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255" windowWidth="10695" windowHeight="7440" tabRatio="817" activeTab="12"/>
  </bookViews>
  <sheets>
    <sheet name="溴化锂制冷" sheetId="14" r:id="rId1"/>
    <sheet name="电制冷" sheetId="15" r:id="rId2"/>
    <sheet name="热泵" sheetId="7" r:id="rId3"/>
    <sheet name="燃气轮机" sheetId="16" r:id="rId4"/>
    <sheet name="内燃机" sheetId="8" r:id="rId5"/>
    <sheet name="光伏" sheetId="9" r:id="rId6"/>
    <sheet name="空压站" sheetId="11" r:id="rId7"/>
    <sheet name="锅炉" sheetId="17" r:id="rId8"/>
    <sheet name="电储能" sheetId="18" r:id="rId9"/>
    <sheet name="市电" sheetId="19" r:id="rId10"/>
    <sheet name="水蓄能、冰蓄能" sheetId="20" r:id="rId11"/>
    <sheet name="风电" sheetId="21" r:id="rId12"/>
    <sheet name="污水" sheetId="22" r:id="rId13"/>
  </sheets>
  <calcPr calcId="152511"/>
</workbook>
</file>

<file path=xl/calcChain.xml><?xml version="1.0" encoding="utf-8"?>
<calcChain xmlns="http://schemas.openxmlformats.org/spreadsheetml/2006/main">
  <c r="E2" i="20" l="1"/>
  <c r="E9" i="20" s="1"/>
  <c r="F10" i="22" l="1"/>
  <c r="F6" i="22"/>
  <c r="F7" i="22"/>
  <c r="F8" i="22"/>
  <c r="F9" i="22"/>
  <c r="F5" i="22"/>
  <c r="E67" i="17" l="1"/>
  <c r="E59" i="17"/>
  <c r="E46" i="17"/>
  <c r="E62" i="17"/>
  <c r="E65" i="17"/>
  <c r="E63" i="17"/>
  <c r="E51" i="17"/>
  <c r="E50" i="17"/>
  <c r="E53" i="17" l="1"/>
  <c r="E23" i="17"/>
  <c r="E11" i="17"/>
  <c r="E19" i="17"/>
  <c r="E17" i="17"/>
  <c r="E16" i="17"/>
  <c r="E7" i="17"/>
  <c r="E6" i="17"/>
  <c r="E38" i="17"/>
  <c r="E36" i="17"/>
  <c r="E39" i="17"/>
  <c r="E30" i="17"/>
  <c r="E25" i="17" l="1"/>
  <c r="E34" i="17" s="1"/>
  <c r="E8" i="17"/>
  <c r="E21" i="17"/>
  <c r="C53" i="7" l="1"/>
  <c r="C54" i="7" s="1"/>
  <c r="J54" i="7" s="1"/>
  <c r="C55" i="7" l="1"/>
  <c r="J55" i="7" s="1"/>
  <c r="H42" i="7"/>
  <c r="E45" i="7" s="1"/>
  <c r="G45" i="7" s="1"/>
  <c r="H41" i="7"/>
  <c r="E44" i="7" s="1"/>
  <c r="G44" i="7" s="1"/>
  <c r="Y253" i="14" l="1"/>
  <c r="Y252" i="14"/>
  <c r="Y251" i="14"/>
  <c r="Y250" i="14"/>
  <c r="Y249" i="14"/>
  <c r="Y248" i="14"/>
  <c r="Y247" i="14"/>
  <c r="Y246" i="14"/>
  <c r="Y245" i="14"/>
  <c r="Y244" i="14"/>
  <c r="Y243" i="14"/>
  <c r="Y242" i="14"/>
  <c r="Y241" i="14"/>
  <c r="Y240" i="14"/>
  <c r="Y239" i="14"/>
  <c r="X199" i="14"/>
  <c r="X200" i="14"/>
  <c r="X201" i="14"/>
  <c r="X202" i="14"/>
  <c r="X203" i="14"/>
  <c r="X204" i="14"/>
  <c r="X205" i="14"/>
  <c r="X206" i="14"/>
  <c r="X207" i="14"/>
  <c r="X208" i="14"/>
  <c r="X209" i="14"/>
  <c r="X210" i="14"/>
  <c r="X211" i="14"/>
  <c r="X212" i="14"/>
  <c r="X213" i="14"/>
  <c r="X214" i="14"/>
  <c r="X215" i="14"/>
  <c r="X198" i="14"/>
  <c r="AB180" i="14"/>
  <c r="AB181" i="14"/>
  <c r="AB182" i="14"/>
  <c r="AB183" i="14"/>
  <c r="AB184" i="14"/>
  <c r="AB185" i="14"/>
  <c r="AB186" i="14"/>
  <c r="AB187" i="14"/>
  <c r="AB188" i="14"/>
  <c r="AB189" i="14"/>
  <c r="AB190" i="14"/>
  <c r="AB191" i="14"/>
  <c r="AB192" i="14"/>
  <c r="AB193" i="14"/>
  <c r="AB179" i="14"/>
  <c r="S221" i="14"/>
  <c r="S222" i="14"/>
  <c r="S223" i="14"/>
  <c r="S224" i="14"/>
  <c r="S225" i="14"/>
  <c r="S226" i="14"/>
  <c r="S227" i="14"/>
  <c r="S228" i="14"/>
  <c r="S229" i="14"/>
  <c r="S230" i="14"/>
  <c r="S231" i="14"/>
  <c r="S232" i="14"/>
  <c r="S233" i="14"/>
  <c r="S234" i="14"/>
  <c r="S220" i="14"/>
  <c r="T163" i="14"/>
  <c r="T164" i="14"/>
  <c r="T165" i="14"/>
  <c r="T166" i="14"/>
  <c r="T167" i="14"/>
  <c r="T168" i="14"/>
  <c r="T169" i="14"/>
  <c r="T170" i="14"/>
  <c r="T171" i="14"/>
  <c r="T172" i="14"/>
  <c r="T173" i="14"/>
  <c r="T174" i="14"/>
  <c r="T162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30" i="14"/>
  <c r="Q84" i="14"/>
  <c r="Q85" i="14"/>
  <c r="Q86" i="14"/>
  <c r="Q87" i="14"/>
  <c r="Q88" i="14"/>
  <c r="Q89" i="14"/>
  <c r="Q90" i="14"/>
  <c r="Q91" i="14"/>
  <c r="Q92" i="14"/>
  <c r="Q93" i="14"/>
  <c r="Q83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98" i="14"/>
  <c r="Q78" i="14"/>
  <c r="Q77" i="14"/>
  <c r="Q73" i="14"/>
  <c r="Q74" i="14"/>
  <c r="Q75" i="14"/>
  <c r="Q76" i="14"/>
  <c r="Q72" i="14"/>
  <c r="Q70" i="14"/>
  <c r="Q71" i="14"/>
  <c r="Q69" i="14"/>
  <c r="Q67" i="14"/>
  <c r="Q68" i="14"/>
  <c r="Q66" i="14"/>
  <c r="Q65" i="14"/>
  <c r="Q64" i="14"/>
  <c r="Q61" i="14"/>
  <c r="Q62" i="14"/>
  <c r="Q63" i="14"/>
  <c r="Q60" i="14"/>
  <c r="Q59" i="14"/>
  <c r="Q58" i="14"/>
  <c r="Q57" i="14"/>
  <c r="Q56" i="14"/>
  <c r="Q55" i="14"/>
  <c r="Q54" i="14"/>
  <c r="Q53" i="14"/>
  <c r="Q52" i="14"/>
  <c r="Q48" i="14"/>
  <c r="Q49" i="14"/>
  <c r="Q50" i="14"/>
  <c r="Q51" i="14"/>
  <c r="Q47" i="14"/>
  <c r="Q45" i="14"/>
  <c r="Q46" i="14"/>
  <c r="Q44" i="14"/>
  <c r="Q42" i="14"/>
  <c r="Q43" i="14"/>
  <c r="Q41" i="14"/>
  <c r="Q40" i="14"/>
  <c r="Q39" i="14"/>
  <c r="Q36" i="14"/>
  <c r="Q37" i="14"/>
  <c r="Q38" i="14"/>
  <c r="Q35" i="14"/>
  <c r="Q34" i="14"/>
  <c r="Q33" i="14"/>
  <c r="Q32" i="14"/>
  <c r="Q31" i="14"/>
  <c r="Q30" i="14"/>
  <c r="Q29" i="14"/>
  <c r="Q28" i="14"/>
  <c r="Q27" i="14"/>
  <c r="Q23" i="14"/>
  <c r="Q24" i="14"/>
  <c r="Q25" i="14"/>
  <c r="Q26" i="14"/>
  <c r="Q22" i="14"/>
  <c r="Q20" i="14"/>
  <c r="Q21" i="14"/>
  <c r="Q19" i="14"/>
  <c r="Q17" i="14"/>
  <c r="Q18" i="14"/>
  <c r="Q16" i="14"/>
  <c r="Q15" i="14"/>
  <c r="Q14" i="14"/>
  <c r="Q5" i="14"/>
  <c r="Q6" i="14"/>
  <c r="Q7" i="14"/>
  <c r="Q8" i="14"/>
  <c r="Q9" i="14"/>
  <c r="Q10" i="14"/>
  <c r="Q11" i="14"/>
  <c r="Q12" i="14"/>
  <c r="Q13" i="14"/>
  <c r="Q4" i="14"/>
  <c r="B5" i="14" l="1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4" i="14"/>
  <c r="C25" i="9" l="1"/>
  <c r="C26" i="9"/>
  <c r="C27" i="9"/>
  <c r="C28" i="9"/>
  <c r="C24" i="9"/>
  <c r="C14" i="9"/>
  <c r="C15" i="9"/>
  <c r="C16" i="9"/>
  <c r="C17" i="9"/>
  <c r="C18" i="9"/>
  <c r="C19" i="9"/>
  <c r="C20" i="9"/>
  <c r="C21" i="9"/>
  <c r="C22" i="9"/>
  <c r="C23" i="9"/>
  <c r="C13" i="9"/>
  <c r="C5" i="9"/>
  <c r="C6" i="9"/>
  <c r="C7" i="9"/>
  <c r="C8" i="9"/>
  <c r="C9" i="9"/>
  <c r="C10" i="9"/>
  <c r="C11" i="9"/>
  <c r="C12" i="9"/>
  <c r="C4" i="9"/>
  <c r="J64" i="8" l="1"/>
  <c r="J63" i="8"/>
  <c r="J62" i="8"/>
  <c r="J61" i="8"/>
  <c r="J48" i="8"/>
  <c r="J47" i="8"/>
  <c r="J45" i="8"/>
  <c r="J44" i="8"/>
  <c r="J43" i="8"/>
  <c r="J39" i="8"/>
  <c r="J38" i="8"/>
  <c r="J37" i="8"/>
  <c r="J36" i="8"/>
  <c r="P26" i="8"/>
  <c r="P25" i="8"/>
  <c r="P24" i="8"/>
  <c r="P23" i="8"/>
  <c r="J22" i="8"/>
  <c r="J21" i="8"/>
  <c r="J14" i="8"/>
  <c r="J13" i="8"/>
  <c r="J12" i="8"/>
  <c r="J11" i="8"/>
  <c r="J10" i="8"/>
  <c r="J9" i="8"/>
  <c r="J8" i="8"/>
  <c r="J7" i="8"/>
  <c r="J6" i="8"/>
  <c r="J5" i="8"/>
  <c r="J4" i="8"/>
  <c r="J3" i="8"/>
</calcChain>
</file>

<file path=xl/sharedStrings.xml><?xml version="1.0" encoding="utf-8"?>
<sst xmlns="http://schemas.openxmlformats.org/spreadsheetml/2006/main" count="3685" uniqueCount="1369">
  <si>
    <t>℃</t>
    <phoneticPr fontId="2" type="noConversion"/>
  </si>
  <si>
    <t>型号</t>
    <phoneticPr fontId="3" type="noConversion"/>
  </si>
  <si>
    <t>气量m3/min</t>
    <phoneticPr fontId="3" type="noConversion"/>
  </si>
  <si>
    <t>电机 KW</t>
    <phoneticPr fontId="3" type="noConversion"/>
  </si>
  <si>
    <t>水耗量 L/s</t>
    <phoneticPr fontId="3" type="noConversion"/>
  </si>
  <si>
    <t>长 mm</t>
    <phoneticPr fontId="3" type="noConversion"/>
  </si>
  <si>
    <t>高 mm</t>
    <phoneticPr fontId="3" type="noConversion"/>
  </si>
  <si>
    <t>宽 mm</t>
    <phoneticPr fontId="3" type="noConversion"/>
  </si>
  <si>
    <t>ZR55</t>
  </si>
  <si>
    <t>ZR75</t>
    <phoneticPr fontId="3" type="noConversion"/>
  </si>
  <si>
    <t>ZR90</t>
    <phoneticPr fontId="3" type="noConversion"/>
  </si>
  <si>
    <t>ZR110</t>
    <phoneticPr fontId="3" type="noConversion"/>
  </si>
  <si>
    <t>ZR132</t>
    <phoneticPr fontId="3" type="noConversion"/>
  </si>
  <si>
    <t>ZR145</t>
    <phoneticPr fontId="3" type="noConversion"/>
  </si>
  <si>
    <t>ZR160</t>
    <phoneticPr fontId="3" type="noConversion"/>
  </si>
  <si>
    <t>ZR200</t>
    <phoneticPr fontId="3" type="noConversion"/>
  </si>
  <si>
    <t>ZR250</t>
    <phoneticPr fontId="3" type="noConversion"/>
  </si>
  <si>
    <t>ZR275</t>
    <phoneticPr fontId="3" type="noConversion"/>
  </si>
  <si>
    <t>ZR300</t>
    <phoneticPr fontId="3" type="noConversion"/>
  </si>
  <si>
    <t>ZR315</t>
    <phoneticPr fontId="3" type="noConversion"/>
  </si>
  <si>
    <t>ZR355</t>
    <phoneticPr fontId="3" type="noConversion"/>
  </si>
  <si>
    <t>ZR400</t>
    <phoneticPr fontId="3" type="noConversion"/>
  </si>
  <si>
    <t>ZR425</t>
    <phoneticPr fontId="3" type="noConversion"/>
  </si>
  <si>
    <t>ZR450</t>
    <phoneticPr fontId="3" type="noConversion"/>
  </si>
  <si>
    <t>ZR500</t>
    <phoneticPr fontId="3" type="noConversion"/>
  </si>
  <si>
    <t>ZR630</t>
    <phoneticPr fontId="3" type="noConversion"/>
  </si>
  <si>
    <t>ZR750</t>
    <phoneticPr fontId="3" type="noConversion"/>
  </si>
  <si>
    <t>ZR700VSD</t>
    <phoneticPr fontId="3" type="noConversion"/>
  </si>
  <si>
    <t>ZR900VSD</t>
    <phoneticPr fontId="3" type="noConversion"/>
  </si>
  <si>
    <t>ZT55</t>
    <phoneticPr fontId="3" type="noConversion"/>
  </si>
  <si>
    <t>ZT75</t>
    <phoneticPr fontId="3" type="noConversion"/>
  </si>
  <si>
    <t>ZT90</t>
    <phoneticPr fontId="3" type="noConversion"/>
  </si>
  <si>
    <t>ZT110</t>
    <phoneticPr fontId="3" type="noConversion"/>
  </si>
  <si>
    <t>ZT132</t>
    <phoneticPr fontId="3" type="noConversion"/>
  </si>
  <si>
    <t>ZT145</t>
    <phoneticPr fontId="3" type="noConversion"/>
  </si>
  <si>
    <t>ZT160</t>
    <phoneticPr fontId="3" type="noConversion"/>
  </si>
  <si>
    <t>ZT200</t>
    <phoneticPr fontId="3" type="noConversion"/>
  </si>
  <si>
    <t>ZT250</t>
    <phoneticPr fontId="3" type="noConversion"/>
  </si>
  <si>
    <t>ZT275</t>
    <phoneticPr fontId="3" type="noConversion"/>
  </si>
  <si>
    <t>ZT100</t>
    <phoneticPr fontId="3" type="noConversion"/>
  </si>
  <si>
    <t>ZT315VSD</t>
    <phoneticPr fontId="3" type="noConversion"/>
  </si>
  <si>
    <t>压力Mpa</t>
    <phoneticPr fontId="2" type="noConversion"/>
  </si>
  <si>
    <t>厂家</t>
    <phoneticPr fontId="2" type="noConversion"/>
  </si>
  <si>
    <t>Atlas</t>
    <phoneticPr fontId="2" type="noConversion"/>
  </si>
  <si>
    <t>冷却方式</t>
    <phoneticPr fontId="2" type="noConversion"/>
  </si>
  <si>
    <t>水冷</t>
    <phoneticPr fontId="2" type="noConversion"/>
  </si>
  <si>
    <t>风冷</t>
    <phoneticPr fontId="2" type="noConversion"/>
  </si>
  <si>
    <t>kw</t>
    <phoneticPr fontId="2" type="noConversion"/>
  </si>
  <si>
    <t>Nm³/h</t>
    <phoneticPr fontId="2" type="noConversion"/>
  </si>
  <si>
    <t>热负荷</t>
    <phoneticPr fontId="2" type="noConversion"/>
  </si>
  <si>
    <t>热水锅炉</t>
    <phoneticPr fontId="2" type="noConversion"/>
  </si>
  <si>
    <t>燃气锅炉</t>
    <phoneticPr fontId="2" type="noConversion"/>
  </si>
  <si>
    <t>-</t>
    <phoneticPr fontId="2" type="noConversion"/>
  </si>
  <si>
    <t>电池片排列</t>
  </si>
  <si>
    <t>STC(标准测试环境)：辐照度1000W/m2，电池温度25℃，光谱AM1.5</t>
    <phoneticPr fontId="3" type="noConversion"/>
  </si>
  <si>
    <t>60（6*10）</t>
    <phoneticPr fontId="3" type="noConversion"/>
  </si>
  <si>
    <t>℃</t>
  </si>
  <si>
    <t>kJ/kg</t>
  </si>
  <si>
    <t>-</t>
    <phoneticPr fontId="2" type="noConversion"/>
  </si>
  <si>
    <t>高温制热工况</t>
    <phoneticPr fontId="3" type="noConversion"/>
  </si>
  <si>
    <t>制冷工况</t>
    <phoneticPr fontId="3" type="noConversion"/>
  </si>
  <si>
    <t>制热工况</t>
    <phoneticPr fontId="3" type="noConversion"/>
  </si>
  <si>
    <t>冷冻水流量</t>
    <phoneticPr fontId="3" type="noConversion"/>
  </si>
  <si>
    <t>冷冻水压降</t>
    <phoneticPr fontId="3" type="noConversion"/>
  </si>
  <si>
    <t>冷却水流量</t>
    <phoneticPr fontId="3" type="noConversion"/>
  </si>
  <si>
    <t>冷却水压降</t>
    <phoneticPr fontId="3" type="noConversion"/>
  </si>
  <si>
    <t>制热量</t>
    <phoneticPr fontId="3" type="noConversion"/>
  </si>
  <si>
    <t>输入功率</t>
    <phoneticPr fontId="3" type="noConversion"/>
  </si>
  <si>
    <t>热水流量</t>
    <phoneticPr fontId="3" type="noConversion"/>
  </si>
  <si>
    <t>热水压降</t>
    <phoneticPr fontId="3" type="noConversion"/>
  </si>
  <si>
    <t>制冷量</t>
    <phoneticPr fontId="3" type="noConversion"/>
  </si>
  <si>
    <t xml:space="preserve">制热量 </t>
    <phoneticPr fontId="3" type="noConversion"/>
  </si>
  <si>
    <t>kW</t>
    <phoneticPr fontId="3" type="noConversion"/>
  </si>
  <si>
    <t>m3/h</t>
    <phoneticPr fontId="3" type="noConversion"/>
  </si>
  <si>
    <t>kPa</t>
    <phoneticPr fontId="3" type="noConversion"/>
  </si>
  <si>
    <t>地源热泵</t>
    <phoneticPr fontId="3" type="noConversion"/>
  </si>
  <si>
    <t>风扇电机KW</t>
    <phoneticPr fontId="2" type="noConversion"/>
  </si>
  <si>
    <t>-</t>
    <phoneticPr fontId="2" type="noConversion"/>
  </si>
  <si>
    <t>压力流量</t>
    <phoneticPr fontId="2" type="noConversion"/>
  </si>
  <si>
    <t>0.75-8.6</t>
  </si>
  <si>
    <t>0.75-11.6</t>
  </si>
  <si>
    <t>0.75-14</t>
  </si>
  <si>
    <t>0.75-19.1</t>
  </si>
  <si>
    <t>0.75-22</t>
  </si>
  <si>
    <t>0.75-23.6</t>
  </si>
  <si>
    <t>0.75-28.3</t>
  </si>
  <si>
    <t>0.75-36.4</t>
  </si>
  <si>
    <t>0.75-43.6</t>
  </si>
  <si>
    <t>0.75-46.8</t>
  </si>
  <si>
    <t>0.75-46.5</t>
  </si>
  <si>
    <t>0.75-51.3</t>
  </si>
  <si>
    <t>0.75-56.9</t>
  </si>
  <si>
    <t>0.75-62.9</t>
  </si>
  <si>
    <t>0.75-69.7</t>
  </si>
  <si>
    <t>0.75-75.4</t>
  </si>
  <si>
    <t>0.75-83.2</t>
  </si>
  <si>
    <t>0.75-103.6</t>
  </si>
  <si>
    <t>0.75-124.5</t>
  </si>
  <si>
    <t>0.86-7.9</t>
  </si>
  <si>
    <t>0.86-11</t>
  </si>
  <si>
    <t>0.86-13.2</t>
  </si>
  <si>
    <t>0.86-17.1</t>
  </si>
  <si>
    <t>0.86-19.6</t>
  </si>
  <si>
    <t>0.86-21.7</t>
  </si>
  <si>
    <t>0.86-26.1</t>
  </si>
  <si>
    <t>0.86-33.2</t>
  </si>
  <si>
    <t>0.86-41.5</t>
  </si>
  <si>
    <t>0.86-43.4</t>
  </si>
  <si>
    <t>0.86-47.9</t>
  </si>
  <si>
    <t>0.86-53.2</t>
  </si>
  <si>
    <t>0.86-58.7</t>
  </si>
  <si>
    <t>0.86-64.9</t>
  </si>
  <si>
    <t>0.86-70</t>
  </si>
  <si>
    <t>0.86-77.5</t>
  </si>
  <si>
    <t>0.86-96.1</t>
  </si>
  <si>
    <t>0.86-123.8</t>
  </si>
  <si>
    <t>0.86-111</t>
  </si>
  <si>
    <t>0.86-147.4</t>
  </si>
  <si>
    <t>1-7.3</t>
  </si>
  <si>
    <t>1-10.4</t>
  </si>
  <si>
    <t>1-12.5</t>
  </si>
  <si>
    <t>1-15.9</t>
  </si>
  <si>
    <t>1-18.8</t>
  </si>
  <si>
    <t>1-20</t>
  </si>
  <si>
    <t>1-24.1</t>
  </si>
  <si>
    <t>1-30.2</t>
  </si>
  <si>
    <t>1-37.7</t>
  </si>
  <si>
    <t>1-41.3</t>
  </si>
  <si>
    <t>1-45.9</t>
  </si>
  <si>
    <t>1-50.8</t>
  </si>
  <si>
    <t>1-56.3</t>
  </si>
  <si>
    <t>1-62.8</t>
  </si>
  <si>
    <t>1-71.9</t>
  </si>
  <si>
    <t>1-88.4</t>
  </si>
  <si>
    <t>1-111.5</t>
  </si>
  <si>
    <t>1-102.2</t>
  </si>
  <si>
    <t>1-123.4</t>
  </si>
  <si>
    <t>0.75-8.5</t>
  </si>
  <si>
    <t>0.75-18.8</t>
  </si>
  <si>
    <t>0.75-21.7</t>
  </si>
  <si>
    <t>0.75-23.3</t>
  </si>
  <si>
    <t>0.75-27.4</t>
  </si>
  <si>
    <t>0.75-33.4</t>
  </si>
  <si>
    <t>0.75-41.7</t>
  </si>
  <si>
    <t>0.75-43.7</t>
  </si>
  <si>
    <t>0.86-7.8</t>
  </si>
  <si>
    <t>0.86-16.9</t>
  </si>
  <si>
    <t>0.86-19.3</t>
  </si>
  <si>
    <t>0.86-21.4</t>
  </si>
  <si>
    <t>0.86-25.3</t>
  </si>
  <si>
    <t>0.86-30.6</t>
  </si>
  <si>
    <t>0.86-39.7</t>
  </si>
  <si>
    <t>0.86-41.8</t>
  </si>
  <si>
    <t>0.86-46.7</t>
  </si>
  <si>
    <t>1-7.2</t>
  </si>
  <si>
    <t>1-15.7</t>
  </si>
  <si>
    <t>1-18.5</t>
  </si>
  <si>
    <t>1-19.7</t>
  </si>
  <si>
    <t>1-23</t>
  </si>
  <si>
    <t>1-29.1</t>
  </si>
  <si>
    <t>1-36.3</t>
  </si>
  <si>
    <t>1-40</t>
  </si>
  <si>
    <t>1-42.1</t>
  </si>
  <si>
    <t>KW</t>
    <phoneticPr fontId="3" type="noConversion"/>
  </si>
  <si>
    <t>冷水系</t>
    <phoneticPr fontId="3" type="noConversion"/>
  </si>
  <si>
    <t>进出口温度</t>
    <phoneticPr fontId="3" type="noConversion"/>
  </si>
  <si>
    <t>℃</t>
    <phoneticPr fontId="3" type="noConversion"/>
  </si>
  <si>
    <t>12→7</t>
    <phoneticPr fontId="3" type="noConversion"/>
  </si>
  <si>
    <t>流量</t>
    <phoneticPr fontId="3" type="noConversion"/>
  </si>
  <si>
    <t>m³/h</t>
    <phoneticPr fontId="3" type="noConversion"/>
  </si>
  <si>
    <t>冷却水系</t>
    <phoneticPr fontId="3" type="noConversion"/>
  </si>
  <si>
    <t>32→38</t>
    <phoneticPr fontId="3" type="noConversion"/>
  </si>
  <si>
    <t>流量</t>
    <phoneticPr fontId="3" type="noConversion"/>
  </si>
  <si>
    <t>m³/h</t>
    <phoneticPr fontId="3" type="noConversion"/>
  </si>
  <si>
    <t>蒸汽系</t>
    <phoneticPr fontId="3" type="noConversion"/>
  </si>
  <si>
    <t>蒸汽消耗量</t>
    <phoneticPr fontId="3" type="noConversion"/>
  </si>
  <si>
    <t>kg/h</t>
    <phoneticPr fontId="3" type="noConversion"/>
  </si>
  <si>
    <t>外形尺寸</t>
    <phoneticPr fontId="3" type="noConversion"/>
  </si>
  <si>
    <t>长度（L）</t>
    <phoneticPr fontId="3" type="noConversion"/>
  </si>
  <si>
    <t>mm</t>
    <phoneticPr fontId="3" type="noConversion"/>
  </si>
  <si>
    <t>宽度（W）</t>
    <phoneticPr fontId="3" type="noConversion"/>
  </si>
  <si>
    <t>mm</t>
    <phoneticPr fontId="3" type="noConversion"/>
  </si>
  <si>
    <t>高度（H）</t>
    <phoneticPr fontId="3" type="noConversion"/>
  </si>
  <si>
    <t>12→7</t>
    <phoneticPr fontId="3" type="noConversion"/>
  </si>
  <si>
    <r>
      <rPr>
        <sz val="11"/>
        <color theme="1"/>
        <rFont val="宋体"/>
        <family val="2"/>
        <charset val="134"/>
      </rPr>
      <t>型号</t>
    </r>
    <phoneticPr fontId="3" type="noConversion"/>
  </si>
  <si>
    <r>
      <rPr>
        <sz val="11"/>
        <color theme="1"/>
        <rFont val="宋体"/>
        <family val="2"/>
        <charset val="134"/>
      </rPr>
      <t>制冷能力</t>
    </r>
    <phoneticPr fontId="3" type="noConversion"/>
  </si>
  <si>
    <r>
      <rPr>
        <sz val="11"/>
        <color theme="1"/>
        <rFont val="宋体"/>
        <family val="2"/>
        <charset val="134"/>
      </rPr>
      <t>冷却水系</t>
    </r>
    <phoneticPr fontId="3" type="noConversion"/>
  </si>
  <si>
    <r>
      <rPr>
        <sz val="11"/>
        <color theme="1"/>
        <rFont val="宋体"/>
        <family val="2"/>
        <charset val="134"/>
      </rPr>
      <t>型号</t>
    </r>
    <phoneticPr fontId="3" type="noConversion"/>
  </si>
  <si>
    <r>
      <rPr>
        <sz val="11"/>
        <color theme="1"/>
        <rFont val="宋体"/>
        <family val="2"/>
        <charset val="134"/>
      </rPr>
      <t>制冷能力</t>
    </r>
    <phoneticPr fontId="3" type="noConversion"/>
  </si>
  <si>
    <r>
      <rPr>
        <sz val="11"/>
        <color theme="1"/>
        <rFont val="宋体"/>
        <family val="2"/>
        <charset val="134"/>
      </rPr>
      <t>冷水系</t>
    </r>
    <phoneticPr fontId="3" type="noConversion"/>
  </si>
  <si>
    <r>
      <rPr>
        <sz val="11"/>
        <color theme="1"/>
        <rFont val="宋体"/>
        <family val="2"/>
        <charset val="134"/>
      </rPr>
      <t>冷却水系</t>
    </r>
    <phoneticPr fontId="3" type="noConversion"/>
  </si>
  <si>
    <r>
      <rPr>
        <sz val="11"/>
        <color theme="1"/>
        <rFont val="宋体"/>
        <family val="2"/>
        <charset val="134"/>
      </rPr>
      <t>外形尺寸</t>
    </r>
    <phoneticPr fontId="3" type="noConversion"/>
  </si>
  <si>
    <r>
      <rPr>
        <sz val="11"/>
        <color theme="1"/>
        <rFont val="宋体"/>
        <family val="2"/>
        <charset val="134"/>
      </rPr>
      <t>进口温度</t>
    </r>
    <phoneticPr fontId="3" type="noConversion"/>
  </si>
  <si>
    <r>
      <rPr>
        <sz val="11"/>
        <color theme="1"/>
        <rFont val="宋体"/>
        <family val="2"/>
        <charset val="134"/>
      </rPr>
      <t>出口温度</t>
    </r>
    <phoneticPr fontId="3" type="noConversion"/>
  </si>
  <si>
    <r>
      <rPr>
        <sz val="11"/>
        <color theme="1"/>
        <rFont val="宋体"/>
        <family val="2"/>
        <charset val="134"/>
      </rPr>
      <t>流量</t>
    </r>
    <phoneticPr fontId="3" type="noConversion"/>
  </si>
  <si>
    <r>
      <rPr>
        <sz val="11"/>
        <color theme="1"/>
        <rFont val="宋体"/>
        <family val="2"/>
        <charset val="134"/>
      </rPr>
      <t>长度（</t>
    </r>
    <r>
      <rPr>
        <sz val="11"/>
        <color theme="1"/>
        <rFont val="Times New Roman"/>
        <family val="1"/>
      </rPr>
      <t>L</t>
    </r>
    <r>
      <rPr>
        <sz val="11"/>
        <color theme="1"/>
        <rFont val="宋体"/>
        <family val="2"/>
        <charset val="134"/>
      </rPr>
      <t>）</t>
    </r>
    <phoneticPr fontId="3" type="noConversion"/>
  </si>
  <si>
    <r>
      <rPr>
        <sz val="11"/>
        <color theme="1"/>
        <rFont val="宋体"/>
        <family val="2"/>
        <charset val="134"/>
      </rPr>
      <t>宽度（</t>
    </r>
    <r>
      <rPr>
        <sz val="11"/>
        <color theme="1"/>
        <rFont val="Times New Roman"/>
        <family val="1"/>
      </rPr>
      <t>W</t>
    </r>
    <r>
      <rPr>
        <sz val="11"/>
        <color theme="1"/>
        <rFont val="宋体"/>
        <family val="2"/>
        <charset val="134"/>
      </rPr>
      <t>）</t>
    </r>
    <phoneticPr fontId="3" type="noConversion"/>
  </si>
  <si>
    <r>
      <rPr>
        <sz val="11"/>
        <color theme="1"/>
        <rFont val="宋体"/>
        <family val="2"/>
        <charset val="134"/>
      </rPr>
      <t>高度（</t>
    </r>
    <r>
      <rPr>
        <sz val="11"/>
        <color theme="1"/>
        <rFont val="Times New Roman"/>
        <family val="1"/>
      </rPr>
      <t>H</t>
    </r>
    <r>
      <rPr>
        <sz val="11"/>
        <color theme="1"/>
        <rFont val="宋体"/>
        <family val="2"/>
        <charset val="134"/>
      </rPr>
      <t>）</t>
    </r>
    <phoneticPr fontId="3" type="noConversion"/>
  </si>
  <si>
    <t>HDC-</t>
    <phoneticPr fontId="3" type="noConversion"/>
  </si>
  <si>
    <t>10³kcal/h</t>
    <phoneticPr fontId="3" type="noConversion"/>
  </si>
  <si>
    <r>
      <rPr>
        <sz val="11"/>
        <color theme="1"/>
        <rFont val="宋体"/>
        <family val="2"/>
        <charset val="134"/>
      </rPr>
      <t>℃</t>
    </r>
    <phoneticPr fontId="3" type="noConversion"/>
  </si>
  <si>
    <r>
      <rPr>
        <sz val="11"/>
        <color theme="1"/>
        <rFont val="宋体"/>
        <family val="2"/>
        <charset val="134"/>
      </rPr>
      <t>℃</t>
    </r>
    <phoneticPr fontId="3" type="noConversion"/>
  </si>
  <si>
    <t>m³/h</t>
    <phoneticPr fontId="3" type="noConversion"/>
  </si>
  <si>
    <t>ton/h</t>
    <phoneticPr fontId="3" type="noConversion"/>
  </si>
  <si>
    <t>mm</t>
    <phoneticPr fontId="3" type="noConversion"/>
  </si>
  <si>
    <r>
      <t>12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imes New Roman"/>
        <family val="1"/>
      </rPr>
      <t>7</t>
    </r>
    <phoneticPr fontId="2" type="noConversion"/>
  </si>
  <si>
    <t>进出口温度</t>
    <phoneticPr fontId="3" type="noConversion"/>
  </si>
  <si>
    <r>
      <t>32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imes New Roman"/>
        <family val="1"/>
      </rPr>
      <t>38</t>
    </r>
    <phoneticPr fontId="2" type="noConversion"/>
  </si>
  <si>
    <r>
      <t>130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imes New Roman"/>
        <family val="1"/>
      </rPr>
      <t>68</t>
    </r>
    <phoneticPr fontId="2" type="noConversion"/>
  </si>
  <si>
    <t>外形尺寸</t>
  </si>
  <si>
    <t>高温水</t>
    <phoneticPr fontId="3" type="noConversion"/>
  </si>
  <si>
    <r>
      <rPr>
        <sz val="11"/>
        <color theme="1"/>
        <rFont val="宋体"/>
        <family val="2"/>
        <charset val="134"/>
      </rPr>
      <t>低温水大温差型</t>
    </r>
    <r>
      <rPr>
        <sz val="11"/>
        <color theme="1"/>
        <rFont val="Times New Roman"/>
        <family val="1"/>
      </rPr>
      <t xml:space="preserve">  LCC-  **DH</t>
    </r>
    <r>
      <rPr>
        <sz val="11"/>
        <color theme="1"/>
        <rFont val="宋体"/>
        <family val="2"/>
        <charset val="134"/>
      </rPr>
      <t>系列</t>
    </r>
    <phoneticPr fontId="3" type="noConversion"/>
  </si>
  <si>
    <t>温水系</t>
    <phoneticPr fontId="3" type="noConversion"/>
  </si>
  <si>
    <t>高度（H）</t>
    <phoneticPr fontId="3" type="noConversion"/>
  </si>
  <si>
    <t>LCC-  **DH</t>
  </si>
  <si>
    <t>01</t>
    <phoneticPr fontId="3" type="noConversion"/>
  </si>
  <si>
    <t>105</t>
    <phoneticPr fontId="3" type="noConversion"/>
  </si>
  <si>
    <t>13</t>
    <phoneticPr fontId="3" type="noConversion"/>
  </si>
  <si>
    <t>18.1</t>
    <phoneticPr fontId="3" type="noConversion"/>
  </si>
  <si>
    <t>800</t>
    <phoneticPr fontId="3" type="noConversion"/>
  </si>
  <si>
    <t>1000</t>
    <phoneticPr fontId="3" type="noConversion"/>
  </si>
  <si>
    <t>1200</t>
    <phoneticPr fontId="3" type="noConversion"/>
  </si>
  <si>
    <t>8</t>
    <phoneticPr fontId="3" type="noConversion"/>
  </si>
  <si>
    <t>31</t>
    <phoneticPr fontId="3" type="noConversion"/>
  </si>
  <si>
    <t>37</t>
    <phoneticPr fontId="3" type="noConversion"/>
  </si>
  <si>
    <t>33.8</t>
    <phoneticPr fontId="3" type="noConversion"/>
  </si>
  <si>
    <t>95</t>
    <phoneticPr fontId="3" type="noConversion"/>
  </si>
  <si>
    <t>75</t>
    <phoneticPr fontId="3" type="noConversion"/>
  </si>
  <si>
    <t>5.6</t>
    <phoneticPr fontId="3" type="noConversion"/>
  </si>
  <si>
    <t>2090</t>
    <phoneticPr fontId="3" type="noConversion"/>
  </si>
  <si>
    <t>1125</t>
    <phoneticPr fontId="3" type="noConversion"/>
  </si>
  <si>
    <t>02</t>
    <phoneticPr fontId="3" type="noConversion"/>
  </si>
  <si>
    <t>141</t>
    <phoneticPr fontId="3" type="noConversion"/>
  </si>
  <si>
    <t>24.2</t>
    <phoneticPr fontId="3" type="noConversion"/>
  </si>
  <si>
    <t>45.1</t>
    <phoneticPr fontId="3" type="noConversion"/>
  </si>
  <si>
    <t>7.5</t>
    <phoneticPr fontId="3" type="noConversion"/>
  </si>
  <si>
    <t>03</t>
    <phoneticPr fontId="3" type="noConversion"/>
  </si>
  <si>
    <t>176</t>
    <phoneticPr fontId="3" type="noConversion"/>
  </si>
  <si>
    <t>30.2</t>
    <phoneticPr fontId="3" type="noConversion"/>
  </si>
  <si>
    <t>56.2</t>
    <phoneticPr fontId="3" type="noConversion"/>
  </si>
  <si>
    <t>9.3</t>
    <phoneticPr fontId="3" type="noConversion"/>
  </si>
  <si>
    <t>2590</t>
    <phoneticPr fontId="3" type="noConversion"/>
  </si>
  <si>
    <t>11</t>
    <phoneticPr fontId="3" type="noConversion"/>
  </si>
  <si>
    <t>264</t>
    <phoneticPr fontId="3" type="noConversion"/>
  </si>
  <si>
    <t>45.4</t>
    <phoneticPr fontId="3" type="noConversion"/>
  </si>
  <si>
    <t>84.5</t>
    <phoneticPr fontId="3" type="noConversion"/>
  </si>
  <si>
    <t>14.0</t>
    <phoneticPr fontId="3" type="noConversion"/>
  </si>
  <si>
    <t>2720</t>
    <phoneticPr fontId="3" type="noConversion"/>
  </si>
  <si>
    <t>1285</t>
    <phoneticPr fontId="3" type="noConversion"/>
  </si>
  <si>
    <t>12</t>
    <phoneticPr fontId="3" type="noConversion"/>
  </si>
  <si>
    <t>316</t>
    <phoneticPr fontId="3" type="noConversion"/>
  </si>
  <si>
    <t>54.4</t>
    <phoneticPr fontId="3" type="noConversion"/>
  </si>
  <si>
    <t>101</t>
    <phoneticPr fontId="3" type="noConversion"/>
  </si>
  <si>
    <t>16.8</t>
    <phoneticPr fontId="3" type="noConversion"/>
  </si>
  <si>
    <t>13</t>
    <phoneticPr fontId="3" type="noConversion"/>
  </si>
  <si>
    <t>387</t>
    <phoneticPr fontId="3" type="noConversion"/>
  </si>
  <si>
    <t>66.5</t>
    <phoneticPr fontId="3" type="noConversion"/>
  </si>
  <si>
    <t>124</t>
    <phoneticPr fontId="3" type="noConversion"/>
  </si>
  <si>
    <t>20.6</t>
    <phoneticPr fontId="3" type="noConversion"/>
  </si>
  <si>
    <t>3740</t>
    <phoneticPr fontId="3" type="noConversion"/>
  </si>
  <si>
    <t>14</t>
    <phoneticPr fontId="3" type="noConversion"/>
  </si>
  <si>
    <t>475</t>
    <phoneticPr fontId="3" type="noConversion"/>
  </si>
  <si>
    <t>81.6</t>
    <phoneticPr fontId="3" type="noConversion"/>
  </si>
  <si>
    <t>152</t>
    <phoneticPr fontId="3" type="noConversion"/>
  </si>
  <si>
    <t>25.2</t>
    <phoneticPr fontId="3" type="noConversion"/>
  </si>
  <si>
    <t>21</t>
    <phoneticPr fontId="3" type="noConversion"/>
  </si>
  <si>
    <t>545</t>
    <phoneticPr fontId="3" type="noConversion"/>
  </si>
  <si>
    <t>93.7</t>
    <phoneticPr fontId="3" type="noConversion"/>
  </si>
  <si>
    <t>175</t>
    <phoneticPr fontId="3" type="noConversion"/>
  </si>
  <si>
    <t>28.9</t>
    <phoneticPr fontId="3" type="noConversion"/>
  </si>
  <si>
    <t>3840</t>
    <phoneticPr fontId="3" type="noConversion"/>
  </si>
  <si>
    <t>1445</t>
    <phoneticPr fontId="3" type="noConversion"/>
  </si>
  <si>
    <t>22</t>
    <phoneticPr fontId="3" type="noConversion"/>
  </si>
  <si>
    <t>633</t>
    <phoneticPr fontId="3" type="noConversion"/>
  </si>
  <si>
    <t>109</t>
    <phoneticPr fontId="3" type="noConversion"/>
  </si>
  <si>
    <t>204</t>
    <phoneticPr fontId="3" type="noConversion"/>
  </si>
  <si>
    <t>33.7</t>
    <phoneticPr fontId="3" type="noConversion"/>
  </si>
  <si>
    <t>23</t>
    <phoneticPr fontId="3" type="noConversion"/>
  </si>
  <si>
    <t>738</t>
    <phoneticPr fontId="3" type="noConversion"/>
  </si>
  <si>
    <t>127</t>
    <phoneticPr fontId="3" type="noConversion"/>
  </si>
  <si>
    <t>237</t>
    <phoneticPr fontId="3" type="noConversion"/>
  </si>
  <si>
    <t>39.2</t>
    <phoneticPr fontId="3" type="noConversion"/>
  </si>
  <si>
    <t>4880</t>
    <phoneticPr fontId="3" type="noConversion"/>
  </si>
  <si>
    <t>24</t>
    <phoneticPr fontId="3" type="noConversion"/>
  </si>
  <si>
    <t>844</t>
    <phoneticPr fontId="3" type="noConversion"/>
  </si>
  <si>
    <t>145</t>
    <phoneticPr fontId="3" type="noConversion"/>
  </si>
  <si>
    <t>270</t>
    <phoneticPr fontId="3" type="noConversion"/>
  </si>
  <si>
    <t>44.8</t>
    <phoneticPr fontId="3" type="noConversion"/>
  </si>
  <si>
    <t>163</t>
    <phoneticPr fontId="3" type="noConversion"/>
  </si>
  <si>
    <t>304</t>
    <phoneticPr fontId="3" type="noConversion"/>
  </si>
  <si>
    <t>50.4</t>
    <phoneticPr fontId="3" type="noConversion"/>
  </si>
  <si>
    <t>4980</t>
    <phoneticPr fontId="3" type="noConversion"/>
  </si>
  <si>
    <t>1580</t>
    <phoneticPr fontId="3" type="noConversion"/>
  </si>
  <si>
    <t>2535</t>
    <phoneticPr fontId="3" type="noConversion"/>
  </si>
  <si>
    <t>181</t>
    <phoneticPr fontId="3" type="noConversion"/>
  </si>
  <si>
    <t>338</t>
    <phoneticPr fontId="3" type="noConversion"/>
  </si>
  <si>
    <t>56.0</t>
    <phoneticPr fontId="3" type="noConversion"/>
  </si>
  <si>
    <t>203</t>
    <phoneticPr fontId="3" type="noConversion"/>
  </si>
  <si>
    <t>377</t>
    <phoneticPr fontId="3" type="noConversion"/>
  </si>
  <si>
    <t>62.5</t>
    <phoneticPr fontId="3" type="noConversion"/>
  </si>
  <si>
    <t>5080</t>
    <phoneticPr fontId="3" type="noConversion"/>
  </si>
  <si>
    <t>1670</t>
    <phoneticPr fontId="3" type="noConversion"/>
  </si>
  <si>
    <t>3090</t>
    <phoneticPr fontId="3" type="noConversion"/>
  </si>
  <si>
    <t>227</t>
    <phoneticPr fontId="3" type="noConversion"/>
  </si>
  <si>
    <t>422</t>
    <phoneticPr fontId="3" type="noConversion"/>
  </si>
  <si>
    <t>70.0</t>
    <phoneticPr fontId="3" type="noConversion"/>
  </si>
  <si>
    <t>254</t>
    <phoneticPr fontId="3" type="noConversion"/>
  </si>
  <si>
    <t>473</t>
    <phoneticPr fontId="3" type="noConversion"/>
  </si>
  <si>
    <t>78.4</t>
    <phoneticPr fontId="3" type="noConversion"/>
  </si>
  <si>
    <t>5220</t>
    <phoneticPr fontId="3" type="noConversion"/>
  </si>
  <si>
    <t>2020</t>
    <phoneticPr fontId="3" type="noConversion"/>
  </si>
  <si>
    <t>3450</t>
    <phoneticPr fontId="3" type="noConversion"/>
  </si>
  <si>
    <t>284</t>
    <phoneticPr fontId="3" type="noConversion"/>
  </si>
  <si>
    <t>529</t>
    <phoneticPr fontId="3" type="noConversion"/>
  </si>
  <si>
    <t>87.7</t>
    <phoneticPr fontId="3" type="noConversion"/>
  </si>
  <si>
    <t>5760</t>
    <phoneticPr fontId="3" type="noConversion"/>
  </si>
  <si>
    <t>318</t>
    <phoneticPr fontId="3" type="noConversion"/>
  </si>
  <si>
    <t>591</t>
    <phoneticPr fontId="3" type="noConversion"/>
  </si>
  <si>
    <t>98</t>
    <phoneticPr fontId="3" type="noConversion"/>
  </si>
  <si>
    <t>6260</t>
    <phoneticPr fontId="3" type="noConversion"/>
  </si>
  <si>
    <t>362</t>
    <phoneticPr fontId="3" type="noConversion"/>
  </si>
  <si>
    <t>674</t>
    <phoneticPr fontId="3" type="noConversion"/>
  </si>
  <si>
    <t>112</t>
    <phoneticPr fontId="3" type="noConversion"/>
  </si>
  <si>
    <t>5630</t>
    <phoneticPr fontId="3" type="noConversion"/>
  </si>
  <si>
    <t>2440</t>
    <phoneticPr fontId="3" type="noConversion"/>
  </si>
  <si>
    <t>3910</t>
    <phoneticPr fontId="3" type="noConversion"/>
  </si>
  <si>
    <t>408</t>
    <phoneticPr fontId="3" type="noConversion"/>
  </si>
  <si>
    <t>760</t>
    <phoneticPr fontId="3" type="noConversion"/>
  </si>
  <si>
    <t>126</t>
    <phoneticPr fontId="3" type="noConversion"/>
  </si>
  <si>
    <t>6130</t>
    <phoneticPr fontId="3" type="noConversion"/>
  </si>
  <si>
    <t>454</t>
    <phoneticPr fontId="3" type="noConversion"/>
  </si>
  <si>
    <t>845</t>
    <phoneticPr fontId="3" type="noConversion"/>
  </si>
  <si>
    <t>140</t>
    <phoneticPr fontId="3" type="noConversion"/>
  </si>
  <si>
    <t>6650</t>
    <phoneticPr fontId="3" type="noConversion"/>
  </si>
  <si>
    <t>500</t>
    <phoneticPr fontId="3" type="noConversion"/>
  </si>
  <si>
    <t>931</t>
    <phoneticPr fontId="3" type="noConversion"/>
  </si>
  <si>
    <t>154</t>
    <phoneticPr fontId="3" type="noConversion"/>
  </si>
  <si>
    <t>6530</t>
    <phoneticPr fontId="3" type="noConversion"/>
  </si>
  <si>
    <t>2650</t>
    <phoneticPr fontId="3" type="noConversion"/>
  </si>
  <si>
    <t>4000</t>
    <phoneticPr fontId="3" type="noConversion"/>
  </si>
  <si>
    <t>544</t>
    <phoneticPr fontId="3" type="noConversion"/>
  </si>
  <si>
    <t>1013</t>
    <phoneticPr fontId="3" type="noConversion"/>
  </si>
  <si>
    <t>168</t>
    <phoneticPr fontId="3" type="noConversion"/>
  </si>
  <si>
    <t>7060</t>
    <phoneticPr fontId="3" type="noConversion"/>
  </si>
  <si>
    <t>600</t>
    <phoneticPr fontId="3" type="noConversion"/>
  </si>
  <si>
    <t>1117</t>
    <phoneticPr fontId="3" type="noConversion"/>
  </si>
  <si>
    <t>185</t>
    <phoneticPr fontId="3" type="noConversion"/>
  </si>
  <si>
    <t>7550</t>
    <phoneticPr fontId="3" type="noConversion"/>
  </si>
  <si>
    <t>800</t>
    <phoneticPr fontId="3" type="noConversion"/>
  </si>
  <si>
    <t>78</t>
    <phoneticPr fontId="3" type="noConversion"/>
  </si>
  <si>
    <t>247</t>
    <phoneticPr fontId="3" type="noConversion"/>
  </si>
  <si>
    <t>6940</t>
    <phoneticPr fontId="3" type="noConversion"/>
  </si>
  <si>
    <t>2950</t>
    <phoneticPr fontId="3" type="noConversion"/>
  </si>
  <si>
    <t>4550</t>
    <phoneticPr fontId="3" type="noConversion"/>
  </si>
  <si>
    <t>900</t>
    <phoneticPr fontId="3" type="noConversion"/>
  </si>
  <si>
    <t>1269</t>
    <phoneticPr fontId="3" type="noConversion"/>
  </si>
  <si>
    <t>283</t>
    <phoneticPr fontId="3" type="noConversion"/>
  </si>
  <si>
    <t>7270</t>
    <phoneticPr fontId="3" type="noConversion"/>
  </si>
  <si>
    <t>2735</t>
    <phoneticPr fontId="3" type="noConversion"/>
  </si>
  <si>
    <t>4310</t>
    <phoneticPr fontId="3" type="noConversion"/>
  </si>
  <si>
    <t>1000</t>
    <phoneticPr fontId="3" type="noConversion"/>
  </si>
  <si>
    <t>1412</t>
    <phoneticPr fontId="3" type="noConversion"/>
  </si>
  <si>
    <t>315</t>
    <phoneticPr fontId="3" type="noConversion"/>
  </si>
  <si>
    <t>7450</t>
    <phoneticPr fontId="3" type="noConversion"/>
  </si>
  <si>
    <t>2960</t>
    <phoneticPr fontId="3" type="noConversion"/>
  </si>
  <si>
    <t>4480</t>
    <phoneticPr fontId="3" type="noConversion"/>
  </si>
  <si>
    <t>1200</t>
    <phoneticPr fontId="3" type="noConversion"/>
  </si>
  <si>
    <t>1694</t>
    <phoneticPr fontId="3" type="noConversion"/>
  </si>
  <si>
    <t>378</t>
    <phoneticPr fontId="3" type="noConversion"/>
  </si>
  <si>
    <t>7525</t>
    <phoneticPr fontId="3" type="noConversion"/>
  </si>
  <si>
    <t>3435</t>
    <phoneticPr fontId="3" type="noConversion"/>
  </si>
  <si>
    <t>4395</t>
    <phoneticPr fontId="3" type="noConversion"/>
  </si>
  <si>
    <r>
      <rPr>
        <sz val="11"/>
        <color theme="1"/>
        <rFont val="宋体"/>
        <family val="2"/>
        <charset val="134"/>
      </rPr>
      <t>低温水型</t>
    </r>
    <r>
      <rPr>
        <sz val="11"/>
        <color theme="1"/>
        <rFont val="Times New Roman"/>
        <family val="1"/>
      </rPr>
      <t xml:space="preserve">  LCC</t>
    </r>
    <r>
      <rPr>
        <sz val="11"/>
        <color theme="1"/>
        <rFont val="宋体"/>
        <family val="2"/>
        <charset val="134"/>
      </rPr>
      <t>系列</t>
    </r>
    <phoneticPr fontId="3" type="noConversion"/>
  </si>
  <si>
    <t>冷水系</t>
    <phoneticPr fontId="3" type="noConversion"/>
  </si>
  <si>
    <t>温水系</t>
    <phoneticPr fontId="3" type="noConversion"/>
  </si>
  <si>
    <t>8</t>
    <phoneticPr fontId="3" type="noConversion"/>
  </si>
  <si>
    <t>24</t>
    <phoneticPr fontId="3" type="noConversion"/>
  </si>
  <si>
    <t>43</t>
    <phoneticPr fontId="3" type="noConversion"/>
  </si>
  <si>
    <t>2720</t>
    <phoneticPr fontId="3" type="noConversion"/>
  </si>
  <si>
    <t>45</t>
    <phoneticPr fontId="3" type="noConversion"/>
  </si>
  <si>
    <t>91</t>
    <phoneticPr fontId="3" type="noConversion"/>
  </si>
  <si>
    <t>64</t>
    <phoneticPr fontId="3" type="noConversion"/>
  </si>
  <si>
    <t>1285</t>
    <phoneticPr fontId="3" type="noConversion"/>
  </si>
  <si>
    <t>12</t>
    <phoneticPr fontId="3" type="noConversion"/>
  </si>
  <si>
    <t>316</t>
    <phoneticPr fontId="3" type="noConversion"/>
  </si>
  <si>
    <t>54</t>
    <phoneticPr fontId="3" type="noConversion"/>
  </si>
  <si>
    <t>109</t>
    <phoneticPr fontId="3" type="noConversion"/>
  </si>
  <si>
    <t>77</t>
    <phoneticPr fontId="3" type="noConversion"/>
  </si>
  <si>
    <t>387</t>
    <phoneticPr fontId="3" type="noConversion"/>
  </si>
  <si>
    <t>67</t>
    <phoneticPr fontId="3" type="noConversion"/>
  </si>
  <si>
    <t>134</t>
    <phoneticPr fontId="3" type="noConversion"/>
  </si>
  <si>
    <t>94</t>
    <phoneticPr fontId="3" type="noConversion"/>
  </si>
  <si>
    <t>3740</t>
    <phoneticPr fontId="3" type="noConversion"/>
  </si>
  <si>
    <t>14</t>
    <phoneticPr fontId="3" type="noConversion"/>
  </si>
  <si>
    <t>475</t>
    <phoneticPr fontId="3" type="noConversion"/>
  </si>
  <si>
    <t>82</t>
    <phoneticPr fontId="3" type="noConversion"/>
  </si>
  <si>
    <t>164</t>
    <phoneticPr fontId="3" type="noConversion"/>
  </si>
  <si>
    <t>500</t>
    <phoneticPr fontId="3" type="noConversion"/>
  </si>
  <si>
    <t>600</t>
    <phoneticPr fontId="3" type="noConversion"/>
  </si>
  <si>
    <t>1204</t>
    <phoneticPr fontId="3" type="noConversion"/>
  </si>
  <si>
    <t>845</t>
    <phoneticPr fontId="3" type="noConversion"/>
  </si>
  <si>
    <t>7550</t>
    <phoneticPr fontId="3" type="noConversion"/>
  </si>
  <si>
    <t>4072</t>
    <phoneticPr fontId="3" type="noConversion"/>
  </si>
  <si>
    <t>700</t>
    <phoneticPr fontId="3" type="noConversion"/>
  </si>
  <si>
    <t>1063</t>
    <phoneticPr fontId="3" type="noConversion"/>
  </si>
  <si>
    <t>88</t>
    <phoneticPr fontId="3" type="noConversion"/>
  </si>
  <si>
    <t>5816</t>
    <phoneticPr fontId="3" type="noConversion"/>
  </si>
  <si>
    <t>1000</t>
    <phoneticPr fontId="3" type="noConversion"/>
  </si>
  <si>
    <t>外形尺寸</t>
    <phoneticPr fontId="3" type="noConversion"/>
  </si>
  <si>
    <r>
      <rPr>
        <sz val="11"/>
        <color theme="1"/>
        <rFont val="宋体"/>
        <family val="2"/>
        <charset val="134"/>
      </rPr>
      <t>进口温度</t>
    </r>
    <phoneticPr fontId="3" type="noConversion"/>
  </si>
  <si>
    <r>
      <rPr>
        <sz val="11"/>
        <color theme="1"/>
        <rFont val="宋体"/>
        <family val="2"/>
        <charset val="134"/>
      </rPr>
      <t>出口温度</t>
    </r>
    <phoneticPr fontId="3" type="noConversion"/>
  </si>
  <si>
    <r>
      <rPr>
        <sz val="11"/>
        <color theme="1"/>
        <rFont val="宋体"/>
        <family val="2"/>
        <charset val="134"/>
      </rPr>
      <t>流量</t>
    </r>
    <phoneticPr fontId="3" type="noConversion"/>
  </si>
  <si>
    <r>
      <rPr>
        <sz val="11"/>
        <color theme="1"/>
        <rFont val="宋体"/>
        <family val="2"/>
        <charset val="134"/>
      </rPr>
      <t>长度（</t>
    </r>
    <r>
      <rPr>
        <sz val="11"/>
        <color theme="1"/>
        <rFont val="Times New Roman"/>
        <family val="1"/>
      </rPr>
      <t>L</t>
    </r>
    <r>
      <rPr>
        <sz val="11"/>
        <color theme="1"/>
        <rFont val="宋体"/>
        <family val="2"/>
        <charset val="134"/>
      </rPr>
      <t>）</t>
    </r>
    <phoneticPr fontId="3" type="noConversion"/>
  </si>
  <si>
    <r>
      <rPr>
        <sz val="11"/>
        <color theme="1"/>
        <rFont val="宋体"/>
        <family val="2"/>
        <charset val="134"/>
      </rPr>
      <t>宽度（</t>
    </r>
    <r>
      <rPr>
        <sz val="11"/>
        <color theme="1"/>
        <rFont val="Times New Roman"/>
        <family val="1"/>
      </rPr>
      <t>W</t>
    </r>
    <r>
      <rPr>
        <sz val="11"/>
        <color theme="1"/>
        <rFont val="宋体"/>
        <family val="2"/>
        <charset val="134"/>
      </rPr>
      <t>）</t>
    </r>
    <phoneticPr fontId="3" type="noConversion"/>
  </si>
  <si>
    <r>
      <rPr>
        <sz val="11"/>
        <color theme="1"/>
        <rFont val="宋体"/>
        <family val="2"/>
        <charset val="134"/>
      </rPr>
      <t>高度（</t>
    </r>
    <r>
      <rPr>
        <sz val="11"/>
        <color theme="1"/>
        <rFont val="Times New Roman"/>
        <family val="1"/>
      </rPr>
      <t>H</t>
    </r>
    <r>
      <rPr>
        <sz val="11"/>
        <color theme="1"/>
        <rFont val="宋体"/>
        <family val="2"/>
        <charset val="134"/>
      </rPr>
      <t>）</t>
    </r>
    <phoneticPr fontId="3" type="noConversion"/>
  </si>
  <si>
    <t>LCC-</t>
    <phoneticPr fontId="3" type="noConversion"/>
  </si>
  <si>
    <t>KW</t>
    <phoneticPr fontId="3" type="noConversion"/>
  </si>
  <si>
    <r>
      <rPr>
        <sz val="11"/>
        <color theme="1"/>
        <rFont val="宋体"/>
        <family val="2"/>
        <charset val="134"/>
      </rPr>
      <t>℃</t>
    </r>
    <phoneticPr fontId="3" type="noConversion"/>
  </si>
  <si>
    <t>m³/h</t>
    <phoneticPr fontId="3" type="noConversion"/>
  </si>
  <si>
    <t>ton/h</t>
    <phoneticPr fontId="3" type="noConversion"/>
  </si>
  <si>
    <t>mm</t>
    <phoneticPr fontId="3" type="noConversion"/>
  </si>
  <si>
    <t>01</t>
    <phoneticPr fontId="3" type="noConversion"/>
  </si>
  <si>
    <t>105</t>
    <phoneticPr fontId="3" type="noConversion"/>
  </si>
  <si>
    <t>13</t>
    <phoneticPr fontId="3" type="noConversion"/>
  </si>
  <si>
    <t>18</t>
    <phoneticPr fontId="3" type="noConversion"/>
  </si>
  <si>
    <t>31</t>
    <phoneticPr fontId="3" type="noConversion"/>
  </si>
  <si>
    <t>37</t>
    <phoneticPr fontId="3" type="noConversion"/>
  </si>
  <si>
    <t>83</t>
    <phoneticPr fontId="3" type="noConversion"/>
  </si>
  <si>
    <t>26</t>
    <phoneticPr fontId="3" type="noConversion"/>
  </si>
  <si>
    <t>2220</t>
    <phoneticPr fontId="3" type="noConversion"/>
  </si>
  <si>
    <t>1125</t>
    <phoneticPr fontId="3" type="noConversion"/>
  </si>
  <si>
    <t>02</t>
    <phoneticPr fontId="3" type="noConversion"/>
  </si>
  <si>
    <t>141</t>
    <phoneticPr fontId="3" type="noConversion"/>
  </si>
  <si>
    <t>24</t>
    <phoneticPr fontId="3" type="noConversion"/>
  </si>
  <si>
    <t>49</t>
    <phoneticPr fontId="3" type="noConversion"/>
  </si>
  <si>
    <t>34</t>
    <phoneticPr fontId="3" type="noConversion"/>
  </si>
  <si>
    <t>03</t>
    <phoneticPr fontId="3" type="noConversion"/>
  </si>
  <si>
    <t>176</t>
    <phoneticPr fontId="3" type="noConversion"/>
  </si>
  <si>
    <t>30</t>
    <phoneticPr fontId="3" type="noConversion"/>
  </si>
  <si>
    <t>61</t>
    <phoneticPr fontId="3" type="noConversion"/>
  </si>
  <si>
    <t>115</t>
    <phoneticPr fontId="3" type="noConversion"/>
  </si>
  <si>
    <t>21</t>
    <phoneticPr fontId="3" type="noConversion"/>
  </si>
  <si>
    <t>545</t>
    <phoneticPr fontId="3" type="noConversion"/>
  </si>
  <si>
    <t>188</t>
    <phoneticPr fontId="3" type="noConversion"/>
  </si>
  <si>
    <t>132</t>
    <phoneticPr fontId="3" type="noConversion"/>
  </si>
  <si>
    <t>3840</t>
    <phoneticPr fontId="3" type="noConversion"/>
  </si>
  <si>
    <t>1445</t>
    <phoneticPr fontId="3" type="noConversion"/>
  </si>
  <si>
    <t>2340</t>
    <phoneticPr fontId="3" type="noConversion"/>
  </si>
  <si>
    <t>22</t>
    <phoneticPr fontId="3" type="noConversion"/>
  </si>
  <si>
    <t>633</t>
    <phoneticPr fontId="3" type="noConversion"/>
  </si>
  <si>
    <t>219</t>
    <phoneticPr fontId="3" type="noConversion"/>
  </si>
  <si>
    <t>153</t>
    <phoneticPr fontId="3" type="noConversion"/>
  </si>
  <si>
    <t>23</t>
    <phoneticPr fontId="3" type="noConversion"/>
  </si>
  <si>
    <t>738</t>
    <phoneticPr fontId="3" type="noConversion"/>
  </si>
  <si>
    <t>127</t>
    <phoneticPr fontId="3" type="noConversion"/>
  </si>
  <si>
    <t>255</t>
    <phoneticPr fontId="3" type="noConversion"/>
  </si>
  <si>
    <t>179</t>
    <phoneticPr fontId="3" type="noConversion"/>
  </si>
  <si>
    <t>4880</t>
    <phoneticPr fontId="3" type="noConversion"/>
  </si>
  <si>
    <t>844</t>
    <phoneticPr fontId="3" type="noConversion"/>
  </si>
  <si>
    <t>145</t>
    <phoneticPr fontId="3" type="noConversion"/>
  </si>
  <si>
    <t>291</t>
    <phoneticPr fontId="3" type="noConversion"/>
  </si>
  <si>
    <t>205</t>
    <phoneticPr fontId="3" type="noConversion"/>
  </si>
  <si>
    <t>163</t>
    <phoneticPr fontId="3" type="noConversion"/>
  </si>
  <si>
    <t>328</t>
    <phoneticPr fontId="3" type="noConversion"/>
  </si>
  <si>
    <t>230</t>
    <phoneticPr fontId="3" type="noConversion"/>
  </si>
  <si>
    <t>4980</t>
    <phoneticPr fontId="3" type="noConversion"/>
  </si>
  <si>
    <t>1520</t>
    <phoneticPr fontId="3" type="noConversion"/>
  </si>
  <si>
    <t>2630</t>
    <phoneticPr fontId="3" type="noConversion"/>
  </si>
  <si>
    <t>181</t>
    <phoneticPr fontId="3" type="noConversion"/>
  </si>
  <si>
    <t>364</t>
    <phoneticPr fontId="3" type="noConversion"/>
  </si>
  <si>
    <t>256</t>
    <phoneticPr fontId="3" type="noConversion"/>
  </si>
  <si>
    <t>203</t>
    <phoneticPr fontId="3" type="noConversion"/>
  </si>
  <si>
    <t>407</t>
    <phoneticPr fontId="3" type="noConversion"/>
  </si>
  <si>
    <t>285</t>
    <phoneticPr fontId="3" type="noConversion"/>
  </si>
  <si>
    <t>5080</t>
    <phoneticPr fontId="3" type="noConversion"/>
  </si>
  <si>
    <t>1640</t>
    <phoneticPr fontId="3" type="noConversion"/>
  </si>
  <si>
    <t>2890</t>
    <phoneticPr fontId="3" type="noConversion"/>
  </si>
  <si>
    <t>227</t>
    <phoneticPr fontId="3" type="noConversion"/>
  </si>
  <si>
    <t>455</t>
    <phoneticPr fontId="3" type="noConversion"/>
  </si>
  <si>
    <t>320</t>
    <phoneticPr fontId="3" type="noConversion"/>
  </si>
  <si>
    <t>254</t>
    <phoneticPr fontId="3" type="noConversion"/>
  </si>
  <si>
    <t>510</t>
    <phoneticPr fontId="3" type="noConversion"/>
  </si>
  <si>
    <t>358</t>
    <phoneticPr fontId="3" type="noConversion"/>
  </si>
  <si>
    <t>5220</t>
    <phoneticPr fontId="3" type="noConversion"/>
  </si>
  <si>
    <t>2020</t>
    <phoneticPr fontId="3" type="noConversion"/>
  </si>
  <si>
    <t>3250</t>
    <phoneticPr fontId="3" type="noConversion"/>
  </si>
  <si>
    <t>284</t>
    <phoneticPr fontId="3" type="noConversion"/>
  </si>
  <si>
    <t>571</t>
    <phoneticPr fontId="3" type="noConversion"/>
  </si>
  <si>
    <t>400</t>
    <phoneticPr fontId="3" type="noConversion"/>
  </si>
  <si>
    <t>5760</t>
    <phoneticPr fontId="3" type="noConversion"/>
  </si>
  <si>
    <t>318</t>
    <phoneticPr fontId="3" type="noConversion"/>
  </si>
  <si>
    <t>637</t>
    <phoneticPr fontId="3" type="noConversion"/>
  </si>
  <si>
    <t>447</t>
    <phoneticPr fontId="3" type="noConversion"/>
  </si>
  <si>
    <t>6260</t>
    <phoneticPr fontId="3" type="noConversion"/>
  </si>
  <si>
    <t>363</t>
    <phoneticPr fontId="3" type="noConversion"/>
  </si>
  <si>
    <t>728</t>
    <phoneticPr fontId="3" type="noConversion"/>
  </si>
  <si>
    <t>511</t>
    <phoneticPr fontId="3" type="noConversion"/>
  </si>
  <si>
    <t>5630</t>
    <phoneticPr fontId="3" type="noConversion"/>
  </si>
  <si>
    <t>2130</t>
    <phoneticPr fontId="3" type="noConversion"/>
  </si>
  <si>
    <t>408</t>
    <phoneticPr fontId="3" type="noConversion"/>
  </si>
  <si>
    <t>819</t>
    <phoneticPr fontId="3" type="noConversion"/>
  </si>
  <si>
    <t>575</t>
    <phoneticPr fontId="3" type="noConversion"/>
  </si>
  <si>
    <t>6130</t>
    <phoneticPr fontId="3" type="noConversion"/>
  </si>
  <si>
    <t>454</t>
    <phoneticPr fontId="3" type="noConversion"/>
  </si>
  <si>
    <t>910</t>
    <phoneticPr fontId="3" type="noConversion"/>
  </si>
  <si>
    <t>639</t>
    <phoneticPr fontId="3" type="noConversion"/>
  </si>
  <si>
    <t>6650</t>
    <phoneticPr fontId="3" type="noConversion"/>
  </si>
  <si>
    <t>500</t>
    <phoneticPr fontId="3" type="noConversion"/>
  </si>
  <si>
    <t>1004</t>
    <phoneticPr fontId="3" type="noConversion"/>
  </si>
  <si>
    <t>704</t>
    <phoneticPr fontId="3" type="noConversion"/>
  </si>
  <si>
    <t>6530</t>
    <phoneticPr fontId="3" type="noConversion"/>
  </si>
  <si>
    <t>2650</t>
    <phoneticPr fontId="3" type="noConversion"/>
  </si>
  <si>
    <t>544</t>
    <phoneticPr fontId="3" type="noConversion"/>
  </si>
  <si>
    <t>1092</t>
    <phoneticPr fontId="3" type="noConversion"/>
  </si>
  <si>
    <t>767</t>
    <phoneticPr fontId="3" type="noConversion"/>
  </si>
  <si>
    <t>7060</t>
    <phoneticPr fontId="3" type="noConversion"/>
  </si>
  <si>
    <t>98</t>
    <phoneticPr fontId="3" type="noConversion"/>
  </si>
  <si>
    <t>500</t>
    <phoneticPr fontId="3" type="noConversion"/>
  </si>
  <si>
    <t>6940</t>
    <phoneticPr fontId="3" type="noConversion"/>
  </si>
  <si>
    <t>2825</t>
    <phoneticPr fontId="3" type="noConversion"/>
  </si>
  <si>
    <t>4652</t>
    <phoneticPr fontId="3" type="noConversion"/>
  </si>
  <si>
    <t>800</t>
    <phoneticPr fontId="3" type="noConversion"/>
  </si>
  <si>
    <t>1225</t>
    <phoneticPr fontId="3" type="noConversion"/>
  </si>
  <si>
    <t>580</t>
    <phoneticPr fontId="3" type="noConversion"/>
  </si>
  <si>
    <t>7440</t>
    <phoneticPr fontId="3" type="noConversion"/>
  </si>
  <si>
    <t>5232</t>
    <phoneticPr fontId="3" type="noConversion"/>
  </si>
  <si>
    <t>900</t>
    <phoneticPr fontId="3" type="noConversion"/>
  </si>
  <si>
    <t>1372</t>
    <phoneticPr fontId="3" type="noConversion"/>
  </si>
  <si>
    <t>647.3</t>
    <phoneticPr fontId="3" type="noConversion"/>
  </si>
  <si>
    <t>7580</t>
    <phoneticPr fontId="3" type="noConversion"/>
  </si>
  <si>
    <t>2950</t>
    <phoneticPr fontId="3" type="noConversion"/>
  </si>
  <si>
    <t>4130</t>
    <phoneticPr fontId="3" type="noConversion"/>
  </si>
  <si>
    <t>1514</t>
    <phoneticPr fontId="3" type="noConversion"/>
  </si>
  <si>
    <t>711.2</t>
    <phoneticPr fontId="3" type="noConversion"/>
  </si>
  <si>
    <t>3450</t>
    <phoneticPr fontId="3" type="noConversion"/>
  </si>
  <si>
    <t>4090</t>
    <phoneticPr fontId="3" type="noConversion"/>
  </si>
  <si>
    <r>
      <rPr>
        <sz val="11"/>
        <color theme="1"/>
        <rFont val="宋体"/>
        <family val="2"/>
        <charset val="134"/>
      </rPr>
      <t>高温水型</t>
    </r>
    <r>
      <rPr>
        <sz val="11"/>
        <color theme="1"/>
        <rFont val="Times New Roman"/>
        <family val="1"/>
      </rPr>
      <t xml:space="preserve">  HCC</t>
    </r>
    <r>
      <rPr>
        <sz val="11"/>
        <color theme="1"/>
        <rFont val="宋体"/>
        <family val="2"/>
        <charset val="134"/>
      </rPr>
      <t>系列</t>
    </r>
    <phoneticPr fontId="3" type="noConversion"/>
  </si>
  <si>
    <r>
      <rPr>
        <sz val="11"/>
        <color theme="1"/>
        <rFont val="宋体"/>
        <family val="2"/>
        <charset val="134"/>
      </rPr>
      <t>型号</t>
    </r>
    <phoneticPr fontId="3" type="noConversion"/>
  </si>
  <si>
    <r>
      <rPr>
        <sz val="11"/>
        <color theme="1"/>
        <rFont val="宋体"/>
        <family val="2"/>
        <charset val="134"/>
      </rPr>
      <t>制冷能力</t>
    </r>
    <phoneticPr fontId="3" type="noConversion"/>
  </si>
  <si>
    <t>冷水系</t>
    <phoneticPr fontId="3" type="noConversion"/>
  </si>
  <si>
    <r>
      <rPr>
        <sz val="11"/>
        <color theme="1"/>
        <rFont val="宋体"/>
        <family val="2"/>
        <charset val="134"/>
      </rPr>
      <t>冷却水系</t>
    </r>
    <phoneticPr fontId="3" type="noConversion"/>
  </si>
  <si>
    <t>高温水系</t>
    <phoneticPr fontId="3" type="noConversion"/>
  </si>
  <si>
    <t>外形尺寸</t>
    <phoneticPr fontId="3" type="noConversion"/>
  </si>
  <si>
    <r>
      <rPr>
        <sz val="11"/>
        <color theme="1"/>
        <rFont val="宋体"/>
        <family val="2"/>
        <charset val="134"/>
      </rPr>
      <t>进口温度</t>
    </r>
    <phoneticPr fontId="3" type="noConversion"/>
  </si>
  <si>
    <r>
      <rPr>
        <sz val="11"/>
        <color theme="1"/>
        <rFont val="宋体"/>
        <family val="2"/>
        <charset val="134"/>
      </rPr>
      <t>出口温度</t>
    </r>
    <phoneticPr fontId="3" type="noConversion"/>
  </si>
  <si>
    <r>
      <rPr>
        <sz val="11"/>
        <color theme="1"/>
        <rFont val="宋体"/>
        <family val="2"/>
        <charset val="134"/>
      </rPr>
      <t>流量</t>
    </r>
    <phoneticPr fontId="3" type="noConversion"/>
  </si>
  <si>
    <r>
      <rPr>
        <sz val="11"/>
        <color theme="1"/>
        <rFont val="宋体"/>
        <family val="2"/>
        <charset val="134"/>
      </rPr>
      <t>长度（</t>
    </r>
    <r>
      <rPr>
        <sz val="11"/>
        <color theme="1"/>
        <rFont val="Times New Roman"/>
        <family val="1"/>
      </rPr>
      <t>L</t>
    </r>
    <r>
      <rPr>
        <sz val="11"/>
        <color theme="1"/>
        <rFont val="宋体"/>
        <family val="2"/>
        <charset val="134"/>
      </rPr>
      <t>）</t>
    </r>
    <phoneticPr fontId="3" type="noConversion"/>
  </si>
  <si>
    <r>
      <rPr>
        <sz val="11"/>
        <color theme="1"/>
        <rFont val="宋体"/>
        <family val="2"/>
        <charset val="134"/>
      </rPr>
      <t>宽度（</t>
    </r>
    <r>
      <rPr>
        <sz val="11"/>
        <color theme="1"/>
        <rFont val="Times New Roman"/>
        <family val="1"/>
      </rPr>
      <t>W</t>
    </r>
    <r>
      <rPr>
        <sz val="11"/>
        <color theme="1"/>
        <rFont val="宋体"/>
        <family val="2"/>
        <charset val="134"/>
      </rPr>
      <t>）</t>
    </r>
    <phoneticPr fontId="3" type="noConversion"/>
  </si>
  <si>
    <r>
      <rPr>
        <sz val="11"/>
        <color theme="1"/>
        <rFont val="宋体"/>
        <family val="2"/>
        <charset val="134"/>
      </rPr>
      <t>高度（</t>
    </r>
    <r>
      <rPr>
        <sz val="11"/>
        <color theme="1"/>
        <rFont val="Times New Roman"/>
        <family val="1"/>
      </rPr>
      <t>H</t>
    </r>
    <r>
      <rPr>
        <sz val="11"/>
        <color theme="1"/>
        <rFont val="宋体"/>
        <family val="2"/>
        <charset val="134"/>
      </rPr>
      <t>）</t>
    </r>
    <phoneticPr fontId="3" type="noConversion"/>
  </si>
  <si>
    <t>HCC-</t>
    <phoneticPr fontId="3" type="noConversion"/>
  </si>
  <si>
    <t>KW</t>
    <phoneticPr fontId="3" type="noConversion"/>
  </si>
  <si>
    <r>
      <rPr>
        <sz val="11"/>
        <color theme="1"/>
        <rFont val="宋体"/>
        <family val="2"/>
        <charset val="134"/>
      </rPr>
      <t>℃</t>
    </r>
    <phoneticPr fontId="3" type="noConversion"/>
  </si>
  <si>
    <t>m³/h</t>
    <phoneticPr fontId="3" type="noConversion"/>
  </si>
  <si>
    <t>ton/h</t>
    <phoneticPr fontId="3" type="noConversion"/>
  </si>
  <si>
    <t>mm</t>
    <phoneticPr fontId="3" type="noConversion"/>
  </si>
  <si>
    <t>24</t>
    <phoneticPr fontId="3" type="noConversion"/>
  </si>
  <si>
    <t>1125</t>
    <phoneticPr fontId="3" type="noConversion"/>
  </si>
  <si>
    <t>194</t>
    <phoneticPr fontId="3" type="noConversion"/>
  </si>
  <si>
    <t>130</t>
    <phoneticPr fontId="3" type="noConversion"/>
  </si>
  <si>
    <t>110</t>
    <phoneticPr fontId="3" type="noConversion"/>
  </si>
  <si>
    <t>69.1</t>
    <phoneticPr fontId="3" type="noConversion"/>
  </si>
  <si>
    <t>5200</t>
    <phoneticPr fontId="3" type="noConversion"/>
  </si>
  <si>
    <t>1670</t>
    <phoneticPr fontId="3" type="noConversion"/>
  </si>
  <si>
    <t>1406</t>
    <phoneticPr fontId="3" type="noConversion"/>
  </si>
  <si>
    <t>242</t>
    <phoneticPr fontId="3" type="noConversion"/>
  </si>
  <si>
    <t>400</t>
    <phoneticPr fontId="3" type="noConversion"/>
  </si>
  <si>
    <t>86.4</t>
    <phoneticPr fontId="3" type="noConversion"/>
  </si>
  <si>
    <t>5350</t>
    <phoneticPr fontId="3" type="noConversion"/>
  </si>
  <si>
    <t>1765</t>
    <phoneticPr fontId="3" type="noConversion"/>
  </si>
  <si>
    <t>3145</t>
    <phoneticPr fontId="3" type="noConversion"/>
  </si>
  <si>
    <t>1758</t>
    <phoneticPr fontId="3" type="noConversion"/>
  </si>
  <si>
    <t>302</t>
    <phoneticPr fontId="3" type="noConversion"/>
  </si>
  <si>
    <t>108</t>
    <phoneticPr fontId="3" type="noConversion"/>
  </si>
  <si>
    <t>1900</t>
    <phoneticPr fontId="3" type="noConversion"/>
  </si>
  <si>
    <t>3475</t>
    <phoneticPr fontId="3" type="noConversion"/>
  </si>
  <si>
    <t>2215</t>
    <phoneticPr fontId="3" type="noConversion"/>
  </si>
  <si>
    <t>381</t>
    <phoneticPr fontId="3" type="noConversion"/>
  </si>
  <si>
    <t>630</t>
    <phoneticPr fontId="3" type="noConversion"/>
  </si>
  <si>
    <t>137</t>
    <phoneticPr fontId="3" type="noConversion"/>
  </si>
  <si>
    <t>5800</t>
    <phoneticPr fontId="3" type="noConversion"/>
  </si>
  <si>
    <t>2115</t>
    <phoneticPr fontId="3" type="noConversion"/>
  </si>
  <si>
    <t>3770</t>
    <phoneticPr fontId="3" type="noConversion"/>
  </si>
  <si>
    <t>2813</t>
    <phoneticPr fontId="3" type="noConversion"/>
  </si>
  <si>
    <t>484</t>
    <phoneticPr fontId="3" type="noConversion"/>
  </si>
  <si>
    <t>173</t>
    <phoneticPr fontId="3" type="noConversion"/>
  </si>
  <si>
    <t>6100</t>
    <phoneticPr fontId="3" type="noConversion"/>
  </si>
  <si>
    <t>2225</t>
    <phoneticPr fontId="3" type="noConversion"/>
  </si>
  <si>
    <t>3516</t>
    <phoneticPr fontId="3" type="noConversion"/>
  </si>
  <si>
    <t>605</t>
    <phoneticPr fontId="3" type="noConversion"/>
  </si>
  <si>
    <t>216</t>
    <phoneticPr fontId="3" type="noConversion"/>
  </si>
  <si>
    <t>7130</t>
    <phoneticPr fontId="3" type="noConversion"/>
  </si>
  <si>
    <t>3867</t>
    <phoneticPr fontId="3" type="noConversion"/>
  </si>
  <si>
    <t>665</t>
    <phoneticPr fontId="3" type="noConversion"/>
  </si>
  <si>
    <t>1100</t>
    <phoneticPr fontId="3" type="noConversion"/>
  </si>
  <si>
    <t>238</t>
    <phoneticPr fontId="3" type="noConversion"/>
  </si>
  <si>
    <t>6570</t>
    <phoneticPr fontId="3" type="noConversion"/>
  </si>
  <si>
    <t>2600</t>
    <phoneticPr fontId="3" type="noConversion"/>
  </si>
  <si>
    <t>4219</t>
    <phoneticPr fontId="3" type="noConversion"/>
  </si>
  <si>
    <t>726</t>
    <phoneticPr fontId="3" type="noConversion"/>
  </si>
  <si>
    <t>260</t>
    <phoneticPr fontId="3" type="noConversion"/>
  </si>
  <si>
    <t>7090</t>
    <phoneticPr fontId="3" type="noConversion"/>
  </si>
  <si>
    <t>4651</t>
    <phoneticPr fontId="3" type="noConversion"/>
  </si>
  <si>
    <t>800</t>
    <phoneticPr fontId="3" type="noConversion"/>
  </si>
  <si>
    <t>1322</t>
    <phoneticPr fontId="3" type="noConversion"/>
  </si>
  <si>
    <t>286</t>
    <phoneticPr fontId="3" type="noConversion"/>
  </si>
  <si>
    <t>7590</t>
    <phoneticPr fontId="3" type="noConversion"/>
  </si>
  <si>
    <t>4923</t>
    <phoneticPr fontId="3" type="noConversion"/>
  </si>
  <si>
    <t>847</t>
    <phoneticPr fontId="3" type="noConversion"/>
  </si>
  <si>
    <t>1400</t>
    <phoneticPr fontId="3" type="noConversion"/>
  </si>
  <si>
    <t>303</t>
    <phoneticPr fontId="3" type="noConversion"/>
  </si>
  <si>
    <t>7210</t>
    <phoneticPr fontId="3" type="noConversion"/>
  </si>
  <si>
    <t>2745</t>
    <phoneticPr fontId="3" type="noConversion"/>
  </si>
  <si>
    <t>5274</t>
    <phoneticPr fontId="3" type="noConversion"/>
  </si>
  <si>
    <t>907</t>
    <phoneticPr fontId="3" type="noConversion"/>
  </si>
  <si>
    <t>1500</t>
    <phoneticPr fontId="3" type="noConversion"/>
  </si>
  <si>
    <t>324</t>
    <phoneticPr fontId="3" type="noConversion"/>
  </si>
  <si>
    <t>7710</t>
    <phoneticPr fontId="3" type="noConversion"/>
  </si>
  <si>
    <t>6153</t>
    <phoneticPr fontId="3" type="noConversion"/>
  </si>
  <si>
    <t>882</t>
    <phoneticPr fontId="3" type="noConversion"/>
  </si>
  <si>
    <t>1750</t>
    <phoneticPr fontId="3" type="noConversion"/>
  </si>
  <si>
    <t>379</t>
    <phoneticPr fontId="3" type="noConversion"/>
  </si>
  <si>
    <t>8880</t>
    <phoneticPr fontId="3" type="noConversion"/>
  </si>
  <si>
    <t>3100</t>
    <phoneticPr fontId="3" type="noConversion"/>
  </si>
  <si>
    <t>4940</t>
    <phoneticPr fontId="3" type="noConversion"/>
  </si>
  <si>
    <t>7033</t>
    <phoneticPr fontId="3" type="noConversion"/>
  </si>
  <si>
    <t>1008</t>
    <phoneticPr fontId="3" type="noConversion"/>
  </si>
  <si>
    <t>2000</t>
    <phoneticPr fontId="3" type="noConversion"/>
  </si>
  <si>
    <t>433</t>
    <phoneticPr fontId="3" type="noConversion"/>
  </si>
  <si>
    <t>9895</t>
    <phoneticPr fontId="3" type="noConversion"/>
  </si>
  <si>
    <t>型号</t>
    <phoneticPr fontId="6" type="noConversion"/>
  </si>
  <si>
    <t>电压等级</t>
    <phoneticPr fontId="2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</si>
  <si>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J208</t>
    </r>
    <phoneticPr fontId="6" type="noConversion"/>
  </si>
  <si>
    <t>400V</t>
    <phoneticPr fontId="6" type="noConversion"/>
  </si>
  <si>
    <t>颜巴赫J312</t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</si>
  <si>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J316</t>
    </r>
    <phoneticPr fontId="6" type="noConversion"/>
  </si>
  <si>
    <t>400V</t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</si>
  <si>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J320</t>
    </r>
    <phoneticPr fontId="6" type="noConversion"/>
  </si>
  <si>
    <t>400V</t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</si>
  <si>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J412</t>
    </r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</si>
  <si>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J416</t>
    </r>
    <phoneticPr fontId="6" type="noConversion"/>
  </si>
  <si>
    <t>400V</t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</si>
  <si>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J420</t>
    </r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</si>
  <si>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J612</t>
    </r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</si>
  <si>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J616</t>
    </r>
    <phoneticPr fontId="6" type="noConversion"/>
  </si>
  <si>
    <t>10.5kV</t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</si>
  <si>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J620</t>
    </r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</si>
  <si>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J624</t>
    </r>
    <phoneticPr fontId="6" type="noConversion"/>
  </si>
  <si>
    <t>卡特彼勒CG132-8</t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</si>
  <si>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CG132-12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</si>
  <si>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CG132-16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</si>
  <si>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CG170-12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</si>
  <si>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CG170-16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</si>
  <si>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CG170-20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</si>
  <si>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CG260-12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</si>
  <si>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CG260-16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</si>
  <si>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G3306NA LCR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</si>
  <si>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G3306NA HCR</t>
    </r>
    <phoneticPr fontId="6" type="noConversion"/>
  </si>
  <si>
    <t>400V</t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</si>
  <si>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G3306TA 130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</si>
  <si>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G3306TA 90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</si>
  <si>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G3406NA-DM5447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</si>
  <si>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G3406TA-DM5448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</si>
  <si>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G3412TA-DM5449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</si>
  <si>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G3412C-DM5450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</si>
  <si>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G3508GEX2-DM8729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</si>
  <si>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G3508GEX2-DM8644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</si>
  <si>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G3508GEX01-DM0536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</si>
  <si>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G3508GEX01-DM05889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</si>
  <si>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G3508GEX01-DM0537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</si>
  <si>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G3508GEX3-DM5232</t>
    </r>
    <r>
      <rPr>
        <sz val="11"/>
        <color theme="1"/>
        <rFont val="ＭＳ Ｐゴシック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</si>
  <si>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G3508GEX3-DM5231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</si>
  <si>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G3508GEX3-DM5234</t>
    </r>
    <r>
      <rPr>
        <sz val="11"/>
        <color theme="1"/>
        <rFont val="ＭＳ Ｐゴシック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</si>
  <si>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G3508GEX3-DM5233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</si>
  <si>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G3512GEX1-DM5210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</si>
  <si>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G3512GEX1-DM8669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</si>
  <si>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G3512GEX1-DM5158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</si>
  <si>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G3512GEX5-DM1976</t>
    </r>
    <phoneticPr fontId="6" type="noConversion"/>
  </si>
  <si>
    <t>咨询厂家</t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</si>
  <si>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G3512GEX3-DM1957</t>
    </r>
    <phoneticPr fontId="6" type="noConversion"/>
  </si>
  <si>
    <t>400V</t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</si>
  <si>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G3512GEX3-DM1954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</si>
  <si>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G3512E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</si>
  <si>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G3512E-DM8801</t>
    </r>
    <phoneticPr fontId="6" type="noConversion"/>
  </si>
  <si>
    <t>400V</t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</si>
  <si>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G3512E-DM8802</t>
    </r>
    <r>
      <rPr>
        <sz val="11"/>
        <color theme="1"/>
        <rFont val="ＭＳ Ｐゴシック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</si>
  <si>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G3516-DM5671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</si>
  <si>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G3516-DM5158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</si>
  <si>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G3516B-DM5490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</si>
  <si>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G3516B-DM5492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</si>
  <si>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G3516B-DM5489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</si>
  <si>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G3516B-DM5491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</si>
  <si>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G3516C-DM8670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</si>
  <si>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G3516C-DM8671</t>
    </r>
    <r>
      <rPr>
        <sz val="11"/>
        <color theme="1"/>
        <rFont val="ＭＳ Ｐゴシック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</si>
  <si>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G3516E-DM5790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</si>
  <si>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G3516E-DM5791</t>
    </r>
    <r>
      <rPr>
        <sz val="11"/>
        <color theme="1"/>
        <rFont val="ＭＳ Ｐゴシック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</si>
  <si>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G3520C-DM5830-4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</si>
  <si>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G3520E-DM8916</t>
    </r>
    <phoneticPr fontId="6" type="noConversion"/>
  </si>
  <si>
    <t>胜动300GFZ-PwT-ESM3</t>
    <phoneticPr fontId="6" type="noConversion"/>
  </si>
  <si>
    <t>胜动500GFZ1-PwT-ESM3</t>
    <phoneticPr fontId="6" type="noConversion"/>
  </si>
  <si>
    <t>胜动700GFZ-PwT-TEM2</t>
    <phoneticPr fontId="6" type="noConversion"/>
  </si>
  <si>
    <t>胜动1200GFZ-PwT-TEM2</t>
    <phoneticPr fontId="6" type="noConversion"/>
  </si>
  <si>
    <t>组件尺寸</t>
    <phoneticPr fontId="3" type="noConversion"/>
  </si>
  <si>
    <t>组件重量</t>
    <phoneticPr fontId="3" type="noConversion"/>
  </si>
  <si>
    <t>组件效率</t>
    <phoneticPr fontId="3" type="noConversion"/>
  </si>
  <si>
    <t>60（6*10）</t>
    <phoneticPr fontId="3" type="noConversion"/>
  </si>
  <si>
    <t>60（6*10）</t>
    <phoneticPr fontId="3" type="noConversion"/>
  </si>
  <si>
    <t>9.290</t>
    <phoneticPr fontId="3" type="noConversion"/>
  </si>
  <si>
    <t>72（6*120）</t>
    <phoneticPr fontId="3" type="noConversion"/>
  </si>
  <si>
    <t>44.51</t>
    <phoneticPr fontId="3" type="noConversion"/>
  </si>
  <si>
    <t>44.56</t>
    <phoneticPr fontId="3" type="noConversion"/>
  </si>
  <si>
    <t>44.60</t>
    <phoneticPr fontId="3" type="noConversion"/>
  </si>
  <si>
    <t>45.80</t>
    <phoneticPr fontId="3" type="noConversion"/>
  </si>
  <si>
    <t>39.07</t>
    <phoneticPr fontId="3" type="noConversion"/>
  </si>
  <si>
    <t>39.22</t>
    <phoneticPr fontId="3" type="noConversion"/>
  </si>
  <si>
    <t>39.26</t>
    <phoneticPr fontId="3" type="noConversion"/>
  </si>
  <si>
    <t>非晶硅薄膜电池</t>
    <phoneticPr fontId="3" type="noConversion"/>
  </si>
  <si>
    <t>聚光电池</t>
    <phoneticPr fontId="3" type="noConversion"/>
  </si>
  <si>
    <t>5~8%</t>
    <phoneticPr fontId="3" type="noConversion"/>
  </si>
  <si>
    <t>25~30%</t>
    <phoneticPr fontId="3" type="noConversion"/>
  </si>
  <si>
    <t>不敏感</t>
    <phoneticPr fontId="3" type="noConversion"/>
  </si>
  <si>
    <t>较敏感</t>
    <phoneticPr fontId="3" type="noConversion"/>
  </si>
  <si>
    <t>较成熟</t>
    <phoneticPr fontId="3" type="noConversion"/>
  </si>
  <si>
    <t>成本低，功率对温度不敏感，弱光效应好</t>
    <phoneticPr fontId="3" type="noConversion"/>
  </si>
  <si>
    <t>转换效率最高</t>
    <phoneticPr fontId="3" type="noConversion"/>
  </si>
  <si>
    <t>成本高，工艺复杂</t>
    <phoneticPr fontId="3" type="noConversion"/>
  </si>
  <si>
    <t>转换效率低，工艺复杂</t>
    <phoneticPr fontId="3" type="noConversion"/>
  </si>
  <si>
    <t>固定较多</t>
    <phoneticPr fontId="3" type="noConversion"/>
  </si>
  <si>
    <t>跟踪</t>
    <phoneticPr fontId="3" type="noConversion"/>
  </si>
  <si>
    <t>安装范围广，可安装在云层量较大地区</t>
    <phoneticPr fontId="3" type="noConversion"/>
  </si>
  <si>
    <t>直射光分量较大地区</t>
    <phoneticPr fontId="3" type="noConversion"/>
  </si>
  <si>
    <t>较多</t>
    <phoneticPr fontId="3" type="noConversion"/>
  </si>
  <si>
    <t>不多</t>
    <phoneticPr fontId="3" type="noConversion"/>
  </si>
  <si>
    <t>单晶组件LR6-60-275M</t>
  </si>
  <si>
    <t>单晶组件LR6-60-280M</t>
  </si>
  <si>
    <t>单晶组件LR6-60-285M</t>
  </si>
  <si>
    <t>单晶组件LR6-60-290M</t>
  </si>
  <si>
    <t>单晶PERC组件LR6-60PE-285M</t>
  </si>
  <si>
    <t>单晶PERC组件LR6-60PE-290M</t>
  </si>
  <si>
    <t>单晶PERC组件LR6-60PE-295M</t>
  </si>
  <si>
    <t>单晶PERC组件LR6-60PE-300M</t>
  </si>
  <si>
    <t>单晶组件LR6-72-320M</t>
  </si>
  <si>
    <t>单晶组件LR6-72-325M</t>
  </si>
  <si>
    <t>单晶组件LR6-72-330M</t>
  </si>
  <si>
    <t>单晶组件LR6-72-335M</t>
  </si>
  <si>
    <t>单晶组件LR6-72-340M</t>
  </si>
  <si>
    <t>单晶组件LR6-72-345M</t>
  </si>
  <si>
    <t>单晶组件LR6-72-350M</t>
  </si>
  <si>
    <t>单晶PERC组件LR6-72PE-340M</t>
  </si>
  <si>
    <t>单晶PERC组件LR6-72PE-345M</t>
  </si>
  <si>
    <t>单晶PERC组件LR6-72PE-350M</t>
  </si>
  <si>
    <t>单晶PERC组件LR6-72PE-355M</t>
  </si>
  <si>
    <t>单晶双玻组件LR6-60DG/265M</t>
  </si>
  <si>
    <t>单晶双玻组件LR6-60DG/270M</t>
  </si>
  <si>
    <t>单晶双玻组件LR6-60DG/275M</t>
  </si>
  <si>
    <t>单晶双玻组件LR6-60DG/280M</t>
  </si>
  <si>
    <t>单晶双玻组件LR6-60DG/285M</t>
  </si>
  <si>
    <t>单晶组件LR6-60-270M</t>
    <phoneticPr fontId="2" type="noConversion"/>
  </si>
  <si>
    <t>类型</t>
    <phoneticPr fontId="2" type="noConversion"/>
  </si>
  <si>
    <t>型号</t>
    <phoneticPr fontId="2" type="noConversion"/>
  </si>
  <si>
    <r>
      <rPr>
        <sz val="11"/>
        <color theme="1"/>
        <rFont val="宋体"/>
        <family val="2"/>
        <charset val="134"/>
      </rPr>
      <t>高温水大温差型</t>
    </r>
    <r>
      <rPr>
        <sz val="11"/>
        <color theme="1"/>
        <rFont val="Times New Roman"/>
        <family val="1"/>
      </rPr>
      <t xml:space="preserve">  HDC</t>
    </r>
    <r>
      <rPr>
        <sz val="11"/>
        <color theme="1"/>
        <rFont val="宋体"/>
        <family val="2"/>
        <charset val="134"/>
      </rPr>
      <t>系列</t>
    </r>
    <phoneticPr fontId="3" type="noConversion"/>
  </si>
  <si>
    <t>制冷能力</t>
    <phoneticPr fontId="3" type="noConversion"/>
  </si>
  <si>
    <t>直燃单独运转或并用</t>
    <phoneticPr fontId="3" type="noConversion"/>
  </si>
  <si>
    <t>烟气单独运转</t>
    <phoneticPr fontId="3" type="noConversion"/>
  </si>
  <si>
    <t>USRT</t>
    <phoneticPr fontId="3" type="noConversion"/>
  </si>
  <si>
    <t>供暖能力</t>
    <phoneticPr fontId="3" type="noConversion"/>
  </si>
  <si>
    <t>冷水进出口温度</t>
    <phoneticPr fontId="3" type="noConversion"/>
  </si>
  <si>
    <t>冷水流量</t>
    <phoneticPr fontId="3" type="noConversion"/>
  </si>
  <si>
    <t>温水进出口温度</t>
    <phoneticPr fontId="3" type="noConversion"/>
  </si>
  <si>
    <t>55.8→60</t>
    <phoneticPr fontId="3" type="noConversion"/>
  </si>
  <si>
    <t>温水流量</t>
    <phoneticPr fontId="3" type="noConversion"/>
  </si>
  <si>
    <t>冷却水</t>
    <phoneticPr fontId="3" type="noConversion"/>
  </si>
  <si>
    <t>冷却水进出口温度</t>
    <phoneticPr fontId="3" type="noConversion"/>
  </si>
  <si>
    <t>32→37.7</t>
    <phoneticPr fontId="3" type="noConversion"/>
  </si>
  <si>
    <t>冷却水流量</t>
    <phoneticPr fontId="3" type="noConversion"/>
  </si>
  <si>
    <t>热源水系</t>
    <phoneticPr fontId="3" type="noConversion"/>
  </si>
  <si>
    <t>热源水进出口温度</t>
    <phoneticPr fontId="3" type="noConversion"/>
  </si>
  <si>
    <t>95→85</t>
    <phoneticPr fontId="3" type="noConversion"/>
  </si>
  <si>
    <t>热源水流量</t>
    <phoneticPr fontId="3" type="noConversion"/>
  </si>
  <si>
    <t>烟气系</t>
    <phoneticPr fontId="3" type="noConversion"/>
  </si>
  <si>
    <t>最大耗量</t>
    <phoneticPr fontId="3" type="noConversion"/>
  </si>
  <si>
    <t>燃料耗量（制冷时）</t>
    <phoneticPr fontId="3" type="noConversion"/>
  </si>
  <si>
    <t>Nm³/h</t>
    <phoneticPr fontId="3" type="noConversion"/>
  </si>
  <si>
    <t>燃料系</t>
    <phoneticPr fontId="3" type="noConversion"/>
  </si>
  <si>
    <t>燃料耗量（采暖时）</t>
    <phoneticPr fontId="3" type="noConversion"/>
  </si>
  <si>
    <t>制冷量</t>
    <phoneticPr fontId="3" type="noConversion"/>
  </si>
  <si>
    <t>单效双效同时运转</t>
    <phoneticPr fontId="3" type="noConversion"/>
  </si>
  <si>
    <t>单效运转</t>
    <phoneticPr fontId="3" type="noConversion"/>
  </si>
  <si>
    <t>双效运转</t>
    <phoneticPr fontId="3" type="noConversion"/>
  </si>
  <si>
    <t>供暖量</t>
    <phoneticPr fontId="3" type="noConversion"/>
  </si>
  <si>
    <t>57.2→60</t>
    <phoneticPr fontId="3" type="noConversion"/>
  </si>
  <si>
    <t>烟气双效型溴化锂吸收式冷温水机</t>
    <phoneticPr fontId="3" type="noConversion"/>
  </si>
  <si>
    <t>56→60</t>
    <phoneticPr fontId="3" type="noConversion"/>
  </si>
  <si>
    <t>32→37.5</t>
    <phoneticPr fontId="3" type="noConversion"/>
  </si>
  <si>
    <t>直燃单独运转或并用</t>
    <phoneticPr fontId="3" type="noConversion"/>
  </si>
  <si>
    <t>烟气单独运转</t>
    <phoneticPr fontId="3" type="noConversion"/>
  </si>
  <si>
    <t>热水单独运转</t>
    <phoneticPr fontId="3" type="noConversion"/>
  </si>
  <si>
    <t>烟气热水补燃型溴化锂吸收式冷温水机</t>
    <phoneticPr fontId="3" type="noConversion"/>
  </si>
  <si>
    <t>烟气热水型溴化锂吸收式冷温水机</t>
    <phoneticPr fontId="3" type="noConversion"/>
  </si>
  <si>
    <t>蒸汽型溴化锂机组</t>
    <phoneticPr fontId="3" type="noConversion"/>
  </si>
  <si>
    <t>项目</t>
    <phoneticPr fontId="2" type="noConversion"/>
  </si>
  <si>
    <t>单位</t>
    <phoneticPr fontId="2" type="noConversion"/>
  </si>
  <si>
    <t>LG12M系列</t>
    <phoneticPr fontId="2" type="noConversion"/>
  </si>
  <si>
    <t>LG16S系列</t>
    <phoneticPr fontId="2" type="noConversion"/>
  </si>
  <si>
    <t>LG16M系列</t>
    <phoneticPr fontId="2" type="noConversion"/>
  </si>
  <si>
    <t>LG20S</t>
    <phoneticPr fontId="2" type="noConversion"/>
  </si>
  <si>
    <t>制冷量</t>
    <phoneticPr fontId="2" type="noConversion"/>
  </si>
  <si>
    <t>316/292</t>
    <phoneticPr fontId="2" type="noConversion"/>
  </si>
  <si>
    <t>440/406</t>
    <phoneticPr fontId="2" type="noConversion"/>
  </si>
  <si>
    <t>692/640</t>
    <phoneticPr fontId="2" type="noConversion"/>
  </si>
  <si>
    <t>1001/918</t>
    <phoneticPr fontId="2" type="noConversion"/>
  </si>
  <si>
    <t>电机额定功率</t>
    <phoneticPr fontId="2" type="noConversion"/>
  </si>
  <si>
    <t>kW</t>
    <phoneticPr fontId="2" type="noConversion"/>
  </si>
  <si>
    <t>kW</t>
    <phoneticPr fontId="2" type="noConversion"/>
  </si>
  <si>
    <t>油泵电机功率</t>
    <phoneticPr fontId="2" type="noConversion"/>
  </si>
  <si>
    <t>外形尺寸</t>
    <phoneticPr fontId="2" type="noConversion"/>
  </si>
  <si>
    <t>2488×1260×1775</t>
    <phoneticPr fontId="2" type="noConversion"/>
  </si>
  <si>
    <t>3077×1362×2030</t>
    <phoneticPr fontId="2" type="noConversion"/>
  </si>
  <si>
    <t>mm</t>
    <phoneticPr fontId="2" type="noConversion"/>
  </si>
  <si>
    <t>3262×1567×2251</t>
    <phoneticPr fontId="2" type="noConversion"/>
  </si>
  <si>
    <t>LG20M系列</t>
    <phoneticPr fontId="2" type="noConversion"/>
  </si>
  <si>
    <t>LG20L系列</t>
    <phoneticPr fontId="2" type="noConversion"/>
  </si>
  <si>
    <t>LG25S系列</t>
    <phoneticPr fontId="2" type="noConversion"/>
  </si>
  <si>
    <t>LG25M系列</t>
    <phoneticPr fontId="2" type="noConversion"/>
  </si>
  <si>
    <t>1339/1225</t>
    <phoneticPr fontId="2" type="noConversion"/>
  </si>
  <si>
    <t>1756/1605</t>
    <phoneticPr fontId="2" type="noConversion"/>
  </si>
  <si>
    <t>2172/1996</t>
    <phoneticPr fontId="2" type="noConversion"/>
  </si>
  <si>
    <t>2731/2516</t>
    <phoneticPr fontId="2" type="noConversion"/>
  </si>
  <si>
    <t>3605×1757×2536</t>
    <phoneticPr fontId="2" type="noConversion"/>
  </si>
  <si>
    <t>4601×2136×3149</t>
    <phoneticPr fontId="2" type="noConversion"/>
  </si>
  <si>
    <t>LG25L系列</t>
    <phoneticPr fontId="2" type="noConversion"/>
  </si>
  <si>
    <t>LG32S系列</t>
    <phoneticPr fontId="2" type="noConversion"/>
  </si>
  <si>
    <t>LG32M系列</t>
    <phoneticPr fontId="2" type="noConversion"/>
  </si>
  <si>
    <t>3393/3135</t>
    <phoneticPr fontId="2" type="noConversion"/>
  </si>
  <si>
    <t>4118/3805</t>
    <phoneticPr fontId="2" type="noConversion"/>
  </si>
  <si>
    <t>5167/4776</t>
    <phoneticPr fontId="2" type="noConversion"/>
  </si>
  <si>
    <t>7986×2748×3645</t>
    <phoneticPr fontId="2" type="noConversion"/>
  </si>
  <si>
    <t>LG32L系列</t>
    <phoneticPr fontId="2" type="noConversion"/>
  </si>
  <si>
    <t>LG40S系列</t>
    <phoneticPr fontId="2" type="noConversion"/>
  </si>
  <si>
    <t>LG40M系列</t>
    <phoneticPr fontId="2" type="noConversion"/>
  </si>
  <si>
    <t>6178/5708</t>
    <phoneticPr fontId="2" type="noConversion"/>
  </si>
  <si>
    <t>7362/6737</t>
    <phoneticPr fontId="2" type="noConversion"/>
  </si>
  <si>
    <t>9306/8598</t>
    <phoneticPr fontId="2" type="noConversion"/>
  </si>
  <si>
    <t>7986×2748×3645</t>
    <phoneticPr fontId="2" type="noConversion"/>
  </si>
  <si>
    <t>9920×3248×4547</t>
    <phoneticPr fontId="2" type="noConversion"/>
  </si>
  <si>
    <t>空调工况</t>
    <phoneticPr fontId="2" type="noConversion"/>
  </si>
  <si>
    <t>40℃/5℃</t>
    <phoneticPr fontId="2" type="noConversion"/>
  </si>
  <si>
    <t>油冷却器的冷却水进出水温度33℃，进出水温差5℃</t>
    <phoneticPr fontId="2" type="noConversion"/>
  </si>
  <si>
    <t>LG系列螺杆制冷压缩机技术参数表</t>
    <phoneticPr fontId="2" type="noConversion"/>
  </si>
  <si>
    <t>参考样本，作为冷量补充，电制冷cop=5左右</t>
    <phoneticPr fontId="2" type="noConversion"/>
  </si>
  <si>
    <t>蒸汽压力（MPa）</t>
    <phoneticPr fontId="2" type="noConversion"/>
  </si>
  <si>
    <t>电动机</t>
    <phoneticPr fontId="3" type="noConversion"/>
  </si>
  <si>
    <t>吸收液泵1</t>
    <phoneticPr fontId="3" type="noConversion"/>
  </si>
  <si>
    <t>吸收液泵2</t>
    <phoneticPr fontId="3" type="noConversion"/>
  </si>
  <si>
    <t>冷机泵</t>
    <phoneticPr fontId="3" type="noConversion"/>
  </si>
  <si>
    <t>抽气泵</t>
    <phoneticPr fontId="3" type="noConversion"/>
  </si>
  <si>
    <t>kw</t>
    <phoneticPr fontId="3" type="noConversion"/>
  </si>
  <si>
    <t>合计</t>
    <phoneticPr fontId="3" type="noConversion"/>
  </si>
  <si>
    <t>电机功率</t>
    <phoneticPr fontId="3" type="noConversion"/>
  </si>
  <si>
    <r>
      <rPr>
        <sz val="11"/>
        <color theme="1"/>
        <rFont val="宋体"/>
        <family val="2"/>
      </rPr>
      <t>吸收液泵</t>
    </r>
    <r>
      <rPr>
        <sz val="11"/>
        <color theme="1"/>
        <rFont val="Times New Roman"/>
        <family val="1"/>
      </rPr>
      <t>1</t>
    </r>
    <phoneticPr fontId="3" type="noConversion"/>
  </si>
  <si>
    <r>
      <rPr>
        <sz val="11"/>
        <color theme="1"/>
        <rFont val="宋体"/>
        <family val="2"/>
      </rPr>
      <t>吸收液泵</t>
    </r>
    <r>
      <rPr>
        <sz val="11"/>
        <color theme="1"/>
        <rFont val="Times New Roman"/>
        <family val="1"/>
      </rPr>
      <t>2</t>
    </r>
    <phoneticPr fontId="3" type="noConversion"/>
  </si>
  <si>
    <r>
      <rPr>
        <sz val="11"/>
        <color theme="1"/>
        <rFont val="宋体"/>
        <family val="2"/>
      </rPr>
      <t>冷剂泵</t>
    </r>
    <phoneticPr fontId="3" type="noConversion"/>
  </si>
  <si>
    <r>
      <rPr>
        <sz val="11"/>
        <color theme="1"/>
        <rFont val="宋体"/>
        <family val="2"/>
      </rPr>
      <t>真空泵</t>
    </r>
    <phoneticPr fontId="3" type="noConversion"/>
  </si>
  <si>
    <t>1.1×2</t>
    <phoneticPr fontId="3" type="noConversion"/>
  </si>
  <si>
    <t>0.2×2</t>
  </si>
  <si>
    <t>0.2×2</t>
    <phoneticPr fontId="3" type="noConversion"/>
  </si>
  <si>
    <t>1.8×2</t>
  </si>
  <si>
    <t>1.8×2</t>
    <phoneticPr fontId="3" type="noConversion"/>
  </si>
  <si>
    <t>1.8×2</t>
    <phoneticPr fontId="3" type="noConversion"/>
  </si>
  <si>
    <t>0.2×2</t>
    <phoneticPr fontId="3" type="noConversion"/>
  </si>
  <si>
    <t>1.8×2</t>
    <phoneticPr fontId="3" type="noConversion"/>
  </si>
  <si>
    <t>3.7×2</t>
    <phoneticPr fontId="3" type="noConversion"/>
  </si>
  <si>
    <t>3.7×2</t>
    <phoneticPr fontId="3" type="noConversion"/>
  </si>
  <si>
    <t>0.4×2</t>
  </si>
  <si>
    <t>0.4×2</t>
    <phoneticPr fontId="3" type="noConversion"/>
  </si>
  <si>
    <t>0.4×2</t>
    <phoneticPr fontId="3" type="noConversion"/>
  </si>
  <si>
    <r>
      <rPr>
        <sz val="11"/>
        <color theme="1"/>
        <rFont val="宋体"/>
        <family val="2"/>
      </rPr>
      <t>合计</t>
    </r>
    <phoneticPr fontId="3" type="noConversion"/>
  </si>
  <si>
    <t>吸收液泵3</t>
    <phoneticPr fontId="3" type="noConversion"/>
  </si>
  <si>
    <r>
      <rPr>
        <sz val="11"/>
        <color theme="1"/>
        <rFont val="宋体"/>
        <family val="2"/>
      </rPr>
      <t>鼓风机</t>
    </r>
    <phoneticPr fontId="3" type="noConversion"/>
  </si>
  <si>
    <t>烟气补燃型溴化锂吸收式冷温水机</t>
    <phoneticPr fontId="3" type="noConversion"/>
  </si>
  <si>
    <t>烟气直燃同时运转</t>
    <phoneticPr fontId="3" type="noConversion"/>
  </si>
  <si>
    <t>烟气/直燃单独运转</t>
    <phoneticPr fontId="3" type="noConversion"/>
  </si>
  <si>
    <t>KW</t>
    <phoneticPr fontId="3" type="noConversion"/>
  </si>
  <si>
    <t>烟气直燃同时运转/直燃单独运转</t>
    <phoneticPr fontId="3" type="noConversion"/>
  </si>
  <si>
    <r>
      <rPr>
        <sz val="10"/>
        <rFont val="仿宋"/>
        <family val="3"/>
        <charset val="134"/>
      </rPr>
      <t>然机型号</t>
    </r>
    <phoneticPr fontId="6" type="noConversion"/>
  </si>
  <si>
    <t>燃机效率</t>
    <phoneticPr fontId="6" type="noConversion"/>
  </si>
  <si>
    <t>基本供电效率</t>
    <phoneticPr fontId="6" type="noConversion"/>
  </si>
  <si>
    <t>尖峰供电效率</t>
    <phoneticPr fontId="6" type="noConversion"/>
  </si>
  <si>
    <t>转速</t>
    <phoneticPr fontId="6" type="noConversion"/>
  </si>
  <si>
    <t xml:space="preserve">  燃机价格</t>
    <phoneticPr fontId="6" type="noConversion"/>
  </si>
  <si>
    <t>可否用于发电</t>
    <phoneticPr fontId="6" type="noConversion"/>
  </si>
  <si>
    <t>度电成本</t>
    <phoneticPr fontId="6" type="noConversion"/>
  </si>
  <si>
    <t>维修成本</t>
    <phoneticPr fontId="6" type="noConversion"/>
  </si>
  <si>
    <t>大修时间</t>
    <phoneticPr fontId="6" type="noConversion"/>
  </si>
  <si>
    <t>中修时间</t>
    <phoneticPr fontId="6" type="noConversion"/>
  </si>
  <si>
    <t>小修时间</t>
    <phoneticPr fontId="6" type="noConversion"/>
  </si>
  <si>
    <t>其他1</t>
    <phoneticPr fontId="6" type="noConversion"/>
  </si>
  <si>
    <t>其他2</t>
    <phoneticPr fontId="6" type="noConversion"/>
  </si>
  <si>
    <t>其他3</t>
    <phoneticPr fontId="6" type="noConversion"/>
  </si>
  <si>
    <t>备注</t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</si>
  <si>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Saturn20</t>
    </r>
    <phoneticPr fontId="6" type="noConversion"/>
  </si>
  <si>
    <t>暂无数据</t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</si>
  <si>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Centaur40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</si>
  <si>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Centaur50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</si>
  <si>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Mercury50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</si>
  <si>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Taurus60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</si>
  <si>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Taurus65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</si>
  <si>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Taurus70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</si>
  <si>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Mars90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</si>
  <si>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Mars100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</si>
  <si>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Titan130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</si>
  <si>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Titan250</t>
    </r>
    <phoneticPr fontId="6" type="noConversion"/>
  </si>
  <si>
    <t>12→7</t>
    <phoneticPr fontId="3" type="noConversion"/>
  </si>
  <si>
    <t>32.8→37.5</t>
    <phoneticPr fontId="3" type="noConversion"/>
  </si>
  <si>
    <t>最大耗量</t>
    <phoneticPr fontId="3" type="noConversion"/>
  </si>
  <si>
    <t>kg/h</t>
    <phoneticPr fontId="3" type="noConversion"/>
  </si>
  <si>
    <t>额定烟气入口温度：500℃</t>
    <phoneticPr fontId="3" type="noConversion"/>
  </si>
  <si>
    <t>冷水允许最低出口温度：5℃</t>
    <phoneticPr fontId="3" type="noConversion"/>
  </si>
  <si>
    <t>正常运行时，冷却水允许最低进口温度：19℃</t>
    <phoneticPr fontId="3" type="noConversion"/>
  </si>
  <si>
    <t>冷水、冷却水允许流量调节范围：50%-120%</t>
    <phoneticPr fontId="3" type="noConversion"/>
  </si>
  <si>
    <t>标准型机组补燃制冷能力达到100%。烟气制冷能力达到70%，热水制冷能力达到30%。</t>
    <phoneticPr fontId="3" type="noConversion"/>
  </si>
  <si>
    <r>
      <rPr>
        <sz val="11"/>
        <color theme="1"/>
        <rFont val="宋体"/>
        <family val="2"/>
      </rPr>
      <t>冷水、冷却水、温水系的最高工作压力为</t>
    </r>
    <r>
      <rPr>
        <sz val="11"/>
        <color theme="1"/>
        <rFont val="Times New Roman"/>
        <family val="1"/>
      </rPr>
      <t>8kg/c</t>
    </r>
    <r>
      <rPr>
        <sz val="11"/>
        <color theme="1"/>
        <rFont val="宋体"/>
        <family val="2"/>
      </rPr>
      <t>㎡</t>
    </r>
    <r>
      <rPr>
        <sz val="11"/>
        <color theme="1"/>
        <rFont val="Times New Roman"/>
        <family val="1"/>
      </rPr>
      <t>·G</t>
    </r>
    <phoneticPr fontId="3" type="noConversion"/>
  </si>
  <si>
    <t>冷水、冷却水、温水流量调节范围：50%-120%</t>
    <phoneticPr fontId="3" type="noConversion"/>
  </si>
  <si>
    <t>标准冷却水进口温度：32℃，冷却水进口温度30℃运行，机组效率更高。</t>
    <phoneticPr fontId="3" type="noConversion"/>
  </si>
  <si>
    <t>标准供给蒸汽压力：4kg/c㎡·G，为控制阀前压力</t>
    <phoneticPr fontId="3" type="noConversion"/>
  </si>
  <si>
    <t>冷水、冷却水系最高使用压力：8kg/c㎡·G</t>
    <phoneticPr fontId="3" type="noConversion"/>
  </si>
  <si>
    <t>冷水、冷却水流量调节范围：50-120%</t>
    <phoneticPr fontId="3" type="noConversion"/>
  </si>
  <si>
    <t>标准供给蒸汽压力：6kg/c㎡·G，为控制阀前压力</t>
    <phoneticPr fontId="3" type="noConversion"/>
  </si>
  <si>
    <t>标准供给蒸汽压力：8kg/c㎡·G，为控制阀前压力</t>
    <phoneticPr fontId="3" type="noConversion"/>
  </si>
  <si>
    <t>污水放热Q</t>
    <phoneticPr fontId="2" type="noConversion"/>
  </si>
  <si>
    <t>污水质量流量</t>
    <phoneticPr fontId="2" type="noConversion"/>
  </si>
  <si>
    <t>J</t>
    <phoneticPr fontId="2" type="noConversion"/>
  </si>
  <si>
    <t>制冷量Q1</t>
    <phoneticPr fontId="2" type="noConversion"/>
  </si>
  <si>
    <t>cop</t>
    <phoneticPr fontId="2" type="noConversion"/>
  </si>
  <si>
    <t>供热量</t>
    <phoneticPr fontId="2" type="noConversion"/>
  </si>
  <si>
    <t>kw</t>
    <phoneticPr fontId="2" type="noConversion"/>
  </si>
  <si>
    <t>t/d</t>
    <phoneticPr fontId="2" type="noConversion"/>
  </si>
  <si>
    <t>空调制冷量</t>
    <phoneticPr fontId="2" type="noConversion"/>
  </si>
  <si>
    <t>制热量</t>
    <phoneticPr fontId="2" type="noConversion"/>
  </si>
  <si>
    <t>kw</t>
    <phoneticPr fontId="2" type="noConversion"/>
  </si>
  <si>
    <t>土壤换热器负荷</t>
    <phoneticPr fontId="2" type="noConversion"/>
  </si>
  <si>
    <t>土壤换热器负荷</t>
    <phoneticPr fontId="2" type="noConversion"/>
  </si>
  <si>
    <t>地源热泵</t>
    <phoneticPr fontId="2" type="noConversion"/>
  </si>
  <si>
    <t>夏季</t>
    <phoneticPr fontId="2" type="noConversion"/>
  </si>
  <si>
    <t>冬季</t>
    <phoneticPr fontId="2" type="noConversion"/>
  </si>
  <si>
    <t>单米井深换热量（w）</t>
    <phoneticPr fontId="2" type="noConversion"/>
  </si>
  <si>
    <t>井深（m）</t>
    <phoneticPr fontId="2" type="noConversion"/>
  </si>
  <si>
    <t>单井占地（㎡）</t>
    <phoneticPr fontId="2" type="noConversion"/>
  </si>
  <si>
    <t>井数量（个）</t>
    <phoneticPr fontId="2" type="noConversion"/>
  </si>
  <si>
    <t>占地面积</t>
    <phoneticPr fontId="2" type="noConversion"/>
  </si>
  <si>
    <t>电功率N1</t>
    <phoneticPr fontId="2" type="noConversion"/>
  </si>
  <si>
    <t>电功率N2</t>
    <phoneticPr fontId="2" type="noConversion"/>
  </si>
  <si>
    <t>再生水源热泵</t>
    <phoneticPr fontId="2" type="noConversion"/>
  </si>
  <si>
    <t>制冷工况：冷冻水进出水温度-/7℃；</t>
    <phoneticPr fontId="2" type="noConversion"/>
  </si>
  <si>
    <t>制热工况：热水进出水温度-/45℃</t>
    <phoneticPr fontId="2" type="noConversion"/>
  </si>
  <si>
    <t>高温制热：热水进出水温度50/55℃</t>
    <phoneticPr fontId="2" type="noConversion"/>
  </si>
  <si>
    <t>MW</t>
    <phoneticPr fontId="2" type="noConversion"/>
  </si>
  <si>
    <t>热水压力</t>
    <phoneticPr fontId="2" type="noConversion"/>
  </si>
  <si>
    <t>Mpa</t>
    <phoneticPr fontId="2" type="noConversion"/>
  </si>
  <si>
    <t>0.7/1.0/1.25</t>
    <phoneticPr fontId="2" type="noConversion"/>
  </si>
  <si>
    <t>热水进水温度</t>
    <phoneticPr fontId="2" type="noConversion"/>
  </si>
  <si>
    <t>热水出水温度</t>
    <phoneticPr fontId="2" type="noConversion"/>
  </si>
  <si>
    <t>95/115</t>
    <phoneticPr fontId="2" type="noConversion"/>
  </si>
  <si>
    <t>进水焓值</t>
    <phoneticPr fontId="2" type="noConversion"/>
  </si>
  <si>
    <t>出水焓值</t>
    <phoneticPr fontId="2" type="noConversion"/>
  </si>
  <si>
    <t>热水量</t>
    <phoneticPr fontId="2" type="noConversion"/>
  </si>
  <si>
    <t>t/h</t>
    <phoneticPr fontId="2" type="noConversion"/>
  </si>
  <si>
    <t>燃气热值</t>
    <phoneticPr fontId="2" type="noConversion"/>
  </si>
  <si>
    <t>KJ/Nm³</t>
    <phoneticPr fontId="2" type="noConversion"/>
  </si>
  <si>
    <t>1Kcal=4.182Kj</t>
    <phoneticPr fontId="2" type="noConversion"/>
  </si>
  <si>
    <t>锅炉效率</t>
    <phoneticPr fontId="2" type="noConversion"/>
  </si>
  <si>
    <t>0.90~0.93</t>
    <phoneticPr fontId="2" type="noConversion"/>
  </si>
  <si>
    <t>燃气耗量</t>
    <phoneticPr fontId="2" type="noConversion"/>
  </si>
  <si>
    <t>蒸汽锅炉</t>
    <phoneticPr fontId="2" type="noConversion"/>
  </si>
  <si>
    <t>1t=0.7MW</t>
    <phoneticPr fontId="2" type="noConversion"/>
  </si>
  <si>
    <t>蒸汽压力</t>
    <phoneticPr fontId="2" type="noConversion"/>
  </si>
  <si>
    <t>0.4/0.7/1.0/1.25</t>
    <phoneticPr fontId="2" type="noConversion"/>
  </si>
  <si>
    <t>蒸汽温度</t>
    <phoneticPr fontId="2" type="noConversion"/>
  </si>
  <si>
    <t>183/194</t>
    <phoneticPr fontId="2" type="noConversion"/>
  </si>
  <si>
    <t>蒸汽焓值</t>
    <phoneticPr fontId="2" type="noConversion"/>
  </si>
  <si>
    <t>饱和蒸汽温度</t>
    <phoneticPr fontId="2" type="noConversion"/>
  </si>
  <si>
    <t>饱和蒸汽</t>
    <phoneticPr fontId="2" type="noConversion"/>
  </si>
  <si>
    <t>给水温度</t>
    <phoneticPr fontId="2" type="noConversion"/>
  </si>
  <si>
    <t>给水焓值</t>
    <phoneticPr fontId="2" type="noConversion"/>
  </si>
  <si>
    <t>锅炉热效率</t>
    <phoneticPr fontId="6" type="noConversion"/>
  </si>
  <si>
    <t>%</t>
    <phoneticPr fontId="6" type="noConversion"/>
  </si>
  <si>
    <t>89~90</t>
    <phoneticPr fontId="2" type="noConversion"/>
  </si>
  <si>
    <t>产汽量</t>
    <phoneticPr fontId="2" type="noConversion"/>
  </si>
  <si>
    <t>t/h</t>
    <phoneticPr fontId="6" type="noConversion"/>
  </si>
  <si>
    <t>天然气流量</t>
    <phoneticPr fontId="6" type="noConversion"/>
  </si>
  <si>
    <r>
      <t>Nm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>/h</t>
    </r>
    <phoneticPr fontId="6" type="noConversion"/>
  </si>
  <si>
    <t>天然气热值</t>
    <phoneticPr fontId="6" type="noConversion"/>
  </si>
  <si>
    <r>
      <t>kj/Nm</t>
    </r>
    <r>
      <rPr>
        <vertAlign val="superscript"/>
        <sz val="11"/>
        <rFont val="宋体"/>
        <family val="3"/>
        <charset val="134"/>
      </rPr>
      <t>3</t>
    </r>
    <phoneticPr fontId="6" type="noConversion"/>
  </si>
  <si>
    <t>汽包压力</t>
    <phoneticPr fontId="6" type="noConversion"/>
  </si>
  <si>
    <t>Mpa</t>
    <phoneticPr fontId="6" type="noConversion"/>
  </si>
  <si>
    <t>过热蒸汽温度</t>
    <phoneticPr fontId="6" type="noConversion"/>
  </si>
  <si>
    <t>过热蒸汽焓值</t>
    <phoneticPr fontId="6" type="noConversion"/>
  </si>
  <si>
    <t>kJ/kg</t>
    <phoneticPr fontId="6" type="noConversion"/>
  </si>
  <si>
    <t>过量空气系数</t>
    <phoneticPr fontId="6" type="noConversion"/>
  </si>
  <si>
    <t>空气温度</t>
    <phoneticPr fontId="6" type="noConversion"/>
  </si>
  <si>
    <t>℃</t>
    <phoneticPr fontId="6" type="noConversion"/>
  </si>
  <si>
    <t>空气焓值</t>
    <phoneticPr fontId="6" type="noConversion"/>
  </si>
  <si>
    <t>燃烧所需空气量</t>
    <phoneticPr fontId="6" type="noConversion"/>
  </si>
  <si>
    <t>锅炉给水温度</t>
    <phoneticPr fontId="6" type="noConversion"/>
  </si>
  <si>
    <t>给水焓值</t>
    <phoneticPr fontId="6" type="noConversion"/>
  </si>
  <si>
    <t>排污率</t>
    <phoneticPr fontId="6" type="noConversion"/>
  </si>
  <si>
    <t>饱和水温度</t>
    <phoneticPr fontId="6" type="noConversion"/>
  </si>
  <si>
    <t>饱和水焓值</t>
    <phoneticPr fontId="6" type="noConversion"/>
  </si>
  <si>
    <t>产汽量</t>
    <phoneticPr fontId="6" type="noConversion"/>
  </si>
  <si>
    <t>空压站可回收热量</t>
    <phoneticPr fontId="2" type="noConversion"/>
  </si>
  <si>
    <t>kw</t>
    <phoneticPr fontId="2" type="noConversion"/>
  </si>
  <si>
    <t>0.8系数</t>
    <phoneticPr fontId="2" type="noConversion"/>
  </si>
  <si>
    <t>市电电量</t>
    <phoneticPr fontId="2" type="noConversion"/>
  </si>
  <si>
    <t>暂无数据</t>
  </si>
  <si>
    <t xml:space="preserve"> GE LM2000PS</t>
    <phoneticPr fontId="6" type="noConversion"/>
  </si>
  <si>
    <t>GE  LM2500</t>
    <phoneticPr fontId="6" type="noConversion"/>
  </si>
  <si>
    <t xml:space="preserve"> GE PGT25</t>
    <phoneticPr fontId="6" type="noConversion"/>
  </si>
  <si>
    <t xml:space="preserve"> GE LM2000PE</t>
    <phoneticPr fontId="6" type="noConversion"/>
  </si>
  <si>
    <t>GE PG5371</t>
    <phoneticPr fontId="6" type="noConversion"/>
  </si>
  <si>
    <t xml:space="preserve"> GE MS5002(C)</t>
    <phoneticPr fontId="6" type="noConversion"/>
  </si>
  <si>
    <t xml:space="preserve"> GE PGT25+</t>
    <phoneticPr fontId="6" type="noConversion"/>
  </si>
  <si>
    <t xml:space="preserve"> GE MS5002(E)</t>
    <phoneticPr fontId="6" type="noConversion"/>
  </si>
  <si>
    <t xml:space="preserve"> GE MS5002(D)</t>
    <phoneticPr fontId="6" type="noConversion"/>
  </si>
  <si>
    <t>GE  LM2500+G4</t>
    <phoneticPr fontId="6" type="noConversion"/>
  </si>
  <si>
    <t xml:space="preserve"> GE LM2000PD</t>
    <phoneticPr fontId="6" type="noConversion"/>
  </si>
  <si>
    <t xml:space="preserve"> GE PGT25+G4</t>
    <phoneticPr fontId="6" type="noConversion"/>
  </si>
  <si>
    <t xml:space="preserve"> GE LM2000PC</t>
    <phoneticPr fontId="6" type="noConversion"/>
  </si>
  <si>
    <t>GE PG6451</t>
    <phoneticPr fontId="6" type="noConversion"/>
  </si>
  <si>
    <t xml:space="preserve"> GE MS6001(B)</t>
    <phoneticPr fontId="6" type="noConversion"/>
  </si>
  <si>
    <t xml:space="preserve"> GE LM6000PD</t>
    <phoneticPr fontId="6" type="noConversion"/>
  </si>
  <si>
    <t xml:space="preserve"> GE LM2000PF</t>
    <phoneticPr fontId="6" type="noConversion"/>
  </si>
  <si>
    <t>GE PG6101</t>
    <phoneticPr fontId="6" type="noConversion"/>
  </si>
  <si>
    <t xml:space="preserve"> GE MS7001(EA)</t>
    <phoneticPr fontId="6" type="noConversion"/>
  </si>
  <si>
    <t>GE PG9171</t>
    <phoneticPr fontId="6" type="noConversion"/>
  </si>
  <si>
    <t xml:space="preserve"> GE M9001(E)</t>
    <phoneticPr fontId="6" type="noConversion"/>
  </si>
  <si>
    <t>GE PG9231</t>
    <phoneticPr fontId="6" type="noConversion"/>
  </si>
  <si>
    <t>GE PG9351</t>
    <phoneticPr fontId="6" type="noConversion"/>
  </si>
  <si>
    <t>GE PG9391</t>
    <phoneticPr fontId="6" type="noConversion"/>
  </si>
  <si>
    <t>空气源热泵</t>
    <phoneticPr fontId="3" type="noConversion"/>
  </si>
  <si>
    <t xml:space="preserve">              制冷工况                              制热工况</t>
    <phoneticPr fontId="2" type="noConversion"/>
  </si>
  <si>
    <t>共同部分</t>
    <phoneticPr fontId="3" type="noConversion"/>
  </si>
  <si>
    <t>电源总功率</t>
    <phoneticPr fontId="2" type="noConversion"/>
  </si>
  <si>
    <t>压缩机功率</t>
    <phoneticPr fontId="3" type="noConversion"/>
  </si>
  <si>
    <t>风机数量</t>
    <phoneticPr fontId="3" type="noConversion"/>
  </si>
  <si>
    <t>额定水流量</t>
    <phoneticPr fontId="3" type="noConversion"/>
  </si>
  <si>
    <t>水压降</t>
    <phoneticPr fontId="3" type="noConversion"/>
  </si>
  <si>
    <t>制冷剂量</t>
    <phoneticPr fontId="2" type="noConversion"/>
  </si>
  <si>
    <t>机组尺寸</t>
    <phoneticPr fontId="2" type="noConversion"/>
  </si>
  <si>
    <t>运行重量</t>
    <phoneticPr fontId="2" type="noConversion"/>
  </si>
  <si>
    <t>个</t>
    <phoneticPr fontId="3" type="noConversion"/>
  </si>
  <si>
    <t>kg</t>
    <phoneticPr fontId="2" type="noConversion"/>
  </si>
  <si>
    <t>2400x2140x2500</t>
    <phoneticPr fontId="2" type="noConversion"/>
  </si>
  <si>
    <t>3300x2140x2500</t>
    <phoneticPr fontId="2" type="noConversion"/>
  </si>
  <si>
    <t>4300x2140x2500</t>
    <phoneticPr fontId="2" type="noConversion"/>
  </si>
  <si>
    <t>5300x2140x2500</t>
    <phoneticPr fontId="2" type="noConversion"/>
  </si>
  <si>
    <t>8100x2140x2500</t>
    <phoneticPr fontId="2" type="noConversion"/>
  </si>
  <si>
    <t>9100x2140x2500</t>
    <phoneticPr fontId="2" type="noConversion"/>
  </si>
  <si>
    <t>10100x2140x2500</t>
    <phoneticPr fontId="2" type="noConversion"/>
  </si>
  <si>
    <t>11100x2140x2500</t>
    <phoneticPr fontId="2" type="noConversion"/>
  </si>
  <si>
    <t>13900x2140x2500</t>
    <phoneticPr fontId="2" type="noConversion"/>
  </si>
  <si>
    <t>14900x2140x2500</t>
    <phoneticPr fontId="2" type="noConversion"/>
  </si>
  <si>
    <t>15900x2140x2500</t>
    <phoneticPr fontId="2" type="noConversion"/>
  </si>
  <si>
    <t>16900x2140x2500</t>
    <phoneticPr fontId="2" type="noConversion"/>
  </si>
  <si>
    <t>18700x2140x2500</t>
    <phoneticPr fontId="2" type="noConversion"/>
  </si>
  <si>
    <t>19700x2140x2500</t>
    <phoneticPr fontId="2" type="noConversion"/>
  </si>
  <si>
    <t>20700x2140x2500</t>
    <phoneticPr fontId="2" type="noConversion"/>
  </si>
  <si>
    <t>21700x2140x2500</t>
    <phoneticPr fontId="2" type="noConversion"/>
  </si>
  <si>
    <t>22700x2140x2500</t>
    <phoneticPr fontId="2" type="noConversion"/>
  </si>
  <si>
    <t>烟气溴化锂</t>
    <phoneticPr fontId="2" type="noConversion"/>
  </si>
  <si>
    <t>cop</t>
    <phoneticPr fontId="2" type="noConversion"/>
  </si>
  <si>
    <t>1.1~1.3</t>
    <phoneticPr fontId="2" type="noConversion"/>
  </si>
  <si>
    <t>直接换热</t>
    <phoneticPr fontId="2" type="noConversion"/>
  </si>
  <si>
    <t>0.75~0.85</t>
    <phoneticPr fontId="2" type="noConversion"/>
  </si>
  <si>
    <t>c-比容</t>
    <phoneticPr fontId="2" type="noConversion"/>
  </si>
  <si>
    <t>1.1~1.2</t>
    <phoneticPr fontId="2" type="noConversion"/>
  </si>
  <si>
    <t>m-烟气质量流量</t>
    <phoneticPr fontId="2" type="noConversion"/>
  </si>
  <si>
    <t>kg/h</t>
    <phoneticPr fontId="2" type="noConversion"/>
  </si>
  <si>
    <t>Q=cm（t1-t2）</t>
    <phoneticPr fontId="2" type="noConversion"/>
  </si>
  <si>
    <t>t1-烟气进口温度</t>
    <phoneticPr fontId="2" type="noConversion"/>
  </si>
  <si>
    <t>℃</t>
    <phoneticPr fontId="2" type="noConversion"/>
  </si>
  <si>
    <t>t2-烟气出口温度</t>
    <phoneticPr fontId="2" type="noConversion"/>
  </si>
  <si>
    <t>kj/kg.℃</t>
    <phoneticPr fontId="2" type="noConversion"/>
  </si>
  <si>
    <t>工程造价</t>
    <phoneticPr fontId="2" type="noConversion"/>
  </si>
  <si>
    <t>6.5元/w</t>
    <phoneticPr fontId="2" type="noConversion"/>
  </si>
  <si>
    <t>1MW</t>
    <phoneticPr fontId="2" type="noConversion"/>
  </si>
  <si>
    <t>10000㎡估算</t>
    <phoneticPr fontId="2" type="noConversion"/>
  </si>
  <si>
    <t>烟气流量</t>
    <phoneticPr fontId="6" type="noConversion"/>
  </si>
  <si>
    <t>余热锅炉计算-热水锅炉</t>
    <phoneticPr fontId="2" type="noConversion"/>
  </si>
  <si>
    <t>q=cm（t1-t2）</t>
    <phoneticPr fontId="2" type="noConversion"/>
  </si>
  <si>
    <t>烟气比热</t>
    <phoneticPr fontId="2" type="noConversion"/>
  </si>
  <si>
    <t>kj/(kg.℃)</t>
    <phoneticPr fontId="2" type="noConversion"/>
  </si>
  <si>
    <t>烟气进口温度</t>
    <phoneticPr fontId="2" type="noConversion"/>
  </si>
  <si>
    <t>烟气出口温度</t>
    <phoneticPr fontId="2" type="noConversion"/>
  </si>
  <si>
    <t>kg/h</t>
    <phoneticPr fontId="6" type="noConversion"/>
  </si>
  <si>
    <t>kj</t>
    <phoneticPr fontId="6" type="noConversion"/>
  </si>
  <si>
    <t>余热锅炉计算-单压蒸汽锅炉</t>
    <phoneticPr fontId="2" type="noConversion"/>
  </si>
  <si>
    <t>烟气热量</t>
    <phoneticPr fontId="6" type="noConversion"/>
  </si>
  <si>
    <t>余热锅炉计算-双压蒸汽锅炉</t>
    <phoneticPr fontId="2" type="noConversion"/>
  </si>
  <si>
    <t>90~115</t>
    <phoneticPr fontId="2" type="noConversion"/>
  </si>
  <si>
    <t>并网模式</t>
    <phoneticPr fontId="3" type="noConversion"/>
  </si>
  <si>
    <t>额定功率</t>
    <phoneticPr fontId="3" type="noConversion"/>
  </si>
  <si>
    <t>交流接入</t>
    <phoneticPr fontId="3" type="noConversion"/>
  </si>
  <si>
    <t>额定电压及范围</t>
    <phoneticPr fontId="3" type="noConversion"/>
  </si>
  <si>
    <t>额定频率及允许范围</t>
    <phoneticPr fontId="3" type="noConversion"/>
  </si>
  <si>
    <t>电流畸变</t>
    <phoneticPr fontId="3" type="noConversion"/>
  </si>
  <si>
    <t>功率因数及调节范围</t>
    <phoneticPr fontId="3" type="noConversion"/>
  </si>
  <si>
    <t>充放电切换时间</t>
    <phoneticPr fontId="3" type="noConversion"/>
  </si>
  <si>
    <t>无功调节范围</t>
    <phoneticPr fontId="3" type="noConversion"/>
  </si>
  <si>
    <t>直流电压范围</t>
    <phoneticPr fontId="3" type="noConversion"/>
  </si>
  <si>
    <t>直流侧最大电流或功率</t>
    <phoneticPr fontId="3" type="noConversion"/>
  </si>
  <si>
    <t>稳压精度</t>
    <phoneticPr fontId="3" type="noConversion"/>
  </si>
  <si>
    <t>稳流精度</t>
    <phoneticPr fontId="3" type="noConversion"/>
  </si>
  <si>
    <t>直流电压纹波</t>
    <phoneticPr fontId="3" type="noConversion"/>
  </si>
  <si>
    <t>直流电流纹</t>
    <phoneticPr fontId="3" type="noConversion"/>
  </si>
  <si>
    <t>装换效率</t>
    <phoneticPr fontId="3" type="noConversion"/>
  </si>
  <si>
    <t>冷却方式</t>
    <phoneticPr fontId="3" type="noConversion"/>
  </si>
  <si>
    <t>绝缘电阻</t>
    <phoneticPr fontId="3" type="noConversion"/>
  </si>
  <si>
    <t>介质强</t>
    <phoneticPr fontId="3" type="noConversion"/>
  </si>
  <si>
    <t>防护等级</t>
    <phoneticPr fontId="3" type="noConversion"/>
  </si>
  <si>
    <t>允许温度</t>
    <phoneticPr fontId="3" type="noConversion"/>
  </si>
  <si>
    <t>允许环境湿度</t>
    <phoneticPr fontId="3" type="noConversion"/>
  </si>
  <si>
    <t>允许海拔</t>
    <phoneticPr fontId="3" type="noConversion"/>
  </si>
  <si>
    <t>三相四线制</t>
    <phoneticPr fontId="3" type="noConversion"/>
  </si>
  <si>
    <t>AC380V±15%</t>
    <phoneticPr fontId="3" type="noConversion"/>
  </si>
  <si>
    <t>50Hz  47.5Hz～51.5Hz</t>
    <phoneticPr fontId="3" type="noConversion"/>
  </si>
  <si>
    <t>≤3%</t>
    <phoneticPr fontId="3" type="noConversion"/>
  </si>
  <si>
    <t>≥0.99 －1～1</t>
    <phoneticPr fontId="3" type="noConversion"/>
  </si>
  <si>
    <t>≤100 ms</t>
    <phoneticPr fontId="3" type="noConversion"/>
  </si>
  <si>
    <t>范围 -500kVar～+500kVar</t>
    <phoneticPr fontId="3" type="noConversion"/>
  </si>
  <si>
    <t>DC500V～DC800V</t>
    <phoneticPr fontId="3" type="noConversion"/>
  </si>
  <si>
    <t>900 A</t>
    <phoneticPr fontId="3" type="noConversion"/>
  </si>
  <si>
    <t>±1%</t>
    <phoneticPr fontId="3" type="noConversion"/>
  </si>
  <si>
    <t>≤2%</t>
  </si>
  <si>
    <t>≤2%</t>
    <phoneticPr fontId="3" type="noConversion"/>
  </si>
  <si>
    <t>≥95%</t>
    <phoneticPr fontId="3" type="noConversion"/>
  </si>
  <si>
    <t>1800mm×800mm×2060mm（W×D×H）</t>
    <phoneticPr fontId="3" type="noConversion"/>
  </si>
  <si>
    <t>强制风冷</t>
    <phoneticPr fontId="3" type="noConversion"/>
  </si>
  <si>
    <t>≥100MΩ</t>
    <phoneticPr fontId="3" type="noConversion"/>
  </si>
  <si>
    <t>交流50Hz、有效值2500V(直流3500V)，1min</t>
    <phoneticPr fontId="3" type="noConversion"/>
  </si>
  <si>
    <t>IP20</t>
    <phoneticPr fontId="3" type="noConversion"/>
  </si>
  <si>
    <t>环境温度－20℃～+45℃</t>
    <phoneticPr fontId="3" type="noConversion"/>
  </si>
  <si>
    <t>0～95％</t>
    <phoneticPr fontId="3" type="noConversion"/>
  </si>
  <si>
    <t>≤3000m</t>
    <phoneticPr fontId="3" type="noConversion"/>
  </si>
  <si>
    <t>范围 -250kVar～+250kVar</t>
    <phoneticPr fontId="3" type="noConversion"/>
  </si>
  <si>
    <t>300kW</t>
    <phoneticPr fontId="3" type="noConversion"/>
  </si>
  <si>
    <t>1200mm×800mm×2060mm（W×D×H）</t>
    <phoneticPr fontId="3" type="noConversion"/>
  </si>
  <si>
    <t>范围 -150kVar～+150kVar</t>
    <phoneticPr fontId="3" type="noConversion"/>
  </si>
  <si>
    <t>180KW</t>
    <phoneticPr fontId="3" type="noConversion"/>
  </si>
  <si>
    <t>800mm×800mm×2060mm（W×D×H）</t>
    <phoneticPr fontId="3" type="noConversion"/>
  </si>
  <si>
    <t>范围 -100kVar～+100kVar</t>
    <phoneticPr fontId="3" type="noConversion"/>
  </si>
  <si>
    <t>120KW</t>
    <phoneticPr fontId="3" type="noConversion"/>
  </si>
  <si>
    <t>范围 -50 kVar～+50 kVar</t>
    <phoneticPr fontId="3" type="noConversion"/>
  </si>
  <si>
    <t>60KW</t>
    <phoneticPr fontId="3" type="noConversion"/>
  </si>
  <si>
    <t>离网模式</t>
    <phoneticPr fontId="3" type="noConversion"/>
  </si>
  <si>
    <t>额定电压及稳压精度</t>
    <phoneticPr fontId="3" type="noConversion"/>
  </si>
  <si>
    <t>额定频率及调节范围</t>
    <phoneticPr fontId="3" type="noConversion"/>
  </si>
  <si>
    <t>电压过渡变换范围</t>
    <phoneticPr fontId="3" type="noConversion"/>
  </si>
  <si>
    <t>电压不平衡度及失真度</t>
    <phoneticPr fontId="3" type="noConversion"/>
  </si>
  <si>
    <t>AC380V±3%</t>
    <phoneticPr fontId="3" type="noConversion"/>
  </si>
  <si>
    <t>50Hz  49.5Hz～50.5Hz</t>
    <phoneticPr fontId="3" type="noConversion"/>
  </si>
  <si>
    <t>≤10%（电阻负载0～100%）</t>
    <phoneticPr fontId="3" type="noConversion"/>
  </si>
  <si>
    <t>＜2%，短时＜4%（30s）；≤3%（线性负载）</t>
    <phoneticPr fontId="3" type="noConversion"/>
  </si>
  <si>
    <t>单价</t>
    <phoneticPr fontId="2" type="noConversion"/>
  </si>
  <si>
    <t>单价</t>
    <phoneticPr fontId="2" type="noConversion"/>
  </si>
  <si>
    <t>单价</t>
    <phoneticPr fontId="3" type="noConversion"/>
  </si>
  <si>
    <t>参考CCPP</t>
    <phoneticPr fontId="2" type="noConversion"/>
  </si>
  <si>
    <t>楼宇污水资源化利用系统</t>
    <phoneticPr fontId="2" type="noConversion"/>
  </si>
  <si>
    <t>城市归类</t>
    <phoneticPr fontId="2" type="noConversion"/>
  </si>
  <si>
    <t>具体城市</t>
    <phoneticPr fontId="2" type="noConversion"/>
  </si>
  <si>
    <t>污水排放量系数</t>
  </si>
  <si>
    <t>核心设备规格参数</t>
  </si>
  <si>
    <t>核心工艺</t>
    <phoneticPr fontId="2" type="noConversion"/>
  </si>
  <si>
    <t>处理效果</t>
    <phoneticPr fontId="2" type="noConversion"/>
  </si>
  <si>
    <t>设备型号</t>
    <phoneticPr fontId="2" type="noConversion"/>
  </si>
  <si>
    <t>污水处理工艺为“AO+MBR”，即“缺氧+好氧+MBR膜过滤”，一体化污水处理设备包含缺氧池、好氧池、膜池等。</t>
    <phoneticPr fontId="2" type="noConversion"/>
  </si>
  <si>
    <r>
      <t>主要出水水质优于中水回用水质，满足地表水环境质量标准（GB3838-2002）中的</t>
    </r>
    <r>
      <rPr>
        <sz val="11"/>
        <color theme="1"/>
        <rFont val="宋体"/>
        <family val="3"/>
        <charset val="134"/>
      </rPr>
      <t>Ⅳ类水体水质。</t>
    </r>
    <phoneticPr fontId="2" type="noConversion"/>
  </si>
  <si>
    <t>第一区</t>
    <phoneticPr fontId="2" type="noConversion"/>
  </si>
  <si>
    <t>黑龙江、吉林、辽宁、内蒙古</t>
    <phoneticPr fontId="2" type="noConversion"/>
  </si>
  <si>
    <t>CWT-A50</t>
    <phoneticPr fontId="2" type="noConversion"/>
  </si>
  <si>
    <t>4.2×2.0×3.0</t>
    <phoneticPr fontId="2" type="noConversion"/>
  </si>
  <si>
    <t>4.6×2.4</t>
    <phoneticPr fontId="2" type="noConversion"/>
  </si>
  <si>
    <t>1.0-1.1</t>
    <phoneticPr fontId="2" type="noConversion"/>
  </si>
  <si>
    <t>第二区</t>
    <phoneticPr fontId="2" type="noConversion"/>
  </si>
  <si>
    <t>北京、天津、河北、山东、河南、陕西、山西、宁夏、甘肃</t>
    <phoneticPr fontId="2" type="noConversion"/>
  </si>
  <si>
    <t>CWT-A100</t>
    <phoneticPr fontId="2" type="noConversion"/>
  </si>
  <si>
    <t>6.2×2.5×3.0</t>
    <phoneticPr fontId="2" type="noConversion"/>
  </si>
  <si>
    <t>6.6×2.9</t>
    <phoneticPr fontId="2" type="noConversion"/>
  </si>
  <si>
    <t>1.0-1.05</t>
    <phoneticPr fontId="2" type="noConversion"/>
  </si>
  <si>
    <t>第三区</t>
    <phoneticPr fontId="2" type="noConversion"/>
  </si>
  <si>
    <t>湖北、湖南、江西、安徽、江苏、上海、浙江、福建</t>
  </si>
  <si>
    <t>CWT-A200</t>
    <phoneticPr fontId="2" type="noConversion"/>
  </si>
  <si>
    <t>11.3×2.5×3.0</t>
    <phoneticPr fontId="2" type="noConversion"/>
  </si>
  <si>
    <t>11.7×2.9</t>
    <phoneticPr fontId="2" type="noConversion"/>
  </si>
  <si>
    <t>0.9-0.95</t>
    <phoneticPr fontId="2" type="noConversion"/>
  </si>
  <si>
    <t>第四区</t>
    <phoneticPr fontId="2" type="noConversion"/>
  </si>
  <si>
    <t>广西、广东、海南</t>
    <phoneticPr fontId="2" type="noConversion"/>
  </si>
  <si>
    <t>CWT-A300</t>
    <phoneticPr fontId="2" type="noConversion"/>
  </si>
  <si>
    <t>8.4×2.5×3.0</t>
    <phoneticPr fontId="2" type="noConversion"/>
  </si>
  <si>
    <t>8.8×5.5</t>
    <phoneticPr fontId="2" type="noConversion"/>
  </si>
  <si>
    <t>0.85-0.90</t>
    <phoneticPr fontId="2" type="noConversion"/>
  </si>
  <si>
    <t>第五区</t>
    <phoneticPr fontId="2" type="noConversion"/>
  </si>
  <si>
    <t>重庆、四川、贵州、云南</t>
    <phoneticPr fontId="2" type="noConversion"/>
  </si>
  <si>
    <t>CWT-A500</t>
    <phoneticPr fontId="2" type="noConversion"/>
  </si>
  <si>
    <t>14.0×2.5×3.0</t>
    <phoneticPr fontId="2" type="noConversion"/>
  </si>
  <si>
    <t>14.4×5.5</t>
    <phoneticPr fontId="2" type="noConversion"/>
  </si>
  <si>
    <t>0.85-0.91</t>
  </si>
  <si>
    <t>第六区</t>
    <phoneticPr fontId="2" type="noConversion"/>
  </si>
  <si>
    <t>新疆、西藏、青海</t>
    <phoneticPr fontId="2" type="noConversion"/>
  </si>
  <si>
    <t>蓄冷水池容积V计算</t>
    <phoneticPr fontId="2" type="noConversion"/>
  </si>
  <si>
    <t>m³</t>
    <phoneticPr fontId="2" type="noConversion"/>
  </si>
  <si>
    <t>蓄冷量Q</t>
    <phoneticPr fontId="2" type="noConversion"/>
  </si>
  <si>
    <t>万kcal</t>
    <phoneticPr fontId="2" type="noConversion"/>
  </si>
  <si>
    <t>蓄冷水池进、出水温差ΔT</t>
    <phoneticPr fontId="2" type="noConversion"/>
  </si>
  <si>
    <r>
      <t>4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ＭＳ Ｐゴシック"/>
        <family val="2"/>
        <scheme val="minor"/>
      </rPr>
      <t>12℃</t>
    </r>
    <phoneticPr fontId="2" type="noConversion"/>
  </si>
  <si>
    <r>
      <t>水池容积效率</t>
    </r>
    <r>
      <rPr>
        <sz val="11"/>
        <color theme="1"/>
        <rFont val="宋体"/>
        <family val="3"/>
        <charset val="134"/>
      </rPr>
      <t>η</t>
    </r>
    <phoneticPr fontId="2" type="noConversion"/>
  </si>
  <si>
    <t>%</t>
    <phoneticPr fontId="2" type="noConversion"/>
  </si>
  <si>
    <t>冷损失附加率</t>
    <phoneticPr fontId="2" type="noConversion"/>
  </si>
  <si>
    <t>K</t>
    <phoneticPr fontId="2" type="noConversion"/>
  </si>
  <si>
    <t>1.01—1.05</t>
    <phoneticPr fontId="2" type="noConversion"/>
  </si>
  <si>
    <t>水的热容量</t>
    <phoneticPr fontId="2" type="noConversion"/>
  </si>
  <si>
    <t>万kcal/m³·℃</t>
    <phoneticPr fontId="2" type="noConversion"/>
  </si>
  <si>
    <t>单价</t>
    <phoneticPr fontId="2" type="noConversion"/>
  </si>
  <si>
    <t>直径</t>
    <phoneticPr fontId="2" type="noConversion"/>
  </si>
  <si>
    <t>m</t>
    <phoneticPr fontId="2" type="noConversion"/>
  </si>
  <si>
    <t>≤30m³-3.2m;＞30m³-3.6m</t>
    <phoneticPr fontId="2" type="noConversion"/>
  </si>
  <si>
    <t>高</t>
    <phoneticPr fontId="2" type="noConversion"/>
  </si>
  <si>
    <t>类型</t>
    <phoneticPr fontId="2" type="noConversion"/>
  </si>
  <si>
    <t>噪音等级</t>
    <phoneticPr fontId="2" type="noConversion"/>
  </si>
  <si>
    <t>产品寿命</t>
    <phoneticPr fontId="2" type="noConversion"/>
  </si>
  <si>
    <t>塔架类型</t>
    <phoneticPr fontId="2" type="noConversion"/>
  </si>
  <si>
    <t>塔架高度</t>
    <phoneticPr fontId="2" type="noConversion"/>
  </si>
  <si>
    <t>整体重量</t>
    <phoneticPr fontId="2" type="noConversion"/>
  </si>
  <si>
    <t>电机类型</t>
    <phoneticPr fontId="2" type="noConversion"/>
  </si>
  <si>
    <t>电机电压</t>
    <phoneticPr fontId="2" type="noConversion"/>
  </si>
  <si>
    <t>A</t>
    <phoneticPr fontId="2" type="noConversion"/>
  </si>
  <si>
    <t xml:space="preserve">FD8-9.8 </t>
    <phoneticPr fontId="2" type="noConversion"/>
  </si>
  <si>
    <t>暂无</t>
    <phoneticPr fontId="2" type="noConversion"/>
  </si>
  <si>
    <t>＜60dB</t>
    <phoneticPr fontId="2" type="noConversion"/>
  </si>
  <si>
    <t>-20~50</t>
    <phoneticPr fontId="2" type="noConversion"/>
  </si>
  <si>
    <t>独杆</t>
    <phoneticPr fontId="2" type="noConversion"/>
  </si>
  <si>
    <t>12/20</t>
    <phoneticPr fontId="2" type="noConversion"/>
  </si>
  <si>
    <t>3相永磁直驱</t>
    <phoneticPr fontId="2" type="noConversion"/>
  </si>
  <si>
    <t>AC400</t>
    <phoneticPr fontId="2" type="noConversion"/>
  </si>
  <si>
    <t xml:space="preserve">FD5-5 </t>
    <phoneticPr fontId="2" type="noConversion"/>
  </si>
  <si>
    <t>9/12/20/30</t>
    <phoneticPr fontId="2" type="noConversion"/>
  </si>
  <si>
    <t>AC230</t>
    <phoneticPr fontId="2" type="noConversion"/>
  </si>
  <si>
    <t>FD16-50</t>
  </si>
  <si>
    <t>16/20/25/30</t>
    <phoneticPr fontId="2" type="noConversion"/>
  </si>
  <si>
    <t>FD16-30</t>
  </si>
  <si>
    <t xml:space="preserve">FD16-19.8 </t>
    <phoneticPr fontId="2" type="noConversion"/>
  </si>
  <si>
    <t>FD21-100</t>
    <phoneticPr fontId="2" type="noConversion"/>
  </si>
  <si>
    <t>24/30/36/42</t>
    <phoneticPr fontId="2" type="noConversion"/>
  </si>
  <si>
    <t>FD21-60</t>
    <phoneticPr fontId="2" type="noConversion"/>
  </si>
  <si>
    <t>FD21-50</t>
    <phoneticPr fontId="2" type="noConversion"/>
  </si>
  <si>
    <t>风力发电估算</t>
    <phoneticPr fontId="2" type="noConversion"/>
  </si>
  <si>
    <t>建设成本</t>
    <phoneticPr fontId="2" type="noConversion"/>
  </si>
  <si>
    <t>元/kW</t>
    <phoneticPr fontId="2" type="noConversion"/>
  </si>
  <si>
    <t>运维成本</t>
    <phoneticPr fontId="2" type="noConversion"/>
  </si>
  <si>
    <t>客观限制条件</t>
    <phoneticPr fontId="2" type="noConversion"/>
  </si>
  <si>
    <t>1、机组和村庄的距离要求大于500m，特殊情况至少300m。</t>
    <phoneticPr fontId="2" type="noConversion"/>
  </si>
  <si>
    <t>2、风电机组距离110kV及以上电压等级线路150m以上。</t>
    <phoneticPr fontId="2" type="noConversion"/>
  </si>
  <si>
    <t>3、风电机组要避开基本农田、矿产、文物、军事用地、自然保护区以及其他环境敏感区域。</t>
    <phoneticPr fontId="2" type="noConversion"/>
  </si>
  <si>
    <t>QDR20</t>
    <phoneticPr fontId="6" type="noConversion"/>
  </si>
  <si>
    <t>QDR70</t>
    <phoneticPr fontId="6" type="noConversion"/>
  </si>
  <si>
    <t>SGT-100</t>
    <phoneticPr fontId="6" type="noConversion"/>
  </si>
  <si>
    <t>SGT-200</t>
    <phoneticPr fontId="6" type="noConversion"/>
  </si>
  <si>
    <t>SGT-300</t>
  </si>
  <si>
    <t>SGT-400</t>
  </si>
  <si>
    <t>SGT-500</t>
  </si>
  <si>
    <t>SGT-600</t>
  </si>
  <si>
    <t>SGT-700</t>
  </si>
  <si>
    <r>
      <rPr>
        <sz val="10"/>
        <rFont val="仿宋"/>
        <family val="3"/>
        <charset val="134"/>
      </rPr>
      <t>西门子</t>
    </r>
    <r>
      <rPr>
        <sz val="10"/>
        <rFont val="Times New Roman"/>
        <family val="1"/>
      </rPr>
      <t xml:space="preserve"> SGT-800</t>
    </r>
    <phoneticPr fontId="6" type="noConversion"/>
  </si>
  <si>
    <r>
      <rPr>
        <sz val="10"/>
        <rFont val="仿宋"/>
        <family val="3"/>
        <charset val="134"/>
      </rPr>
      <t>日立</t>
    </r>
    <r>
      <rPr>
        <sz val="10"/>
        <rFont val="Times New Roman"/>
        <family val="1"/>
      </rPr>
      <t xml:space="preserve"> H-100</t>
    </r>
    <phoneticPr fontId="6" type="noConversion"/>
  </si>
  <si>
    <r>
      <rPr>
        <sz val="10"/>
        <rFont val="仿宋"/>
        <family val="3"/>
        <charset val="134"/>
      </rPr>
      <t>西门子</t>
    </r>
    <r>
      <rPr>
        <sz val="10"/>
        <rFont val="Times New Roman"/>
        <family val="1"/>
      </rPr>
      <t xml:space="preserve">  SGT5-2000E</t>
    </r>
    <phoneticPr fontId="6" type="noConversion"/>
  </si>
  <si>
    <t>型号</t>
    <phoneticPr fontId="3" type="noConversion"/>
  </si>
  <si>
    <t>YP-**LHE</t>
    <phoneticPr fontId="3" type="noConversion"/>
  </si>
  <si>
    <t>YP-**LHD</t>
  </si>
  <si>
    <t>YP-**LHB</t>
    <phoneticPr fontId="3" type="noConversion"/>
  </si>
  <si>
    <t>YP-**LHC</t>
    <phoneticPr fontId="3" type="noConversion"/>
  </si>
  <si>
    <t>燃机出力</t>
    <phoneticPr fontId="6" type="noConversion"/>
  </si>
  <si>
    <t>kW</t>
  </si>
  <si>
    <t>尖峰出力</t>
    <phoneticPr fontId="6" type="noConversion"/>
  </si>
  <si>
    <t>热耗率</t>
    <phoneticPr fontId="6" type="noConversion"/>
  </si>
  <si>
    <t>kJ/kWh</t>
  </si>
  <si>
    <t>尖峰热耗率</t>
    <phoneticPr fontId="6" type="noConversion"/>
  </si>
  <si>
    <t>燃耗量</t>
    <phoneticPr fontId="6" type="noConversion"/>
  </si>
  <si>
    <t>GJ/h</t>
  </si>
  <si>
    <t>天然气耗量</t>
    <phoneticPr fontId="6" type="noConversion"/>
  </si>
  <si>
    <t>m3/h</t>
  </si>
  <si>
    <t>燃机发电折热能</t>
    <phoneticPr fontId="6" type="noConversion"/>
  </si>
  <si>
    <t>%</t>
  </si>
  <si>
    <t>%</t>
    <phoneticPr fontId="2" type="noConversion"/>
  </si>
  <si>
    <t>进口温度</t>
    <phoneticPr fontId="6" type="noConversion"/>
  </si>
  <si>
    <t>空气流量</t>
    <phoneticPr fontId="2" type="noConversion"/>
  </si>
  <si>
    <t>t/h</t>
  </si>
  <si>
    <t>燃机排烟温度</t>
    <phoneticPr fontId="6" type="noConversion"/>
  </si>
  <si>
    <t>锅炉烟气流量</t>
    <phoneticPr fontId="6" type="noConversion"/>
  </si>
  <si>
    <t>电功率</t>
    <phoneticPr fontId="6" type="noConversion"/>
  </si>
  <si>
    <t>燃气消耗量</t>
    <phoneticPr fontId="6" type="noConversion"/>
  </si>
  <si>
    <t>缸套水进口温度</t>
    <phoneticPr fontId="6" type="noConversion"/>
  </si>
  <si>
    <t>缸套水出口温度</t>
    <phoneticPr fontId="6" type="noConversion"/>
  </si>
  <si>
    <t xml:space="preserve">缸套水流量
 </t>
    <phoneticPr fontId="6" type="noConversion"/>
  </si>
  <si>
    <t>m³/h</t>
  </si>
  <si>
    <t>缸套水可利用功率</t>
    <phoneticPr fontId="6" type="noConversion"/>
  </si>
  <si>
    <t>1级中冷器可利用功率</t>
    <phoneticPr fontId="6" type="noConversion"/>
  </si>
  <si>
    <t>润滑油冷却水可利用功率</t>
    <phoneticPr fontId="6" type="noConversion"/>
  </si>
  <si>
    <t>高温水可利用功率</t>
    <phoneticPr fontId="6" type="noConversion"/>
  </si>
  <si>
    <t>中冷器(2级)冷却水进口温度</t>
    <phoneticPr fontId="6" type="noConversion"/>
  </si>
  <si>
    <t>中冷器(2级)冷却水出口温度</t>
    <phoneticPr fontId="6" type="noConversion"/>
  </si>
  <si>
    <t xml:space="preserve">中冷器(2级)冷却水流量
</t>
    <phoneticPr fontId="6" type="noConversion"/>
  </si>
  <si>
    <t xml:space="preserve">m³/h </t>
  </si>
  <si>
    <t>中冷器(2级)冷却水可利用功率</t>
    <phoneticPr fontId="6" type="noConversion"/>
  </si>
  <si>
    <t>排烟温度</t>
    <phoneticPr fontId="6" type="noConversion"/>
  </si>
  <si>
    <t>质量流量，湿</t>
    <phoneticPr fontId="6" type="noConversion"/>
  </si>
  <si>
    <t>kg/h</t>
  </si>
  <si>
    <t>排烟可利用功率</t>
    <phoneticPr fontId="6" type="noConversion"/>
  </si>
  <si>
    <t>电效率</t>
    <phoneticPr fontId="6" type="noConversion"/>
  </si>
  <si>
    <t>热效率</t>
    <phoneticPr fontId="6" type="noConversion"/>
  </si>
  <si>
    <t>rpm</t>
  </si>
  <si>
    <t>长</t>
    <phoneticPr fontId="6" type="noConversion"/>
  </si>
  <si>
    <t>宽</t>
    <phoneticPr fontId="6" type="noConversion"/>
  </si>
  <si>
    <t>高</t>
    <phoneticPr fontId="6" type="noConversion"/>
  </si>
  <si>
    <t>mm</t>
  </si>
  <si>
    <t>重量</t>
    <phoneticPr fontId="6" type="noConversion"/>
  </si>
  <si>
    <t>kg</t>
  </si>
  <si>
    <t xml:space="preserve">Nox </t>
    <phoneticPr fontId="6" type="noConversion"/>
  </si>
  <si>
    <t>mg/Nm³</t>
  </si>
  <si>
    <t>维护费用</t>
    <phoneticPr fontId="6" type="noConversion"/>
  </si>
  <si>
    <t>元/kWh</t>
  </si>
  <si>
    <t>Pmax/W</t>
    <phoneticPr fontId="2" type="noConversion"/>
  </si>
  <si>
    <t>最大功率</t>
    <phoneticPr fontId="3" type="noConversion"/>
  </si>
  <si>
    <t>V</t>
  </si>
  <si>
    <r>
      <t>开路</t>
    </r>
    <r>
      <rPr>
        <sz val="11"/>
        <color theme="1"/>
        <rFont val="ＭＳ Ｐゴシック"/>
        <family val="3"/>
        <charset val="134"/>
        <scheme val="minor"/>
      </rPr>
      <t>电压</t>
    </r>
    <r>
      <rPr>
        <sz val="11"/>
        <color theme="1"/>
        <rFont val="ＭＳ Ｐゴシック"/>
        <family val="2"/>
        <scheme val="minor"/>
      </rPr>
      <t>（Voc）</t>
    </r>
    <phoneticPr fontId="3" type="noConversion"/>
  </si>
  <si>
    <r>
      <t>短路</t>
    </r>
    <r>
      <rPr>
        <sz val="11"/>
        <color theme="1"/>
        <rFont val="ＭＳ Ｐゴシック"/>
        <family val="3"/>
        <charset val="134"/>
        <scheme val="minor"/>
      </rPr>
      <t>电</t>
    </r>
    <r>
      <rPr>
        <sz val="11"/>
        <color theme="1"/>
        <rFont val="ＭＳ Ｐゴシック"/>
        <family val="2"/>
        <scheme val="minor"/>
      </rPr>
      <t>流（Isc）</t>
    </r>
    <phoneticPr fontId="3" type="noConversion"/>
  </si>
  <si>
    <t>A</t>
    <phoneticPr fontId="2" type="noConversion"/>
  </si>
  <si>
    <r>
      <t>峰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2"/>
        <scheme val="minor"/>
      </rPr>
      <t>功率</t>
    </r>
    <r>
      <rPr>
        <sz val="11"/>
        <color theme="1"/>
        <rFont val="ＭＳ Ｐゴシック"/>
        <family val="3"/>
        <charset val="134"/>
        <scheme val="minor"/>
      </rPr>
      <t>电压</t>
    </r>
    <r>
      <rPr>
        <sz val="11"/>
        <color theme="1"/>
        <rFont val="ＭＳ Ｐゴシック"/>
        <family val="2"/>
        <scheme val="minor"/>
      </rPr>
      <t>(Vmp)</t>
    </r>
    <phoneticPr fontId="3" type="noConversion"/>
  </si>
  <si>
    <t>V</t>
    <phoneticPr fontId="2" type="noConversion"/>
  </si>
  <si>
    <r>
      <t>峰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2"/>
        <scheme val="minor"/>
      </rPr>
      <t>功率</t>
    </r>
    <r>
      <rPr>
        <sz val="11"/>
        <color theme="1"/>
        <rFont val="ＭＳ Ｐゴシック"/>
        <family val="3"/>
        <charset val="134"/>
        <scheme val="minor"/>
      </rPr>
      <t>电</t>
    </r>
    <r>
      <rPr>
        <sz val="11"/>
        <color theme="1"/>
        <rFont val="ＭＳ Ｐゴシック"/>
        <family val="2"/>
        <scheme val="minor"/>
      </rPr>
      <t>流(Imp)</t>
    </r>
    <phoneticPr fontId="3" type="noConversion"/>
  </si>
  <si>
    <t>Mpa</t>
    <phoneticPr fontId="2" type="noConversion"/>
  </si>
  <si>
    <t>m3/min</t>
    <phoneticPr fontId="3" type="noConversion"/>
  </si>
  <si>
    <t>KW</t>
  </si>
  <si>
    <t>KW</t>
    <phoneticPr fontId="3" type="noConversion"/>
  </si>
  <si>
    <t>L/s</t>
    <phoneticPr fontId="3" type="noConversion"/>
  </si>
  <si>
    <t>KW</t>
    <phoneticPr fontId="2" type="noConversion"/>
  </si>
  <si>
    <r>
      <rPr>
        <sz val="11"/>
        <color theme="1"/>
        <rFont val="ＭＳ Ｐゴシック"/>
        <family val="3"/>
        <charset val="134"/>
        <scheme val="minor"/>
      </rPr>
      <t>额</t>
    </r>
    <r>
      <rPr>
        <sz val="11"/>
        <color theme="1"/>
        <rFont val="ＭＳ Ｐゴシック"/>
        <family val="2"/>
        <scheme val="minor"/>
      </rPr>
      <t>定功率</t>
    </r>
    <phoneticPr fontId="2" type="noConversion"/>
  </si>
  <si>
    <r>
      <rPr>
        <sz val="11"/>
        <color theme="1"/>
        <rFont val="ＭＳ Ｐゴシック"/>
        <family val="3"/>
        <charset val="134"/>
        <scheme val="minor"/>
      </rPr>
      <t>风轮</t>
    </r>
    <r>
      <rPr>
        <sz val="11"/>
        <color theme="1"/>
        <rFont val="ＭＳ Ｐゴシック"/>
        <family val="2"/>
        <scheme val="minor"/>
      </rPr>
      <t>直径</t>
    </r>
    <phoneticPr fontId="2" type="noConversion"/>
  </si>
  <si>
    <t>m</t>
  </si>
  <si>
    <r>
      <rPr>
        <sz val="11"/>
        <color theme="1"/>
        <rFont val="ＭＳ Ｐゴシック"/>
        <family val="3"/>
        <charset val="134"/>
        <scheme val="minor"/>
      </rPr>
      <t>额</t>
    </r>
    <r>
      <rPr>
        <sz val="11"/>
        <color theme="1"/>
        <rFont val="ＭＳ Ｐゴシック"/>
        <family val="2"/>
        <scheme val="minor"/>
      </rPr>
      <t>定</t>
    </r>
    <r>
      <rPr>
        <sz val="11"/>
        <color theme="1"/>
        <rFont val="ＭＳ Ｐゴシック"/>
        <family val="3"/>
        <charset val="134"/>
        <scheme val="minor"/>
      </rPr>
      <t>风</t>
    </r>
    <r>
      <rPr>
        <sz val="11"/>
        <color theme="1"/>
        <rFont val="ＭＳ Ｐゴシック"/>
        <family val="2"/>
        <scheme val="minor"/>
      </rPr>
      <t>速</t>
    </r>
    <phoneticPr fontId="2" type="noConversion"/>
  </si>
  <si>
    <t>m/s</t>
  </si>
  <si>
    <r>
      <rPr>
        <sz val="11"/>
        <color theme="1"/>
        <rFont val="ＭＳ Ｐゴシック"/>
        <family val="3"/>
        <charset val="134"/>
        <scheme val="minor"/>
      </rPr>
      <t>额</t>
    </r>
    <r>
      <rPr>
        <sz val="11"/>
        <color theme="1"/>
        <rFont val="ＭＳ Ｐゴシック"/>
        <family val="2"/>
        <scheme val="minor"/>
      </rPr>
      <t>定</t>
    </r>
    <r>
      <rPr>
        <sz val="11"/>
        <color theme="1"/>
        <rFont val="ＭＳ Ｐゴシック"/>
        <family val="3"/>
        <charset val="134"/>
        <scheme val="minor"/>
      </rPr>
      <t>转</t>
    </r>
    <r>
      <rPr>
        <sz val="11"/>
        <color theme="1"/>
        <rFont val="ＭＳ Ｐゴシック"/>
        <family val="2"/>
        <scheme val="minor"/>
      </rPr>
      <t>速</t>
    </r>
    <phoneticPr fontId="2" type="noConversion"/>
  </si>
  <si>
    <r>
      <t>切入</t>
    </r>
    <r>
      <rPr>
        <sz val="11"/>
        <color theme="1"/>
        <rFont val="ＭＳ Ｐゴシック"/>
        <family val="3"/>
        <charset val="134"/>
        <scheme val="minor"/>
      </rPr>
      <t>风</t>
    </r>
    <r>
      <rPr>
        <sz val="11"/>
        <color theme="1"/>
        <rFont val="ＭＳ Ｐゴシック"/>
        <family val="2"/>
        <scheme val="minor"/>
      </rPr>
      <t>速</t>
    </r>
    <phoneticPr fontId="2" type="noConversion"/>
  </si>
  <si>
    <r>
      <t>切出</t>
    </r>
    <r>
      <rPr>
        <sz val="11"/>
        <color theme="1"/>
        <rFont val="ＭＳ Ｐゴシック"/>
        <family val="3"/>
        <charset val="134"/>
        <scheme val="minor"/>
      </rPr>
      <t>风</t>
    </r>
    <r>
      <rPr>
        <sz val="11"/>
        <color theme="1"/>
        <rFont val="ＭＳ Ｐゴシック"/>
        <family val="2"/>
        <scheme val="minor"/>
      </rPr>
      <t>速</t>
    </r>
    <phoneticPr fontId="2" type="noConversion"/>
  </si>
  <si>
    <r>
      <t>极端</t>
    </r>
    <r>
      <rPr>
        <sz val="11"/>
        <color theme="1"/>
        <rFont val="ＭＳ Ｐゴシック"/>
        <family val="3"/>
        <charset val="134"/>
        <scheme val="minor"/>
      </rPr>
      <t>风</t>
    </r>
    <r>
      <rPr>
        <sz val="11"/>
        <color theme="1"/>
        <rFont val="ＭＳ Ｐゴシック"/>
        <family val="2"/>
        <scheme val="minor"/>
      </rPr>
      <t>速</t>
    </r>
    <phoneticPr fontId="2" type="noConversion"/>
  </si>
  <si>
    <t>工作温度</t>
    <phoneticPr fontId="2" type="noConversion"/>
  </si>
  <si>
    <t>L/人</t>
    <phoneticPr fontId="2" type="noConversion"/>
  </si>
  <si>
    <t>人均用水量</t>
    <phoneticPr fontId="2" type="noConversion"/>
  </si>
  <si>
    <t>个</t>
    <phoneticPr fontId="2" type="noConversion"/>
  </si>
  <si>
    <t>居民人数</t>
    <phoneticPr fontId="2" type="noConversion"/>
  </si>
  <si>
    <r>
      <rPr>
        <b/>
        <sz val="11"/>
        <color theme="1"/>
        <rFont val="ＭＳ Ｐゴシック"/>
        <family val="3"/>
        <charset val="136"/>
        <scheme val="minor"/>
      </rPr>
      <t>污</t>
    </r>
    <r>
      <rPr>
        <b/>
        <sz val="11"/>
        <color theme="1"/>
        <rFont val="ＭＳ Ｐゴシック"/>
        <family val="3"/>
        <charset val="134"/>
        <scheme val="minor"/>
      </rPr>
      <t>水排放量</t>
    </r>
    <phoneticPr fontId="2" type="noConversion"/>
  </si>
  <si>
    <t>m3/d</t>
    <phoneticPr fontId="2" type="noConversion"/>
  </si>
  <si>
    <r>
      <t>处</t>
    </r>
    <r>
      <rPr>
        <b/>
        <sz val="10"/>
        <color theme="1"/>
        <rFont val="ＭＳ Ｐゴシック"/>
        <family val="3"/>
        <charset val="134"/>
        <scheme val="minor"/>
      </rPr>
      <t>理量</t>
    </r>
    <phoneticPr fontId="2" type="noConversion"/>
  </si>
  <si>
    <r>
      <t>设备</t>
    </r>
    <r>
      <rPr>
        <b/>
        <sz val="10"/>
        <color theme="1"/>
        <rFont val="ＭＳ Ｐゴシック"/>
        <family val="3"/>
        <charset val="134"/>
        <scheme val="minor"/>
      </rPr>
      <t>尺寸</t>
    </r>
    <phoneticPr fontId="2" type="noConversion"/>
  </si>
  <si>
    <t>m</t>
    <phoneticPr fontId="2" type="noConversion"/>
  </si>
  <si>
    <r>
      <t>设备</t>
    </r>
    <r>
      <rPr>
        <b/>
        <sz val="10"/>
        <color theme="1"/>
        <rFont val="ＭＳ Ｐゴシック"/>
        <family val="3"/>
        <charset val="134"/>
        <scheme val="minor"/>
      </rPr>
      <t>基</t>
    </r>
    <r>
      <rPr>
        <b/>
        <sz val="10"/>
        <color theme="1"/>
        <rFont val="ＭＳ Ｐゴシック"/>
        <family val="3"/>
        <charset val="134"/>
        <scheme val="minor"/>
      </rPr>
      <t>础</t>
    </r>
    <phoneticPr fontId="2" type="noConversion"/>
  </si>
  <si>
    <r>
      <t>设备</t>
    </r>
    <r>
      <rPr>
        <b/>
        <sz val="10"/>
        <color theme="1"/>
        <rFont val="ＭＳ Ｐゴシック"/>
        <family val="3"/>
        <charset val="134"/>
        <scheme val="minor"/>
      </rPr>
      <t>投</t>
    </r>
    <r>
      <rPr>
        <b/>
        <sz val="10"/>
        <color theme="1"/>
        <rFont val="ＭＳ Ｐゴシック"/>
        <family val="3"/>
        <charset val="134"/>
        <scheme val="minor"/>
      </rPr>
      <t>资</t>
    </r>
    <phoneticPr fontId="2" type="noConversion"/>
  </si>
  <si>
    <t>万元</t>
    <phoneticPr fontId="2" type="noConversion"/>
  </si>
  <si>
    <t>装机功率</t>
    <phoneticPr fontId="2" type="noConversion"/>
  </si>
  <si>
    <t>KW</t>
    <phoneticPr fontId="2" type="noConversion"/>
  </si>
  <si>
    <r>
      <t>运</t>
    </r>
    <r>
      <rPr>
        <b/>
        <sz val="10"/>
        <color theme="1"/>
        <rFont val="ＭＳ Ｐゴシック"/>
        <family val="3"/>
        <charset val="134"/>
        <scheme val="minor"/>
      </rPr>
      <t>营</t>
    </r>
    <r>
      <rPr>
        <b/>
        <sz val="10"/>
        <color theme="1"/>
        <rFont val="ＭＳ Ｐゴシック"/>
        <family val="3"/>
        <charset val="134"/>
        <scheme val="minor"/>
      </rPr>
      <t>成本</t>
    </r>
    <phoneticPr fontId="2" type="noConversion"/>
  </si>
  <si>
    <t>元/m3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</si>
</sst>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"/>
    <numFmt numFmtId="177" formatCode="#,##0_ "/>
    <numFmt numFmtId="178" formatCode="0_ "/>
    <numFmt numFmtId="179" formatCode="0.00_ "/>
    <numFmt numFmtId="180" formatCode="0.000_ "/>
    <numFmt numFmtId="181" formatCode="[$-F400]h:mm:ss\ AM/PM"/>
    <numFmt numFmtId="182" formatCode="#,##0.0_ "/>
    <numFmt numFmtId="183" formatCode="0.0_ "/>
  </numFmts>
  <fonts count="29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3"/>
      <charset val="134"/>
      <scheme val="minor"/>
    </font>
    <font>
      <sz val="9"/>
      <name val="ＭＳ Ｐゴシック"/>
      <family val="2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2"/>
      <name val="宋体"/>
      <family val="3"/>
      <charset val="134"/>
    </font>
    <font>
      <sz val="11"/>
      <name val="ＭＳ Ｐゴシック"/>
      <family val="2"/>
      <scheme val="minor"/>
    </font>
    <font>
      <sz val="11"/>
      <name val="ＭＳ Ｐゴシック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FF0000"/>
      <name val="ＭＳ Ｐゴシック"/>
      <family val="3"/>
      <charset val="134"/>
      <scheme val="minor"/>
    </font>
    <font>
      <sz val="9"/>
      <color theme="1"/>
      <name val="ＭＳ Ｐゴシック"/>
      <family val="2"/>
      <charset val="134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宋体"/>
      <family val="2"/>
    </font>
    <font>
      <sz val="10"/>
      <name val="Times New Roman"/>
      <family val="1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1"/>
      <color rgb="FFFF0000"/>
      <name val="ＭＳ Ｐゴシック"/>
      <family val="2"/>
      <charset val="134"/>
      <scheme val="minor"/>
    </font>
    <font>
      <b/>
      <sz val="11"/>
      <color theme="1"/>
      <name val="ＭＳ Ｐゴシック"/>
      <family val="3"/>
      <charset val="134"/>
      <scheme val="minor"/>
    </font>
    <font>
      <b/>
      <sz val="14"/>
      <color theme="1"/>
      <name val="ＭＳ Ｐゴシック"/>
      <family val="3"/>
      <charset val="134"/>
      <scheme val="minor"/>
    </font>
    <font>
      <b/>
      <sz val="10"/>
      <color theme="1"/>
      <name val="ＭＳ Ｐゴシック"/>
      <family val="3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1"/>
      <color theme="1"/>
      <name val="ＭＳ Ｐゴシック"/>
      <family val="3"/>
      <charset val="136"/>
      <scheme val="minor"/>
    </font>
    <font>
      <b/>
      <sz val="11"/>
      <color theme="1"/>
      <name val="ＭＳ Ｐゴシック"/>
      <family val="3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26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4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0" fontId="0" fillId="0" borderId="1" xfId="0" applyNumberFormat="1" applyBorder="1" applyAlignment="1">
      <alignment horizontal="left" vertical="center"/>
    </xf>
    <xf numFmtId="10" fontId="0" fillId="0" borderId="1" xfId="0" applyNumberFormat="1" applyBorder="1" applyAlignment="1">
      <alignment horizontal="left" vertical="center" wrapText="1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1" applyFont="1" applyFill="1" applyBorder="1" applyAlignment="1">
      <alignment horizontal="left" vertical="center" shrinkToFit="1"/>
    </xf>
    <xf numFmtId="0" fontId="4" fillId="6" borderId="1" xfId="0" applyFont="1" applyFill="1" applyBorder="1" applyAlignment="1"/>
    <xf numFmtId="0" fontId="4" fillId="6" borderId="1" xfId="0" applyFont="1" applyFill="1" applyBorder="1" applyAlignment="1">
      <alignment vertical="center" wrapText="1" shrinkToFit="1"/>
    </xf>
    <xf numFmtId="0" fontId="9" fillId="6" borderId="1" xfId="0" applyFont="1" applyFill="1" applyBorder="1"/>
    <xf numFmtId="0" fontId="9" fillId="6" borderId="13" xfId="0" applyFont="1" applyFill="1" applyBorder="1"/>
    <xf numFmtId="177" fontId="4" fillId="6" borderId="1" xfId="0" applyNumberFormat="1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right" vertical="center"/>
    </xf>
    <xf numFmtId="9" fontId="4" fillId="6" borderId="1" xfId="0" applyNumberFormat="1" applyFont="1" applyFill="1" applyBorder="1" applyAlignment="1">
      <alignment horizontal="right" vertical="center"/>
    </xf>
    <xf numFmtId="178" fontId="4" fillId="6" borderId="1" xfId="0" applyNumberFormat="1" applyFont="1" applyFill="1" applyBorder="1" applyAlignment="1">
      <alignment horizontal="right" vertical="center"/>
    </xf>
    <xf numFmtId="179" fontId="4" fillId="6" borderId="1" xfId="0" applyNumberFormat="1" applyFont="1" applyFill="1" applyBorder="1" applyAlignment="1">
      <alignment horizontal="right"/>
    </xf>
    <xf numFmtId="178" fontId="4" fillId="6" borderId="1" xfId="0" applyNumberFormat="1" applyFont="1" applyFill="1" applyBorder="1" applyAlignment="1">
      <alignment horizontal="right"/>
    </xf>
    <xf numFmtId="180" fontId="4" fillId="6" borderId="1" xfId="0" applyNumberFormat="1" applyFont="1" applyFill="1" applyBorder="1" applyAlignment="1">
      <alignment horizontal="right"/>
    </xf>
    <xf numFmtId="179" fontId="4" fillId="6" borderId="1" xfId="0" applyNumberFormat="1" applyFont="1" applyFill="1" applyBorder="1" applyAlignment="1">
      <alignment horizontal="right" vertical="center"/>
    </xf>
    <xf numFmtId="0" fontId="9" fillId="6" borderId="1" xfId="0" applyFont="1" applyFill="1" applyBorder="1" applyAlignment="1">
      <alignment horizontal="right"/>
    </xf>
    <xf numFmtId="1" fontId="10" fillId="6" borderId="1" xfId="0" applyNumberFormat="1" applyFont="1" applyFill="1" applyBorder="1" applyAlignment="1">
      <alignment horizontal="right"/>
    </xf>
    <xf numFmtId="176" fontId="10" fillId="6" borderId="1" xfId="0" applyNumberFormat="1" applyFont="1" applyFill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49" fontId="12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2" fillId="0" borderId="1" xfId="0" quotePrefix="1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4" fillId="6" borderId="13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49" fontId="12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/>
    <xf numFmtId="0" fontId="0" fillId="0" borderId="1" xfId="0" applyFill="1" applyBorder="1"/>
    <xf numFmtId="0" fontId="0" fillId="8" borderId="5" xfId="0" applyFill="1" applyBorder="1" applyAlignment="1">
      <alignment vertical="center" wrapText="1"/>
    </xf>
    <xf numFmtId="0" fontId="0" fillId="9" borderId="5" xfId="0" applyFill="1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0" xfId="0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5" xfId="0" applyFill="1" applyBorder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5" fillId="0" borderId="0" xfId="0" applyFont="1"/>
    <xf numFmtId="0" fontId="0" fillId="0" borderId="7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3" borderId="0" xfId="0" applyFill="1"/>
    <xf numFmtId="0" fontId="12" fillId="0" borderId="0" xfId="0" applyFont="1" applyFill="1" applyBorder="1" applyAlignment="1">
      <alignment vertical="center"/>
    </xf>
    <xf numFmtId="0" fontId="12" fillId="3" borderId="21" xfId="0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10" borderId="0" xfId="0" applyFill="1"/>
    <xf numFmtId="0" fontId="0" fillId="7" borderId="0" xfId="0" applyFill="1"/>
    <xf numFmtId="0" fontId="0" fillId="7" borderId="0" xfId="0" applyFill="1" applyAlignment="1">
      <alignment wrapText="1"/>
    </xf>
    <xf numFmtId="0" fontId="0" fillId="7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79" fontId="18" fillId="0" borderId="0" xfId="0" applyNumberFormat="1" applyFont="1" applyAlignment="1">
      <alignment horizontal="center"/>
    </xf>
    <xf numFmtId="179" fontId="0" fillId="0" borderId="0" xfId="0" applyNumberFormat="1"/>
    <xf numFmtId="178" fontId="0" fillId="0" borderId="0" xfId="0" applyNumberFormat="1"/>
    <xf numFmtId="0" fontId="4" fillId="3" borderId="6" xfId="0" applyFont="1" applyFill="1" applyBorder="1" applyAlignment="1"/>
    <xf numFmtId="0" fontId="4" fillId="3" borderId="6" xfId="0" applyFont="1" applyFill="1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82" fontId="4" fillId="6" borderId="1" xfId="0" applyNumberFormat="1" applyFont="1" applyFill="1" applyBorder="1" applyAlignment="1">
      <alignment horizontal="right" vertical="center"/>
    </xf>
    <xf numFmtId="0" fontId="9" fillId="3" borderId="1" xfId="0" applyFont="1" applyFill="1" applyBorder="1"/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6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9" fillId="4" borderId="6" xfId="0" applyFont="1" applyFill="1" applyBorder="1"/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49" fontId="12" fillId="0" borderId="5" xfId="0" applyNumberFormat="1" applyFont="1" applyBorder="1" applyAlignment="1">
      <alignment vertical="center"/>
    </xf>
    <xf numFmtId="49" fontId="12" fillId="0" borderId="3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0" fillId="3" borderId="1" xfId="0" applyFill="1" applyBorder="1" applyAlignment="1"/>
    <xf numFmtId="0" fontId="0" fillId="0" borderId="1" xfId="0" applyFill="1" applyBorder="1" applyAlignment="1"/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49" fontId="0" fillId="5" borderId="4" xfId="0" applyNumberForma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8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 wrapText="1"/>
    </xf>
    <xf numFmtId="49" fontId="12" fillId="0" borderId="15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9" fontId="12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 wrapText="1"/>
    </xf>
    <xf numFmtId="49" fontId="12" fillId="0" borderId="20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7" fillId="3" borderId="21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8" fillId="0" borderId="0" xfId="0" applyFont="1" applyAlignment="1">
      <alignment vertical="center" wrapText="1"/>
    </xf>
  </cellXfs>
  <cellStyles count="2">
    <cellStyle name="常规_01.烧结发电" xfId="1"/>
    <cellStyle name="標準" xfId="0" builtinId="0"/>
  </cellStyles>
  <dxfs count="8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84667</xdr:colOff>
      <xdr:row>255</xdr:row>
      <xdr:rowOff>52916</xdr:rowOff>
    </xdr:from>
    <xdr:to>
      <xdr:col>6</xdr:col>
      <xdr:colOff>18872</xdr:colOff>
      <xdr:row>277</xdr:row>
      <xdr:rowOff>54768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67" y="46397333"/>
          <a:ext cx="5268205" cy="3727185"/>
        </a:xfrm>
        <a:prstGeom prst="rect">
          <a:avLst/>
        </a:prstGeom>
      </xdr:spPr>
    </xdr:pic>
    <xdr:clientData/>
  </xdr:twoCellAnchor>
  <xdr:twoCellAnchor editAs="oneCell">
    <xdr:from>
      <xdr:col>0</xdr:col>
      <xdr:colOff>368299</xdr:colOff>
      <xdr:row>277</xdr:row>
      <xdr:rowOff>74083</xdr:rowOff>
    </xdr:from>
    <xdr:to>
      <xdr:col>5</xdr:col>
      <xdr:colOff>701674</xdr:colOff>
      <xdr:row>298</xdr:row>
      <xdr:rowOff>112183</xdr:rowOff>
    </xdr:to>
    <xdr:pic>
      <xdr:nvPicPr>
        <xdr:cNvPr id="4" name="图片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299" y="50143833"/>
          <a:ext cx="4661958" cy="3594100"/>
        </a:xfrm>
        <a:prstGeom prst="rect">
          <a:avLst/>
        </a:prstGeom>
      </xdr:spPr>
    </xdr:pic>
    <xdr:clientData/>
  </xdr:twoCellAnchor>
  <xdr:twoCellAnchor editAs="oneCell">
    <xdr:from>
      <xdr:col>6</xdr:col>
      <xdr:colOff>93132</xdr:colOff>
      <xdr:row>255</xdr:row>
      <xdr:rowOff>95248</xdr:rowOff>
    </xdr:from>
    <xdr:to>
      <xdr:col>11</xdr:col>
      <xdr:colOff>396874</xdr:colOff>
      <xdr:row>280</xdr:row>
      <xdr:rowOff>131437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7132" y="46439665"/>
          <a:ext cx="4642909" cy="4269522"/>
        </a:xfrm>
        <a:prstGeom prst="rect">
          <a:avLst/>
        </a:prstGeom>
      </xdr:spPr>
    </xdr:pic>
    <xdr:clientData/>
  </xdr:twoCellAnchor>
  <xdr:twoCellAnchor editAs="oneCell">
    <xdr:from>
      <xdr:col>6</xdr:col>
      <xdr:colOff>11641</xdr:colOff>
      <xdr:row>281</xdr:row>
      <xdr:rowOff>10585</xdr:rowOff>
    </xdr:from>
    <xdr:to>
      <xdr:col>11</xdr:col>
      <xdr:colOff>343958</xdr:colOff>
      <xdr:row>304</xdr:row>
      <xdr:rowOff>20110</xdr:rowOff>
    </xdr:to>
    <xdr:pic>
      <xdr:nvPicPr>
        <xdr:cNvPr id="7" name="图片 6"/>
        <xdr:cNvPicPr/>
      </xdr:nvPicPr>
      <xdr:blipFill rotWithShape="1">
        <a:blip xmlns:r="http://schemas.openxmlformats.org/officeDocument/2006/relationships" r:embed="rId4"/>
        <a:srcRect b="3203"/>
        <a:stretch/>
      </xdr:blipFill>
      <xdr:spPr>
        <a:xfrm>
          <a:off x="5345641" y="50757668"/>
          <a:ext cx="4671484" cy="3904192"/>
        </a:xfrm>
        <a:prstGeom prst="rect">
          <a:avLst/>
        </a:prstGeom>
      </xdr:spPr>
    </xdr:pic>
    <xdr:clientData/>
  </xdr:twoCellAnchor>
  <xdr:twoCellAnchor editAs="oneCell">
    <xdr:from>
      <xdr:col>12</xdr:col>
      <xdr:colOff>3176</xdr:colOff>
      <xdr:row>255</xdr:row>
      <xdr:rowOff>146050</xdr:rowOff>
    </xdr:from>
    <xdr:to>
      <xdr:col>18</xdr:col>
      <xdr:colOff>228600</xdr:colOff>
      <xdr:row>280</xdr:row>
      <xdr:rowOff>61172</xdr:rowOff>
    </xdr:to>
    <xdr:pic>
      <xdr:nvPicPr>
        <xdr:cNvPr id="9" name="图片 8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05509" y="46490467"/>
          <a:ext cx="4871508" cy="4148455"/>
        </a:xfrm>
        <a:prstGeom prst="rect">
          <a:avLst/>
        </a:prstGeom>
      </xdr:spPr>
    </xdr:pic>
    <xdr:clientData/>
  </xdr:twoCellAnchor>
  <xdr:twoCellAnchor editAs="oneCell">
    <xdr:from>
      <xdr:col>12</xdr:col>
      <xdr:colOff>146050</xdr:colOff>
      <xdr:row>280</xdr:row>
      <xdr:rowOff>99483</xdr:rowOff>
    </xdr:from>
    <xdr:to>
      <xdr:col>18</xdr:col>
      <xdr:colOff>47623</xdr:colOff>
      <xdr:row>285</xdr:row>
      <xdr:rowOff>6137</xdr:rowOff>
    </xdr:to>
    <xdr:pic>
      <xdr:nvPicPr>
        <xdr:cNvPr id="10" name="图片 9"/>
        <xdr:cNvPicPr/>
      </xdr:nvPicPr>
      <xdr:blipFill rotWithShape="1">
        <a:blip xmlns:r="http://schemas.openxmlformats.org/officeDocument/2006/relationships" r:embed="rId6"/>
        <a:srcRect r="7213"/>
        <a:stretch/>
      </xdr:blipFill>
      <xdr:spPr>
        <a:xfrm>
          <a:off x="10348383" y="50677233"/>
          <a:ext cx="4547657" cy="7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504826</xdr:colOff>
      <xdr:row>17</xdr:row>
      <xdr:rowOff>39290</xdr:rowOff>
    </xdr:from>
    <xdr:to>
      <xdr:col>30</xdr:col>
      <xdr:colOff>409576</xdr:colOff>
      <xdr:row>40</xdr:row>
      <xdr:rowOff>66674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4351" y="2934890"/>
          <a:ext cx="7448550" cy="4189809"/>
        </a:xfrm>
        <a:prstGeom prst="rect">
          <a:avLst/>
        </a:prstGeom>
      </xdr:spPr>
    </xdr:pic>
    <xdr:clientData/>
  </xdr:twoCellAnchor>
  <xdr:twoCellAnchor editAs="oneCell">
    <xdr:from>
      <xdr:col>19</xdr:col>
      <xdr:colOff>504825</xdr:colOff>
      <xdr:row>40</xdr:row>
      <xdr:rowOff>66675</xdr:rowOff>
    </xdr:from>
    <xdr:to>
      <xdr:col>30</xdr:col>
      <xdr:colOff>142875</xdr:colOff>
      <xdr:row>63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4350" y="7124700"/>
          <a:ext cx="7181850" cy="4152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B58:D82" totalsRowShown="0" headerRowDxfId="7" dataDxfId="5" headerRowBorderDxfId="6" tableBorderDxfId="4" totalsRowBorderDxfId="3">
  <autoFilter ref="B58:D82"/>
  <tableColumns count="3">
    <tableColumn id="1" name="制冷量" dataDxfId="2"/>
    <tableColumn id="2" name="电源总功率" dataDxfId="1"/>
    <tableColumn id="3" name="压缩机功率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3"/>
  <sheetViews>
    <sheetView topLeftCell="A109" zoomScale="90" zoomScaleNormal="90" workbookViewId="0">
      <selection activeCell="D240" sqref="D240"/>
    </sheetView>
  </sheetViews>
  <sheetFormatPr defaultRowHeight="13.5"/>
  <cols>
    <col min="1" max="1" width="10.875" customWidth="1"/>
    <col min="2" max="2" width="11.5" customWidth="1"/>
    <col min="3" max="3" width="8.5" bestFit="1" customWidth="1"/>
    <col min="4" max="4" width="15" customWidth="1"/>
    <col min="5" max="5" width="11" bestFit="1" customWidth="1"/>
    <col min="6" max="6" width="13.125" customWidth="1"/>
    <col min="7" max="7" width="14.25" customWidth="1"/>
    <col min="8" max="8" width="10.75" customWidth="1"/>
    <col min="9" max="9" width="11" bestFit="1" customWidth="1"/>
    <col min="10" max="10" width="10.25" customWidth="1"/>
    <col min="11" max="11" width="10.75" customWidth="1"/>
    <col min="12" max="12" width="12" customWidth="1"/>
    <col min="13" max="13" width="12.875" customWidth="1"/>
    <col min="18" max="18" width="11.875" customWidth="1"/>
  </cols>
  <sheetData>
    <row r="1" spans="1:25" ht="13.5" customHeight="1">
      <c r="A1" s="198" t="s">
        <v>798</v>
      </c>
      <c r="B1" s="206" t="s">
        <v>758</v>
      </c>
      <c r="C1" s="198" t="s">
        <v>849</v>
      </c>
      <c r="D1" s="215" t="s">
        <v>70</v>
      </c>
      <c r="E1" s="70" t="s">
        <v>164</v>
      </c>
      <c r="F1" s="70"/>
      <c r="G1" s="68" t="s">
        <v>170</v>
      </c>
      <c r="H1" s="68"/>
      <c r="I1" s="2" t="s">
        <v>174</v>
      </c>
      <c r="J1" s="68" t="s">
        <v>177</v>
      </c>
      <c r="K1" s="68"/>
      <c r="L1" s="68"/>
      <c r="M1" s="207" t="s">
        <v>850</v>
      </c>
      <c r="N1" s="208"/>
      <c r="O1" s="208"/>
      <c r="P1" s="208"/>
      <c r="Q1" s="209"/>
      <c r="R1" t="s">
        <v>1163</v>
      </c>
    </row>
    <row r="2" spans="1:25">
      <c r="A2" s="214"/>
      <c r="B2" s="206"/>
      <c r="C2" s="214"/>
      <c r="D2" s="216"/>
      <c r="E2" s="2" t="s">
        <v>165</v>
      </c>
      <c r="F2" s="2" t="s">
        <v>168</v>
      </c>
      <c r="G2" s="2" t="s">
        <v>165</v>
      </c>
      <c r="H2" s="2" t="s">
        <v>172</v>
      </c>
      <c r="I2" s="2" t="s">
        <v>175</v>
      </c>
      <c r="J2" s="2" t="s">
        <v>178</v>
      </c>
      <c r="K2" s="2" t="s">
        <v>180</v>
      </c>
      <c r="L2" s="2" t="s">
        <v>182</v>
      </c>
      <c r="M2" s="97" t="s">
        <v>851</v>
      </c>
      <c r="N2" s="97" t="s">
        <v>852</v>
      </c>
      <c r="O2" s="97" t="s">
        <v>853</v>
      </c>
      <c r="P2" s="97" t="s">
        <v>854</v>
      </c>
      <c r="Q2" s="97" t="s">
        <v>856</v>
      </c>
    </row>
    <row r="3" spans="1:25">
      <c r="A3" s="214"/>
      <c r="B3" s="206"/>
      <c r="C3" s="199"/>
      <c r="D3" s="217"/>
      <c r="E3" s="2" t="s">
        <v>166</v>
      </c>
      <c r="F3" s="2" t="s">
        <v>169</v>
      </c>
      <c r="G3" s="2" t="s">
        <v>166</v>
      </c>
      <c r="H3" s="2" t="s">
        <v>173</v>
      </c>
      <c r="I3" s="2" t="s">
        <v>176</v>
      </c>
      <c r="J3" s="2" t="s">
        <v>179</v>
      </c>
      <c r="K3" s="2" t="s">
        <v>181</v>
      </c>
      <c r="L3" s="2" t="s">
        <v>181</v>
      </c>
      <c r="M3" s="97" t="s">
        <v>855</v>
      </c>
      <c r="N3" s="97" t="s">
        <v>855</v>
      </c>
      <c r="O3" s="97" t="s">
        <v>855</v>
      </c>
      <c r="P3" s="97" t="s">
        <v>855</v>
      </c>
      <c r="Q3" s="97" t="s">
        <v>855</v>
      </c>
      <c r="S3" s="120"/>
      <c r="T3" s="120"/>
      <c r="U3" s="120"/>
      <c r="V3" s="120"/>
      <c r="W3" s="120"/>
      <c r="X3" s="120"/>
      <c r="Y3" s="120"/>
    </row>
    <row r="4" spans="1:25">
      <c r="A4" s="214"/>
      <c r="B4" s="7" t="str">
        <f>C4&amp;-D4</f>
        <v>0.4-292</v>
      </c>
      <c r="C4" s="92">
        <v>0.4</v>
      </c>
      <c r="D4" s="2">
        <v>292</v>
      </c>
      <c r="E4" s="42" t="s">
        <v>183</v>
      </c>
      <c r="F4" s="2">
        <v>50.2</v>
      </c>
      <c r="G4" s="42" t="s">
        <v>171</v>
      </c>
      <c r="H4" s="2">
        <v>73.8</v>
      </c>
      <c r="I4" s="2">
        <v>335</v>
      </c>
      <c r="J4" s="2">
        <v>2715</v>
      </c>
      <c r="K4" s="2">
        <v>1620</v>
      </c>
      <c r="L4" s="2">
        <v>2330</v>
      </c>
      <c r="M4" s="97">
        <v>1.3</v>
      </c>
      <c r="N4" s="97">
        <v>1.1000000000000001</v>
      </c>
      <c r="O4" s="97">
        <v>0.2</v>
      </c>
      <c r="P4" s="97">
        <v>0.4</v>
      </c>
      <c r="Q4" s="7">
        <f>SUM(M4:P4)</f>
        <v>3.0000000000000004</v>
      </c>
      <c r="S4" s="237" t="s">
        <v>922</v>
      </c>
      <c r="T4" s="237"/>
      <c r="U4" s="237"/>
      <c r="V4" s="237"/>
      <c r="W4" s="237"/>
      <c r="X4" s="237"/>
      <c r="Y4" s="237"/>
    </row>
    <row r="5" spans="1:25">
      <c r="A5" s="214"/>
      <c r="B5" s="7" t="str">
        <f t="shared" ref="B5:B68" si="0">C5&amp;-D5</f>
        <v>0.4-351</v>
      </c>
      <c r="C5" s="92">
        <v>0.4</v>
      </c>
      <c r="D5" s="2">
        <v>351</v>
      </c>
      <c r="E5" s="42" t="s">
        <v>167</v>
      </c>
      <c r="F5" s="2">
        <v>60.4</v>
      </c>
      <c r="G5" s="42" t="s">
        <v>171</v>
      </c>
      <c r="H5" s="2">
        <v>89</v>
      </c>
      <c r="I5" s="2">
        <v>402</v>
      </c>
      <c r="J5" s="2">
        <v>2715</v>
      </c>
      <c r="K5" s="2">
        <v>1620</v>
      </c>
      <c r="L5" s="2">
        <v>2330</v>
      </c>
      <c r="M5" s="97">
        <v>1.3</v>
      </c>
      <c r="N5" s="97">
        <v>1.1000000000000001</v>
      </c>
      <c r="O5" s="97">
        <v>0.2</v>
      </c>
      <c r="P5" s="97">
        <v>0.4</v>
      </c>
      <c r="Q5" s="7">
        <f t="shared" ref="Q5:Q13" si="1">SUM(M5:P5)</f>
        <v>3.0000000000000004</v>
      </c>
      <c r="S5" s="237" t="s">
        <v>923</v>
      </c>
      <c r="T5" s="237"/>
      <c r="U5" s="237"/>
      <c r="V5" s="237"/>
      <c r="W5" s="237"/>
      <c r="X5" s="237"/>
      <c r="Y5" s="237"/>
    </row>
    <row r="6" spans="1:25">
      <c r="A6" s="214"/>
      <c r="B6" s="7" t="str">
        <f t="shared" si="0"/>
        <v>0.4-465</v>
      </c>
      <c r="C6" s="92">
        <v>0.4</v>
      </c>
      <c r="D6" s="2">
        <v>465</v>
      </c>
      <c r="E6" s="42" t="s">
        <v>167</v>
      </c>
      <c r="F6" s="2">
        <v>80</v>
      </c>
      <c r="G6" s="42" t="s">
        <v>171</v>
      </c>
      <c r="H6" s="2">
        <v>117</v>
      </c>
      <c r="I6" s="2">
        <v>533</v>
      </c>
      <c r="J6" s="2">
        <v>3735</v>
      </c>
      <c r="K6" s="2">
        <v>1620</v>
      </c>
      <c r="L6" s="2">
        <v>2330</v>
      </c>
      <c r="M6" s="97">
        <v>2.5</v>
      </c>
      <c r="N6" s="97">
        <v>1.1000000000000001</v>
      </c>
      <c r="O6" s="97">
        <v>0.2</v>
      </c>
      <c r="P6" s="97">
        <v>0.4</v>
      </c>
      <c r="Q6" s="7">
        <f t="shared" si="1"/>
        <v>4.2</v>
      </c>
      <c r="S6" s="237" t="s">
        <v>924</v>
      </c>
      <c r="T6" s="237"/>
      <c r="U6" s="237"/>
      <c r="V6" s="237"/>
      <c r="W6" s="237"/>
      <c r="X6" s="237"/>
      <c r="Y6" s="237"/>
    </row>
    <row r="7" spans="1:25">
      <c r="A7" s="214"/>
      <c r="B7" s="7" t="str">
        <f t="shared" si="0"/>
        <v>0.4-526</v>
      </c>
      <c r="C7" s="92">
        <v>0.4</v>
      </c>
      <c r="D7" s="2">
        <v>526</v>
      </c>
      <c r="E7" s="42" t="s">
        <v>167</v>
      </c>
      <c r="F7" s="2">
        <v>90.4</v>
      </c>
      <c r="G7" s="42" t="s">
        <v>171</v>
      </c>
      <c r="H7" s="2">
        <v>133</v>
      </c>
      <c r="I7" s="2">
        <v>602</v>
      </c>
      <c r="J7" s="2">
        <v>3735</v>
      </c>
      <c r="K7" s="2">
        <v>1620</v>
      </c>
      <c r="L7" s="2">
        <v>2330</v>
      </c>
      <c r="M7" s="97">
        <v>2.5</v>
      </c>
      <c r="N7" s="97">
        <v>1.1000000000000001</v>
      </c>
      <c r="O7" s="97">
        <v>0.2</v>
      </c>
      <c r="P7" s="97">
        <v>0.4</v>
      </c>
      <c r="Q7" s="7">
        <f t="shared" si="1"/>
        <v>4.2</v>
      </c>
      <c r="S7" s="237" t="s">
        <v>925</v>
      </c>
      <c r="T7" s="237"/>
      <c r="U7" s="237"/>
      <c r="V7" s="237"/>
      <c r="W7" s="237"/>
      <c r="X7" s="237"/>
      <c r="Y7" s="237"/>
    </row>
    <row r="8" spans="1:25">
      <c r="A8" s="214"/>
      <c r="B8" s="7" t="str">
        <f t="shared" si="0"/>
        <v>0.4-613</v>
      </c>
      <c r="C8" s="92">
        <v>0.4</v>
      </c>
      <c r="D8" s="2">
        <v>613</v>
      </c>
      <c r="E8" s="42" t="s">
        <v>167</v>
      </c>
      <c r="F8" s="2">
        <v>105</v>
      </c>
      <c r="G8" s="42" t="s">
        <v>171</v>
      </c>
      <c r="H8" s="2">
        <v>155</v>
      </c>
      <c r="I8" s="2">
        <v>702</v>
      </c>
      <c r="J8" s="2">
        <v>3830</v>
      </c>
      <c r="K8" s="2">
        <v>1860</v>
      </c>
      <c r="L8" s="2">
        <v>2425</v>
      </c>
      <c r="M8" s="97">
        <v>2.5</v>
      </c>
      <c r="N8" s="97">
        <v>1.3</v>
      </c>
      <c r="O8" s="97">
        <v>0.2</v>
      </c>
      <c r="P8" s="97">
        <v>0.4</v>
      </c>
      <c r="Q8" s="7">
        <f t="shared" si="1"/>
        <v>4.4000000000000004</v>
      </c>
    </row>
    <row r="9" spans="1:25">
      <c r="A9" s="214"/>
      <c r="B9" s="7" t="str">
        <f t="shared" si="0"/>
        <v>0.4-700</v>
      </c>
      <c r="C9" s="92">
        <v>0.4</v>
      </c>
      <c r="D9" s="2">
        <v>700</v>
      </c>
      <c r="E9" s="42" t="s">
        <v>167</v>
      </c>
      <c r="F9" s="2">
        <v>120</v>
      </c>
      <c r="G9" s="42" t="s">
        <v>171</v>
      </c>
      <c r="H9" s="2">
        <v>177</v>
      </c>
      <c r="I9" s="2">
        <v>802</v>
      </c>
      <c r="J9" s="2">
        <v>3830</v>
      </c>
      <c r="K9" s="2">
        <v>1860</v>
      </c>
      <c r="L9" s="2">
        <v>2425</v>
      </c>
      <c r="M9" s="97">
        <v>2.5</v>
      </c>
      <c r="N9" s="97">
        <v>1.3</v>
      </c>
      <c r="O9" s="97">
        <v>0.2</v>
      </c>
      <c r="P9" s="97">
        <v>0.4</v>
      </c>
      <c r="Q9" s="7">
        <f t="shared" si="1"/>
        <v>4.4000000000000004</v>
      </c>
    </row>
    <row r="10" spans="1:25">
      <c r="A10" s="214"/>
      <c r="B10" s="7" t="str">
        <f t="shared" si="0"/>
        <v>0.4-817</v>
      </c>
      <c r="C10" s="92">
        <v>0.4</v>
      </c>
      <c r="D10" s="2">
        <v>817</v>
      </c>
      <c r="E10" s="42" t="s">
        <v>167</v>
      </c>
      <c r="F10" s="2">
        <v>140</v>
      </c>
      <c r="G10" s="42" t="s">
        <v>171</v>
      </c>
      <c r="H10" s="2">
        <v>207</v>
      </c>
      <c r="I10" s="2">
        <v>937</v>
      </c>
      <c r="J10" s="2">
        <v>4850</v>
      </c>
      <c r="K10" s="2">
        <v>1860</v>
      </c>
      <c r="L10" s="2">
        <v>2425</v>
      </c>
      <c r="M10" s="97">
        <v>3.4</v>
      </c>
      <c r="N10" s="97">
        <v>1.3</v>
      </c>
      <c r="O10" s="97">
        <v>0.4</v>
      </c>
      <c r="P10" s="97">
        <v>0.4</v>
      </c>
      <c r="Q10" s="7">
        <f t="shared" si="1"/>
        <v>5.5000000000000009</v>
      </c>
    </row>
    <row r="11" spans="1:25">
      <c r="A11" s="214"/>
      <c r="B11" s="7" t="str">
        <f t="shared" si="0"/>
        <v>0.4-934</v>
      </c>
      <c r="C11" s="92">
        <v>0.4</v>
      </c>
      <c r="D11" s="2">
        <v>934</v>
      </c>
      <c r="E11" s="42" t="s">
        <v>167</v>
      </c>
      <c r="F11" s="2">
        <v>161</v>
      </c>
      <c r="G11" s="42" t="s">
        <v>171</v>
      </c>
      <c r="H11" s="2">
        <v>236</v>
      </c>
      <c r="I11" s="2">
        <v>1070</v>
      </c>
      <c r="J11" s="2">
        <v>4850</v>
      </c>
      <c r="K11" s="2">
        <v>1860</v>
      </c>
      <c r="L11" s="2">
        <v>2425</v>
      </c>
      <c r="M11" s="97">
        <v>3.4</v>
      </c>
      <c r="N11" s="97">
        <v>1.3</v>
      </c>
      <c r="O11" s="97">
        <v>0.4</v>
      </c>
      <c r="P11" s="97">
        <v>0.4</v>
      </c>
      <c r="Q11" s="7">
        <f t="shared" si="1"/>
        <v>5.5000000000000009</v>
      </c>
    </row>
    <row r="12" spans="1:25">
      <c r="A12" s="214"/>
      <c r="B12" s="7" t="str">
        <f t="shared" si="0"/>
        <v>0.4-1051</v>
      </c>
      <c r="C12" s="92">
        <v>0.4</v>
      </c>
      <c r="D12" s="2">
        <v>1051</v>
      </c>
      <c r="E12" s="42" t="s">
        <v>167</v>
      </c>
      <c r="F12" s="2">
        <v>181</v>
      </c>
      <c r="G12" s="42" t="s">
        <v>171</v>
      </c>
      <c r="H12" s="2">
        <v>265</v>
      </c>
      <c r="I12" s="2">
        <v>1205</v>
      </c>
      <c r="J12" s="2">
        <v>4930</v>
      </c>
      <c r="K12" s="2">
        <v>1965</v>
      </c>
      <c r="L12" s="2">
        <v>2605</v>
      </c>
      <c r="M12" s="97">
        <v>3.4</v>
      </c>
      <c r="N12" s="97">
        <v>1.3</v>
      </c>
      <c r="O12" s="97">
        <v>0.4</v>
      </c>
      <c r="P12" s="97">
        <v>0.4</v>
      </c>
      <c r="Q12" s="7">
        <f t="shared" si="1"/>
        <v>5.5000000000000009</v>
      </c>
    </row>
    <row r="13" spans="1:25">
      <c r="A13" s="214"/>
      <c r="B13" s="7" t="str">
        <f t="shared" si="0"/>
        <v>0.4-1167</v>
      </c>
      <c r="C13" s="92">
        <v>0.4</v>
      </c>
      <c r="D13" s="2">
        <v>1167</v>
      </c>
      <c r="E13" s="42" t="s">
        <v>167</v>
      </c>
      <c r="F13" s="2">
        <v>201</v>
      </c>
      <c r="G13" s="42" t="s">
        <v>171</v>
      </c>
      <c r="H13" s="2">
        <v>295</v>
      </c>
      <c r="I13" s="2">
        <v>1338</v>
      </c>
      <c r="J13" s="2">
        <v>4930</v>
      </c>
      <c r="K13" s="2">
        <v>1965</v>
      </c>
      <c r="L13" s="2">
        <v>2605</v>
      </c>
      <c r="M13" s="97">
        <v>3.4</v>
      </c>
      <c r="N13" s="97">
        <v>1.3</v>
      </c>
      <c r="O13" s="97">
        <v>0.4</v>
      </c>
      <c r="P13" s="97">
        <v>0.4</v>
      </c>
      <c r="Q13" s="7">
        <f t="shared" si="1"/>
        <v>5.5000000000000009</v>
      </c>
    </row>
    <row r="14" spans="1:25">
      <c r="A14" s="214"/>
      <c r="B14" s="7" t="str">
        <f t="shared" si="0"/>
        <v>0.4-1313</v>
      </c>
      <c r="C14" s="92">
        <v>0.4</v>
      </c>
      <c r="D14" s="2">
        <v>1313</v>
      </c>
      <c r="E14" s="42" t="s">
        <v>167</v>
      </c>
      <c r="F14" s="2">
        <v>226</v>
      </c>
      <c r="G14" s="42" t="s">
        <v>171</v>
      </c>
      <c r="H14" s="2">
        <v>332</v>
      </c>
      <c r="I14" s="2">
        <v>1505</v>
      </c>
      <c r="J14" s="2">
        <v>4960</v>
      </c>
      <c r="K14" s="2">
        <v>2235</v>
      </c>
      <c r="L14" s="2">
        <v>2820</v>
      </c>
      <c r="M14" s="97">
        <v>3.4</v>
      </c>
      <c r="N14" s="97">
        <v>1.8</v>
      </c>
      <c r="O14" s="97">
        <v>0.4</v>
      </c>
      <c r="P14" s="97">
        <v>0.4</v>
      </c>
      <c r="Q14" s="7">
        <f>SUM(M14:P14)</f>
        <v>6.0000000000000009</v>
      </c>
    </row>
    <row r="15" spans="1:25">
      <c r="A15" s="214"/>
      <c r="B15" s="7" t="str">
        <f t="shared" si="0"/>
        <v>0.4-1459</v>
      </c>
      <c r="C15" s="92">
        <v>0.4</v>
      </c>
      <c r="D15" s="2">
        <v>1459</v>
      </c>
      <c r="E15" s="42" t="s">
        <v>167</v>
      </c>
      <c r="F15" s="2">
        <v>251</v>
      </c>
      <c r="G15" s="42" t="s">
        <v>171</v>
      </c>
      <c r="H15" s="2">
        <v>369</v>
      </c>
      <c r="I15" s="2">
        <v>1673</v>
      </c>
      <c r="J15" s="2">
        <v>4960</v>
      </c>
      <c r="K15" s="2">
        <v>2235</v>
      </c>
      <c r="L15" s="2">
        <v>2820</v>
      </c>
      <c r="M15" s="97">
        <v>3.4</v>
      </c>
      <c r="N15" s="97">
        <v>1.8</v>
      </c>
      <c r="O15" s="97">
        <v>0.4</v>
      </c>
      <c r="P15" s="97">
        <v>0.4</v>
      </c>
      <c r="Q15" s="7">
        <f>SUM(M15:P15)</f>
        <v>6.0000000000000009</v>
      </c>
    </row>
    <row r="16" spans="1:25">
      <c r="A16" s="214"/>
      <c r="B16" s="7" t="str">
        <f t="shared" si="0"/>
        <v>0.4-1744</v>
      </c>
      <c r="C16" s="92">
        <v>0.4</v>
      </c>
      <c r="D16" s="2">
        <v>1744</v>
      </c>
      <c r="E16" s="42" t="s">
        <v>167</v>
      </c>
      <c r="F16" s="2">
        <v>300</v>
      </c>
      <c r="G16" s="42" t="s">
        <v>171</v>
      </c>
      <c r="H16" s="2">
        <v>441</v>
      </c>
      <c r="I16" s="2">
        <v>1999</v>
      </c>
      <c r="J16" s="2">
        <v>5040</v>
      </c>
      <c r="K16" s="2">
        <v>2505</v>
      </c>
      <c r="L16" s="2">
        <v>3140</v>
      </c>
      <c r="M16" s="97">
        <v>3.7</v>
      </c>
      <c r="N16" s="97">
        <v>1.8</v>
      </c>
      <c r="O16" s="97">
        <v>0.4</v>
      </c>
      <c r="P16" s="97">
        <v>0.4</v>
      </c>
      <c r="Q16" s="7">
        <f>SUM(M16:P16)</f>
        <v>6.3000000000000007</v>
      </c>
    </row>
    <row r="17" spans="1:25">
      <c r="A17" s="214"/>
      <c r="B17" s="7" t="str">
        <f t="shared" si="0"/>
        <v>0.4-1861</v>
      </c>
      <c r="C17" s="92">
        <v>0.4</v>
      </c>
      <c r="D17" s="2">
        <v>1861</v>
      </c>
      <c r="E17" s="42" t="s">
        <v>167</v>
      </c>
      <c r="F17" s="2">
        <v>320</v>
      </c>
      <c r="G17" s="42" t="s">
        <v>171</v>
      </c>
      <c r="H17" s="2">
        <v>471</v>
      </c>
      <c r="I17" s="2">
        <v>2132</v>
      </c>
      <c r="J17" s="2">
        <v>5590</v>
      </c>
      <c r="K17" s="2">
        <v>2505</v>
      </c>
      <c r="L17" s="2">
        <v>3140</v>
      </c>
      <c r="M17" s="97">
        <v>3.7</v>
      </c>
      <c r="N17" s="97">
        <v>1.8</v>
      </c>
      <c r="O17" s="97">
        <v>0.4</v>
      </c>
      <c r="P17" s="97">
        <v>0.4</v>
      </c>
      <c r="Q17" s="7">
        <f t="shared" ref="Q17:Q19" si="2">SUM(M17:P17)</f>
        <v>6.3000000000000007</v>
      </c>
    </row>
    <row r="18" spans="1:25">
      <c r="A18" s="214"/>
      <c r="B18" s="7" t="str">
        <f t="shared" si="0"/>
        <v>0.4-2093</v>
      </c>
      <c r="C18" s="92">
        <v>0.4</v>
      </c>
      <c r="D18" s="2">
        <v>2093</v>
      </c>
      <c r="E18" s="42" t="s">
        <v>167</v>
      </c>
      <c r="F18" s="2">
        <v>360</v>
      </c>
      <c r="G18" s="42" t="s">
        <v>171</v>
      </c>
      <c r="H18" s="2">
        <v>530</v>
      </c>
      <c r="I18" s="2">
        <v>2399</v>
      </c>
      <c r="J18" s="2">
        <v>6080</v>
      </c>
      <c r="K18" s="2">
        <v>2505</v>
      </c>
      <c r="L18" s="2">
        <v>3140</v>
      </c>
      <c r="M18" s="97">
        <v>3.7</v>
      </c>
      <c r="N18" s="97">
        <v>1.8</v>
      </c>
      <c r="O18" s="97">
        <v>0.4</v>
      </c>
      <c r="P18" s="97">
        <v>0.4</v>
      </c>
      <c r="Q18" s="7">
        <f t="shared" si="2"/>
        <v>6.3000000000000007</v>
      </c>
    </row>
    <row r="19" spans="1:25">
      <c r="A19" s="214"/>
      <c r="B19" s="7" t="str">
        <f t="shared" si="0"/>
        <v>0.4-2326</v>
      </c>
      <c r="C19" s="92">
        <v>0.4</v>
      </c>
      <c r="D19" s="2">
        <v>2326</v>
      </c>
      <c r="E19" s="42" t="s">
        <v>167</v>
      </c>
      <c r="F19" s="2">
        <v>400</v>
      </c>
      <c r="G19" s="42" t="s">
        <v>171</v>
      </c>
      <c r="H19" s="2">
        <v>588</v>
      </c>
      <c r="I19" s="2">
        <v>2665</v>
      </c>
      <c r="J19" s="2">
        <v>5690</v>
      </c>
      <c r="K19" s="2">
        <v>2750</v>
      </c>
      <c r="L19" s="2">
        <v>3430</v>
      </c>
      <c r="M19" s="97">
        <v>5.5</v>
      </c>
      <c r="N19" s="97">
        <v>1.8</v>
      </c>
      <c r="O19" s="97">
        <v>0.4</v>
      </c>
      <c r="P19" s="97">
        <v>0.4</v>
      </c>
      <c r="Q19" s="7">
        <f t="shared" si="2"/>
        <v>8.1</v>
      </c>
    </row>
    <row r="20" spans="1:25">
      <c r="A20" s="214"/>
      <c r="B20" s="7" t="str">
        <f t="shared" si="0"/>
        <v>0.4-2674</v>
      </c>
      <c r="C20" s="92">
        <v>0.4</v>
      </c>
      <c r="D20" s="2">
        <v>2674</v>
      </c>
      <c r="E20" s="42" t="s">
        <v>167</v>
      </c>
      <c r="F20" s="2">
        <v>460</v>
      </c>
      <c r="G20" s="42" t="s">
        <v>171</v>
      </c>
      <c r="H20" s="2">
        <v>677</v>
      </c>
      <c r="I20" s="2">
        <v>3065</v>
      </c>
      <c r="J20" s="2">
        <v>6190</v>
      </c>
      <c r="K20" s="2">
        <v>2750</v>
      </c>
      <c r="L20" s="2">
        <v>3430</v>
      </c>
      <c r="M20" s="97">
        <v>5.5</v>
      </c>
      <c r="N20" s="97">
        <v>1.8</v>
      </c>
      <c r="O20" s="97">
        <v>0.4</v>
      </c>
      <c r="P20" s="97">
        <v>0.4</v>
      </c>
      <c r="Q20" s="7">
        <f t="shared" ref="Q20:Q22" si="3">SUM(M20:P20)</f>
        <v>8.1</v>
      </c>
    </row>
    <row r="21" spans="1:25">
      <c r="A21" s="214"/>
      <c r="B21" s="7" t="str">
        <f t="shared" si="0"/>
        <v>0.4-2965</v>
      </c>
      <c r="C21" s="92">
        <v>0.4</v>
      </c>
      <c r="D21" s="2">
        <v>2965</v>
      </c>
      <c r="E21" s="42" t="s">
        <v>167</v>
      </c>
      <c r="F21" s="2">
        <v>510</v>
      </c>
      <c r="G21" s="42" t="s">
        <v>171</v>
      </c>
      <c r="H21" s="2">
        <v>750</v>
      </c>
      <c r="I21" s="2">
        <v>3398</v>
      </c>
      <c r="J21" s="2">
        <v>6710</v>
      </c>
      <c r="K21" s="2">
        <v>2750</v>
      </c>
      <c r="L21" s="2">
        <v>3430</v>
      </c>
      <c r="M21" s="97">
        <v>5.5</v>
      </c>
      <c r="N21" s="97">
        <v>1.8</v>
      </c>
      <c r="O21" s="97">
        <v>0.4</v>
      </c>
      <c r="P21" s="97">
        <v>0.4</v>
      </c>
      <c r="Q21" s="7">
        <f t="shared" si="3"/>
        <v>8.1</v>
      </c>
    </row>
    <row r="22" spans="1:25">
      <c r="A22" s="214"/>
      <c r="B22" s="7" t="str">
        <f t="shared" si="0"/>
        <v>0.4-3256</v>
      </c>
      <c r="C22" s="92">
        <v>0.4</v>
      </c>
      <c r="D22" s="2">
        <v>3256</v>
      </c>
      <c r="E22" s="42" t="s">
        <v>167</v>
      </c>
      <c r="F22" s="2">
        <v>560</v>
      </c>
      <c r="G22" s="42" t="s">
        <v>171</v>
      </c>
      <c r="H22" s="2">
        <v>825</v>
      </c>
      <c r="I22" s="2">
        <v>3731</v>
      </c>
      <c r="J22" s="2">
        <v>6450</v>
      </c>
      <c r="K22" s="2">
        <v>3220</v>
      </c>
      <c r="L22" s="2">
        <v>3615</v>
      </c>
      <c r="M22" s="97">
        <v>8.5</v>
      </c>
      <c r="N22" s="97">
        <v>3.7</v>
      </c>
      <c r="O22" s="97">
        <v>0.4</v>
      </c>
      <c r="P22" s="97">
        <v>0.75</v>
      </c>
      <c r="Q22" s="7">
        <f t="shared" si="3"/>
        <v>13.35</v>
      </c>
    </row>
    <row r="23" spans="1:25">
      <c r="A23" s="214"/>
      <c r="B23" s="7" t="str">
        <f t="shared" si="0"/>
        <v>0.4-3547</v>
      </c>
      <c r="C23" s="92">
        <v>0.4</v>
      </c>
      <c r="D23" s="2">
        <v>3547</v>
      </c>
      <c r="E23" s="42" t="s">
        <v>167</v>
      </c>
      <c r="F23" s="2">
        <v>610</v>
      </c>
      <c r="G23" s="42" t="s">
        <v>171</v>
      </c>
      <c r="H23" s="2">
        <v>898</v>
      </c>
      <c r="I23" s="2">
        <v>4065</v>
      </c>
      <c r="J23" s="2">
        <v>6975</v>
      </c>
      <c r="K23" s="2">
        <v>3220</v>
      </c>
      <c r="L23" s="2">
        <v>3615</v>
      </c>
      <c r="M23" s="97">
        <v>8.5</v>
      </c>
      <c r="N23" s="97">
        <v>3.7</v>
      </c>
      <c r="O23" s="97">
        <v>0.4</v>
      </c>
      <c r="P23" s="97">
        <v>0.75</v>
      </c>
      <c r="Q23" s="7">
        <f t="shared" ref="Q23:Q26" si="4">SUM(M23:P23)</f>
        <v>13.35</v>
      </c>
    </row>
    <row r="24" spans="1:25">
      <c r="A24" s="214"/>
      <c r="B24" s="7" t="str">
        <f t="shared" si="0"/>
        <v>0.4-4070</v>
      </c>
      <c r="C24" s="92">
        <v>0.4</v>
      </c>
      <c r="D24" s="2">
        <v>4070</v>
      </c>
      <c r="E24" s="42" t="s">
        <v>167</v>
      </c>
      <c r="F24" s="2">
        <v>700</v>
      </c>
      <c r="G24" s="42" t="s">
        <v>171</v>
      </c>
      <c r="H24" s="2">
        <v>1030</v>
      </c>
      <c r="I24" s="2">
        <v>4664</v>
      </c>
      <c r="J24" s="2">
        <v>7475</v>
      </c>
      <c r="K24" s="2">
        <v>3220</v>
      </c>
      <c r="L24" s="2">
        <v>3615</v>
      </c>
      <c r="M24" s="97">
        <v>8.5</v>
      </c>
      <c r="N24" s="97">
        <v>3.7</v>
      </c>
      <c r="O24" s="97">
        <v>0.4</v>
      </c>
      <c r="P24" s="97">
        <v>0.75</v>
      </c>
      <c r="Q24" s="7">
        <f t="shared" si="4"/>
        <v>13.35</v>
      </c>
    </row>
    <row r="25" spans="1:25">
      <c r="A25" s="214"/>
      <c r="B25" s="7" t="str">
        <f t="shared" si="0"/>
        <v>0.4-4360</v>
      </c>
      <c r="C25" s="92">
        <v>0.4</v>
      </c>
      <c r="D25" s="2">
        <v>4360</v>
      </c>
      <c r="E25" s="42" t="s">
        <v>167</v>
      </c>
      <c r="F25" s="2">
        <v>750</v>
      </c>
      <c r="G25" s="42" t="s">
        <v>171</v>
      </c>
      <c r="H25" s="2">
        <v>1103</v>
      </c>
      <c r="I25" s="2">
        <v>4998</v>
      </c>
      <c r="J25" s="2">
        <v>6960</v>
      </c>
      <c r="K25" s="2">
        <v>3410</v>
      </c>
      <c r="L25" s="2">
        <v>3920</v>
      </c>
      <c r="M25" s="97">
        <v>8.5</v>
      </c>
      <c r="N25" s="97">
        <v>3.7</v>
      </c>
      <c r="O25" s="97">
        <v>0.4</v>
      </c>
      <c r="P25" s="97">
        <v>0.75</v>
      </c>
      <c r="Q25" s="7">
        <f t="shared" si="4"/>
        <v>13.35</v>
      </c>
    </row>
    <row r="26" spans="1:25">
      <c r="A26" s="214"/>
      <c r="B26" s="7" t="str">
        <f t="shared" si="0"/>
        <v>0.4-4651</v>
      </c>
      <c r="C26" s="92">
        <v>0.4</v>
      </c>
      <c r="D26" s="2">
        <v>4651</v>
      </c>
      <c r="E26" s="42" t="s">
        <v>167</v>
      </c>
      <c r="F26" s="2">
        <v>800</v>
      </c>
      <c r="G26" s="42" t="s">
        <v>171</v>
      </c>
      <c r="H26" s="2">
        <v>1177</v>
      </c>
      <c r="I26" s="2">
        <v>5331</v>
      </c>
      <c r="J26" s="2">
        <v>7460</v>
      </c>
      <c r="K26" s="2">
        <v>3410</v>
      </c>
      <c r="L26" s="2">
        <v>3920</v>
      </c>
      <c r="M26" s="97">
        <v>8.5</v>
      </c>
      <c r="N26" s="97">
        <v>3.7</v>
      </c>
      <c r="O26" s="97">
        <v>0.4</v>
      </c>
      <c r="P26" s="97">
        <v>0.75</v>
      </c>
      <c r="Q26" s="7">
        <f t="shared" si="4"/>
        <v>13.35</v>
      </c>
    </row>
    <row r="27" spans="1:25">
      <c r="A27" s="214"/>
      <c r="B27" s="7" t="str">
        <f t="shared" si="0"/>
        <v>0.4-5233</v>
      </c>
      <c r="C27" s="92">
        <v>0.4</v>
      </c>
      <c r="D27" s="2">
        <v>5233</v>
      </c>
      <c r="E27" s="42" t="s">
        <v>167</v>
      </c>
      <c r="F27" s="2">
        <v>900</v>
      </c>
      <c r="G27" s="42" t="s">
        <v>171</v>
      </c>
      <c r="H27" s="2">
        <v>1327</v>
      </c>
      <c r="I27" s="2">
        <v>5997</v>
      </c>
      <c r="J27" s="2">
        <v>8620</v>
      </c>
      <c r="K27" s="2">
        <v>3425</v>
      </c>
      <c r="L27" s="2">
        <v>3970</v>
      </c>
      <c r="M27" s="97">
        <v>15</v>
      </c>
      <c r="N27" s="97">
        <v>3.7</v>
      </c>
      <c r="O27" s="97">
        <v>1.8</v>
      </c>
      <c r="P27" s="97">
        <v>0.75</v>
      </c>
      <c r="Q27" s="7">
        <f t="shared" ref="Q27:Q35" si="5">SUM(M27:P27)</f>
        <v>21.25</v>
      </c>
    </row>
    <row r="28" spans="1:25">
      <c r="A28" s="214"/>
      <c r="B28" s="7" t="str">
        <f t="shared" si="0"/>
        <v>0.4-5814</v>
      </c>
      <c r="C28" s="92">
        <v>0.4</v>
      </c>
      <c r="D28" s="2">
        <v>5814</v>
      </c>
      <c r="E28" s="42" t="s">
        <v>167</v>
      </c>
      <c r="F28" s="2">
        <v>1000</v>
      </c>
      <c r="G28" s="42" t="s">
        <v>171</v>
      </c>
      <c r="H28" s="2">
        <v>1473</v>
      </c>
      <c r="I28" s="2">
        <v>6663</v>
      </c>
      <c r="J28" s="2">
        <v>7630</v>
      </c>
      <c r="K28" s="2">
        <v>4300</v>
      </c>
      <c r="L28" s="2">
        <v>3980</v>
      </c>
      <c r="M28" s="97">
        <v>15</v>
      </c>
      <c r="N28" s="97">
        <v>3.7</v>
      </c>
      <c r="O28" s="97">
        <v>1.8</v>
      </c>
      <c r="P28" s="97">
        <v>0.75</v>
      </c>
      <c r="Q28" s="7">
        <f t="shared" si="5"/>
        <v>21.25</v>
      </c>
    </row>
    <row r="29" spans="1:25">
      <c r="A29" s="214"/>
      <c r="B29" s="7" t="str">
        <f t="shared" si="0"/>
        <v>0.6-345</v>
      </c>
      <c r="C29" s="93">
        <v>0.6</v>
      </c>
      <c r="D29" s="2">
        <v>345</v>
      </c>
      <c r="E29" s="42" t="s">
        <v>167</v>
      </c>
      <c r="F29" s="2">
        <v>59.3</v>
      </c>
      <c r="G29" s="42" t="s">
        <v>171</v>
      </c>
      <c r="H29" s="2">
        <v>86.9</v>
      </c>
      <c r="I29" s="2">
        <v>395</v>
      </c>
      <c r="J29" s="2">
        <v>2670</v>
      </c>
      <c r="K29" s="2">
        <v>1535</v>
      </c>
      <c r="L29" s="2">
        <v>2225</v>
      </c>
      <c r="M29" s="97">
        <v>1.3</v>
      </c>
      <c r="N29" s="97">
        <v>1.1000000000000001</v>
      </c>
      <c r="O29" s="97">
        <v>0.2</v>
      </c>
      <c r="P29" s="97">
        <v>0.4</v>
      </c>
      <c r="Q29" s="7">
        <f t="shared" si="5"/>
        <v>3.0000000000000004</v>
      </c>
      <c r="S29" s="237" t="s">
        <v>922</v>
      </c>
      <c r="T29" s="237"/>
      <c r="U29" s="237"/>
      <c r="V29" s="237"/>
      <c r="W29" s="237"/>
      <c r="X29" s="237"/>
      <c r="Y29" s="237"/>
    </row>
    <row r="30" spans="1:25">
      <c r="A30" s="214"/>
      <c r="B30" s="7" t="str">
        <f t="shared" si="0"/>
        <v>0.6-414</v>
      </c>
      <c r="C30" s="93">
        <v>0.6</v>
      </c>
      <c r="D30" s="2">
        <v>414</v>
      </c>
      <c r="E30" s="42" t="s">
        <v>167</v>
      </c>
      <c r="F30" s="2">
        <v>71.099999999999994</v>
      </c>
      <c r="G30" s="42" t="s">
        <v>171</v>
      </c>
      <c r="H30" s="2">
        <v>104</v>
      </c>
      <c r="I30" s="2">
        <v>474</v>
      </c>
      <c r="J30" s="2">
        <v>2670</v>
      </c>
      <c r="K30" s="2">
        <v>1535</v>
      </c>
      <c r="L30" s="2">
        <v>2225</v>
      </c>
      <c r="M30" s="97">
        <v>1.3</v>
      </c>
      <c r="N30" s="97">
        <v>1.1000000000000001</v>
      </c>
      <c r="O30" s="97">
        <v>0.2</v>
      </c>
      <c r="P30" s="97">
        <v>0.4</v>
      </c>
      <c r="Q30" s="7">
        <f t="shared" si="5"/>
        <v>3.0000000000000004</v>
      </c>
      <c r="S30" s="237" t="s">
        <v>926</v>
      </c>
      <c r="T30" s="237"/>
      <c r="U30" s="237"/>
      <c r="V30" s="237"/>
      <c r="W30" s="237"/>
      <c r="X30" s="237"/>
      <c r="Y30" s="237"/>
    </row>
    <row r="31" spans="1:25">
      <c r="A31" s="214"/>
      <c r="B31" s="7" t="str">
        <f t="shared" si="0"/>
        <v>0.6-517</v>
      </c>
      <c r="C31" s="93">
        <v>0.6</v>
      </c>
      <c r="D31" s="2">
        <v>517</v>
      </c>
      <c r="E31" s="42" t="s">
        <v>167</v>
      </c>
      <c r="F31" s="2">
        <v>88.9</v>
      </c>
      <c r="G31" s="42" t="s">
        <v>171</v>
      </c>
      <c r="H31" s="2">
        <v>130</v>
      </c>
      <c r="I31" s="2">
        <v>592</v>
      </c>
      <c r="J31" s="2">
        <v>3690</v>
      </c>
      <c r="K31" s="2">
        <v>1535</v>
      </c>
      <c r="L31" s="2">
        <v>2225</v>
      </c>
      <c r="M31" s="97">
        <v>2.5</v>
      </c>
      <c r="N31" s="97">
        <v>1.1000000000000001</v>
      </c>
      <c r="O31" s="97">
        <v>0.2</v>
      </c>
      <c r="P31" s="97">
        <v>0.4</v>
      </c>
      <c r="Q31" s="7">
        <f t="shared" si="5"/>
        <v>4.2</v>
      </c>
      <c r="S31" s="237" t="s">
        <v>924</v>
      </c>
      <c r="T31" s="237"/>
      <c r="U31" s="237"/>
      <c r="V31" s="237"/>
      <c r="W31" s="237"/>
      <c r="X31" s="237"/>
      <c r="Y31" s="237"/>
    </row>
    <row r="32" spans="1:25">
      <c r="A32" s="214"/>
      <c r="B32" s="7" t="str">
        <f t="shared" si="0"/>
        <v>0.6-620</v>
      </c>
      <c r="C32" s="93">
        <v>0.6</v>
      </c>
      <c r="D32" s="2">
        <v>620</v>
      </c>
      <c r="E32" s="42" t="s">
        <v>167</v>
      </c>
      <c r="F32" s="2">
        <v>107</v>
      </c>
      <c r="G32" s="42" t="s">
        <v>171</v>
      </c>
      <c r="H32" s="2">
        <v>156</v>
      </c>
      <c r="I32" s="2">
        <v>711</v>
      </c>
      <c r="J32" s="2">
        <v>3690</v>
      </c>
      <c r="K32" s="2">
        <v>1535</v>
      </c>
      <c r="L32" s="2">
        <v>2225</v>
      </c>
      <c r="M32" s="97">
        <v>2.5</v>
      </c>
      <c r="N32" s="97">
        <v>1.1000000000000001</v>
      </c>
      <c r="O32" s="97">
        <v>0.2</v>
      </c>
      <c r="P32" s="97">
        <v>0.4</v>
      </c>
      <c r="Q32" s="7">
        <f t="shared" si="5"/>
        <v>4.2</v>
      </c>
      <c r="S32" s="237" t="s">
        <v>925</v>
      </c>
      <c r="T32" s="237"/>
      <c r="U32" s="237"/>
      <c r="V32" s="237"/>
      <c r="W32" s="237"/>
      <c r="X32" s="237"/>
      <c r="Y32" s="237"/>
    </row>
    <row r="33" spans="1:17">
      <c r="A33" s="214"/>
      <c r="B33" s="7" t="str">
        <f t="shared" si="0"/>
        <v>0.6-724</v>
      </c>
      <c r="C33" s="93">
        <v>0.6</v>
      </c>
      <c r="D33" s="2">
        <v>724</v>
      </c>
      <c r="E33" s="42" t="s">
        <v>167</v>
      </c>
      <c r="F33" s="2">
        <v>124</v>
      </c>
      <c r="G33" s="42" t="s">
        <v>171</v>
      </c>
      <c r="H33" s="2">
        <v>183</v>
      </c>
      <c r="I33" s="2">
        <v>829</v>
      </c>
      <c r="J33" s="2">
        <v>3710</v>
      </c>
      <c r="K33" s="2">
        <v>1755</v>
      </c>
      <c r="L33" s="2">
        <v>2310</v>
      </c>
      <c r="M33" s="97">
        <v>2.5</v>
      </c>
      <c r="N33" s="97">
        <v>1.3</v>
      </c>
      <c r="O33" s="97">
        <v>0.2</v>
      </c>
      <c r="P33" s="97">
        <v>0.4</v>
      </c>
      <c r="Q33" s="7">
        <f t="shared" si="5"/>
        <v>4.4000000000000004</v>
      </c>
    </row>
    <row r="34" spans="1:17">
      <c r="A34" s="214"/>
      <c r="B34" s="7" t="str">
        <f t="shared" si="0"/>
        <v>0.6-827</v>
      </c>
      <c r="C34" s="93">
        <v>0.6</v>
      </c>
      <c r="D34" s="2">
        <v>827</v>
      </c>
      <c r="E34" s="42" t="s">
        <v>167</v>
      </c>
      <c r="F34" s="2">
        <v>142</v>
      </c>
      <c r="G34" s="42" t="s">
        <v>171</v>
      </c>
      <c r="H34" s="2">
        <v>209</v>
      </c>
      <c r="I34" s="2">
        <v>948</v>
      </c>
      <c r="J34" s="2">
        <v>3710</v>
      </c>
      <c r="K34" s="2">
        <v>1755</v>
      </c>
      <c r="L34" s="2">
        <v>2310</v>
      </c>
      <c r="M34" s="97">
        <v>2.5</v>
      </c>
      <c r="N34" s="97">
        <v>1.3</v>
      </c>
      <c r="O34" s="97">
        <v>0.2</v>
      </c>
      <c r="P34" s="97">
        <v>0.4</v>
      </c>
      <c r="Q34" s="7">
        <f t="shared" si="5"/>
        <v>4.4000000000000004</v>
      </c>
    </row>
    <row r="35" spans="1:17">
      <c r="A35" s="214"/>
      <c r="B35" s="7" t="str">
        <f t="shared" si="0"/>
        <v>0.6-965</v>
      </c>
      <c r="C35" s="93">
        <v>0.6</v>
      </c>
      <c r="D35" s="2">
        <v>965</v>
      </c>
      <c r="E35" s="42" t="s">
        <v>167</v>
      </c>
      <c r="F35" s="2">
        <v>166</v>
      </c>
      <c r="G35" s="42" t="s">
        <v>171</v>
      </c>
      <c r="H35" s="2">
        <v>243</v>
      </c>
      <c r="I35" s="2">
        <v>1106</v>
      </c>
      <c r="J35" s="2">
        <v>4760</v>
      </c>
      <c r="K35" s="2">
        <v>1755</v>
      </c>
      <c r="L35" s="2">
        <v>2310</v>
      </c>
      <c r="M35" s="97">
        <v>3.4</v>
      </c>
      <c r="N35" s="97">
        <v>1.3</v>
      </c>
      <c r="O35" s="97">
        <v>0.4</v>
      </c>
      <c r="P35" s="97">
        <v>0.4</v>
      </c>
      <c r="Q35" s="7">
        <f t="shared" si="5"/>
        <v>5.5000000000000009</v>
      </c>
    </row>
    <row r="36" spans="1:17">
      <c r="A36" s="214"/>
      <c r="B36" s="7" t="str">
        <f t="shared" si="0"/>
        <v>0.6-1103</v>
      </c>
      <c r="C36" s="93">
        <v>0.6</v>
      </c>
      <c r="D36" s="2">
        <v>1103</v>
      </c>
      <c r="E36" s="42" t="s">
        <v>167</v>
      </c>
      <c r="F36" s="2">
        <v>190</v>
      </c>
      <c r="G36" s="42" t="s">
        <v>171</v>
      </c>
      <c r="H36" s="2">
        <v>278</v>
      </c>
      <c r="I36" s="2">
        <v>1264</v>
      </c>
      <c r="J36" s="2">
        <v>4760</v>
      </c>
      <c r="K36" s="2">
        <v>1755</v>
      </c>
      <c r="L36" s="2">
        <v>2310</v>
      </c>
      <c r="M36" s="97">
        <v>3.4</v>
      </c>
      <c r="N36" s="97">
        <v>1.3</v>
      </c>
      <c r="O36" s="97">
        <v>0.4</v>
      </c>
      <c r="P36" s="97">
        <v>0.4</v>
      </c>
      <c r="Q36" s="7">
        <f t="shared" ref="Q36:Q39" si="6">SUM(M36:P36)</f>
        <v>5.5000000000000009</v>
      </c>
    </row>
    <row r="37" spans="1:17">
      <c r="A37" s="214"/>
      <c r="B37" s="7" t="str">
        <f t="shared" si="0"/>
        <v>0.6-1241</v>
      </c>
      <c r="C37" s="93">
        <v>0.6</v>
      </c>
      <c r="D37" s="2">
        <v>1241</v>
      </c>
      <c r="E37" s="42" t="s">
        <v>167</v>
      </c>
      <c r="F37" s="2">
        <v>213</v>
      </c>
      <c r="G37" s="42" t="s">
        <v>171</v>
      </c>
      <c r="H37" s="2">
        <v>313</v>
      </c>
      <c r="I37" s="2">
        <v>1422</v>
      </c>
      <c r="J37" s="2">
        <v>4830</v>
      </c>
      <c r="K37" s="2">
        <v>1880</v>
      </c>
      <c r="L37" s="2">
        <v>2440</v>
      </c>
      <c r="M37" s="97">
        <v>3.4</v>
      </c>
      <c r="N37" s="97">
        <v>1.3</v>
      </c>
      <c r="O37" s="97">
        <v>0.4</v>
      </c>
      <c r="P37" s="97">
        <v>0.4</v>
      </c>
      <c r="Q37" s="7">
        <f t="shared" si="6"/>
        <v>5.5000000000000009</v>
      </c>
    </row>
    <row r="38" spans="1:17">
      <c r="A38" s="214"/>
      <c r="B38" s="7" t="str">
        <f t="shared" si="0"/>
        <v>0.6-1378</v>
      </c>
      <c r="C38" s="93">
        <v>0.6</v>
      </c>
      <c r="D38" s="2">
        <v>1378</v>
      </c>
      <c r="E38" s="42" t="s">
        <v>167</v>
      </c>
      <c r="F38" s="2">
        <v>237</v>
      </c>
      <c r="G38" s="42" t="s">
        <v>171</v>
      </c>
      <c r="H38" s="2">
        <v>348</v>
      </c>
      <c r="I38" s="2">
        <v>1580</v>
      </c>
      <c r="J38" s="2">
        <v>4830</v>
      </c>
      <c r="K38" s="2">
        <v>1880</v>
      </c>
      <c r="L38" s="2">
        <v>2440</v>
      </c>
      <c r="M38" s="97">
        <v>3.4</v>
      </c>
      <c r="N38" s="97">
        <v>1.3</v>
      </c>
      <c r="O38" s="97">
        <v>0.4</v>
      </c>
      <c r="P38" s="97">
        <v>0.4</v>
      </c>
      <c r="Q38" s="7">
        <f t="shared" si="6"/>
        <v>5.5000000000000009</v>
      </c>
    </row>
    <row r="39" spans="1:17">
      <c r="A39" s="214"/>
      <c r="B39" s="7" t="str">
        <f t="shared" si="0"/>
        <v>0.6-1551</v>
      </c>
      <c r="C39" s="93">
        <v>0.6</v>
      </c>
      <c r="D39" s="2">
        <v>1551</v>
      </c>
      <c r="E39" s="42" t="s">
        <v>167</v>
      </c>
      <c r="F39" s="2">
        <v>267</v>
      </c>
      <c r="G39" s="42" t="s">
        <v>171</v>
      </c>
      <c r="H39" s="2">
        <v>391</v>
      </c>
      <c r="I39" s="2">
        <v>1777</v>
      </c>
      <c r="J39" s="2">
        <v>4890</v>
      </c>
      <c r="K39" s="2">
        <v>2030</v>
      </c>
      <c r="L39" s="2">
        <v>2600</v>
      </c>
      <c r="M39" s="97">
        <v>3.4</v>
      </c>
      <c r="N39" s="97">
        <v>1.8</v>
      </c>
      <c r="O39" s="97">
        <v>0.4</v>
      </c>
      <c r="P39" s="97">
        <v>0.4</v>
      </c>
      <c r="Q39" s="7">
        <f t="shared" si="6"/>
        <v>6.0000000000000009</v>
      </c>
    </row>
    <row r="40" spans="1:17">
      <c r="A40" s="214"/>
      <c r="B40" s="7" t="str">
        <f t="shared" si="0"/>
        <v>0.6-1723</v>
      </c>
      <c r="C40" s="93">
        <v>0.6</v>
      </c>
      <c r="D40" s="2">
        <v>1723</v>
      </c>
      <c r="E40" s="42" t="s">
        <v>167</v>
      </c>
      <c r="F40" s="2">
        <v>296</v>
      </c>
      <c r="G40" s="42" t="s">
        <v>171</v>
      </c>
      <c r="H40" s="2">
        <v>435</v>
      </c>
      <c r="I40" s="2">
        <v>1975</v>
      </c>
      <c r="J40" s="2">
        <v>4890</v>
      </c>
      <c r="K40" s="2">
        <v>2030</v>
      </c>
      <c r="L40" s="2">
        <v>2600</v>
      </c>
      <c r="M40" s="97">
        <v>3.4</v>
      </c>
      <c r="N40" s="97">
        <v>1.8</v>
      </c>
      <c r="O40" s="97">
        <v>0.4</v>
      </c>
      <c r="P40" s="97">
        <v>0.4</v>
      </c>
      <c r="Q40" s="7">
        <f t="shared" ref="Q40:Q41" si="7">SUM(M40:P40)</f>
        <v>6.0000000000000009</v>
      </c>
    </row>
    <row r="41" spans="1:17">
      <c r="A41" s="214"/>
      <c r="B41" s="7" t="str">
        <f t="shared" si="0"/>
        <v>0.6-1930</v>
      </c>
      <c r="C41" s="93">
        <v>0.6</v>
      </c>
      <c r="D41" s="2">
        <v>1930</v>
      </c>
      <c r="E41" s="42" t="s">
        <v>167</v>
      </c>
      <c r="F41" s="2">
        <v>332</v>
      </c>
      <c r="G41" s="42" t="s">
        <v>171</v>
      </c>
      <c r="H41" s="2">
        <v>487</v>
      </c>
      <c r="I41" s="2">
        <v>2212</v>
      </c>
      <c r="J41" s="2">
        <v>5040</v>
      </c>
      <c r="K41" s="2">
        <v>2460</v>
      </c>
      <c r="L41" s="2">
        <v>3060</v>
      </c>
      <c r="M41" s="97">
        <v>3.7</v>
      </c>
      <c r="N41" s="97">
        <v>1.8</v>
      </c>
      <c r="O41" s="97">
        <v>0.4</v>
      </c>
      <c r="P41" s="97">
        <v>0.4</v>
      </c>
      <c r="Q41" s="7">
        <f t="shared" si="7"/>
        <v>6.3000000000000007</v>
      </c>
    </row>
    <row r="42" spans="1:17">
      <c r="A42" s="214"/>
      <c r="B42" s="7" t="str">
        <f t="shared" si="0"/>
        <v>0.6-2171</v>
      </c>
      <c r="C42" s="93">
        <v>0.6</v>
      </c>
      <c r="D42" s="2">
        <v>2171</v>
      </c>
      <c r="E42" s="42" t="s">
        <v>167</v>
      </c>
      <c r="F42" s="2">
        <v>373</v>
      </c>
      <c r="G42" s="42" t="s">
        <v>171</v>
      </c>
      <c r="H42" s="2">
        <v>548</v>
      </c>
      <c r="I42" s="2">
        <v>2488</v>
      </c>
      <c r="J42" s="2">
        <v>5590</v>
      </c>
      <c r="K42" s="2">
        <v>2460</v>
      </c>
      <c r="L42" s="2">
        <v>3060</v>
      </c>
      <c r="M42" s="97">
        <v>3.7</v>
      </c>
      <c r="N42" s="97">
        <v>1.8</v>
      </c>
      <c r="O42" s="97">
        <v>0.4</v>
      </c>
      <c r="P42" s="97">
        <v>0.4</v>
      </c>
      <c r="Q42" s="7">
        <f t="shared" ref="Q42:Q44" si="8">SUM(M42:P42)</f>
        <v>6.3000000000000007</v>
      </c>
    </row>
    <row r="43" spans="1:17">
      <c r="A43" s="214"/>
      <c r="B43" s="7" t="str">
        <f t="shared" si="0"/>
        <v>0.6-2412</v>
      </c>
      <c r="C43" s="93">
        <v>0.6</v>
      </c>
      <c r="D43" s="2">
        <v>2412</v>
      </c>
      <c r="E43" s="42" t="s">
        <v>167</v>
      </c>
      <c r="F43" s="2">
        <v>415</v>
      </c>
      <c r="G43" s="42" t="s">
        <v>171</v>
      </c>
      <c r="H43" s="2">
        <v>608</v>
      </c>
      <c r="I43" s="2">
        <v>2765</v>
      </c>
      <c r="J43" s="2">
        <v>6080</v>
      </c>
      <c r="K43" s="2">
        <v>2460</v>
      </c>
      <c r="L43" s="2">
        <v>3060</v>
      </c>
      <c r="M43" s="97">
        <v>3.7</v>
      </c>
      <c r="N43" s="97">
        <v>1.8</v>
      </c>
      <c r="O43" s="97">
        <v>0.4</v>
      </c>
      <c r="P43" s="97">
        <v>0.4</v>
      </c>
      <c r="Q43" s="7">
        <f t="shared" si="8"/>
        <v>6.3000000000000007</v>
      </c>
    </row>
    <row r="44" spans="1:17">
      <c r="A44" s="214"/>
      <c r="B44" s="7" t="str">
        <f t="shared" si="0"/>
        <v>0.6-2757</v>
      </c>
      <c r="C44" s="93">
        <v>0.6</v>
      </c>
      <c r="D44" s="2">
        <v>2757</v>
      </c>
      <c r="E44" s="42" t="s">
        <v>167</v>
      </c>
      <c r="F44" s="2">
        <v>474</v>
      </c>
      <c r="G44" s="42" t="s">
        <v>171</v>
      </c>
      <c r="H44" s="2">
        <v>695</v>
      </c>
      <c r="I44" s="2">
        <v>3160</v>
      </c>
      <c r="J44" s="2">
        <v>5690</v>
      </c>
      <c r="K44" s="2">
        <v>2660</v>
      </c>
      <c r="L44" s="2">
        <v>3480</v>
      </c>
      <c r="M44" s="97">
        <v>5.5</v>
      </c>
      <c r="N44" s="97">
        <v>1.8</v>
      </c>
      <c r="O44" s="97">
        <v>0.4</v>
      </c>
      <c r="P44" s="97">
        <v>0.4</v>
      </c>
      <c r="Q44" s="7">
        <f t="shared" si="8"/>
        <v>8.1</v>
      </c>
    </row>
    <row r="45" spans="1:17">
      <c r="A45" s="214"/>
      <c r="B45" s="7" t="str">
        <f t="shared" si="0"/>
        <v>0.6-3101</v>
      </c>
      <c r="C45" s="93">
        <v>0.6</v>
      </c>
      <c r="D45" s="2">
        <v>3101</v>
      </c>
      <c r="E45" s="42" t="s">
        <v>167</v>
      </c>
      <c r="F45" s="2">
        <v>533</v>
      </c>
      <c r="G45" s="42" t="s">
        <v>171</v>
      </c>
      <c r="H45" s="2">
        <v>782</v>
      </c>
      <c r="I45" s="2">
        <v>3554</v>
      </c>
      <c r="J45" s="2">
        <v>6190</v>
      </c>
      <c r="K45" s="2">
        <v>2660</v>
      </c>
      <c r="L45" s="2">
        <v>3480</v>
      </c>
      <c r="M45" s="97">
        <v>5.5</v>
      </c>
      <c r="N45" s="97">
        <v>1.8</v>
      </c>
      <c r="O45" s="97">
        <v>0.4</v>
      </c>
      <c r="P45" s="97">
        <v>0.4</v>
      </c>
      <c r="Q45" s="7">
        <f t="shared" ref="Q45:Q47" si="9">SUM(M45:P45)</f>
        <v>8.1</v>
      </c>
    </row>
    <row r="46" spans="1:17">
      <c r="A46" s="214"/>
      <c r="B46" s="7" t="str">
        <f t="shared" si="0"/>
        <v>0.6-3446</v>
      </c>
      <c r="C46" s="93">
        <v>0.6</v>
      </c>
      <c r="D46" s="2">
        <v>3446</v>
      </c>
      <c r="E46" s="42" t="s">
        <v>167</v>
      </c>
      <c r="F46" s="2">
        <v>593</v>
      </c>
      <c r="G46" s="42" t="s">
        <v>171</v>
      </c>
      <c r="H46" s="2">
        <v>869</v>
      </c>
      <c r="I46" s="2">
        <v>3949</v>
      </c>
      <c r="J46" s="2">
        <v>6710</v>
      </c>
      <c r="K46" s="2">
        <v>2660</v>
      </c>
      <c r="L46" s="2">
        <v>3480</v>
      </c>
      <c r="M46" s="97">
        <v>5.5</v>
      </c>
      <c r="N46" s="97">
        <v>1.8</v>
      </c>
      <c r="O46" s="97">
        <v>0.4</v>
      </c>
      <c r="P46" s="97">
        <v>0.4</v>
      </c>
      <c r="Q46" s="7">
        <f t="shared" si="9"/>
        <v>8.1</v>
      </c>
    </row>
    <row r="47" spans="1:17">
      <c r="A47" s="214"/>
      <c r="B47" s="7" t="str">
        <f t="shared" si="0"/>
        <v>0.6-3791</v>
      </c>
      <c r="C47" s="93">
        <v>0.6</v>
      </c>
      <c r="D47" s="2">
        <v>3791</v>
      </c>
      <c r="E47" s="42" t="s">
        <v>167</v>
      </c>
      <c r="F47" s="2">
        <v>652</v>
      </c>
      <c r="G47" s="42" t="s">
        <v>171</v>
      </c>
      <c r="H47" s="2">
        <v>956</v>
      </c>
      <c r="I47" s="2">
        <v>4344</v>
      </c>
      <c r="J47" s="2">
        <v>6430</v>
      </c>
      <c r="K47" s="2">
        <v>3250</v>
      </c>
      <c r="L47" s="2">
        <v>3580</v>
      </c>
      <c r="M47" s="97">
        <v>8.5</v>
      </c>
      <c r="N47" s="97">
        <v>3.7</v>
      </c>
      <c r="O47" s="97">
        <v>0.4</v>
      </c>
      <c r="P47" s="97">
        <v>0.75</v>
      </c>
      <c r="Q47" s="7">
        <f t="shared" si="9"/>
        <v>13.35</v>
      </c>
    </row>
    <row r="48" spans="1:17">
      <c r="A48" s="214"/>
      <c r="B48" s="7" t="str">
        <f t="shared" si="0"/>
        <v>0.6-4135</v>
      </c>
      <c r="C48" s="93">
        <v>0.6</v>
      </c>
      <c r="D48" s="2">
        <v>4135</v>
      </c>
      <c r="E48" s="42" t="s">
        <v>167</v>
      </c>
      <c r="F48" s="2">
        <v>711</v>
      </c>
      <c r="G48" s="42" t="s">
        <v>171</v>
      </c>
      <c r="H48" s="2">
        <v>1043</v>
      </c>
      <c r="I48" s="2">
        <v>4739</v>
      </c>
      <c r="J48" s="2">
        <v>6960</v>
      </c>
      <c r="K48" s="2">
        <v>3250</v>
      </c>
      <c r="L48" s="2">
        <v>3580</v>
      </c>
      <c r="M48" s="97">
        <v>8.5</v>
      </c>
      <c r="N48" s="97">
        <v>3.7</v>
      </c>
      <c r="O48" s="97">
        <v>0.4</v>
      </c>
      <c r="P48" s="97">
        <v>0.75</v>
      </c>
      <c r="Q48" s="7">
        <f t="shared" ref="Q48:Q54" si="10">SUM(M48:P48)</f>
        <v>13.35</v>
      </c>
    </row>
    <row r="49" spans="1:25">
      <c r="A49" s="214"/>
      <c r="B49" s="7" t="str">
        <f t="shared" si="0"/>
        <v>0.6-4480</v>
      </c>
      <c r="C49" s="93">
        <v>0.6</v>
      </c>
      <c r="D49" s="2">
        <v>4480</v>
      </c>
      <c r="E49" s="42" t="s">
        <v>167</v>
      </c>
      <c r="F49" s="2">
        <v>771</v>
      </c>
      <c r="G49" s="42" t="s">
        <v>171</v>
      </c>
      <c r="H49" s="2">
        <v>1130</v>
      </c>
      <c r="I49" s="2">
        <v>5134</v>
      </c>
      <c r="J49" s="2">
        <v>7460</v>
      </c>
      <c r="K49" s="2">
        <v>3250</v>
      </c>
      <c r="L49" s="2">
        <v>3580</v>
      </c>
      <c r="M49" s="97">
        <v>8.5</v>
      </c>
      <c r="N49" s="97">
        <v>3.7</v>
      </c>
      <c r="O49" s="97">
        <v>0.4</v>
      </c>
      <c r="P49" s="97">
        <v>0.75</v>
      </c>
      <c r="Q49" s="7">
        <f t="shared" si="10"/>
        <v>13.35</v>
      </c>
    </row>
    <row r="50" spans="1:25">
      <c r="A50" s="214"/>
      <c r="B50" s="7" t="str">
        <f t="shared" si="0"/>
        <v>0.6-4824</v>
      </c>
      <c r="C50" s="93">
        <v>0.6</v>
      </c>
      <c r="D50" s="2">
        <v>4824</v>
      </c>
      <c r="E50" s="42" t="s">
        <v>167</v>
      </c>
      <c r="F50" s="2">
        <v>830</v>
      </c>
      <c r="G50" s="42" t="s">
        <v>171</v>
      </c>
      <c r="H50" s="2">
        <v>1217</v>
      </c>
      <c r="I50" s="2">
        <v>5529</v>
      </c>
      <c r="J50" s="2">
        <v>6960</v>
      </c>
      <c r="K50" s="2">
        <v>3375</v>
      </c>
      <c r="L50" s="2">
        <v>3780</v>
      </c>
      <c r="M50" s="97">
        <v>8.5</v>
      </c>
      <c r="N50" s="97">
        <v>3.7</v>
      </c>
      <c r="O50" s="97">
        <v>0.4</v>
      </c>
      <c r="P50" s="97">
        <v>0.75</v>
      </c>
      <c r="Q50" s="7">
        <f t="shared" si="10"/>
        <v>13.35</v>
      </c>
    </row>
    <row r="51" spans="1:25">
      <c r="A51" s="214"/>
      <c r="B51" s="7" t="str">
        <f t="shared" si="0"/>
        <v>0.6-5169</v>
      </c>
      <c r="C51" s="93">
        <v>0.6</v>
      </c>
      <c r="D51" s="2">
        <v>5169</v>
      </c>
      <c r="E51" s="42" t="s">
        <v>167</v>
      </c>
      <c r="F51" s="2">
        <v>889</v>
      </c>
      <c r="G51" s="42" t="s">
        <v>171</v>
      </c>
      <c r="H51" s="2">
        <v>1304</v>
      </c>
      <c r="I51" s="2">
        <v>5924</v>
      </c>
      <c r="J51" s="2">
        <v>7460</v>
      </c>
      <c r="K51" s="2">
        <v>3375</v>
      </c>
      <c r="L51" s="2">
        <v>3780</v>
      </c>
      <c r="M51" s="97">
        <v>8.5</v>
      </c>
      <c r="N51" s="97">
        <v>3.7</v>
      </c>
      <c r="O51" s="97">
        <v>0.4</v>
      </c>
      <c r="P51" s="97">
        <v>0.75</v>
      </c>
      <c r="Q51" s="7">
        <f t="shared" si="10"/>
        <v>13.35</v>
      </c>
    </row>
    <row r="52" spans="1:25">
      <c r="A52" s="214"/>
      <c r="B52" s="7" t="str">
        <f t="shared" si="0"/>
        <v>0.6-5814</v>
      </c>
      <c r="C52" s="93">
        <v>0.6</v>
      </c>
      <c r="D52" s="2">
        <v>5814</v>
      </c>
      <c r="E52" s="42" t="s">
        <v>167</v>
      </c>
      <c r="F52" s="2">
        <v>1000</v>
      </c>
      <c r="G52" s="42" t="s">
        <v>171</v>
      </c>
      <c r="H52" s="2">
        <v>1467</v>
      </c>
      <c r="I52" s="2">
        <v>6663</v>
      </c>
      <c r="J52" s="2">
        <v>7580</v>
      </c>
      <c r="K52" s="2">
        <v>3500</v>
      </c>
      <c r="L52" s="2">
        <v>3980</v>
      </c>
      <c r="M52" s="97">
        <v>15</v>
      </c>
      <c r="N52" s="97">
        <v>3.7</v>
      </c>
      <c r="O52" s="97">
        <v>1.8</v>
      </c>
      <c r="P52" s="97">
        <v>0.75</v>
      </c>
      <c r="Q52" s="7">
        <f t="shared" si="10"/>
        <v>21.25</v>
      </c>
    </row>
    <row r="53" spans="1:25">
      <c r="A53" s="214"/>
      <c r="B53" s="7" t="str">
        <f t="shared" si="0"/>
        <v>0.6-6977</v>
      </c>
      <c r="C53" s="93">
        <v>0.6</v>
      </c>
      <c r="D53" s="2">
        <v>6977</v>
      </c>
      <c r="E53" s="42" t="s">
        <v>167</v>
      </c>
      <c r="F53" s="2">
        <v>1200</v>
      </c>
      <c r="G53" s="42" t="s">
        <v>171</v>
      </c>
      <c r="H53" s="2">
        <v>1760</v>
      </c>
      <c r="I53" s="2">
        <v>7996</v>
      </c>
      <c r="J53" s="2">
        <v>7580</v>
      </c>
      <c r="K53" s="2">
        <v>4150</v>
      </c>
      <c r="L53" s="2">
        <v>3980</v>
      </c>
      <c r="M53" s="97">
        <v>15</v>
      </c>
      <c r="N53" s="97">
        <v>3.7</v>
      </c>
      <c r="O53" s="97">
        <v>1.8</v>
      </c>
      <c r="P53" s="97">
        <v>0.75</v>
      </c>
      <c r="Q53" s="7">
        <f t="shared" si="10"/>
        <v>21.25</v>
      </c>
    </row>
    <row r="54" spans="1:25">
      <c r="A54" s="214"/>
      <c r="B54" s="7" t="str">
        <f t="shared" si="0"/>
        <v>0.8-345</v>
      </c>
      <c r="C54" s="94">
        <v>0.8</v>
      </c>
      <c r="D54" s="2">
        <v>345</v>
      </c>
      <c r="E54" s="42" t="s">
        <v>167</v>
      </c>
      <c r="F54" s="2">
        <v>59.3</v>
      </c>
      <c r="G54" s="42" t="s">
        <v>171</v>
      </c>
      <c r="H54" s="2">
        <v>89</v>
      </c>
      <c r="I54" s="2">
        <v>393</v>
      </c>
      <c r="J54" s="2">
        <v>2645</v>
      </c>
      <c r="K54" s="2">
        <v>1440</v>
      </c>
      <c r="L54" s="2">
        <v>2200</v>
      </c>
      <c r="M54" s="97">
        <v>1.3</v>
      </c>
      <c r="N54" s="97">
        <v>1.1000000000000001</v>
      </c>
      <c r="O54" s="97">
        <v>0.2</v>
      </c>
      <c r="P54" s="97">
        <v>0.4</v>
      </c>
      <c r="Q54" s="7">
        <f t="shared" si="10"/>
        <v>3.0000000000000004</v>
      </c>
      <c r="S54" s="237" t="s">
        <v>922</v>
      </c>
      <c r="T54" s="237"/>
      <c r="U54" s="237"/>
      <c r="V54" s="237"/>
      <c r="W54" s="237"/>
      <c r="X54" s="237"/>
      <c r="Y54" s="237"/>
    </row>
    <row r="55" spans="1:25">
      <c r="A55" s="214"/>
      <c r="B55" s="7" t="str">
        <f t="shared" si="0"/>
        <v>0.8-414</v>
      </c>
      <c r="C55" s="94">
        <v>0.8</v>
      </c>
      <c r="D55" s="2">
        <v>414</v>
      </c>
      <c r="E55" s="42" t="s">
        <v>167</v>
      </c>
      <c r="F55" s="2">
        <v>71.099999999999994</v>
      </c>
      <c r="G55" s="42" t="s">
        <v>171</v>
      </c>
      <c r="H55" s="2">
        <v>106</v>
      </c>
      <c r="I55" s="2">
        <v>472</v>
      </c>
      <c r="J55" s="2">
        <v>2645</v>
      </c>
      <c r="K55" s="2">
        <v>1440</v>
      </c>
      <c r="L55" s="2">
        <v>2200</v>
      </c>
      <c r="M55" s="97">
        <v>1.3</v>
      </c>
      <c r="N55" s="97">
        <v>1.1000000000000001</v>
      </c>
      <c r="O55" s="97">
        <v>0.2</v>
      </c>
      <c r="P55" s="97">
        <v>0.4</v>
      </c>
      <c r="Q55" s="7">
        <f t="shared" ref="Q55:Q56" si="11">SUM(M55:P55)</f>
        <v>3.0000000000000004</v>
      </c>
      <c r="S55" s="237" t="s">
        <v>927</v>
      </c>
      <c r="T55" s="237"/>
      <c r="U55" s="237"/>
      <c r="V55" s="237"/>
      <c r="W55" s="237"/>
      <c r="X55" s="237"/>
      <c r="Y55" s="237"/>
    </row>
    <row r="56" spans="1:25">
      <c r="A56" s="214"/>
      <c r="B56" s="7" t="str">
        <f t="shared" si="0"/>
        <v>0.8-517</v>
      </c>
      <c r="C56" s="94">
        <v>0.8</v>
      </c>
      <c r="D56" s="2">
        <v>517</v>
      </c>
      <c r="E56" s="42" t="s">
        <v>167</v>
      </c>
      <c r="F56" s="2">
        <v>88.9</v>
      </c>
      <c r="G56" s="42" t="s">
        <v>171</v>
      </c>
      <c r="H56" s="2">
        <v>133</v>
      </c>
      <c r="I56" s="2">
        <v>590</v>
      </c>
      <c r="J56" s="2">
        <v>3665</v>
      </c>
      <c r="K56" s="2">
        <v>1440</v>
      </c>
      <c r="L56" s="2">
        <v>2200</v>
      </c>
      <c r="M56" s="97">
        <v>2.5</v>
      </c>
      <c r="N56" s="97">
        <v>1.1000000000000001</v>
      </c>
      <c r="O56" s="97">
        <v>0.2</v>
      </c>
      <c r="P56" s="97">
        <v>0.4</v>
      </c>
      <c r="Q56" s="7">
        <f t="shared" si="11"/>
        <v>4.2</v>
      </c>
      <c r="S56" s="237" t="s">
        <v>924</v>
      </c>
      <c r="T56" s="237"/>
      <c r="U56" s="237"/>
      <c r="V56" s="237"/>
      <c r="W56" s="237"/>
      <c r="X56" s="237"/>
      <c r="Y56" s="237"/>
    </row>
    <row r="57" spans="1:25">
      <c r="A57" s="214"/>
      <c r="B57" s="7" t="str">
        <f t="shared" si="0"/>
        <v>0.8-620</v>
      </c>
      <c r="C57" s="94">
        <v>0.8</v>
      </c>
      <c r="D57" s="2">
        <v>620</v>
      </c>
      <c r="E57" s="42" t="s">
        <v>167</v>
      </c>
      <c r="F57" s="2">
        <v>107</v>
      </c>
      <c r="G57" s="42" t="s">
        <v>171</v>
      </c>
      <c r="H57" s="2">
        <v>159</v>
      </c>
      <c r="I57" s="2">
        <v>707</v>
      </c>
      <c r="J57" s="2">
        <v>3665</v>
      </c>
      <c r="K57" s="2">
        <v>1440</v>
      </c>
      <c r="L57" s="2">
        <v>2200</v>
      </c>
      <c r="M57" s="97">
        <v>2.5</v>
      </c>
      <c r="N57" s="97">
        <v>1.1000000000000001</v>
      </c>
      <c r="O57" s="97">
        <v>0.2</v>
      </c>
      <c r="P57" s="97">
        <v>0.4</v>
      </c>
      <c r="Q57" s="7">
        <f t="shared" ref="Q57:Q58" si="12">SUM(M57:P57)</f>
        <v>4.2</v>
      </c>
      <c r="S57" s="237" t="s">
        <v>925</v>
      </c>
      <c r="T57" s="237"/>
      <c r="U57" s="237"/>
      <c r="V57" s="237"/>
      <c r="W57" s="237"/>
      <c r="X57" s="237"/>
      <c r="Y57" s="237"/>
    </row>
    <row r="58" spans="1:25">
      <c r="A58" s="214"/>
      <c r="B58" s="7" t="str">
        <f t="shared" si="0"/>
        <v>0.8-724</v>
      </c>
      <c r="C58" s="94">
        <v>0.8</v>
      </c>
      <c r="D58" s="2">
        <v>724</v>
      </c>
      <c r="E58" s="42" t="s">
        <v>167</v>
      </c>
      <c r="F58" s="2">
        <v>124</v>
      </c>
      <c r="G58" s="42" t="s">
        <v>171</v>
      </c>
      <c r="H58" s="2">
        <v>186</v>
      </c>
      <c r="I58" s="2">
        <v>825</v>
      </c>
      <c r="J58" s="2">
        <v>3710</v>
      </c>
      <c r="K58" s="2">
        <v>1660</v>
      </c>
      <c r="L58" s="2">
        <v>2250</v>
      </c>
      <c r="M58" s="97">
        <v>2.5</v>
      </c>
      <c r="N58" s="97">
        <v>1.3</v>
      </c>
      <c r="O58" s="97">
        <v>0.2</v>
      </c>
      <c r="P58" s="97">
        <v>0.4</v>
      </c>
      <c r="Q58" s="7">
        <f t="shared" si="12"/>
        <v>4.4000000000000004</v>
      </c>
    </row>
    <row r="59" spans="1:25">
      <c r="A59" s="214"/>
      <c r="B59" s="7" t="str">
        <f t="shared" si="0"/>
        <v>0.8-827</v>
      </c>
      <c r="C59" s="94">
        <v>0.8</v>
      </c>
      <c r="D59" s="2">
        <v>827</v>
      </c>
      <c r="E59" s="42" t="s">
        <v>167</v>
      </c>
      <c r="F59" s="2">
        <v>142</v>
      </c>
      <c r="G59" s="42" t="s">
        <v>171</v>
      </c>
      <c r="H59" s="2">
        <v>212</v>
      </c>
      <c r="I59" s="2">
        <v>943</v>
      </c>
      <c r="J59" s="2">
        <v>3710</v>
      </c>
      <c r="K59" s="2">
        <v>1660</v>
      </c>
      <c r="L59" s="2">
        <v>2250</v>
      </c>
      <c r="M59" s="97">
        <v>2.5</v>
      </c>
      <c r="N59" s="97">
        <v>1.3</v>
      </c>
      <c r="O59" s="97">
        <v>0.2</v>
      </c>
      <c r="P59" s="97">
        <v>0.4</v>
      </c>
      <c r="Q59" s="7">
        <f t="shared" ref="Q59:Q60" si="13">SUM(M59:P59)</f>
        <v>4.4000000000000004</v>
      </c>
    </row>
    <row r="60" spans="1:25">
      <c r="A60" s="214"/>
      <c r="B60" s="7" t="str">
        <f t="shared" si="0"/>
        <v>0.8-965</v>
      </c>
      <c r="C60" s="94">
        <v>0.8</v>
      </c>
      <c r="D60" s="2">
        <v>965</v>
      </c>
      <c r="E60" s="42" t="s">
        <v>167</v>
      </c>
      <c r="F60" s="2">
        <v>166</v>
      </c>
      <c r="G60" s="42" t="s">
        <v>171</v>
      </c>
      <c r="H60" s="2">
        <v>248</v>
      </c>
      <c r="I60" s="2">
        <v>1100</v>
      </c>
      <c r="J60" s="2">
        <v>4760</v>
      </c>
      <c r="K60" s="2">
        <v>1660</v>
      </c>
      <c r="L60" s="2">
        <v>2250</v>
      </c>
      <c r="M60" s="97">
        <v>3.4</v>
      </c>
      <c r="N60" s="97">
        <v>1.3</v>
      </c>
      <c r="O60" s="97">
        <v>0.4</v>
      </c>
      <c r="P60" s="97">
        <v>0.4</v>
      </c>
      <c r="Q60" s="7">
        <f t="shared" si="13"/>
        <v>5.5000000000000009</v>
      </c>
    </row>
    <row r="61" spans="1:25">
      <c r="A61" s="214"/>
      <c r="B61" s="7" t="str">
        <f t="shared" si="0"/>
        <v>0.8-1103</v>
      </c>
      <c r="C61" s="94">
        <v>0.8</v>
      </c>
      <c r="D61" s="2">
        <v>1103</v>
      </c>
      <c r="E61" s="42" t="s">
        <v>167</v>
      </c>
      <c r="F61" s="2">
        <v>190</v>
      </c>
      <c r="G61" s="42" t="s">
        <v>171</v>
      </c>
      <c r="H61" s="2">
        <v>283</v>
      </c>
      <c r="I61" s="2">
        <v>1258</v>
      </c>
      <c r="J61" s="2">
        <v>4760</v>
      </c>
      <c r="K61" s="2">
        <v>1660</v>
      </c>
      <c r="L61" s="2">
        <v>2250</v>
      </c>
      <c r="M61" s="97">
        <v>3.4</v>
      </c>
      <c r="N61" s="97">
        <v>1.3</v>
      </c>
      <c r="O61" s="97">
        <v>0.4</v>
      </c>
      <c r="P61" s="97">
        <v>0.4</v>
      </c>
      <c r="Q61" s="7">
        <f t="shared" ref="Q61:Q64" si="14">SUM(M61:P61)</f>
        <v>5.5000000000000009</v>
      </c>
    </row>
    <row r="62" spans="1:25">
      <c r="A62" s="214"/>
      <c r="B62" s="7" t="str">
        <f t="shared" si="0"/>
        <v>0.8-1241</v>
      </c>
      <c r="C62" s="94">
        <v>0.8</v>
      </c>
      <c r="D62" s="2">
        <v>1241</v>
      </c>
      <c r="E62" s="42" t="s">
        <v>167</v>
      </c>
      <c r="F62" s="2">
        <v>213</v>
      </c>
      <c r="G62" s="42" t="s">
        <v>171</v>
      </c>
      <c r="H62" s="2">
        <v>319</v>
      </c>
      <c r="I62" s="2">
        <v>1415</v>
      </c>
      <c r="J62" s="2">
        <v>4830</v>
      </c>
      <c r="K62" s="2">
        <v>1755</v>
      </c>
      <c r="L62" s="2">
        <v>2390</v>
      </c>
      <c r="M62" s="97">
        <v>3.4</v>
      </c>
      <c r="N62" s="97">
        <v>1.3</v>
      </c>
      <c r="O62" s="97">
        <v>0.4</v>
      </c>
      <c r="P62" s="97">
        <v>0.4</v>
      </c>
      <c r="Q62" s="7">
        <f t="shared" si="14"/>
        <v>5.5000000000000009</v>
      </c>
    </row>
    <row r="63" spans="1:25">
      <c r="A63" s="214"/>
      <c r="B63" s="7" t="str">
        <f t="shared" si="0"/>
        <v>0.8-1378</v>
      </c>
      <c r="C63" s="94">
        <v>0.8</v>
      </c>
      <c r="D63" s="2">
        <v>1378</v>
      </c>
      <c r="E63" s="42" t="s">
        <v>167</v>
      </c>
      <c r="F63" s="2">
        <v>237</v>
      </c>
      <c r="G63" s="42" t="s">
        <v>171</v>
      </c>
      <c r="H63" s="2">
        <v>354</v>
      </c>
      <c r="I63" s="2">
        <v>1572</v>
      </c>
      <c r="J63" s="2">
        <v>4830</v>
      </c>
      <c r="K63" s="2">
        <v>1755</v>
      </c>
      <c r="L63" s="2">
        <v>2390</v>
      </c>
      <c r="M63" s="97">
        <v>3.4</v>
      </c>
      <c r="N63" s="97">
        <v>1.3</v>
      </c>
      <c r="O63" s="97">
        <v>0.4</v>
      </c>
      <c r="P63" s="97">
        <v>0.4</v>
      </c>
      <c r="Q63" s="7">
        <f t="shared" si="14"/>
        <v>5.5000000000000009</v>
      </c>
    </row>
    <row r="64" spans="1:25">
      <c r="A64" s="214"/>
      <c r="B64" s="7" t="str">
        <f t="shared" si="0"/>
        <v>0.8-1551</v>
      </c>
      <c r="C64" s="94">
        <v>0.8</v>
      </c>
      <c r="D64" s="2">
        <v>1551</v>
      </c>
      <c r="E64" s="42" t="s">
        <v>167</v>
      </c>
      <c r="F64" s="2">
        <v>267</v>
      </c>
      <c r="G64" s="42" t="s">
        <v>171</v>
      </c>
      <c r="H64" s="2">
        <v>398</v>
      </c>
      <c r="I64" s="2">
        <v>1769</v>
      </c>
      <c r="J64" s="2">
        <v>4850</v>
      </c>
      <c r="K64" s="2">
        <v>1975</v>
      </c>
      <c r="L64" s="2">
        <v>2600</v>
      </c>
      <c r="M64" s="97">
        <v>3.4</v>
      </c>
      <c r="N64" s="97">
        <v>1.8</v>
      </c>
      <c r="O64" s="97">
        <v>0.4</v>
      </c>
      <c r="P64" s="97">
        <v>0.4</v>
      </c>
      <c r="Q64" s="7">
        <f t="shared" si="14"/>
        <v>6.0000000000000009</v>
      </c>
    </row>
    <row r="65" spans="1:18">
      <c r="A65" s="214"/>
      <c r="B65" s="7" t="str">
        <f t="shared" si="0"/>
        <v>0.8-1723</v>
      </c>
      <c r="C65" s="94">
        <v>0.8</v>
      </c>
      <c r="D65" s="2">
        <v>1723</v>
      </c>
      <c r="E65" s="42" t="s">
        <v>167</v>
      </c>
      <c r="F65" s="2">
        <v>296</v>
      </c>
      <c r="G65" s="42" t="s">
        <v>171</v>
      </c>
      <c r="H65" s="2">
        <v>443</v>
      </c>
      <c r="I65" s="2">
        <v>1965</v>
      </c>
      <c r="J65" s="2">
        <v>4850</v>
      </c>
      <c r="K65" s="2">
        <v>1975</v>
      </c>
      <c r="L65" s="2">
        <v>2600</v>
      </c>
      <c r="M65" s="97">
        <v>3.4</v>
      </c>
      <c r="N65" s="97">
        <v>1.8</v>
      </c>
      <c r="O65" s="97">
        <v>0.4</v>
      </c>
      <c r="P65" s="97">
        <v>0.4</v>
      </c>
      <c r="Q65" s="7">
        <f t="shared" ref="Q65:Q66" si="15">SUM(M65:P65)</f>
        <v>6.0000000000000009</v>
      </c>
    </row>
    <row r="66" spans="1:18">
      <c r="A66" s="214"/>
      <c r="B66" s="7" t="str">
        <f t="shared" si="0"/>
        <v>0.8-1930</v>
      </c>
      <c r="C66" s="94">
        <v>0.8</v>
      </c>
      <c r="D66" s="2">
        <v>1930</v>
      </c>
      <c r="E66" s="42" t="s">
        <v>167</v>
      </c>
      <c r="F66" s="2">
        <v>332</v>
      </c>
      <c r="G66" s="42" t="s">
        <v>171</v>
      </c>
      <c r="H66" s="2">
        <v>496</v>
      </c>
      <c r="I66" s="2">
        <v>2201</v>
      </c>
      <c r="J66" s="2">
        <v>5040</v>
      </c>
      <c r="K66" s="2">
        <v>2300</v>
      </c>
      <c r="L66" s="2">
        <v>2900</v>
      </c>
      <c r="M66" s="97">
        <v>3.7</v>
      </c>
      <c r="N66" s="97">
        <v>1.8</v>
      </c>
      <c r="O66" s="97">
        <v>0.4</v>
      </c>
      <c r="P66" s="97">
        <v>0.4</v>
      </c>
      <c r="Q66" s="7">
        <f t="shared" si="15"/>
        <v>6.3000000000000007</v>
      </c>
    </row>
    <row r="67" spans="1:18">
      <c r="A67" s="214"/>
      <c r="B67" s="7" t="str">
        <f t="shared" si="0"/>
        <v>0.8-2171</v>
      </c>
      <c r="C67" s="94">
        <v>0.8</v>
      </c>
      <c r="D67" s="2">
        <v>2171</v>
      </c>
      <c r="E67" s="42" t="s">
        <v>167</v>
      </c>
      <c r="F67" s="2">
        <v>373</v>
      </c>
      <c r="G67" s="42" t="s">
        <v>171</v>
      </c>
      <c r="H67" s="2">
        <v>558</v>
      </c>
      <c r="I67" s="2">
        <v>2476</v>
      </c>
      <c r="J67" s="2">
        <v>5590</v>
      </c>
      <c r="K67" s="2">
        <v>2300</v>
      </c>
      <c r="L67" s="2">
        <v>2900</v>
      </c>
      <c r="M67" s="97">
        <v>3.7</v>
      </c>
      <c r="N67" s="97">
        <v>1.8</v>
      </c>
      <c r="O67" s="97">
        <v>0.4</v>
      </c>
      <c r="P67" s="97">
        <v>0.4</v>
      </c>
      <c r="Q67" s="7">
        <f t="shared" ref="Q67:Q69" si="16">SUM(M67:P67)</f>
        <v>6.3000000000000007</v>
      </c>
    </row>
    <row r="68" spans="1:18">
      <c r="A68" s="214"/>
      <c r="B68" s="7" t="str">
        <f t="shared" si="0"/>
        <v>0.8-2412</v>
      </c>
      <c r="C68" s="94">
        <v>0.8</v>
      </c>
      <c r="D68" s="2">
        <v>2412</v>
      </c>
      <c r="E68" s="42" t="s">
        <v>167</v>
      </c>
      <c r="F68" s="2">
        <v>415</v>
      </c>
      <c r="G68" s="42" t="s">
        <v>171</v>
      </c>
      <c r="H68" s="2">
        <v>620</v>
      </c>
      <c r="I68" s="2">
        <v>2751</v>
      </c>
      <c r="J68" s="2">
        <v>6080</v>
      </c>
      <c r="K68" s="2">
        <v>2300</v>
      </c>
      <c r="L68" s="2">
        <v>2900</v>
      </c>
      <c r="M68" s="97">
        <v>3.7</v>
      </c>
      <c r="N68" s="97">
        <v>1.8</v>
      </c>
      <c r="O68" s="97">
        <v>0.4</v>
      </c>
      <c r="P68" s="97">
        <v>0.4</v>
      </c>
      <c r="Q68" s="7">
        <f t="shared" si="16"/>
        <v>6.3000000000000007</v>
      </c>
    </row>
    <row r="69" spans="1:18">
      <c r="A69" s="214"/>
      <c r="B69" s="7" t="str">
        <f t="shared" ref="B69:B78" si="17">C69&amp;-D69</f>
        <v>0.8-2757</v>
      </c>
      <c r="C69" s="94">
        <v>0.8</v>
      </c>
      <c r="D69" s="2">
        <v>2757</v>
      </c>
      <c r="E69" s="42" t="s">
        <v>167</v>
      </c>
      <c r="F69" s="2">
        <v>474</v>
      </c>
      <c r="G69" s="42" t="s">
        <v>171</v>
      </c>
      <c r="H69" s="2">
        <v>708</v>
      </c>
      <c r="I69" s="2">
        <v>3144</v>
      </c>
      <c r="J69" s="2">
        <v>5690</v>
      </c>
      <c r="K69" s="2">
        <v>2500</v>
      </c>
      <c r="L69" s="2">
        <v>3330</v>
      </c>
      <c r="M69" s="97">
        <v>5.5</v>
      </c>
      <c r="N69" s="97">
        <v>1.8</v>
      </c>
      <c r="O69" s="97">
        <v>0.4</v>
      </c>
      <c r="P69" s="97">
        <v>0.4</v>
      </c>
      <c r="Q69" s="7">
        <f t="shared" si="16"/>
        <v>8.1</v>
      </c>
    </row>
    <row r="70" spans="1:18">
      <c r="A70" s="214"/>
      <c r="B70" s="7" t="str">
        <f t="shared" si="17"/>
        <v>0.8-3101</v>
      </c>
      <c r="C70" s="94">
        <v>0.8</v>
      </c>
      <c r="D70" s="2">
        <v>3101</v>
      </c>
      <c r="E70" s="42" t="s">
        <v>167</v>
      </c>
      <c r="F70" s="2">
        <v>533</v>
      </c>
      <c r="G70" s="42" t="s">
        <v>171</v>
      </c>
      <c r="H70" s="2">
        <v>797</v>
      </c>
      <c r="I70" s="2">
        <v>3537</v>
      </c>
      <c r="J70" s="2">
        <v>6190</v>
      </c>
      <c r="K70" s="2">
        <v>2500</v>
      </c>
      <c r="L70" s="2">
        <v>3330</v>
      </c>
      <c r="M70" s="97">
        <v>5.5</v>
      </c>
      <c r="N70" s="97">
        <v>1.8</v>
      </c>
      <c r="O70" s="97">
        <v>0.4</v>
      </c>
      <c r="P70" s="97">
        <v>0.4</v>
      </c>
      <c r="Q70" s="7">
        <f t="shared" ref="Q70:Q72" si="18">SUM(M70:P70)</f>
        <v>8.1</v>
      </c>
    </row>
    <row r="71" spans="1:18">
      <c r="A71" s="214"/>
      <c r="B71" s="7" t="str">
        <f t="shared" si="17"/>
        <v>0.8-3446</v>
      </c>
      <c r="C71" s="94">
        <v>0.8</v>
      </c>
      <c r="D71" s="2">
        <v>3446</v>
      </c>
      <c r="E71" s="42" t="s">
        <v>167</v>
      </c>
      <c r="F71" s="2">
        <v>593</v>
      </c>
      <c r="G71" s="42" t="s">
        <v>171</v>
      </c>
      <c r="H71" s="2">
        <v>885</v>
      </c>
      <c r="I71" s="2">
        <v>3930</v>
      </c>
      <c r="J71" s="2">
        <v>6710</v>
      </c>
      <c r="K71" s="2">
        <v>2500</v>
      </c>
      <c r="L71" s="2">
        <v>3330</v>
      </c>
      <c r="M71" s="97">
        <v>5.5</v>
      </c>
      <c r="N71" s="97">
        <v>1.8</v>
      </c>
      <c r="O71" s="97">
        <v>0.4</v>
      </c>
      <c r="P71" s="97">
        <v>0.4</v>
      </c>
      <c r="Q71" s="7">
        <f t="shared" si="18"/>
        <v>8.1</v>
      </c>
    </row>
    <row r="72" spans="1:18">
      <c r="A72" s="214"/>
      <c r="B72" s="7" t="str">
        <f t="shared" si="17"/>
        <v>0.8-3791</v>
      </c>
      <c r="C72" s="94">
        <v>0.8</v>
      </c>
      <c r="D72" s="2">
        <v>3791</v>
      </c>
      <c r="E72" s="42" t="s">
        <v>167</v>
      </c>
      <c r="F72" s="2">
        <v>652</v>
      </c>
      <c r="G72" s="42" t="s">
        <v>171</v>
      </c>
      <c r="H72" s="2">
        <v>974</v>
      </c>
      <c r="I72" s="2">
        <v>4323</v>
      </c>
      <c r="J72" s="2">
        <v>6430</v>
      </c>
      <c r="K72" s="2">
        <v>3000</v>
      </c>
      <c r="L72" s="2">
        <v>3450</v>
      </c>
      <c r="M72" s="97">
        <v>8.5</v>
      </c>
      <c r="N72" s="97">
        <v>3.7</v>
      </c>
      <c r="O72" s="97">
        <v>0.4</v>
      </c>
      <c r="P72" s="97">
        <v>0.75</v>
      </c>
      <c r="Q72" s="7">
        <f t="shared" si="18"/>
        <v>13.35</v>
      </c>
    </row>
    <row r="73" spans="1:18">
      <c r="A73" s="214"/>
      <c r="B73" s="7" t="str">
        <f t="shared" si="17"/>
        <v>0.8-4135</v>
      </c>
      <c r="C73" s="94">
        <v>0.8</v>
      </c>
      <c r="D73" s="2">
        <v>4135</v>
      </c>
      <c r="E73" s="42" t="s">
        <v>167</v>
      </c>
      <c r="F73" s="2">
        <v>711</v>
      </c>
      <c r="G73" s="42" t="s">
        <v>171</v>
      </c>
      <c r="H73" s="2">
        <v>1062</v>
      </c>
      <c r="I73" s="2">
        <v>4716</v>
      </c>
      <c r="J73" s="2">
        <v>6960</v>
      </c>
      <c r="K73" s="2">
        <v>3000</v>
      </c>
      <c r="L73" s="2">
        <v>3450</v>
      </c>
      <c r="M73" s="97">
        <v>8.5</v>
      </c>
      <c r="N73" s="97">
        <v>3.7</v>
      </c>
      <c r="O73" s="97">
        <v>0.4</v>
      </c>
      <c r="P73" s="97">
        <v>0.75</v>
      </c>
      <c r="Q73" s="7">
        <f t="shared" ref="Q73:Q78" si="19">SUM(M73:P73)</f>
        <v>13.35</v>
      </c>
    </row>
    <row r="74" spans="1:18">
      <c r="A74" s="214"/>
      <c r="B74" s="7" t="str">
        <f t="shared" si="17"/>
        <v>0.8-4480</v>
      </c>
      <c r="C74" s="94">
        <v>0.8</v>
      </c>
      <c r="D74" s="2">
        <v>4480</v>
      </c>
      <c r="E74" s="42" t="s">
        <v>167</v>
      </c>
      <c r="F74" s="2">
        <v>771</v>
      </c>
      <c r="G74" s="42" t="s">
        <v>171</v>
      </c>
      <c r="H74" s="2">
        <v>1151</v>
      </c>
      <c r="I74" s="2">
        <v>5109</v>
      </c>
      <c r="J74" s="2">
        <v>7460</v>
      </c>
      <c r="K74" s="2">
        <v>3000</v>
      </c>
      <c r="L74" s="2">
        <v>3450</v>
      </c>
      <c r="M74" s="97">
        <v>8.5</v>
      </c>
      <c r="N74" s="97">
        <v>3.7</v>
      </c>
      <c r="O74" s="97">
        <v>0.4</v>
      </c>
      <c r="P74" s="97">
        <v>0.75</v>
      </c>
      <c r="Q74" s="7">
        <f t="shared" si="19"/>
        <v>13.35</v>
      </c>
    </row>
    <row r="75" spans="1:18">
      <c r="A75" s="214"/>
      <c r="B75" s="7" t="str">
        <f t="shared" si="17"/>
        <v>0.8-4824</v>
      </c>
      <c r="C75" s="94">
        <v>0.8</v>
      </c>
      <c r="D75" s="2">
        <v>4824</v>
      </c>
      <c r="E75" s="42" t="s">
        <v>167</v>
      </c>
      <c r="F75" s="2">
        <v>830</v>
      </c>
      <c r="G75" s="42" t="s">
        <v>171</v>
      </c>
      <c r="H75" s="2">
        <v>1239</v>
      </c>
      <c r="I75" s="2">
        <v>5502</v>
      </c>
      <c r="J75" s="2">
        <v>6960</v>
      </c>
      <c r="K75" s="2">
        <v>3200</v>
      </c>
      <c r="L75" s="2">
        <v>3650</v>
      </c>
      <c r="M75" s="97">
        <v>8.5</v>
      </c>
      <c r="N75" s="97">
        <v>3.7</v>
      </c>
      <c r="O75" s="97">
        <v>0.4</v>
      </c>
      <c r="P75" s="97">
        <v>0.75</v>
      </c>
      <c r="Q75" s="7">
        <f t="shared" si="19"/>
        <v>13.35</v>
      </c>
    </row>
    <row r="76" spans="1:18">
      <c r="A76" s="214"/>
      <c r="B76" s="7" t="str">
        <f t="shared" si="17"/>
        <v>0.8-5169</v>
      </c>
      <c r="C76" s="94">
        <v>0.8</v>
      </c>
      <c r="D76" s="2">
        <v>5169</v>
      </c>
      <c r="E76" s="42" t="s">
        <v>167</v>
      </c>
      <c r="F76" s="2">
        <v>889</v>
      </c>
      <c r="G76" s="42" t="s">
        <v>171</v>
      </c>
      <c r="H76" s="2">
        <v>1328</v>
      </c>
      <c r="I76" s="2">
        <v>5895</v>
      </c>
      <c r="J76" s="2">
        <v>7460</v>
      </c>
      <c r="K76" s="2">
        <v>3200</v>
      </c>
      <c r="L76" s="2">
        <v>3650</v>
      </c>
      <c r="M76" s="97">
        <v>8.5</v>
      </c>
      <c r="N76" s="97">
        <v>3.7</v>
      </c>
      <c r="O76" s="97">
        <v>0.4</v>
      </c>
      <c r="P76" s="97">
        <v>0.75</v>
      </c>
      <c r="Q76" s="7">
        <f t="shared" si="19"/>
        <v>13.35</v>
      </c>
    </row>
    <row r="77" spans="1:18">
      <c r="A77" s="214"/>
      <c r="B77" s="7" t="str">
        <f t="shared" si="17"/>
        <v>0.8-5814</v>
      </c>
      <c r="C77" s="94">
        <v>0.8</v>
      </c>
      <c r="D77" s="2">
        <v>5814</v>
      </c>
      <c r="E77" s="42" t="s">
        <v>167</v>
      </c>
      <c r="F77" s="2">
        <v>1000</v>
      </c>
      <c r="G77" s="42" t="s">
        <v>171</v>
      </c>
      <c r="H77" s="2">
        <v>1453</v>
      </c>
      <c r="I77" s="2">
        <v>6498</v>
      </c>
      <c r="J77" s="2">
        <v>7580</v>
      </c>
      <c r="K77" s="2">
        <v>3590</v>
      </c>
      <c r="L77" s="2">
        <v>3940</v>
      </c>
      <c r="M77" s="97">
        <v>15</v>
      </c>
      <c r="N77" s="97">
        <v>3.7</v>
      </c>
      <c r="O77" s="97">
        <v>1.8</v>
      </c>
      <c r="P77" s="97">
        <v>0.75</v>
      </c>
      <c r="Q77" s="7">
        <f t="shared" si="19"/>
        <v>21.25</v>
      </c>
    </row>
    <row r="78" spans="1:18">
      <c r="A78" s="199"/>
      <c r="B78" s="7" t="str">
        <f t="shared" si="17"/>
        <v>0.8-6977</v>
      </c>
      <c r="C78" s="95">
        <v>0.8</v>
      </c>
      <c r="D78" s="2">
        <v>6977</v>
      </c>
      <c r="E78" s="42" t="s">
        <v>167</v>
      </c>
      <c r="F78" s="2">
        <v>1200</v>
      </c>
      <c r="G78" s="42" t="s">
        <v>171</v>
      </c>
      <c r="H78" s="2">
        <v>1744</v>
      </c>
      <c r="I78" s="2">
        <v>7798</v>
      </c>
      <c r="J78" s="2">
        <v>7580</v>
      </c>
      <c r="K78" s="2">
        <v>4050</v>
      </c>
      <c r="L78" s="2">
        <v>3980</v>
      </c>
      <c r="M78" s="97">
        <v>15</v>
      </c>
      <c r="N78" s="97">
        <v>3.7</v>
      </c>
      <c r="O78" s="97">
        <v>1.8</v>
      </c>
      <c r="P78" s="97">
        <v>0.75</v>
      </c>
      <c r="Q78" s="7">
        <f t="shared" si="19"/>
        <v>21.25</v>
      </c>
    </row>
    <row r="79" spans="1:18">
      <c r="A79" s="83"/>
      <c r="B79" s="83"/>
      <c r="C79" s="84"/>
      <c r="D79" s="85"/>
      <c r="E79" s="67"/>
      <c r="F79" s="85"/>
      <c r="G79" s="67"/>
      <c r="H79" s="85"/>
      <c r="I79" s="85"/>
      <c r="J79" s="85"/>
      <c r="K79" s="85"/>
      <c r="L79" s="85"/>
      <c r="M79" s="83"/>
    </row>
    <row r="80" spans="1:18" ht="15">
      <c r="A80" s="210" t="s">
        <v>759</v>
      </c>
      <c r="B80" s="212" t="s">
        <v>187</v>
      </c>
      <c r="C80" s="213" t="s">
        <v>188</v>
      </c>
      <c r="D80" s="220" t="s">
        <v>189</v>
      </c>
      <c r="E80" s="221"/>
      <c r="F80" s="220" t="s">
        <v>190</v>
      </c>
      <c r="G80" s="221"/>
      <c r="H80" s="222" t="s">
        <v>210</v>
      </c>
      <c r="I80" s="223"/>
      <c r="J80" s="224" t="s">
        <v>209</v>
      </c>
      <c r="K80" s="224"/>
      <c r="L80" s="224"/>
      <c r="M80" s="207" t="s">
        <v>857</v>
      </c>
      <c r="N80" s="208"/>
      <c r="O80" s="208"/>
      <c r="P80" s="209"/>
      <c r="Q80" s="7"/>
      <c r="R80" t="s">
        <v>1163</v>
      </c>
    </row>
    <row r="81" spans="1:25" ht="15">
      <c r="A81" s="211"/>
      <c r="B81" s="212"/>
      <c r="C81" s="213"/>
      <c r="D81" s="41" t="s">
        <v>206</v>
      </c>
      <c r="E81" s="71" t="s">
        <v>194</v>
      </c>
      <c r="F81" s="41" t="s">
        <v>206</v>
      </c>
      <c r="G81" s="71" t="s">
        <v>194</v>
      </c>
      <c r="H81" s="41" t="s">
        <v>206</v>
      </c>
      <c r="I81" s="71" t="s">
        <v>194</v>
      </c>
      <c r="J81" s="71" t="s">
        <v>195</v>
      </c>
      <c r="K81" s="71" t="s">
        <v>196</v>
      </c>
      <c r="L81" s="71" t="s">
        <v>197</v>
      </c>
      <c r="M81" s="98" t="s">
        <v>858</v>
      </c>
      <c r="N81" s="98" t="s">
        <v>859</v>
      </c>
      <c r="O81" s="98" t="s">
        <v>860</v>
      </c>
      <c r="P81" s="98" t="s">
        <v>861</v>
      </c>
      <c r="Q81" s="98" t="s">
        <v>875</v>
      </c>
      <c r="T81" s="118" t="s">
        <v>920</v>
      </c>
      <c r="U81" s="119"/>
      <c r="V81" s="119"/>
      <c r="W81" s="119"/>
      <c r="X81" s="116"/>
    </row>
    <row r="82" spans="1:25" ht="15">
      <c r="A82" s="211"/>
      <c r="B82" s="40" t="s">
        <v>198</v>
      </c>
      <c r="C82" s="40" t="s">
        <v>199</v>
      </c>
      <c r="D82" s="40" t="s">
        <v>200</v>
      </c>
      <c r="E82" s="40" t="s">
        <v>169</v>
      </c>
      <c r="F82" s="40" t="s">
        <v>200</v>
      </c>
      <c r="G82" s="40" t="s">
        <v>202</v>
      </c>
      <c r="H82" s="40" t="s">
        <v>201</v>
      </c>
      <c r="I82" s="40" t="s">
        <v>203</v>
      </c>
      <c r="J82" s="40" t="s">
        <v>204</v>
      </c>
      <c r="K82" s="40" t="s">
        <v>204</v>
      </c>
      <c r="L82" s="40" t="s">
        <v>204</v>
      </c>
      <c r="M82" s="98" t="s">
        <v>855</v>
      </c>
      <c r="N82" s="98" t="s">
        <v>855</v>
      </c>
      <c r="O82" s="98" t="s">
        <v>855</v>
      </c>
      <c r="P82" s="98" t="s">
        <v>855</v>
      </c>
      <c r="Q82" s="98" t="s">
        <v>855</v>
      </c>
      <c r="T82" s="235" t="s">
        <v>921</v>
      </c>
      <c r="U82" s="236"/>
      <c r="V82" s="236"/>
      <c r="W82" s="236"/>
      <c r="X82" s="236"/>
      <c r="Y82" s="117"/>
    </row>
    <row r="83" spans="1:25" ht="15">
      <c r="A83" s="211"/>
      <c r="B83" s="71">
        <v>60</v>
      </c>
      <c r="C83" s="71">
        <v>600</v>
      </c>
      <c r="D83" s="178" t="s">
        <v>205</v>
      </c>
      <c r="E83" s="71">
        <v>120</v>
      </c>
      <c r="F83" s="178" t="s">
        <v>207</v>
      </c>
      <c r="G83" s="71">
        <v>237</v>
      </c>
      <c r="H83" s="178" t="s">
        <v>208</v>
      </c>
      <c r="I83" s="71">
        <v>13.3</v>
      </c>
      <c r="J83" s="71">
        <v>4100</v>
      </c>
      <c r="K83" s="178">
        <v>1920</v>
      </c>
      <c r="L83" s="178">
        <v>2700</v>
      </c>
      <c r="M83" s="7" t="s">
        <v>862</v>
      </c>
      <c r="N83" s="7"/>
      <c r="O83" s="7" t="s">
        <v>864</v>
      </c>
      <c r="P83" s="7">
        <v>0.75</v>
      </c>
      <c r="Q83" s="7">
        <f>SUM(M83:P83)</f>
        <v>0.75</v>
      </c>
    </row>
    <row r="84" spans="1:25" ht="15">
      <c r="A84" s="211"/>
      <c r="B84" s="71">
        <v>80</v>
      </c>
      <c r="C84" s="71">
        <v>800</v>
      </c>
      <c r="D84" s="178" t="s">
        <v>205</v>
      </c>
      <c r="E84" s="71">
        <v>160</v>
      </c>
      <c r="F84" s="178" t="s">
        <v>207</v>
      </c>
      <c r="G84" s="71">
        <v>315</v>
      </c>
      <c r="H84" s="178" t="s">
        <v>208</v>
      </c>
      <c r="I84" s="71">
        <v>17.600000000000001</v>
      </c>
      <c r="J84" s="71">
        <v>5190</v>
      </c>
      <c r="K84" s="178">
        <v>1920</v>
      </c>
      <c r="L84" s="178">
        <v>2700</v>
      </c>
      <c r="M84" s="7" t="s">
        <v>866</v>
      </c>
      <c r="N84" s="7"/>
      <c r="O84" s="7" t="s">
        <v>868</v>
      </c>
      <c r="P84" s="7">
        <v>0.75</v>
      </c>
      <c r="Q84" s="7">
        <f t="shared" ref="Q84:Q93" si="20">SUM(M84:P84)</f>
        <v>0.75</v>
      </c>
    </row>
    <row r="85" spans="1:25" ht="15">
      <c r="A85" s="211"/>
      <c r="B85" s="71">
        <v>100</v>
      </c>
      <c r="C85" s="71">
        <v>1000</v>
      </c>
      <c r="D85" s="178" t="s">
        <v>205</v>
      </c>
      <c r="E85" s="71">
        <v>200</v>
      </c>
      <c r="F85" s="178" t="s">
        <v>207</v>
      </c>
      <c r="G85" s="71">
        <v>394</v>
      </c>
      <c r="H85" s="178" t="s">
        <v>208</v>
      </c>
      <c r="I85" s="71">
        <v>22</v>
      </c>
      <c r="J85" s="71">
        <v>6230</v>
      </c>
      <c r="K85" s="178">
        <v>1920</v>
      </c>
      <c r="L85" s="178">
        <v>2700</v>
      </c>
      <c r="M85" s="7" t="s">
        <v>867</v>
      </c>
      <c r="N85" s="7"/>
      <c r="O85" s="7" t="s">
        <v>863</v>
      </c>
      <c r="P85" s="7">
        <v>0.75</v>
      </c>
      <c r="Q85" s="7">
        <f t="shared" si="20"/>
        <v>0.75</v>
      </c>
    </row>
    <row r="86" spans="1:25" ht="15">
      <c r="A86" s="211"/>
      <c r="B86" s="71">
        <v>133</v>
      </c>
      <c r="C86" s="71">
        <v>1330</v>
      </c>
      <c r="D86" s="178" t="s">
        <v>205</v>
      </c>
      <c r="E86" s="71">
        <v>266</v>
      </c>
      <c r="F86" s="178" t="s">
        <v>207</v>
      </c>
      <c r="G86" s="71">
        <v>524</v>
      </c>
      <c r="H86" s="178" t="s">
        <v>208</v>
      </c>
      <c r="I86" s="71">
        <v>29.3</v>
      </c>
      <c r="J86" s="71">
        <v>5380</v>
      </c>
      <c r="K86" s="178">
        <v>2370</v>
      </c>
      <c r="L86" s="178">
        <v>3100</v>
      </c>
      <c r="M86" s="7" t="s">
        <v>865</v>
      </c>
      <c r="N86" s="7"/>
      <c r="O86" s="7" t="s">
        <v>863</v>
      </c>
      <c r="P86" s="7">
        <v>0.75</v>
      </c>
      <c r="Q86" s="7">
        <f t="shared" si="20"/>
        <v>0.75</v>
      </c>
    </row>
    <row r="87" spans="1:25" ht="15">
      <c r="A87" s="211"/>
      <c r="B87" s="71">
        <v>150</v>
      </c>
      <c r="C87" s="71">
        <v>1500</v>
      </c>
      <c r="D87" s="178" t="s">
        <v>205</v>
      </c>
      <c r="E87" s="71">
        <v>300</v>
      </c>
      <c r="F87" s="178" t="s">
        <v>207</v>
      </c>
      <c r="G87" s="71">
        <v>591</v>
      </c>
      <c r="H87" s="178" t="s">
        <v>208</v>
      </c>
      <c r="I87" s="71">
        <v>33</v>
      </c>
      <c r="J87" s="71">
        <v>5930</v>
      </c>
      <c r="K87" s="178">
        <v>2370</v>
      </c>
      <c r="L87" s="178">
        <v>3100</v>
      </c>
      <c r="M87" s="7" t="s">
        <v>865</v>
      </c>
      <c r="N87" s="7"/>
      <c r="O87" s="7" t="s">
        <v>873</v>
      </c>
      <c r="P87" s="7">
        <v>0.75</v>
      </c>
      <c r="Q87" s="7">
        <f t="shared" si="20"/>
        <v>0.75</v>
      </c>
    </row>
    <row r="88" spans="1:25" ht="15">
      <c r="A88" s="211"/>
      <c r="B88" s="71">
        <v>166</v>
      </c>
      <c r="C88" s="71">
        <v>1660</v>
      </c>
      <c r="D88" s="178" t="s">
        <v>205</v>
      </c>
      <c r="E88" s="71">
        <v>332</v>
      </c>
      <c r="F88" s="178" t="s">
        <v>207</v>
      </c>
      <c r="G88" s="71">
        <v>654</v>
      </c>
      <c r="H88" s="178" t="s">
        <v>208</v>
      </c>
      <c r="I88" s="71">
        <v>36.5</v>
      </c>
      <c r="J88" s="71">
        <v>6480</v>
      </c>
      <c r="K88" s="178">
        <v>2370</v>
      </c>
      <c r="L88" s="178">
        <v>3100</v>
      </c>
      <c r="M88" s="7" t="s">
        <v>865</v>
      </c>
      <c r="N88" s="7"/>
      <c r="O88" s="7" t="s">
        <v>874</v>
      </c>
      <c r="P88" s="7">
        <v>0.75</v>
      </c>
      <c r="Q88" s="7">
        <f t="shared" si="20"/>
        <v>0.75</v>
      </c>
    </row>
    <row r="89" spans="1:25" ht="15">
      <c r="A89" s="211"/>
      <c r="B89" s="71">
        <v>200</v>
      </c>
      <c r="C89" s="71">
        <v>2000</v>
      </c>
      <c r="D89" s="178" t="s">
        <v>205</v>
      </c>
      <c r="E89" s="71">
        <v>400</v>
      </c>
      <c r="F89" s="178" t="s">
        <v>207</v>
      </c>
      <c r="G89" s="71">
        <v>788</v>
      </c>
      <c r="H89" s="178" t="s">
        <v>208</v>
      </c>
      <c r="I89" s="71">
        <v>44</v>
      </c>
      <c r="J89" s="71">
        <v>7490</v>
      </c>
      <c r="K89" s="178">
        <v>2370</v>
      </c>
      <c r="L89" s="178">
        <v>3100</v>
      </c>
      <c r="M89" s="7" t="s">
        <v>865</v>
      </c>
      <c r="N89" s="7"/>
      <c r="O89" s="7" t="s">
        <v>872</v>
      </c>
      <c r="P89" s="7">
        <v>0.75</v>
      </c>
      <c r="Q89" s="7">
        <f t="shared" si="20"/>
        <v>0.75</v>
      </c>
    </row>
    <row r="90" spans="1:25" ht="15">
      <c r="A90" s="211"/>
      <c r="B90" s="71">
        <v>250</v>
      </c>
      <c r="C90" s="71">
        <v>2500</v>
      </c>
      <c r="D90" s="178" t="s">
        <v>205</v>
      </c>
      <c r="E90" s="71">
        <v>500</v>
      </c>
      <c r="F90" s="178" t="s">
        <v>207</v>
      </c>
      <c r="G90" s="71">
        <v>984</v>
      </c>
      <c r="H90" s="178" t="s">
        <v>208</v>
      </c>
      <c r="I90" s="71">
        <v>54.9</v>
      </c>
      <c r="J90" s="71">
        <v>6690</v>
      </c>
      <c r="K90" s="178">
        <v>2920</v>
      </c>
      <c r="L90" s="178">
        <v>3550</v>
      </c>
      <c r="M90" s="7" t="s">
        <v>865</v>
      </c>
      <c r="N90" s="7"/>
      <c r="O90" s="7" t="s">
        <v>872</v>
      </c>
      <c r="P90" s="7">
        <v>0.75</v>
      </c>
      <c r="Q90" s="7">
        <f t="shared" si="20"/>
        <v>0.75</v>
      </c>
    </row>
    <row r="91" spans="1:25" ht="15">
      <c r="A91" s="211"/>
      <c r="B91" s="71">
        <v>300</v>
      </c>
      <c r="C91" s="71">
        <v>3000</v>
      </c>
      <c r="D91" s="178" t="s">
        <v>205</v>
      </c>
      <c r="E91" s="71">
        <v>600</v>
      </c>
      <c r="F91" s="178" t="s">
        <v>207</v>
      </c>
      <c r="G91" s="71">
        <v>1181</v>
      </c>
      <c r="H91" s="178" t="s">
        <v>208</v>
      </c>
      <c r="I91" s="71">
        <v>65.900000000000006</v>
      </c>
      <c r="J91" s="71">
        <v>7620</v>
      </c>
      <c r="K91" s="178">
        <v>2920</v>
      </c>
      <c r="L91" s="178">
        <v>3550</v>
      </c>
      <c r="M91" s="7" t="s">
        <v>865</v>
      </c>
      <c r="N91" s="7"/>
      <c r="O91" s="7" t="s">
        <v>872</v>
      </c>
      <c r="P91" s="7">
        <v>0.75</v>
      </c>
      <c r="Q91" s="7">
        <f t="shared" si="20"/>
        <v>0.75</v>
      </c>
    </row>
    <row r="92" spans="1:25" ht="15">
      <c r="A92" s="211"/>
      <c r="B92" s="71">
        <v>350</v>
      </c>
      <c r="C92" s="71">
        <v>3500</v>
      </c>
      <c r="D92" s="178" t="s">
        <v>205</v>
      </c>
      <c r="E92" s="71">
        <v>700</v>
      </c>
      <c r="F92" s="178" t="s">
        <v>207</v>
      </c>
      <c r="G92" s="71">
        <v>1378</v>
      </c>
      <c r="H92" s="178" t="s">
        <v>208</v>
      </c>
      <c r="I92" s="71">
        <v>76.900000000000006</v>
      </c>
      <c r="J92" s="71">
        <v>8585</v>
      </c>
      <c r="K92" s="178">
        <v>3250</v>
      </c>
      <c r="L92" s="178">
        <v>3935</v>
      </c>
      <c r="M92" s="7" t="s">
        <v>870</v>
      </c>
      <c r="N92" s="7" t="s">
        <v>869</v>
      </c>
      <c r="O92" s="7" t="s">
        <v>872</v>
      </c>
      <c r="P92" s="7">
        <v>0.75</v>
      </c>
      <c r="Q92" s="7">
        <f t="shared" si="20"/>
        <v>0.75</v>
      </c>
    </row>
    <row r="93" spans="1:25" ht="15">
      <c r="A93" s="211"/>
      <c r="B93" s="71">
        <v>400</v>
      </c>
      <c r="C93" s="71">
        <v>4000</v>
      </c>
      <c r="D93" s="178" t="s">
        <v>205</v>
      </c>
      <c r="E93" s="71">
        <v>800</v>
      </c>
      <c r="F93" s="178" t="s">
        <v>207</v>
      </c>
      <c r="G93" s="71">
        <v>1575</v>
      </c>
      <c r="H93" s="178" t="s">
        <v>208</v>
      </c>
      <c r="I93" s="71">
        <v>87.9</v>
      </c>
      <c r="J93" s="71">
        <v>9650</v>
      </c>
      <c r="K93" s="178">
        <v>3250</v>
      </c>
      <c r="L93" s="178">
        <v>3935</v>
      </c>
      <c r="M93" s="7" t="s">
        <v>871</v>
      </c>
      <c r="N93" s="7" t="s">
        <v>867</v>
      </c>
      <c r="O93" s="7" t="s">
        <v>872</v>
      </c>
      <c r="P93" s="7">
        <v>0.75</v>
      </c>
      <c r="Q93" s="7">
        <f t="shared" si="20"/>
        <v>0.75</v>
      </c>
    </row>
    <row r="94" spans="1:25" s="83" customFormat="1" ht="15">
      <c r="A94" s="99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1:25" ht="15">
      <c r="A95" s="225" t="s">
        <v>211</v>
      </c>
      <c r="B95" s="218" t="s">
        <v>187</v>
      </c>
      <c r="C95" s="218" t="s">
        <v>188</v>
      </c>
      <c r="D95" s="218" t="s">
        <v>189</v>
      </c>
      <c r="E95" s="218"/>
      <c r="F95" s="218"/>
      <c r="G95" s="218" t="s">
        <v>190</v>
      </c>
      <c r="H95" s="218"/>
      <c r="I95" s="218"/>
      <c r="J95" s="219" t="s">
        <v>212</v>
      </c>
      <c r="K95" s="218"/>
      <c r="L95" s="218"/>
      <c r="M95" s="218" t="s">
        <v>191</v>
      </c>
      <c r="N95" s="218"/>
      <c r="O95" s="218"/>
      <c r="P95" s="206" t="s">
        <v>857</v>
      </c>
      <c r="Q95" s="206"/>
      <c r="R95" s="206"/>
      <c r="S95" s="206"/>
      <c r="T95" s="7"/>
      <c r="U95" t="s">
        <v>1163</v>
      </c>
    </row>
    <row r="96" spans="1:25" ht="15">
      <c r="A96" s="226"/>
      <c r="B96" s="218"/>
      <c r="C96" s="218"/>
      <c r="D96" s="43" t="s">
        <v>192</v>
      </c>
      <c r="E96" s="43" t="s">
        <v>193</v>
      </c>
      <c r="F96" s="43" t="s">
        <v>194</v>
      </c>
      <c r="G96" s="43" t="s">
        <v>192</v>
      </c>
      <c r="H96" s="43" t="s">
        <v>193</v>
      </c>
      <c r="I96" s="43" t="s">
        <v>194</v>
      </c>
      <c r="J96" s="43" t="s">
        <v>192</v>
      </c>
      <c r="K96" s="43" t="s">
        <v>193</v>
      </c>
      <c r="L96" s="43" t="s">
        <v>194</v>
      </c>
      <c r="M96" s="43" t="s">
        <v>195</v>
      </c>
      <c r="N96" s="43" t="s">
        <v>196</v>
      </c>
      <c r="O96" s="44" t="s">
        <v>213</v>
      </c>
      <c r="P96" s="98" t="s">
        <v>858</v>
      </c>
      <c r="Q96" s="98" t="s">
        <v>859</v>
      </c>
      <c r="R96" s="98" t="s">
        <v>860</v>
      </c>
      <c r="S96" s="98" t="s">
        <v>861</v>
      </c>
      <c r="T96" s="98" t="s">
        <v>875</v>
      </c>
    </row>
    <row r="97" spans="1:26" ht="15">
      <c r="A97" s="226"/>
      <c r="B97" s="43" t="s">
        <v>214</v>
      </c>
      <c r="C97" s="43" t="s">
        <v>163</v>
      </c>
      <c r="D97" s="43" t="s">
        <v>200</v>
      </c>
      <c r="E97" s="43" t="s">
        <v>200</v>
      </c>
      <c r="F97" s="43" t="s">
        <v>169</v>
      </c>
      <c r="G97" s="43" t="s">
        <v>200</v>
      </c>
      <c r="H97" s="43" t="s">
        <v>200</v>
      </c>
      <c r="I97" s="43" t="s">
        <v>169</v>
      </c>
      <c r="J97" s="43" t="s">
        <v>200</v>
      </c>
      <c r="K97" s="43" t="s">
        <v>200</v>
      </c>
      <c r="L97" s="43" t="s">
        <v>203</v>
      </c>
      <c r="M97" s="43" t="s">
        <v>204</v>
      </c>
      <c r="N97" s="43" t="s">
        <v>204</v>
      </c>
      <c r="O97" s="43" t="s">
        <v>204</v>
      </c>
      <c r="P97" s="98" t="s">
        <v>855</v>
      </c>
      <c r="Q97" s="98" t="s">
        <v>855</v>
      </c>
      <c r="R97" s="98" t="s">
        <v>855</v>
      </c>
      <c r="S97" s="98" t="s">
        <v>855</v>
      </c>
      <c r="T97" s="98" t="s">
        <v>855</v>
      </c>
      <c r="V97" s="118" t="s">
        <v>920</v>
      </c>
      <c r="W97" s="119"/>
      <c r="X97" s="119"/>
      <c r="Y97" s="119"/>
      <c r="Z97" s="116"/>
    </row>
    <row r="98" spans="1:26" ht="15">
      <c r="A98" s="226"/>
      <c r="B98" s="45" t="s">
        <v>215</v>
      </c>
      <c r="C98" s="75" t="s">
        <v>216</v>
      </c>
      <c r="D98" s="179" t="s">
        <v>217</v>
      </c>
      <c r="E98" s="180" t="s">
        <v>222</v>
      </c>
      <c r="F98" s="75" t="s">
        <v>218</v>
      </c>
      <c r="G98" s="179" t="s">
        <v>223</v>
      </c>
      <c r="H98" s="181" t="s">
        <v>224</v>
      </c>
      <c r="I98" s="75" t="s">
        <v>225</v>
      </c>
      <c r="J98" s="179" t="s">
        <v>226</v>
      </c>
      <c r="K98" s="181" t="s">
        <v>227</v>
      </c>
      <c r="L98" s="43" t="s">
        <v>228</v>
      </c>
      <c r="M98" s="182" t="s">
        <v>229</v>
      </c>
      <c r="N98" s="179" t="s">
        <v>230</v>
      </c>
      <c r="O98" s="43">
        <v>2065</v>
      </c>
      <c r="P98" s="7">
        <v>1.1000000000000001</v>
      </c>
      <c r="Q98" s="7"/>
      <c r="R98" s="7">
        <v>0.2</v>
      </c>
      <c r="S98" s="7">
        <v>0.4</v>
      </c>
      <c r="T98" s="7">
        <f>SUM(P98:S98)</f>
        <v>1.7000000000000002</v>
      </c>
      <c r="V98" s="235" t="s">
        <v>921</v>
      </c>
      <c r="W98" s="236"/>
      <c r="X98" s="236"/>
      <c r="Y98" s="236"/>
      <c r="Z98" s="236"/>
    </row>
    <row r="99" spans="1:26" ht="15">
      <c r="A99" s="226"/>
      <c r="B99" s="43" t="s">
        <v>231</v>
      </c>
      <c r="C99" s="75" t="s">
        <v>232</v>
      </c>
      <c r="D99" s="179" t="s">
        <v>217</v>
      </c>
      <c r="E99" s="180" t="s">
        <v>222</v>
      </c>
      <c r="F99" s="75" t="s">
        <v>233</v>
      </c>
      <c r="G99" s="179" t="s">
        <v>223</v>
      </c>
      <c r="H99" s="181" t="s">
        <v>224</v>
      </c>
      <c r="I99" s="75" t="s">
        <v>234</v>
      </c>
      <c r="J99" s="179" t="s">
        <v>226</v>
      </c>
      <c r="K99" s="181" t="s">
        <v>227</v>
      </c>
      <c r="L99" s="43" t="s">
        <v>235</v>
      </c>
      <c r="M99" s="182" t="s">
        <v>229</v>
      </c>
      <c r="N99" s="179" t="s">
        <v>230</v>
      </c>
      <c r="O99" s="179">
        <v>2090</v>
      </c>
      <c r="P99" s="7">
        <v>1.1000000000000001</v>
      </c>
      <c r="Q99" s="7"/>
      <c r="R99" s="7">
        <v>0.2</v>
      </c>
      <c r="S99" s="7">
        <v>0.4</v>
      </c>
      <c r="T99" s="7">
        <f t="shared" ref="T99:T125" si="21">SUM(P99:S99)</f>
        <v>1.7000000000000002</v>
      </c>
    </row>
    <row r="100" spans="1:26" ht="15">
      <c r="A100" s="226"/>
      <c r="B100" s="43" t="s">
        <v>236</v>
      </c>
      <c r="C100" s="75" t="s">
        <v>237</v>
      </c>
      <c r="D100" s="179" t="s">
        <v>217</v>
      </c>
      <c r="E100" s="180" t="s">
        <v>222</v>
      </c>
      <c r="F100" s="75" t="s">
        <v>238</v>
      </c>
      <c r="G100" s="179" t="s">
        <v>223</v>
      </c>
      <c r="H100" s="181" t="s">
        <v>224</v>
      </c>
      <c r="I100" s="75" t="s">
        <v>239</v>
      </c>
      <c r="J100" s="179" t="s">
        <v>226</v>
      </c>
      <c r="K100" s="181" t="s">
        <v>227</v>
      </c>
      <c r="L100" s="43" t="s">
        <v>240</v>
      </c>
      <c r="M100" s="43" t="s">
        <v>241</v>
      </c>
      <c r="N100" s="179" t="s">
        <v>230</v>
      </c>
      <c r="O100" s="179">
        <v>2090</v>
      </c>
      <c r="P100" s="7">
        <v>1.1000000000000001</v>
      </c>
      <c r="Q100" s="7"/>
      <c r="R100" s="7">
        <v>0.2</v>
      </c>
      <c r="S100" s="7">
        <v>0.4</v>
      </c>
      <c r="T100" s="7">
        <f t="shared" si="21"/>
        <v>1.7000000000000002</v>
      </c>
    </row>
    <row r="101" spans="1:26" ht="15">
      <c r="A101" s="226"/>
      <c r="B101" s="43" t="s">
        <v>242</v>
      </c>
      <c r="C101" s="75" t="s">
        <v>243</v>
      </c>
      <c r="D101" s="179" t="s">
        <v>217</v>
      </c>
      <c r="E101" s="180" t="s">
        <v>222</v>
      </c>
      <c r="F101" s="75" t="s">
        <v>244</v>
      </c>
      <c r="G101" s="179" t="s">
        <v>223</v>
      </c>
      <c r="H101" s="181" t="s">
        <v>224</v>
      </c>
      <c r="I101" s="75" t="s">
        <v>245</v>
      </c>
      <c r="J101" s="179" t="s">
        <v>226</v>
      </c>
      <c r="K101" s="181" t="s">
        <v>227</v>
      </c>
      <c r="L101" s="43" t="s">
        <v>246</v>
      </c>
      <c r="M101" s="182" t="s">
        <v>247</v>
      </c>
      <c r="N101" s="179" t="s">
        <v>248</v>
      </c>
      <c r="O101" s="179">
        <v>2415</v>
      </c>
      <c r="P101" s="7">
        <v>1.1000000000000001</v>
      </c>
      <c r="Q101" s="7">
        <v>1.1000000000000001</v>
      </c>
      <c r="R101" s="7">
        <v>0.2</v>
      </c>
      <c r="S101" s="7">
        <v>0.4</v>
      </c>
      <c r="T101" s="7">
        <f t="shared" si="21"/>
        <v>2.8000000000000003</v>
      </c>
    </row>
    <row r="102" spans="1:26" ht="15">
      <c r="A102" s="226"/>
      <c r="B102" s="43" t="s">
        <v>249</v>
      </c>
      <c r="C102" s="75" t="s">
        <v>250</v>
      </c>
      <c r="D102" s="179" t="s">
        <v>217</v>
      </c>
      <c r="E102" s="180" t="s">
        <v>222</v>
      </c>
      <c r="F102" s="75" t="s">
        <v>251</v>
      </c>
      <c r="G102" s="179" t="s">
        <v>223</v>
      </c>
      <c r="H102" s="181" t="s">
        <v>224</v>
      </c>
      <c r="I102" s="75" t="s">
        <v>252</v>
      </c>
      <c r="J102" s="179" t="s">
        <v>226</v>
      </c>
      <c r="K102" s="181" t="s">
        <v>227</v>
      </c>
      <c r="L102" s="43" t="s">
        <v>253</v>
      </c>
      <c r="M102" s="182" t="s">
        <v>247</v>
      </c>
      <c r="N102" s="179" t="s">
        <v>248</v>
      </c>
      <c r="O102" s="179">
        <v>2415</v>
      </c>
      <c r="P102" s="7">
        <v>1.1000000000000001</v>
      </c>
      <c r="Q102" s="7">
        <v>1.1000000000000001</v>
      </c>
      <c r="R102" s="7">
        <v>0.2</v>
      </c>
      <c r="S102" s="7">
        <v>0.4</v>
      </c>
      <c r="T102" s="7">
        <f t="shared" si="21"/>
        <v>2.8000000000000003</v>
      </c>
    </row>
    <row r="103" spans="1:26" ht="15">
      <c r="A103" s="226"/>
      <c r="B103" s="43" t="s">
        <v>254</v>
      </c>
      <c r="C103" s="75" t="s">
        <v>255</v>
      </c>
      <c r="D103" s="179" t="s">
        <v>217</v>
      </c>
      <c r="E103" s="180" t="s">
        <v>222</v>
      </c>
      <c r="F103" s="75" t="s">
        <v>256</v>
      </c>
      <c r="G103" s="179" t="s">
        <v>223</v>
      </c>
      <c r="H103" s="181" t="s">
        <v>224</v>
      </c>
      <c r="I103" s="75" t="s">
        <v>257</v>
      </c>
      <c r="J103" s="179" t="s">
        <v>226</v>
      </c>
      <c r="K103" s="181" t="s">
        <v>227</v>
      </c>
      <c r="L103" s="43" t="s">
        <v>258</v>
      </c>
      <c r="M103" s="182" t="s">
        <v>259</v>
      </c>
      <c r="N103" s="179" t="s">
        <v>248</v>
      </c>
      <c r="O103" s="179">
        <v>2415</v>
      </c>
      <c r="P103" s="7">
        <v>1.8</v>
      </c>
      <c r="Q103" s="7">
        <v>1.1000000000000001</v>
      </c>
      <c r="R103" s="7">
        <v>0.2</v>
      </c>
      <c r="S103" s="7">
        <v>0.4</v>
      </c>
      <c r="T103" s="7">
        <f t="shared" si="21"/>
        <v>3.5000000000000004</v>
      </c>
    </row>
    <row r="104" spans="1:26" ht="15">
      <c r="A104" s="226"/>
      <c r="B104" s="43" t="s">
        <v>260</v>
      </c>
      <c r="C104" s="75" t="s">
        <v>261</v>
      </c>
      <c r="D104" s="179" t="s">
        <v>217</v>
      </c>
      <c r="E104" s="180" t="s">
        <v>222</v>
      </c>
      <c r="F104" s="75" t="s">
        <v>262</v>
      </c>
      <c r="G104" s="179" t="s">
        <v>223</v>
      </c>
      <c r="H104" s="181" t="s">
        <v>224</v>
      </c>
      <c r="I104" s="75" t="s">
        <v>263</v>
      </c>
      <c r="J104" s="179" t="s">
        <v>226</v>
      </c>
      <c r="K104" s="181" t="s">
        <v>227</v>
      </c>
      <c r="L104" s="43" t="s">
        <v>264</v>
      </c>
      <c r="M104" s="182" t="s">
        <v>259</v>
      </c>
      <c r="N104" s="179" t="s">
        <v>248</v>
      </c>
      <c r="O104" s="179">
        <v>2415</v>
      </c>
      <c r="P104" s="7">
        <v>1.8</v>
      </c>
      <c r="Q104" s="7">
        <v>1.1000000000000001</v>
      </c>
      <c r="R104" s="7">
        <v>0.2</v>
      </c>
      <c r="S104" s="7">
        <v>0.4</v>
      </c>
      <c r="T104" s="7">
        <f t="shared" si="21"/>
        <v>3.5000000000000004</v>
      </c>
    </row>
    <row r="105" spans="1:26" ht="15">
      <c r="A105" s="226"/>
      <c r="B105" s="43" t="s">
        <v>265</v>
      </c>
      <c r="C105" s="75" t="s">
        <v>266</v>
      </c>
      <c r="D105" s="179" t="s">
        <v>217</v>
      </c>
      <c r="E105" s="180" t="s">
        <v>222</v>
      </c>
      <c r="F105" s="75" t="s">
        <v>267</v>
      </c>
      <c r="G105" s="179" t="s">
        <v>223</v>
      </c>
      <c r="H105" s="181" t="s">
        <v>224</v>
      </c>
      <c r="I105" s="75" t="s">
        <v>268</v>
      </c>
      <c r="J105" s="179" t="s">
        <v>226</v>
      </c>
      <c r="K105" s="181" t="s">
        <v>227</v>
      </c>
      <c r="L105" s="75" t="s">
        <v>269</v>
      </c>
      <c r="M105" s="179" t="s">
        <v>270</v>
      </c>
      <c r="N105" s="179" t="s">
        <v>271</v>
      </c>
      <c r="O105" s="179">
        <v>2485</v>
      </c>
      <c r="P105" s="7">
        <v>1.8</v>
      </c>
      <c r="Q105" s="7">
        <v>1.3</v>
      </c>
      <c r="R105" s="7">
        <v>0.2</v>
      </c>
      <c r="S105" s="7">
        <v>0.4</v>
      </c>
      <c r="T105" s="7">
        <f t="shared" si="21"/>
        <v>3.7</v>
      </c>
    </row>
    <row r="106" spans="1:26" ht="15">
      <c r="A106" s="226"/>
      <c r="B106" s="43" t="s">
        <v>272</v>
      </c>
      <c r="C106" s="75" t="s">
        <v>273</v>
      </c>
      <c r="D106" s="179" t="s">
        <v>217</v>
      </c>
      <c r="E106" s="180" t="s">
        <v>222</v>
      </c>
      <c r="F106" s="75" t="s">
        <v>274</v>
      </c>
      <c r="G106" s="179" t="s">
        <v>223</v>
      </c>
      <c r="H106" s="181" t="s">
        <v>224</v>
      </c>
      <c r="I106" s="75" t="s">
        <v>275</v>
      </c>
      <c r="J106" s="179" t="s">
        <v>226</v>
      </c>
      <c r="K106" s="181" t="s">
        <v>227</v>
      </c>
      <c r="L106" s="75" t="s">
        <v>276</v>
      </c>
      <c r="M106" s="179" t="s">
        <v>270</v>
      </c>
      <c r="N106" s="179" t="s">
        <v>271</v>
      </c>
      <c r="O106" s="179">
        <v>2485</v>
      </c>
      <c r="P106" s="7">
        <v>1.8</v>
      </c>
      <c r="Q106" s="7">
        <v>1.3</v>
      </c>
      <c r="R106" s="7">
        <v>0.2</v>
      </c>
      <c r="S106" s="7">
        <v>0.4</v>
      </c>
      <c r="T106" s="7">
        <f t="shared" si="21"/>
        <v>3.7</v>
      </c>
    </row>
    <row r="107" spans="1:26" ht="15">
      <c r="A107" s="226"/>
      <c r="B107" s="43" t="s">
        <v>277</v>
      </c>
      <c r="C107" s="75" t="s">
        <v>278</v>
      </c>
      <c r="D107" s="179" t="s">
        <v>217</v>
      </c>
      <c r="E107" s="180" t="s">
        <v>222</v>
      </c>
      <c r="F107" s="75" t="s">
        <v>279</v>
      </c>
      <c r="G107" s="179" t="s">
        <v>223</v>
      </c>
      <c r="H107" s="181" t="s">
        <v>224</v>
      </c>
      <c r="I107" s="75" t="s">
        <v>280</v>
      </c>
      <c r="J107" s="179" t="s">
        <v>226</v>
      </c>
      <c r="K107" s="181" t="s">
        <v>227</v>
      </c>
      <c r="L107" s="75" t="s">
        <v>281</v>
      </c>
      <c r="M107" s="179" t="s">
        <v>282</v>
      </c>
      <c r="N107" s="179" t="s">
        <v>271</v>
      </c>
      <c r="O107" s="179">
        <v>2485</v>
      </c>
      <c r="P107" s="7">
        <v>1.8</v>
      </c>
      <c r="Q107" s="7">
        <v>1.3</v>
      </c>
      <c r="R107" s="7">
        <v>0.4</v>
      </c>
      <c r="S107" s="7">
        <v>0.4</v>
      </c>
      <c r="T107" s="7">
        <f t="shared" si="21"/>
        <v>3.9</v>
      </c>
    </row>
    <row r="108" spans="1:26" ht="15">
      <c r="A108" s="226"/>
      <c r="B108" s="46" t="s">
        <v>283</v>
      </c>
      <c r="C108" s="46" t="s">
        <v>284</v>
      </c>
      <c r="D108" s="179" t="s">
        <v>217</v>
      </c>
      <c r="E108" s="180" t="s">
        <v>222</v>
      </c>
      <c r="F108" s="46" t="s">
        <v>285</v>
      </c>
      <c r="G108" s="179" t="s">
        <v>223</v>
      </c>
      <c r="H108" s="181" t="s">
        <v>224</v>
      </c>
      <c r="I108" s="46" t="s">
        <v>286</v>
      </c>
      <c r="J108" s="179" t="s">
        <v>226</v>
      </c>
      <c r="K108" s="181" t="s">
        <v>227</v>
      </c>
      <c r="L108" s="46" t="s">
        <v>287</v>
      </c>
      <c r="M108" s="179" t="s">
        <v>282</v>
      </c>
      <c r="N108" s="179" t="s">
        <v>271</v>
      </c>
      <c r="O108" s="179">
        <v>2485</v>
      </c>
      <c r="P108" s="7">
        <v>1.8</v>
      </c>
      <c r="Q108" s="7">
        <v>1.3</v>
      </c>
      <c r="R108" s="7">
        <v>0.4</v>
      </c>
      <c r="S108" s="7">
        <v>0.4</v>
      </c>
      <c r="T108" s="7">
        <f t="shared" si="21"/>
        <v>3.9</v>
      </c>
    </row>
    <row r="109" spans="1:26" ht="15">
      <c r="A109" s="227"/>
      <c r="B109" s="43">
        <v>31</v>
      </c>
      <c r="C109" s="75">
        <v>949</v>
      </c>
      <c r="D109" s="179" t="s">
        <v>217</v>
      </c>
      <c r="E109" s="180" t="s">
        <v>222</v>
      </c>
      <c r="F109" s="75" t="s">
        <v>288</v>
      </c>
      <c r="G109" s="179" t="s">
        <v>223</v>
      </c>
      <c r="H109" s="181" t="s">
        <v>224</v>
      </c>
      <c r="I109" s="75" t="s">
        <v>289</v>
      </c>
      <c r="J109" s="179" t="s">
        <v>226</v>
      </c>
      <c r="K109" s="181" t="s">
        <v>227</v>
      </c>
      <c r="L109" s="43" t="s">
        <v>290</v>
      </c>
      <c r="M109" s="179" t="s">
        <v>291</v>
      </c>
      <c r="N109" s="179" t="s">
        <v>292</v>
      </c>
      <c r="O109" s="179" t="s">
        <v>293</v>
      </c>
      <c r="P109" s="7">
        <v>1.8</v>
      </c>
      <c r="Q109" s="7">
        <v>1.3</v>
      </c>
      <c r="R109" s="7">
        <v>0.4</v>
      </c>
      <c r="S109" s="7">
        <v>0.4</v>
      </c>
      <c r="T109" s="7">
        <f t="shared" si="21"/>
        <v>3.9</v>
      </c>
    </row>
    <row r="110" spans="1:26" ht="15">
      <c r="A110" s="227"/>
      <c r="B110" s="43">
        <v>32</v>
      </c>
      <c r="C110" s="75">
        <v>1055</v>
      </c>
      <c r="D110" s="179" t="s">
        <v>217</v>
      </c>
      <c r="E110" s="180" t="s">
        <v>222</v>
      </c>
      <c r="F110" s="75" t="s">
        <v>294</v>
      </c>
      <c r="G110" s="179" t="s">
        <v>223</v>
      </c>
      <c r="H110" s="181" t="s">
        <v>224</v>
      </c>
      <c r="I110" s="75" t="s">
        <v>295</v>
      </c>
      <c r="J110" s="179" t="s">
        <v>226</v>
      </c>
      <c r="K110" s="181" t="s">
        <v>227</v>
      </c>
      <c r="L110" s="43" t="s">
        <v>296</v>
      </c>
      <c r="M110" s="179" t="s">
        <v>291</v>
      </c>
      <c r="N110" s="179" t="s">
        <v>292</v>
      </c>
      <c r="O110" s="179" t="s">
        <v>293</v>
      </c>
      <c r="P110" s="7">
        <v>1.8</v>
      </c>
      <c r="Q110" s="7">
        <v>1.3</v>
      </c>
      <c r="R110" s="7">
        <v>0.4</v>
      </c>
      <c r="S110" s="7">
        <v>0.4</v>
      </c>
      <c r="T110" s="7">
        <f t="shared" si="21"/>
        <v>3.9</v>
      </c>
    </row>
    <row r="111" spans="1:26" ht="15">
      <c r="A111" s="227"/>
      <c r="B111" s="43">
        <v>41</v>
      </c>
      <c r="C111" s="75">
        <v>1178</v>
      </c>
      <c r="D111" s="179" t="s">
        <v>217</v>
      </c>
      <c r="E111" s="180" t="s">
        <v>222</v>
      </c>
      <c r="F111" s="75" t="s">
        <v>297</v>
      </c>
      <c r="G111" s="179" t="s">
        <v>223</v>
      </c>
      <c r="H111" s="181" t="s">
        <v>224</v>
      </c>
      <c r="I111" s="75" t="s">
        <v>298</v>
      </c>
      <c r="J111" s="179" t="s">
        <v>226</v>
      </c>
      <c r="K111" s="181" t="s">
        <v>227</v>
      </c>
      <c r="L111" s="43" t="s">
        <v>299</v>
      </c>
      <c r="M111" s="179" t="s">
        <v>300</v>
      </c>
      <c r="N111" s="179" t="s">
        <v>301</v>
      </c>
      <c r="O111" s="179" t="s">
        <v>302</v>
      </c>
      <c r="P111" s="7">
        <v>1.8</v>
      </c>
      <c r="Q111" s="91">
        <v>1.8</v>
      </c>
      <c r="R111" s="7">
        <v>0.4</v>
      </c>
      <c r="S111" s="7">
        <v>0.4</v>
      </c>
      <c r="T111" s="7">
        <f t="shared" si="21"/>
        <v>4.4000000000000004</v>
      </c>
    </row>
    <row r="112" spans="1:26" ht="15">
      <c r="A112" s="227"/>
      <c r="B112" s="43">
        <v>42</v>
      </c>
      <c r="C112" s="75">
        <v>1319</v>
      </c>
      <c r="D112" s="179" t="s">
        <v>217</v>
      </c>
      <c r="E112" s="180" t="s">
        <v>222</v>
      </c>
      <c r="F112" s="75" t="s">
        <v>303</v>
      </c>
      <c r="G112" s="179" t="s">
        <v>223</v>
      </c>
      <c r="H112" s="181" t="s">
        <v>224</v>
      </c>
      <c r="I112" s="75" t="s">
        <v>304</v>
      </c>
      <c r="J112" s="179" t="s">
        <v>226</v>
      </c>
      <c r="K112" s="181" t="s">
        <v>227</v>
      </c>
      <c r="L112" s="43" t="s">
        <v>305</v>
      </c>
      <c r="M112" s="179" t="s">
        <v>300</v>
      </c>
      <c r="N112" s="179" t="s">
        <v>301</v>
      </c>
      <c r="O112" s="179" t="s">
        <v>302</v>
      </c>
      <c r="P112" s="7">
        <v>1.8</v>
      </c>
      <c r="Q112" s="91">
        <v>1.8</v>
      </c>
      <c r="R112" s="7">
        <v>0.4</v>
      </c>
      <c r="S112" s="7">
        <v>0.4</v>
      </c>
      <c r="T112" s="7">
        <f t="shared" si="21"/>
        <v>4.4000000000000004</v>
      </c>
    </row>
    <row r="113" spans="1:21" ht="15">
      <c r="A113" s="227"/>
      <c r="B113" s="43">
        <v>51</v>
      </c>
      <c r="C113" s="75">
        <v>1477</v>
      </c>
      <c r="D113" s="179" t="s">
        <v>217</v>
      </c>
      <c r="E113" s="180" t="s">
        <v>222</v>
      </c>
      <c r="F113" s="75" t="s">
        <v>306</v>
      </c>
      <c r="G113" s="179" t="s">
        <v>223</v>
      </c>
      <c r="H113" s="181" t="s">
        <v>224</v>
      </c>
      <c r="I113" s="75" t="s">
        <v>307</v>
      </c>
      <c r="J113" s="179" t="s">
        <v>226</v>
      </c>
      <c r="K113" s="181" t="s">
        <v>227</v>
      </c>
      <c r="L113" s="43" t="s">
        <v>308</v>
      </c>
      <c r="M113" s="74" t="s">
        <v>309</v>
      </c>
      <c r="N113" s="179" t="s">
        <v>310</v>
      </c>
      <c r="O113" s="179" t="s">
        <v>311</v>
      </c>
      <c r="P113" s="7">
        <v>1.8</v>
      </c>
      <c r="Q113" s="91">
        <v>1.8</v>
      </c>
      <c r="R113" s="7">
        <v>0.4</v>
      </c>
      <c r="S113" s="7">
        <v>0.4</v>
      </c>
      <c r="T113" s="7">
        <f t="shared" si="21"/>
        <v>4.4000000000000004</v>
      </c>
    </row>
    <row r="114" spans="1:21" ht="15">
      <c r="A114" s="227"/>
      <c r="B114" s="43">
        <v>52</v>
      </c>
      <c r="C114" s="75">
        <v>1653</v>
      </c>
      <c r="D114" s="179" t="s">
        <v>217</v>
      </c>
      <c r="E114" s="180" t="s">
        <v>222</v>
      </c>
      <c r="F114" s="75" t="s">
        <v>312</v>
      </c>
      <c r="G114" s="179" t="s">
        <v>223</v>
      </c>
      <c r="H114" s="181" t="s">
        <v>224</v>
      </c>
      <c r="I114" s="75" t="s">
        <v>313</v>
      </c>
      <c r="J114" s="179" t="s">
        <v>226</v>
      </c>
      <c r="K114" s="181" t="s">
        <v>227</v>
      </c>
      <c r="L114" s="43" t="s">
        <v>314</v>
      </c>
      <c r="M114" s="74" t="s">
        <v>315</v>
      </c>
      <c r="N114" s="179" t="s">
        <v>310</v>
      </c>
      <c r="O114" s="179" t="s">
        <v>311</v>
      </c>
      <c r="P114" s="7">
        <v>1.8</v>
      </c>
      <c r="Q114" s="91">
        <v>1.8</v>
      </c>
      <c r="R114" s="7">
        <v>0.4</v>
      </c>
      <c r="S114" s="7">
        <v>0.4</v>
      </c>
      <c r="T114" s="7">
        <f t="shared" si="21"/>
        <v>4.4000000000000004</v>
      </c>
    </row>
    <row r="115" spans="1:21" ht="15">
      <c r="A115" s="227"/>
      <c r="B115" s="43">
        <v>53</v>
      </c>
      <c r="C115" s="75">
        <v>1846</v>
      </c>
      <c r="D115" s="179" t="s">
        <v>217</v>
      </c>
      <c r="E115" s="180" t="s">
        <v>222</v>
      </c>
      <c r="F115" s="75" t="s">
        <v>316</v>
      </c>
      <c r="G115" s="179" t="s">
        <v>223</v>
      </c>
      <c r="H115" s="181" t="s">
        <v>224</v>
      </c>
      <c r="I115" s="75" t="s">
        <v>317</v>
      </c>
      <c r="J115" s="179" t="s">
        <v>226</v>
      </c>
      <c r="K115" s="181" t="s">
        <v>227</v>
      </c>
      <c r="L115" s="43" t="s">
        <v>318</v>
      </c>
      <c r="M115" s="74" t="s">
        <v>319</v>
      </c>
      <c r="N115" s="179" t="s">
        <v>310</v>
      </c>
      <c r="O115" s="179" t="s">
        <v>311</v>
      </c>
      <c r="P115" s="7">
        <v>1.8</v>
      </c>
      <c r="Q115" s="91">
        <v>1.8</v>
      </c>
      <c r="R115" s="7">
        <v>0.4</v>
      </c>
      <c r="S115" s="7">
        <v>0.4</v>
      </c>
      <c r="T115" s="7">
        <f t="shared" si="21"/>
        <v>4.4000000000000004</v>
      </c>
    </row>
    <row r="116" spans="1:21" ht="15">
      <c r="A116" s="227"/>
      <c r="B116" s="43">
        <v>61</v>
      </c>
      <c r="C116" s="75">
        <v>2110</v>
      </c>
      <c r="D116" s="179" t="s">
        <v>217</v>
      </c>
      <c r="E116" s="180" t="s">
        <v>222</v>
      </c>
      <c r="F116" s="75" t="s">
        <v>320</v>
      </c>
      <c r="G116" s="179" t="s">
        <v>223</v>
      </c>
      <c r="H116" s="181" t="s">
        <v>224</v>
      </c>
      <c r="I116" s="75" t="s">
        <v>321</v>
      </c>
      <c r="J116" s="179" t="s">
        <v>226</v>
      </c>
      <c r="K116" s="181" t="s">
        <v>227</v>
      </c>
      <c r="L116" s="43" t="s">
        <v>322</v>
      </c>
      <c r="M116" s="74" t="s">
        <v>323</v>
      </c>
      <c r="N116" s="179" t="s">
        <v>324</v>
      </c>
      <c r="O116" s="179" t="s">
        <v>325</v>
      </c>
      <c r="P116" s="91">
        <v>5.5</v>
      </c>
      <c r="Q116" s="91">
        <v>1.8</v>
      </c>
      <c r="R116" s="7">
        <v>0.4</v>
      </c>
      <c r="S116" s="7">
        <v>0.4</v>
      </c>
      <c r="T116" s="7">
        <f t="shared" si="21"/>
        <v>8.1</v>
      </c>
    </row>
    <row r="117" spans="1:21" ht="15">
      <c r="A117" s="227"/>
      <c r="B117" s="43">
        <v>62</v>
      </c>
      <c r="C117" s="75">
        <v>2373</v>
      </c>
      <c r="D117" s="179" t="s">
        <v>217</v>
      </c>
      <c r="E117" s="180" t="s">
        <v>222</v>
      </c>
      <c r="F117" s="75" t="s">
        <v>326</v>
      </c>
      <c r="G117" s="179" t="s">
        <v>223</v>
      </c>
      <c r="H117" s="181" t="s">
        <v>224</v>
      </c>
      <c r="I117" s="75" t="s">
        <v>327</v>
      </c>
      <c r="J117" s="179" t="s">
        <v>226</v>
      </c>
      <c r="K117" s="181" t="s">
        <v>227</v>
      </c>
      <c r="L117" s="43" t="s">
        <v>328</v>
      </c>
      <c r="M117" s="74" t="s">
        <v>329</v>
      </c>
      <c r="N117" s="179" t="s">
        <v>324</v>
      </c>
      <c r="O117" s="179" t="s">
        <v>325</v>
      </c>
      <c r="P117" s="91">
        <v>5.5</v>
      </c>
      <c r="Q117" s="91">
        <v>1.8</v>
      </c>
      <c r="R117" s="7">
        <v>0.4</v>
      </c>
      <c r="S117" s="7">
        <v>0.4</v>
      </c>
      <c r="T117" s="7">
        <f t="shared" si="21"/>
        <v>8.1</v>
      </c>
    </row>
    <row r="118" spans="1:21" ht="15">
      <c r="A118" s="227"/>
      <c r="B118" s="43">
        <v>63</v>
      </c>
      <c r="C118" s="75">
        <v>2637</v>
      </c>
      <c r="D118" s="179" t="s">
        <v>217</v>
      </c>
      <c r="E118" s="180" t="s">
        <v>222</v>
      </c>
      <c r="F118" s="75" t="s">
        <v>330</v>
      </c>
      <c r="G118" s="179" t="s">
        <v>223</v>
      </c>
      <c r="H118" s="181" t="s">
        <v>224</v>
      </c>
      <c r="I118" s="75" t="s">
        <v>331</v>
      </c>
      <c r="J118" s="179" t="s">
        <v>226</v>
      </c>
      <c r="K118" s="181" t="s">
        <v>227</v>
      </c>
      <c r="L118" s="43" t="s">
        <v>332</v>
      </c>
      <c r="M118" s="74" t="s">
        <v>333</v>
      </c>
      <c r="N118" s="179" t="s">
        <v>324</v>
      </c>
      <c r="O118" s="179" t="s">
        <v>325</v>
      </c>
      <c r="P118" s="91">
        <v>5.5</v>
      </c>
      <c r="Q118" s="91">
        <v>1.8</v>
      </c>
      <c r="R118" s="7">
        <v>0.4</v>
      </c>
      <c r="S118" s="91">
        <v>0.4</v>
      </c>
      <c r="T118" s="7">
        <f t="shared" si="21"/>
        <v>8.1</v>
      </c>
    </row>
    <row r="119" spans="1:21" ht="15">
      <c r="A119" s="227"/>
      <c r="B119" s="43">
        <v>71</v>
      </c>
      <c r="C119" s="75">
        <v>2908</v>
      </c>
      <c r="D119" s="179" t="s">
        <v>217</v>
      </c>
      <c r="E119" s="180" t="s">
        <v>222</v>
      </c>
      <c r="F119" s="75" t="s">
        <v>334</v>
      </c>
      <c r="G119" s="179" t="s">
        <v>223</v>
      </c>
      <c r="H119" s="181" t="s">
        <v>224</v>
      </c>
      <c r="I119" s="75" t="s">
        <v>335</v>
      </c>
      <c r="J119" s="179" t="s">
        <v>226</v>
      </c>
      <c r="K119" s="181" t="s">
        <v>227</v>
      </c>
      <c r="L119" s="43" t="s">
        <v>336</v>
      </c>
      <c r="M119" s="74" t="s">
        <v>337</v>
      </c>
      <c r="N119" s="179" t="s">
        <v>338</v>
      </c>
      <c r="O119" s="179" t="s">
        <v>339</v>
      </c>
      <c r="P119" s="91">
        <v>5.5</v>
      </c>
      <c r="Q119" s="91">
        <v>3.7</v>
      </c>
      <c r="R119" s="7">
        <v>0.4</v>
      </c>
      <c r="S119" s="91">
        <v>0.75</v>
      </c>
      <c r="T119" s="7">
        <f t="shared" si="21"/>
        <v>10.35</v>
      </c>
    </row>
    <row r="120" spans="1:21" ht="15">
      <c r="A120" s="227"/>
      <c r="B120" s="43">
        <v>72</v>
      </c>
      <c r="C120" s="75">
        <v>3165</v>
      </c>
      <c r="D120" s="179" t="s">
        <v>217</v>
      </c>
      <c r="E120" s="180" t="s">
        <v>222</v>
      </c>
      <c r="F120" s="75" t="s">
        <v>340</v>
      </c>
      <c r="G120" s="179" t="s">
        <v>223</v>
      </c>
      <c r="H120" s="181" t="s">
        <v>224</v>
      </c>
      <c r="I120" s="75" t="s">
        <v>341</v>
      </c>
      <c r="J120" s="179" t="s">
        <v>226</v>
      </c>
      <c r="K120" s="181" t="s">
        <v>227</v>
      </c>
      <c r="L120" s="43" t="s">
        <v>342</v>
      </c>
      <c r="M120" s="74" t="s">
        <v>343</v>
      </c>
      <c r="N120" s="179" t="s">
        <v>338</v>
      </c>
      <c r="O120" s="179" t="s">
        <v>339</v>
      </c>
      <c r="P120" s="91">
        <v>5.5</v>
      </c>
      <c r="Q120" s="91">
        <v>3.7</v>
      </c>
      <c r="R120" s="7">
        <v>0.4</v>
      </c>
      <c r="S120" s="91">
        <v>0.75</v>
      </c>
      <c r="T120" s="7">
        <f t="shared" si="21"/>
        <v>10.35</v>
      </c>
    </row>
    <row r="121" spans="1:21" ht="15">
      <c r="A121" s="227"/>
      <c r="B121" s="43">
        <v>73</v>
      </c>
      <c r="C121" s="75">
        <v>3488</v>
      </c>
      <c r="D121" s="179" t="s">
        <v>217</v>
      </c>
      <c r="E121" s="180" t="s">
        <v>222</v>
      </c>
      <c r="F121" s="75" t="s">
        <v>344</v>
      </c>
      <c r="G121" s="179" t="s">
        <v>223</v>
      </c>
      <c r="H121" s="181" t="s">
        <v>224</v>
      </c>
      <c r="I121" s="75" t="s">
        <v>345</v>
      </c>
      <c r="J121" s="179" t="s">
        <v>226</v>
      </c>
      <c r="K121" s="181" t="s">
        <v>227</v>
      </c>
      <c r="L121" s="43" t="s">
        <v>346</v>
      </c>
      <c r="M121" s="74" t="s">
        <v>347</v>
      </c>
      <c r="N121" s="179" t="s">
        <v>338</v>
      </c>
      <c r="O121" s="179" t="s">
        <v>339</v>
      </c>
      <c r="P121" s="91">
        <v>5.5</v>
      </c>
      <c r="Q121" s="91">
        <v>3.7</v>
      </c>
      <c r="R121" s="7">
        <v>0.4</v>
      </c>
      <c r="S121" s="91">
        <v>0.75</v>
      </c>
      <c r="T121" s="7">
        <f t="shared" si="21"/>
        <v>10.35</v>
      </c>
    </row>
    <row r="122" spans="1:21" ht="15">
      <c r="A122" s="227"/>
      <c r="B122" s="43">
        <v>81</v>
      </c>
      <c r="C122" s="75">
        <v>4651</v>
      </c>
      <c r="D122" s="179" t="s">
        <v>217</v>
      </c>
      <c r="E122" s="180" t="s">
        <v>222</v>
      </c>
      <c r="F122" s="75" t="s">
        <v>348</v>
      </c>
      <c r="G122" s="179" t="s">
        <v>223</v>
      </c>
      <c r="H122" s="181" t="s">
        <v>224</v>
      </c>
      <c r="I122" s="43" t="s">
        <v>345</v>
      </c>
      <c r="J122" s="182" t="s">
        <v>318</v>
      </c>
      <c r="K122" s="182" t="s">
        <v>349</v>
      </c>
      <c r="L122" s="43" t="s">
        <v>350</v>
      </c>
      <c r="M122" s="74" t="s">
        <v>351</v>
      </c>
      <c r="N122" s="74" t="s">
        <v>352</v>
      </c>
      <c r="O122" s="74" t="s">
        <v>353</v>
      </c>
      <c r="P122" s="91">
        <v>5.5</v>
      </c>
      <c r="Q122" s="91">
        <v>3.7</v>
      </c>
      <c r="R122" s="7">
        <v>0.4</v>
      </c>
      <c r="S122" s="91">
        <v>0.75</v>
      </c>
      <c r="T122" s="7">
        <f t="shared" si="21"/>
        <v>10.35</v>
      </c>
    </row>
    <row r="123" spans="1:21" ht="15">
      <c r="A123" s="227"/>
      <c r="B123" s="43">
        <v>82</v>
      </c>
      <c r="C123" s="75">
        <v>5233</v>
      </c>
      <c r="D123" s="179" t="s">
        <v>217</v>
      </c>
      <c r="E123" s="180" t="s">
        <v>222</v>
      </c>
      <c r="F123" s="75" t="s">
        <v>354</v>
      </c>
      <c r="G123" s="179" t="s">
        <v>223</v>
      </c>
      <c r="H123" s="181" t="s">
        <v>224</v>
      </c>
      <c r="I123" s="43" t="s">
        <v>355</v>
      </c>
      <c r="J123" s="182" t="s">
        <v>318</v>
      </c>
      <c r="K123" s="182" t="s">
        <v>349</v>
      </c>
      <c r="L123" s="43" t="s">
        <v>356</v>
      </c>
      <c r="M123" s="74" t="s">
        <v>357</v>
      </c>
      <c r="N123" s="74" t="s">
        <v>358</v>
      </c>
      <c r="O123" s="74" t="s">
        <v>359</v>
      </c>
      <c r="P123" s="91">
        <v>5.5</v>
      </c>
      <c r="Q123" s="91">
        <v>3.7</v>
      </c>
      <c r="R123" s="7">
        <v>0.4</v>
      </c>
      <c r="S123" s="91">
        <v>0.75</v>
      </c>
      <c r="T123" s="7">
        <f t="shared" si="21"/>
        <v>10.35</v>
      </c>
    </row>
    <row r="124" spans="1:21" ht="15">
      <c r="A124" s="227"/>
      <c r="B124" s="43">
        <v>83</v>
      </c>
      <c r="C124" s="75">
        <v>5814</v>
      </c>
      <c r="D124" s="179" t="s">
        <v>217</v>
      </c>
      <c r="E124" s="180" t="s">
        <v>222</v>
      </c>
      <c r="F124" s="75" t="s">
        <v>360</v>
      </c>
      <c r="G124" s="179" t="s">
        <v>223</v>
      </c>
      <c r="H124" s="181" t="s">
        <v>224</v>
      </c>
      <c r="I124" s="43" t="s">
        <v>361</v>
      </c>
      <c r="J124" s="182" t="s">
        <v>318</v>
      </c>
      <c r="K124" s="182" t="s">
        <v>349</v>
      </c>
      <c r="L124" s="43" t="s">
        <v>362</v>
      </c>
      <c r="M124" s="74" t="s">
        <v>363</v>
      </c>
      <c r="N124" s="74" t="s">
        <v>364</v>
      </c>
      <c r="O124" s="74" t="s">
        <v>365</v>
      </c>
      <c r="P124" s="7">
        <v>15</v>
      </c>
      <c r="Q124" s="91">
        <v>3.7</v>
      </c>
      <c r="R124" s="7">
        <v>1.8</v>
      </c>
      <c r="S124" s="91">
        <v>0.75</v>
      </c>
      <c r="T124" s="7">
        <f t="shared" si="21"/>
        <v>21.25</v>
      </c>
    </row>
    <row r="125" spans="1:21" ht="15">
      <c r="A125" s="227"/>
      <c r="B125" s="43">
        <v>84</v>
      </c>
      <c r="C125" s="75">
        <v>6977</v>
      </c>
      <c r="D125" s="179" t="s">
        <v>217</v>
      </c>
      <c r="E125" s="180" t="s">
        <v>222</v>
      </c>
      <c r="F125" s="75" t="s">
        <v>366</v>
      </c>
      <c r="G125" s="179" t="s">
        <v>223</v>
      </c>
      <c r="H125" s="181" t="s">
        <v>224</v>
      </c>
      <c r="I125" s="43" t="s">
        <v>367</v>
      </c>
      <c r="J125" s="182" t="s">
        <v>318</v>
      </c>
      <c r="K125" s="182" t="s">
        <v>349</v>
      </c>
      <c r="L125" s="43" t="s">
        <v>368</v>
      </c>
      <c r="M125" s="74" t="s">
        <v>369</v>
      </c>
      <c r="N125" s="74" t="s">
        <v>370</v>
      </c>
      <c r="O125" s="74" t="s">
        <v>371</v>
      </c>
      <c r="P125" s="7">
        <v>15</v>
      </c>
      <c r="Q125" s="91">
        <v>3.7</v>
      </c>
      <c r="R125" s="7">
        <v>1.8</v>
      </c>
      <c r="S125" s="91">
        <v>0.75</v>
      </c>
      <c r="T125" s="7">
        <f t="shared" si="21"/>
        <v>21.25</v>
      </c>
    </row>
    <row r="126" spans="1:21" ht="15">
      <c r="A126" s="73"/>
      <c r="B126" s="74"/>
      <c r="C126" s="75"/>
      <c r="D126" s="68"/>
      <c r="E126" s="78"/>
      <c r="F126" s="75"/>
      <c r="G126" s="68"/>
      <c r="H126" s="78"/>
      <c r="I126" s="74"/>
      <c r="J126" s="76"/>
      <c r="K126" s="76"/>
      <c r="L126" s="74"/>
      <c r="M126" s="74"/>
      <c r="N126" s="74"/>
      <c r="O126" s="74"/>
    </row>
    <row r="127" spans="1:21" ht="15">
      <c r="A127" s="228" t="s">
        <v>372</v>
      </c>
      <c r="B127" s="218" t="s">
        <v>184</v>
      </c>
      <c r="C127" s="218" t="s">
        <v>185</v>
      </c>
      <c r="D127" s="230" t="s">
        <v>373</v>
      </c>
      <c r="E127" s="218"/>
      <c r="F127" s="218"/>
      <c r="G127" s="218" t="s">
        <v>186</v>
      </c>
      <c r="H127" s="218"/>
      <c r="I127" s="218"/>
      <c r="J127" s="219" t="s">
        <v>374</v>
      </c>
      <c r="K127" s="218"/>
      <c r="L127" s="218"/>
      <c r="M127" s="218" t="s">
        <v>408</v>
      </c>
      <c r="N127" s="218"/>
      <c r="O127" s="218"/>
      <c r="P127" s="207" t="s">
        <v>857</v>
      </c>
      <c r="Q127" s="208"/>
      <c r="R127" s="208"/>
      <c r="S127" s="208"/>
      <c r="T127" s="209"/>
      <c r="U127" t="s">
        <v>1163</v>
      </c>
    </row>
    <row r="128" spans="1:21" ht="15">
      <c r="A128" s="228"/>
      <c r="B128" s="218"/>
      <c r="C128" s="218"/>
      <c r="D128" s="43" t="s">
        <v>409</v>
      </c>
      <c r="E128" s="43" t="s">
        <v>410</v>
      </c>
      <c r="F128" s="43" t="s">
        <v>411</v>
      </c>
      <c r="G128" s="43" t="s">
        <v>409</v>
      </c>
      <c r="H128" s="43" t="s">
        <v>410</v>
      </c>
      <c r="I128" s="43" t="s">
        <v>411</v>
      </c>
      <c r="J128" s="43" t="s">
        <v>409</v>
      </c>
      <c r="K128" s="43" t="s">
        <v>410</v>
      </c>
      <c r="L128" s="43" t="s">
        <v>411</v>
      </c>
      <c r="M128" s="43" t="s">
        <v>412</v>
      </c>
      <c r="N128" s="43" t="s">
        <v>413</v>
      </c>
      <c r="O128" s="43" t="s">
        <v>414</v>
      </c>
      <c r="P128" s="98" t="s">
        <v>858</v>
      </c>
      <c r="Q128" s="98" t="s">
        <v>859</v>
      </c>
      <c r="R128" s="98" t="s">
        <v>860</v>
      </c>
      <c r="S128" s="98" t="s">
        <v>861</v>
      </c>
      <c r="T128" s="98" t="s">
        <v>875</v>
      </c>
    </row>
    <row r="129" spans="1:26" ht="15">
      <c r="A129" s="228"/>
      <c r="B129" s="43" t="s">
        <v>415</v>
      </c>
      <c r="C129" s="43" t="s">
        <v>416</v>
      </c>
      <c r="D129" s="43" t="s">
        <v>417</v>
      </c>
      <c r="E129" s="43" t="s">
        <v>417</v>
      </c>
      <c r="F129" s="43" t="s">
        <v>418</v>
      </c>
      <c r="G129" s="43" t="s">
        <v>417</v>
      </c>
      <c r="H129" s="43" t="s">
        <v>417</v>
      </c>
      <c r="I129" s="43" t="s">
        <v>418</v>
      </c>
      <c r="J129" s="43" t="s">
        <v>417</v>
      </c>
      <c r="K129" s="43" t="s">
        <v>417</v>
      </c>
      <c r="L129" s="43" t="s">
        <v>419</v>
      </c>
      <c r="M129" s="43" t="s">
        <v>420</v>
      </c>
      <c r="N129" s="43" t="s">
        <v>420</v>
      </c>
      <c r="O129" s="43" t="s">
        <v>420</v>
      </c>
      <c r="P129" s="98" t="s">
        <v>855</v>
      </c>
      <c r="Q129" s="98" t="s">
        <v>855</v>
      </c>
      <c r="R129" s="98" t="s">
        <v>855</v>
      </c>
      <c r="S129" s="98" t="s">
        <v>855</v>
      </c>
      <c r="T129" s="98" t="s">
        <v>855</v>
      </c>
      <c r="V129" s="118" t="s">
        <v>920</v>
      </c>
      <c r="W129" s="119"/>
      <c r="X129" s="119"/>
      <c r="Y129" s="119"/>
      <c r="Z129" s="116"/>
    </row>
    <row r="130" spans="1:26" ht="15">
      <c r="A130" s="228"/>
      <c r="B130" s="45" t="s">
        <v>421</v>
      </c>
      <c r="C130" s="43" t="s">
        <v>422</v>
      </c>
      <c r="D130" s="179" t="s">
        <v>423</v>
      </c>
      <c r="E130" s="180" t="s">
        <v>375</v>
      </c>
      <c r="F130" s="43" t="s">
        <v>424</v>
      </c>
      <c r="G130" s="179" t="s">
        <v>425</v>
      </c>
      <c r="H130" s="179" t="s">
        <v>426</v>
      </c>
      <c r="I130" s="75" t="s">
        <v>426</v>
      </c>
      <c r="J130" s="179" t="s">
        <v>405</v>
      </c>
      <c r="K130" s="181" t="s">
        <v>427</v>
      </c>
      <c r="L130" s="43" t="s">
        <v>428</v>
      </c>
      <c r="M130" s="179" t="s">
        <v>429</v>
      </c>
      <c r="N130" s="179" t="s">
        <v>430</v>
      </c>
      <c r="O130" s="178">
        <v>1900</v>
      </c>
      <c r="P130" s="7">
        <v>1.1000000000000001</v>
      </c>
      <c r="Q130" s="7"/>
      <c r="R130" s="7">
        <v>0.2</v>
      </c>
      <c r="S130" s="7">
        <v>0.4</v>
      </c>
      <c r="T130" s="7">
        <f>SUM(P130:S130)</f>
        <v>1.7000000000000002</v>
      </c>
      <c r="V130" s="235" t="s">
        <v>921</v>
      </c>
      <c r="W130" s="236"/>
      <c r="X130" s="236"/>
      <c r="Y130" s="236"/>
      <c r="Z130" s="236"/>
    </row>
    <row r="131" spans="1:26" ht="15">
      <c r="A131" s="228"/>
      <c r="B131" s="43" t="s">
        <v>431</v>
      </c>
      <c r="C131" s="43" t="s">
        <v>432</v>
      </c>
      <c r="D131" s="179" t="s">
        <v>217</v>
      </c>
      <c r="E131" s="180" t="s">
        <v>222</v>
      </c>
      <c r="F131" s="43" t="s">
        <v>433</v>
      </c>
      <c r="G131" s="179" t="s">
        <v>223</v>
      </c>
      <c r="H131" s="179" t="s">
        <v>224</v>
      </c>
      <c r="I131" s="75" t="s">
        <v>434</v>
      </c>
      <c r="J131" s="179" t="s">
        <v>405</v>
      </c>
      <c r="K131" s="181" t="s">
        <v>427</v>
      </c>
      <c r="L131" s="43" t="s">
        <v>435</v>
      </c>
      <c r="M131" s="179" t="s">
        <v>429</v>
      </c>
      <c r="N131" s="179" t="s">
        <v>230</v>
      </c>
      <c r="O131" s="178">
        <v>1900</v>
      </c>
      <c r="P131" s="7">
        <v>1.1000000000000001</v>
      </c>
      <c r="Q131" s="7"/>
      <c r="R131" s="7">
        <v>0.2</v>
      </c>
      <c r="S131" s="7">
        <v>0.4</v>
      </c>
      <c r="T131" s="7">
        <f t="shared" ref="T131:T157" si="22">SUM(P131:S131)</f>
        <v>1.7000000000000002</v>
      </c>
    </row>
    <row r="132" spans="1:26" ht="15">
      <c r="A132" s="228"/>
      <c r="B132" s="43" t="s">
        <v>436</v>
      </c>
      <c r="C132" s="43" t="s">
        <v>437</v>
      </c>
      <c r="D132" s="179" t="s">
        <v>217</v>
      </c>
      <c r="E132" s="180" t="s">
        <v>222</v>
      </c>
      <c r="F132" s="43" t="s">
        <v>438</v>
      </c>
      <c r="G132" s="179" t="s">
        <v>223</v>
      </c>
      <c r="H132" s="179" t="s">
        <v>224</v>
      </c>
      <c r="I132" s="75" t="s">
        <v>439</v>
      </c>
      <c r="J132" s="179" t="s">
        <v>405</v>
      </c>
      <c r="K132" s="181" t="s">
        <v>427</v>
      </c>
      <c r="L132" s="43" t="s">
        <v>377</v>
      </c>
      <c r="M132" s="179" t="s">
        <v>378</v>
      </c>
      <c r="N132" s="179" t="s">
        <v>230</v>
      </c>
      <c r="O132" s="178">
        <v>1900</v>
      </c>
      <c r="P132" s="7">
        <v>1.1000000000000001</v>
      </c>
      <c r="Q132" s="7"/>
      <c r="R132" s="7">
        <v>0.2</v>
      </c>
      <c r="S132" s="7">
        <v>0.4</v>
      </c>
      <c r="T132" s="7">
        <f t="shared" si="22"/>
        <v>1.7000000000000002</v>
      </c>
    </row>
    <row r="133" spans="1:26" ht="15">
      <c r="A133" s="228"/>
      <c r="B133" s="43" t="s">
        <v>242</v>
      </c>
      <c r="C133" s="43" t="s">
        <v>243</v>
      </c>
      <c r="D133" s="179" t="s">
        <v>217</v>
      </c>
      <c r="E133" s="180" t="s">
        <v>222</v>
      </c>
      <c r="F133" s="43" t="s">
        <v>379</v>
      </c>
      <c r="G133" s="179" t="s">
        <v>223</v>
      </c>
      <c r="H133" s="179" t="s">
        <v>224</v>
      </c>
      <c r="I133" s="75" t="s">
        <v>380</v>
      </c>
      <c r="J133" s="179" t="s">
        <v>405</v>
      </c>
      <c r="K133" s="181" t="s">
        <v>427</v>
      </c>
      <c r="L133" s="43" t="s">
        <v>381</v>
      </c>
      <c r="M133" s="179" t="s">
        <v>247</v>
      </c>
      <c r="N133" s="179" t="s">
        <v>382</v>
      </c>
      <c r="O133" s="178">
        <v>2170</v>
      </c>
      <c r="P133" s="7">
        <v>1.1000000000000001</v>
      </c>
      <c r="Q133" s="7"/>
      <c r="R133" s="7">
        <v>0.2</v>
      </c>
      <c r="S133" s="7">
        <v>0.4</v>
      </c>
      <c r="T133" s="7">
        <f t="shared" si="22"/>
        <v>1.7000000000000002</v>
      </c>
    </row>
    <row r="134" spans="1:26" ht="15">
      <c r="A134" s="228"/>
      <c r="B134" s="43" t="s">
        <v>383</v>
      </c>
      <c r="C134" s="43" t="s">
        <v>384</v>
      </c>
      <c r="D134" s="179" t="s">
        <v>217</v>
      </c>
      <c r="E134" s="180" t="s">
        <v>222</v>
      </c>
      <c r="F134" s="43" t="s">
        <v>385</v>
      </c>
      <c r="G134" s="179" t="s">
        <v>223</v>
      </c>
      <c r="H134" s="179" t="s">
        <v>224</v>
      </c>
      <c r="I134" s="75" t="s">
        <v>386</v>
      </c>
      <c r="J134" s="179" t="s">
        <v>405</v>
      </c>
      <c r="K134" s="181" t="s">
        <v>427</v>
      </c>
      <c r="L134" s="43" t="s">
        <v>387</v>
      </c>
      <c r="M134" s="179" t="s">
        <v>247</v>
      </c>
      <c r="N134" s="179" t="s">
        <v>248</v>
      </c>
      <c r="O134" s="178">
        <v>2170</v>
      </c>
      <c r="P134" s="7">
        <v>1.1000000000000001</v>
      </c>
      <c r="Q134" s="7"/>
      <c r="R134" s="7">
        <v>0.2</v>
      </c>
      <c r="S134" s="7">
        <v>0.4</v>
      </c>
      <c r="T134" s="7">
        <f t="shared" si="22"/>
        <v>1.7000000000000002</v>
      </c>
    </row>
    <row r="135" spans="1:26" ht="15">
      <c r="A135" s="228"/>
      <c r="B135" s="43" t="s">
        <v>217</v>
      </c>
      <c r="C135" s="43" t="s">
        <v>388</v>
      </c>
      <c r="D135" s="179" t="s">
        <v>217</v>
      </c>
      <c r="E135" s="180" t="s">
        <v>222</v>
      </c>
      <c r="F135" s="43" t="s">
        <v>389</v>
      </c>
      <c r="G135" s="179" t="s">
        <v>223</v>
      </c>
      <c r="H135" s="179" t="s">
        <v>224</v>
      </c>
      <c r="I135" s="75" t="s">
        <v>390</v>
      </c>
      <c r="J135" s="179" t="s">
        <v>405</v>
      </c>
      <c r="K135" s="181" t="s">
        <v>427</v>
      </c>
      <c r="L135" s="43" t="s">
        <v>391</v>
      </c>
      <c r="M135" s="179" t="s">
        <v>392</v>
      </c>
      <c r="N135" s="179" t="s">
        <v>248</v>
      </c>
      <c r="O135" s="178">
        <v>2150</v>
      </c>
      <c r="P135" s="7">
        <v>1.8</v>
      </c>
      <c r="Q135" s="7"/>
      <c r="R135" s="7">
        <v>0.2</v>
      </c>
      <c r="S135" s="7">
        <v>0.4</v>
      </c>
      <c r="T135" s="7">
        <f t="shared" si="22"/>
        <v>2.4</v>
      </c>
    </row>
    <row r="136" spans="1:26" ht="15">
      <c r="A136" s="228"/>
      <c r="B136" s="43" t="s">
        <v>393</v>
      </c>
      <c r="C136" s="43" t="s">
        <v>394</v>
      </c>
      <c r="D136" s="179" t="s">
        <v>217</v>
      </c>
      <c r="E136" s="180" t="s">
        <v>222</v>
      </c>
      <c r="F136" s="43" t="s">
        <v>395</v>
      </c>
      <c r="G136" s="179" t="s">
        <v>223</v>
      </c>
      <c r="H136" s="179" t="s">
        <v>224</v>
      </c>
      <c r="I136" s="75" t="s">
        <v>396</v>
      </c>
      <c r="J136" s="179" t="s">
        <v>405</v>
      </c>
      <c r="K136" s="181" t="s">
        <v>427</v>
      </c>
      <c r="L136" s="43" t="s">
        <v>440</v>
      </c>
      <c r="M136" s="179" t="s">
        <v>259</v>
      </c>
      <c r="N136" s="179" t="s">
        <v>248</v>
      </c>
      <c r="O136" s="178">
        <v>2150</v>
      </c>
      <c r="P136" s="7">
        <v>1.8</v>
      </c>
      <c r="Q136" s="7"/>
      <c r="R136" s="7">
        <v>0.2</v>
      </c>
      <c r="S136" s="7">
        <v>0.4</v>
      </c>
      <c r="T136" s="7">
        <f t="shared" si="22"/>
        <v>2.4</v>
      </c>
    </row>
    <row r="137" spans="1:26" ht="15">
      <c r="A137" s="228"/>
      <c r="B137" s="43" t="s">
        <v>441</v>
      </c>
      <c r="C137" s="43" t="s">
        <v>442</v>
      </c>
      <c r="D137" s="179" t="s">
        <v>217</v>
      </c>
      <c r="E137" s="180" t="s">
        <v>222</v>
      </c>
      <c r="F137" s="43" t="s">
        <v>391</v>
      </c>
      <c r="G137" s="179" t="s">
        <v>223</v>
      </c>
      <c r="H137" s="179" t="s">
        <v>224</v>
      </c>
      <c r="I137" s="75" t="s">
        <v>443</v>
      </c>
      <c r="J137" s="179" t="s">
        <v>405</v>
      </c>
      <c r="K137" s="181" t="s">
        <v>427</v>
      </c>
      <c r="L137" s="43" t="s">
        <v>444</v>
      </c>
      <c r="M137" s="179" t="s">
        <v>445</v>
      </c>
      <c r="N137" s="179" t="s">
        <v>446</v>
      </c>
      <c r="O137" s="179" t="s">
        <v>447</v>
      </c>
      <c r="P137" s="7">
        <v>1.8</v>
      </c>
      <c r="Q137" s="7"/>
      <c r="R137" s="7">
        <v>0.2</v>
      </c>
      <c r="S137" s="7">
        <v>0.4</v>
      </c>
      <c r="T137" s="7">
        <f t="shared" si="22"/>
        <v>2.4</v>
      </c>
    </row>
    <row r="138" spans="1:26" ht="15">
      <c r="A138" s="228"/>
      <c r="B138" s="43" t="s">
        <v>448</v>
      </c>
      <c r="C138" s="43" t="s">
        <v>449</v>
      </c>
      <c r="D138" s="179" t="s">
        <v>217</v>
      </c>
      <c r="E138" s="180" t="s">
        <v>222</v>
      </c>
      <c r="F138" s="43" t="s">
        <v>386</v>
      </c>
      <c r="G138" s="179" t="s">
        <v>223</v>
      </c>
      <c r="H138" s="179" t="s">
        <v>224</v>
      </c>
      <c r="I138" s="75" t="s">
        <v>450</v>
      </c>
      <c r="J138" s="179" t="s">
        <v>405</v>
      </c>
      <c r="K138" s="181" t="s">
        <v>427</v>
      </c>
      <c r="L138" s="43" t="s">
        <v>451</v>
      </c>
      <c r="M138" s="179" t="s">
        <v>270</v>
      </c>
      <c r="N138" s="179" t="s">
        <v>271</v>
      </c>
      <c r="O138" s="179" t="s">
        <v>447</v>
      </c>
      <c r="P138" s="7">
        <v>1.8</v>
      </c>
      <c r="Q138" s="7"/>
      <c r="R138" s="7">
        <v>0.2</v>
      </c>
      <c r="S138" s="7">
        <v>0.4</v>
      </c>
      <c r="T138" s="7">
        <f t="shared" si="22"/>
        <v>2.4</v>
      </c>
    </row>
    <row r="139" spans="1:26" ht="15">
      <c r="A139" s="228"/>
      <c r="B139" s="43" t="s">
        <v>452</v>
      </c>
      <c r="C139" s="43" t="s">
        <v>453</v>
      </c>
      <c r="D139" s="179" t="s">
        <v>217</v>
      </c>
      <c r="E139" s="180" t="s">
        <v>222</v>
      </c>
      <c r="F139" s="43" t="s">
        <v>454</v>
      </c>
      <c r="G139" s="179" t="s">
        <v>223</v>
      </c>
      <c r="H139" s="179" t="s">
        <v>224</v>
      </c>
      <c r="I139" s="75" t="s">
        <v>455</v>
      </c>
      <c r="J139" s="179" t="s">
        <v>405</v>
      </c>
      <c r="K139" s="181" t="s">
        <v>427</v>
      </c>
      <c r="L139" s="43" t="s">
        <v>456</v>
      </c>
      <c r="M139" s="179" t="s">
        <v>457</v>
      </c>
      <c r="N139" s="179" t="s">
        <v>271</v>
      </c>
      <c r="O139" s="179" t="s">
        <v>447</v>
      </c>
      <c r="P139" s="7">
        <v>1.8</v>
      </c>
      <c r="Q139" s="7">
        <v>1.3</v>
      </c>
      <c r="R139" s="7">
        <v>0.4</v>
      </c>
      <c r="S139" s="7">
        <v>0.4</v>
      </c>
      <c r="T139" s="7">
        <f t="shared" si="22"/>
        <v>3.9</v>
      </c>
    </row>
    <row r="140" spans="1:26" ht="15">
      <c r="A140" s="228"/>
      <c r="B140" s="46" t="s">
        <v>376</v>
      </c>
      <c r="C140" s="46" t="s">
        <v>458</v>
      </c>
      <c r="D140" s="179" t="s">
        <v>217</v>
      </c>
      <c r="E140" s="180" t="s">
        <v>222</v>
      </c>
      <c r="F140" s="46" t="s">
        <v>459</v>
      </c>
      <c r="G140" s="179" t="s">
        <v>223</v>
      </c>
      <c r="H140" s="179" t="s">
        <v>224</v>
      </c>
      <c r="I140" s="46" t="s">
        <v>460</v>
      </c>
      <c r="J140" s="179" t="s">
        <v>405</v>
      </c>
      <c r="K140" s="181" t="s">
        <v>427</v>
      </c>
      <c r="L140" s="46" t="s">
        <v>461</v>
      </c>
      <c r="M140" s="179" t="s">
        <v>282</v>
      </c>
      <c r="N140" s="179" t="s">
        <v>271</v>
      </c>
      <c r="O140" s="179" t="s">
        <v>447</v>
      </c>
      <c r="P140" s="7">
        <v>1.8</v>
      </c>
      <c r="Q140" s="7">
        <v>1.3</v>
      </c>
      <c r="R140" s="7">
        <v>0.4</v>
      </c>
      <c r="S140" s="7">
        <v>0.4</v>
      </c>
      <c r="T140" s="7">
        <f t="shared" si="22"/>
        <v>3.9</v>
      </c>
    </row>
    <row r="141" spans="1:26" ht="15">
      <c r="A141" s="229"/>
      <c r="B141" s="43">
        <v>31</v>
      </c>
      <c r="C141" s="43">
        <v>949</v>
      </c>
      <c r="D141" s="179" t="s">
        <v>217</v>
      </c>
      <c r="E141" s="180" t="s">
        <v>222</v>
      </c>
      <c r="F141" s="43" t="s">
        <v>462</v>
      </c>
      <c r="G141" s="179" t="s">
        <v>223</v>
      </c>
      <c r="H141" s="179" t="s">
        <v>224</v>
      </c>
      <c r="I141" s="75" t="s">
        <v>463</v>
      </c>
      <c r="J141" s="179" t="s">
        <v>405</v>
      </c>
      <c r="K141" s="181" t="s">
        <v>427</v>
      </c>
      <c r="L141" s="43" t="s">
        <v>464</v>
      </c>
      <c r="M141" s="179" t="s">
        <v>465</v>
      </c>
      <c r="N141" s="179" t="s">
        <v>466</v>
      </c>
      <c r="O141" s="179" t="s">
        <v>467</v>
      </c>
      <c r="P141" s="7">
        <v>1.8</v>
      </c>
      <c r="Q141" s="7">
        <v>1.3</v>
      </c>
      <c r="R141" s="7">
        <v>0.4</v>
      </c>
      <c r="S141" s="7">
        <v>0.4</v>
      </c>
      <c r="T141" s="7">
        <f t="shared" si="22"/>
        <v>3.9</v>
      </c>
    </row>
    <row r="142" spans="1:26" ht="15">
      <c r="A142" s="229"/>
      <c r="B142" s="43">
        <v>32</v>
      </c>
      <c r="C142" s="43">
        <v>1055</v>
      </c>
      <c r="D142" s="179" t="s">
        <v>217</v>
      </c>
      <c r="E142" s="180" t="s">
        <v>222</v>
      </c>
      <c r="F142" s="43" t="s">
        <v>468</v>
      </c>
      <c r="G142" s="179" t="s">
        <v>223</v>
      </c>
      <c r="H142" s="179" t="s">
        <v>224</v>
      </c>
      <c r="I142" s="75" t="s">
        <v>469</v>
      </c>
      <c r="J142" s="179" t="s">
        <v>405</v>
      </c>
      <c r="K142" s="181" t="s">
        <v>427</v>
      </c>
      <c r="L142" s="43" t="s">
        <v>470</v>
      </c>
      <c r="M142" s="179" t="s">
        <v>291</v>
      </c>
      <c r="N142" s="179" t="s">
        <v>466</v>
      </c>
      <c r="O142" s="179" t="s">
        <v>467</v>
      </c>
      <c r="P142" s="7">
        <v>1.8</v>
      </c>
      <c r="Q142" s="7">
        <v>1.3</v>
      </c>
      <c r="R142" s="7">
        <v>0.4</v>
      </c>
      <c r="S142" s="7">
        <v>0.4</v>
      </c>
      <c r="T142" s="7">
        <f t="shared" si="22"/>
        <v>3.9</v>
      </c>
    </row>
    <row r="143" spans="1:26" ht="15">
      <c r="A143" s="229"/>
      <c r="B143" s="43">
        <v>41</v>
      </c>
      <c r="C143" s="43">
        <v>1178</v>
      </c>
      <c r="D143" s="179" t="s">
        <v>217</v>
      </c>
      <c r="E143" s="180" t="s">
        <v>222</v>
      </c>
      <c r="F143" s="43" t="s">
        <v>471</v>
      </c>
      <c r="G143" s="179" t="s">
        <v>223</v>
      </c>
      <c r="H143" s="179" t="s">
        <v>224</v>
      </c>
      <c r="I143" s="75" t="s">
        <v>472</v>
      </c>
      <c r="J143" s="179" t="s">
        <v>405</v>
      </c>
      <c r="K143" s="181" t="s">
        <v>427</v>
      </c>
      <c r="L143" s="43" t="s">
        <v>473</v>
      </c>
      <c r="M143" s="179" t="s">
        <v>474</v>
      </c>
      <c r="N143" s="179" t="s">
        <v>475</v>
      </c>
      <c r="O143" s="179" t="s">
        <v>476</v>
      </c>
      <c r="P143" s="7">
        <v>1.8</v>
      </c>
      <c r="Q143" s="7">
        <v>1.8</v>
      </c>
      <c r="R143" s="7">
        <v>0.4</v>
      </c>
      <c r="S143" s="7">
        <v>0.4</v>
      </c>
      <c r="T143" s="7">
        <f t="shared" si="22"/>
        <v>4.4000000000000004</v>
      </c>
    </row>
    <row r="144" spans="1:26" ht="15">
      <c r="A144" s="229"/>
      <c r="B144" s="43">
        <v>42</v>
      </c>
      <c r="C144" s="43">
        <v>1319</v>
      </c>
      <c r="D144" s="179" t="s">
        <v>217</v>
      </c>
      <c r="E144" s="180" t="s">
        <v>222</v>
      </c>
      <c r="F144" s="43" t="s">
        <v>477</v>
      </c>
      <c r="G144" s="179" t="s">
        <v>223</v>
      </c>
      <c r="H144" s="179" t="s">
        <v>224</v>
      </c>
      <c r="I144" s="75" t="s">
        <v>478</v>
      </c>
      <c r="J144" s="179" t="s">
        <v>405</v>
      </c>
      <c r="K144" s="181" t="s">
        <v>427</v>
      </c>
      <c r="L144" s="43" t="s">
        <v>479</v>
      </c>
      <c r="M144" s="179" t="s">
        <v>300</v>
      </c>
      <c r="N144" s="179" t="s">
        <v>475</v>
      </c>
      <c r="O144" s="179" t="s">
        <v>476</v>
      </c>
      <c r="P144" s="7">
        <v>1.8</v>
      </c>
      <c r="Q144" s="7">
        <v>1.8</v>
      </c>
      <c r="R144" s="7">
        <v>0.4</v>
      </c>
      <c r="S144" s="7">
        <v>0.4</v>
      </c>
      <c r="T144" s="7">
        <f t="shared" si="22"/>
        <v>4.4000000000000004</v>
      </c>
    </row>
    <row r="145" spans="1:26" ht="15">
      <c r="A145" s="229"/>
      <c r="B145" s="43">
        <v>51</v>
      </c>
      <c r="C145" s="43">
        <v>1477</v>
      </c>
      <c r="D145" s="179" t="s">
        <v>217</v>
      </c>
      <c r="E145" s="180" t="s">
        <v>222</v>
      </c>
      <c r="F145" s="43" t="s">
        <v>480</v>
      </c>
      <c r="G145" s="179" t="s">
        <v>223</v>
      </c>
      <c r="H145" s="179" t="s">
        <v>224</v>
      </c>
      <c r="I145" s="75" t="s">
        <v>481</v>
      </c>
      <c r="J145" s="179" t="s">
        <v>405</v>
      </c>
      <c r="K145" s="181" t="s">
        <v>427</v>
      </c>
      <c r="L145" s="43" t="s">
        <v>482</v>
      </c>
      <c r="M145" s="43" t="s">
        <v>483</v>
      </c>
      <c r="N145" s="179" t="s">
        <v>484</v>
      </c>
      <c r="O145" s="179" t="s">
        <v>485</v>
      </c>
      <c r="P145" s="7">
        <v>1.8</v>
      </c>
      <c r="Q145" s="7">
        <v>1.8</v>
      </c>
      <c r="R145" s="7">
        <v>0.4</v>
      </c>
      <c r="S145" s="7">
        <v>0.4</v>
      </c>
      <c r="T145" s="7">
        <f t="shared" si="22"/>
        <v>4.4000000000000004</v>
      </c>
    </row>
    <row r="146" spans="1:26" ht="15">
      <c r="A146" s="229"/>
      <c r="B146" s="43">
        <v>52</v>
      </c>
      <c r="C146" s="43">
        <v>1653</v>
      </c>
      <c r="D146" s="179" t="s">
        <v>217</v>
      </c>
      <c r="E146" s="180" t="s">
        <v>222</v>
      </c>
      <c r="F146" s="43" t="s">
        <v>486</v>
      </c>
      <c r="G146" s="179" t="s">
        <v>223</v>
      </c>
      <c r="H146" s="179" t="s">
        <v>224</v>
      </c>
      <c r="I146" s="75" t="s">
        <v>487</v>
      </c>
      <c r="J146" s="179" t="s">
        <v>405</v>
      </c>
      <c r="K146" s="181" t="s">
        <v>427</v>
      </c>
      <c r="L146" s="43" t="s">
        <v>488</v>
      </c>
      <c r="M146" s="43" t="s">
        <v>489</v>
      </c>
      <c r="N146" s="179" t="s">
        <v>310</v>
      </c>
      <c r="O146" s="179" t="s">
        <v>485</v>
      </c>
      <c r="P146" s="7">
        <v>1.8</v>
      </c>
      <c r="Q146" s="7">
        <v>1.8</v>
      </c>
      <c r="R146" s="7">
        <v>0.4</v>
      </c>
      <c r="S146" s="7">
        <v>0.4</v>
      </c>
      <c r="T146" s="7">
        <f t="shared" si="22"/>
        <v>4.4000000000000004</v>
      </c>
    </row>
    <row r="147" spans="1:26" ht="15">
      <c r="A147" s="229"/>
      <c r="B147" s="43">
        <v>53</v>
      </c>
      <c r="C147" s="43">
        <v>1846</v>
      </c>
      <c r="D147" s="179" t="s">
        <v>217</v>
      </c>
      <c r="E147" s="180" t="s">
        <v>222</v>
      </c>
      <c r="F147" s="43" t="s">
        <v>490</v>
      </c>
      <c r="G147" s="179" t="s">
        <v>223</v>
      </c>
      <c r="H147" s="179" t="s">
        <v>224</v>
      </c>
      <c r="I147" s="75" t="s">
        <v>491</v>
      </c>
      <c r="J147" s="179" t="s">
        <v>405</v>
      </c>
      <c r="K147" s="181" t="s">
        <v>427</v>
      </c>
      <c r="L147" s="43" t="s">
        <v>492</v>
      </c>
      <c r="M147" s="43" t="s">
        <v>493</v>
      </c>
      <c r="N147" s="179" t="s">
        <v>310</v>
      </c>
      <c r="O147" s="179" t="s">
        <v>485</v>
      </c>
      <c r="P147" s="7">
        <v>1.8</v>
      </c>
      <c r="Q147" s="7">
        <v>1.8</v>
      </c>
      <c r="R147" s="7">
        <v>0.4</v>
      </c>
      <c r="S147" s="7">
        <v>0.4</v>
      </c>
      <c r="T147" s="7">
        <f t="shared" si="22"/>
        <v>4.4000000000000004</v>
      </c>
    </row>
    <row r="148" spans="1:26" ht="15">
      <c r="A148" s="229"/>
      <c r="B148" s="43">
        <v>61</v>
      </c>
      <c r="C148" s="43">
        <v>2110</v>
      </c>
      <c r="D148" s="179" t="s">
        <v>217</v>
      </c>
      <c r="E148" s="180" t="s">
        <v>222</v>
      </c>
      <c r="F148" s="43" t="s">
        <v>494</v>
      </c>
      <c r="G148" s="179" t="s">
        <v>223</v>
      </c>
      <c r="H148" s="179" t="s">
        <v>224</v>
      </c>
      <c r="I148" s="75" t="s">
        <v>495</v>
      </c>
      <c r="J148" s="179" t="s">
        <v>405</v>
      </c>
      <c r="K148" s="181" t="s">
        <v>427</v>
      </c>
      <c r="L148" s="43" t="s">
        <v>496</v>
      </c>
      <c r="M148" s="43" t="s">
        <v>497</v>
      </c>
      <c r="N148" s="179" t="s">
        <v>498</v>
      </c>
      <c r="O148" s="178">
        <v>3860</v>
      </c>
      <c r="P148" s="7">
        <v>5.5</v>
      </c>
      <c r="Q148" s="7">
        <v>1.8</v>
      </c>
      <c r="R148" s="7">
        <v>0.4</v>
      </c>
      <c r="S148" s="7">
        <v>0.4</v>
      </c>
      <c r="T148" s="7">
        <f t="shared" si="22"/>
        <v>8.1</v>
      </c>
    </row>
    <row r="149" spans="1:26" ht="15">
      <c r="A149" s="229"/>
      <c r="B149" s="43">
        <v>62</v>
      </c>
      <c r="C149" s="43">
        <v>2373</v>
      </c>
      <c r="D149" s="179" t="s">
        <v>217</v>
      </c>
      <c r="E149" s="180" t="s">
        <v>222</v>
      </c>
      <c r="F149" s="43" t="s">
        <v>499</v>
      </c>
      <c r="G149" s="179" t="s">
        <v>223</v>
      </c>
      <c r="H149" s="179" t="s">
        <v>224</v>
      </c>
      <c r="I149" s="75" t="s">
        <v>500</v>
      </c>
      <c r="J149" s="179" t="s">
        <v>405</v>
      </c>
      <c r="K149" s="181" t="s">
        <v>427</v>
      </c>
      <c r="L149" s="43" t="s">
        <v>501</v>
      </c>
      <c r="M149" s="43" t="s">
        <v>502</v>
      </c>
      <c r="N149" s="179" t="s">
        <v>498</v>
      </c>
      <c r="O149" s="178">
        <v>3860</v>
      </c>
      <c r="P149" s="7">
        <v>5.5</v>
      </c>
      <c r="Q149" s="7">
        <v>1.8</v>
      </c>
      <c r="R149" s="7">
        <v>0.4</v>
      </c>
      <c r="S149" s="7">
        <v>0.4</v>
      </c>
      <c r="T149" s="7">
        <f t="shared" si="22"/>
        <v>8.1</v>
      </c>
    </row>
    <row r="150" spans="1:26" ht="15">
      <c r="A150" s="229"/>
      <c r="B150" s="43">
        <v>63</v>
      </c>
      <c r="C150" s="43">
        <v>2637</v>
      </c>
      <c r="D150" s="179" t="s">
        <v>217</v>
      </c>
      <c r="E150" s="180" t="s">
        <v>222</v>
      </c>
      <c r="F150" s="43" t="s">
        <v>503</v>
      </c>
      <c r="G150" s="179" t="s">
        <v>223</v>
      </c>
      <c r="H150" s="179" t="s">
        <v>224</v>
      </c>
      <c r="I150" s="75" t="s">
        <v>504</v>
      </c>
      <c r="J150" s="179" t="s">
        <v>405</v>
      </c>
      <c r="K150" s="181" t="s">
        <v>427</v>
      </c>
      <c r="L150" s="43" t="s">
        <v>505</v>
      </c>
      <c r="M150" s="43" t="s">
        <v>506</v>
      </c>
      <c r="N150" s="179" t="s">
        <v>498</v>
      </c>
      <c r="O150" s="178">
        <v>3860</v>
      </c>
      <c r="P150" s="7">
        <v>5.5</v>
      </c>
      <c r="Q150" s="7">
        <v>1.8</v>
      </c>
      <c r="R150" s="7">
        <v>0.4</v>
      </c>
      <c r="S150" s="7">
        <v>0.4</v>
      </c>
      <c r="T150" s="7">
        <f t="shared" si="22"/>
        <v>8.1</v>
      </c>
    </row>
    <row r="151" spans="1:26" ht="15">
      <c r="A151" s="229"/>
      <c r="B151" s="43">
        <v>71</v>
      </c>
      <c r="C151" s="43">
        <v>2908</v>
      </c>
      <c r="D151" s="179" t="s">
        <v>217</v>
      </c>
      <c r="E151" s="180" t="s">
        <v>222</v>
      </c>
      <c r="F151" s="43" t="s">
        <v>507</v>
      </c>
      <c r="G151" s="179" t="s">
        <v>223</v>
      </c>
      <c r="H151" s="179" t="s">
        <v>224</v>
      </c>
      <c r="I151" s="75" t="s">
        <v>508</v>
      </c>
      <c r="J151" s="179" t="s">
        <v>405</v>
      </c>
      <c r="K151" s="181" t="s">
        <v>427</v>
      </c>
      <c r="L151" s="43" t="s">
        <v>509</v>
      </c>
      <c r="M151" s="43" t="s">
        <v>510</v>
      </c>
      <c r="N151" s="179" t="s">
        <v>511</v>
      </c>
      <c r="O151" s="178">
        <v>4000</v>
      </c>
      <c r="P151" s="7">
        <v>5.5</v>
      </c>
      <c r="Q151" s="7">
        <v>3.7</v>
      </c>
      <c r="R151" s="7">
        <v>0.4</v>
      </c>
      <c r="S151" s="7">
        <v>0.75</v>
      </c>
      <c r="T151" s="7">
        <f t="shared" si="22"/>
        <v>10.35</v>
      </c>
    </row>
    <row r="152" spans="1:26" ht="15">
      <c r="A152" s="229"/>
      <c r="B152" s="43">
        <v>72</v>
      </c>
      <c r="C152" s="43">
        <v>3165</v>
      </c>
      <c r="D152" s="179" t="s">
        <v>217</v>
      </c>
      <c r="E152" s="180" t="s">
        <v>222</v>
      </c>
      <c r="F152" s="43" t="s">
        <v>512</v>
      </c>
      <c r="G152" s="179" t="s">
        <v>223</v>
      </c>
      <c r="H152" s="179" t="s">
        <v>224</v>
      </c>
      <c r="I152" s="75" t="s">
        <v>513</v>
      </c>
      <c r="J152" s="179" t="s">
        <v>405</v>
      </c>
      <c r="K152" s="181" t="s">
        <v>427</v>
      </c>
      <c r="L152" s="43" t="s">
        <v>514</v>
      </c>
      <c r="M152" s="43" t="s">
        <v>515</v>
      </c>
      <c r="N152" s="179" t="s">
        <v>338</v>
      </c>
      <c r="O152" s="178">
        <v>4000</v>
      </c>
      <c r="P152" s="7">
        <v>5.5</v>
      </c>
      <c r="Q152" s="7">
        <v>3.7</v>
      </c>
      <c r="R152" s="7">
        <v>0.4</v>
      </c>
      <c r="S152" s="7">
        <v>0.75</v>
      </c>
      <c r="T152" s="7">
        <f t="shared" si="22"/>
        <v>10.35</v>
      </c>
    </row>
    <row r="153" spans="1:26" ht="15">
      <c r="A153" s="229"/>
      <c r="B153" s="43">
        <v>73</v>
      </c>
      <c r="C153" s="43">
        <v>3488</v>
      </c>
      <c r="D153" s="179" t="s">
        <v>217</v>
      </c>
      <c r="E153" s="180" t="s">
        <v>222</v>
      </c>
      <c r="F153" s="43" t="s">
        <v>398</v>
      </c>
      <c r="G153" s="179" t="s">
        <v>223</v>
      </c>
      <c r="H153" s="179" t="s">
        <v>224</v>
      </c>
      <c r="I153" s="75" t="s">
        <v>399</v>
      </c>
      <c r="J153" s="179" t="s">
        <v>405</v>
      </c>
      <c r="K153" s="181" t="s">
        <v>427</v>
      </c>
      <c r="L153" s="43" t="s">
        <v>400</v>
      </c>
      <c r="M153" s="43" t="s">
        <v>401</v>
      </c>
      <c r="N153" s="179" t="s">
        <v>338</v>
      </c>
      <c r="O153" s="178">
        <v>4000</v>
      </c>
      <c r="P153" s="7">
        <v>5.5</v>
      </c>
      <c r="Q153" s="7">
        <v>3.7</v>
      </c>
      <c r="R153" s="7">
        <v>0.4</v>
      </c>
      <c r="S153" s="7">
        <v>0.75</v>
      </c>
      <c r="T153" s="7">
        <f t="shared" si="22"/>
        <v>10.35</v>
      </c>
    </row>
    <row r="154" spans="1:26" ht="15">
      <c r="A154" s="229"/>
      <c r="B154" s="43">
        <v>81</v>
      </c>
      <c r="C154" s="43" t="s">
        <v>402</v>
      </c>
      <c r="D154" s="178">
        <v>12</v>
      </c>
      <c r="E154" s="183">
        <v>7</v>
      </c>
      <c r="F154" s="43" t="s">
        <v>403</v>
      </c>
      <c r="G154" s="178">
        <v>30</v>
      </c>
      <c r="H154" s="184">
        <v>38</v>
      </c>
      <c r="I154" s="43" t="s">
        <v>404</v>
      </c>
      <c r="J154" s="179" t="s">
        <v>516</v>
      </c>
      <c r="K154" s="181" t="s">
        <v>405</v>
      </c>
      <c r="L154" s="43" t="s">
        <v>517</v>
      </c>
      <c r="M154" s="43" t="s">
        <v>518</v>
      </c>
      <c r="N154" s="179" t="s">
        <v>519</v>
      </c>
      <c r="O154" s="178">
        <v>4080</v>
      </c>
      <c r="P154" s="7">
        <v>5.5</v>
      </c>
      <c r="Q154" s="7">
        <v>3.7</v>
      </c>
      <c r="R154" s="7">
        <v>0.4</v>
      </c>
      <c r="S154" s="7">
        <v>0.75</v>
      </c>
      <c r="T154" s="7">
        <f t="shared" si="22"/>
        <v>10.35</v>
      </c>
    </row>
    <row r="155" spans="1:26" ht="15">
      <c r="A155" s="229"/>
      <c r="B155" s="43">
        <v>82</v>
      </c>
      <c r="C155" s="43" t="s">
        <v>520</v>
      </c>
      <c r="D155" s="178">
        <v>12</v>
      </c>
      <c r="E155" s="183">
        <v>7</v>
      </c>
      <c r="F155" s="43" t="s">
        <v>521</v>
      </c>
      <c r="G155" s="178">
        <v>30</v>
      </c>
      <c r="H155" s="184">
        <v>38</v>
      </c>
      <c r="I155" s="43" t="s">
        <v>522</v>
      </c>
      <c r="J155" s="179" t="s">
        <v>318</v>
      </c>
      <c r="K155" s="181" t="s">
        <v>405</v>
      </c>
      <c r="L155" s="43" t="s">
        <v>523</v>
      </c>
      <c r="M155" s="43" t="s">
        <v>524</v>
      </c>
      <c r="N155" s="179" t="s">
        <v>519</v>
      </c>
      <c r="O155" s="178">
        <v>4080</v>
      </c>
      <c r="P155" s="7">
        <v>5.5</v>
      </c>
      <c r="Q155" s="7">
        <v>3.7</v>
      </c>
      <c r="R155" s="7">
        <v>0.4</v>
      </c>
      <c r="S155" s="7">
        <v>0.75</v>
      </c>
      <c r="T155" s="7">
        <f t="shared" si="22"/>
        <v>10.35</v>
      </c>
    </row>
    <row r="156" spans="1:26" ht="15">
      <c r="A156" s="229"/>
      <c r="B156" s="43">
        <v>83</v>
      </c>
      <c r="C156" s="43" t="s">
        <v>525</v>
      </c>
      <c r="D156" s="178">
        <v>12</v>
      </c>
      <c r="E156" s="183">
        <v>7</v>
      </c>
      <c r="F156" s="43" t="s">
        <v>526</v>
      </c>
      <c r="G156" s="178">
        <v>30</v>
      </c>
      <c r="H156" s="184">
        <v>38</v>
      </c>
      <c r="I156" s="43" t="s">
        <v>527</v>
      </c>
      <c r="J156" s="179" t="s">
        <v>318</v>
      </c>
      <c r="K156" s="181" t="s">
        <v>405</v>
      </c>
      <c r="L156" s="43" t="s">
        <v>528</v>
      </c>
      <c r="M156" s="179" t="s">
        <v>529</v>
      </c>
      <c r="N156" s="43" t="s">
        <v>530</v>
      </c>
      <c r="O156" s="43" t="s">
        <v>531</v>
      </c>
      <c r="P156" s="7">
        <v>15</v>
      </c>
      <c r="Q156" s="7">
        <v>3.7</v>
      </c>
      <c r="R156" s="7">
        <v>1.8</v>
      </c>
      <c r="S156" s="7">
        <v>0.75</v>
      </c>
      <c r="T156" s="7">
        <f t="shared" si="22"/>
        <v>21.25</v>
      </c>
    </row>
    <row r="157" spans="1:26" ht="15">
      <c r="A157" s="227"/>
      <c r="B157" s="43">
        <v>84</v>
      </c>
      <c r="C157" s="43" t="s">
        <v>406</v>
      </c>
      <c r="D157" s="178">
        <v>12</v>
      </c>
      <c r="E157" s="183">
        <v>7</v>
      </c>
      <c r="F157" s="43" t="s">
        <v>407</v>
      </c>
      <c r="G157" s="178">
        <v>30</v>
      </c>
      <c r="H157" s="184">
        <v>38</v>
      </c>
      <c r="I157" s="43" t="s">
        <v>532</v>
      </c>
      <c r="J157" s="179" t="s">
        <v>318</v>
      </c>
      <c r="K157" s="181" t="s">
        <v>405</v>
      </c>
      <c r="L157" s="43" t="s">
        <v>533</v>
      </c>
      <c r="M157" s="179" t="s">
        <v>529</v>
      </c>
      <c r="N157" s="43" t="s">
        <v>534</v>
      </c>
      <c r="O157" s="43" t="s">
        <v>535</v>
      </c>
      <c r="P157" s="7">
        <v>15</v>
      </c>
      <c r="Q157" s="7">
        <v>3.7</v>
      </c>
      <c r="R157" s="7">
        <v>1.8</v>
      </c>
      <c r="S157" s="7">
        <v>0.75</v>
      </c>
      <c r="T157" s="7">
        <f t="shared" si="22"/>
        <v>21.25</v>
      </c>
    </row>
    <row r="158" spans="1:26" ht="15">
      <c r="A158" s="73"/>
      <c r="B158" s="74"/>
      <c r="C158" s="74"/>
      <c r="D158" s="71"/>
      <c r="E158" s="79"/>
      <c r="F158" s="74"/>
      <c r="G158" s="71"/>
      <c r="H158" s="79"/>
      <c r="I158" s="74"/>
      <c r="J158" s="74"/>
      <c r="K158" s="76"/>
      <c r="L158" s="74"/>
      <c r="M158" s="71"/>
      <c r="N158" s="74"/>
      <c r="O158" s="74"/>
      <c r="P158" s="86"/>
      <c r="Q158" s="101"/>
      <c r="R158" s="101"/>
      <c r="S158" s="101"/>
      <c r="T158" s="102"/>
    </row>
    <row r="159" spans="1:26" ht="15">
      <c r="A159" s="228" t="s">
        <v>536</v>
      </c>
      <c r="B159" s="218" t="s">
        <v>537</v>
      </c>
      <c r="C159" s="218" t="s">
        <v>538</v>
      </c>
      <c r="D159" s="219" t="s">
        <v>539</v>
      </c>
      <c r="E159" s="218"/>
      <c r="F159" s="218"/>
      <c r="G159" s="218" t="s">
        <v>540</v>
      </c>
      <c r="H159" s="218"/>
      <c r="I159" s="218"/>
      <c r="J159" s="219" t="s">
        <v>541</v>
      </c>
      <c r="K159" s="218"/>
      <c r="L159" s="218"/>
      <c r="M159" s="218" t="s">
        <v>542</v>
      </c>
      <c r="N159" s="218"/>
      <c r="O159" s="218"/>
      <c r="P159" s="207" t="s">
        <v>857</v>
      </c>
      <c r="Q159" s="208"/>
      <c r="R159" s="208"/>
      <c r="S159" s="208"/>
      <c r="T159" s="209"/>
      <c r="U159" t="s">
        <v>1163</v>
      </c>
    </row>
    <row r="160" spans="1:26" ht="15">
      <c r="A160" s="228"/>
      <c r="B160" s="218"/>
      <c r="C160" s="218"/>
      <c r="D160" s="43" t="s">
        <v>543</v>
      </c>
      <c r="E160" s="43" t="s">
        <v>544</v>
      </c>
      <c r="F160" s="43" t="s">
        <v>545</v>
      </c>
      <c r="G160" s="43" t="s">
        <v>543</v>
      </c>
      <c r="H160" s="43" t="s">
        <v>544</v>
      </c>
      <c r="I160" s="43" t="s">
        <v>545</v>
      </c>
      <c r="J160" s="43" t="s">
        <v>543</v>
      </c>
      <c r="K160" s="43" t="s">
        <v>544</v>
      </c>
      <c r="L160" s="43" t="s">
        <v>545</v>
      </c>
      <c r="M160" s="43" t="s">
        <v>546</v>
      </c>
      <c r="N160" s="43" t="s">
        <v>547</v>
      </c>
      <c r="O160" s="43" t="s">
        <v>548</v>
      </c>
      <c r="P160" s="98" t="s">
        <v>858</v>
      </c>
      <c r="Q160" s="98" t="s">
        <v>859</v>
      </c>
      <c r="R160" s="98" t="s">
        <v>860</v>
      </c>
      <c r="S160" s="98" t="s">
        <v>861</v>
      </c>
      <c r="T160" s="98" t="s">
        <v>875</v>
      </c>
      <c r="V160" s="118" t="s">
        <v>920</v>
      </c>
      <c r="W160" s="119"/>
      <c r="X160" s="119"/>
      <c r="Y160" s="119"/>
      <c r="Z160" s="116"/>
    </row>
    <row r="161" spans="1:29" ht="15">
      <c r="A161" s="228"/>
      <c r="B161" s="43" t="s">
        <v>549</v>
      </c>
      <c r="C161" s="43" t="s">
        <v>550</v>
      </c>
      <c r="D161" s="43" t="s">
        <v>551</v>
      </c>
      <c r="E161" s="43" t="s">
        <v>551</v>
      </c>
      <c r="F161" s="43" t="s">
        <v>552</v>
      </c>
      <c r="G161" s="43" t="s">
        <v>551</v>
      </c>
      <c r="H161" s="43" t="s">
        <v>551</v>
      </c>
      <c r="I161" s="43" t="s">
        <v>552</v>
      </c>
      <c r="J161" s="43" t="s">
        <v>551</v>
      </c>
      <c r="K161" s="43" t="s">
        <v>551</v>
      </c>
      <c r="L161" s="43" t="s">
        <v>553</v>
      </c>
      <c r="M161" s="43" t="s">
        <v>554</v>
      </c>
      <c r="N161" s="43" t="s">
        <v>554</v>
      </c>
      <c r="O161" s="43" t="s">
        <v>554</v>
      </c>
      <c r="P161" s="98" t="s">
        <v>855</v>
      </c>
      <c r="Q161" s="98" t="s">
        <v>855</v>
      </c>
      <c r="R161" s="98" t="s">
        <v>855</v>
      </c>
      <c r="S161" s="98" t="s">
        <v>855</v>
      </c>
      <c r="T161" s="98" t="s">
        <v>855</v>
      </c>
      <c r="V161" s="235" t="s">
        <v>921</v>
      </c>
      <c r="W161" s="236"/>
      <c r="X161" s="236"/>
      <c r="Y161" s="236"/>
      <c r="Z161" s="236"/>
    </row>
    <row r="162" spans="1:29" ht="15">
      <c r="A162" s="228"/>
      <c r="B162" s="46" t="s">
        <v>555</v>
      </c>
      <c r="C162" s="46" t="s">
        <v>556</v>
      </c>
      <c r="D162" s="2">
        <v>12</v>
      </c>
      <c r="E162" s="42">
        <v>7</v>
      </c>
      <c r="F162" s="46" t="s">
        <v>557</v>
      </c>
      <c r="G162" s="178">
        <v>32</v>
      </c>
      <c r="H162" s="184">
        <v>39.4</v>
      </c>
      <c r="I162" s="46" t="s">
        <v>479</v>
      </c>
      <c r="J162" s="179" t="s">
        <v>558</v>
      </c>
      <c r="K162" s="181" t="s">
        <v>559</v>
      </c>
      <c r="L162" s="46" t="s">
        <v>560</v>
      </c>
      <c r="M162" s="43" t="s">
        <v>561</v>
      </c>
      <c r="N162" s="43" t="s">
        <v>562</v>
      </c>
      <c r="O162" s="39">
        <v>2815</v>
      </c>
      <c r="P162" s="7">
        <v>1.8</v>
      </c>
      <c r="Q162" s="7">
        <v>1.3</v>
      </c>
      <c r="R162" s="7">
        <v>0.4</v>
      </c>
      <c r="S162" s="7">
        <v>0.4</v>
      </c>
      <c r="T162" s="7">
        <f>SUM(P162:S162)</f>
        <v>3.9</v>
      </c>
    </row>
    <row r="163" spans="1:29" ht="15">
      <c r="A163" s="229"/>
      <c r="B163" s="43">
        <v>32</v>
      </c>
      <c r="C163" s="43" t="s">
        <v>563</v>
      </c>
      <c r="D163" s="2">
        <v>12</v>
      </c>
      <c r="E163" s="42">
        <v>7</v>
      </c>
      <c r="F163" s="43" t="s">
        <v>564</v>
      </c>
      <c r="G163" s="178">
        <v>32</v>
      </c>
      <c r="H163" s="184">
        <v>39.4</v>
      </c>
      <c r="I163" s="43" t="s">
        <v>565</v>
      </c>
      <c r="J163" s="179" t="s">
        <v>558</v>
      </c>
      <c r="K163" s="181" t="s">
        <v>559</v>
      </c>
      <c r="L163" s="43" t="s">
        <v>566</v>
      </c>
      <c r="M163" s="182" t="s">
        <v>567</v>
      </c>
      <c r="N163" s="43" t="s">
        <v>568</v>
      </c>
      <c r="O163" s="43" t="s">
        <v>569</v>
      </c>
      <c r="P163" s="7">
        <v>1.8</v>
      </c>
      <c r="Q163" s="7">
        <v>1.3</v>
      </c>
      <c r="R163" s="7">
        <v>0.4</v>
      </c>
      <c r="S163" s="7">
        <v>0.4</v>
      </c>
      <c r="T163" s="7">
        <f t="shared" ref="T163:T174" si="23">SUM(P163:S163)</f>
        <v>3.9</v>
      </c>
    </row>
    <row r="164" spans="1:29" ht="15">
      <c r="A164" s="229"/>
      <c r="B164" s="43">
        <v>42</v>
      </c>
      <c r="C164" s="43" t="s">
        <v>570</v>
      </c>
      <c r="D164" s="2">
        <v>12</v>
      </c>
      <c r="E164" s="42">
        <v>7</v>
      </c>
      <c r="F164" s="43" t="s">
        <v>571</v>
      </c>
      <c r="G164" s="178">
        <v>32</v>
      </c>
      <c r="H164" s="184">
        <v>39.4</v>
      </c>
      <c r="I164" s="43" t="s">
        <v>397</v>
      </c>
      <c r="J164" s="179" t="s">
        <v>558</v>
      </c>
      <c r="K164" s="181" t="s">
        <v>559</v>
      </c>
      <c r="L164" s="43" t="s">
        <v>572</v>
      </c>
      <c r="M164" s="182" t="s">
        <v>567</v>
      </c>
      <c r="N164" s="43" t="s">
        <v>573</v>
      </c>
      <c r="O164" s="43" t="s">
        <v>574</v>
      </c>
      <c r="P164" s="7">
        <v>1.8</v>
      </c>
      <c r="Q164" s="7">
        <v>1.8</v>
      </c>
      <c r="R164" s="7">
        <v>0.4</v>
      </c>
      <c r="S164" s="7">
        <v>0.4</v>
      </c>
      <c r="T164" s="7">
        <f t="shared" si="23"/>
        <v>4.4000000000000004</v>
      </c>
    </row>
    <row r="165" spans="1:29" ht="15">
      <c r="A165" s="229"/>
      <c r="B165" s="43">
        <v>52</v>
      </c>
      <c r="C165" s="43" t="s">
        <v>575</v>
      </c>
      <c r="D165" s="2">
        <v>12</v>
      </c>
      <c r="E165" s="42">
        <v>7</v>
      </c>
      <c r="F165" s="43" t="s">
        <v>576</v>
      </c>
      <c r="G165" s="178">
        <v>32</v>
      </c>
      <c r="H165" s="184">
        <v>39.4</v>
      </c>
      <c r="I165" s="43" t="s">
        <v>577</v>
      </c>
      <c r="J165" s="179" t="s">
        <v>558</v>
      </c>
      <c r="K165" s="181" t="s">
        <v>559</v>
      </c>
      <c r="L165" s="43" t="s">
        <v>578</v>
      </c>
      <c r="M165" s="43" t="s">
        <v>579</v>
      </c>
      <c r="N165" s="43" t="s">
        <v>580</v>
      </c>
      <c r="O165" s="43" t="s">
        <v>581</v>
      </c>
      <c r="P165" s="7">
        <v>1.8</v>
      </c>
      <c r="Q165" s="7">
        <v>1.8</v>
      </c>
      <c r="R165" s="7">
        <v>0.4</v>
      </c>
      <c r="S165" s="7">
        <v>0.4</v>
      </c>
      <c r="T165" s="7">
        <f t="shared" si="23"/>
        <v>4.4000000000000004</v>
      </c>
    </row>
    <row r="166" spans="1:29" ht="15">
      <c r="A166" s="229"/>
      <c r="B166" s="43">
        <v>61</v>
      </c>
      <c r="C166" s="43" t="s">
        <v>582</v>
      </c>
      <c r="D166" s="2">
        <v>12</v>
      </c>
      <c r="E166" s="42">
        <v>7</v>
      </c>
      <c r="F166" s="43" t="s">
        <v>583</v>
      </c>
      <c r="G166" s="178">
        <v>32</v>
      </c>
      <c r="H166" s="184">
        <v>39.4</v>
      </c>
      <c r="I166" s="43" t="s">
        <v>219</v>
      </c>
      <c r="J166" s="179" t="s">
        <v>558</v>
      </c>
      <c r="K166" s="181" t="s">
        <v>559</v>
      </c>
      <c r="L166" s="43" t="s">
        <v>584</v>
      </c>
      <c r="M166" s="43" t="s">
        <v>585</v>
      </c>
      <c r="N166" s="179" t="s">
        <v>586</v>
      </c>
      <c r="O166" s="178">
        <v>4490</v>
      </c>
      <c r="P166" s="7">
        <v>5.5</v>
      </c>
      <c r="Q166" s="7">
        <v>1.8</v>
      </c>
      <c r="R166" s="7">
        <v>0.4</v>
      </c>
      <c r="S166" s="7">
        <v>0.4</v>
      </c>
      <c r="T166" s="7">
        <f t="shared" si="23"/>
        <v>8.1</v>
      </c>
    </row>
    <row r="167" spans="1:29" ht="15">
      <c r="A167" s="229"/>
      <c r="B167" s="43">
        <v>63</v>
      </c>
      <c r="C167" s="43" t="s">
        <v>587</v>
      </c>
      <c r="D167" s="2">
        <v>12</v>
      </c>
      <c r="E167" s="42">
        <v>7</v>
      </c>
      <c r="F167" s="43" t="s">
        <v>588</v>
      </c>
      <c r="G167" s="178">
        <v>32</v>
      </c>
      <c r="H167" s="184">
        <v>39.4</v>
      </c>
      <c r="I167" s="43" t="s">
        <v>220</v>
      </c>
      <c r="J167" s="179" t="s">
        <v>558</v>
      </c>
      <c r="K167" s="181" t="s">
        <v>559</v>
      </c>
      <c r="L167" s="43" t="s">
        <v>589</v>
      </c>
      <c r="M167" s="43" t="s">
        <v>590</v>
      </c>
      <c r="N167" s="179" t="s">
        <v>586</v>
      </c>
      <c r="O167" s="178">
        <v>4490</v>
      </c>
      <c r="P167" s="7">
        <v>5.5</v>
      </c>
      <c r="Q167" s="7">
        <v>1.8</v>
      </c>
      <c r="R167" s="7">
        <v>0.4</v>
      </c>
      <c r="S167" s="7">
        <v>0.4</v>
      </c>
      <c r="T167" s="7">
        <f t="shared" si="23"/>
        <v>8.1</v>
      </c>
    </row>
    <row r="168" spans="1:29" ht="15">
      <c r="A168" s="229"/>
      <c r="B168" s="43">
        <v>71</v>
      </c>
      <c r="C168" s="43" t="s">
        <v>591</v>
      </c>
      <c r="D168" s="2">
        <v>12</v>
      </c>
      <c r="E168" s="42">
        <v>7</v>
      </c>
      <c r="F168" s="43" t="s">
        <v>592</v>
      </c>
      <c r="G168" s="178">
        <v>32</v>
      </c>
      <c r="H168" s="184">
        <v>39.4</v>
      </c>
      <c r="I168" s="43" t="s">
        <v>593</v>
      </c>
      <c r="J168" s="179" t="s">
        <v>558</v>
      </c>
      <c r="K168" s="181" t="s">
        <v>559</v>
      </c>
      <c r="L168" s="43" t="s">
        <v>594</v>
      </c>
      <c r="M168" s="43" t="s">
        <v>595</v>
      </c>
      <c r="N168" s="179" t="s">
        <v>596</v>
      </c>
      <c r="O168" s="178">
        <v>4600</v>
      </c>
      <c r="P168" s="7">
        <v>5.5</v>
      </c>
      <c r="Q168" s="7">
        <v>3.7</v>
      </c>
      <c r="R168" s="7">
        <v>0.4</v>
      </c>
      <c r="S168" s="7">
        <v>0.75</v>
      </c>
      <c r="T168" s="7">
        <f t="shared" si="23"/>
        <v>10.35</v>
      </c>
    </row>
    <row r="169" spans="1:29" ht="15">
      <c r="A169" s="229"/>
      <c r="B169" s="43">
        <v>72</v>
      </c>
      <c r="C169" s="43" t="s">
        <v>597</v>
      </c>
      <c r="D169" s="2">
        <v>12</v>
      </c>
      <c r="E169" s="42">
        <v>7</v>
      </c>
      <c r="F169" s="43" t="s">
        <v>598</v>
      </c>
      <c r="G169" s="178">
        <v>32</v>
      </c>
      <c r="H169" s="184">
        <v>39.4</v>
      </c>
      <c r="I169" s="43" t="s">
        <v>221</v>
      </c>
      <c r="J169" s="179" t="s">
        <v>558</v>
      </c>
      <c r="K169" s="181" t="s">
        <v>559</v>
      </c>
      <c r="L169" s="43" t="s">
        <v>599</v>
      </c>
      <c r="M169" s="43" t="s">
        <v>600</v>
      </c>
      <c r="N169" s="179" t="s">
        <v>596</v>
      </c>
      <c r="O169" s="178">
        <v>4600</v>
      </c>
      <c r="P169" s="7">
        <v>5.5</v>
      </c>
      <c r="Q169" s="7">
        <v>3.7</v>
      </c>
      <c r="R169" s="7">
        <v>0.4</v>
      </c>
      <c r="S169" s="7">
        <v>0.75</v>
      </c>
      <c r="T169" s="7">
        <f t="shared" si="23"/>
        <v>10.35</v>
      </c>
    </row>
    <row r="170" spans="1:29" ht="15">
      <c r="A170" s="229"/>
      <c r="B170" s="43">
        <v>73</v>
      </c>
      <c r="C170" s="43" t="s">
        <v>601</v>
      </c>
      <c r="D170" s="2">
        <v>12</v>
      </c>
      <c r="E170" s="42">
        <v>7</v>
      </c>
      <c r="F170" s="43" t="s">
        <v>602</v>
      </c>
      <c r="G170" s="178">
        <v>32</v>
      </c>
      <c r="H170" s="184">
        <v>39.4</v>
      </c>
      <c r="I170" s="43" t="s">
        <v>603</v>
      </c>
      <c r="J170" s="179" t="s">
        <v>558</v>
      </c>
      <c r="K170" s="181" t="s">
        <v>559</v>
      </c>
      <c r="L170" s="43" t="s">
        <v>604</v>
      </c>
      <c r="M170" s="43" t="s">
        <v>605</v>
      </c>
      <c r="N170" s="179" t="s">
        <v>596</v>
      </c>
      <c r="O170" s="178">
        <v>4600</v>
      </c>
      <c r="P170" s="7">
        <v>5.5</v>
      </c>
      <c r="Q170" s="7">
        <v>3.7</v>
      </c>
      <c r="R170" s="7">
        <v>0.4</v>
      </c>
      <c r="S170" s="7">
        <v>0.75</v>
      </c>
      <c r="T170" s="7">
        <f t="shared" si="23"/>
        <v>10.35</v>
      </c>
    </row>
    <row r="171" spans="1:29" ht="15">
      <c r="A171" s="229"/>
      <c r="B171" s="43">
        <v>81</v>
      </c>
      <c r="C171" s="43" t="s">
        <v>606</v>
      </c>
      <c r="D171" s="2">
        <v>12</v>
      </c>
      <c r="E171" s="42">
        <v>7</v>
      </c>
      <c r="F171" s="43" t="s">
        <v>607</v>
      </c>
      <c r="G171" s="178">
        <v>32</v>
      </c>
      <c r="H171" s="184">
        <v>39.4</v>
      </c>
      <c r="I171" s="43" t="s">
        <v>608</v>
      </c>
      <c r="J171" s="179" t="s">
        <v>558</v>
      </c>
      <c r="K171" s="181" t="s">
        <v>559</v>
      </c>
      <c r="L171" s="43" t="s">
        <v>609</v>
      </c>
      <c r="M171" s="43" t="s">
        <v>610</v>
      </c>
      <c r="N171" s="179" t="s">
        <v>611</v>
      </c>
      <c r="O171" s="178">
        <v>4865</v>
      </c>
      <c r="P171" s="7">
        <v>5.5</v>
      </c>
      <c r="Q171" s="7">
        <v>3.7</v>
      </c>
      <c r="R171" s="7">
        <v>0.4</v>
      </c>
      <c r="S171" s="7">
        <v>0.75</v>
      </c>
      <c r="T171" s="7">
        <f t="shared" si="23"/>
        <v>10.35</v>
      </c>
    </row>
    <row r="172" spans="1:29" ht="15">
      <c r="A172" s="229"/>
      <c r="B172" s="43">
        <v>82</v>
      </c>
      <c r="C172" s="43" t="s">
        <v>612</v>
      </c>
      <c r="D172" s="2">
        <v>12</v>
      </c>
      <c r="E172" s="42">
        <v>7</v>
      </c>
      <c r="F172" s="43" t="s">
        <v>613</v>
      </c>
      <c r="G172" s="178">
        <v>32</v>
      </c>
      <c r="H172" s="184">
        <v>39.4</v>
      </c>
      <c r="I172" s="43" t="s">
        <v>614</v>
      </c>
      <c r="J172" s="179" t="s">
        <v>558</v>
      </c>
      <c r="K172" s="181" t="s">
        <v>559</v>
      </c>
      <c r="L172" s="43" t="s">
        <v>615</v>
      </c>
      <c r="M172" s="43" t="s">
        <v>616</v>
      </c>
      <c r="N172" s="179" t="s">
        <v>611</v>
      </c>
      <c r="O172" s="178">
        <v>4865</v>
      </c>
      <c r="P172" s="7">
        <v>5.5</v>
      </c>
      <c r="Q172" s="7">
        <v>3.7</v>
      </c>
      <c r="R172" s="7">
        <v>0.4</v>
      </c>
      <c r="S172" s="7">
        <v>0.75</v>
      </c>
      <c r="T172" s="7">
        <f t="shared" si="23"/>
        <v>10.35</v>
      </c>
    </row>
    <row r="173" spans="1:29" ht="15">
      <c r="A173" s="229"/>
      <c r="B173" s="43">
        <v>83</v>
      </c>
      <c r="C173" s="43" t="s">
        <v>617</v>
      </c>
      <c r="D173" s="178">
        <v>13</v>
      </c>
      <c r="E173" s="183">
        <v>7</v>
      </c>
      <c r="F173" s="43" t="s">
        <v>618</v>
      </c>
      <c r="G173" s="178">
        <v>32</v>
      </c>
      <c r="H173" s="184">
        <v>39.4</v>
      </c>
      <c r="I173" s="43" t="s">
        <v>619</v>
      </c>
      <c r="J173" s="179" t="s">
        <v>558</v>
      </c>
      <c r="K173" s="181" t="s">
        <v>559</v>
      </c>
      <c r="L173" s="43" t="s">
        <v>620</v>
      </c>
      <c r="M173" s="43" t="s">
        <v>621</v>
      </c>
      <c r="N173" s="182" t="s">
        <v>622</v>
      </c>
      <c r="O173" s="179" t="s">
        <v>623</v>
      </c>
      <c r="P173" s="7">
        <v>15</v>
      </c>
      <c r="Q173" s="7">
        <v>3.7</v>
      </c>
      <c r="R173" s="7">
        <v>1.8</v>
      </c>
      <c r="S173" s="7">
        <v>0.75</v>
      </c>
      <c r="T173" s="7">
        <f t="shared" si="23"/>
        <v>21.25</v>
      </c>
    </row>
    <row r="174" spans="1:29" ht="15">
      <c r="A174" s="227"/>
      <c r="B174" s="43">
        <v>84</v>
      </c>
      <c r="C174" s="43" t="s">
        <v>624</v>
      </c>
      <c r="D174" s="178">
        <v>13</v>
      </c>
      <c r="E174" s="183">
        <v>7</v>
      </c>
      <c r="F174" s="43" t="s">
        <v>625</v>
      </c>
      <c r="G174" s="178">
        <v>32</v>
      </c>
      <c r="H174" s="184">
        <v>39.4</v>
      </c>
      <c r="I174" s="43" t="s">
        <v>626</v>
      </c>
      <c r="J174" s="179" t="s">
        <v>558</v>
      </c>
      <c r="K174" s="181" t="s">
        <v>559</v>
      </c>
      <c r="L174" s="43" t="s">
        <v>627</v>
      </c>
      <c r="M174" s="43" t="s">
        <v>628</v>
      </c>
      <c r="N174" s="182" t="s">
        <v>622</v>
      </c>
      <c r="O174" s="179" t="s">
        <v>623</v>
      </c>
      <c r="P174" s="7">
        <v>15</v>
      </c>
      <c r="Q174" s="7">
        <v>3.7</v>
      </c>
      <c r="R174" s="7">
        <v>1.8</v>
      </c>
      <c r="S174" s="7">
        <v>0.75</v>
      </c>
      <c r="T174" s="7">
        <f t="shared" si="23"/>
        <v>21.25</v>
      </c>
    </row>
    <row r="176" spans="1:29" ht="13.5" customHeight="1">
      <c r="A176" s="197" t="s">
        <v>796</v>
      </c>
      <c r="B176" s="198" t="s">
        <v>1273</v>
      </c>
      <c r="C176" s="200" t="s">
        <v>760</v>
      </c>
      <c r="D176" s="200"/>
      <c r="E176" s="200"/>
      <c r="F176" s="200" t="s">
        <v>764</v>
      </c>
      <c r="G176" s="200"/>
      <c r="H176" s="200" t="s">
        <v>164</v>
      </c>
      <c r="I176" s="200"/>
      <c r="J176" s="200" t="s">
        <v>212</v>
      </c>
      <c r="K176" s="200"/>
      <c r="L176" s="200" t="s">
        <v>770</v>
      </c>
      <c r="M176" s="200"/>
      <c r="N176" s="200" t="s">
        <v>774</v>
      </c>
      <c r="O176" s="200"/>
      <c r="P176" s="63" t="s">
        <v>778</v>
      </c>
      <c r="Q176" s="63"/>
      <c r="R176" s="63" t="s">
        <v>782</v>
      </c>
      <c r="S176" s="200" t="s">
        <v>177</v>
      </c>
      <c r="T176" s="200"/>
      <c r="U176" s="200"/>
      <c r="V176" s="207" t="s">
        <v>857</v>
      </c>
      <c r="W176" s="208"/>
      <c r="X176" s="208"/>
      <c r="Y176" s="208"/>
      <c r="Z176" s="209"/>
      <c r="AA176" s="7"/>
      <c r="AB176" s="7"/>
      <c r="AC176" t="s">
        <v>1163</v>
      </c>
    </row>
    <row r="177" spans="1:38" ht="40.5">
      <c r="A177" s="197"/>
      <c r="B177" s="199"/>
      <c r="C177" s="64" t="s">
        <v>793</v>
      </c>
      <c r="D177" s="64" t="s">
        <v>794</v>
      </c>
      <c r="E177" s="64" t="s">
        <v>795</v>
      </c>
      <c r="F177" s="65" t="s">
        <v>761</v>
      </c>
      <c r="G177" s="64" t="s">
        <v>762</v>
      </c>
      <c r="H177" s="2" t="s">
        <v>765</v>
      </c>
      <c r="I177" s="2" t="s">
        <v>766</v>
      </c>
      <c r="J177" s="2" t="s">
        <v>767</v>
      </c>
      <c r="K177" s="2" t="s">
        <v>769</v>
      </c>
      <c r="L177" s="2" t="s">
        <v>771</v>
      </c>
      <c r="M177" s="2" t="s">
        <v>773</v>
      </c>
      <c r="N177" s="66" t="s">
        <v>775</v>
      </c>
      <c r="O177" s="2" t="s">
        <v>777</v>
      </c>
      <c r="P177" s="2" t="s">
        <v>779</v>
      </c>
      <c r="Q177" s="66" t="s">
        <v>780</v>
      </c>
      <c r="R177" s="66" t="s">
        <v>783</v>
      </c>
      <c r="S177" s="2" t="s">
        <v>178</v>
      </c>
      <c r="T177" s="2" t="s">
        <v>180</v>
      </c>
      <c r="U177" s="2" t="s">
        <v>182</v>
      </c>
      <c r="V177" s="98" t="s">
        <v>858</v>
      </c>
      <c r="W177" s="98" t="s">
        <v>859</v>
      </c>
      <c r="X177" s="96" t="s">
        <v>876</v>
      </c>
      <c r="Y177" s="98" t="s">
        <v>860</v>
      </c>
      <c r="Z177" s="104" t="s">
        <v>854</v>
      </c>
      <c r="AA177" s="98" t="s">
        <v>877</v>
      </c>
      <c r="AB177" s="98" t="s">
        <v>875</v>
      </c>
      <c r="AD177" s="116"/>
      <c r="AE177" s="116"/>
      <c r="AF177" s="116"/>
      <c r="AG177" s="116"/>
      <c r="AH177" s="116"/>
      <c r="AI177" s="116"/>
      <c r="AJ177" s="116"/>
      <c r="AK177" s="116"/>
      <c r="AL177" s="116"/>
    </row>
    <row r="178" spans="1:38" ht="13.5" customHeight="1">
      <c r="A178" s="197"/>
      <c r="B178" s="2" t="s">
        <v>1274</v>
      </c>
      <c r="C178" s="2" t="s">
        <v>163</v>
      </c>
      <c r="D178" s="2" t="s">
        <v>763</v>
      </c>
      <c r="E178" s="2" t="s">
        <v>763</v>
      </c>
      <c r="F178" s="2" t="s">
        <v>163</v>
      </c>
      <c r="G178" s="2" t="s">
        <v>163</v>
      </c>
      <c r="H178" s="2" t="s">
        <v>166</v>
      </c>
      <c r="I178" s="2" t="s">
        <v>169</v>
      </c>
      <c r="J178" s="2" t="s">
        <v>166</v>
      </c>
      <c r="K178" s="2" t="s">
        <v>169</v>
      </c>
      <c r="L178" s="2" t="s">
        <v>166</v>
      </c>
      <c r="M178" s="2" t="s">
        <v>169</v>
      </c>
      <c r="N178" s="2" t="s">
        <v>166</v>
      </c>
      <c r="O178" s="2" t="s">
        <v>169</v>
      </c>
      <c r="P178" s="2" t="s">
        <v>176</v>
      </c>
      <c r="Q178" s="2" t="s">
        <v>781</v>
      </c>
      <c r="R178" s="2" t="s">
        <v>781</v>
      </c>
      <c r="S178" s="2" t="s">
        <v>179</v>
      </c>
      <c r="T178" s="2" t="s">
        <v>179</v>
      </c>
      <c r="U178" s="2" t="s">
        <v>179</v>
      </c>
      <c r="V178" s="98" t="s">
        <v>855</v>
      </c>
      <c r="W178" s="98" t="s">
        <v>855</v>
      </c>
      <c r="X178" s="98" t="s">
        <v>855</v>
      </c>
      <c r="Y178" s="98" t="s">
        <v>855</v>
      </c>
      <c r="Z178" s="98" t="s">
        <v>855</v>
      </c>
      <c r="AA178" s="98" t="s">
        <v>855</v>
      </c>
      <c r="AB178" s="7" t="s">
        <v>855</v>
      </c>
      <c r="AD178" s="116"/>
      <c r="AE178" s="116" t="s">
        <v>915</v>
      </c>
      <c r="AF178" s="116"/>
      <c r="AG178" s="116"/>
      <c r="AH178" s="116"/>
      <c r="AI178" s="116"/>
      <c r="AJ178" s="116"/>
      <c r="AK178" s="116"/>
      <c r="AL178" s="116"/>
    </row>
    <row r="179" spans="1:38" ht="13.5" customHeight="1">
      <c r="A179" s="197"/>
      <c r="B179" s="2">
        <v>11</v>
      </c>
      <c r="C179" s="2">
        <v>317</v>
      </c>
      <c r="D179" s="2">
        <v>63</v>
      </c>
      <c r="E179" s="2">
        <v>27</v>
      </c>
      <c r="F179" s="2">
        <v>265</v>
      </c>
      <c r="G179" s="2">
        <v>178</v>
      </c>
      <c r="H179" s="2" t="s">
        <v>167</v>
      </c>
      <c r="I179" s="2">
        <v>54.4</v>
      </c>
      <c r="J179" s="2" t="s">
        <v>768</v>
      </c>
      <c r="K179" s="2">
        <v>54.4</v>
      </c>
      <c r="L179" s="2" t="s">
        <v>772</v>
      </c>
      <c r="M179" s="2">
        <v>92.1</v>
      </c>
      <c r="N179" s="2" t="s">
        <v>776</v>
      </c>
      <c r="O179" s="2">
        <v>12</v>
      </c>
      <c r="P179" s="2">
        <v>1512</v>
      </c>
      <c r="Q179" s="2">
        <v>18.7</v>
      </c>
      <c r="R179" s="2">
        <v>22.1</v>
      </c>
      <c r="S179" s="2">
        <v>2720</v>
      </c>
      <c r="T179" s="63">
        <v>2650</v>
      </c>
      <c r="U179" s="63">
        <v>2745</v>
      </c>
      <c r="V179" s="7">
        <v>1.3</v>
      </c>
      <c r="W179" s="7">
        <v>1.1000000000000001</v>
      </c>
      <c r="X179" s="7">
        <v>1.1000000000000001</v>
      </c>
      <c r="Y179" s="7">
        <v>0.2</v>
      </c>
      <c r="Z179" s="7">
        <v>0.4</v>
      </c>
      <c r="AA179" s="7">
        <v>0.75</v>
      </c>
      <c r="AB179" s="7">
        <f>SUM(V179:AA179)</f>
        <v>4.8500000000000005</v>
      </c>
      <c r="AD179" s="116"/>
      <c r="AE179" s="116" t="s">
        <v>916</v>
      </c>
      <c r="AF179" s="116"/>
      <c r="AG179" s="116"/>
      <c r="AH179" s="116"/>
      <c r="AI179" s="116"/>
      <c r="AJ179" s="116"/>
      <c r="AK179" s="116"/>
      <c r="AL179" s="116"/>
    </row>
    <row r="180" spans="1:38" ht="13.5" customHeight="1">
      <c r="A180" s="197"/>
      <c r="B180" s="2">
        <v>12</v>
      </c>
      <c r="C180" s="2">
        <v>380</v>
      </c>
      <c r="D180" s="2">
        <v>76</v>
      </c>
      <c r="E180" s="2">
        <v>32</v>
      </c>
      <c r="F180" s="2">
        <v>318</v>
      </c>
      <c r="G180" s="2">
        <v>213</v>
      </c>
      <c r="H180" s="2" t="s">
        <v>167</v>
      </c>
      <c r="I180" s="2">
        <v>65.3</v>
      </c>
      <c r="J180" s="2" t="s">
        <v>768</v>
      </c>
      <c r="K180" s="2">
        <v>65.3</v>
      </c>
      <c r="L180" s="2" t="s">
        <v>772</v>
      </c>
      <c r="M180" s="2">
        <v>111</v>
      </c>
      <c r="N180" s="2" t="s">
        <v>776</v>
      </c>
      <c r="O180" s="2">
        <v>14.5</v>
      </c>
      <c r="P180" s="2">
        <v>1814</v>
      </c>
      <c r="Q180" s="2">
        <v>22.5</v>
      </c>
      <c r="R180" s="2">
        <v>26.6</v>
      </c>
      <c r="S180" s="2">
        <v>2720</v>
      </c>
      <c r="T180" s="63">
        <v>2710</v>
      </c>
      <c r="U180" s="63">
        <v>2870</v>
      </c>
      <c r="V180" s="7">
        <v>1.3</v>
      </c>
      <c r="W180" s="7">
        <v>1.1000000000000001</v>
      </c>
      <c r="X180" s="7">
        <v>1.1000000000000001</v>
      </c>
      <c r="Y180" s="7">
        <v>0.2</v>
      </c>
      <c r="Z180" s="7">
        <v>0.4</v>
      </c>
      <c r="AA180" s="7">
        <v>0.75</v>
      </c>
      <c r="AB180" s="7">
        <f t="shared" ref="AB180:AB193" si="24">SUM(V180:AA180)</f>
        <v>4.8500000000000005</v>
      </c>
      <c r="AD180" s="116"/>
      <c r="AE180" s="116" t="s">
        <v>917</v>
      </c>
      <c r="AF180" s="116"/>
      <c r="AG180" s="116"/>
      <c r="AH180" s="116"/>
      <c r="AI180" s="116"/>
      <c r="AJ180" s="116"/>
      <c r="AK180" s="116"/>
      <c r="AL180" s="116"/>
    </row>
    <row r="181" spans="1:38" ht="13.5" customHeight="1">
      <c r="A181" s="197"/>
      <c r="B181" s="2">
        <v>13</v>
      </c>
      <c r="C181" s="2">
        <v>475</v>
      </c>
      <c r="D181" s="2">
        <v>95</v>
      </c>
      <c r="E181" s="2">
        <v>41</v>
      </c>
      <c r="F181" s="2">
        <v>397</v>
      </c>
      <c r="G181" s="2">
        <v>266</v>
      </c>
      <c r="H181" s="2" t="s">
        <v>167</v>
      </c>
      <c r="I181" s="2">
        <v>81.599999999999994</v>
      </c>
      <c r="J181" s="2" t="s">
        <v>768</v>
      </c>
      <c r="K181" s="2">
        <v>81.599999999999994</v>
      </c>
      <c r="L181" s="2" t="s">
        <v>772</v>
      </c>
      <c r="M181" s="2">
        <v>138</v>
      </c>
      <c r="N181" s="2" t="s">
        <v>776</v>
      </c>
      <c r="O181" s="2">
        <v>18.100000000000001</v>
      </c>
      <c r="P181" s="2">
        <v>2268</v>
      </c>
      <c r="Q181" s="2">
        <v>28.1</v>
      </c>
      <c r="R181" s="2">
        <v>33.1</v>
      </c>
      <c r="S181" s="2">
        <v>3740</v>
      </c>
      <c r="T181" s="2">
        <v>2800</v>
      </c>
      <c r="U181" s="2">
        <v>2805</v>
      </c>
      <c r="V181" s="7">
        <v>2.5</v>
      </c>
      <c r="W181" s="7">
        <v>1.1000000000000001</v>
      </c>
      <c r="X181" s="7">
        <v>2.2000000000000002</v>
      </c>
      <c r="Y181" s="7">
        <v>0.2</v>
      </c>
      <c r="Z181" s="7">
        <v>0.4</v>
      </c>
      <c r="AA181" s="7">
        <v>0.75</v>
      </c>
      <c r="AB181" s="7">
        <f t="shared" si="24"/>
        <v>7.1500000000000012</v>
      </c>
      <c r="AD181" s="116"/>
      <c r="AE181" s="116" t="s">
        <v>918</v>
      </c>
      <c r="AF181" s="116"/>
      <c r="AG181" s="116"/>
      <c r="AH181" s="116"/>
      <c r="AI181" s="116"/>
      <c r="AJ181" s="116"/>
      <c r="AK181" s="116"/>
      <c r="AL181" s="116"/>
    </row>
    <row r="182" spans="1:38" ht="13.5" customHeight="1">
      <c r="A182" s="197"/>
      <c r="B182" s="2">
        <v>14</v>
      </c>
      <c r="C182" s="2">
        <v>570</v>
      </c>
      <c r="D182" s="2">
        <v>113</v>
      </c>
      <c r="E182" s="2">
        <v>49</v>
      </c>
      <c r="F182" s="2">
        <v>477</v>
      </c>
      <c r="G182" s="2">
        <v>319</v>
      </c>
      <c r="H182" s="2" t="s">
        <v>167</v>
      </c>
      <c r="I182" s="2">
        <v>98</v>
      </c>
      <c r="J182" s="2" t="s">
        <v>768</v>
      </c>
      <c r="K182" s="2">
        <v>98</v>
      </c>
      <c r="L182" s="2" t="s">
        <v>772</v>
      </c>
      <c r="M182" s="2">
        <v>166</v>
      </c>
      <c r="N182" s="2" t="s">
        <v>776</v>
      </c>
      <c r="O182" s="2">
        <v>21.7</v>
      </c>
      <c r="P182" s="2">
        <v>2722</v>
      </c>
      <c r="Q182" s="2">
        <v>33.799999999999997</v>
      </c>
      <c r="R182" s="2">
        <v>39.799999999999997</v>
      </c>
      <c r="S182" s="2">
        <v>3740</v>
      </c>
      <c r="T182" s="2">
        <v>2800</v>
      </c>
      <c r="U182" s="2">
        <v>2805</v>
      </c>
      <c r="V182" s="7">
        <v>2.5</v>
      </c>
      <c r="W182" s="7">
        <v>1.1000000000000001</v>
      </c>
      <c r="X182" s="7">
        <v>2.2000000000000002</v>
      </c>
      <c r="Y182" s="7">
        <v>0.2</v>
      </c>
      <c r="Z182" s="7">
        <v>0.4</v>
      </c>
      <c r="AA182" s="7">
        <v>0.75</v>
      </c>
      <c r="AB182" s="7">
        <f t="shared" si="24"/>
        <v>7.1500000000000012</v>
      </c>
      <c r="AD182" s="116"/>
      <c r="AE182" s="116" t="s">
        <v>919</v>
      </c>
      <c r="AF182" s="116"/>
      <c r="AG182" s="116"/>
      <c r="AH182" s="116"/>
      <c r="AI182" s="116"/>
      <c r="AJ182" s="116"/>
      <c r="AK182" s="116"/>
      <c r="AL182" s="116"/>
    </row>
    <row r="183" spans="1:38" ht="13.5" customHeight="1">
      <c r="A183" s="197"/>
      <c r="B183" s="2">
        <v>21</v>
      </c>
      <c r="C183" s="2">
        <v>665</v>
      </c>
      <c r="D183" s="2">
        <v>132</v>
      </c>
      <c r="E183" s="2">
        <v>57</v>
      </c>
      <c r="F183" s="2">
        <v>556</v>
      </c>
      <c r="G183" s="2">
        <v>373</v>
      </c>
      <c r="H183" s="2" t="s">
        <v>167</v>
      </c>
      <c r="I183" s="2">
        <v>114.3</v>
      </c>
      <c r="J183" s="2" t="s">
        <v>768</v>
      </c>
      <c r="K183" s="2">
        <v>114.3</v>
      </c>
      <c r="L183" s="2" t="s">
        <v>772</v>
      </c>
      <c r="M183" s="2">
        <v>193</v>
      </c>
      <c r="N183" s="2" t="s">
        <v>776</v>
      </c>
      <c r="O183" s="2">
        <v>25.3</v>
      </c>
      <c r="P183" s="2">
        <v>3175</v>
      </c>
      <c r="Q183" s="2">
        <v>39.299999999999997</v>
      </c>
      <c r="R183" s="2">
        <v>46.4</v>
      </c>
      <c r="S183" s="2">
        <v>3770</v>
      </c>
      <c r="T183" s="2">
        <v>3100</v>
      </c>
      <c r="U183" s="2">
        <v>3060</v>
      </c>
      <c r="V183" s="7">
        <v>2.5</v>
      </c>
      <c r="W183" s="7">
        <v>1.3</v>
      </c>
      <c r="X183" s="7">
        <v>2.2000000000000002</v>
      </c>
      <c r="Y183" s="7">
        <v>0.2</v>
      </c>
      <c r="Z183" s="7">
        <v>0.4</v>
      </c>
      <c r="AA183" s="7">
        <v>1.5</v>
      </c>
      <c r="AB183" s="7">
        <f t="shared" si="24"/>
        <v>8.1000000000000014</v>
      </c>
    </row>
    <row r="184" spans="1:38" ht="13.5" customHeight="1">
      <c r="A184" s="197"/>
      <c r="B184" s="2">
        <v>22</v>
      </c>
      <c r="C184" s="2">
        <v>760</v>
      </c>
      <c r="D184" s="2">
        <v>151</v>
      </c>
      <c r="E184" s="2">
        <v>65</v>
      </c>
      <c r="F184" s="2">
        <v>635</v>
      </c>
      <c r="G184" s="2">
        <v>426</v>
      </c>
      <c r="H184" s="2" t="s">
        <v>167</v>
      </c>
      <c r="I184" s="2">
        <v>130.6</v>
      </c>
      <c r="J184" s="2" t="s">
        <v>768</v>
      </c>
      <c r="K184" s="2">
        <v>130.6</v>
      </c>
      <c r="L184" s="2" t="s">
        <v>772</v>
      </c>
      <c r="M184" s="2">
        <v>221</v>
      </c>
      <c r="N184" s="2" t="s">
        <v>776</v>
      </c>
      <c r="O184" s="2">
        <v>28.9</v>
      </c>
      <c r="P184" s="2">
        <v>3629</v>
      </c>
      <c r="Q184" s="2">
        <v>45</v>
      </c>
      <c r="R184" s="2">
        <v>53</v>
      </c>
      <c r="S184" s="2">
        <v>3770</v>
      </c>
      <c r="T184" s="2">
        <v>3100</v>
      </c>
      <c r="U184" s="2">
        <v>3060</v>
      </c>
      <c r="V184" s="7">
        <v>2.5</v>
      </c>
      <c r="W184" s="7">
        <v>1.3</v>
      </c>
      <c r="X184" s="7">
        <v>2.2000000000000002</v>
      </c>
      <c r="Y184" s="7">
        <v>0.2</v>
      </c>
      <c r="Z184" s="7">
        <v>0.4</v>
      </c>
      <c r="AA184" s="7">
        <v>1.5</v>
      </c>
      <c r="AB184" s="7">
        <f t="shared" si="24"/>
        <v>8.1000000000000014</v>
      </c>
    </row>
    <row r="185" spans="1:38" ht="13.5" customHeight="1">
      <c r="A185" s="197"/>
      <c r="B185" s="2">
        <v>23</v>
      </c>
      <c r="C185" s="2">
        <v>886</v>
      </c>
      <c r="D185" s="2">
        <v>176</v>
      </c>
      <c r="E185" s="2">
        <v>76</v>
      </c>
      <c r="F185" s="2">
        <v>741</v>
      </c>
      <c r="G185" s="2">
        <v>497</v>
      </c>
      <c r="H185" s="2" t="s">
        <v>167</v>
      </c>
      <c r="I185" s="2">
        <v>152.4</v>
      </c>
      <c r="J185" s="2" t="s">
        <v>768</v>
      </c>
      <c r="K185" s="2">
        <v>152.4</v>
      </c>
      <c r="L185" s="2" t="s">
        <v>772</v>
      </c>
      <c r="M185" s="2">
        <v>258</v>
      </c>
      <c r="N185" s="2" t="s">
        <v>776</v>
      </c>
      <c r="O185" s="2">
        <v>33.700000000000003</v>
      </c>
      <c r="P185" s="2">
        <v>4234</v>
      </c>
      <c r="Q185" s="2">
        <v>52.5</v>
      </c>
      <c r="R185" s="2">
        <v>61.8</v>
      </c>
      <c r="S185" s="2">
        <v>4845</v>
      </c>
      <c r="T185" s="2">
        <v>3300</v>
      </c>
      <c r="U185" s="2">
        <v>3120</v>
      </c>
      <c r="V185" s="7">
        <v>3.4</v>
      </c>
      <c r="W185" s="7">
        <v>1.3</v>
      </c>
      <c r="X185" s="7">
        <v>2.2000000000000002</v>
      </c>
      <c r="Y185" s="7">
        <v>0.4</v>
      </c>
      <c r="Z185" s="7">
        <v>0.4</v>
      </c>
      <c r="AA185" s="7">
        <v>1.5</v>
      </c>
      <c r="AB185" s="7">
        <f t="shared" si="24"/>
        <v>9.2000000000000011</v>
      </c>
    </row>
    <row r="186" spans="1:38" ht="13.5" customHeight="1">
      <c r="A186" s="197"/>
      <c r="B186" s="2">
        <v>24</v>
      </c>
      <c r="C186" s="2">
        <v>1013</v>
      </c>
      <c r="D186" s="2">
        <v>202</v>
      </c>
      <c r="E186" s="2">
        <v>86</v>
      </c>
      <c r="F186" s="2">
        <v>847</v>
      </c>
      <c r="G186" s="2">
        <v>568</v>
      </c>
      <c r="H186" s="2" t="s">
        <v>167</v>
      </c>
      <c r="I186" s="2">
        <v>174.2</v>
      </c>
      <c r="J186" s="2" t="s">
        <v>768</v>
      </c>
      <c r="K186" s="2">
        <v>174.2</v>
      </c>
      <c r="L186" s="2" t="s">
        <v>772</v>
      </c>
      <c r="M186" s="2">
        <v>295</v>
      </c>
      <c r="N186" s="2" t="s">
        <v>776</v>
      </c>
      <c r="O186" s="2">
        <v>38.6</v>
      </c>
      <c r="P186" s="2">
        <v>4838</v>
      </c>
      <c r="Q186" s="2">
        <v>59.9</v>
      </c>
      <c r="R186" s="2">
        <v>70.7</v>
      </c>
      <c r="S186" s="2">
        <v>4845</v>
      </c>
      <c r="T186" s="2">
        <v>3300</v>
      </c>
      <c r="U186" s="2">
        <v>3120</v>
      </c>
      <c r="V186" s="7">
        <v>3.4</v>
      </c>
      <c r="W186" s="7">
        <v>1.3</v>
      </c>
      <c r="X186" s="7">
        <v>2.2000000000000002</v>
      </c>
      <c r="Y186" s="7">
        <v>0.4</v>
      </c>
      <c r="Z186" s="7">
        <v>0.4</v>
      </c>
      <c r="AA186" s="7">
        <v>2.2000000000000002</v>
      </c>
      <c r="AB186" s="7">
        <f t="shared" si="24"/>
        <v>9.9000000000000021</v>
      </c>
    </row>
    <row r="187" spans="1:38" ht="13.5" customHeight="1">
      <c r="A187" s="197"/>
      <c r="B187" s="2">
        <v>31</v>
      </c>
      <c r="C187" s="2">
        <v>1139</v>
      </c>
      <c r="D187" s="2">
        <v>227</v>
      </c>
      <c r="E187" s="2">
        <v>97</v>
      </c>
      <c r="F187" s="2">
        <v>953</v>
      </c>
      <c r="G187" s="2">
        <v>639</v>
      </c>
      <c r="H187" s="2" t="s">
        <v>167</v>
      </c>
      <c r="I187" s="2">
        <v>196</v>
      </c>
      <c r="J187" s="2" t="s">
        <v>768</v>
      </c>
      <c r="K187" s="2">
        <v>196</v>
      </c>
      <c r="L187" s="2" t="s">
        <v>772</v>
      </c>
      <c r="M187" s="2">
        <v>333</v>
      </c>
      <c r="N187" s="2" t="s">
        <v>776</v>
      </c>
      <c r="O187" s="2">
        <v>43.4</v>
      </c>
      <c r="P187" s="2">
        <v>5443</v>
      </c>
      <c r="Q187" s="2">
        <v>67.5</v>
      </c>
      <c r="R187" s="2">
        <v>79.599999999999994</v>
      </c>
      <c r="S187" s="2">
        <v>4970</v>
      </c>
      <c r="T187" s="63">
        <v>3490</v>
      </c>
      <c r="U187" s="2">
        <v>3455</v>
      </c>
      <c r="V187" s="7">
        <v>3.4</v>
      </c>
      <c r="W187" s="7">
        <v>1.3</v>
      </c>
      <c r="X187" s="7">
        <v>2.2000000000000002</v>
      </c>
      <c r="Y187" s="7">
        <v>0.4</v>
      </c>
      <c r="Z187" s="7">
        <v>0.4</v>
      </c>
      <c r="AA187" s="7">
        <v>2.2000000000000002</v>
      </c>
      <c r="AB187" s="7">
        <f t="shared" si="24"/>
        <v>9.9000000000000021</v>
      </c>
    </row>
    <row r="188" spans="1:38" ht="13.5" customHeight="1">
      <c r="A188" s="197"/>
      <c r="B188" s="2">
        <v>32</v>
      </c>
      <c r="C188" s="2">
        <v>1266</v>
      </c>
      <c r="D188" s="2">
        <v>252</v>
      </c>
      <c r="E188" s="2">
        <v>108</v>
      </c>
      <c r="F188" s="2">
        <v>1059</v>
      </c>
      <c r="G188" s="2">
        <v>710</v>
      </c>
      <c r="H188" s="2" t="s">
        <v>167</v>
      </c>
      <c r="I188" s="2">
        <v>217.7</v>
      </c>
      <c r="J188" s="2" t="s">
        <v>768</v>
      </c>
      <c r="K188" s="2">
        <v>217.7</v>
      </c>
      <c r="L188" s="2" t="s">
        <v>772</v>
      </c>
      <c r="M188" s="2">
        <v>368</v>
      </c>
      <c r="N188" s="2" t="s">
        <v>776</v>
      </c>
      <c r="O188" s="2">
        <v>48.2</v>
      </c>
      <c r="P188" s="2">
        <v>6048</v>
      </c>
      <c r="Q188" s="2">
        <v>75</v>
      </c>
      <c r="R188" s="2">
        <v>88.4</v>
      </c>
      <c r="S188" s="2">
        <v>4970</v>
      </c>
      <c r="T188" s="63">
        <v>3750</v>
      </c>
      <c r="U188" s="2">
        <v>3455</v>
      </c>
      <c r="V188" s="7">
        <v>3.4</v>
      </c>
      <c r="W188" s="7">
        <v>1.3</v>
      </c>
      <c r="X188" s="7">
        <v>2.2000000000000002</v>
      </c>
      <c r="Y188" s="7">
        <v>0.4</v>
      </c>
      <c r="Z188" s="7">
        <v>0.4</v>
      </c>
      <c r="AA188" s="7">
        <v>2.2000000000000002</v>
      </c>
      <c r="AB188" s="7">
        <f t="shared" si="24"/>
        <v>9.9000000000000021</v>
      </c>
    </row>
    <row r="189" spans="1:38" ht="13.5" customHeight="1">
      <c r="A189" s="197"/>
      <c r="B189" s="2">
        <v>41</v>
      </c>
      <c r="C189" s="2">
        <v>1424</v>
      </c>
      <c r="D189" s="2">
        <v>284</v>
      </c>
      <c r="E189" s="2">
        <v>122</v>
      </c>
      <c r="F189" s="2">
        <v>1191</v>
      </c>
      <c r="G189" s="2">
        <v>798</v>
      </c>
      <c r="H189" s="2" t="s">
        <v>167</v>
      </c>
      <c r="I189" s="2">
        <v>244.9</v>
      </c>
      <c r="J189" s="2" t="s">
        <v>768</v>
      </c>
      <c r="K189" s="2">
        <v>244.9</v>
      </c>
      <c r="L189" s="2" t="s">
        <v>772</v>
      </c>
      <c r="M189" s="2">
        <v>414</v>
      </c>
      <c r="N189" s="2" t="s">
        <v>776</v>
      </c>
      <c r="O189" s="2">
        <v>54.2</v>
      </c>
      <c r="P189" s="2">
        <v>6804</v>
      </c>
      <c r="Q189" s="2">
        <v>84.3</v>
      </c>
      <c r="R189" s="2">
        <v>99.5</v>
      </c>
      <c r="S189" s="2">
        <v>4975</v>
      </c>
      <c r="T189" s="63">
        <v>3790</v>
      </c>
      <c r="U189" s="2">
        <v>3675</v>
      </c>
      <c r="V189" s="7">
        <v>3.4</v>
      </c>
      <c r="W189" s="7">
        <v>1.8</v>
      </c>
      <c r="X189" s="7">
        <v>2.2000000000000002</v>
      </c>
      <c r="Y189" s="7">
        <v>0.4</v>
      </c>
      <c r="Z189" s="7">
        <v>0.4</v>
      </c>
      <c r="AA189" s="7">
        <v>2.2000000000000002</v>
      </c>
      <c r="AB189" s="7">
        <f t="shared" si="24"/>
        <v>10.400000000000002</v>
      </c>
    </row>
    <row r="190" spans="1:38" ht="13.5" customHeight="1">
      <c r="A190" s="197"/>
      <c r="B190" s="2">
        <v>42</v>
      </c>
      <c r="C190" s="2">
        <v>1583</v>
      </c>
      <c r="D190" s="2">
        <v>315</v>
      </c>
      <c r="E190" s="2">
        <v>135</v>
      </c>
      <c r="F190" s="2">
        <v>1324</v>
      </c>
      <c r="G190" s="2">
        <v>887</v>
      </c>
      <c r="H190" s="2" t="s">
        <v>167</v>
      </c>
      <c r="I190" s="2">
        <v>272.2</v>
      </c>
      <c r="J190" s="2" t="s">
        <v>768</v>
      </c>
      <c r="K190" s="2">
        <v>272.2</v>
      </c>
      <c r="L190" s="2" t="s">
        <v>772</v>
      </c>
      <c r="M190" s="2">
        <v>460</v>
      </c>
      <c r="N190" s="2" t="s">
        <v>776</v>
      </c>
      <c r="O190" s="2">
        <v>60.2</v>
      </c>
      <c r="P190" s="2">
        <v>7560</v>
      </c>
      <c r="Q190" s="2">
        <v>93.7</v>
      </c>
      <c r="R190" s="2">
        <v>110.4</v>
      </c>
      <c r="S190" s="2">
        <v>4975</v>
      </c>
      <c r="T190" s="63">
        <v>3980</v>
      </c>
      <c r="U190" s="2">
        <v>3675</v>
      </c>
      <c r="V190" s="7">
        <v>3.4</v>
      </c>
      <c r="W190" s="7">
        <v>1.8</v>
      </c>
      <c r="X190" s="7">
        <v>2.2000000000000002</v>
      </c>
      <c r="Y190" s="7">
        <v>0.4</v>
      </c>
      <c r="Z190" s="7">
        <v>0.4</v>
      </c>
      <c r="AA190" s="7">
        <v>3.7</v>
      </c>
      <c r="AB190" s="7">
        <f t="shared" si="24"/>
        <v>11.900000000000002</v>
      </c>
    </row>
    <row r="191" spans="1:38" ht="13.5" customHeight="1">
      <c r="A191" s="197"/>
      <c r="B191" s="2">
        <v>51</v>
      </c>
      <c r="C191" s="2">
        <v>1773</v>
      </c>
      <c r="D191" s="2">
        <v>353</v>
      </c>
      <c r="E191" s="2">
        <v>151</v>
      </c>
      <c r="F191" s="2">
        <v>1483</v>
      </c>
      <c r="G191" s="2">
        <v>993</v>
      </c>
      <c r="H191" s="2" t="s">
        <v>167</v>
      </c>
      <c r="I191" s="2">
        <v>304.8</v>
      </c>
      <c r="J191" s="2" t="s">
        <v>768</v>
      </c>
      <c r="K191" s="2">
        <v>304.8</v>
      </c>
      <c r="L191" s="2" t="s">
        <v>772</v>
      </c>
      <c r="M191" s="2">
        <v>516</v>
      </c>
      <c r="N191" s="2" t="s">
        <v>776</v>
      </c>
      <c r="O191" s="2">
        <v>67.5</v>
      </c>
      <c r="P191" s="2">
        <v>8467</v>
      </c>
      <c r="Q191" s="2">
        <v>104.9</v>
      </c>
      <c r="R191" s="2">
        <v>123.8</v>
      </c>
      <c r="S191" s="63">
        <v>5100</v>
      </c>
      <c r="T191" s="63">
        <v>4590</v>
      </c>
      <c r="U191" s="2">
        <v>3915</v>
      </c>
      <c r="V191" s="7">
        <v>3.7</v>
      </c>
      <c r="W191" s="7">
        <v>1.8</v>
      </c>
      <c r="X191" s="7">
        <v>2.2000000000000002</v>
      </c>
      <c r="Y191" s="7">
        <v>0.4</v>
      </c>
      <c r="Z191" s="7">
        <v>0.4</v>
      </c>
      <c r="AA191" s="7">
        <v>3.7</v>
      </c>
      <c r="AB191" s="7">
        <f t="shared" si="24"/>
        <v>12.2</v>
      </c>
    </row>
    <row r="192" spans="1:38" ht="13.5" customHeight="1">
      <c r="A192" s="197"/>
      <c r="B192" s="2">
        <v>52</v>
      </c>
      <c r="C192" s="2">
        <v>1994</v>
      </c>
      <c r="D192" s="2">
        <v>397</v>
      </c>
      <c r="E192" s="2">
        <v>170</v>
      </c>
      <c r="F192" s="2">
        <v>1668</v>
      </c>
      <c r="G192" s="2">
        <v>1118</v>
      </c>
      <c r="H192" s="2" t="s">
        <v>167</v>
      </c>
      <c r="I192" s="2">
        <v>342.9</v>
      </c>
      <c r="J192" s="2" t="s">
        <v>768</v>
      </c>
      <c r="K192" s="2">
        <v>342.9</v>
      </c>
      <c r="L192" s="2" t="s">
        <v>772</v>
      </c>
      <c r="M192" s="2">
        <v>580</v>
      </c>
      <c r="N192" s="2" t="s">
        <v>776</v>
      </c>
      <c r="O192" s="2">
        <v>75.900000000000006</v>
      </c>
      <c r="P192" s="2">
        <v>9526</v>
      </c>
      <c r="Q192" s="2">
        <v>118.1</v>
      </c>
      <c r="R192" s="2">
        <v>139.1</v>
      </c>
      <c r="S192" s="2">
        <v>5740</v>
      </c>
      <c r="T192" s="2">
        <v>4810</v>
      </c>
      <c r="U192" s="2">
        <v>3915</v>
      </c>
      <c r="V192" s="97">
        <v>3.7</v>
      </c>
      <c r="W192" s="7">
        <v>1.8</v>
      </c>
      <c r="X192" s="7">
        <v>2.2000000000000002</v>
      </c>
      <c r="Y192" s="7">
        <v>0.4</v>
      </c>
      <c r="Z192" s="7">
        <v>0.4</v>
      </c>
      <c r="AA192" s="7">
        <v>3.7</v>
      </c>
      <c r="AB192" s="7">
        <f t="shared" si="24"/>
        <v>12.2</v>
      </c>
    </row>
    <row r="193" spans="1:31" ht="13.5" customHeight="1">
      <c r="A193" s="197"/>
      <c r="B193" s="2">
        <v>53</v>
      </c>
      <c r="C193" s="2">
        <v>2216</v>
      </c>
      <c r="D193" s="2">
        <v>441</v>
      </c>
      <c r="E193" s="2">
        <v>189</v>
      </c>
      <c r="F193" s="2">
        <v>1853</v>
      </c>
      <c r="G193" s="2">
        <v>1242</v>
      </c>
      <c r="H193" s="2" t="s">
        <v>167</v>
      </c>
      <c r="I193" s="2">
        <v>381</v>
      </c>
      <c r="J193" s="2" t="s">
        <v>768</v>
      </c>
      <c r="K193" s="2">
        <v>381</v>
      </c>
      <c r="L193" s="2" t="s">
        <v>772</v>
      </c>
      <c r="M193" s="2">
        <v>645</v>
      </c>
      <c r="N193" s="2" t="s">
        <v>776</v>
      </c>
      <c r="O193" s="2">
        <v>84.3</v>
      </c>
      <c r="P193" s="2">
        <v>10584</v>
      </c>
      <c r="Q193" s="2">
        <v>131.19999999999999</v>
      </c>
      <c r="R193" s="2">
        <v>154.6</v>
      </c>
      <c r="S193" s="2">
        <v>6230</v>
      </c>
      <c r="T193" s="2">
        <v>4810</v>
      </c>
      <c r="U193" s="2">
        <v>3915</v>
      </c>
      <c r="V193" s="7">
        <v>3.7</v>
      </c>
      <c r="W193" s="7">
        <v>1.8</v>
      </c>
      <c r="X193" s="7">
        <v>2.2000000000000002</v>
      </c>
      <c r="Y193" s="7">
        <v>0.4</v>
      </c>
      <c r="Z193" s="7">
        <v>0.4</v>
      </c>
      <c r="AA193" s="7">
        <v>5.5</v>
      </c>
      <c r="AB193" s="7">
        <f t="shared" si="24"/>
        <v>14</v>
      </c>
    </row>
    <row r="194" spans="1:31" ht="13.5" customHeight="1">
      <c r="A194" s="105"/>
      <c r="B194" s="42"/>
      <c r="C194" s="42"/>
      <c r="D194" s="106"/>
      <c r="E194" s="106"/>
      <c r="F194" s="2"/>
      <c r="G194" s="2"/>
      <c r="H194" s="68"/>
      <c r="I194" s="2"/>
      <c r="J194" s="68"/>
      <c r="K194" s="2"/>
      <c r="L194" s="68"/>
      <c r="M194" s="2"/>
      <c r="N194" s="68"/>
      <c r="O194" s="2"/>
      <c r="P194" s="2"/>
      <c r="Q194" s="2"/>
      <c r="R194" s="2"/>
      <c r="S194" s="85"/>
      <c r="T194" s="67"/>
      <c r="U194" s="67"/>
      <c r="V194" s="83"/>
      <c r="W194" s="83"/>
      <c r="X194" s="83"/>
      <c r="Y194" s="83"/>
      <c r="Z194" s="83"/>
      <c r="AA194" s="83"/>
      <c r="AB194" s="83"/>
    </row>
    <row r="195" spans="1:31" ht="13.5" customHeight="1">
      <c r="A195" s="231" t="s">
        <v>797</v>
      </c>
      <c r="B195" s="198" t="s">
        <v>1273</v>
      </c>
      <c r="C195" s="200" t="s">
        <v>784</v>
      </c>
      <c r="D195" s="200"/>
      <c r="E195" s="200"/>
      <c r="F195" s="63" t="s">
        <v>788</v>
      </c>
      <c r="G195" s="200" t="s">
        <v>164</v>
      </c>
      <c r="H195" s="200"/>
      <c r="I195" s="200" t="s">
        <v>212</v>
      </c>
      <c r="J195" s="200"/>
      <c r="K195" s="200" t="s">
        <v>170</v>
      </c>
      <c r="L195" s="200"/>
      <c r="M195" s="63" t="s">
        <v>774</v>
      </c>
      <c r="N195" s="63"/>
      <c r="O195" s="63" t="s">
        <v>778</v>
      </c>
      <c r="P195" s="200" t="s">
        <v>177</v>
      </c>
      <c r="Q195" s="200"/>
      <c r="R195" s="200"/>
      <c r="S195" s="207" t="s">
        <v>857</v>
      </c>
      <c r="T195" s="208"/>
      <c r="U195" s="208"/>
      <c r="V195" s="208"/>
      <c r="W195" s="209"/>
      <c r="X195" s="86"/>
      <c r="Y195" t="s">
        <v>1163</v>
      </c>
    </row>
    <row r="196" spans="1:31" ht="27">
      <c r="A196" s="232"/>
      <c r="B196" s="199"/>
      <c r="C196" s="64" t="s">
        <v>785</v>
      </c>
      <c r="D196" s="63" t="s">
        <v>786</v>
      </c>
      <c r="E196" s="63" t="s">
        <v>787</v>
      </c>
      <c r="F196" s="63"/>
      <c r="G196" s="66" t="s">
        <v>765</v>
      </c>
      <c r="H196" s="2" t="s">
        <v>766</v>
      </c>
      <c r="I196" s="66" t="s">
        <v>767</v>
      </c>
      <c r="J196" s="2" t="s">
        <v>769</v>
      </c>
      <c r="K196" s="66" t="s">
        <v>771</v>
      </c>
      <c r="L196" s="66" t="s">
        <v>773</v>
      </c>
      <c r="M196" s="66" t="s">
        <v>775</v>
      </c>
      <c r="N196" s="66" t="s">
        <v>777</v>
      </c>
      <c r="O196" s="2" t="s">
        <v>779</v>
      </c>
      <c r="P196" s="2" t="s">
        <v>178</v>
      </c>
      <c r="Q196" s="2" t="s">
        <v>180</v>
      </c>
      <c r="R196" s="2" t="s">
        <v>182</v>
      </c>
      <c r="S196" s="98" t="s">
        <v>858</v>
      </c>
      <c r="T196" s="98" t="s">
        <v>859</v>
      </c>
      <c r="U196" s="96" t="s">
        <v>876</v>
      </c>
      <c r="V196" s="98" t="s">
        <v>860</v>
      </c>
      <c r="W196" s="104" t="s">
        <v>854</v>
      </c>
      <c r="X196" s="98" t="s">
        <v>875</v>
      </c>
    </row>
    <row r="197" spans="1:31" ht="13.5" customHeight="1">
      <c r="A197" s="232"/>
      <c r="B197" s="2" t="s">
        <v>1275</v>
      </c>
      <c r="C197" s="2" t="s">
        <v>163</v>
      </c>
      <c r="D197" s="2" t="s">
        <v>763</v>
      </c>
      <c r="E197" s="2" t="s">
        <v>763</v>
      </c>
      <c r="F197" s="2" t="s">
        <v>163</v>
      </c>
      <c r="G197" s="2" t="s">
        <v>166</v>
      </c>
      <c r="H197" s="2" t="s">
        <v>169</v>
      </c>
      <c r="I197" s="2" t="s">
        <v>166</v>
      </c>
      <c r="J197" s="2" t="s">
        <v>169</v>
      </c>
      <c r="K197" s="2" t="s">
        <v>166</v>
      </c>
      <c r="L197" s="2" t="s">
        <v>169</v>
      </c>
      <c r="M197" s="2" t="s">
        <v>166</v>
      </c>
      <c r="N197" s="2" t="s">
        <v>169</v>
      </c>
      <c r="O197" s="2" t="s">
        <v>176</v>
      </c>
      <c r="P197" s="2" t="s">
        <v>179</v>
      </c>
      <c r="Q197" s="2" t="s">
        <v>179</v>
      </c>
      <c r="R197" s="2" t="s">
        <v>179</v>
      </c>
      <c r="S197" s="98" t="s">
        <v>855</v>
      </c>
      <c r="T197" s="98" t="s">
        <v>855</v>
      </c>
      <c r="U197" s="98" t="s">
        <v>855</v>
      </c>
      <c r="V197" s="98" t="s">
        <v>855</v>
      </c>
      <c r="W197" s="98" t="s">
        <v>855</v>
      </c>
      <c r="X197" s="98" t="s">
        <v>855</v>
      </c>
      <c r="Z197" s="116"/>
      <c r="AA197" s="116"/>
      <c r="AB197" s="116"/>
      <c r="AC197" s="116"/>
      <c r="AD197" s="116"/>
      <c r="AE197" s="116"/>
    </row>
    <row r="198" spans="1:31" ht="13.5" customHeight="1">
      <c r="A198" s="232"/>
      <c r="B198" s="2">
        <v>11</v>
      </c>
      <c r="C198" s="2">
        <v>317</v>
      </c>
      <c r="D198" s="2">
        <v>27</v>
      </c>
      <c r="E198" s="2">
        <v>63</v>
      </c>
      <c r="F198" s="2">
        <v>178</v>
      </c>
      <c r="G198" s="2" t="s">
        <v>167</v>
      </c>
      <c r="H198" s="2">
        <v>54.4</v>
      </c>
      <c r="I198" s="2" t="s">
        <v>789</v>
      </c>
      <c r="J198" s="2">
        <v>54.4</v>
      </c>
      <c r="K198" s="2" t="s">
        <v>772</v>
      </c>
      <c r="L198" s="2">
        <v>92.1</v>
      </c>
      <c r="M198" s="2" t="s">
        <v>776</v>
      </c>
      <c r="N198" s="2">
        <v>12</v>
      </c>
      <c r="O198" s="2">
        <v>1512</v>
      </c>
      <c r="P198" s="2">
        <v>2720</v>
      </c>
      <c r="Q198" s="2">
        <v>2040</v>
      </c>
      <c r="R198" s="63">
        <v>2625</v>
      </c>
      <c r="S198" s="7">
        <v>1.3</v>
      </c>
      <c r="T198" s="7">
        <v>1.1000000000000001</v>
      </c>
      <c r="U198" s="7">
        <v>1.1000000000000001</v>
      </c>
      <c r="V198" s="7">
        <v>0.2</v>
      </c>
      <c r="W198" s="7">
        <v>0.4</v>
      </c>
      <c r="X198" s="7">
        <f>SUM(S198:W199)</f>
        <v>8.1999999999999993</v>
      </c>
      <c r="Z198" s="116"/>
      <c r="AA198" s="116" t="s">
        <v>915</v>
      </c>
      <c r="AB198" s="116"/>
      <c r="AC198" s="116"/>
      <c r="AD198" s="116"/>
      <c r="AE198" s="116"/>
    </row>
    <row r="199" spans="1:31" ht="13.5" customHeight="1">
      <c r="A199" s="232"/>
      <c r="B199" s="2">
        <v>12</v>
      </c>
      <c r="C199" s="2">
        <v>380</v>
      </c>
      <c r="D199" s="2">
        <v>32</v>
      </c>
      <c r="E199" s="2">
        <v>76</v>
      </c>
      <c r="F199" s="2">
        <v>213</v>
      </c>
      <c r="G199" s="2" t="s">
        <v>167</v>
      </c>
      <c r="H199" s="2">
        <v>65.3</v>
      </c>
      <c r="I199" s="2" t="s">
        <v>789</v>
      </c>
      <c r="J199" s="2">
        <v>65.3</v>
      </c>
      <c r="K199" s="2" t="s">
        <v>772</v>
      </c>
      <c r="L199" s="2">
        <v>110.5</v>
      </c>
      <c r="M199" s="2" t="s">
        <v>776</v>
      </c>
      <c r="N199" s="2">
        <v>14.5</v>
      </c>
      <c r="O199" s="2">
        <v>1814</v>
      </c>
      <c r="P199" s="2">
        <v>2720</v>
      </c>
      <c r="Q199" s="2">
        <v>2040</v>
      </c>
      <c r="R199" s="63">
        <v>2750</v>
      </c>
      <c r="S199" s="7">
        <v>1.3</v>
      </c>
      <c r="T199" s="7">
        <v>1.1000000000000001</v>
      </c>
      <c r="U199" s="7">
        <v>1.1000000000000001</v>
      </c>
      <c r="V199" s="7">
        <v>0.2</v>
      </c>
      <c r="W199" s="7">
        <v>0.4</v>
      </c>
      <c r="X199" s="7">
        <f t="shared" ref="X199:X214" si="25">SUM(S199:W200)</f>
        <v>10.500000000000002</v>
      </c>
      <c r="Z199" s="116"/>
      <c r="AA199" s="116" t="s">
        <v>916</v>
      </c>
      <c r="AB199" s="116"/>
      <c r="AC199" s="116"/>
      <c r="AD199" s="116"/>
      <c r="AE199" s="116"/>
    </row>
    <row r="200" spans="1:31" ht="13.5" customHeight="1">
      <c r="A200" s="232"/>
      <c r="B200" s="2">
        <v>13</v>
      </c>
      <c r="C200" s="2">
        <v>475</v>
      </c>
      <c r="D200" s="2">
        <v>41</v>
      </c>
      <c r="E200" s="2">
        <v>95</v>
      </c>
      <c r="F200" s="2">
        <v>266</v>
      </c>
      <c r="G200" s="2" t="s">
        <v>167</v>
      </c>
      <c r="H200" s="2">
        <v>81.599999999999994</v>
      </c>
      <c r="I200" s="2" t="s">
        <v>789</v>
      </c>
      <c r="J200" s="2">
        <v>81.599999999999994</v>
      </c>
      <c r="K200" s="2" t="s">
        <v>772</v>
      </c>
      <c r="L200" s="2">
        <v>138.1</v>
      </c>
      <c r="M200" s="2" t="s">
        <v>776</v>
      </c>
      <c r="N200" s="2">
        <v>18.100000000000001</v>
      </c>
      <c r="O200" s="2">
        <v>2268</v>
      </c>
      <c r="P200" s="2">
        <v>3740</v>
      </c>
      <c r="Q200" s="2">
        <v>2040</v>
      </c>
      <c r="R200" s="2">
        <v>2730</v>
      </c>
      <c r="S200" s="7">
        <v>2.5</v>
      </c>
      <c r="T200" s="7">
        <v>1.1000000000000001</v>
      </c>
      <c r="U200" s="7">
        <v>2.2000000000000002</v>
      </c>
      <c r="V200" s="7">
        <v>0.2</v>
      </c>
      <c r="W200" s="7">
        <v>0.4</v>
      </c>
      <c r="X200" s="7">
        <f t="shared" si="25"/>
        <v>12.800000000000002</v>
      </c>
      <c r="Z200" s="116"/>
      <c r="AA200" s="116" t="s">
        <v>917</v>
      </c>
      <c r="AB200" s="116"/>
      <c r="AC200" s="116"/>
      <c r="AD200" s="116"/>
      <c r="AE200" s="116"/>
    </row>
    <row r="201" spans="1:31" ht="13.5" customHeight="1">
      <c r="A201" s="232"/>
      <c r="B201" s="2">
        <v>14</v>
      </c>
      <c r="C201" s="2">
        <v>570</v>
      </c>
      <c r="D201" s="2">
        <v>49</v>
      </c>
      <c r="E201" s="2">
        <v>113</v>
      </c>
      <c r="F201" s="2">
        <v>320</v>
      </c>
      <c r="G201" s="2" t="s">
        <v>167</v>
      </c>
      <c r="H201" s="2">
        <v>98</v>
      </c>
      <c r="I201" s="2" t="s">
        <v>789</v>
      </c>
      <c r="J201" s="2">
        <v>98</v>
      </c>
      <c r="K201" s="2" t="s">
        <v>772</v>
      </c>
      <c r="L201" s="2">
        <v>165.8</v>
      </c>
      <c r="M201" s="2" t="s">
        <v>776</v>
      </c>
      <c r="N201" s="2">
        <v>21.7</v>
      </c>
      <c r="O201" s="2">
        <v>2722</v>
      </c>
      <c r="P201" s="2">
        <v>3740</v>
      </c>
      <c r="Q201" s="2">
        <v>2040</v>
      </c>
      <c r="R201" s="2">
        <v>2730</v>
      </c>
      <c r="S201" s="7">
        <v>2.5</v>
      </c>
      <c r="T201" s="7">
        <v>1.1000000000000001</v>
      </c>
      <c r="U201" s="7">
        <v>2.2000000000000002</v>
      </c>
      <c r="V201" s="7">
        <v>0.2</v>
      </c>
      <c r="W201" s="7">
        <v>0.4</v>
      </c>
      <c r="X201" s="7">
        <f t="shared" si="25"/>
        <v>13.000000000000002</v>
      </c>
      <c r="Z201" s="116"/>
      <c r="AA201" s="116" t="s">
        <v>918</v>
      </c>
      <c r="AB201" s="116"/>
      <c r="AC201" s="116"/>
      <c r="AD201" s="116"/>
      <c r="AE201" s="116"/>
    </row>
    <row r="202" spans="1:31" ht="13.5" customHeight="1">
      <c r="A202" s="232"/>
      <c r="B202" s="2">
        <v>21</v>
      </c>
      <c r="C202" s="2">
        <v>665</v>
      </c>
      <c r="D202" s="2">
        <v>57</v>
      </c>
      <c r="E202" s="2">
        <v>132</v>
      </c>
      <c r="F202" s="2">
        <v>373</v>
      </c>
      <c r="G202" s="2" t="s">
        <v>167</v>
      </c>
      <c r="H202" s="2">
        <v>114.3</v>
      </c>
      <c r="I202" s="2" t="s">
        <v>789</v>
      </c>
      <c r="J202" s="2">
        <v>114.3</v>
      </c>
      <c r="K202" s="2" t="s">
        <v>772</v>
      </c>
      <c r="L202" s="2">
        <v>193.4</v>
      </c>
      <c r="M202" s="2" t="s">
        <v>776</v>
      </c>
      <c r="N202" s="2">
        <v>25.3</v>
      </c>
      <c r="O202" s="2">
        <v>3175</v>
      </c>
      <c r="P202" s="2">
        <v>3770</v>
      </c>
      <c r="Q202" s="2">
        <v>2300</v>
      </c>
      <c r="R202" s="2">
        <v>2925</v>
      </c>
      <c r="S202" s="7">
        <v>2.5</v>
      </c>
      <c r="T202" s="7">
        <v>1.3</v>
      </c>
      <c r="U202" s="7">
        <v>2.2000000000000002</v>
      </c>
      <c r="V202" s="7">
        <v>0.2</v>
      </c>
      <c r="W202" s="7">
        <v>0.4</v>
      </c>
      <c r="X202" s="7">
        <f t="shared" si="25"/>
        <v>13.200000000000001</v>
      </c>
      <c r="Z202" s="116"/>
      <c r="AA202" s="116"/>
      <c r="AB202" s="116"/>
      <c r="AC202" s="116"/>
      <c r="AD202" s="116"/>
      <c r="AE202" s="116"/>
    </row>
    <row r="203" spans="1:31" ht="13.5" customHeight="1">
      <c r="A203" s="232"/>
      <c r="B203" s="2">
        <v>22</v>
      </c>
      <c r="C203" s="2">
        <v>760</v>
      </c>
      <c r="D203" s="2">
        <v>65</v>
      </c>
      <c r="E203" s="2">
        <v>151</v>
      </c>
      <c r="F203" s="2">
        <v>426</v>
      </c>
      <c r="G203" s="2" t="s">
        <v>167</v>
      </c>
      <c r="H203" s="2">
        <v>130.6</v>
      </c>
      <c r="I203" s="2" t="s">
        <v>789</v>
      </c>
      <c r="J203" s="2">
        <v>130.6</v>
      </c>
      <c r="K203" s="2" t="s">
        <v>772</v>
      </c>
      <c r="L203" s="2">
        <v>221</v>
      </c>
      <c r="M203" s="2" t="s">
        <v>776</v>
      </c>
      <c r="N203" s="2">
        <v>28.9</v>
      </c>
      <c r="O203" s="2">
        <v>3629</v>
      </c>
      <c r="P203" s="2">
        <v>3770</v>
      </c>
      <c r="Q203" s="2">
        <v>2300</v>
      </c>
      <c r="R203" s="2">
        <v>2925</v>
      </c>
      <c r="S203" s="7">
        <v>2.5</v>
      </c>
      <c r="T203" s="7">
        <v>1.3</v>
      </c>
      <c r="U203" s="7">
        <v>2.2000000000000002</v>
      </c>
      <c r="V203" s="7">
        <v>0.2</v>
      </c>
      <c r="W203" s="7">
        <v>0.4</v>
      </c>
      <c r="X203" s="7">
        <f t="shared" si="25"/>
        <v>14.3</v>
      </c>
    </row>
    <row r="204" spans="1:31" ht="13.5" customHeight="1">
      <c r="A204" s="232"/>
      <c r="B204" s="2">
        <v>23</v>
      </c>
      <c r="C204" s="2">
        <v>887</v>
      </c>
      <c r="D204" s="2">
        <v>76</v>
      </c>
      <c r="E204" s="2">
        <v>176</v>
      </c>
      <c r="F204" s="2">
        <v>497</v>
      </c>
      <c r="G204" s="2" t="s">
        <v>167</v>
      </c>
      <c r="H204" s="2">
        <v>152.4</v>
      </c>
      <c r="I204" s="2" t="s">
        <v>789</v>
      </c>
      <c r="J204" s="2">
        <v>152.4</v>
      </c>
      <c r="K204" s="2" t="s">
        <v>772</v>
      </c>
      <c r="L204" s="2">
        <v>257.8</v>
      </c>
      <c r="M204" s="2" t="s">
        <v>776</v>
      </c>
      <c r="N204" s="2">
        <v>33.700000000000003</v>
      </c>
      <c r="O204" s="2">
        <v>4234</v>
      </c>
      <c r="P204" s="2">
        <v>4845</v>
      </c>
      <c r="Q204" s="2">
        <v>2400</v>
      </c>
      <c r="R204" s="2">
        <v>2985</v>
      </c>
      <c r="S204" s="7">
        <v>3.4</v>
      </c>
      <c r="T204" s="7">
        <v>1.3</v>
      </c>
      <c r="U204" s="7">
        <v>2.2000000000000002</v>
      </c>
      <c r="V204" s="7">
        <v>0.4</v>
      </c>
      <c r="W204" s="7">
        <v>0.4</v>
      </c>
      <c r="X204" s="7">
        <f t="shared" si="25"/>
        <v>15.400000000000002</v>
      </c>
    </row>
    <row r="205" spans="1:31" ht="13.5" customHeight="1">
      <c r="A205" s="232"/>
      <c r="B205" s="2">
        <v>24</v>
      </c>
      <c r="C205" s="2">
        <v>1014</v>
      </c>
      <c r="D205" s="2">
        <v>86</v>
      </c>
      <c r="E205" s="2">
        <v>202</v>
      </c>
      <c r="F205" s="2">
        <v>568</v>
      </c>
      <c r="G205" s="2" t="s">
        <v>167</v>
      </c>
      <c r="H205" s="2">
        <v>174.2</v>
      </c>
      <c r="I205" s="2" t="s">
        <v>789</v>
      </c>
      <c r="J205" s="2">
        <v>174.2</v>
      </c>
      <c r="K205" s="2" t="s">
        <v>772</v>
      </c>
      <c r="L205" s="2">
        <v>294.7</v>
      </c>
      <c r="M205" s="2" t="s">
        <v>776</v>
      </c>
      <c r="N205" s="2">
        <v>38.6</v>
      </c>
      <c r="O205" s="2">
        <v>4838</v>
      </c>
      <c r="P205" s="2">
        <v>4845</v>
      </c>
      <c r="Q205" s="2">
        <v>2400</v>
      </c>
      <c r="R205" s="2">
        <v>2985</v>
      </c>
      <c r="S205" s="7">
        <v>3.4</v>
      </c>
      <c r="T205" s="7">
        <v>1.3</v>
      </c>
      <c r="U205" s="7">
        <v>2.2000000000000002</v>
      </c>
      <c r="V205" s="7">
        <v>0.4</v>
      </c>
      <c r="W205" s="7">
        <v>0.4</v>
      </c>
      <c r="X205" s="7">
        <f t="shared" si="25"/>
        <v>15.400000000000002</v>
      </c>
    </row>
    <row r="206" spans="1:31" ht="13.5" customHeight="1">
      <c r="A206" s="232"/>
      <c r="B206" s="2">
        <v>31</v>
      </c>
      <c r="C206" s="2">
        <v>1140</v>
      </c>
      <c r="D206" s="2">
        <v>97</v>
      </c>
      <c r="E206" s="2">
        <v>227</v>
      </c>
      <c r="F206" s="2">
        <v>639</v>
      </c>
      <c r="G206" s="2" t="s">
        <v>167</v>
      </c>
      <c r="H206" s="2">
        <v>196</v>
      </c>
      <c r="I206" s="2" t="s">
        <v>789</v>
      </c>
      <c r="J206" s="2">
        <v>196</v>
      </c>
      <c r="K206" s="2" t="s">
        <v>772</v>
      </c>
      <c r="L206" s="2">
        <v>331.5</v>
      </c>
      <c r="M206" s="2" t="s">
        <v>776</v>
      </c>
      <c r="N206" s="2">
        <v>43.4</v>
      </c>
      <c r="O206" s="2">
        <v>5443</v>
      </c>
      <c r="P206" s="2">
        <v>4970</v>
      </c>
      <c r="Q206" s="63">
        <v>2500</v>
      </c>
      <c r="R206" s="2">
        <v>3290</v>
      </c>
      <c r="S206" s="7">
        <v>3.4</v>
      </c>
      <c r="T206" s="7">
        <v>1.3</v>
      </c>
      <c r="U206" s="7">
        <v>2.2000000000000002</v>
      </c>
      <c r="V206" s="7">
        <v>0.4</v>
      </c>
      <c r="W206" s="7">
        <v>0.4</v>
      </c>
      <c r="X206" s="7">
        <f t="shared" si="25"/>
        <v>15.400000000000002</v>
      </c>
    </row>
    <row r="207" spans="1:31" ht="13.5" customHeight="1">
      <c r="A207" s="232"/>
      <c r="B207" s="2">
        <v>32</v>
      </c>
      <c r="C207" s="2">
        <v>1267</v>
      </c>
      <c r="D207" s="2">
        <v>108</v>
      </c>
      <c r="E207" s="2">
        <v>252</v>
      </c>
      <c r="F207" s="2">
        <v>710</v>
      </c>
      <c r="G207" s="2" t="s">
        <v>167</v>
      </c>
      <c r="H207" s="2">
        <v>217.7</v>
      </c>
      <c r="I207" s="2" t="s">
        <v>789</v>
      </c>
      <c r="J207" s="2">
        <v>217.7</v>
      </c>
      <c r="K207" s="2" t="s">
        <v>772</v>
      </c>
      <c r="L207" s="2">
        <v>368.3</v>
      </c>
      <c r="M207" s="2" t="s">
        <v>776</v>
      </c>
      <c r="N207" s="2">
        <v>48.2</v>
      </c>
      <c r="O207" s="2">
        <v>6048</v>
      </c>
      <c r="P207" s="2">
        <v>4970</v>
      </c>
      <c r="Q207" s="63">
        <v>2750</v>
      </c>
      <c r="R207" s="2">
        <v>3290</v>
      </c>
      <c r="S207" s="7">
        <v>3.4</v>
      </c>
      <c r="T207" s="7">
        <v>1.3</v>
      </c>
      <c r="U207" s="7">
        <v>2.2000000000000002</v>
      </c>
      <c r="V207" s="7">
        <v>0.4</v>
      </c>
      <c r="W207" s="7">
        <v>0.4</v>
      </c>
      <c r="X207" s="7">
        <f t="shared" si="25"/>
        <v>15.900000000000002</v>
      </c>
    </row>
    <row r="208" spans="1:31" ht="13.5" customHeight="1">
      <c r="A208" s="232"/>
      <c r="B208" s="2">
        <v>41</v>
      </c>
      <c r="C208" s="2">
        <v>1426</v>
      </c>
      <c r="D208" s="2">
        <v>122</v>
      </c>
      <c r="E208" s="2">
        <v>284</v>
      </c>
      <c r="F208" s="2">
        <v>799</v>
      </c>
      <c r="G208" s="2" t="s">
        <v>167</v>
      </c>
      <c r="H208" s="2">
        <v>244.9</v>
      </c>
      <c r="I208" s="2" t="s">
        <v>789</v>
      </c>
      <c r="J208" s="2">
        <v>244.9</v>
      </c>
      <c r="K208" s="2" t="s">
        <v>772</v>
      </c>
      <c r="L208" s="2">
        <v>414.4</v>
      </c>
      <c r="M208" s="2" t="s">
        <v>776</v>
      </c>
      <c r="N208" s="2">
        <v>54.2</v>
      </c>
      <c r="O208" s="2">
        <v>6804</v>
      </c>
      <c r="P208" s="2">
        <v>4975</v>
      </c>
      <c r="Q208" s="63">
        <v>2840</v>
      </c>
      <c r="R208" s="2">
        <v>3565</v>
      </c>
      <c r="S208" s="7">
        <v>3.4</v>
      </c>
      <c r="T208" s="7">
        <v>1.8</v>
      </c>
      <c r="U208" s="7">
        <v>2.2000000000000002</v>
      </c>
      <c r="V208" s="7">
        <v>0.4</v>
      </c>
      <c r="W208" s="7">
        <v>0.4</v>
      </c>
      <c r="X208" s="7">
        <f t="shared" si="25"/>
        <v>16.399999999999999</v>
      </c>
    </row>
    <row r="209" spans="1:26" ht="13.5" customHeight="1">
      <c r="A209" s="232"/>
      <c r="B209" s="2">
        <v>42</v>
      </c>
      <c r="C209" s="2">
        <v>1584</v>
      </c>
      <c r="D209" s="2">
        <v>135</v>
      </c>
      <c r="E209" s="2">
        <v>315</v>
      </c>
      <c r="F209" s="2">
        <v>888</v>
      </c>
      <c r="G209" s="2" t="s">
        <v>167</v>
      </c>
      <c r="H209" s="2">
        <v>272.2</v>
      </c>
      <c r="I209" s="2" t="s">
        <v>789</v>
      </c>
      <c r="J209" s="2">
        <v>272.2</v>
      </c>
      <c r="K209" s="2" t="s">
        <v>772</v>
      </c>
      <c r="L209" s="2">
        <v>460.4</v>
      </c>
      <c r="M209" s="2" t="s">
        <v>776</v>
      </c>
      <c r="N209" s="2">
        <v>60.2</v>
      </c>
      <c r="O209" s="2">
        <v>7560</v>
      </c>
      <c r="P209" s="2">
        <v>4975</v>
      </c>
      <c r="Q209" s="63">
        <v>3050</v>
      </c>
      <c r="R209" s="2">
        <v>3565</v>
      </c>
      <c r="S209" s="7">
        <v>3.4</v>
      </c>
      <c r="T209" s="7">
        <v>1.8</v>
      </c>
      <c r="U209" s="7">
        <v>2.2000000000000002</v>
      </c>
      <c r="V209" s="7">
        <v>0.4</v>
      </c>
      <c r="W209" s="7">
        <v>0.4</v>
      </c>
      <c r="X209" s="7">
        <f t="shared" si="25"/>
        <v>16.7</v>
      </c>
    </row>
    <row r="210" spans="1:26" ht="13.5" customHeight="1">
      <c r="A210" s="232"/>
      <c r="B210" s="2">
        <v>51</v>
      </c>
      <c r="C210" s="2">
        <v>1774</v>
      </c>
      <c r="D210" s="2">
        <v>151</v>
      </c>
      <c r="E210" s="2">
        <v>353</v>
      </c>
      <c r="F210" s="2">
        <v>995</v>
      </c>
      <c r="G210" s="2" t="s">
        <v>167</v>
      </c>
      <c r="H210" s="2">
        <v>304.8</v>
      </c>
      <c r="I210" s="2" t="s">
        <v>789</v>
      </c>
      <c r="J210" s="2">
        <v>304.8</v>
      </c>
      <c r="K210" s="2" t="s">
        <v>772</v>
      </c>
      <c r="L210" s="2">
        <v>515.70000000000005</v>
      </c>
      <c r="M210" s="2" t="s">
        <v>776</v>
      </c>
      <c r="N210" s="2">
        <v>67.5</v>
      </c>
      <c r="O210" s="2">
        <v>8467</v>
      </c>
      <c r="P210" s="2">
        <v>5100</v>
      </c>
      <c r="Q210" s="63">
        <v>3300</v>
      </c>
      <c r="R210" s="2">
        <v>3830</v>
      </c>
      <c r="S210" s="97">
        <v>3.7</v>
      </c>
      <c r="T210" s="7">
        <v>1.8</v>
      </c>
      <c r="U210" s="7">
        <v>2.2000000000000002</v>
      </c>
      <c r="V210" s="7">
        <v>0.4</v>
      </c>
      <c r="W210" s="7">
        <v>0.4</v>
      </c>
      <c r="X210" s="7">
        <f t="shared" si="25"/>
        <v>16.999999999999996</v>
      </c>
    </row>
    <row r="211" spans="1:26" ht="13.5" customHeight="1">
      <c r="A211" s="232"/>
      <c r="B211" s="2">
        <v>52</v>
      </c>
      <c r="C211" s="2">
        <v>1996</v>
      </c>
      <c r="D211" s="2">
        <v>170</v>
      </c>
      <c r="E211" s="2">
        <v>397</v>
      </c>
      <c r="F211" s="2">
        <v>1119</v>
      </c>
      <c r="G211" s="2" t="s">
        <v>167</v>
      </c>
      <c r="H211" s="2">
        <v>342.9</v>
      </c>
      <c r="I211" s="2" t="s">
        <v>789</v>
      </c>
      <c r="J211" s="2">
        <v>342.9</v>
      </c>
      <c r="K211" s="2" t="s">
        <v>772</v>
      </c>
      <c r="L211" s="2">
        <v>580.1</v>
      </c>
      <c r="M211" s="2" t="s">
        <v>776</v>
      </c>
      <c r="N211" s="2">
        <v>75.900000000000006</v>
      </c>
      <c r="O211" s="2">
        <v>9526</v>
      </c>
      <c r="P211" s="2">
        <v>5740</v>
      </c>
      <c r="Q211" s="2">
        <v>3520</v>
      </c>
      <c r="R211" s="2">
        <v>3830</v>
      </c>
      <c r="S211" s="97">
        <v>3.7</v>
      </c>
      <c r="T211" s="7">
        <v>1.8</v>
      </c>
      <c r="U211" s="7">
        <v>2.2000000000000002</v>
      </c>
      <c r="V211" s="7">
        <v>0.4</v>
      </c>
      <c r="W211" s="7">
        <v>0.4</v>
      </c>
      <c r="X211" s="7">
        <f t="shared" si="25"/>
        <v>16.999999999999996</v>
      </c>
    </row>
    <row r="212" spans="1:26" ht="13.5" customHeight="1">
      <c r="A212" s="232"/>
      <c r="B212" s="2">
        <v>53</v>
      </c>
      <c r="C212" s="2">
        <v>2218</v>
      </c>
      <c r="D212" s="2">
        <v>189</v>
      </c>
      <c r="E212" s="2">
        <v>441</v>
      </c>
      <c r="F212" s="2">
        <v>1243</v>
      </c>
      <c r="G212" s="2" t="s">
        <v>167</v>
      </c>
      <c r="H212" s="2">
        <v>381</v>
      </c>
      <c r="I212" s="2" t="s">
        <v>789</v>
      </c>
      <c r="J212" s="2">
        <v>381</v>
      </c>
      <c r="K212" s="2" t="s">
        <v>772</v>
      </c>
      <c r="L212" s="2">
        <v>644.6</v>
      </c>
      <c r="M212" s="2" t="s">
        <v>776</v>
      </c>
      <c r="N212" s="2">
        <v>84.3</v>
      </c>
      <c r="O212" s="2">
        <v>10584</v>
      </c>
      <c r="P212" s="2">
        <v>6230</v>
      </c>
      <c r="Q212" s="2">
        <v>3520</v>
      </c>
      <c r="R212" s="2">
        <v>3830</v>
      </c>
      <c r="S212" s="97">
        <v>3.7</v>
      </c>
      <c r="T212" s="7">
        <v>1.8</v>
      </c>
      <c r="U212" s="7">
        <v>2.2000000000000002</v>
      </c>
      <c r="V212" s="7">
        <v>0.4</v>
      </c>
      <c r="W212" s="7">
        <v>0.4</v>
      </c>
      <c r="X212" s="7">
        <f t="shared" si="25"/>
        <v>18.799999999999997</v>
      </c>
    </row>
    <row r="213" spans="1:26" ht="13.5" customHeight="1">
      <c r="A213" s="232"/>
      <c r="B213" s="2">
        <v>61</v>
      </c>
      <c r="C213" s="2">
        <v>2534</v>
      </c>
      <c r="D213" s="2">
        <v>216</v>
      </c>
      <c r="E213" s="2">
        <v>504</v>
      </c>
      <c r="F213" s="2">
        <v>1421</v>
      </c>
      <c r="G213" s="2"/>
      <c r="H213" s="2">
        <v>435.5</v>
      </c>
      <c r="I213" s="2"/>
      <c r="J213" s="2">
        <v>435.5</v>
      </c>
      <c r="K213" s="2"/>
      <c r="L213" s="2">
        <v>736.7</v>
      </c>
      <c r="M213" s="2" t="s">
        <v>776</v>
      </c>
      <c r="N213" s="2">
        <v>96.4</v>
      </c>
      <c r="O213" s="2">
        <v>12096</v>
      </c>
      <c r="P213" s="2">
        <v>5785</v>
      </c>
      <c r="Q213" s="2">
        <v>4260</v>
      </c>
      <c r="R213" s="2">
        <v>4390</v>
      </c>
      <c r="S213" s="97">
        <v>5.5</v>
      </c>
      <c r="T213" s="7">
        <v>1.8</v>
      </c>
      <c r="U213" s="7">
        <v>2.2000000000000002</v>
      </c>
      <c r="V213" s="7">
        <v>0.4</v>
      </c>
      <c r="W213" s="7">
        <v>0.4</v>
      </c>
      <c r="X213" s="7">
        <f t="shared" si="25"/>
        <v>22.9</v>
      </c>
    </row>
    <row r="214" spans="1:26" ht="13.5" customHeight="1">
      <c r="A214" s="232"/>
      <c r="B214" s="2">
        <v>62</v>
      </c>
      <c r="C214" s="2">
        <v>2851</v>
      </c>
      <c r="D214" s="2">
        <v>243</v>
      </c>
      <c r="E214" s="2">
        <v>567</v>
      </c>
      <c r="F214" s="2">
        <v>1598</v>
      </c>
      <c r="G214" s="2"/>
      <c r="H214" s="2">
        <v>489.9</v>
      </c>
      <c r="I214" s="2"/>
      <c r="J214" s="2">
        <v>489.9</v>
      </c>
      <c r="K214" s="2"/>
      <c r="L214" s="2">
        <v>828.8</v>
      </c>
      <c r="M214" s="2" t="s">
        <v>776</v>
      </c>
      <c r="N214" s="2">
        <v>108.4</v>
      </c>
      <c r="O214" s="2">
        <v>13608</v>
      </c>
      <c r="P214" s="2">
        <v>6280</v>
      </c>
      <c r="Q214" s="2">
        <v>4260</v>
      </c>
      <c r="R214" s="2">
        <v>4390</v>
      </c>
      <c r="S214" s="97">
        <v>5.5</v>
      </c>
      <c r="T214" s="7">
        <v>1.8</v>
      </c>
      <c r="U214" s="7">
        <v>4.5</v>
      </c>
      <c r="V214" s="7">
        <v>0.4</v>
      </c>
      <c r="W214" s="7">
        <v>0.4</v>
      </c>
      <c r="X214" s="7">
        <f t="shared" si="25"/>
        <v>25.2</v>
      </c>
    </row>
    <row r="215" spans="1:26" ht="13.5" customHeight="1">
      <c r="A215" s="226"/>
      <c r="B215" s="2">
        <v>63</v>
      </c>
      <c r="C215" s="2">
        <v>3168</v>
      </c>
      <c r="D215" s="2">
        <v>270</v>
      </c>
      <c r="E215" s="2">
        <v>630</v>
      </c>
      <c r="F215" s="2">
        <v>1776</v>
      </c>
      <c r="G215" s="2"/>
      <c r="H215" s="2">
        <v>544.29999999999995</v>
      </c>
      <c r="I215" s="2"/>
      <c r="J215" s="2">
        <v>544.29999999999995</v>
      </c>
      <c r="K215" s="2"/>
      <c r="L215" s="2">
        <v>920.8</v>
      </c>
      <c r="M215" s="2" t="s">
        <v>776</v>
      </c>
      <c r="N215" s="2">
        <v>120.5</v>
      </c>
      <c r="O215" s="2">
        <v>15120</v>
      </c>
      <c r="P215" s="2">
        <v>6650</v>
      </c>
      <c r="Q215" s="2">
        <v>4260</v>
      </c>
      <c r="R215" s="2">
        <v>4430</v>
      </c>
      <c r="S215" s="97">
        <v>5.5</v>
      </c>
      <c r="T215" s="7">
        <v>1.8</v>
      </c>
      <c r="U215" s="7">
        <v>4.5</v>
      </c>
      <c r="V215" s="7">
        <v>0.4</v>
      </c>
      <c r="W215" s="7">
        <v>0.4</v>
      </c>
      <c r="X215" s="7">
        <f>SUM(S215:W217)</f>
        <v>12.600000000000001</v>
      </c>
    </row>
    <row r="216" spans="1:26" ht="13.5" customHeight="1">
      <c r="A216" s="72"/>
      <c r="B216" s="4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68"/>
      <c r="N216" s="2"/>
      <c r="O216" s="81"/>
      <c r="P216" s="107"/>
      <c r="Q216" s="77"/>
      <c r="R216" s="107"/>
      <c r="S216" s="108"/>
      <c r="T216" s="83"/>
      <c r="U216" s="83"/>
      <c r="V216" s="83"/>
      <c r="W216" s="83"/>
      <c r="X216" s="83"/>
    </row>
    <row r="217" spans="1:26" ht="13.5" customHeight="1">
      <c r="A217" s="201" t="s">
        <v>790</v>
      </c>
      <c r="B217" s="198" t="s">
        <v>1273</v>
      </c>
      <c r="C217" s="200" t="s">
        <v>784</v>
      </c>
      <c r="D217" s="200" t="s">
        <v>788</v>
      </c>
      <c r="E217" s="204" t="s">
        <v>164</v>
      </c>
      <c r="F217" s="205"/>
      <c r="G217" s="200" t="s">
        <v>212</v>
      </c>
      <c r="H217" s="200"/>
      <c r="I217" s="200" t="s">
        <v>770</v>
      </c>
      <c r="J217" s="200"/>
      <c r="K217" s="63" t="s">
        <v>778</v>
      </c>
      <c r="L217" s="200" t="s">
        <v>177</v>
      </c>
      <c r="M217" s="200"/>
      <c r="N217" s="200"/>
      <c r="O217" s="207" t="s">
        <v>857</v>
      </c>
      <c r="P217" s="208"/>
      <c r="Q217" s="208"/>
      <c r="R217" s="208"/>
      <c r="S217" s="234"/>
      <c r="T217" t="s">
        <v>1163</v>
      </c>
    </row>
    <row r="218" spans="1:26" ht="33.75" customHeight="1">
      <c r="A218" s="202"/>
      <c r="B218" s="199"/>
      <c r="C218" s="200"/>
      <c r="D218" s="200"/>
      <c r="E218" s="66" t="s">
        <v>765</v>
      </c>
      <c r="F218" s="2" t="s">
        <v>766</v>
      </c>
      <c r="G218" s="66" t="s">
        <v>767</v>
      </c>
      <c r="H218" s="2" t="s">
        <v>769</v>
      </c>
      <c r="I218" s="66" t="s">
        <v>771</v>
      </c>
      <c r="J218" s="2" t="s">
        <v>773</v>
      </c>
      <c r="K218" s="2" t="s">
        <v>779</v>
      </c>
      <c r="L218" s="2" t="s">
        <v>178</v>
      </c>
      <c r="M218" s="2" t="s">
        <v>180</v>
      </c>
      <c r="N218" s="2" t="s">
        <v>182</v>
      </c>
      <c r="O218" s="98" t="s">
        <v>858</v>
      </c>
      <c r="P218" s="98" t="s">
        <v>859</v>
      </c>
      <c r="Q218" s="98" t="s">
        <v>860</v>
      </c>
      <c r="R218" s="98" t="s">
        <v>861</v>
      </c>
      <c r="S218" s="98" t="s">
        <v>875</v>
      </c>
    </row>
    <row r="219" spans="1:26" ht="13.5" customHeight="1">
      <c r="A219" s="202"/>
      <c r="B219" s="2" t="s">
        <v>1276</v>
      </c>
      <c r="C219" s="2" t="s">
        <v>163</v>
      </c>
      <c r="D219" s="2" t="s">
        <v>163</v>
      </c>
      <c r="E219" s="2" t="s">
        <v>166</v>
      </c>
      <c r="F219" s="2" t="s">
        <v>169</v>
      </c>
      <c r="G219" s="2" t="s">
        <v>166</v>
      </c>
      <c r="H219" s="2" t="s">
        <v>169</v>
      </c>
      <c r="I219" s="2" t="s">
        <v>166</v>
      </c>
      <c r="J219" s="2" t="s">
        <v>169</v>
      </c>
      <c r="K219" s="2" t="s">
        <v>176</v>
      </c>
      <c r="L219" s="2" t="s">
        <v>179</v>
      </c>
      <c r="M219" s="2" t="s">
        <v>179</v>
      </c>
      <c r="N219" s="2" t="s">
        <v>179</v>
      </c>
      <c r="O219" s="98" t="s">
        <v>855</v>
      </c>
      <c r="P219" s="98" t="s">
        <v>855</v>
      </c>
      <c r="Q219" s="98" t="s">
        <v>855</v>
      </c>
      <c r="R219" s="98" t="s">
        <v>855</v>
      </c>
      <c r="S219" s="98" t="s">
        <v>855</v>
      </c>
      <c r="U219" s="116"/>
      <c r="V219" s="116"/>
      <c r="W219" s="116"/>
      <c r="X219" s="116"/>
      <c r="Y219" s="116"/>
      <c r="Z219" s="116"/>
    </row>
    <row r="220" spans="1:26" ht="13.5" customHeight="1">
      <c r="A220" s="202"/>
      <c r="B220" s="2">
        <v>11</v>
      </c>
      <c r="C220" s="2">
        <v>352</v>
      </c>
      <c r="D220" s="2">
        <v>282</v>
      </c>
      <c r="E220" s="42" t="s">
        <v>167</v>
      </c>
      <c r="F220" s="2">
        <v>60.5</v>
      </c>
      <c r="G220" s="2" t="s">
        <v>791</v>
      </c>
      <c r="H220" s="2">
        <v>60.5</v>
      </c>
      <c r="I220" s="2" t="s">
        <v>792</v>
      </c>
      <c r="J220" s="2">
        <v>94</v>
      </c>
      <c r="K220" s="2">
        <v>2400</v>
      </c>
      <c r="L220" s="2">
        <v>2670</v>
      </c>
      <c r="M220" s="2">
        <v>1990</v>
      </c>
      <c r="N220" s="2">
        <v>2065</v>
      </c>
      <c r="O220" s="97">
        <v>1.3</v>
      </c>
      <c r="P220" s="97">
        <v>1.1000000000000001</v>
      </c>
      <c r="Q220" s="97">
        <v>0.2</v>
      </c>
      <c r="R220" s="97">
        <v>0.4</v>
      </c>
      <c r="S220" s="7">
        <f>SUM(O220:R220)</f>
        <v>3.0000000000000004</v>
      </c>
      <c r="U220" s="116"/>
      <c r="V220" s="116" t="s">
        <v>915</v>
      </c>
      <c r="W220" s="116"/>
      <c r="X220" s="116"/>
      <c r="Y220" s="116"/>
      <c r="Z220" s="116"/>
    </row>
    <row r="221" spans="1:26" ht="13.5" customHeight="1">
      <c r="A221" s="202"/>
      <c r="B221" s="2">
        <v>12</v>
      </c>
      <c r="C221" s="2">
        <v>422</v>
      </c>
      <c r="D221" s="2">
        <v>338</v>
      </c>
      <c r="E221" s="42" t="s">
        <v>167</v>
      </c>
      <c r="F221" s="2">
        <v>72.599999999999994</v>
      </c>
      <c r="G221" s="2" t="s">
        <v>791</v>
      </c>
      <c r="H221" s="2">
        <v>72.599999999999994</v>
      </c>
      <c r="I221" s="2" t="s">
        <v>792</v>
      </c>
      <c r="J221" s="2">
        <v>113</v>
      </c>
      <c r="K221" s="2">
        <v>2880</v>
      </c>
      <c r="L221" s="2">
        <v>2790</v>
      </c>
      <c r="M221" s="2">
        <v>1990</v>
      </c>
      <c r="N221" s="2">
        <v>2065</v>
      </c>
      <c r="O221" s="97">
        <v>1.3</v>
      </c>
      <c r="P221" s="97">
        <v>1.1000000000000001</v>
      </c>
      <c r="Q221" s="97">
        <v>0.2</v>
      </c>
      <c r="R221" s="97">
        <v>0.4</v>
      </c>
      <c r="S221" s="7">
        <f t="shared" ref="S221:S234" si="26">SUM(O221:R221)</f>
        <v>3.0000000000000004</v>
      </c>
      <c r="U221" s="116"/>
      <c r="V221" s="116" t="s">
        <v>916</v>
      </c>
      <c r="W221" s="116"/>
      <c r="X221" s="116"/>
      <c r="Y221" s="116"/>
      <c r="Z221" s="116"/>
    </row>
    <row r="222" spans="1:26" ht="13.5" customHeight="1">
      <c r="A222" s="202"/>
      <c r="B222" s="2">
        <v>13</v>
      </c>
      <c r="C222" s="2">
        <v>527</v>
      </c>
      <c r="D222" s="2">
        <v>423</v>
      </c>
      <c r="E222" s="42" t="s">
        <v>167</v>
      </c>
      <c r="F222" s="2">
        <v>90.7</v>
      </c>
      <c r="G222" s="2" t="s">
        <v>791</v>
      </c>
      <c r="H222" s="2">
        <v>90.7</v>
      </c>
      <c r="I222" s="2" t="s">
        <v>792</v>
      </c>
      <c r="J222" s="2">
        <v>141</v>
      </c>
      <c r="K222" s="2">
        <v>3600</v>
      </c>
      <c r="L222" s="2">
        <v>3690</v>
      </c>
      <c r="M222" s="2">
        <v>2140</v>
      </c>
      <c r="N222" s="2">
        <v>2065</v>
      </c>
      <c r="O222" s="7">
        <v>2.5</v>
      </c>
      <c r="P222" s="97">
        <v>1.1000000000000001</v>
      </c>
      <c r="Q222" s="97">
        <v>0.2</v>
      </c>
      <c r="R222" s="97">
        <v>0.4</v>
      </c>
      <c r="S222" s="7">
        <f t="shared" si="26"/>
        <v>4.2</v>
      </c>
      <c r="U222" s="116"/>
      <c r="V222" s="116" t="s">
        <v>917</v>
      </c>
      <c r="W222" s="116"/>
      <c r="X222" s="116"/>
      <c r="Y222" s="116"/>
      <c r="Z222" s="116"/>
    </row>
    <row r="223" spans="1:26" ht="13.5" customHeight="1">
      <c r="A223" s="202"/>
      <c r="B223" s="2">
        <v>14</v>
      </c>
      <c r="C223" s="2">
        <v>633</v>
      </c>
      <c r="D223" s="2">
        <v>506</v>
      </c>
      <c r="E223" s="42" t="s">
        <v>167</v>
      </c>
      <c r="F223" s="2">
        <v>108.9</v>
      </c>
      <c r="G223" s="2" t="s">
        <v>791</v>
      </c>
      <c r="H223" s="2">
        <v>108.9</v>
      </c>
      <c r="I223" s="2" t="s">
        <v>792</v>
      </c>
      <c r="J223" s="2">
        <v>170</v>
      </c>
      <c r="K223" s="2">
        <v>4320</v>
      </c>
      <c r="L223" s="2">
        <v>3690</v>
      </c>
      <c r="M223" s="2">
        <v>2140</v>
      </c>
      <c r="N223" s="2">
        <v>2065</v>
      </c>
      <c r="O223" s="7">
        <v>2.5</v>
      </c>
      <c r="P223" s="97">
        <v>1.1000000000000001</v>
      </c>
      <c r="Q223" s="97">
        <v>0.2</v>
      </c>
      <c r="R223" s="97">
        <v>0.4</v>
      </c>
      <c r="S223" s="7">
        <f t="shared" si="26"/>
        <v>4.2</v>
      </c>
      <c r="U223" s="116"/>
      <c r="V223" s="116" t="s">
        <v>918</v>
      </c>
      <c r="W223" s="116"/>
      <c r="X223" s="116"/>
      <c r="Y223" s="116"/>
      <c r="Z223" s="116"/>
    </row>
    <row r="224" spans="1:26" ht="13.5" customHeight="1">
      <c r="A224" s="202"/>
      <c r="B224" s="2">
        <v>21</v>
      </c>
      <c r="C224" s="2">
        <v>738</v>
      </c>
      <c r="D224" s="2">
        <v>590</v>
      </c>
      <c r="E224" s="42" t="s">
        <v>167</v>
      </c>
      <c r="F224" s="2">
        <v>127</v>
      </c>
      <c r="G224" s="2" t="s">
        <v>791</v>
      </c>
      <c r="H224" s="2">
        <v>127</v>
      </c>
      <c r="I224" s="2" t="s">
        <v>792</v>
      </c>
      <c r="J224" s="2">
        <v>198</v>
      </c>
      <c r="K224" s="2">
        <v>5040</v>
      </c>
      <c r="L224" s="2">
        <v>3710</v>
      </c>
      <c r="M224" s="2">
        <v>2365</v>
      </c>
      <c r="N224" s="2">
        <v>2260</v>
      </c>
      <c r="O224" s="7">
        <v>2.5</v>
      </c>
      <c r="P224" s="97">
        <v>1.3</v>
      </c>
      <c r="Q224" s="97">
        <v>0.2</v>
      </c>
      <c r="R224" s="97">
        <v>0.4</v>
      </c>
      <c r="S224" s="7">
        <f t="shared" si="26"/>
        <v>4.4000000000000004</v>
      </c>
      <c r="U224" s="116"/>
      <c r="V224" s="116"/>
      <c r="W224" s="116"/>
      <c r="X224" s="116"/>
      <c r="Y224" s="116"/>
      <c r="Z224" s="116"/>
    </row>
    <row r="225" spans="1:32" ht="13.5" customHeight="1">
      <c r="A225" s="202"/>
      <c r="B225" s="2">
        <v>22</v>
      </c>
      <c r="C225" s="2">
        <v>844</v>
      </c>
      <c r="D225" s="2">
        <v>675</v>
      </c>
      <c r="E225" s="42" t="s">
        <v>167</v>
      </c>
      <c r="F225" s="2">
        <v>145.19999999999999</v>
      </c>
      <c r="G225" s="2" t="s">
        <v>791</v>
      </c>
      <c r="H225" s="2">
        <v>145.19999999999999</v>
      </c>
      <c r="I225" s="2" t="s">
        <v>792</v>
      </c>
      <c r="J225" s="2">
        <v>226</v>
      </c>
      <c r="K225" s="2">
        <v>5760</v>
      </c>
      <c r="L225" s="2">
        <v>3710</v>
      </c>
      <c r="M225" s="2">
        <v>2365</v>
      </c>
      <c r="N225" s="2">
        <v>2260</v>
      </c>
      <c r="O225" s="7">
        <v>2.5</v>
      </c>
      <c r="P225" s="97">
        <v>1.3</v>
      </c>
      <c r="Q225" s="97">
        <v>0.2</v>
      </c>
      <c r="R225" s="97">
        <v>0.4</v>
      </c>
      <c r="S225" s="7">
        <f t="shared" si="26"/>
        <v>4.4000000000000004</v>
      </c>
    </row>
    <row r="226" spans="1:32" ht="13.5" customHeight="1">
      <c r="A226" s="202"/>
      <c r="B226" s="2">
        <v>23</v>
      </c>
      <c r="C226" s="2">
        <v>985</v>
      </c>
      <c r="D226" s="2">
        <v>788</v>
      </c>
      <c r="E226" s="42" t="s">
        <v>167</v>
      </c>
      <c r="F226" s="2">
        <v>169.3</v>
      </c>
      <c r="G226" s="2" t="s">
        <v>791</v>
      </c>
      <c r="H226" s="2">
        <v>169.3</v>
      </c>
      <c r="I226" s="2" t="s">
        <v>792</v>
      </c>
      <c r="J226" s="2">
        <v>264</v>
      </c>
      <c r="K226" s="2">
        <v>6720</v>
      </c>
      <c r="L226" s="2">
        <v>4760</v>
      </c>
      <c r="M226" s="2">
        <v>2650</v>
      </c>
      <c r="N226" s="2">
        <v>2260</v>
      </c>
      <c r="O226" s="7">
        <v>3.4</v>
      </c>
      <c r="P226" s="97">
        <v>1.3</v>
      </c>
      <c r="Q226" s="97">
        <v>0.4</v>
      </c>
      <c r="R226" s="97">
        <v>0.4</v>
      </c>
      <c r="S226" s="7">
        <f t="shared" si="26"/>
        <v>5.5000000000000009</v>
      </c>
    </row>
    <row r="227" spans="1:32" ht="13.5" customHeight="1">
      <c r="A227" s="202"/>
      <c r="B227" s="2">
        <v>24</v>
      </c>
      <c r="C227" s="2">
        <v>1125</v>
      </c>
      <c r="D227" s="2">
        <v>900</v>
      </c>
      <c r="E227" s="42" t="s">
        <v>167</v>
      </c>
      <c r="F227" s="2">
        <v>193.5</v>
      </c>
      <c r="G227" s="2" t="s">
        <v>791</v>
      </c>
      <c r="H227" s="2">
        <v>193.5</v>
      </c>
      <c r="I227" s="2" t="s">
        <v>792</v>
      </c>
      <c r="J227" s="2">
        <v>302</v>
      </c>
      <c r="K227" s="2">
        <v>7680</v>
      </c>
      <c r="L227" s="2">
        <v>4760</v>
      </c>
      <c r="M227" s="2">
        <v>2650</v>
      </c>
      <c r="N227" s="2">
        <v>2260</v>
      </c>
      <c r="O227" s="7">
        <v>3.4</v>
      </c>
      <c r="P227" s="97">
        <v>1.3</v>
      </c>
      <c r="Q227" s="97">
        <v>0.4</v>
      </c>
      <c r="R227" s="97">
        <v>0.4</v>
      </c>
      <c r="S227" s="7">
        <f t="shared" si="26"/>
        <v>5.5000000000000009</v>
      </c>
    </row>
    <row r="228" spans="1:32" ht="13.5" customHeight="1">
      <c r="A228" s="202"/>
      <c r="B228" s="2">
        <v>31</v>
      </c>
      <c r="C228" s="2">
        <v>1266</v>
      </c>
      <c r="D228" s="2">
        <v>1013</v>
      </c>
      <c r="E228" s="42" t="s">
        <v>167</v>
      </c>
      <c r="F228" s="2">
        <v>217.7</v>
      </c>
      <c r="G228" s="2" t="s">
        <v>791</v>
      </c>
      <c r="H228" s="2">
        <v>217.7</v>
      </c>
      <c r="I228" s="2" t="s">
        <v>792</v>
      </c>
      <c r="J228" s="2">
        <v>339</v>
      </c>
      <c r="K228" s="2">
        <v>8640</v>
      </c>
      <c r="L228" s="2">
        <v>4830</v>
      </c>
      <c r="M228" s="2">
        <v>2870</v>
      </c>
      <c r="N228" s="2">
        <v>2475</v>
      </c>
      <c r="O228" s="7">
        <v>3.4</v>
      </c>
      <c r="P228" s="97">
        <v>1.3</v>
      </c>
      <c r="Q228" s="97">
        <v>0.4</v>
      </c>
      <c r="R228" s="97">
        <v>0.4</v>
      </c>
      <c r="S228" s="7">
        <f t="shared" si="26"/>
        <v>5.5000000000000009</v>
      </c>
    </row>
    <row r="229" spans="1:32" ht="13.5" customHeight="1">
      <c r="A229" s="202"/>
      <c r="B229" s="2">
        <v>32</v>
      </c>
      <c r="C229" s="2">
        <v>1407</v>
      </c>
      <c r="D229" s="2">
        <v>1126</v>
      </c>
      <c r="E229" s="42" t="s">
        <v>167</v>
      </c>
      <c r="F229" s="2">
        <v>241.9</v>
      </c>
      <c r="G229" s="2" t="s">
        <v>791</v>
      </c>
      <c r="H229" s="2">
        <v>241.9</v>
      </c>
      <c r="I229" s="2" t="s">
        <v>792</v>
      </c>
      <c r="J229" s="2">
        <v>377</v>
      </c>
      <c r="K229" s="2">
        <v>9600</v>
      </c>
      <c r="L229" s="2">
        <v>4830</v>
      </c>
      <c r="M229" s="2">
        <v>2870</v>
      </c>
      <c r="N229" s="2">
        <v>2475</v>
      </c>
      <c r="O229" s="7">
        <v>3.4</v>
      </c>
      <c r="P229" s="97">
        <v>1.3</v>
      </c>
      <c r="Q229" s="97">
        <v>0.4</v>
      </c>
      <c r="R229" s="97">
        <v>0.4</v>
      </c>
      <c r="S229" s="7">
        <f t="shared" si="26"/>
        <v>5.5000000000000009</v>
      </c>
    </row>
    <row r="230" spans="1:32" ht="13.5" customHeight="1">
      <c r="A230" s="202"/>
      <c r="B230" s="2">
        <v>41</v>
      </c>
      <c r="C230" s="2">
        <v>1582</v>
      </c>
      <c r="D230" s="2">
        <v>1266</v>
      </c>
      <c r="E230" s="42" t="s">
        <v>167</v>
      </c>
      <c r="F230" s="2">
        <v>272.2</v>
      </c>
      <c r="G230" s="2" t="s">
        <v>791</v>
      </c>
      <c r="H230" s="2">
        <v>272.2</v>
      </c>
      <c r="I230" s="2" t="s">
        <v>792</v>
      </c>
      <c r="J230" s="2">
        <v>424</v>
      </c>
      <c r="K230" s="2">
        <v>10800</v>
      </c>
      <c r="L230" s="2">
        <v>4850</v>
      </c>
      <c r="M230" s="2">
        <v>3100</v>
      </c>
      <c r="N230" s="2">
        <v>2750</v>
      </c>
      <c r="O230" s="7">
        <v>3.4</v>
      </c>
      <c r="P230" s="97">
        <v>1.8</v>
      </c>
      <c r="Q230" s="97">
        <v>0.4</v>
      </c>
      <c r="R230" s="97">
        <v>0.4</v>
      </c>
      <c r="S230" s="7">
        <f t="shared" si="26"/>
        <v>6.0000000000000009</v>
      </c>
    </row>
    <row r="231" spans="1:32" ht="13.5" customHeight="1">
      <c r="A231" s="202"/>
      <c r="B231" s="2">
        <v>42</v>
      </c>
      <c r="C231" s="2">
        <v>1758</v>
      </c>
      <c r="D231" s="2">
        <v>1406</v>
      </c>
      <c r="E231" s="42" t="s">
        <v>167</v>
      </c>
      <c r="F231" s="2">
        <v>302.39999999999998</v>
      </c>
      <c r="G231" s="2" t="s">
        <v>791</v>
      </c>
      <c r="H231" s="2">
        <v>302.39999999999998</v>
      </c>
      <c r="I231" s="2" t="s">
        <v>792</v>
      </c>
      <c r="J231" s="2">
        <v>471</v>
      </c>
      <c r="K231" s="2">
        <v>12000</v>
      </c>
      <c r="L231" s="2">
        <v>4850</v>
      </c>
      <c r="M231" s="2">
        <v>3100</v>
      </c>
      <c r="N231" s="2">
        <v>2750</v>
      </c>
      <c r="O231" s="7">
        <v>3.4</v>
      </c>
      <c r="P231" s="97">
        <v>1.8</v>
      </c>
      <c r="Q231" s="97">
        <v>0.4</v>
      </c>
      <c r="R231" s="97">
        <v>0.4</v>
      </c>
      <c r="S231" s="7">
        <f t="shared" si="26"/>
        <v>6.0000000000000009</v>
      </c>
    </row>
    <row r="232" spans="1:32" ht="13.5" customHeight="1">
      <c r="A232" s="202"/>
      <c r="B232" s="2">
        <v>51</v>
      </c>
      <c r="C232" s="2">
        <v>1969</v>
      </c>
      <c r="D232" s="2">
        <v>1575</v>
      </c>
      <c r="E232" s="42" t="s">
        <v>167</v>
      </c>
      <c r="F232" s="2">
        <v>338.7</v>
      </c>
      <c r="G232" s="2" t="s">
        <v>791</v>
      </c>
      <c r="H232" s="2">
        <v>338.7</v>
      </c>
      <c r="I232" s="2" t="s">
        <v>792</v>
      </c>
      <c r="J232" s="2">
        <v>528</v>
      </c>
      <c r="K232" s="2">
        <v>13440</v>
      </c>
      <c r="L232" s="2">
        <v>5070</v>
      </c>
      <c r="M232" s="2">
        <v>3710</v>
      </c>
      <c r="N232" s="2">
        <v>3015</v>
      </c>
      <c r="O232" s="97">
        <v>3.7</v>
      </c>
      <c r="P232" s="97">
        <v>1.8</v>
      </c>
      <c r="Q232" s="97">
        <v>0.4</v>
      </c>
      <c r="R232" s="97">
        <v>0.4</v>
      </c>
      <c r="S232" s="7">
        <f t="shared" si="26"/>
        <v>6.3000000000000007</v>
      </c>
    </row>
    <row r="233" spans="1:32" ht="13.5" customHeight="1">
      <c r="A233" s="202"/>
      <c r="B233" s="2">
        <v>52</v>
      </c>
      <c r="C233" s="2">
        <v>2215</v>
      </c>
      <c r="D233" s="2">
        <v>1772</v>
      </c>
      <c r="E233" s="42" t="s">
        <v>167</v>
      </c>
      <c r="F233" s="2">
        <v>381</v>
      </c>
      <c r="G233" s="2" t="s">
        <v>791</v>
      </c>
      <c r="H233" s="2">
        <v>381</v>
      </c>
      <c r="I233" s="2" t="s">
        <v>792</v>
      </c>
      <c r="J233" s="2">
        <v>594</v>
      </c>
      <c r="K233" s="2">
        <v>15120</v>
      </c>
      <c r="L233" s="2">
        <v>5590</v>
      </c>
      <c r="M233" s="2">
        <v>3710</v>
      </c>
      <c r="N233" s="2">
        <v>3015</v>
      </c>
      <c r="O233" s="97">
        <v>3.7</v>
      </c>
      <c r="P233" s="97">
        <v>1.8</v>
      </c>
      <c r="Q233" s="97">
        <v>0.4</v>
      </c>
      <c r="R233" s="97">
        <v>0.4</v>
      </c>
      <c r="S233" s="7">
        <f t="shared" si="26"/>
        <v>6.3000000000000007</v>
      </c>
    </row>
    <row r="234" spans="1:32" ht="13.5" customHeight="1">
      <c r="A234" s="203"/>
      <c r="B234" s="2">
        <v>53</v>
      </c>
      <c r="C234" s="2">
        <v>2461</v>
      </c>
      <c r="D234" s="2">
        <v>1969</v>
      </c>
      <c r="E234" s="42" t="s">
        <v>167</v>
      </c>
      <c r="F234" s="2">
        <v>423.4</v>
      </c>
      <c r="G234" s="2" t="s">
        <v>791</v>
      </c>
      <c r="H234" s="2">
        <v>423.4</v>
      </c>
      <c r="I234" s="2" t="s">
        <v>792</v>
      </c>
      <c r="J234" s="2">
        <v>660</v>
      </c>
      <c r="K234" s="2">
        <v>16800</v>
      </c>
      <c r="L234" s="2">
        <v>6080</v>
      </c>
      <c r="M234" s="2">
        <v>3710</v>
      </c>
      <c r="N234" s="2">
        <v>3015</v>
      </c>
      <c r="O234" s="97">
        <v>3.7</v>
      </c>
      <c r="P234" s="97">
        <v>1.8</v>
      </c>
      <c r="Q234" s="97">
        <v>0.4</v>
      </c>
      <c r="R234" s="97">
        <v>0.4</v>
      </c>
      <c r="S234" s="7">
        <f t="shared" si="26"/>
        <v>6.3000000000000007</v>
      </c>
    </row>
    <row r="235" spans="1:32" ht="13.5" customHeight="1">
      <c r="A235" s="109"/>
      <c r="B235" s="85"/>
      <c r="C235" s="85"/>
      <c r="D235" s="85"/>
      <c r="E235" s="67"/>
      <c r="F235" s="85"/>
      <c r="G235" s="67"/>
      <c r="H235" s="85"/>
      <c r="I235" s="67"/>
      <c r="J235" s="85"/>
      <c r="K235" s="85"/>
      <c r="L235" s="85"/>
      <c r="M235" s="67"/>
      <c r="N235" s="67"/>
      <c r="O235" s="103"/>
      <c r="P235" s="103"/>
      <c r="Q235" s="103"/>
      <c r="R235" s="103"/>
      <c r="S235" s="83"/>
    </row>
    <row r="236" spans="1:32" ht="13.5" customHeight="1">
      <c r="A236" s="196" t="s">
        <v>878</v>
      </c>
      <c r="B236" s="198" t="s">
        <v>1273</v>
      </c>
      <c r="C236" s="81" t="s">
        <v>760</v>
      </c>
      <c r="D236" s="107"/>
      <c r="E236" s="81" t="s">
        <v>764</v>
      </c>
      <c r="F236" s="82"/>
      <c r="G236" s="200" t="s">
        <v>164</v>
      </c>
      <c r="H236" s="200"/>
      <c r="I236" s="200" t="s">
        <v>212</v>
      </c>
      <c r="J236" s="200"/>
      <c r="K236" s="2"/>
      <c r="L236" s="200" t="s">
        <v>770</v>
      </c>
      <c r="M236" s="200"/>
      <c r="N236" s="80" t="s">
        <v>778</v>
      </c>
      <c r="O236" s="204" t="s">
        <v>782</v>
      </c>
      <c r="P236" s="205"/>
      <c r="Q236" s="204" t="s">
        <v>177</v>
      </c>
      <c r="R236" s="233"/>
      <c r="S236" s="205"/>
      <c r="T236" s="206" t="s">
        <v>857</v>
      </c>
      <c r="U236" s="206"/>
      <c r="V236" s="206"/>
      <c r="W236" s="206"/>
      <c r="X236" s="206"/>
      <c r="Y236" s="206"/>
      <c r="Z236" t="s">
        <v>1163</v>
      </c>
      <c r="AA236" s="83"/>
      <c r="AB236" s="83"/>
    </row>
    <row r="237" spans="1:32" ht="33.75">
      <c r="A237" s="197"/>
      <c r="B237" s="199"/>
      <c r="C237" s="64" t="s">
        <v>879</v>
      </c>
      <c r="D237" s="64" t="s">
        <v>880</v>
      </c>
      <c r="E237" s="65" t="s">
        <v>882</v>
      </c>
      <c r="F237" s="64" t="s">
        <v>762</v>
      </c>
      <c r="G237" s="2" t="s">
        <v>765</v>
      </c>
      <c r="H237" s="2" t="s">
        <v>766</v>
      </c>
      <c r="I237" s="66" t="s">
        <v>767</v>
      </c>
      <c r="J237" s="2" t="s">
        <v>769</v>
      </c>
      <c r="K237" s="66" t="s">
        <v>771</v>
      </c>
      <c r="L237" s="2" t="s">
        <v>64</v>
      </c>
      <c r="M237" s="66" t="s">
        <v>775</v>
      </c>
      <c r="N237" s="2" t="s">
        <v>913</v>
      </c>
      <c r="O237" s="66" t="s">
        <v>780</v>
      </c>
      <c r="P237" s="66" t="s">
        <v>783</v>
      </c>
      <c r="Q237" s="2" t="s">
        <v>178</v>
      </c>
      <c r="R237" s="2" t="s">
        <v>180</v>
      </c>
      <c r="S237" s="2" t="s">
        <v>182</v>
      </c>
      <c r="T237" s="98" t="s">
        <v>858</v>
      </c>
      <c r="U237" s="98" t="s">
        <v>859</v>
      </c>
      <c r="V237" s="98" t="s">
        <v>860</v>
      </c>
      <c r="W237" s="104" t="s">
        <v>854</v>
      </c>
      <c r="X237" s="98" t="s">
        <v>877</v>
      </c>
      <c r="Y237" s="98" t="s">
        <v>875</v>
      </c>
      <c r="AA237" s="116"/>
      <c r="AB237" s="116"/>
      <c r="AC237" s="116"/>
      <c r="AD237" s="116"/>
      <c r="AE237" s="116"/>
      <c r="AF237" s="116"/>
    </row>
    <row r="238" spans="1:32" ht="15">
      <c r="A238" s="197"/>
      <c r="B238" s="2" t="s">
        <v>1277</v>
      </c>
      <c r="C238" s="2" t="s">
        <v>163</v>
      </c>
      <c r="D238" s="2" t="s">
        <v>881</v>
      </c>
      <c r="E238" s="2" t="s">
        <v>163</v>
      </c>
      <c r="F238" s="2" t="s">
        <v>163</v>
      </c>
      <c r="G238" s="2" t="s">
        <v>166</v>
      </c>
      <c r="H238" s="2" t="s">
        <v>169</v>
      </c>
      <c r="I238" s="114" t="s">
        <v>166</v>
      </c>
      <c r="J238" s="114" t="s">
        <v>169</v>
      </c>
      <c r="K238" s="2" t="s">
        <v>166</v>
      </c>
      <c r="L238" s="2" t="s">
        <v>169</v>
      </c>
      <c r="M238" s="2" t="s">
        <v>166</v>
      </c>
      <c r="N238" s="2" t="s">
        <v>914</v>
      </c>
      <c r="O238" s="2" t="s">
        <v>781</v>
      </c>
      <c r="P238" s="2" t="s">
        <v>781</v>
      </c>
      <c r="Q238" s="2" t="s">
        <v>179</v>
      </c>
      <c r="R238" s="2" t="s">
        <v>179</v>
      </c>
      <c r="S238" s="2" t="s">
        <v>179</v>
      </c>
      <c r="T238" s="98" t="s">
        <v>855</v>
      </c>
      <c r="U238" s="98" t="s">
        <v>855</v>
      </c>
      <c r="V238" s="98" t="s">
        <v>855</v>
      </c>
      <c r="W238" s="98" t="s">
        <v>855</v>
      </c>
      <c r="X238" s="98" t="s">
        <v>855</v>
      </c>
      <c r="Y238" s="7" t="s">
        <v>855</v>
      </c>
      <c r="AA238" s="116"/>
      <c r="AB238" s="116" t="s">
        <v>915</v>
      </c>
      <c r="AC238" s="116"/>
      <c r="AD238" s="116"/>
      <c r="AE238" s="116"/>
      <c r="AF238" s="116"/>
    </row>
    <row r="239" spans="1:32">
      <c r="A239" s="197"/>
      <c r="B239" s="2">
        <v>11</v>
      </c>
      <c r="C239" s="2">
        <v>352</v>
      </c>
      <c r="D239" s="2">
        <v>422</v>
      </c>
      <c r="E239" s="2">
        <v>294</v>
      </c>
      <c r="F239" s="2">
        <v>282</v>
      </c>
      <c r="G239" s="2" t="s">
        <v>911</v>
      </c>
      <c r="H239" s="2">
        <v>60.5</v>
      </c>
      <c r="I239" s="2" t="s">
        <v>768</v>
      </c>
      <c r="J239" s="2">
        <v>60.5</v>
      </c>
      <c r="K239" s="2" t="s">
        <v>912</v>
      </c>
      <c r="L239" s="2">
        <v>94</v>
      </c>
      <c r="M239" s="2" t="s">
        <v>776</v>
      </c>
      <c r="N239" s="2">
        <v>2400</v>
      </c>
      <c r="O239" s="2">
        <v>20.8</v>
      </c>
      <c r="P239" s="2">
        <v>24.5</v>
      </c>
      <c r="Q239" s="42">
        <v>3870</v>
      </c>
      <c r="R239" s="2">
        <v>2230</v>
      </c>
      <c r="S239" s="2">
        <v>2425</v>
      </c>
      <c r="T239" s="7">
        <v>1.3</v>
      </c>
      <c r="U239" s="7">
        <v>1.1000000000000001</v>
      </c>
      <c r="V239" s="7">
        <v>0.2</v>
      </c>
      <c r="W239" s="7">
        <v>0.4</v>
      </c>
      <c r="X239" s="7">
        <v>0.4</v>
      </c>
      <c r="Y239" s="7">
        <f t="shared" ref="Y239:Y253" si="27">SUM(T239:X239)</f>
        <v>3.4000000000000004</v>
      </c>
      <c r="AA239" s="116"/>
      <c r="AB239" s="116" t="s">
        <v>916</v>
      </c>
      <c r="AC239" s="116"/>
      <c r="AD239" s="116"/>
      <c r="AE239" s="116"/>
      <c r="AF239" s="116"/>
    </row>
    <row r="240" spans="1:32">
      <c r="A240" s="197"/>
      <c r="B240" s="2">
        <v>12</v>
      </c>
      <c r="C240" s="2">
        <v>422</v>
      </c>
      <c r="D240" s="2">
        <v>422</v>
      </c>
      <c r="E240" s="2">
        <v>353</v>
      </c>
      <c r="F240" s="2">
        <v>338</v>
      </c>
      <c r="G240" s="2" t="s">
        <v>167</v>
      </c>
      <c r="H240" s="2">
        <v>72.599999999999994</v>
      </c>
      <c r="I240" s="2" t="s">
        <v>768</v>
      </c>
      <c r="J240" s="2">
        <v>72.599999999999994</v>
      </c>
      <c r="K240" s="2" t="s">
        <v>912</v>
      </c>
      <c r="L240" s="2">
        <v>113</v>
      </c>
      <c r="M240" s="2" t="s">
        <v>776</v>
      </c>
      <c r="N240" s="2">
        <v>2880</v>
      </c>
      <c r="O240" s="2">
        <v>25</v>
      </c>
      <c r="P240" s="2">
        <v>29.5</v>
      </c>
      <c r="Q240" s="114">
        <v>3930</v>
      </c>
      <c r="R240" s="2">
        <v>2230</v>
      </c>
      <c r="S240" s="2">
        <v>2500</v>
      </c>
      <c r="T240" s="7">
        <v>1.3</v>
      </c>
      <c r="U240" s="7">
        <v>1.1000000000000001</v>
      </c>
      <c r="V240" s="7">
        <v>0.2</v>
      </c>
      <c r="W240" s="7">
        <v>0.4</v>
      </c>
      <c r="X240" s="7">
        <v>0.4</v>
      </c>
      <c r="Y240" s="7">
        <f t="shared" si="27"/>
        <v>3.4000000000000004</v>
      </c>
      <c r="AA240" s="116"/>
      <c r="AB240" s="116" t="s">
        <v>917</v>
      </c>
      <c r="AC240" s="116"/>
      <c r="AD240" s="116"/>
      <c r="AE240" s="116"/>
      <c r="AF240" s="116"/>
    </row>
    <row r="241" spans="1:32">
      <c r="A241" s="197"/>
      <c r="B241" s="2">
        <v>13</v>
      </c>
      <c r="C241" s="2">
        <v>527</v>
      </c>
      <c r="D241" s="2">
        <v>527</v>
      </c>
      <c r="E241" s="2">
        <v>441</v>
      </c>
      <c r="F241" s="2">
        <v>423</v>
      </c>
      <c r="G241" s="2" t="s">
        <v>167</v>
      </c>
      <c r="H241" s="2">
        <v>90.7</v>
      </c>
      <c r="I241" s="2" t="s">
        <v>768</v>
      </c>
      <c r="J241" s="2">
        <v>90.7</v>
      </c>
      <c r="K241" s="2" t="s">
        <v>912</v>
      </c>
      <c r="L241" s="2">
        <v>141</v>
      </c>
      <c r="M241" s="2" t="s">
        <v>776</v>
      </c>
      <c r="N241" s="2">
        <v>3600</v>
      </c>
      <c r="O241" s="2">
        <v>31.2</v>
      </c>
      <c r="P241" s="2">
        <v>36.799999999999997</v>
      </c>
      <c r="Q241" s="42">
        <v>4790</v>
      </c>
      <c r="R241" s="2">
        <v>2330</v>
      </c>
      <c r="S241" s="2">
        <v>2465</v>
      </c>
      <c r="T241" s="7">
        <v>2.5</v>
      </c>
      <c r="U241" s="7">
        <v>1.1000000000000001</v>
      </c>
      <c r="V241" s="7">
        <v>0.2</v>
      </c>
      <c r="W241" s="7">
        <v>0.4</v>
      </c>
      <c r="X241" s="7">
        <v>0.75</v>
      </c>
      <c r="Y241" s="7">
        <f t="shared" si="27"/>
        <v>4.95</v>
      </c>
      <c r="AA241" s="116"/>
      <c r="AB241" s="116" t="s">
        <v>918</v>
      </c>
      <c r="AC241" s="116"/>
      <c r="AD241" s="116"/>
      <c r="AE241" s="116"/>
      <c r="AF241" s="116"/>
    </row>
    <row r="242" spans="1:32">
      <c r="A242" s="197"/>
      <c r="B242" s="2">
        <v>14</v>
      </c>
      <c r="C242" s="2">
        <v>633</v>
      </c>
      <c r="D242" s="2">
        <v>633</v>
      </c>
      <c r="E242" s="2">
        <v>530</v>
      </c>
      <c r="F242" s="2">
        <v>506</v>
      </c>
      <c r="G242" s="2" t="s">
        <v>167</v>
      </c>
      <c r="H242" s="2">
        <v>108.9</v>
      </c>
      <c r="I242" s="2" t="s">
        <v>768</v>
      </c>
      <c r="J242" s="2">
        <v>108.9</v>
      </c>
      <c r="K242" s="2" t="s">
        <v>912</v>
      </c>
      <c r="L242" s="2">
        <v>170</v>
      </c>
      <c r="M242" s="2" t="s">
        <v>776</v>
      </c>
      <c r="N242" s="2">
        <v>4320</v>
      </c>
      <c r="O242" s="2">
        <v>37.5</v>
      </c>
      <c r="P242" s="2">
        <v>44.2</v>
      </c>
      <c r="Q242" s="114">
        <v>4950</v>
      </c>
      <c r="R242" s="2">
        <v>2330</v>
      </c>
      <c r="S242" s="2">
        <v>2465</v>
      </c>
      <c r="T242" s="7">
        <v>2.5</v>
      </c>
      <c r="U242" s="7">
        <v>1.1000000000000001</v>
      </c>
      <c r="V242" s="7">
        <v>0.2</v>
      </c>
      <c r="W242" s="7">
        <v>0.4</v>
      </c>
      <c r="X242" s="7">
        <v>0.75</v>
      </c>
      <c r="Y242" s="7">
        <f t="shared" si="27"/>
        <v>4.95</v>
      </c>
      <c r="AA242" s="116"/>
      <c r="AB242" s="116"/>
      <c r="AC242" s="116"/>
      <c r="AD242" s="116"/>
      <c r="AE242" s="116"/>
      <c r="AF242" s="116"/>
    </row>
    <row r="243" spans="1:32">
      <c r="A243" s="197"/>
      <c r="B243" s="2">
        <v>21</v>
      </c>
      <c r="C243" s="2">
        <v>738</v>
      </c>
      <c r="D243" s="2">
        <v>738</v>
      </c>
      <c r="E243" s="2">
        <v>618</v>
      </c>
      <c r="F243" s="2">
        <v>590</v>
      </c>
      <c r="G243" s="2" t="s">
        <v>167</v>
      </c>
      <c r="H243" s="2">
        <v>127</v>
      </c>
      <c r="I243" s="2" t="s">
        <v>768</v>
      </c>
      <c r="J243" s="2">
        <v>127</v>
      </c>
      <c r="K243" s="2" t="s">
        <v>912</v>
      </c>
      <c r="L243" s="2">
        <v>198</v>
      </c>
      <c r="M243" s="2" t="s">
        <v>776</v>
      </c>
      <c r="N243" s="2">
        <v>5040</v>
      </c>
      <c r="O243" s="2">
        <v>43.7</v>
      </c>
      <c r="P243" s="2">
        <v>51.5</v>
      </c>
      <c r="Q243" s="42">
        <v>5620</v>
      </c>
      <c r="R243" s="2">
        <v>2600</v>
      </c>
      <c r="S243" s="2">
        <v>2530</v>
      </c>
      <c r="T243" s="7">
        <v>2.5</v>
      </c>
      <c r="U243" s="7">
        <v>1.3</v>
      </c>
      <c r="V243" s="7">
        <v>0.2</v>
      </c>
      <c r="W243" s="7">
        <v>0.4</v>
      </c>
      <c r="X243" s="7">
        <v>1.5</v>
      </c>
      <c r="Y243" s="7">
        <f t="shared" si="27"/>
        <v>5.9</v>
      </c>
    </row>
    <row r="244" spans="1:32">
      <c r="A244" s="197"/>
      <c r="B244" s="2">
        <v>22</v>
      </c>
      <c r="C244" s="2">
        <v>844</v>
      </c>
      <c r="D244" s="2">
        <v>844</v>
      </c>
      <c r="E244" s="2">
        <v>706</v>
      </c>
      <c r="F244" s="2">
        <v>675</v>
      </c>
      <c r="G244" s="2" t="s">
        <v>167</v>
      </c>
      <c r="H244" s="2">
        <v>145.19999999999999</v>
      </c>
      <c r="I244" s="2" t="s">
        <v>768</v>
      </c>
      <c r="J244" s="2">
        <v>145.19999999999999</v>
      </c>
      <c r="K244" s="2" t="s">
        <v>912</v>
      </c>
      <c r="L244" s="2">
        <v>226</v>
      </c>
      <c r="M244" s="2" t="s">
        <v>776</v>
      </c>
      <c r="N244" s="2">
        <v>5760</v>
      </c>
      <c r="O244" s="2">
        <v>50</v>
      </c>
      <c r="P244" s="2">
        <v>58.9</v>
      </c>
      <c r="Q244" s="114">
        <v>5810</v>
      </c>
      <c r="R244" s="2">
        <v>2600</v>
      </c>
      <c r="S244" s="2">
        <v>2530</v>
      </c>
      <c r="T244" s="7">
        <v>2.5</v>
      </c>
      <c r="U244" s="7">
        <v>1.3</v>
      </c>
      <c r="V244" s="7">
        <v>0.2</v>
      </c>
      <c r="W244" s="7">
        <v>0.4</v>
      </c>
      <c r="X244" s="7">
        <v>1.5</v>
      </c>
      <c r="Y244" s="7">
        <f t="shared" si="27"/>
        <v>5.9</v>
      </c>
    </row>
    <row r="245" spans="1:32">
      <c r="A245" s="197"/>
      <c r="B245" s="2">
        <v>23</v>
      </c>
      <c r="C245" s="2">
        <v>985</v>
      </c>
      <c r="D245" s="2">
        <v>985</v>
      </c>
      <c r="E245" s="2">
        <v>824</v>
      </c>
      <c r="F245" s="2">
        <v>788</v>
      </c>
      <c r="G245" s="2" t="s">
        <v>167</v>
      </c>
      <c r="H245" s="2">
        <v>169.3</v>
      </c>
      <c r="I245" s="2" t="s">
        <v>768</v>
      </c>
      <c r="J245" s="2">
        <v>169.3</v>
      </c>
      <c r="K245" s="2" t="s">
        <v>912</v>
      </c>
      <c r="L245" s="2">
        <v>264</v>
      </c>
      <c r="M245" s="2" t="s">
        <v>776</v>
      </c>
      <c r="N245" s="2">
        <v>6720</v>
      </c>
      <c r="O245" s="2">
        <v>58.3</v>
      </c>
      <c r="P245" s="2">
        <v>68.7</v>
      </c>
      <c r="Q245" s="42">
        <v>5800</v>
      </c>
      <c r="R245" s="2">
        <v>2790</v>
      </c>
      <c r="S245" s="2">
        <v>2610</v>
      </c>
      <c r="T245" s="7">
        <v>3.4</v>
      </c>
      <c r="U245" s="7">
        <v>1.3</v>
      </c>
      <c r="V245" s="7">
        <v>0.4</v>
      </c>
      <c r="W245" s="7">
        <v>0.4</v>
      </c>
      <c r="X245" s="7">
        <v>1.5</v>
      </c>
      <c r="Y245" s="7">
        <f t="shared" si="27"/>
        <v>7.0000000000000009</v>
      </c>
    </row>
    <row r="246" spans="1:32">
      <c r="A246" s="197"/>
      <c r="B246" s="2">
        <v>24</v>
      </c>
      <c r="C246" s="2">
        <v>1125</v>
      </c>
      <c r="D246" s="2">
        <v>1125</v>
      </c>
      <c r="E246" s="2">
        <v>941</v>
      </c>
      <c r="F246" s="2">
        <v>900</v>
      </c>
      <c r="G246" s="2" t="s">
        <v>167</v>
      </c>
      <c r="H246" s="2">
        <v>193.5</v>
      </c>
      <c r="I246" s="2" t="s">
        <v>768</v>
      </c>
      <c r="J246" s="2">
        <v>193.5</v>
      </c>
      <c r="K246" s="2" t="s">
        <v>912</v>
      </c>
      <c r="L246" s="2">
        <v>302</v>
      </c>
      <c r="M246" s="2" t="s">
        <v>776</v>
      </c>
      <c r="N246" s="2">
        <v>7680</v>
      </c>
      <c r="O246" s="2">
        <v>66.599999999999994</v>
      </c>
      <c r="P246" s="2">
        <v>78.5</v>
      </c>
      <c r="Q246" s="114">
        <v>5880</v>
      </c>
      <c r="R246" s="2">
        <v>2790</v>
      </c>
      <c r="S246" s="2">
        <v>2610</v>
      </c>
      <c r="T246" s="7">
        <v>3.4</v>
      </c>
      <c r="U246" s="7">
        <v>1.3</v>
      </c>
      <c r="V246" s="7">
        <v>0.4</v>
      </c>
      <c r="W246" s="7">
        <v>0.4</v>
      </c>
      <c r="X246" s="7">
        <v>1.5</v>
      </c>
      <c r="Y246" s="7">
        <f t="shared" si="27"/>
        <v>7.0000000000000009</v>
      </c>
    </row>
    <row r="247" spans="1:32">
      <c r="A247" s="197"/>
      <c r="B247" s="2">
        <v>31</v>
      </c>
      <c r="C247" s="2">
        <v>1266</v>
      </c>
      <c r="D247" s="2">
        <v>1266</v>
      </c>
      <c r="E247" s="2">
        <v>1059</v>
      </c>
      <c r="F247" s="2">
        <v>1013</v>
      </c>
      <c r="G247" s="2" t="s">
        <v>167</v>
      </c>
      <c r="H247" s="2">
        <v>217.7</v>
      </c>
      <c r="I247" s="2" t="s">
        <v>768</v>
      </c>
      <c r="J247" s="2">
        <v>217.7</v>
      </c>
      <c r="K247" s="2" t="s">
        <v>912</v>
      </c>
      <c r="L247" s="2">
        <v>339</v>
      </c>
      <c r="M247" s="2" t="s">
        <v>776</v>
      </c>
      <c r="N247" s="2">
        <v>8640</v>
      </c>
      <c r="O247" s="2">
        <v>75</v>
      </c>
      <c r="P247" s="2">
        <v>88.4</v>
      </c>
      <c r="Q247" s="42">
        <v>6050</v>
      </c>
      <c r="R247" s="2">
        <v>2890</v>
      </c>
      <c r="S247" s="2">
        <v>2950</v>
      </c>
      <c r="T247" s="7">
        <v>3.4</v>
      </c>
      <c r="U247" s="7">
        <v>1.3</v>
      </c>
      <c r="V247" s="7">
        <v>0.4</v>
      </c>
      <c r="W247" s="7">
        <v>0.4</v>
      </c>
      <c r="X247" s="7">
        <v>1.5</v>
      </c>
      <c r="Y247" s="7">
        <f t="shared" si="27"/>
        <v>7.0000000000000009</v>
      </c>
    </row>
    <row r="248" spans="1:32">
      <c r="A248" s="197"/>
      <c r="B248" s="2">
        <v>32</v>
      </c>
      <c r="C248" s="2">
        <v>1407</v>
      </c>
      <c r="D248" s="2">
        <v>1407</v>
      </c>
      <c r="E248" s="2">
        <v>1177</v>
      </c>
      <c r="F248" s="2">
        <v>1126</v>
      </c>
      <c r="G248" s="2" t="s">
        <v>167</v>
      </c>
      <c r="H248" s="2">
        <v>241.9</v>
      </c>
      <c r="I248" s="2" t="s">
        <v>768</v>
      </c>
      <c r="J248" s="2">
        <v>241.9</v>
      </c>
      <c r="K248" s="2" t="s">
        <v>912</v>
      </c>
      <c r="L248" s="2">
        <v>377</v>
      </c>
      <c r="M248" s="2" t="s">
        <v>776</v>
      </c>
      <c r="N248" s="2">
        <v>9600</v>
      </c>
      <c r="O248" s="2">
        <v>83.3</v>
      </c>
      <c r="P248" s="2">
        <v>98.2</v>
      </c>
      <c r="Q248" s="114">
        <v>6320</v>
      </c>
      <c r="R248" s="2">
        <v>2890</v>
      </c>
      <c r="S248" s="2">
        <v>2950</v>
      </c>
      <c r="T248" s="7">
        <v>3.4</v>
      </c>
      <c r="U248" s="7">
        <v>1.3</v>
      </c>
      <c r="V248" s="7">
        <v>0.4</v>
      </c>
      <c r="W248" s="7">
        <v>0.4</v>
      </c>
      <c r="X248" s="7">
        <v>1.5</v>
      </c>
      <c r="Y248" s="7">
        <f t="shared" si="27"/>
        <v>7.0000000000000009</v>
      </c>
    </row>
    <row r="249" spans="1:32">
      <c r="A249" s="197"/>
      <c r="B249" s="2">
        <v>41</v>
      </c>
      <c r="C249" s="2">
        <v>1582</v>
      </c>
      <c r="D249" s="2">
        <v>1582</v>
      </c>
      <c r="E249" s="2">
        <v>1324</v>
      </c>
      <c r="F249" s="2">
        <v>1266</v>
      </c>
      <c r="G249" s="2" t="s">
        <v>167</v>
      </c>
      <c r="H249" s="2">
        <v>272.2</v>
      </c>
      <c r="I249" s="2" t="s">
        <v>768</v>
      </c>
      <c r="J249" s="2">
        <v>272.2</v>
      </c>
      <c r="K249" s="2" t="s">
        <v>912</v>
      </c>
      <c r="L249" s="2">
        <v>424</v>
      </c>
      <c r="M249" s="2" t="s">
        <v>776</v>
      </c>
      <c r="N249" s="2">
        <v>10800</v>
      </c>
      <c r="O249" s="2">
        <v>93.7</v>
      </c>
      <c r="P249" s="2">
        <v>110.5</v>
      </c>
      <c r="Q249" s="42">
        <v>6500</v>
      </c>
      <c r="R249" s="2">
        <v>3050</v>
      </c>
      <c r="S249" s="2">
        <v>3200</v>
      </c>
      <c r="T249" s="7">
        <v>3.4</v>
      </c>
      <c r="U249" s="7">
        <v>1.8</v>
      </c>
      <c r="V249" s="7">
        <v>0.4</v>
      </c>
      <c r="W249" s="7">
        <v>0.4</v>
      </c>
      <c r="X249" s="7">
        <v>2.2000000000000002</v>
      </c>
      <c r="Y249" s="7">
        <f t="shared" si="27"/>
        <v>8.2000000000000011</v>
      </c>
    </row>
    <row r="250" spans="1:32">
      <c r="A250" s="197"/>
      <c r="B250" s="2">
        <v>42</v>
      </c>
      <c r="C250" s="2">
        <v>1758</v>
      </c>
      <c r="D250" s="2">
        <v>1758</v>
      </c>
      <c r="E250" s="2">
        <v>1471</v>
      </c>
      <c r="F250" s="2">
        <v>1406</v>
      </c>
      <c r="G250" s="2" t="s">
        <v>167</v>
      </c>
      <c r="H250" s="2">
        <v>302.39999999999998</v>
      </c>
      <c r="I250" s="2" t="s">
        <v>768</v>
      </c>
      <c r="J250" s="2">
        <v>302.39999999999998</v>
      </c>
      <c r="K250" s="2" t="s">
        <v>912</v>
      </c>
      <c r="L250" s="2">
        <v>471</v>
      </c>
      <c r="M250" s="2" t="s">
        <v>776</v>
      </c>
      <c r="N250" s="2">
        <v>12000</v>
      </c>
      <c r="O250" s="2">
        <v>104.1</v>
      </c>
      <c r="P250" s="2">
        <v>122.7</v>
      </c>
      <c r="Q250" s="114">
        <v>6770</v>
      </c>
      <c r="R250" s="2">
        <v>3050</v>
      </c>
      <c r="S250" s="2">
        <v>3200</v>
      </c>
      <c r="T250" s="7">
        <v>3.4</v>
      </c>
      <c r="U250" s="7">
        <v>1.8</v>
      </c>
      <c r="V250" s="7">
        <v>0.4</v>
      </c>
      <c r="W250" s="7">
        <v>0.4</v>
      </c>
      <c r="X250" s="7">
        <v>2.2000000000000002</v>
      </c>
      <c r="Y250" s="7">
        <f t="shared" si="27"/>
        <v>8.2000000000000011</v>
      </c>
    </row>
    <row r="251" spans="1:32">
      <c r="A251" s="197"/>
      <c r="B251" s="2">
        <v>51</v>
      </c>
      <c r="C251" s="2">
        <v>1969</v>
      </c>
      <c r="D251" s="2">
        <v>1969</v>
      </c>
      <c r="E251" s="2">
        <v>1647</v>
      </c>
      <c r="F251" s="2">
        <v>1575</v>
      </c>
      <c r="G251" s="2" t="s">
        <v>167</v>
      </c>
      <c r="H251" s="2">
        <v>338.7</v>
      </c>
      <c r="I251" s="2" t="s">
        <v>768</v>
      </c>
      <c r="J251" s="2">
        <v>338.7</v>
      </c>
      <c r="K251" s="2" t="s">
        <v>912</v>
      </c>
      <c r="L251" s="2">
        <v>528</v>
      </c>
      <c r="M251" s="2" t="s">
        <v>776</v>
      </c>
      <c r="N251" s="2">
        <v>13440</v>
      </c>
      <c r="O251" s="2">
        <v>116.6</v>
      </c>
      <c r="P251" s="2">
        <v>137.5</v>
      </c>
      <c r="Q251" s="115">
        <v>6085</v>
      </c>
      <c r="R251" s="2">
        <v>3895</v>
      </c>
      <c r="S251" s="2">
        <v>3490</v>
      </c>
      <c r="T251" s="7">
        <v>3.7</v>
      </c>
      <c r="U251" s="7">
        <v>1.8</v>
      </c>
      <c r="V251" s="7">
        <v>0.4</v>
      </c>
      <c r="W251" s="7">
        <v>0.4</v>
      </c>
      <c r="X251" s="7">
        <v>3.7</v>
      </c>
      <c r="Y251" s="7">
        <f t="shared" si="27"/>
        <v>10</v>
      </c>
    </row>
    <row r="252" spans="1:32">
      <c r="A252" s="197"/>
      <c r="B252" s="2">
        <v>52</v>
      </c>
      <c r="C252" s="2">
        <v>2215</v>
      </c>
      <c r="D252" s="2">
        <v>2215</v>
      </c>
      <c r="E252" s="2">
        <v>1853</v>
      </c>
      <c r="F252" s="2">
        <v>1772</v>
      </c>
      <c r="G252" s="2" t="s">
        <v>167</v>
      </c>
      <c r="H252" s="2">
        <v>381</v>
      </c>
      <c r="I252" s="2" t="s">
        <v>768</v>
      </c>
      <c r="J252" s="2">
        <v>381</v>
      </c>
      <c r="K252" s="2" t="s">
        <v>912</v>
      </c>
      <c r="L252" s="2">
        <v>594</v>
      </c>
      <c r="M252" s="2" t="s">
        <v>776</v>
      </c>
      <c r="N252" s="2">
        <v>15120</v>
      </c>
      <c r="O252" s="2">
        <v>131.19999999999999</v>
      </c>
      <c r="P252" s="2">
        <v>154.6</v>
      </c>
      <c r="Q252" s="2">
        <v>6505</v>
      </c>
      <c r="R252" s="2">
        <v>3895</v>
      </c>
      <c r="S252" s="2">
        <v>3490</v>
      </c>
      <c r="T252" s="7">
        <v>3.7</v>
      </c>
      <c r="U252" s="7">
        <v>1.8</v>
      </c>
      <c r="V252" s="7">
        <v>0.4</v>
      </c>
      <c r="W252" s="7">
        <v>0.4</v>
      </c>
      <c r="X252" s="7">
        <v>3.7</v>
      </c>
      <c r="Y252" s="7">
        <f t="shared" si="27"/>
        <v>10</v>
      </c>
    </row>
    <row r="253" spans="1:32">
      <c r="A253" s="197"/>
      <c r="B253" s="2">
        <v>53</v>
      </c>
      <c r="C253" s="2">
        <v>2461</v>
      </c>
      <c r="D253" s="2">
        <v>2461</v>
      </c>
      <c r="E253" s="2">
        <v>2059</v>
      </c>
      <c r="F253" s="2">
        <v>1969</v>
      </c>
      <c r="G253" s="2" t="s">
        <v>167</v>
      </c>
      <c r="H253" s="2">
        <v>423.4</v>
      </c>
      <c r="I253" s="2" t="s">
        <v>768</v>
      </c>
      <c r="J253" s="2">
        <v>423.4</v>
      </c>
      <c r="K253" s="2" t="s">
        <v>912</v>
      </c>
      <c r="L253" s="2">
        <v>660</v>
      </c>
      <c r="M253" s="2" t="s">
        <v>776</v>
      </c>
      <c r="N253" s="2">
        <v>16800</v>
      </c>
      <c r="O253" s="2">
        <v>145.80000000000001</v>
      </c>
      <c r="P253" s="2">
        <v>171.8</v>
      </c>
      <c r="Q253" s="2">
        <v>6885</v>
      </c>
      <c r="R253" s="2">
        <v>3895</v>
      </c>
      <c r="S253" s="2">
        <v>3490</v>
      </c>
      <c r="T253" s="7">
        <v>3.7</v>
      </c>
      <c r="U253" s="7">
        <v>1.8</v>
      </c>
      <c r="V253" s="7">
        <v>0.4</v>
      </c>
      <c r="W253" s="7">
        <v>0.4</v>
      </c>
      <c r="X253" s="7">
        <v>3.7</v>
      </c>
      <c r="Y253" s="7">
        <f t="shared" si="27"/>
        <v>10</v>
      </c>
    </row>
  </sheetData>
  <mergeCells count="88">
    <mergeCell ref="T82:X82"/>
    <mergeCell ref="V98:Z98"/>
    <mergeCell ref="V130:Z130"/>
    <mergeCell ref="V161:Z161"/>
    <mergeCell ref="S4:Y4"/>
    <mergeCell ref="S5:Y5"/>
    <mergeCell ref="S6:Y6"/>
    <mergeCell ref="S7:Y7"/>
    <mergeCell ref="S29:Y29"/>
    <mergeCell ref="S30:Y30"/>
    <mergeCell ref="S31:Y31"/>
    <mergeCell ref="S32:Y32"/>
    <mergeCell ref="S54:Y54"/>
    <mergeCell ref="S55:Y55"/>
    <mergeCell ref="S56:Y56"/>
    <mergeCell ref="S57:Y57"/>
    <mergeCell ref="I195:J195"/>
    <mergeCell ref="P159:T159"/>
    <mergeCell ref="G236:H236"/>
    <mergeCell ref="I236:J236"/>
    <mergeCell ref="O236:P236"/>
    <mergeCell ref="Q236:S236"/>
    <mergeCell ref="T236:Y236"/>
    <mergeCell ref="K195:L195"/>
    <mergeCell ref="O217:S217"/>
    <mergeCell ref="S176:U176"/>
    <mergeCell ref="V176:Z176"/>
    <mergeCell ref="S195:W195"/>
    <mergeCell ref="A127:A157"/>
    <mergeCell ref="B127:B128"/>
    <mergeCell ref="C127:C128"/>
    <mergeCell ref="J159:L159"/>
    <mergeCell ref="M159:O159"/>
    <mergeCell ref="M127:O127"/>
    <mergeCell ref="D127:F127"/>
    <mergeCell ref="G127:I127"/>
    <mergeCell ref="J127:L127"/>
    <mergeCell ref="A159:A174"/>
    <mergeCell ref="B159:B160"/>
    <mergeCell ref="C159:C160"/>
    <mergeCell ref="D159:F159"/>
    <mergeCell ref="G159:I159"/>
    <mergeCell ref="J176:K176"/>
    <mergeCell ref="L176:M176"/>
    <mergeCell ref="N176:O176"/>
    <mergeCell ref="J95:L95"/>
    <mergeCell ref="F80:G80"/>
    <mergeCell ref="H80:I80"/>
    <mergeCell ref="J80:L80"/>
    <mergeCell ref="D95:F95"/>
    <mergeCell ref="G95:I95"/>
    <mergeCell ref="A176:A193"/>
    <mergeCell ref="B176:B177"/>
    <mergeCell ref="C176:E176"/>
    <mergeCell ref="F176:G176"/>
    <mergeCell ref="H176:I176"/>
    <mergeCell ref="P95:S95"/>
    <mergeCell ref="P127:T127"/>
    <mergeCell ref="B1:B3"/>
    <mergeCell ref="A80:A93"/>
    <mergeCell ref="B80:B81"/>
    <mergeCell ref="C80:C81"/>
    <mergeCell ref="A1:A78"/>
    <mergeCell ref="D1:D3"/>
    <mergeCell ref="C1:C3"/>
    <mergeCell ref="M1:Q1"/>
    <mergeCell ref="M80:P80"/>
    <mergeCell ref="M95:O95"/>
    <mergeCell ref="D80:E80"/>
    <mergeCell ref="A95:A125"/>
    <mergeCell ref="B95:B96"/>
    <mergeCell ref="C95:C96"/>
    <mergeCell ref="A236:A253"/>
    <mergeCell ref="B236:B237"/>
    <mergeCell ref="L236:M236"/>
    <mergeCell ref="P195:R195"/>
    <mergeCell ref="A217:A234"/>
    <mergeCell ref="B217:B218"/>
    <mergeCell ref="C217:C218"/>
    <mergeCell ref="D217:D218"/>
    <mergeCell ref="E217:F217"/>
    <mergeCell ref="G217:H217"/>
    <mergeCell ref="I217:J217"/>
    <mergeCell ref="L217:N217"/>
    <mergeCell ref="A195:A215"/>
    <mergeCell ref="B195:B196"/>
    <mergeCell ref="C195:E195"/>
    <mergeCell ref="G195:H19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J23" sqref="J23"/>
    </sheetView>
  </sheetViews>
  <sheetFormatPr defaultRowHeight="13.5"/>
  <sheetData>
    <row r="2" spans="1:2">
      <c r="A2" t="s">
        <v>1011</v>
      </c>
      <c r="B2" t="s">
        <v>47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E18" sqref="E18"/>
    </sheetView>
  </sheetViews>
  <sheetFormatPr defaultRowHeight="13.5"/>
  <cols>
    <col min="4" max="4" width="19.125" customWidth="1"/>
    <col min="5" max="5" width="24" customWidth="1"/>
  </cols>
  <sheetData>
    <row r="2" spans="2:5" ht="40.5">
      <c r="B2" s="168" t="s">
        <v>1207</v>
      </c>
      <c r="C2" t="s">
        <v>1208</v>
      </c>
      <c r="E2">
        <f>(E3*E6)/(E4*E5*E7)</f>
        <v>0</v>
      </c>
    </row>
    <row r="3" spans="2:5">
      <c r="B3" t="s">
        <v>1209</v>
      </c>
      <c r="C3" t="s">
        <v>1210</v>
      </c>
    </row>
    <row r="4" spans="2:5" ht="40.5">
      <c r="B4" s="169" t="s">
        <v>1211</v>
      </c>
      <c r="C4" t="s">
        <v>0</v>
      </c>
      <c r="D4" t="s">
        <v>1212</v>
      </c>
      <c r="E4">
        <v>8</v>
      </c>
    </row>
    <row r="5" spans="2:5" ht="27">
      <c r="B5" s="168" t="s">
        <v>1213</v>
      </c>
      <c r="C5" t="s">
        <v>1214</v>
      </c>
      <c r="E5">
        <v>1</v>
      </c>
    </row>
    <row r="6" spans="2:5" ht="27">
      <c r="B6" s="168" t="s">
        <v>1215</v>
      </c>
      <c r="C6" t="s">
        <v>1216</v>
      </c>
      <c r="D6" t="s">
        <v>1217</v>
      </c>
      <c r="E6">
        <v>1.01</v>
      </c>
    </row>
    <row r="7" spans="2:5" ht="27">
      <c r="B7" s="168" t="s">
        <v>1218</v>
      </c>
      <c r="C7" t="s">
        <v>1219</v>
      </c>
      <c r="D7">
        <v>0.1</v>
      </c>
      <c r="E7">
        <v>0.1</v>
      </c>
    </row>
    <row r="8" spans="2:5">
      <c r="B8" s="168" t="s">
        <v>1221</v>
      </c>
      <c r="C8" t="s">
        <v>1222</v>
      </c>
      <c r="D8" t="s">
        <v>1223</v>
      </c>
      <c r="E8">
        <v>3.2</v>
      </c>
    </row>
    <row r="9" spans="2:5">
      <c r="B9" s="168" t="s">
        <v>1224</v>
      </c>
      <c r="C9" t="s">
        <v>1222</v>
      </c>
      <c r="E9">
        <f>E2/(3.14*E8*E8)</f>
        <v>0</v>
      </c>
    </row>
    <row r="10" spans="2:5">
      <c r="B10" s="168" t="s">
        <v>1220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A3" sqref="A3:Q3"/>
    </sheetView>
  </sheetViews>
  <sheetFormatPr defaultRowHeight="20.100000000000001" customHeight="1"/>
  <cols>
    <col min="1" max="1" width="9" style="5"/>
    <col min="2" max="2" width="11.625" style="5" bestFit="1" customWidth="1"/>
    <col min="3" max="3" width="11.125" style="5" bestFit="1" customWidth="1"/>
    <col min="4" max="4" width="10" style="5" bestFit="1" customWidth="1"/>
    <col min="5" max="7" width="12.25" style="5" bestFit="1" customWidth="1"/>
    <col min="8" max="8" width="12.25" style="5" customWidth="1"/>
    <col min="9" max="9" width="12.25" style="5" bestFit="1" customWidth="1"/>
    <col min="10" max="10" width="9" style="5"/>
    <col min="11" max="11" width="11" style="5" bestFit="1" customWidth="1"/>
    <col min="12" max="13" width="9" style="5"/>
    <col min="14" max="14" width="12.75" style="5" bestFit="1" customWidth="1"/>
    <col min="15" max="15" width="9" style="5"/>
    <col min="16" max="16" width="12.125" style="5" bestFit="1" customWidth="1"/>
    <col min="17" max="16384" width="9" style="5"/>
  </cols>
  <sheetData>
    <row r="1" spans="1:17" ht="13.5">
      <c r="A1" s="5" t="s">
        <v>42</v>
      </c>
      <c r="B1" s="5" t="s">
        <v>1225</v>
      </c>
      <c r="C1" s="264" t="s">
        <v>1343</v>
      </c>
      <c r="D1" s="264" t="s">
        <v>1344</v>
      </c>
      <c r="E1" s="264" t="s">
        <v>1346</v>
      </c>
      <c r="F1" s="264" t="s">
        <v>1348</v>
      </c>
      <c r="G1" s="5" t="s">
        <v>1349</v>
      </c>
      <c r="H1" s="5" t="s">
        <v>1350</v>
      </c>
      <c r="I1" s="5" t="s">
        <v>1351</v>
      </c>
      <c r="J1" s="5" t="s">
        <v>1226</v>
      </c>
      <c r="K1" s="5" t="s">
        <v>1352</v>
      </c>
      <c r="L1" s="5" t="s">
        <v>1227</v>
      </c>
      <c r="M1" s="5" t="s">
        <v>1228</v>
      </c>
      <c r="N1" s="5" t="s">
        <v>1229</v>
      </c>
      <c r="O1" s="5" t="s">
        <v>1230</v>
      </c>
      <c r="P1" s="5" t="s">
        <v>1231</v>
      </c>
      <c r="Q1" s="5" t="s">
        <v>1232</v>
      </c>
    </row>
    <row r="2" spans="1:17" ht="13.5">
      <c r="C2" s="5" t="s">
        <v>1279</v>
      </c>
      <c r="D2" s="5" t="s">
        <v>1345</v>
      </c>
      <c r="E2" s="5" t="s">
        <v>1347</v>
      </c>
      <c r="F2" s="5" t="s">
        <v>1347</v>
      </c>
      <c r="G2" s="5" t="s">
        <v>1347</v>
      </c>
      <c r="H2" s="5" t="s">
        <v>1347</v>
      </c>
      <c r="I2" s="5" t="s">
        <v>1347</v>
      </c>
      <c r="K2" s="5" t="s">
        <v>56</v>
      </c>
    </row>
    <row r="3" spans="1:17" ht="13.5">
      <c r="A3" s="5" t="s">
        <v>1233</v>
      </c>
      <c r="B3" s="5" t="s">
        <v>1234</v>
      </c>
      <c r="C3" s="5">
        <v>9.8000000000000007</v>
      </c>
      <c r="D3" s="5">
        <v>7.8</v>
      </c>
      <c r="E3" s="5">
        <v>10</v>
      </c>
      <c r="F3" s="5">
        <v>180</v>
      </c>
      <c r="G3" s="5">
        <v>3</v>
      </c>
      <c r="H3" s="5" t="s">
        <v>1235</v>
      </c>
      <c r="I3" s="5">
        <v>59.5</v>
      </c>
      <c r="J3" s="5" t="s">
        <v>1236</v>
      </c>
      <c r="K3" s="170" t="s">
        <v>1237</v>
      </c>
      <c r="L3" s="5">
        <v>20</v>
      </c>
      <c r="M3" s="5" t="s">
        <v>1238</v>
      </c>
      <c r="N3" s="61" t="s">
        <v>1239</v>
      </c>
      <c r="O3" s="5">
        <v>670</v>
      </c>
      <c r="P3" s="5" t="s">
        <v>1240</v>
      </c>
      <c r="Q3" s="5" t="s">
        <v>1241</v>
      </c>
    </row>
    <row r="4" spans="1:17" ht="13.5">
      <c r="A4" s="5" t="s">
        <v>1233</v>
      </c>
      <c r="B4" s="5" t="s">
        <v>1242</v>
      </c>
      <c r="C4" s="5">
        <v>5</v>
      </c>
      <c r="D4" s="5">
        <v>5</v>
      </c>
      <c r="E4" s="5">
        <v>10</v>
      </c>
      <c r="F4" s="5">
        <v>270</v>
      </c>
      <c r="G4" s="5">
        <v>3</v>
      </c>
      <c r="H4" s="5" t="s">
        <v>1235</v>
      </c>
      <c r="I4" s="5">
        <v>59.5</v>
      </c>
      <c r="J4" s="5" t="s">
        <v>1236</v>
      </c>
      <c r="K4" s="170" t="s">
        <v>1237</v>
      </c>
      <c r="L4" s="5">
        <v>20</v>
      </c>
      <c r="M4" s="5" t="s">
        <v>1238</v>
      </c>
      <c r="N4" s="5" t="s">
        <v>1243</v>
      </c>
      <c r="O4" s="5">
        <v>190</v>
      </c>
      <c r="P4" s="5" t="s">
        <v>1240</v>
      </c>
      <c r="Q4" s="5" t="s">
        <v>1244</v>
      </c>
    </row>
    <row r="5" spans="1:17" ht="13.5">
      <c r="A5" s="5" t="s">
        <v>1233</v>
      </c>
      <c r="B5" s="5" t="s">
        <v>1245</v>
      </c>
      <c r="C5" s="5">
        <v>50</v>
      </c>
      <c r="D5" s="5">
        <v>15.6</v>
      </c>
      <c r="E5" s="5">
        <v>13</v>
      </c>
      <c r="F5" s="5">
        <v>75</v>
      </c>
      <c r="G5" s="5">
        <v>3</v>
      </c>
      <c r="H5" s="5" t="s">
        <v>1235</v>
      </c>
      <c r="I5" s="5">
        <v>59.5</v>
      </c>
      <c r="J5" s="5" t="s">
        <v>1236</v>
      </c>
      <c r="K5" s="170" t="s">
        <v>1237</v>
      </c>
      <c r="L5" s="5">
        <v>20</v>
      </c>
      <c r="M5" s="5" t="s">
        <v>1238</v>
      </c>
      <c r="N5" s="5" t="s">
        <v>1246</v>
      </c>
      <c r="O5" s="5">
        <v>4000</v>
      </c>
      <c r="P5" s="5" t="s">
        <v>1240</v>
      </c>
      <c r="Q5" s="5" t="s">
        <v>1241</v>
      </c>
    </row>
    <row r="6" spans="1:17" ht="13.5">
      <c r="A6" s="5" t="s">
        <v>1233</v>
      </c>
      <c r="B6" s="5" t="s">
        <v>1247</v>
      </c>
      <c r="C6" s="5">
        <v>30</v>
      </c>
      <c r="D6" s="5">
        <v>15.6</v>
      </c>
      <c r="E6" s="5">
        <v>10</v>
      </c>
      <c r="F6" s="5">
        <v>60</v>
      </c>
      <c r="G6" s="5">
        <v>3</v>
      </c>
      <c r="H6" s="5">
        <v>20</v>
      </c>
      <c r="I6" s="5">
        <v>59.5</v>
      </c>
      <c r="J6" s="5" t="s">
        <v>1236</v>
      </c>
      <c r="K6" s="170" t="s">
        <v>1237</v>
      </c>
      <c r="L6" s="5">
        <v>20</v>
      </c>
      <c r="M6" s="5" t="s">
        <v>1238</v>
      </c>
      <c r="N6" s="5" t="s">
        <v>1246</v>
      </c>
      <c r="O6" s="5">
        <v>4000</v>
      </c>
      <c r="P6" s="5" t="s">
        <v>1240</v>
      </c>
      <c r="Q6" s="5" t="s">
        <v>1241</v>
      </c>
    </row>
    <row r="7" spans="1:17" ht="13.5">
      <c r="A7" s="5" t="s">
        <v>1233</v>
      </c>
      <c r="B7" s="5" t="s">
        <v>1248</v>
      </c>
      <c r="C7" s="5">
        <v>19.8</v>
      </c>
      <c r="D7" s="5">
        <v>15.6</v>
      </c>
      <c r="E7" s="5">
        <v>9</v>
      </c>
      <c r="F7" s="5">
        <v>55</v>
      </c>
      <c r="G7" s="5">
        <v>3</v>
      </c>
      <c r="H7" s="5">
        <v>20</v>
      </c>
      <c r="I7" s="5">
        <v>59.5</v>
      </c>
      <c r="J7" s="5" t="s">
        <v>1236</v>
      </c>
      <c r="K7" s="170" t="s">
        <v>1237</v>
      </c>
      <c r="L7" s="5">
        <v>20</v>
      </c>
      <c r="M7" s="5" t="s">
        <v>1238</v>
      </c>
      <c r="N7" s="5" t="s">
        <v>1246</v>
      </c>
      <c r="O7" s="5">
        <v>4000</v>
      </c>
      <c r="P7" s="5" t="s">
        <v>1240</v>
      </c>
      <c r="Q7" s="5" t="s">
        <v>1241</v>
      </c>
    </row>
    <row r="8" spans="1:17" ht="13.5">
      <c r="A8" s="5" t="s">
        <v>1233</v>
      </c>
      <c r="B8" s="5" t="s">
        <v>1249</v>
      </c>
      <c r="C8" s="5">
        <v>100</v>
      </c>
      <c r="D8" s="5">
        <v>21.5</v>
      </c>
      <c r="E8" s="5">
        <v>13</v>
      </c>
      <c r="F8" s="5">
        <v>60</v>
      </c>
      <c r="G8" s="5">
        <v>3</v>
      </c>
      <c r="H8" s="5">
        <v>25</v>
      </c>
      <c r="I8" s="5">
        <v>59.5</v>
      </c>
      <c r="J8" s="5" t="s">
        <v>1236</v>
      </c>
      <c r="K8" s="170" t="s">
        <v>1237</v>
      </c>
      <c r="L8" s="5">
        <v>20</v>
      </c>
      <c r="M8" s="5" t="s">
        <v>1238</v>
      </c>
      <c r="N8" s="5" t="s">
        <v>1250</v>
      </c>
      <c r="O8" s="5">
        <v>9300</v>
      </c>
      <c r="P8" s="5" t="s">
        <v>1240</v>
      </c>
      <c r="Q8" s="5" t="s">
        <v>1241</v>
      </c>
    </row>
    <row r="9" spans="1:17" ht="13.5">
      <c r="A9" s="5" t="s">
        <v>1233</v>
      </c>
      <c r="B9" s="5" t="s">
        <v>1251</v>
      </c>
      <c r="C9" s="5">
        <v>59.9</v>
      </c>
      <c r="D9" s="5">
        <v>21.5</v>
      </c>
      <c r="E9" s="5">
        <v>10</v>
      </c>
      <c r="F9" s="5">
        <v>52</v>
      </c>
      <c r="G9" s="5">
        <v>3</v>
      </c>
      <c r="H9" s="5">
        <v>25</v>
      </c>
      <c r="I9" s="5">
        <v>59.5</v>
      </c>
      <c r="J9" s="5" t="s">
        <v>1236</v>
      </c>
      <c r="K9" s="170" t="s">
        <v>1237</v>
      </c>
      <c r="L9" s="5">
        <v>20</v>
      </c>
      <c r="M9" s="5" t="s">
        <v>1238</v>
      </c>
      <c r="N9" s="5" t="s">
        <v>1250</v>
      </c>
      <c r="O9" s="5">
        <v>9100</v>
      </c>
      <c r="P9" s="5" t="s">
        <v>1240</v>
      </c>
      <c r="Q9" s="5" t="s">
        <v>1241</v>
      </c>
    </row>
    <row r="10" spans="1:17" ht="13.5">
      <c r="A10" s="5" t="s">
        <v>1233</v>
      </c>
      <c r="B10" s="5" t="s">
        <v>1252</v>
      </c>
      <c r="C10" s="5">
        <v>50</v>
      </c>
      <c r="D10" s="5">
        <v>21.5</v>
      </c>
      <c r="E10" s="5">
        <v>9</v>
      </c>
      <c r="F10" s="5">
        <v>40</v>
      </c>
      <c r="G10" s="5">
        <v>3</v>
      </c>
      <c r="H10" s="5">
        <v>25</v>
      </c>
      <c r="I10" s="5">
        <v>59.5</v>
      </c>
      <c r="J10" s="5" t="s">
        <v>1236</v>
      </c>
      <c r="K10" s="170" t="s">
        <v>1237</v>
      </c>
      <c r="L10" s="5">
        <v>20</v>
      </c>
      <c r="M10" s="5" t="s">
        <v>1238</v>
      </c>
      <c r="N10" s="5" t="s">
        <v>1250</v>
      </c>
      <c r="O10" s="5">
        <v>9100</v>
      </c>
      <c r="P10" s="5" t="s">
        <v>1240</v>
      </c>
      <c r="Q10" s="5" t="s">
        <v>1241</v>
      </c>
    </row>
    <row r="12" spans="1:17" ht="13.5">
      <c r="B12" s="5" t="s">
        <v>1253</v>
      </c>
    </row>
    <row r="14" spans="1:17" ht="13.5">
      <c r="B14" s="5" t="s">
        <v>1254</v>
      </c>
      <c r="C14" s="5" t="s">
        <v>1255</v>
      </c>
      <c r="D14" s="5">
        <v>9000</v>
      </c>
    </row>
    <row r="15" spans="1:17" ht="13.5">
      <c r="B15" s="5" t="s">
        <v>1256</v>
      </c>
      <c r="C15" s="5" t="s">
        <v>1255</v>
      </c>
      <c r="D15" s="5">
        <v>0.12</v>
      </c>
    </row>
    <row r="17" spans="2:2" ht="13.5">
      <c r="B17" s="5" t="s">
        <v>1257</v>
      </c>
    </row>
    <row r="18" spans="2:2" ht="13.5">
      <c r="B18" s="171" t="s">
        <v>1258</v>
      </c>
    </row>
    <row r="19" spans="2:2" ht="13.5">
      <c r="B19" s="171" t="s">
        <v>1259</v>
      </c>
    </row>
    <row r="20" spans="2:2" ht="13.5">
      <c r="B20" s="171" t="s">
        <v>1260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topLeftCell="F1" workbookViewId="0">
      <selection activeCell="J21" sqref="J21"/>
    </sheetView>
  </sheetViews>
  <sheetFormatPr defaultRowHeight="13.5"/>
  <cols>
    <col min="1" max="1" width="9.5" style="164" customWidth="1"/>
    <col min="2" max="2" width="31.625" style="168" customWidth="1"/>
    <col min="3" max="3" width="20.75" style="164" customWidth="1"/>
    <col min="4" max="4" width="15.75" style="168" customWidth="1"/>
    <col min="5" max="5" width="16.875" style="168" customWidth="1"/>
    <col min="6" max="6" width="20" style="168" customWidth="1"/>
    <col min="7" max="7" width="10" style="168" customWidth="1"/>
    <col min="8" max="8" width="13.875" style="168" customWidth="1"/>
    <col min="9" max="9" width="16.75" style="168" customWidth="1"/>
    <col min="10" max="10" width="14.75" style="168" customWidth="1"/>
    <col min="11" max="11" width="13.5" style="168" customWidth="1"/>
    <col min="12" max="12" width="13.375" style="168" customWidth="1"/>
    <col min="13" max="13" width="18.125" style="168" customWidth="1"/>
    <col min="14" max="14" width="26.375" customWidth="1"/>
    <col min="15" max="15" width="23.375" customWidth="1"/>
    <col min="16" max="16" width="11.125" customWidth="1"/>
    <col min="17" max="17" width="11.5" customWidth="1"/>
  </cols>
  <sheetData>
    <row r="1" spans="1:17" ht="17.25">
      <c r="A1" s="261" t="s">
        <v>1165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</row>
    <row r="2" spans="1:17">
      <c r="A2" s="262"/>
      <c r="B2" s="262"/>
      <c r="C2" s="262"/>
      <c r="D2" s="262"/>
      <c r="E2" s="262"/>
      <c r="F2" s="262"/>
      <c r="G2" s="156"/>
      <c r="H2" s="156"/>
      <c r="I2" s="262" t="s">
        <v>1169</v>
      </c>
      <c r="J2" s="262"/>
      <c r="K2" s="262"/>
      <c r="L2" s="262"/>
      <c r="M2" s="262"/>
      <c r="N2" s="157" t="s">
        <v>1170</v>
      </c>
      <c r="O2" s="157" t="s">
        <v>1171</v>
      </c>
      <c r="P2" s="156"/>
      <c r="Q2" s="156"/>
    </row>
    <row r="3" spans="1:17">
      <c r="A3" s="156" t="s">
        <v>1166</v>
      </c>
      <c r="B3" s="156" t="s">
        <v>1167</v>
      </c>
      <c r="C3" s="156" t="s">
        <v>1354</v>
      </c>
      <c r="D3" s="156" t="s">
        <v>1168</v>
      </c>
      <c r="E3" s="156" t="s">
        <v>1356</v>
      </c>
      <c r="F3" s="265" t="s">
        <v>1357</v>
      </c>
      <c r="G3" s="158" t="s">
        <v>1172</v>
      </c>
      <c r="H3" s="158" t="s">
        <v>1359</v>
      </c>
      <c r="I3" s="159" t="s">
        <v>1360</v>
      </c>
      <c r="J3" s="159" t="s">
        <v>1362</v>
      </c>
      <c r="K3" s="159" t="s">
        <v>1363</v>
      </c>
      <c r="L3" s="158" t="s">
        <v>1365</v>
      </c>
      <c r="M3" s="158" t="s">
        <v>1367</v>
      </c>
      <c r="N3" s="259" t="s">
        <v>1173</v>
      </c>
      <c r="O3" s="259" t="s">
        <v>1174</v>
      </c>
      <c r="P3" s="157"/>
      <c r="Q3" s="156"/>
    </row>
    <row r="4" spans="1:17">
      <c r="A4" s="189"/>
      <c r="B4" s="189"/>
      <c r="C4" s="189" t="s">
        <v>1353</v>
      </c>
      <c r="D4" s="189"/>
      <c r="E4" s="189" t="s">
        <v>1355</v>
      </c>
      <c r="F4" s="189" t="s">
        <v>1358</v>
      </c>
      <c r="G4" s="158"/>
      <c r="H4" s="158" t="s">
        <v>1358</v>
      </c>
      <c r="I4" s="159" t="s">
        <v>1361</v>
      </c>
      <c r="J4" s="159" t="s">
        <v>1361</v>
      </c>
      <c r="K4" s="159" t="s">
        <v>1364</v>
      </c>
      <c r="L4" s="158" t="s">
        <v>1366</v>
      </c>
      <c r="M4" s="158" t="s">
        <v>1368</v>
      </c>
      <c r="N4" s="259"/>
      <c r="O4" s="259"/>
      <c r="P4" s="189"/>
      <c r="Q4" s="156"/>
    </row>
    <row r="5" spans="1:17">
      <c r="A5" s="11" t="s">
        <v>1175</v>
      </c>
      <c r="B5" s="160" t="s">
        <v>1176</v>
      </c>
      <c r="C5" s="161">
        <v>101</v>
      </c>
      <c r="D5" s="260">
        <v>0.8</v>
      </c>
      <c r="E5" s="161"/>
      <c r="F5" s="161">
        <f>C5*D5*E5/1000</f>
        <v>0</v>
      </c>
      <c r="G5" s="161" t="s">
        <v>1177</v>
      </c>
      <c r="H5" s="161">
        <v>50</v>
      </c>
      <c r="I5" s="162" t="s">
        <v>1178</v>
      </c>
      <c r="J5" s="162" t="s">
        <v>1179</v>
      </c>
      <c r="K5" s="162">
        <v>55</v>
      </c>
      <c r="L5" s="162">
        <v>2.5</v>
      </c>
      <c r="M5" s="162" t="s">
        <v>1180</v>
      </c>
      <c r="N5" s="259"/>
      <c r="O5" s="259"/>
    </row>
    <row r="6" spans="1:17" ht="27">
      <c r="A6" s="11" t="s">
        <v>1181</v>
      </c>
      <c r="B6" s="160" t="s">
        <v>1182</v>
      </c>
      <c r="C6" s="161">
        <v>117</v>
      </c>
      <c r="D6" s="260"/>
      <c r="E6" s="161"/>
      <c r="F6" s="161">
        <f t="shared" ref="F6:F9" si="0">C6*D6*E6/1000</f>
        <v>0</v>
      </c>
      <c r="G6" s="161" t="s">
        <v>1183</v>
      </c>
      <c r="H6" s="161">
        <v>100</v>
      </c>
      <c r="I6" s="162" t="s">
        <v>1184</v>
      </c>
      <c r="J6" s="162" t="s">
        <v>1185</v>
      </c>
      <c r="K6" s="162">
        <v>72</v>
      </c>
      <c r="L6" s="162">
        <v>4.0999999999999996</v>
      </c>
      <c r="M6" s="162" t="s">
        <v>1186</v>
      </c>
      <c r="N6" s="259"/>
      <c r="O6" s="259"/>
    </row>
    <row r="7" spans="1:17" ht="27">
      <c r="A7" s="11" t="s">
        <v>1187</v>
      </c>
      <c r="B7" s="160" t="s">
        <v>1188</v>
      </c>
      <c r="C7" s="161">
        <v>174</v>
      </c>
      <c r="D7" s="260"/>
      <c r="E7" s="163"/>
      <c r="F7" s="161">
        <f t="shared" si="0"/>
        <v>0</v>
      </c>
      <c r="G7" s="161" t="s">
        <v>1189</v>
      </c>
      <c r="H7" s="161">
        <v>200</v>
      </c>
      <c r="I7" s="162" t="s">
        <v>1190</v>
      </c>
      <c r="J7" s="162" t="s">
        <v>1191</v>
      </c>
      <c r="K7" s="162">
        <v>135</v>
      </c>
      <c r="L7" s="162">
        <v>6.7</v>
      </c>
      <c r="M7" s="162" t="s">
        <v>1192</v>
      </c>
      <c r="N7" s="259"/>
      <c r="O7" s="259"/>
    </row>
    <row r="8" spans="1:17">
      <c r="A8" s="11" t="s">
        <v>1193</v>
      </c>
      <c r="B8" s="160" t="s">
        <v>1194</v>
      </c>
      <c r="C8" s="161">
        <v>206</v>
      </c>
      <c r="D8" s="260"/>
      <c r="E8" s="161"/>
      <c r="F8" s="161">
        <f t="shared" si="0"/>
        <v>0</v>
      </c>
      <c r="G8" s="161" t="s">
        <v>1195</v>
      </c>
      <c r="H8" s="161">
        <v>300</v>
      </c>
      <c r="I8" s="162" t="s">
        <v>1196</v>
      </c>
      <c r="J8" s="162" t="s">
        <v>1197</v>
      </c>
      <c r="K8" s="162">
        <v>165</v>
      </c>
      <c r="L8" s="162">
        <v>8.9</v>
      </c>
      <c r="M8" s="162" t="s">
        <v>1198</v>
      </c>
      <c r="N8" s="259"/>
      <c r="O8" s="259"/>
    </row>
    <row r="9" spans="1:17">
      <c r="A9" s="11" t="s">
        <v>1199</v>
      </c>
      <c r="B9" s="160" t="s">
        <v>1200</v>
      </c>
      <c r="C9" s="161">
        <v>105</v>
      </c>
      <c r="D9" s="260"/>
      <c r="E9" s="161"/>
      <c r="F9" s="161">
        <f t="shared" si="0"/>
        <v>0</v>
      </c>
      <c r="G9" s="161" t="s">
        <v>1201</v>
      </c>
      <c r="H9" s="161">
        <v>500</v>
      </c>
      <c r="I9" s="162" t="s">
        <v>1202</v>
      </c>
      <c r="J9" s="162" t="s">
        <v>1203</v>
      </c>
      <c r="K9" s="162">
        <v>265</v>
      </c>
      <c r="L9" s="162">
        <v>13.6</v>
      </c>
      <c r="M9" s="162" t="s">
        <v>1204</v>
      </c>
      <c r="N9" s="259"/>
      <c r="O9" s="259"/>
    </row>
    <row r="10" spans="1:17">
      <c r="A10" s="164" t="s">
        <v>1205</v>
      </c>
      <c r="B10" s="165" t="s">
        <v>1206</v>
      </c>
      <c r="C10" s="166">
        <v>146</v>
      </c>
      <c r="D10" s="260"/>
      <c r="E10" s="167"/>
      <c r="F10" s="161">
        <f>C10*D10*E10/1000</f>
        <v>0</v>
      </c>
      <c r="G10" s="167"/>
    </row>
  </sheetData>
  <mergeCells count="6">
    <mergeCell ref="N3:N9"/>
    <mergeCell ref="O3:O9"/>
    <mergeCell ref="D5:D10"/>
    <mergeCell ref="A1:M1"/>
    <mergeCell ref="I2:M2"/>
    <mergeCell ref="A2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4" sqref="G4"/>
    </sheetView>
  </sheetViews>
  <sheetFormatPr defaultRowHeight="13.5"/>
  <cols>
    <col min="1" max="1" width="18.875" customWidth="1"/>
    <col min="2" max="2" width="19.75" customWidth="1"/>
    <col min="3" max="3" width="17.625" customWidth="1"/>
    <col min="4" max="4" width="16.875" customWidth="1"/>
    <col min="5" max="5" width="25.875" customWidth="1"/>
    <col min="6" max="6" width="19.875" customWidth="1"/>
    <col min="7" max="7" width="16" customWidth="1"/>
    <col min="8" max="8" width="16.25" customWidth="1"/>
    <col min="9" max="9" width="9.75" customWidth="1"/>
    <col min="10" max="10" width="11.5" customWidth="1"/>
  </cols>
  <sheetData>
    <row r="1" spans="1:5">
      <c r="A1" t="s">
        <v>847</v>
      </c>
    </row>
    <row r="2" spans="1:5">
      <c r="A2" s="172" t="s">
        <v>799</v>
      </c>
      <c r="B2" s="172" t="s">
        <v>805</v>
      </c>
      <c r="C2" s="89" t="s">
        <v>810</v>
      </c>
      <c r="D2" s="89" t="s">
        <v>813</v>
      </c>
      <c r="E2" s="172" t="s">
        <v>814</v>
      </c>
    </row>
    <row r="3" spans="1:5">
      <c r="A3" s="172" t="s">
        <v>800</v>
      </c>
      <c r="B3" s="172" t="s">
        <v>811</v>
      </c>
      <c r="C3" s="172" t="s">
        <v>811</v>
      </c>
      <c r="D3" s="172" t="s">
        <v>811</v>
      </c>
      <c r="E3" s="172" t="s">
        <v>817</v>
      </c>
    </row>
    <row r="4" spans="1:5">
      <c r="A4" s="172" t="s">
        <v>801</v>
      </c>
      <c r="B4" s="172" t="s">
        <v>806</v>
      </c>
      <c r="C4" s="172">
        <v>65</v>
      </c>
      <c r="D4" s="172">
        <v>1.5</v>
      </c>
      <c r="E4" s="89" t="s">
        <v>815</v>
      </c>
    </row>
    <row r="5" spans="1:5">
      <c r="A5" s="172" t="s">
        <v>802</v>
      </c>
      <c r="B5" s="172" t="s">
        <v>807</v>
      </c>
      <c r="C5" s="172">
        <v>90</v>
      </c>
      <c r="D5" s="172">
        <v>2.2000000000000002</v>
      </c>
      <c r="E5" s="185" t="s">
        <v>816</v>
      </c>
    </row>
    <row r="6" spans="1:5">
      <c r="A6" s="172" t="s">
        <v>803</v>
      </c>
      <c r="B6" s="172" t="s">
        <v>808</v>
      </c>
      <c r="C6" s="172">
        <v>132</v>
      </c>
      <c r="D6" s="172">
        <v>2.2000000000000002</v>
      </c>
      <c r="E6" s="185" t="s">
        <v>816</v>
      </c>
    </row>
    <row r="7" spans="1:5">
      <c r="A7" s="172" t="s">
        <v>804</v>
      </c>
      <c r="B7" s="172" t="s">
        <v>809</v>
      </c>
      <c r="C7" s="172">
        <v>185</v>
      </c>
      <c r="D7" s="172">
        <v>2.2000000000000002</v>
      </c>
      <c r="E7" s="172" t="s">
        <v>818</v>
      </c>
    </row>
    <row r="8" spans="1:5">
      <c r="A8" s="173" t="s">
        <v>819</v>
      </c>
      <c r="B8" s="173" t="s">
        <v>823</v>
      </c>
      <c r="C8" s="173">
        <v>250</v>
      </c>
      <c r="D8" s="7">
        <v>2.2000000000000002</v>
      </c>
      <c r="E8" s="173" t="s">
        <v>818</v>
      </c>
    </row>
    <row r="9" spans="1:5">
      <c r="A9" s="173" t="s">
        <v>820</v>
      </c>
      <c r="B9" s="173" t="s">
        <v>824</v>
      </c>
      <c r="C9" s="173">
        <v>315</v>
      </c>
      <c r="D9" s="173">
        <v>2.2000000000000002</v>
      </c>
      <c r="E9" s="173" t="s">
        <v>827</v>
      </c>
    </row>
    <row r="10" spans="1:5">
      <c r="A10" s="173" t="s">
        <v>821</v>
      </c>
      <c r="B10" s="173" t="s">
        <v>825</v>
      </c>
      <c r="C10" s="173">
        <v>450</v>
      </c>
      <c r="D10" s="173">
        <v>4</v>
      </c>
      <c r="E10" s="186" t="s">
        <v>828</v>
      </c>
    </row>
    <row r="11" spans="1:5">
      <c r="A11" s="173" t="s">
        <v>822</v>
      </c>
      <c r="B11" s="173" t="s">
        <v>826</v>
      </c>
      <c r="C11" s="173">
        <v>500</v>
      </c>
      <c r="D11" s="173">
        <v>4</v>
      </c>
      <c r="E11" s="186" t="s">
        <v>828</v>
      </c>
    </row>
    <row r="12" spans="1:5">
      <c r="A12" s="172" t="s">
        <v>829</v>
      </c>
      <c r="B12" s="172" t="s">
        <v>832</v>
      </c>
      <c r="C12" s="90">
        <v>630</v>
      </c>
      <c r="D12" s="90">
        <v>4</v>
      </c>
      <c r="E12" s="172" t="s">
        <v>828</v>
      </c>
    </row>
    <row r="13" spans="1:5">
      <c r="A13" s="172" t="s">
        <v>830</v>
      </c>
      <c r="B13" s="172" t="s">
        <v>833</v>
      </c>
      <c r="C13" s="90">
        <v>800</v>
      </c>
      <c r="D13" s="90">
        <v>7.5</v>
      </c>
      <c r="E13" s="185" t="s">
        <v>835</v>
      </c>
    </row>
    <row r="14" spans="1:5">
      <c r="A14" s="172" t="s">
        <v>831</v>
      </c>
      <c r="B14" s="172" t="s">
        <v>834</v>
      </c>
      <c r="C14" s="90">
        <v>1000</v>
      </c>
      <c r="D14" s="90">
        <v>7.5</v>
      </c>
      <c r="E14" s="185" t="s">
        <v>835</v>
      </c>
    </row>
    <row r="15" spans="1:5">
      <c r="A15" s="173" t="s">
        <v>836</v>
      </c>
      <c r="B15" s="7" t="s">
        <v>839</v>
      </c>
      <c r="C15" s="7">
        <v>1120</v>
      </c>
      <c r="D15" s="7">
        <v>7.5</v>
      </c>
      <c r="E15" s="7" t="s">
        <v>835</v>
      </c>
    </row>
    <row r="16" spans="1:5">
      <c r="A16" s="91" t="s">
        <v>837</v>
      </c>
      <c r="B16" s="7" t="s">
        <v>840</v>
      </c>
      <c r="C16" s="7">
        <v>1600</v>
      </c>
      <c r="D16" s="187">
        <v>16.5</v>
      </c>
      <c r="E16" s="187" t="s">
        <v>843</v>
      </c>
    </row>
    <row r="17" spans="1:6">
      <c r="A17" s="91" t="s">
        <v>838</v>
      </c>
      <c r="B17" s="7" t="s">
        <v>841</v>
      </c>
      <c r="C17" s="7">
        <v>1800</v>
      </c>
      <c r="D17" s="187">
        <v>16.5</v>
      </c>
      <c r="E17" s="187" t="s">
        <v>843</v>
      </c>
    </row>
    <row r="19" spans="1:6">
      <c r="A19" s="9" t="s">
        <v>799</v>
      </c>
      <c r="B19" s="9" t="s">
        <v>800</v>
      </c>
      <c r="C19" s="9" t="s">
        <v>801</v>
      </c>
      <c r="D19" s="9" t="s">
        <v>802</v>
      </c>
      <c r="E19" s="9" t="s">
        <v>803</v>
      </c>
      <c r="F19" s="9" t="s">
        <v>804</v>
      </c>
    </row>
    <row r="20" spans="1:6">
      <c r="A20" s="9" t="s">
        <v>805</v>
      </c>
      <c r="B20" s="9" t="s">
        <v>812</v>
      </c>
      <c r="C20" s="9" t="s">
        <v>806</v>
      </c>
      <c r="D20" s="9" t="s">
        <v>807</v>
      </c>
      <c r="E20" s="9" t="s">
        <v>808</v>
      </c>
      <c r="F20" s="9" t="s">
        <v>809</v>
      </c>
    </row>
    <row r="21" spans="1:6">
      <c r="A21" s="89" t="s">
        <v>810</v>
      </c>
      <c r="B21" s="9" t="s">
        <v>811</v>
      </c>
      <c r="C21" s="9">
        <v>65</v>
      </c>
      <c r="D21" s="9">
        <v>90</v>
      </c>
      <c r="E21" s="9">
        <v>132</v>
      </c>
      <c r="F21" s="9">
        <v>185</v>
      </c>
    </row>
    <row r="22" spans="1:6">
      <c r="A22" s="89" t="s">
        <v>813</v>
      </c>
      <c r="B22" s="9" t="s">
        <v>811</v>
      </c>
      <c r="C22" s="9">
        <v>1.5</v>
      </c>
      <c r="D22" s="239">
        <v>2.2000000000000002</v>
      </c>
      <c r="E22" s="239"/>
      <c r="F22" s="9">
        <v>2.2000000000000002</v>
      </c>
    </row>
    <row r="23" spans="1:6">
      <c r="A23" s="9" t="s">
        <v>814</v>
      </c>
      <c r="B23" s="9" t="s">
        <v>817</v>
      </c>
      <c r="C23" s="89" t="s">
        <v>815</v>
      </c>
      <c r="D23" s="240" t="s">
        <v>816</v>
      </c>
      <c r="E23" s="241"/>
      <c r="F23" s="9" t="s">
        <v>818</v>
      </c>
    </row>
    <row r="24" spans="1:6" ht="23.25" customHeight="1">
      <c r="A24" s="69" t="s">
        <v>799</v>
      </c>
      <c r="B24" s="69" t="s">
        <v>800</v>
      </c>
      <c r="C24" s="88" t="s">
        <v>819</v>
      </c>
      <c r="D24" s="88" t="s">
        <v>820</v>
      </c>
      <c r="E24" s="88" t="s">
        <v>821</v>
      </c>
      <c r="F24" s="88" t="s">
        <v>822</v>
      </c>
    </row>
    <row r="25" spans="1:6">
      <c r="A25" s="69" t="s">
        <v>805</v>
      </c>
      <c r="B25" s="69" t="s">
        <v>812</v>
      </c>
      <c r="C25" s="88" t="s">
        <v>823</v>
      </c>
      <c r="D25" s="88" t="s">
        <v>824</v>
      </c>
      <c r="E25" s="88" t="s">
        <v>825</v>
      </c>
      <c r="F25" s="88" t="s">
        <v>826</v>
      </c>
    </row>
    <row r="26" spans="1:6">
      <c r="A26" s="49" t="s">
        <v>810</v>
      </c>
      <c r="B26" s="69" t="s">
        <v>811</v>
      </c>
      <c r="C26" s="88">
        <v>250</v>
      </c>
      <c r="D26" s="88">
        <v>315</v>
      </c>
      <c r="E26" s="88">
        <v>450</v>
      </c>
      <c r="F26" s="88">
        <v>500</v>
      </c>
    </row>
    <row r="27" spans="1:6">
      <c r="A27" s="49" t="s">
        <v>813</v>
      </c>
      <c r="B27" s="69" t="s">
        <v>811</v>
      </c>
      <c r="C27" s="7">
        <v>2.2000000000000002</v>
      </c>
      <c r="D27" s="88">
        <v>2.2000000000000002</v>
      </c>
      <c r="E27" s="88">
        <v>4</v>
      </c>
      <c r="F27" s="88">
        <v>4</v>
      </c>
    </row>
    <row r="28" spans="1:6">
      <c r="A28" s="69" t="s">
        <v>814</v>
      </c>
      <c r="B28" s="69" t="s">
        <v>817</v>
      </c>
      <c r="C28" s="88" t="s">
        <v>818</v>
      </c>
      <c r="D28" s="88" t="s">
        <v>827</v>
      </c>
      <c r="E28" s="242" t="s">
        <v>828</v>
      </c>
      <c r="F28" s="243"/>
    </row>
    <row r="29" spans="1:6">
      <c r="A29" s="9" t="s">
        <v>799</v>
      </c>
      <c r="B29" s="9" t="s">
        <v>800</v>
      </c>
      <c r="C29" s="9" t="s">
        <v>829</v>
      </c>
      <c r="D29" s="9" t="s">
        <v>830</v>
      </c>
      <c r="E29" s="9" t="s">
        <v>831</v>
      </c>
    </row>
    <row r="30" spans="1:6">
      <c r="A30" s="9" t="s">
        <v>805</v>
      </c>
      <c r="B30" s="9" t="s">
        <v>812</v>
      </c>
      <c r="C30" s="9" t="s">
        <v>832</v>
      </c>
      <c r="D30" s="9" t="s">
        <v>833</v>
      </c>
      <c r="E30" s="9" t="s">
        <v>834</v>
      </c>
    </row>
    <row r="31" spans="1:6">
      <c r="A31" s="89" t="s">
        <v>810</v>
      </c>
      <c r="B31" s="9" t="s">
        <v>811</v>
      </c>
      <c r="C31" s="90">
        <v>630</v>
      </c>
      <c r="D31" s="90">
        <v>800</v>
      </c>
      <c r="E31" s="90">
        <v>1000</v>
      </c>
    </row>
    <row r="32" spans="1:6">
      <c r="A32" s="89" t="s">
        <v>813</v>
      </c>
      <c r="B32" s="9" t="s">
        <v>811</v>
      </c>
      <c r="C32" s="90">
        <v>4</v>
      </c>
      <c r="D32" s="90">
        <v>7.5</v>
      </c>
      <c r="E32" s="90">
        <v>7.5</v>
      </c>
    </row>
    <row r="33" spans="1:5">
      <c r="A33" s="9" t="s">
        <v>814</v>
      </c>
      <c r="B33" s="9" t="s">
        <v>817</v>
      </c>
      <c r="C33" s="9" t="s">
        <v>828</v>
      </c>
      <c r="D33" s="240" t="s">
        <v>835</v>
      </c>
      <c r="E33" s="241"/>
    </row>
    <row r="34" spans="1:5">
      <c r="A34" s="69" t="s">
        <v>799</v>
      </c>
      <c r="B34" s="69" t="s">
        <v>800</v>
      </c>
      <c r="C34" s="88" t="s">
        <v>836</v>
      </c>
      <c r="D34" s="91" t="s">
        <v>837</v>
      </c>
      <c r="E34" s="91" t="s">
        <v>838</v>
      </c>
    </row>
    <row r="35" spans="1:5">
      <c r="A35" s="69" t="s">
        <v>805</v>
      </c>
      <c r="B35" s="69" t="s">
        <v>812</v>
      </c>
      <c r="C35" s="7" t="s">
        <v>839</v>
      </c>
      <c r="D35" s="7" t="s">
        <v>840</v>
      </c>
      <c r="E35" s="7" t="s">
        <v>841</v>
      </c>
    </row>
    <row r="36" spans="1:5">
      <c r="A36" s="49" t="s">
        <v>810</v>
      </c>
      <c r="B36" s="69" t="s">
        <v>811</v>
      </c>
      <c r="C36" s="7">
        <v>1120</v>
      </c>
      <c r="D36" s="7">
        <v>1600</v>
      </c>
      <c r="E36" s="7">
        <v>1800</v>
      </c>
    </row>
    <row r="37" spans="1:5" ht="27" customHeight="1">
      <c r="A37" s="49" t="s">
        <v>813</v>
      </c>
      <c r="B37" s="69" t="s">
        <v>811</v>
      </c>
      <c r="C37" s="7">
        <v>7.5</v>
      </c>
      <c r="D37" s="207">
        <v>16.5</v>
      </c>
      <c r="E37" s="209"/>
    </row>
    <row r="38" spans="1:5">
      <c r="A38" s="69" t="s">
        <v>814</v>
      </c>
      <c r="B38" s="69" t="s">
        <v>817</v>
      </c>
      <c r="C38" s="7" t="s">
        <v>842</v>
      </c>
      <c r="D38" s="207" t="s">
        <v>843</v>
      </c>
      <c r="E38" s="209"/>
    </row>
    <row r="39" spans="1:5">
      <c r="A39" s="154" t="s">
        <v>1162</v>
      </c>
      <c r="B39" s="154"/>
      <c r="C39" s="83"/>
      <c r="D39" s="154"/>
      <c r="E39" s="154"/>
    </row>
    <row r="41" spans="1:5">
      <c r="A41" t="s">
        <v>844</v>
      </c>
      <c r="B41" s="87" t="s">
        <v>845</v>
      </c>
    </row>
    <row r="42" spans="1:5">
      <c r="A42" t="s">
        <v>846</v>
      </c>
    </row>
    <row r="44" spans="1:5">
      <c r="A44" s="238" t="s">
        <v>848</v>
      </c>
      <c r="B44" s="238"/>
      <c r="C44" s="238"/>
    </row>
  </sheetData>
  <mergeCells count="7">
    <mergeCell ref="A44:C44"/>
    <mergeCell ref="D22:E22"/>
    <mergeCell ref="D23:E23"/>
    <mergeCell ref="E28:F28"/>
    <mergeCell ref="D33:E33"/>
    <mergeCell ref="D37:E37"/>
    <mergeCell ref="D38:E3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82"/>
  <sheetViews>
    <sheetView workbookViewId="0">
      <selection activeCell="B3" sqref="B3:P3"/>
    </sheetView>
  </sheetViews>
  <sheetFormatPr defaultColWidth="8.375" defaultRowHeight="13.5"/>
  <cols>
    <col min="1" max="1" width="8.375" style="11"/>
    <col min="2" max="2" width="13" style="11" customWidth="1"/>
    <col min="3" max="3" width="13.625" style="11" customWidth="1"/>
    <col min="4" max="16384" width="8.375" style="11"/>
  </cols>
  <sheetData>
    <row r="1" spans="1:22" ht="13.5" customHeight="1">
      <c r="A1" s="250" t="s">
        <v>75</v>
      </c>
      <c r="B1" s="245" t="s">
        <v>60</v>
      </c>
      <c r="C1" s="249"/>
      <c r="D1" s="249"/>
      <c r="E1" s="249"/>
      <c r="F1" s="249"/>
      <c r="G1" s="249"/>
      <c r="H1" s="245" t="s">
        <v>61</v>
      </c>
      <c r="I1" s="249"/>
      <c r="J1" s="249"/>
      <c r="K1" s="249"/>
      <c r="L1" s="249"/>
      <c r="M1" s="249"/>
      <c r="N1" s="245" t="s">
        <v>59</v>
      </c>
      <c r="O1" s="249"/>
      <c r="P1" s="11" t="s">
        <v>1162</v>
      </c>
    </row>
    <row r="2" spans="1:22" ht="27">
      <c r="A2" s="251"/>
      <c r="B2" s="12" t="s">
        <v>70</v>
      </c>
      <c r="C2" s="13" t="s">
        <v>67</v>
      </c>
      <c r="D2" s="13" t="s">
        <v>62</v>
      </c>
      <c r="E2" s="13" t="s">
        <v>63</v>
      </c>
      <c r="F2" s="13" t="s">
        <v>64</v>
      </c>
      <c r="G2" s="13" t="s">
        <v>65</v>
      </c>
      <c r="H2" s="12" t="s">
        <v>71</v>
      </c>
      <c r="I2" s="13" t="s">
        <v>67</v>
      </c>
      <c r="J2" s="13" t="s">
        <v>62</v>
      </c>
      <c r="K2" s="13" t="s">
        <v>63</v>
      </c>
      <c r="L2" s="13" t="s">
        <v>68</v>
      </c>
      <c r="M2" s="13" t="s">
        <v>69</v>
      </c>
      <c r="N2" s="12" t="s">
        <v>66</v>
      </c>
      <c r="O2" s="13" t="s">
        <v>67</v>
      </c>
      <c r="P2" s="11" t="s">
        <v>1161</v>
      </c>
    </row>
    <row r="3" spans="1:22">
      <c r="A3" s="251"/>
      <c r="B3" s="12" t="s">
        <v>72</v>
      </c>
      <c r="C3" s="13" t="s">
        <v>72</v>
      </c>
      <c r="D3" s="14" t="s">
        <v>73</v>
      </c>
      <c r="E3" s="14" t="s">
        <v>74</v>
      </c>
      <c r="F3" s="14" t="s">
        <v>73</v>
      </c>
      <c r="G3" s="14" t="s">
        <v>74</v>
      </c>
      <c r="H3" s="15" t="s">
        <v>72</v>
      </c>
      <c r="I3" s="14" t="s">
        <v>72</v>
      </c>
      <c r="J3" s="14" t="s">
        <v>73</v>
      </c>
      <c r="K3" s="14" t="s">
        <v>74</v>
      </c>
      <c r="L3" s="14" t="s">
        <v>73</v>
      </c>
      <c r="M3" s="14" t="s">
        <v>74</v>
      </c>
      <c r="N3" s="15" t="s">
        <v>72</v>
      </c>
      <c r="O3" s="14" t="s">
        <v>72</v>
      </c>
    </row>
    <row r="4" spans="1:22">
      <c r="A4" s="251"/>
      <c r="B4" s="12">
        <v>162</v>
      </c>
      <c r="C4" s="13">
        <v>27</v>
      </c>
      <c r="D4" s="13">
        <v>27.9</v>
      </c>
      <c r="E4" s="13">
        <v>21</v>
      </c>
      <c r="F4" s="13">
        <v>34.799999999999997</v>
      </c>
      <c r="G4" s="13">
        <v>65.5</v>
      </c>
      <c r="H4" s="12">
        <v>167</v>
      </c>
      <c r="I4" s="13">
        <v>34.5</v>
      </c>
      <c r="J4" s="13">
        <v>34.799999999999997</v>
      </c>
      <c r="K4" s="13">
        <v>32.9</v>
      </c>
      <c r="L4" s="13">
        <v>27.9</v>
      </c>
      <c r="M4" s="13">
        <v>41.9</v>
      </c>
      <c r="N4" s="12">
        <v>147.1</v>
      </c>
      <c r="O4" s="13">
        <v>39.799999999999997</v>
      </c>
    </row>
    <row r="5" spans="1:22">
      <c r="A5" s="251"/>
      <c r="B5" s="12">
        <v>191</v>
      </c>
      <c r="C5" s="13">
        <v>32.799999999999997</v>
      </c>
      <c r="D5" s="13">
        <v>32.9</v>
      </c>
      <c r="E5" s="13">
        <v>33.9</v>
      </c>
      <c r="F5" s="13">
        <v>41.1</v>
      </c>
      <c r="G5" s="13">
        <v>58.2</v>
      </c>
      <c r="H5" s="12">
        <v>201</v>
      </c>
      <c r="I5" s="13">
        <v>42.7</v>
      </c>
      <c r="J5" s="13">
        <v>41.1</v>
      </c>
      <c r="K5" s="13">
        <v>53</v>
      </c>
      <c r="L5" s="13">
        <v>32.9</v>
      </c>
      <c r="M5" s="13">
        <v>37.299999999999997</v>
      </c>
      <c r="N5" s="12">
        <v>179.2</v>
      </c>
      <c r="O5" s="13">
        <v>51.2</v>
      </c>
    </row>
    <row r="6" spans="1:22" ht="27" customHeight="1">
      <c r="A6" s="251"/>
      <c r="B6" s="12">
        <v>218</v>
      </c>
      <c r="C6" s="13">
        <v>37.4</v>
      </c>
      <c r="D6" s="13">
        <v>37.5</v>
      </c>
      <c r="E6" s="13">
        <v>44.1</v>
      </c>
      <c r="F6" s="13">
        <v>46.9</v>
      </c>
      <c r="G6" s="13">
        <v>62.6</v>
      </c>
      <c r="H6" s="12">
        <v>230</v>
      </c>
      <c r="I6" s="13">
        <v>49</v>
      </c>
      <c r="J6" s="13">
        <v>46.9</v>
      </c>
      <c r="K6" s="13">
        <v>69</v>
      </c>
      <c r="L6" s="13">
        <v>37.5</v>
      </c>
      <c r="M6" s="13">
        <v>40.1</v>
      </c>
      <c r="N6" s="12">
        <v>204.2</v>
      </c>
      <c r="O6" s="13">
        <v>58.7</v>
      </c>
      <c r="Q6" s="244" t="s">
        <v>952</v>
      </c>
      <c r="R6" s="244"/>
      <c r="S6" s="244"/>
      <c r="T6" s="244"/>
      <c r="U6" s="244"/>
      <c r="V6" s="244"/>
    </row>
    <row r="7" spans="1:22" ht="54" customHeight="1">
      <c r="A7" s="251"/>
      <c r="B7" s="12">
        <v>247</v>
      </c>
      <c r="C7" s="13">
        <v>42.6</v>
      </c>
      <c r="D7" s="13">
        <v>42.5</v>
      </c>
      <c r="E7" s="13">
        <v>58.7</v>
      </c>
      <c r="F7" s="13">
        <v>53.1</v>
      </c>
      <c r="G7" s="13">
        <v>62.6</v>
      </c>
      <c r="H7" s="12">
        <v>261</v>
      </c>
      <c r="I7" s="13">
        <v>55.6</v>
      </c>
      <c r="J7" s="13">
        <v>53.1</v>
      </c>
      <c r="K7" s="13">
        <v>91.7</v>
      </c>
      <c r="L7" s="13">
        <v>42.5</v>
      </c>
      <c r="M7" s="13">
        <v>40.1</v>
      </c>
      <c r="N7" s="12">
        <v>231.3</v>
      </c>
      <c r="O7" s="13">
        <v>66.7</v>
      </c>
      <c r="Q7" s="244" t="s">
        <v>953</v>
      </c>
      <c r="R7" s="244"/>
      <c r="S7" s="244"/>
      <c r="T7" s="244"/>
      <c r="U7" s="125"/>
      <c r="V7" s="125"/>
    </row>
    <row r="8" spans="1:22" ht="67.5" customHeight="1">
      <c r="A8" s="251"/>
      <c r="B8" s="12">
        <v>312</v>
      </c>
      <c r="C8" s="13">
        <v>52.3</v>
      </c>
      <c r="D8" s="13">
        <v>53.7</v>
      </c>
      <c r="E8" s="13">
        <v>41.5</v>
      </c>
      <c r="F8" s="13">
        <v>67.099999999999994</v>
      </c>
      <c r="G8" s="13">
        <v>69.3</v>
      </c>
      <c r="H8" s="12">
        <v>326</v>
      </c>
      <c r="I8" s="13">
        <v>68.3</v>
      </c>
      <c r="J8" s="13">
        <v>67.099999999999994</v>
      </c>
      <c r="K8" s="13">
        <v>64.8</v>
      </c>
      <c r="L8" s="13">
        <v>53.7</v>
      </c>
      <c r="M8" s="13">
        <v>44.4</v>
      </c>
      <c r="N8" s="12">
        <v>288.89999999999998</v>
      </c>
      <c r="O8" s="13">
        <v>82.6</v>
      </c>
      <c r="Q8" s="244" t="s">
        <v>954</v>
      </c>
      <c r="R8" s="244"/>
      <c r="S8" s="244"/>
      <c r="T8" s="244"/>
      <c r="U8" s="125"/>
      <c r="V8" s="125"/>
    </row>
    <row r="9" spans="1:22">
      <c r="A9" s="251"/>
      <c r="B9" s="12">
        <v>345</v>
      </c>
      <c r="C9" s="13">
        <v>58.2</v>
      </c>
      <c r="D9" s="13">
        <v>59.3</v>
      </c>
      <c r="E9" s="13">
        <v>50.8</v>
      </c>
      <c r="F9" s="13">
        <v>74.2</v>
      </c>
      <c r="G9" s="13">
        <v>66.2</v>
      </c>
      <c r="H9" s="12">
        <v>361</v>
      </c>
      <c r="I9" s="13">
        <v>76</v>
      </c>
      <c r="J9" s="13">
        <v>74.2</v>
      </c>
      <c r="K9" s="13">
        <v>79.400000000000006</v>
      </c>
      <c r="L9" s="13">
        <v>59.3</v>
      </c>
      <c r="M9" s="13">
        <v>42.4</v>
      </c>
      <c r="N9" s="12">
        <v>321.3</v>
      </c>
      <c r="O9" s="13">
        <v>91.9</v>
      </c>
    </row>
    <row r="10" spans="1:22">
      <c r="A10" s="251"/>
      <c r="B10" s="12">
        <v>393</v>
      </c>
      <c r="C10" s="13">
        <v>66.3</v>
      </c>
      <c r="D10" s="13">
        <v>67.599999999999994</v>
      </c>
      <c r="E10" s="13">
        <v>50.7</v>
      </c>
      <c r="F10" s="13">
        <v>84.5</v>
      </c>
      <c r="G10" s="13">
        <v>61.9</v>
      </c>
      <c r="H10" s="12">
        <v>410</v>
      </c>
      <c r="I10" s="13">
        <v>86.5</v>
      </c>
      <c r="J10" s="13">
        <v>84.5</v>
      </c>
      <c r="K10" s="13">
        <v>79.2</v>
      </c>
      <c r="L10" s="13">
        <v>67.599999999999994</v>
      </c>
      <c r="M10" s="13">
        <v>39.6</v>
      </c>
      <c r="N10" s="12">
        <v>365.2</v>
      </c>
      <c r="O10" s="13">
        <v>104.6</v>
      </c>
    </row>
    <row r="11" spans="1:22">
      <c r="A11" s="251"/>
      <c r="B11" s="12">
        <v>466</v>
      </c>
      <c r="C11" s="13">
        <v>77.5</v>
      </c>
      <c r="D11" s="13">
        <v>80.2</v>
      </c>
      <c r="E11" s="13">
        <v>59.8</v>
      </c>
      <c r="F11" s="13">
        <v>100.2</v>
      </c>
      <c r="G11" s="13">
        <v>71.900000000000006</v>
      </c>
      <c r="H11" s="12">
        <v>485</v>
      </c>
      <c r="I11" s="13">
        <v>101</v>
      </c>
      <c r="J11" s="13">
        <v>100.2</v>
      </c>
      <c r="K11" s="13">
        <v>93.5</v>
      </c>
      <c r="L11" s="13">
        <v>80.2</v>
      </c>
      <c r="M11" s="13">
        <v>46</v>
      </c>
      <c r="N11" s="12">
        <v>428.7</v>
      </c>
      <c r="O11" s="13">
        <v>121.5</v>
      </c>
    </row>
    <row r="12" spans="1:22">
      <c r="A12" s="251"/>
      <c r="B12" s="12">
        <v>536</v>
      </c>
      <c r="C12" s="13">
        <v>89.3</v>
      </c>
      <c r="D12" s="13">
        <v>92.2</v>
      </c>
      <c r="E12" s="13">
        <v>52.3</v>
      </c>
      <c r="F12" s="13">
        <v>115.2</v>
      </c>
      <c r="G12" s="13">
        <v>68.2</v>
      </c>
      <c r="H12" s="12">
        <v>564</v>
      </c>
      <c r="I12" s="13">
        <v>116</v>
      </c>
      <c r="J12" s="13">
        <v>115.2</v>
      </c>
      <c r="K12" s="13">
        <v>81.7</v>
      </c>
      <c r="L12" s="13">
        <v>92.2</v>
      </c>
      <c r="M12" s="13">
        <v>43.6</v>
      </c>
      <c r="N12" s="12">
        <v>496</v>
      </c>
      <c r="O12" s="13">
        <v>137</v>
      </c>
    </row>
    <row r="13" spans="1:22">
      <c r="A13" s="251"/>
      <c r="B13" s="12">
        <v>607</v>
      </c>
      <c r="C13" s="13">
        <v>101</v>
      </c>
      <c r="D13" s="13">
        <v>104.4</v>
      </c>
      <c r="E13" s="13">
        <v>61.2</v>
      </c>
      <c r="F13" s="13">
        <v>130.5</v>
      </c>
      <c r="G13" s="13">
        <v>70.3</v>
      </c>
      <c r="H13" s="12">
        <v>640</v>
      </c>
      <c r="I13" s="13">
        <v>134</v>
      </c>
      <c r="J13" s="13">
        <v>130.5</v>
      </c>
      <c r="K13" s="13">
        <v>95.7</v>
      </c>
      <c r="L13" s="13">
        <v>104.4</v>
      </c>
      <c r="M13" s="13">
        <v>45</v>
      </c>
      <c r="N13" s="12">
        <v>573.6</v>
      </c>
      <c r="O13" s="13">
        <v>160.6</v>
      </c>
    </row>
    <row r="14" spans="1:22">
      <c r="A14" s="251"/>
      <c r="B14" s="12">
        <v>690</v>
      </c>
      <c r="C14" s="13">
        <v>114</v>
      </c>
      <c r="D14" s="13">
        <v>118.7</v>
      </c>
      <c r="E14" s="13">
        <v>52</v>
      </c>
      <c r="F14" s="13">
        <v>148.4</v>
      </c>
      <c r="G14" s="13">
        <v>68.099999999999994</v>
      </c>
      <c r="H14" s="12">
        <v>726</v>
      </c>
      <c r="I14" s="13">
        <v>152</v>
      </c>
      <c r="J14" s="13">
        <v>148.4</v>
      </c>
      <c r="K14" s="13">
        <v>81.3</v>
      </c>
      <c r="L14" s="13">
        <v>118.7</v>
      </c>
      <c r="M14" s="13">
        <v>43.6</v>
      </c>
      <c r="N14" s="12">
        <v>651.1</v>
      </c>
      <c r="O14" s="13">
        <v>181.6</v>
      </c>
    </row>
    <row r="15" spans="1:22">
      <c r="A15" s="251"/>
      <c r="B15" s="12">
        <v>746</v>
      </c>
      <c r="C15" s="13">
        <v>126</v>
      </c>
      <c r="D15" s="13">
        <v>128.30000000000001</v>
      </c>
      <c r="E15" s="13">
        <v>51.7</v>
      </c>
      <c r="F15" s="13">
        <v>160.4</v>
      </c>
      <c r="G15" s="13">
        <v>68.7</v>
      </c>
      <c r="H15" s="12">
        <v>786</v>
      </c>
      <c r="I15" s="13">
        <v>166</v>
      </c>
      <c r="J15" s="13">
        <v>160.4</v>
      </c>
      <c r="K15" s="13">
        <v>80.8</v>
      </c>
      <c r="L15" s="13">
        <v>128.30000000000001</v>
      </c>
      <c r="M15" s="13">
        <v>44</v>
      </c>
      <c r="N15" s="12">
        <v>698</v>
      </c>
      <c r="O15" s="13">
        <v>195</v>
      </c>
    </row>
    <row r="16" spans="1:22">
      <c r="A16" s="251"/>
      <c r="B16" s="12">
        <v>817</v>
      </c>
      <c r="C16" s="13">
        <v>137</v>
      </c>
      <c r="D16" s="13">
        <v>140.5</v>
      </c>
      <c r="E16" s="13">
        <v>67.3</v>
      </c>
      <c r="F16" s="13">
        <v>175.7</v>
      </c>
      <c r="G16" s="13">
        <v>70.3</v>
      </c>
      <c r="H16" s="12">
        <v>862</v>
      </c>
      <c r="I16" s="13">
        <v>183</v>
      </c>
      <c r="J16" s="13">
        <v>175.7</v>
      </c>
      <c r="K16" s="13">
        <v>105</v>
      </c>
      <c r="L16" s="13">
        <v>140.5</v>
      </c>
      <c r="M16" s="13">
        <v>45</v>
      </c>
      <c r="N16" s="12">
        <v>770.3</v>
      </c>
      <c r="O16" s="13">
        <v>216.1</v>
      </c>
    </row>
    <row r="17" spans="1:15" ht="12.75" customHeight="1">
      <c r="A17" s="251"/>
      <c r="B17" s="12">
        <v>334</v>
      </c>
      <c r="C17" s="13">
        <v>56.1</v>
      </c>
      <c r="D17" s="13">
        <v>57.4</v>
      </c>
      <c r="E17" s="13">
        <v>47.6</v>
      </c>
      <c r="F17" s="13">
        <v>71.8</v>
      </c>
      <c r="G17" s="13">
        <v>69.900000000000006</v>
      </c>
      <c r="H17" s="12">
        <v>346</v>
      </c>
      <c r="I17" s="13">
        <v>73.2</v>
      </c>
      <c r="J17" s="13">
        <v>71.8</v>
      </c>
      <c r="K17" s="13">
        <v>74.3</v>
      </c>
      <c r="L17" s="13">
        <v>57.4</v>
      </c>
      <c r="M17" s="13">
        <v>44.7</v>
      </c>
      <c r="N17" s="12">
        <v>302</v>
      </c>
      <c r="O17" s="13">
        <v>87.8</v>
      </c>
    </row>
    <row r="18" spans="1:15" ht="12.75" customHeight="1">
      <c r="A18" s="251"/>
      <c r="B18" s="12">
        <v>382</v>
      </c>
      <c r="C18" s="13">
        <v>65.599999999999994</v>
      </c>
      <c r="D18" s="13">
        <v>65.7</v>
      </c>
      <c r="E18" s="13">
        <v>48</v>
      </c>
      <c r="F18" s="13">
        <v>82.1</v>
      </c>
      <c r="G18" s="13">
        <v>58.5</v>
      </c>
      <c r="H18" s="12">
        <v>403</v>
      </c>
      <c r="I18" s="13">
        <v>85.5</v>
      </c>
      <c r="J18" s="13">
        <v>82.1</v>
      </c>
      <c r="K18" s="13">
        <v>75</v>
      </c>
      <c r="L18" s="13">
        <v>65.7</v>
      </c>
      <c r="M18" s="13">
        <v>37.4</v>
      </c>
      <c r="N18" s="12">
        <v>358.8</v>
      </c>
      <c r="O18" s="13">
        <v>102.4</v>
      </c>
    </row>
    <row r="19" spans="1:15" ht="12.75" customHeight="1">
      <c r="A19" s="251"/>
      <c r="B19" s="12">
        <v>442</v>
      </c>
      <c r="C19" s="13">
        <v>75.3</v>
      </c>
      <c r="D19" s="13">
        <v>76</v>
      </c>
      <c r="E19" s="13">
        <v>53.8</v>
      </c>
      <c r="F19" s="13">
        <v>95</v>
      </c>
      <c r="G19" s="13">
        <v>64.599999999999994</v>
      </c>
      <c r="H19" s="12">
        <v>466</v>
      </c>
      <c r="I19" s="13">
        <v>98.3</v>
      </c>
      <c r="J19" s="13">
        <v>95</v>
      </c>
      <c r="K19" s="13">
        <v>84.1</v>
      </c>
      <c r="L19" s="13">
        <v>76</v>
      </c>
      <c r="M19" s="13">
        <v>41.3</v>
      </c>
      <c r="N19" s="12">
        <v>412.1</v>
      </c>
      <c r="O19" s="13">
        <v>117.7</v>
      </c>
    </row>
    <row r="20" spans="1:15" ht="12.75" customHeight="1">
      <c r="A20" s="251"/>
      <c r="B20" s="12">
        <v>497</v>
      </c>
      <c r="C20" s="13">
        <v>85.4</v>
      </c>
      <c r="D20" s="13">
        <v>85.5</v>
      </c>
      <c r="E20" s="13">
        <v>44.9</v>
      </c>
      <c r="F20" s="13">
        <v>106.9</v>
      </c>
      <c r="G20" s="13">
        <v>63.3</v>
      </c>
      <c r="H20" s="12">
        <v>524</v>
      </c>
      <c r="I20" s="13">
        <v>111</v>
      </c>
      <c r="J20" s="13">
        <v>106.9</v>
      </c>
      <c r="K20" s="13">
        <v>70.2</v>
      </c>
      <c r="L20" s="13">
        <v>85.5</v>
      </c>
      <c r="M20" s="13">
        <v>40.5</v>
      </c>
      <c r="N20" s="12">
        <v>464.2</v>
      </c>
      <c r="O20" s="13">
        <v>133.4</v>
      </c>
    </row>
    <row r="21" spans="1:15" ht="12.75" customHeight="1">
      <c r="A21" s="251"/>
      <c r="B21" s="12">
        <v>566</v>
      </c>
      <c r="C21" s="13">
        <v>96.1</v>
      </c>
      <c r="D21" s="13">
        <v>97.4</v>
      </c>
      <c r="E21" s="13">
        <v>58.2</v>
      </c>
      <c r="F21" s="13">
        <v>121.7</v>
      </c>
      <c r="G21" s="13">
        <v>82.1</v>
      </c>
      <c r="H21" s="12">
        <v>594</v>
      </c>
      <c r="I21" s="13">
        <v>126</v>
      </c>
      <c r="J21" s="13">
        <v>121.7</v>
      </c>
      <c r="K21" s="13">
        <v>90.9</v>
      </c>
      <c r="L21" s="13">
        <v>97.4</v>
      </c>
      <c r="M21" s="13">
        <v>52.5</v>
      </c>
      <c r="N21" s="12">
        <v>529.29999999999995</v>
      </c>
      <c r="O21" s="13">
        <v>151.9</v>
      </c>
    </row>
    <row r="22" spans="1:15" ht="12.75" customHeight="1">
      <c r="A22" s="251"/>
      <c r="B22" s="12">
        <v>632</v>
      </c>
      <c r="C22" s="13">
        <v>106</v>
      </c>
      <c r="D22" s="13">
        <v>108.7</v>
      </c>
      <c r="E22" s="13">
        <v>59.7</v>
      </c>
      <c r="F22" s="13">
        <v>135.9</v>
      </c>
      <c r="G22" s="13">
        <v>71.099999999999994</v>
      </c>
      <c r="H22" s="12">
        <v>661</v>
      </c>
      <c r="I22" s="13">
        <v>138</v>
      </c>
      <c r="J22" s="13">
        <v>135.9</v>
      </c>
      <c r="K22" s="13">
        <v>93.3</v>
      </c>
      <c r="L22" s="13">
        <v>108.7</v>
      </c>
      <c r="M22" s="13">
        <v>45.5</v>
      </c>
      <c r="N22" s="12">
        <v>586</v>
      </c>
      <c r="O22" s="13">
        <v>167.5</v>
      </c>
    </row>
    <row r="23" spans="1:15" ht="12.75" customHeight="1">
      <c r="A23" s="251"/>
      <c r="B23" s="12">
        <v>691</v>
      </c>
      <c r="C23" s="13">
        <v>116</v>
      </c>
      <c r="D23" s="13">
        <v>118.9</v>
      </c>
      <c r="E23" s="13">
        <v>52.1</v>
      </c>
      <c r="F23" s="13">
        <v>148.6</v>
      </c>
      <c r="G23" s="13">
        <v>66.2</v>
      </c>
      <c r="H23" s="12">
        <v>721</v>
      </c>
      <c r="I23" s="13">
        <v>152</v>
      </c>
      <c r="J23" s="13">
        <v>148.6</v>
      </c>
      <c r="K23" s="13">
        <v>81.5</v>
      </c>
      <c r="L23" s="13">
        <v>118.9</v>
      </c>
      <c r="M23" s="13">
        <v>42.4</v>
      </c>
      <c r="N23" s="12">
        <v>642</v>
      </c>
      <c r="O23" s="13">
        <v>183.8</v>
      </c>
    </row>
    <row r="24" spans="1:15" ht="12.75" customHeight="1">
      <c r="A24" s="251"/>
      <c r="B24" s="12">
        <v>786</v>
      </c>
      <c r="C24" s="13">
        <v>133</v>
      </c>
      <c r="D24" s="13">
        <v>135.19999999999999</v>
      </c>
      <c r="E24" s="13">
        <v>57.4</v>
      </c>
      <c r="F24" s="13">
        <v>169</v>
      </c>
      <c r="G24" s="13">
        <v>61.7</v>
      </c>
      <c r="H24" s="12">
        <v>820</v>
      </c>
      <c r="I24" s="13">
        <v>173</v>
      </c>
      <c r="J24" s="13">
        <v>169</v>
      </c>
      <c r="K24" s="13">
        <v>89.6</v>
      </c>
      <c r="L24" s="13">
        <v>135.19999999999999</v>
      </c>
      <c r="M24" s="13">
        <v>39.5</v>
      </c>
      <c r="N24" s="12">
        <v>730.3</v>
      </c>
      <c r="O24" s="13">
        <v>209.3</v>
      </c>
    </row>
    <row r="25" spans="1:15" ht="12.75" customHeight="1">
      <c r="A25" s="251"/>
      <c r="B25" s="12">
        <v>932</v>
      </c>
      <c r="C25" s="13">
        <v>155</v>
      </c>
      <c r="D25" s="13">
        <v>160.30000000000001</v>
      </c>
      <c r="E25" s="13">
        <v>57.8</v>
      </c>
      <c r="F25" s="13">
        <v>200.4</v>
      </c>
      <c r="G25" s="13">
        <v>41</v>
      </c>
      <c r="H25" s="12">
        <v>968</v>
      </c>
      <c r="I25" s="13">
        <v>201</v>
      </c>
      <c r="J25" s="13">
        <v>200.4</v>
      </c>
      <c r="K25" s="13">
        <v>90.4</v>
      </c>
      <c r="L25" s="13">
        <v>160.30000000000001</v>
      </c>
      <c r="M25" s="13">
        <v>26.2</v>
      </c>
      <c r="N25" s="12">
        <v>857</v>
      </c>
      <c r="O25" s="13">
        <v>242.9</v>
      </c>
    </row>
    <row r="26" spans="1:15" ht="12.75" customHeight="1">
      <c r="A26" s="251"/>
      <c r="B26" s="12">
        <v>1072</v>
      </c>
      <c r="C26" s="13">
        <v>179</v>
      </c>
      <c r="D26" s="13">
        <v>184.4</v>
      </c>
      <c r="E26" s="13">
        <v>57.8</v>
      </c>
      <c r="F26" s="13">
        <v>230.5</v>
      </c>
      <c r="G26" s="13">
        <v>42</v>
      </c>
      <c r="H26" s="12">
        <v>1127</v>
      </c>
      <c r="I26" s="13">
        <v>232</v>
      </c>
      <c r="J26" s="13">
        <v>230.5</v>
      </c>
      <c r="K26" s="13">
        <v>90.4</v>
      </c>
      <c r="L26" s="13">
        <v>184.4</v>
      </c>
      <c r="M26" s="13">
        <v>26.9</v>
      </c>
      <c r="N26" s="12">
        <v>991.8</v>
      </c>
      <c r="O26" s="13">
        <v>274</v>
      </c>
    </row>
    <row r="27" spans="1:15" ht="12.75" customHeight="1">
      <c r="A27" s="251"/>
      <c r="B27" s="12">
        <v>1215</v>
      </c>
      <c r="C27" s="13">
        <v>202</v>
      </c>
      <c r="D27" s="13">
        <v>209</v>
      </c>
      <c r="E27" s="13">
        <v>62</v>
      </c>
      <c r="F27" s="13">
        <v>261.2</v>
      </c>
      <c r="G27" s="13">
        <v>40.299999999999997</v>
      </c>
      <c r="H27" s="12">
        <v>1280</v>
      </c>
      <c r="I27" s="13">
        <v>268</v>
      </c>
      <c r="J27" s="13">
        <v>261.2</v>
      </c>
      <c r="K27" s="13">
        <v>96.9</v>
      </c>
      <c r="L27" s="13">
        <v>209</v>
      </c>
      <c r="M27" s="13">
        <v>25.8</v>
      </c>
      <c r="N27" s="12">
        <v>1147.0999999999999</v>
      </c>
      <c r="O27" s="13">
        <v>321.5</v>
      </c>
    </row>
    <row r="28" spans="1:15" ht="12.75" customHeight="1">
      <c r="A28" s="251"/>
      <c r="B28" s="12">
        <v>1381</v>
      </c>
      <c r="C28" s="13">
        <v>229</v>
      </c>
      <c r="D28" s="13">
        <v>237.5</v>
      </c>
      <c r="E28" s="13">
        <v>60.9</v>
      </c>
      <c r="F28" s="13">
        <v>296.89999999999998</v>
      </c>
      <c r="G28" s="13">
        <v>42.3</v>
      </c>
      <c r="H28" s="12">
        <v>1453</v>
      </c>
      <c r="I28" s="13">
        <v>303</v>
      </c>
      <c r="J28" s="13">
        <v>296.89999999999998</v>
      </c>
      <c r="K28" s="13">
        <v>95.2</v>
      </c>
      <c r="L28" s="13">
        <v>237.5</v>
      </c>
      <c r="M28" s="13">
        <v>27.1</v>
      </c>
      <c r="N28" s="12">
        <v>1302</v>
      </c>
      <c r="O28" s="13">
        <v>363.3</v>
      </c>
    </row>
    <row r="29" spans="1:15" ht="12.75" customHeight="1">
      <c r="A29" s="251"/>
      <c r="B29" s="12">
        <v>1492</v>
      </c>
      <c r="C29" s="13">
        <v>252</v>
      </c>
      <c r="D29" s="13">
        <v>256.60000000000002</v>
      </c>
      <c r="E29" s="13">
        <v>51.4</v>
      </c>
      <c r="F29" s="13">
        <v>320.8</v>
      </c>
      <c r="G29" s="13">
        <v>41.2</v>
      </c>
      <c r="H29" s="12">
        <v>1571</v>
      </c>
      <c r="I29" s="13">
        <v>331</v>
      </c>
      <c r="J29" s="13">
        <v>320.8</v>
      </c>
      <c r="K29" s="13">
        <v>80.3</v>
      </c>
      <c r="L29" s="13">
        <v>256.60000000000002</v>
      </c>
      <c r="M29" s="13">
        <v>26.3</v>
      </c>
      <c r="N29" s="12">
        <v>1395.8</v>
      </c>
      <c r="O29" s="13">
        <v>390.1</v>
      </c>
    </row>
    <row r="30" spans="1:15" ht="12.75" customHeight="1">
      <c r="A30" s="251"/>
      <c r="B30" s="12">
        <v>1633</v>
      </c>
      <c r="C30" s="13">
        <v>275</v>
      </c>
      <c r="D30" s="13">
        <v>280.89999999999998</v>
      </c>
      <c r="E30" s="13">
        <v>61.6</v>
      </c>
      <c r="F30" s="13">
        <v>351.1</v>
      </c>
      <c r="G30" s="13">
        <v>40.700000000000003</v>
      </c>
      <c r="H30" s="12">
        <v>1724</v>
      </c>
      <c r="I30" s="13">
        <v>366</v>
      </c>
      <c r="J30" s="13">
        <v>351.1</v>
      </c>
      <c r="K30" s="13">
        <v>96.2</v>
      </c>
      <c r="L30" s="13">
        <v>280.89999999999998</v>
      </c>
      <c r="M30" s="13">
        <v>26</v>
      </c>
      <c r="N30" s="12">
        <v>1541.7</v>
      </c>
      <c r="O30" s="13">
        <v>342.5</v>
      </c>
    </row>
    <row r="31" spans="1:15" ht="12.75" customHeight="1">
      <c r="A31" s="251"/>
      <c r="B31" s="12">
        <v>1822</v>
      </c>
      <c r="C31" s="13">
        <v>298</v>
      </c>
      <c r="D31" s="13">
        <v>313.39999999999998</v>
      </c>
      <c r="E31" s="13">
        <v>54</v>
      </c>
      <c r="F31" s="13">
        <v>391.7</v>
      </c>
      <c r="G31" s="13">
        <v>39.9</v>
      </c>
      <c r="H31" s="12">
        <v>1913</v>
      </c>
      <c r="I31" s="13">
        <v>395</v>
      </c>
      <c r="J31" s="13">
        <v>391.7</v>
      </c>
      <c r="K31" s="13">
        <v>84.4</v>
      </c>
      <c r="L31" s="13">
        <v>313.39999999999998</v>
      </c>
      <c r="M31" s="13">
        <v>25.5</v>
      </c>
      <c r="N31" s="12">
        <v>1713.1</v>
      </c>
      <c r="O31" s="13">
        <v>473.3</v>
      </c>
    </row>
    <row r="32" spans="1:15" ht="12.75" customHeight="1">
      <c r="A32" s="251"/>
      <c r="B32" s="12">
        <v>2071</v>
      </c>
      <c r="C32" s="13">
        <v>336</v>
      </c>
      <c r="D32" s="13">
        <v>356.2</v>
      </c>
      <c r="E32" s="13">
        <v>50.8</v>
      </c>
      <c r="F32" s="13">
        <v>445.3</v>
      </c>
      <c r="G32" s="13">
        <v>39.700000000000003</v>
      </c>
      <c r="H32" s="12">
        <v>2172</v>
      </c>
      <c r="I32" s="13">
        <v>446</v>
      </c>
      <c r="J32" s="13">
        <v>445.3</v>
      </c>
      <c r="K32" s="13">
        <v>79.3</v>
      </c>
      <c r="L32" s="13">
        <v>356.2</v>
      </c>
      <c r="M32" s="13">
        <v>25.4</v>
      </c>
      <c r="N32" s="12">
        <v>1944.1</v>
      </c>
      <c r="O32" s="13">
        <v>534.9</v>
      </c>
    </row>
    <row r="33" spans="1:15" ht="12.75" customHeight="1">
      <c r="A33" s="251"/>
      <c r="B33" s="12">
        <v>2238</v>
      </c>
      <c r="C33" s="13">
        <v>377</v>
      </c>
      <c r="D33" s="13">
        <v>384.9</v>
      </c>
      <c r="E33" s="13">
        <v>65.2</v>
      </c>
      <c r="F33" s="13">
        <v>481.2</v>
      </c>
      <c r="G33" s="13">
        <v>41.7</v>
      </c>
      <c r="H33" s="12">
        <v>2357</v>
      </c>
      <c r="I33" s="13">
        <v>497</v>
      </c>
      <c r="J33" s="13">
        <v>481.2</v>
      </c>
      <c r="K33" s="13">
        <v>102</v>
      </c>
      <c r="L33" s="13">
        <v>384.9</v>
      </c>
      <c r="M33" s="13">
        <v>26.7</v>
      </c>
      <c r="N33" s="12">
        <v>2094.8000000000002</v>
      </c>
      <c r="O33" s="13">
        <v>585.4</v>
      </c>
    </row>
    <row r="34" spans="1:15" ht="12.75" customHeight="1">
      <c r="A34" s="251"/>
      <c r="B34" s="12">
        <v>2430</v>
      </c>
      <c r="C34" s="13">
        <v>405</v>
      </c>
      <c r="D34" s="13">
        <v>418</v>
      </c>
      <c r="E34" s="13">
        <v>61.8</v>
      </c>
      <c r="F34" s="13">
        <v>522.5</v>
      </c>
      <c r="G34" s="13">
        <v>40.9</v>
      </c>
      <c r="H34" s="12">
        <v>2560</v>
      </c>
      <c r="I34" s="13">
        <v>536</v>
      </c>
      <c r="J34" s="13">
        <v>522.5</v>
      </c>
      <c r="K34" s="13">
        <v>96.6</v>
      </c>
      <c r="L34" s="13">
        <v>418</v>
      </c>
      <c r="M34" s="13">
        <v>26.2</v>
      </c>
      <c r="N34" s="12">
        <v>2294.3000000000002</v>
      </c>
      <c r="O34" s="13">
        <v>634.1</v>
      </c>
    </row>
    <row r="35" spans="1:15" ht="12.75" customHeight="1">
      <c r="A35" s="251"/>
      <c r="B35" s="12">
        <v>2762</v>
      </c>
      <c r="C35" s="13">
        <v>457</v>
      </c>
      <c r="D35" s="13">
        <v>475.1</v>
      </c>
      <c r="E35" s="13">
        <v>60.9</v>
      </c>
      <c r="F35" s="13">
        <v>593.79999999999995</v>
      </c>
      <c r="G35" s="13">
        <v>38.799999999999997</v>
      </c>
      <c r="H35" s="12">
        <v>2906</v>
      </c>
      <c r="I35" s="13">
        <v>606</v>
      </c>
      <c r="J35" s="13">
        <v>593.79999999999995</v>
      </c>
      <c r="K35" s="13">
        <v>95.2</v>
      </c>
      <c r="L35" s="13">
        <v>475.1</v>
      </c>
      <c r="M35" s="13">
        <v>24.8</v>
      </c>
      <c r="N35" s="12">
        <v>2604.1</v>
      </c>
      <c r="O35" s="13">
        <v>726.8</v>
      </c>
    </row>
    <row r="36" spans="1:15" ht="12.75" customHeight="1">
      <c r="A36" s="251"/>
      <c r="B36" s="12">
        <v>2984</v>
      </c>
      <c r="C36" s="13">
        <v>503</v>
      </c>
      <c r="D36" s="13">
        <v>513.20000000000005</v>
      </c>
      <c r="E36" s="13">
        <v>51.4</v>
      </c>
      <c r="F36" s="13">
        <v>641.6</v>
      </c>
      <c r="G36" s="13">
        <v>41.2</v>
      </c>
      <c r="H36" s="12">
        <v>3142</v>
      </c>
      <c r="I36" s="13">
        <v>663</v>
      </c>
      <c r="J36" s="13">
        <v>641.6</v>
      </c>
      <c r="K36" s="13">
        <v>80.3</v>
      </c>
      <c r="L36" s="13">
        <v>513.20000000000005</v>
      </c>
      <c r="M36" s="13">
        <v>26.4</v>
      </c>
      <c r="N36" s="12">
        <v>2191.8000000000002</v>
      </c>
      <c r="O36" s="13">
        <v>780.1</v>
      </c>
    </row>
    <row r="37" spans="1:15" ht="12.75" customHeight="1" thickBot="1">
      <c r="A37" s="252"/>
      <c r="B37" s="16">
        <v>3267</v>
      </c>
      <c r="C37" s="17">
        <v>549</v>
      </c>
      <c r="D37" s="17">
        <v>561.9</v>
      </c>
      <c r="E37" s="17">
        <v>25.3</v>
      </c>
      <c r="F37" s="17">
        <v>702.4</v>
      </c>
      <c r="G37" s="17">
        <v>39.5</v>
      </c>
      <c r="H37" s="16">
        <v>3448</v>
      </c>
      <c r="I37" s="17">
        <v>732</v>
      </c>
      <c r="J37" s="17">
        <v>702.4</v>
      </c>
      <c r="K37" s="17">
        <v>96.2</v>
      </c>
      <c r="L37" s="17">
        <v>561.9</v>
      </c>
      <c r="M37" s="17">
        <v>25.3</v>
      </c>
      <c r="N37" s="16">
        <v>3083.6</v>
      </c>
      <c r="O37" s="17">
        <v>865.2</v>
      </c>
    </row>
    <row r="40" spans="1:15">
      <c r="B40" s="116" t="s">
        <v>941</v>
      </c>
      <c r="C40"/>
      <c r="D40"/>
      <c r="E40"/>
      <c r="F40"/>
      <c r="G40"/>
      <c r="H40"/>
      <c r="I40"/>
      <c r="J40"/>
      <c r="K40"/>
    </row>
    <row r="41" spans="1:15">
      <c r="B41" s="121" t="s">
        <v>936</v>
      </c>
      <c r="C41" s="121">
        <v>5471</v>
      </c>
      <c r="D41" s="121" t="s">
        <v>934</v>
      </c>
      <c r="E41" s="121"/>
      <c r="F41" s="121" t="s">
        <v>939</v>
      </c>
      <c r="G41" s="121"/>
      <c r="H41" s="121">
        <f>(1+1/K41)*C41*(1+3%)</f>
        <v>6659.699090909091</v>
      </c>
      <c r="I41" s="121"/>
      <c r="J41" s="121" t="s">
        <v>932</v>
      </c>
      <c r="K41" s="121">
        <v>5.5</v>
      </c>
    </row>
    <row r="42" spans="1:15">
      <c r="B42" s="121" t="s">
        <v>937</v>
      </c>
      <c r="C42" s="121">
        <v>4632</v>
      </c>
      <c r="D42" s="121" t="s">
        <v>938</v>
      </c>
      <c r="E42" s="121"/>
      <c r="F42" s="121" t="s">
        <v>940</v>
      </c>
      <c r="G42" s="121"/>
      <c r="H42" s="121">
        <f>(1-1/K42)*C42*(1+3%)</f>
        <v>3710.7466666666664</v>
      </c>
      <c r="I42" s="121"/>
      <c r="J42" s="121" t="s">
        <v>932</v>
      </c>
      <c r="K42" s="121">
        <v>4.5</v>
      </c>
    </row>
    <row r="43" spans="1:15" ht="27">
      <c r="B43" s="122"/>
      <c r="C43" s="123" t="s">
        <v>944</v>
      </c>
      <c r="D43" s="122" t="s">
        <v>945</v>
      </c>
      <c r="E43" s="123" t="s">
        <v>947</v>
      </c>
      <c r="F43" s="123" t="s">
        <v>946</v>
      </c>
      <c r="G43" s="123" t="s">
        <v>948</v>
      </c>
      <c r="H43" s="122"/>
      <c r="I43" s="124"/>
      <c r="J43" s="124"/>
      <c r="K43" s="124"/>
    </row>
    <row r="44" spans="1:15">
      <c r="B44" s="122" t="s">
        <v>942</v>
      </c>
      <c r="C44" s="122">
        <v>50</v>
      </c>
      <c r="D44" s="122">
        <v>120</v>
      </c>
      <c r="E44" s="122">
        <f>H41/(C44*D44)*1000</f>
        <v>1109.9498484848484</v>
      </c>
      <c r="F44" s="122">
        <v>16</v>
      </c>
      <c r="G44" s="122">
        <f>E44*F44</f>
        <v>17759.197575757575</v>
      </c>
      <c r="H44" s="122"/>
      <c r="I44" s="124"/>
      <c r="J44" s="124"/>
      <c r="K44" s="124"/>
    </row>
    <row r="45" spans="1:15">
      <c r="B45" s="122" t="s">
        <v>943</v>
      </c>
      <c r="C45" s="122">
        <v>40</v>
      </c>
      <c r="D45" s="122">
        <v>120</v>
      </c>
      <c r="E45" s="122">
        <f>H42/(C45*D45)*1000</f>
        <v>773.07222222222219</v>
      </c>
      <c r="F45" s="122">
        <v>16</v>
      </c>
      <c r="G45" s="122">
        <f>E45*F45</f>
        <v>12369.155555555555</v>
      </c>
      <c r="H45" s="122"/>
      <c r="I45" s="124"/>
      <c r="J45" s="124"/>
      <c r="K45" s="124"/>
    </row>
    <row r="46" spans="1:15">
      <c r="B46"/>
      <c r="C46"/>
      <c r="D46"/>
      <c r="E46"/>
      <c r="F46"/>
      <c r="G46"/>
      <c r="H46"/>
      <c r="I46"/>
      <c r="J46"/>
      <c r="K46"/>
    </row>
    <row r="47" spans="1:15">
      <c r="B47"/>
      <c r="C47"/>
      <c r="D47"/>
      <c r="E47"/>
      <c r="F47"/>
      <c r="G47"/>
      <c r="H47"/>
      <c r="I47"/>
      <c r="J47"/>
      <c r="K47"/>
    </row>
    <row r="48" spans="1:15">
      <c r="B48"/>
      <c r="C48"/>
      <c r="D48"/>
      <c r="E48"/>
      <c r="F48"/>
      <c r="G48"/>
      <c r="H48"/>
      <c r="I48"/>
      <c r="J48"/>
      <c r="K48"/>
    </row>
    <row r="49" spans="1:15">
      <c r="B49"/>
      <c r="C49"/>
      <c r="D49"/>
      <c r="E49"/>
      <c r="F49"/>
      <c r="G49"/>
      <c r="H49"/>
      <c r="I49"/>
      <c r="J49"/>
      <c r="K49"/>
    </row>
    <row r="50" spans="1:15">
      <c r="B50"/>
      <c r="C50"/>
      <c r="D50"/>
      <c r="E50"/>
      <c r="F50"/>
      <c r="G50"/>
      <c r="H50"/>
      <c r="I50"/>
      <c r="J50"/>
      <c r="K50"/>
    </row>
    <row r="51" spans="1:15">
      <c r="B51" s="116" t="s">
        <v>951</v>
      </c>
      <c r="C51"/>
      <c r="D51"/>
      <c r="E51"/>
      <c r="F51"/>
      <c r="G51"/>
      <c r="H51"/>
      <c r="I51"/>
      <c r="J51"/>
      <c r="K51"/>
    </row>
    <row r="52" spans="1:15">
      <c r="B52" s="122" t="s">
        <v>929</v>
      </c>
      <c r="C52" s="122">
        <v>300</v>
      </c>
      <c r="D52" s="122" t="s">
        <v>935</v>
      </c>
      <c r="E52" s="122"/>
      <c r="F52" s="122"/>
      <c r="G52" s="122"/>
      <c r="H52" s="122"/>
      <c r="I52" s="122"/>
      <c r="J52" s="122"/>
      <c r="K52"/>
    </row>
    <row r="53" spans="1:15">
      <c r="B53" s="122" t="s">
        <v>928</v>
      </c>
      <c r="C53" s="122">
        <f>4180*C52*5*1000/24</f>
        <v>261250000</v>
      </c>
      <c r="D53" s="122" t="s">
        <v>930</v>
      </c>
      <c r="E53" s="122"/>
      <c r="F53" s="122"/>
      <c r="G53" s="122"/>
      <c r="H53" s="122"/>
      <c r="I53" s="122"/>
      <c r="J53" s="122"/>
      <c r="K53"/>
    </row>
    <row r="54" spans="1:15">
      <c r="B54" s="122" t="s">
        <v>931</v>
      </c>
      <c r="C54" s="122">
        <f>G54/(G54+1)*C53/3600000</f>
        <v>61.404914529914535</v>
      </c>
      <c r="D54" s="122" t="s">
        <v>934</v>
      </c>
      <c r="E54" s="122"/>
      <c r="F54" s="122" t="s">
        <v>932</v>
      </c>
      <c r="G54" s="122">
        <v>5.5</v>
      </c>
      <c r="H54" s="122"/>
      <c r="I54" s="122" t="s">
        <v>949</v>
      </c>
      <c r="J54" s="122">
        <f>C54/G54</f>
        <v>11.164529914529915</v>
      </c>
      <c r="K54"/>
    </row>
    <row r="55" spans="1:15">
      <c r="B55" s="122" t="s">
        <v>933</v>
      </c>
      <c r="C55" s="122">
        <f>G55/(G55-1)*C53/3600000</f>
        <v>95.247395833333329</v>
      </c>
      <c r="D55" s="122" t="s">
        <v>934</v>
      </c>
      <c r="E55" s="122"/>
      <c r="F55" s="122" t="s">
        <v>932</v>
      </c>
      <c r="G55" s="122">
        <v>4.2</v>
      </c>
      <c r="H55" s="122"/>
      <c r="I55" s="122" t="s">
        <v>950</v>
      </c>
      <c r="J55" s="122">
        <f>C55/G55</f>
        <v>22.677951388888886</v>
      </c>
      <c r="K55"/>
    </row>
    <row r="56" spans="1:15" ht="14.25" thickBot="1">
      <c r="B56"/>
      <c r="C56"/>
      <c r="D56"/>
      <c r="E56"/>
      <c r="F56"/>
      <c r="G56"/>
      <c r="H56"/>
      <c r="I56"/>
      <c r="J56"/>
      <c r="K56"/>
    </row>
    <row r="57" spans="1:15" ht="14.25" thickBot="1">
      <c r="A57" s="245" t="s">
        <v>1037</v>
      </c>
      <c r="B57" s="247" t="s">
        <v>1038</v>
      </c>
      <c r="C57" s="248"/>
      <c r="D57" s="248"/>
      <c r="E57" s="248"/>
      <c r="F57" s="248"/>
      <c r="G57" s="248"/>
      <c r="H57" s="249" t="s">
        <v>1039</v>
      </c>
      <c r="I57" s="249"/>
      <c r="J57" s="249"/>
      <c r="K57" s="249"/>
      <c r="L57" s="249"/>
      <c r="M57" s="249"/>
      <c r="N57" s="249"/>
    </row>
    <row r="58" spans="1:15" ht="27">
      <c r="A58" s="246"/>
      <c r="B58" s="127" t="s">
        <v>70</v>
      </c>
      <c r="C58" s="127" t="s">
        <v>1040</v>
      </c>
      <c r="D58" s="134" t="s">
        <v>1041</v>
      </c>
      <c r="E58" s="135" t="s">
        <v>71</v>
      </c>
      <c r="F58" s="135" t="s">
        <v>1040</v>
      </c>
      <c r="G58" s="136" t="s">
        <v>1041</v>
      </c>
      <c r="H58" s="64" t="s">
        <v>1042</v>
      </c>
      <c r="I58" s="64" t="s">
        <v>67</v>
      </c>
      <c r="J58" s="64" t="s">
        <v>1043</v>
      </c>
      <c r="K58" s="64" t="s">
        <v>1044</v>
      </c>
      <c r="L58" s="64" t="s">
        <v>1045</v>
      </c>
      <c r="M58" s="64" t="s">
        <v>1046</v>
      </c>
      <c r="N58" s="64" t="s">
        <v>1047</v>
      </c>
      <c r="O58" s="11" t="s">
        <v>1162</v>
      </c>
    </row>
    <row r="59" spans="1:15">
      <c r="A59" s="246"/>
      <c r="B59" s="128" t="s">
        <v>72</v>
      </c>
      <c r="C59" s="127" t="s">
        <v>47</v>
      </c>
      <c r="D59" s="134" t="s">
        <v>72</v>
      </c>
      <c r="E59" s="137" t="s">
        <v>72</v>
      </c>
      <c r="F59" s="138" t="s">
        <v>72</v>
      </c>
      <c r="G59" s="139" t="s">
        <v>72</v>
      </c>
      <c r="H59" s="140" t="s">
        <v>1048</v>
      </c>
      <c r="I59" s="140" t="s">
        <v>855</v>
      </c>
      <c r="J59" s="140" t="s">
        <v>73</v>
      </c>
      <c r="K59" s="140" t="s">
        <v>74</v>
      </c>
      <c r="L59" s="64" t="s">
        <v>1049</v>
      </c>
      <c r="M59" s="64" t="s">
        <v>817</v>
      </c>
      <c r="N59" s="64" t="s">
        <v>1049</v>
      </c>
    </row>
    <row r="60" spans="1:15" ht="27">
      <c r="A60" s="246"/>
      <c r="B60" s="141">
        <v>151.19999999999999</v>
      </c>
      <c r="C60" s="64">
        <v>50.2</v>
      </c>
      <c r="D60" s="142">
        <v>45.8</v>
      </c>
      <c r="E60" s="143">
        <v>153.30000000000001</v>
      </c>
      <c r="F60" s="64">
        <v>48.8</v>
      </c>
      <c r="G60" s="142">
        <v>44.4</v>
      </c>
      <c r="H60" s="64">
        <v>4</v>
      </c>
      <c r="I60" s="64">
        <v>4.4000000000000004</v>
      </c>
      <c r="J60" s="64">
        <v>26</v>
      </c>
      <c r="K60" s="64">
        <v>26</v>
      </c>
      <c r="L60" s="64">
        <v>45</v>
      </c>
      <c r="M60" s="64" t="s">
        <v>1050</v>
      </c>
      <c r="N60" s="64">
        <v>1980</v>
      </c>
    </row>
    <row r="61" spans="1:15" ht="27">
      <c r="A61" s="246"/>
      <c r="B61" s="141">
        <v>210</v>
      </c>
      <c r="C61" s="64">
        <v>69.5</v>
      </c>
      <c r="D61" s="142">
        <v>62.9</v>
      </c>
      <c r="E61" s="143">
        <v>211.7</v>
      </c>
      <c r="F61" s="64">
        <v>67.7</v>
      </c>
      <c r="G61" s="142">
        <v>61.1</v>
      </c>
      <c r="H61" s="64">
        <v>6</v>
      </c>
      <c r="I61" s="64">
        <v>6.6</v>
      </c>
      <c r="J61" s="64">
        <v>36.1</v>
      </c>
      <c r="K61" s="64">
        <v>35</v>
      </c>
      <c r="L61" s="64">
        <v>65</v>
      </c>
      <c r="M61" s="64" t="s">
        <v>1051</v>
      </c>
      <c r="N61" s="64">
        <v>2910</v>
      </c>
    </row>
    <row r="62" spans="1:15" ht="27">
      <c r="A62" s="246"/>
      <c r="B62" s="141">
        <v>270.5</v>
      </c>
      <c r="C62" s="64">
        <v>87.2</v>
      </c>
      <c r="D62" s="142">
        <v>80.599999999999994</v>
      </c>
      <c r="E62" s="143">
        <v>273.10000000000002</v>
      </c>
      <c r="F62" s="64">
        <v>84.8</v>
      </c>
      <c r="G62" s="142">
        <v>78.2</v>
      </c>
      <c r="H62" s="64">
        <v>6</v>
      </c>
      <c r="I62" s="64">
        <v>6.6</v>
      </c>
      <c r="J62" s="64">
        <v>46.5</v>
      </c>
      <c r="K62" s="64">
        <v>33</v>
      </c>
      <c r="L62" s="64">
        <v>85</v>
      </c>
      <c r="M62" s="64" t="s">
        <v>1051</v>
      </c>
      <c r="N62" s="64">
        <v>3125</v>
      </c>
    </row>
    <row r="63" spans="1:15" ht="27">
      <c r="A63" s="246"/>
      <c r="B63" s="141">
        <v>352.8</v>
      </c>
      <c r="C63" s="64">
        <v>113.2</v>
      </c>
      <c r="D63" s="142">
        <v>104.4</v>
      </c>
      <c r="E63" s="143">
        <v>355.6</v>
      </c>
      <c r="F63" s="64">
        <v>110.1</v>
      </c>
      <c r="G63" s="142">
        <v>101.3</v>
      </c>
      <c r="H63" s="64">
        <v>8</v>
      </c>
      <c r="I63" s="64">
        <v>8.8000000000000007</v>
      </c>
      <c r="J63" s="64">
        <v>60.7</v>
      </c>
      <c r="K63" s="64">
        <v>38</v>
      </c>
      <c r="L63" s="64">
        <v>110</v>
      </c>
      <c r="M63" s="64" t="s">
        <v>1052</v>
      </c>
      <c r="N63" s="64">
        <v>3730</v>
      </c>
    </row>
    <row r="64" spans="1:15" ht="27">
      <c r="A64" s="246"/>
      <c r="B64" s="141">
        <v>420</v>
      </c>
      <c r="C64" s="64">
        <v>128.6</v>
      </c>
      <c r="D64" s="142">
        <v>119.8</v>
      </c>
      <c r="E64" s="143">
        <v>419.4</v>
      </c>
      <c r="F64" s="64">
        <v>125.2</v>
      </c>
      <c r="G64" s="142">
        <v>116.4</v>
      </c>
      <c r="H64" s="64">
        <v>8</v>
      </c>
      <c r="I64" s="64">
        <v>8.8000000000000007</v>
      </c>
      <c r="J64" s="64">
        <v>72.2</v>
      </c>
      <c r="K64" s="64">
        <v>42</v>
      </c>
      <c r="L64" s="64">
        <v>130</v>
      </c>
      <c r="M64" s="64" t="s">
        <v>1052</v>
      </c>
      <c r="N64" s="64">
        <v>4170</v>
      </c>
    </row>
    <row r="65" spans="1:14" ht="27">
      <c r="A65" s="246"/>
      <c r="B65" s="141">
        <v>528</v>
      </c>
      <c r="C65" s="64">
        <v>163.4</v>
      </c>
      <c r="D65" s="142">
        <v>152.4</v>
      </c>
      <c r="E65" s="143">
        <v>528.79999999999995</v>
      </c>
      <c r="F65" s="64">
        <v>159.1</v>
      </c>
      <c r="G65" s="142">
        <v>148.1</v>
      </c>
      <c r="H65" s="64">
        <v>10</v>
      </c>
      <c r="I65" s="64">
        <v>11</v>
      </c>
      <c r="J65" s="64">
        <v>90.8</v>
      </c>
      <c r="K65" s="64">
        <v>51</v>
      </c>
      <c r="L65" s="64">
        <v>160</v>
      </c>
      <c r="M65" s="64" t="s">
        <v>1053</v>
      </c>
      <c r="N65" s="64">
        <v>4690</v>
      </c>
    </row>
    <row r="66" spans="1:14" ht="27">
      <c r="A66" s="246"/>
      <c r="B66" s="141">
        <v>623.29999999999995</v>
      </c>
      <c r="C66" s="64">
        <v>200.4</v>
      </c>
      <c r="D66" s="142">
        <v>185</v>
      </c>
      <c r="E66" s="143">
        <v>628.70000000000005</v>
      </c>
      <c r="F66" s="64">
        <v>194.9</v>
      </c>
      <c r="G66" s="142">
        <v>179.5</v>
      </c>
      <c r="H66" s="64">
        <v>14</v>
      </c>
      <c r="I66" s="64">
        <v>15.4</v>
      </c>
      <c r="J66" s="64">
        <v>107.2</v>
      </c>
      <c r="K66" s="64">
        <v>40</v>
      </c>
      <c r="L66" s="64">
        <v>195</v>
      </c>
      <c r="M66" s="64" t="s">
        <v>1054</v>
      </c>
      <c r="N66" s="64">
        <v>6855</v>
      </c>
    </row>
    <row r="67" spans="1:14" ht="27">
      <c r="A67" s="246"/>
      <c r="B67" s="141">
        <v>705.6</v>
      </c>
      <c r="C67" s="64">
        <v>226.4</v>
      </c>
      <c r="D67" s="142">
        <v>208.8</v>
      </c>
      <c r="E67" s="143">
        <v>711.2</v>
      </c>
      <c r="F67" s="64">
        <v>220.2</v>
      </c>
      <c r="G67" s="142">
        <v>202.6</v>
      </c>
      <c r="H67" s="64">
        <v>16</v>
      </c>
      <c r="I67" s="64">
        <v>17.600000000000001</v>
      </c>
      <c r="J67" s="64">
        <v>121.4</v>
      </c>
      <c r="K67" s="64">
        <v>40</v>
      </c>
      <c r="L67" s="64">
        <v>220</v>
      </c>
      <c r="M67" s="64" t="s">
        <v>1055</v>
      </c>
      <c r="N67" s="64">
        <v>7460</v>
      </c>
    </row>
    <row r="68" spans="1:14" ht="27">
      <c r="A68" s="246"/>
      <c r="B68" s="141">
        <v>722.8</v>
      </c>
      <c r="C68" s="64">
        <v>241.8</v>
      </c>
      <c r="D68" s="142">
        <v>224.2</v>
      </c>
      <c r="E68" s="143">
        <v>775</v>
      </c>
      <c r="F68" s="64">
        <v>235.3</v>
      </c>
      <c r="G68" s="142">
        <v>217.7</v>
      </c>
      <c r="H68" s="64">
        <v>16</v>
      </c>
      <c r="I68" s="64">
        <v>17.600000000000001</v>
      </c>
      <c r="J68" s="64">
        <v>132.9</v>
      </c>
      <c r="K68" s="64">
        <v>44</v>
      </c>
      <c r="L68" s="64">
        <v>240</v>
      </c>
      <c r="M68" s="64" t="s">
        <v>1055</v>
      </c>
      <c r="N68" s="64">
        <v>7900</v>
      </c>
    </row>
    <row r="69" spans="1:14" ht="27">
      <c r="A69" s="246"/>
      <c r="B69" s="141">
        <v>840</v>
      </c>
      <c r="C69" s="64">
        <v>257.2</v>
      </c>
      <c r="D69" s="142">
        <v>239.6</v>
      </c>
      <c r="E69" s="143">
        <v>838.8</v>
      </c>
      <c r="F69" s="64">
        <v>250.4</v>
      </c>
      <c r="G69" s="142">
        <v>232.8</v>
      </c>
      <c r="H69" s="64">
        <v>16</v>
      </c>
      <c r="I69" s="64">
        <v>17.600000000000001</v>
      </c>
      <c r="J69" s="64">
        <v>144.5</v>
      </c>
      <c r="K69" s="64">
        <v>44</v>
      </c>
      <c r="L69" s="64">
        <v>260</v>
      </c>
      <c r="M69" s="64" t="s">
        <v>1055</v>
      </c>
      <c r="N69" s="64">
        <v>8340</v>
      </c>
    </row>
    <row r="70" spans="1:14" ht="40.5">
      <c r="A70" s="246"/>
      <c r="B70" s="141">
        <v>948</v>
      </c>
      <c r="C70" s="64">
        <v>292</v>
      </c>
      <c r="D70" s="142">
        <v>272.2</v>
      </c>
      <c r="E70" s="143">
        <v>948.2</v>
      </c>
      <c r="F70" s="64">
        <v>284.3</v>
      </c>
      <c r="G70" s="142">
        <v>264.5</v>
      </c>
      <c r="H70" s="64">
        <v>18</v>
      </c>
      <c r="I70" s="64">
        <v>19.8</v>
      </c>
      <c r="J70" s="64">
        <v>163.1</v>
      </c>
      <c r="K70" s="64">
        <v>53</v>
      </c>
      <c r="L70" s="64">
        <v>290</v>
      </c>
      <c r="M70" s="64" t="s">
        <v>1056</v>
      </c>
      <c r="N70" s="64">
        <v>8860</v>
      </c>
    </row>
    <row r="71" spans="1:14" ht="40.5">
      <c r="A71" s="246"/>
      <c r="B71" s="141">
        <v>1056</v>
      </c>
      <c r="C71" s="64">
        <v>326.8</v>
      </c>
      <c r="D71" s="142">
        <v>304.8</v>
      </c>
      <c r="E71" s="143">
        <v>1057.5999999999999</v>
      </c>
      <c r="F71" s="64">
        <v>318.2</v>
      </c>
      <c r="G71" s="142">
        <v>296.2</v>
      </c>
      <c r="H71" s="64">
        <v>20</v>
      </c>
      <c r="I71" s="64">
        <v>22</v>
      </c>
      <c r="J71" s="64">
        <v>181.6</v>
      </c>
      <c r="K71" s="64">
        <v>53</v>
      </c>
      <c r="L71" s="64">
        <v>320</v>
      </c>
      <c r="M71" s="64" t="s">
        <v>1057</v>
      </c>
      <c r="N71" s="64">
        <v>9380</v>
      </c>
    </row>
    <row r="72" spans="1:14" ht="40.5">
      <c r="A72" s="246"/>
      <c r="B72" s="141">
        <v>1125.5999999999999</v>
      </c>
      <c r="C72" s="64">
        <v>355</v>
      </c>
      <c r="D72" s="142">
        <v>328.6</v>
      </c>
      <c r="E72" s="143">
        <v>1130.5999999999999</v>
      </c>
      <c r="F72" s="64">
        <v>345.4</v>
      </c>
      <c r="G72" s="142">
        <v>319</v>
      </c>
      <c r="H72" s="64">
        <v>24</v>
      </c>
      <c r="I72" s="64">
        <v>26.4</v>
      </c>
      <c r="J72" s="64">
        <v>193.6</v>
      </c>
      <c r="K72" s="64">
        <v>45</v>
      </c>
      <c r="L72" s="64">
        <v>350</v>
      </c>
      <c r="M72" s="64" t="s">
        <v>1058</v>
      </c>
      <c r="N72" s="64">
        <v>11630</v>
      </c>
    </row>
    <row r="73" spans="1:14" ht="40.5">
      <c r="A73" s="246"/>
      <c r="B73" s="141">
        <v>1192.8</v>
      </c>
      <c r="C73" s="64">
        <v>370.4</v>
      </c>
      <c r="D73" s="142">
        <v>344</v>
      </c>
      <c r="E73" s="143">
        <v>1194.4000000000001</v>
      </c>
      <c r="F73" s="64">
        <v>360.5</v>
      </c>
      <c r="G73" s="142">
        <v>334.1</v>
      </c>
      <c r="H73" s="64">
        <v>24</v>
      </c>
      <c r="I73" s="64">
        <v>26.4</v>
      </c>
      <c r="J73" s="64">
        <v>205.2</v>
      </c>
      <c r="K73" s="64">
        <v>45</v>
      </c>
      <c r="L73" s="64">
        <v>370</v>
      </c>
      <c r="M73" s="64" t="s">
        <v>1058</v>
      </c>
      <c r="N73" s="64">
        <v>12070</v>
      </c>
    </row>
    <row r="74" spans="1:14" ht="40.5">
      <c r="A74" s="246"/>
      <c r="B74" s="141">
        <v>1260</v>
      </c>
      <c r="C74" s="64">
        <v>385.8</v>
      </c>
      <c r="D74" s="142">
        <v>359.4</v>
      </c>
      <c r="E74" s="143">
        <v>1258.2</v>
      </c>
      <c r="F74" s="64">
        <v>375.6</v>
      </c>
      <c r="G74" s="142">
        <v>349.2</v>
      </c>
      <c r="H74" s="64">
        <v>24</v>
      </c>
      <c r="I74" s="64">
        <v>26.4</v>
      </c>
      <c r="J74" s="64">
        <v>216.7</v>
      </c>
      <c r="K74" s="64">
        <v>45</v>
      </c>
      <c r="L74" s="64">
        <v>390</v>
      </c>
      <c r="M74" s="64" t="s">
        <v>1058</v>
      </c>
      <c r="N74" s="64">
        <v>12510</v>
      </c>
    </row>
    <row r="75" spans="1:14" ht="40.5">
      <c r="A75" s="246"/>
      <c r="B75" s="141">
        <v>1368</v>
      </c>
      <c r="C75" s="64">
        <v>420.6</v>
      </c>
      <c r="D75" s="142">
        <v>392</v>
      </c>
      <c r="E75" s="143">
        <v>1367.6</v>
      </c>
      <c r="F75" s="64">
        <v>409.5</v>
      </c>
      <c r="G75" s="142">
        <v>380.9</v>
      </c>
      <c r="H75" s="64">
        <v>26</v>
      </c>
      <c r="I75" s="64">
        <v>28.6</v>
      </c>
      <c r="J75" s="64">
        <v>235.3</v>
      </c>
      <c r="K75" s="64">
        <v>54</v>
      </c>
      <c r="L75" s="64">
        <v>420</v>
      </c>
      <c r="M75" s="64" t="s">
        <v>1059</v>
      </c>
      <c r="N75" s="64">
        <v>13030</v>
      </c>
    </row>
    <row r="76" spans="1:14" ht="40.5">
      <c r="A76" s="246"/>
      <c r="B76" s="141">
        <v>1476</v>
      </c>
      <c r="C76" s="64">
        <v>455.4</v>
      </c>
      <c r="D76" s="142">
        <v>424.6</v>
      </c>
      <c r="E76" s="143">
        <v>1477</v>
      </c>
      <c r="F76" s="64">
        <v>443.4</v>
      </c>
      <c r="G76" s="142">
        <v>412.6</v>
      </c>
      <c r="H76" s="64">
        <v>28</v>
      </c>
      <c r="I76" s="64">
        <v>30.8</v>
      </c>
      <c r="J76" s="64">
        <v>253.9</v>
      </c>
      <c r="K76" s="64">
        <v>54</v>
      </c>
      <c r="L76" s="64">
        <v>450</v>
      </c>
      <c r="M76" s="64" t="s">
        <v>1060</v>
      </c>
      <c r="N76" s="64">
        <v>13550</v>
      </c>
    </row>
    <row r="77" spans="1:14" ht="40.5">
      <c r="A77" s="246"/>
      <c r="B77" s="141">
        <v>1584</v>
      </c>
      <c r="C77" s="64">
        <v>490.2</v>
      </c>
      <c r="D77" s="142">
        <v>457.2</v>
      </c>
      <c r="E77" s="143">
        <v>1586.4</v>
      </c>
      <c r="F77" s="64">
        <v>477.3</v>
      </c>
      <c r="G77" s="142">
        <v>444.3</v>
      </c>
      <c r="H77" s="64">
        <v>30</v>
      </c>
      <c r="I77" s="64">
        <v>33</v>
      </c>
      <c r="J77" s="64">
        <v>272.5</v>
      </c>
      <c r="K77" s="64">
        <v>54</v>
      </c>
      <c r="L77" s="64">
        <v>480</v>
      </c>
      <c r="M77" s="64" t="s">
        <v>1061</v>
      </c>
      <c r="N77" s="64">
        <v>14070</v>
      </c>
    </row>
    <row r="78" spans="1:14" ht="40.5">
      <c r="A78" s="246"/>
      <c r="B78" s="141">
        <v>1680</v>
      </c>
      <c r="C78" s="64">
        <v>514.4</v>
      </c>
      <c r="D78" s="142">
        <v>479.2</v>
      </c>
      <c r="E78" s="143">
        <v>1677.6</v>
      </c>
      <c r="F78" s="64">
        <v>500.8</v>
      </c>
      <c r="G78" s="142">
        <v>465.6</v>
      </c>
      <c r="H78" s="64">
        <v>32</v>
      </c>
      <c r="I78" s="64">
        <v>35.200000000000003</v>
      </c>
      <c r="J78" s="64">
        <v>289</v>
      </c>
      <c r="K78" s="64">
        <v>46</v>
      </c>
      <c r="L78" s="64">
        <v>520</v>
      </c>
      <c r="M78" s="64" t="s">
        <v>1062</v>
      </c>
      <c r="N78" s="64">
        <v>16680</v>
      </c>
    </row>
    <row r="79" spans="1:14" ht="40.5">
      <c r="A79" s="246"/>
      <c r="B79" s="141">
        <v>1788</v>
      </c>
      <c r="C79" s="64">
        <v>549.20000000000005</v>
      </c>
      <c r="D79" s="142">
        <v>511.8</v>
      </c>
      <c r="E79" s="143">
        <v>1787</v>
      </c>
      <c r="F79" s="64">
        <v>534.70000000000005</v>
      </c>
      <c r="G79" s="142">
        <v>497.3</v>
      </c>
      <c r="H79" s="64">
        <v>34</v>
      </c>
      <c r="I79" s="64">
        <v>37.4</v>
      </c>
      <c r="J79" s="64">
        <v>307.5</v>
      </c>
      <c r="K79" s="64">
        <v>55</v>
      </c>
      <c r="L79" s="64">
        <v>550</v>
      </c>
      <c r="M79" s="64" t="s">
        <v>1063</v>
      </c>
      <c r="N79" s="64">
        <v>17200</v>
      </c>
    </row>
    <row r="80" spans="1:14" ht="40.5">
      <c r="A80" s="246"/>
      <c r="B80" s="141">
        <v>1896</v>
      </c>
      <c r="C80" s="64">
        <v>584</v>
      </c>
      <c r="D80" s="142">
        <v>544.4</v>
      </c>
      <c r="E80" s="143">
        <v>1896.4</v>
      </c>
      <c r="F80" s="64">
        <v>568.6</v>
      </c>
      <c r="G80" s="142">
        <v>529</v>
      </c>
      <c r="H80" s="64">
        <v>36</v>
      </c>
      <c r="I80" s="64">
        <v>39.6</v>
      </c>
      <c r="J80" s="64">
        <v>326.10000000000002</v>
      </c>
      <c r="K80" s="64">
        <v>55</v>
      </c>
      <c r="L80" s="64">
        <v>580</v>
      </c>
      <c r="M80" s="64" t="s">
        <v>1064</v>
      </c>
      <c r="N80" s="64">
        <v>17720</v>
      </c>
    </row>
    <row r="81" spans="1:14" ht="40.5">
      <c r="A81" s="246"/>
      <c r="B81" s="141">
        <v>2004</v>
      </c>
      <c r="C81" s="64">
        <v>618.79999999999995</v>
      </c>
      <c r="D81" s="142">
        <v>577</v>
      </c>
      <c r="E81" s="143">
        <v>2005.8</v>
      </c>
      <c r="F81" s="64">
        <v>602.5</v>
      </c>
      <c r="G81" s="142">
        <v>560.70000000000005</v>
      </c>
      <c r="H81" s="64">
        <v>38</v>
      </c>
      <c r="I81" s="64">
        <v>41.8</v>
      </c>
      <c r="J81" s="64">
        <v>344.7</v>
      </c>
      <c r="K81" s="64">
        <v>55</v>
      </c>
      <c r="L81" s="64">
        <v>610</v>
      </c>
      <c r="M81" s="64" t="s">
        <v>1065</v>
      </c>
      <c r="N81" s="64">
        <v>18240</v>
      </c>
    </row>
    <row r="82" spans="1:14" ht="41.25" thickBot="1">
      <c r="A82" s="246"/>
      <c r="B82" s="144">
        <v>2112</v>
      </c>
      <c r="C82" s="126">
        <v>653.6</v>
      </c>
      <c r="D82" s="145">
        <v>609.6</v>
      </c>
      <c r="E82" s="146">
        <v>2115.1999999999998</v>
      </c>
      <c r="F82" s="147">
        <v>636.4</v>
      </c>
      <c r="G82" s="148">
        <v>592.4</v>
      </c>
      <c r="H82" s="64">
        <v>40</v>
      </c>
      <c r="I82" s="64">
        <v>44</v>
      </c>
      <c r="J82" s="64">
        <v>363.3</v>
      </c>
      <c r="K82" s="64">
        <v>55</v>
      </c>
      <c r="L82" s="64">
        <v>640</v>
      </c>
      <c r="M82" s="64" t="s">
        <v>1066</v>
      </c>
      <c r="N82" s="64">
        <v>18760</v>
      </c>
    </row>
  </sheetData>
  <mergeCells count="10">
    <mergeCell ref="Q6:V6"/>
    <mergeCell ref="Q7:T7"/>
    <mergeCell ref="Q8:T8"/>
    <mergeCell ref="A57:A82"/>
    <mergeCell ref="B57:G57"/>
    <mergeCell ref="H57:N57"/>
    <mergeCell ref="A1:A37"/>
    <mergeCell ref="N1:O1"/>
    <mergeCell ref="B1:G1"/>
    <mergeCell ref="H1:M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H1" workbookViewId="0">
      <selection activeCell="T6" sqref="T6"/>
    </sheetView>
  </sheetViews>
  <sheetFormatPr defaultRowHeight="13.5"/>
  <cols>
    <col min="1" max="1" width="12.75" customWidth="1"/>
    <col min="2" max="2" width="11.625" customWidth="1"/>
    <col min="3" max="3" width="12.875" customWidth="1"/>
    <col min="4" max="5" width="10.5" bestFit="1" customWidth="1"/>
    <col min="7" max="7" width="10.5" bestFit="1" customWidth="1"/>
    <col min="9" max="11" width="9.125" bestFit="1" customWidth="1"/>
    <col min="12" max="13" width="9.5" bestFit="1" customWidth="1"/>
    <col min="14" max="14" width="11.125" customWidth="1"/>
    <col min="15" max="15" width="13.25" customWidth="1"/>
    <col min="16" max="16" width="15.625" customWidth="1"/>
  </cols>
  <sheetData>
    <row r="1" spans="1:28" ht="14.25">
      <c r="A1" s="110" t="s">
        <v>883</v>
      </c>
      <c r="B1" s="111" t="s">
        <v>1278</v>
      </c>
      <c r="C1" s="111" t="s">
        <v>1280</v>
      </c>
      <c r="D1" s="111" t="s">
        <v>1281</v>
      </c>
      <c r="E1" s="112" t="s">
        <v>1283</v>
      </c>
      <c r="F1" s="111" t="s">
        <v>1284</v>
      </c>
      <c r="G1" s="111" t="s">
        <v>1286</v>
      </c>
      <c r="H1" s="111" t="s">
        <v>1288</v>
      </c>
      <c r="I1" s="111" t="s">
        <v>884</v>
      </c>
      <c r="J1" s="111" t="s">
        <v>885</v>
      </c>
      <c r="K1" s="112" t="s">
        <v>886</v>
      </c>
      <c r="L1" s="111" t="s">
        <v>1291</v>
      </c>
      <c r="M1" s="111" t="s">
        <v>887</v>
      </c>
      <c r="N1" s="111" t="s">
        <v>1292</v>
      </c>
      <c r="O1" s="111" t="s">
        <v>1294</v>
      </c>
      <c r="P1" s="111" t="s">
        <v>1295</v>
      </c>
      <c r="Q1" s="113" t="s">
        <v>888</v>
      </c>
      <c r="R1" s="113" t="s">
        <v>889</v>
      </c>
      <c r="S1" s="113" t="s">
        <v>1326</v>
      </c>
      <c r="T1" s="113" t="s">
        <v>890</v>
      </c>
      <c r="U1" s="113" t="s">
        <v>891</v>
      </c>
      <c r="V1" s="113" t="s">
        <v>892</v>
      </c>
      <c r="W1" s="113" t="s">
        <v>893</v>
      </c>
      <c r="X1" s="113" t="s">
        <v>894</v>
      </c>
      <c r="Y1" s="113" t="s">
        <v>895</v>
      </c>
      <c r="Z1" s="113" t="s">
        <v>896</v>
      </c>
      <c r="AA1" s="113" t="s">
        <v>897</v>
      </c>
      <c r="AB1" s="113" t="s">
        <v>898</v>
      </c>
    </row>
    <row r="2" spans="1:28" ht="14.25">
      <c r="A2" s="110"/>
      <c r="B2" s="53" t="s">
        <v>1279</v>
      </c>
      <c r="C2" s="111" t="s">
        <v>1279</v>
      </c>
      <c r="D2" s="53" t="s">
        <v>1282</v>
      </c>
      <c r="E2" s="112" t="s">
        <v>1282</v>
      </c>
      <c r="F2" s="53" t="s">
        <v>1285</v>
      </c>
      <c r="G2" s="111" t="s">
        <v>1287</v>
      </c>
      <c r="H2" s="53" t="s">
        <v>1285</v>
      </c>
      <c r="I2" s="111" t="s">
        <v>1290</v>
      </c>
      <c r="J2" s="111" t="s">
        <v>1290</v>
      </c>
      <c r="K2" s="112" t="s">
        <v>1290</v>
      </c>
      <c r="L2" s="111" t="s">
        <v>56</v>
      </c>
      <c r="M2" s="111"/>
      <c r="N2" s="111" t="s">
        <v>1293</v>
      </c>
      <c r="O2" s="111" t="s">
        <v>56</v>
      </c>
      <c r="P2" s="111" t="s">
        <v>1293</v>
      </c>
      <c r="Q2" s="113"/>
      <c r="R2" s="113"/>
      <c r="S2" s="113" t="s">
        <v>1327</v>
      </c>
      <c r="T2" s="113"/>
      <c r="U2" s="113"/>
      <c r="V2" s="113"/>
      <c r="W2" s="113"/>
      <c r="X2" s="113"/>
      <c r="Y2" s="113"/>
      <c r="Z2" s="113"/>
      <c r="AA2" s="113"/>
      <c r="AB2" s="113"/>
    </row>
    <row r="3" spans="1:28" ht="14.25">
      <c r="A3" s="110" t="s">
        <v>899</v>
      </c>
      <c r="B3" s="53">
        <v>1200</v>
      </c>
      <c r="C3" s="111" t="s">
        <v>900</v>
      </c>
      <c r="D3" s="53">
        <v>14795</v>
      </c>
      <c r="E3" s="111" t="s">
        <v>900</v>
      </c>
      <c r="F3" s="53">
        <v>17.7</v>
      </c>
      <c r="G3" s="53">
        <v>503</v>
      </c>
      <c r="H3" s="53">
        <v>4.32</v>
      </c>
      <c r="I3" s="53">
        <v>24.4</v>
      </c>
      <c r="J3" s="111" t="s">
        <v>900</v>
      </c>
      <c r="K3" s="111" t="s">
        <v>900</v>
      </c>
      <c r="L3" s="111" t="s">
        <v>900</v>
      </c>
      <c r="M3" s="111" t="s">
        <v>900</v>
      </c>
      <c r="N3" s="111" t="s">
        <v>900</v>
      </c>
      <c r="O3" s="53">
        <v>511</v>
      </c>
      <c r="P3" s="53">
        <v>23.4</v>
      </c>
      <c r="Q3" s="113"/>
    </row>
    <row r="4" spans="1:28" ht="14.25">
      <c r="A4" s="110" t="s">
        <v>901</v>
      </c>
      <c r="B4" s="53">
        <v>3500</v>
      </c>
      <c r="C4" s="111" t="s">
        <v>900</v>
      </c>
      <c r="D4" s="53">
        <v>12910</v>
      </c>
      <c r="E4" s="111" t="s">
        <v>900</v>
      </c>
      <c r="F4" s="53">
        <v>45.1</v>
      </c>
      <c r="G4" s="53">
        <v>1280</v>
      </c>
      <c r="H4" s="53">
        <v>12.6</v>
      </c>
      <c r="I4" s="53">
        <v>27.9</v>
      </c>
      <c r="J4" s="111" t="s">
        <v>900</v>
      </c>
      <c r="K4" s="111" t="s">
        <v>900</v>
      </c>
      <c r="L4" s="111" t="s">
        <v>900</v>
      </c>
      <c r="M4" s="111" t="s">
        <v>900</v>
      </c>
      <c r="N4" s="111" t="s">
        <v>900</v>
      </c>
      <c r="O4" s="53">
        <v>446</v>
      </c>
      <c r="P4" s="53">
        <v>67.900000000000006</v>
      </c>
      <c r="Q4" s="113"/>
    </row>
    <row r="5" spans="1:28" ht="14.25">
      <c r="A5" s="110" t="s">
        <v>902</v>
      </c>
      <c r="B5" s="53">
        <v>4600</v>
      </c>
      <c r="C5" s="111" t="s">
        <v>900</v>
      </c>
      <c r="D5" s="53">
        <v>12270</v>
      </c>
      <c r="E5" s="111" t="s">
        <v>900</v>
      </c>
      <c r="F5" s="53">
        <v>56</v>
      </c>
      <c r="G5" s="53">
        <v>1591</v>
      </c>
      <c r="H5" s="53">
        <v>16.559999999999999</v>
      </c>
      <c r="I5" s="53">
        <v>29.6</v>
      </c>
      <c r="J5" s="111" t="s">
        <v>900</v>
      </c>
      <c r="K5" s="111" t="s">
        <v>900</v>
      </c>
      <c r="L5" s="111" t="s">
        <v>900</v>
      </c>
      <c r="M5" s="111" t="s">
        <v>900</v>
      </c>
      <c r="N5" s="111" t="s">
        <v>900</v>
      </c>
      <c r="O5" s="53">
        <v>513</v>
      </c>
      <c r="P5" s="53">
        <v>68.2</v>
      </c>
      <c r="Q5" s="113"/>
    </row>
    <row r="6" spans="1:28" ht="14.25">
      <c r="A6" s="110" t="s">
        <v>903</v>
      </c>
      <c r="B6" s="53">
        <v>4600</v>
      </c>
      <c r="C6" s="111" t="s">
        <v>900</v>
      </c>
      <c r="D6" s="53">
        <v>9351</v>
      </c>
      <c r="E6" s="111" t="s">
        <v>900</v>
      </c>
      <c r="F6" s="53">
        <v>42.7</v>
      </c>
      <c r="G6" s="53">
        <v>1213</v>
      </c>
      <c r="H6" s="53">
        <v>16.559999999999999</v>
      </c>
      <c r="I6" s="53">
        <v>38.799999999999997</v>
      </c>
      <c r="J6" s="111" t="s">
        <v>900</v>
      </c>
      <c r="K6" s="111" t="s">
        <v>900</v>
      </c>
      <c r="L6" s="111" t="s">
        <v>900</v>
      </c>
      <c r="M6" s="111" t="s">
        <v>900</v>
      </c>
      <c r="N6" s="111" t="s">
        <v>900</v>
      </c>
      <c r="O6" s="53">
        <v>377</v>
      </c>
      <c r="P6" s="53">
        <v>63.7</v>
      </c>
      <c r="Q6" s="113"/>
    </row>
    <row r="7" spans="1:28" ht="14.25">
      <c r="A7" s="110" t="s">
        <v>904</v>
      </c>
      <c r="B7" s="53">
        <v>5700</v>
      </c>
      <c r="C7" s="111" t="s">
        <v>900</v>
      </c>
      <c r="D7" s="53">
        <v>11465</v>
      </c>
      <c r="E7" s="111" t="s">
        <v>900</v>
      </c>
      <c r="F7" s="53">
        <v>64.400000000000006</v>
      </c>
      <c r="G7" s="53">
        <v>1830</v>
      </c>
      <c r="H7" s="53">
        <v>20.52</v>
      </c>
      <c r="I7" s="53">
        <v>31.9</v>
      </c>
      <c r="J7" s="111" t="s">
        <v>900</v>
      </c>
      <c r="K7" s="111" t="s">
        <v>900</v>
      </c>
      <c r="L7" s="111" t="s">
        <v>900</v>
      </c>
      <c r="M7" s="111" t="s">
        <v>900</v>
      </c>
      <c r="N7" s="111" t="s">
        <v>900</v>
      </c>
      <c r="O7" s="53">
        <v>516</v>
      </c>
      <c r="P7" s="53">
        <v>77.7</v>
      </c>
      <c r="Q7" s="113"/>
    </row>
    <row r="8" spans="1:28" ht="14.25">
      <c r="A8" s="110" t="s">
        <v>905</v>
      </c>
      <c r="B8" s="53">
        <v>6300</v>
      </c>
      <c r="C8" s="111" t="s">
        <v>900</v>
      </c>
      <c r="D8" s="53">
        <v>10943</v>
      </c>
      <c r="E8" s="111" t="s">
        <v>900</v>
      </c>
      <c r="F8" s="53">
        <v>67.3</v>
      </c>
      <c r="G8" s="53">
        <v>1912</v>
      </c>
      <c r="H8" s="53">
        <v>22.68</v>
      </c>
      <c r="I8" s="53">
        <v>33.700000000000003</v>
      </c>
      <c r="J8" s="111" t="s">
        <v>900</v>
      </c>
      <c r="K8" s="111" t="s">
        <v>900</v>
      </c>
      <c r="L8" s="111" t="s">
        <v>900</v>
      </c>
      <c r="M8" s="111" t="s">
        <v>900</v>
      </c>
      <c r="N8" s="111" t="s">
        <v>900</v>
      </c>
      <c r="O8" s="53">
        <v>555</v>
      </c>
      <c r="P8" s="53">
        <v>74.099999999999994</v>
      </c>
      <c r="Q8" s="113"/>
    </row>
    <row r="9" spans="1:28" ht="14.25">
      <c r="A9" s="110" t="s">
        <v>906</v>
      </c>
      <c r="B9" s="53">
        <v>8000</v>
      </c>
      <c r="C9" s="111" t="s">
        <v>900</v>
      </c>
      <c r="D9" s="53">
        <v>10505</v>
      </c>
      <c r="E9" s="111" t="s">
        <v>900</v>
      </c>
      <c r="F9" s="53">
        <v>82.2</v>
      </c>
      <c r="G9" s="53">
        <v>2336</v>
      </c>
      <c r="H9" s="53">
        <v>28.8</v>
      </c>
      <c r="I9" s="53">
        <v>35</v>
      </c>
      <c r="J9" s="111" t="s">
        <v>900</v>
      </c>
      <c r="K9" s="111" t="s">
        <v>900</v>
      </c>
      <c r="L9" s="111" t="s">
        <v>900</v>
      </c>
      <c r="M9" s="111" t="s">
        <v>900</v>
      </c>
      <c r="N9" s="111" t="s">
        <v>900</v>
      </c>
      <c r="O9" s="53">
        <v>511</v>
      </c>
      <c r="P9" s="53">
        <v>95.8</v>
      </c>
      <c r="Q9" s="113"/>
    </row>
    <row r="10" spans="1:28" ht="14.25">
      <c r="A10" s="110" t="s">
        <v>907</v>
      </c>
      <c r="B10" s="53">
        <v>9500</v>
      </c>
      <c r="C10" s="111" t="s">
        <v>900</v>
      </c>
      <c r="D10" s="53">
        <v>11300</v>
      </c>
      <c r="E10" s="111" t="s">
        <v>900</v>
      </c>
      <c r="F10" s="53">
        <v>105.9</v>
      </c>
      <c r="G10" s="53">
        <v>3009</v>
      </c>
      <c r="H10" s="53">
        <v>34.200000000000003</v>
      </c>
      <c r="I10" s="53">
        <v>32.299999999999997</v>
      </c>
      <c r="J10" s="111" t="s">
        <v>900</v>
      </c>
      <c r="K10" s="111" t="s">
        <v>900</v>
      </c>
      <c r="L10" s="111" t="s">
        <v>900</v>
      </c>
      <c r="M10" s="111" t="s">
        <v>900</v>
      </c>
      <c r="N10" s="111" t="s">
        <v>900</v>
      </c>
      <c r="O10" s="53">
        <v>468</v>
      </c>
      <c r="P10" s="53">
        <v>143.4</v>
      </c>
      <c r="Q10" s="113"/>
    </row>
    <row r="11" spans="1:28" ht="14.25">
      <c r="A11" s="110" t="s">
        <v>908</v>
      </c>
      <c r="B11" s="53">
        <v>11860</v>
      </c>
      <c r="C11" s="111" t="s">
        <v>900</v>
      </c>
      <c r="D11" s="53">
        <v>10935</v>
      </c>
      <c r="E11" s="111" t="s">
        <v>900</v>
      </c>
      <c r="F11" s="53">
        <v>124.7</v>
      </c>
      <c r="G11" s="53">
        <v>3543</v>
      </c>
      <c r="H11" s="53">
        <v>41.04</v>
      </c>
      <c r="I11" s="53">
        <v>32.9</v>
      </c>
      <c r="J11" s="111" t="s">
        <v>900</v>
      </c>
      <c r="K11" s="111" t="s">
        <v>900</v>
      </c>
      <c r="L11" s="111" t="s">
        <v>900</v>
      </c>
      <c r="M11" s="111" t="s">
        <v>900</v>
      </c>
      <c r="N11" s="111" t="s">
        <v>900</v>
      </c>
      <c r="O11" s="53">
        <v>490</v>
      </c>
      <c r="P11" s="53">
        <v>154.1</v>
      </c>
      <c r="Q11" s="113"/>
    </row>
    <row r="12" spans="1:28" ht="14.25">
      <c r="A12" s="110" t="s">
        <v>909</v>
      </c>
      <c r="B12" s="53">
        <v>15290</v>
      </c>
      <c r="C12" s="111" t="s">
        <v>900</v>
      </c>
      <c r="D12" s="53">
        <v>10232</v>
      </c>
      <c r="E12" s="111" t="s">
        <v>900</v>
      </c>
      <c r="F12" s="53">
        <v>152.19999999999999</v>
      </c>
      <c r="G12" s="53">
        <v>4325</v>
      </c>
      <c r="H12" s="53">
        <v>54</v>
      </c>
      <c r="I12" s="53">
        <v>35.5</v>
      </c>
      <c r="J12" s="111" t="s">
        <v>900</v>
      </c>
      <c r="K12" s="111" t="s">
        <v>900</v>
      </c>
      <c r="L12" s="111" t="s">
        <v>900</v>
      </c>
      <c r="M12" s="111" t="s">
        <v>900</v>
      </c>
      <c r="N12" s="111" t="s">
        <v>900</v>
      </c>
      <c r="O12" s="53">
        <v>500</v>
      </c>
      <c r="P12" s="53">
        <v>177.9</v>
      </c>
      <c r="Q12" s="113"/>
    </row>
    <row r="13" spans="1:28" ht="14.25">
      <c r="A13" s="110" t="s">
        <v>910</v>
      </c>
      <c r="B13" s="53">
        <v>22370</v>
      </c>
      <c r="C13" s="111" t="s">
        <v>900</v>
      </c>
      <c r="D13" s="53">
        <v>9260</v>
      </c>
      <c r="E13" s="111" t="s">
        <v>900</v>
      </c>
      <c r="F13" s="53">
        <v>199.7</v>
      </c>
      <c r="G13" s="53">
        <v>5675</v>
      </c>
      <c r="H13" s="53">
        <v>78.12</v>
      </c>
      <c r="I13" s="53">
        <v>39.1</v>
      </c>
      <c r="J13" s="111" t="s">
        <v>900</v>
      </c>
      <c r="K13" s="111" t="s">
        <v>900</v>
      </c>
      <c r="L13" s="111" t="s">
        <v>900</v>
      </c>
      <c r="M13" s="111" t="s">
        <v>900</v>
      </c>
      <c r="N13" s="111" t="s">
        <v>900</v>
      </c>
      <c r="O13" s="53">
        <v>465</v>
      </c>
      <c r="P13" s="53">
        <v>245.7</v>
      </c>
      <c r="Q13" s="113"/>
    </row>
    <row r="14" spans="1:28" s="130" customFormat="1" ht="14.25">
      <c r="A14" s="129" t="s">
        <v>1013</v>
      </c>
      <c r="B14" s="131">
        <v>18818.485199999999</v>
      </c>
      <c r="D14" s="131">
        <v>10187.192730000001</v>
      </c>
      <c r="E14" s="130" t="s">
        <v>1012</v>
      </c>
      <c r="F14" s="130" t="s">
        <v>1012</v>
      </c>
      <c r="G14" s="130">
        <v>5991</v>
      </c>
      <c r="H14" s="130" t="s">
        <v>1012</v>
      </c>
      <c r="I14" s="130">
        <v>35.299999999999997</v>
      </c>
      <c r="J14" s="130" t="s">
        <v>1012</v>
      </c>
      <c r="K14" s="130" t="s">
        <v>1012</v>
      </c>
      <c r="L14" s="130" t="s">
        <v>1012</v>
      </c>
      <c r="M14" s="130" t="s">
        <v>1012</v>
      </c>
      <c r="N14" s="130" t="s">
        <v>1012</v>
      </c>
      <c r="O14" s="130">
        <v>460</v>
      </c>
      <c r="P14" s="130">
        <v>233.019487728</v>
      </c>
    </row>
    <row r="15" spans="1:28" s="130" customFormat="1" ht="14.25">
      <c r="A15" s="129" t="s">
        <v>1014</v>
      </c>
      <c r="B15" s="131">
        <v>23800</v>
      </c>
      <c r="D15" s="131">
        <v>10606</v>
      </c>
      <c r="G15" s="130">
        <v>7888</v>
      </c>
      <c r="I15" s="130">
        <v>38.700000000000003</v>
      </c>
      <c r="O15" s="130">
        <v>530</v>
      </c>
      <c r="P15" s="130">
        <v>245.6</v>
      </c>
    </row>
    <row r="16" spans="1:28" s="130" customFormat="1" ht="14.25">
      <c r="A16" s="129" t="s">
        <v>1015</v>
      </c>
      <c r="B16" s="131">
        <v>23265.84</v>
      </c>
      <c r="D16" s="131">
        <v>9543.8654999999999</v>
      </c>
      <c r="E16" s="130" t="s">
        <v>1012</v>
      </c>
      <c r="F16" s="130" t="s">
        <v>1012</v>
      </c>
      <c r="G16" s="130">
        <v>6939</v>
      </c>
      <c r="H16" s="130" t="s">
        <v>1012</v>
      </c>
      <c r="I16" s="130">
        <v>37.700000000000003</v>
      </c>
      <c r="J16" s="130" t="s">
        <v>1012</v>
      </c>
      <c r="K16" s="130" t="s">
        <v>1012</v>
      </c>
      <c r="L16" s="130" t="s">
        <v>1012</v>
      </c>
      <c r="M16" s="130" t="s">
        <v>1012</v>
      </c>
      <c r="N16" s="130" t="s">
        <v>1012</v>
      </c>
      <c r="O16" s="130">
        <v>524.44000000000005</v>
      </c>
      <c r="P16" s="130">
        <v>248.04246801600002</v>
      </c>
    </row>
    <row r="17" spans="1:16" s="130" customFormat="1" ht="14.25">
      <c r="A17" s="129" t="s">
        <v>1016</v>
      </c>
      <c r="B17" s="131">
        <v>23872.094100000002</v>
      </c>
      <c r="D17" s="131">
        <v>9582.0409620000009</v>
      </c>
      <c r="E17" s="130" t="s">
        <v>1012</v>
      </c>
      <c r="F17" s="130" t="s">
        <v>1012</v>
      </c>
      <c r="G17" s="130">
        <v>7148</v>
      </c>
      <c r="H17" s="130" t="s">
        <v>1012</v>
      </c>
      <c r="I17" s="130">
        <v>37.5</v>
      </c>
      <c r="J17" s="130" t="s">
        <v>1012</v>
      </c>
      <c r="K17" s="130" t="s">
        <v>1012</v>
      </c>
      <c r="L17" s="130" t="s">
        <v>1012</v>
      </c>
      <c r="M17" s="130" t="s">
        <v>1012</v>
      </c>
      <c r="N17" s="130" t="s">
        <v>1012</v>
      </c>
      <c r="O17" s="130">
        <v>533.29999999999995</v>
      </c>
      <c r="P17" s="130">
        <v>250.001987184</v>
      </c>
    </row>
    <row r="18" spans="1:16" s="130" customFormat="1" ht="14.25">
      <c r="A18" s="129" t="s">
        <v>1016</v>
      </c>
      <c r="B18" s="131">
        <v>24640.910800000001</v>
      </c>
      <c r="D18" s="131">
        <v>9999.1432320000004</v>
      </c>
      <c r="E18" s="130" t="s">
        <v>1012</v>
      </c>
      <c r="F18" s="130" t="s">
        <v>1012</v>
      </c>
      <c r="G18" s="130">
        <v>7700</v>
      </c>
      <c r="H18" s="130" t="s">
        <v>1012</v>
      </c>
      <c r="I18" s="130">
        <v>36</v>
      </c>
      <c r="J18" s="130" t="s">
        <v>1012</v>
      </c>
      <c r="K18" s="130" t="s">
        <v>1012</v>
      </c>
      <c r="L18" s="130" t="s">
        <v>1012</v>
      </c>
      <c r="M18" s="130" t="s">
        <v>1012</v>
      </c>
      <c r="N18" s="130" t="s">
        <v>1012</v>
      </c>
      <c r="O18" s="130">
        <v>512.79999999999995</v>
      </c>
      <c r="P18" s="130">
        <v>257.02359753600001</v>
      </c>
    </row>
    <row r="19" spans="1:16" s="130" customFormat="1" ht="14.25">
      <c r="A19" s="129" t="s">
        <v>1017</v>
      </c>
      <c r="B19" s="131">
        <v>26300</v>
      </c>
      <c r="C19" s="130">
        <v>27830</v>
      </c>
      <c r="D19" s="131">
        <v>12647</v>
      </c>
      <c r="E19" s="130">
        <v>11637</v>
      </c>
      <c r="F19" s="130" t="s">
        <v>1012</v>
      </c>
      <c r="G19" s="130">
        <v>10394</v>
      </c>
      <c r="H19" s="130" t="s">
        <v>1012</v>
      </c>
      <c r="I19" s="130" t="s">
        <v>1012</v>
      </c>
      <c r="J19" s="130">
        <v>28.47</v>
      </c>
      <c r="K19" s="130">
        <v>28.49</v>
      </c>
      <c r="L19" s="130">
        <v>962.8</v>
      </c>
      <c r="M19" s="130">
        <v>5094</v>
      </c>
      <c r="N19" s="130">
        <v>440.892</v>
      </c>
      <c r="O19" s="130">
        <v>487</v>
      </c>
      <c r="P19" s="130" t="s">
        <v>1012</v>
      </c>
    </row>
    <row r="20" spans="1:16" s="130" customFormat="1" ht="14.25">
      <c r="A20" s="129" t="s">
        <v>1018</v>
      </c>
      <c r="B20" s="131">
        <v>28340.3285</v>
      </c>
      <c r="D20" s="131">
        <v>12462.167484000001</v>
      </c>
      <c r="E20" s="130" t="s">
        <v>1012</v>
      </c>
      <c r="F20" s="130" t="s">
        <v>1012</v>
      </c>
      <c r="G20" s="130">
        <v>11037</v>
      </c>
      <c r="H20" s="130" t="s">
        <v>1012</v>
      </c>
      <c r="I20" s="130">
        <v>28.8</v>
      </c>
      <c r="J20" s="130" t="s">
        <v>1012</v>
      </c>
      <c r="K20" s="130" t="s">
        <v>1012</v>
      </c>
      <c r="L20" s="130" t="s">
        <v>1012</v>
      </c>
      <c r="M20" s="130" t="s">
        <v>1012</v>
      </c>
      <c r="N20" s="130" t="s">
        <v>1012</v>
      </c>
      <c r="O20" s="130">
        <v>517.20000000000005</v>
      </c>
      <c r="P20" s="130">
        <v>447.58683662400006</v>
      </c>
    </row>
    <row r="21" spans="1:16" s="130" customFormat="1" ht="14.25">
      <c r="A21" s="129" t="s">
        <v>1019</v>
      </c>
      <c r="B21" s="131">
        <v>31371.599000000002</v>
      </c>
      <c r="D21" s="131">
        <v>8747.8364220000003</v>
      </c>
      <c r="E21" s="130" t="s">
        <v>1012</v>
      </c>
      <c r="F21" s="130" t="s">
        <v>1012</v>
      </c>
      <c r="G21" s="130">
        <v>8576</v>
      </c>
      <c r="H21" s="130" t="s">
        <v>1012</v>
      </c>
      <c r="I21" s="130">
        <v>41.1</v>
      </c>
      <c r="J21" s="130" t="s">
        <v>1012</v>
      </c>
      <c r="K21" s="130" t="s">
        <v>1012</v>
      </c>
      <c r="L21" s="130" t="s">
        <v>1012</v>
      </c>
      <c r="M21" s="130" t="s">
        <v>1012</v>
      </c>
      <c r="N21" s="130" t="s">
        <v>1012</v>
      </c>
      <c r="O21" s="130">
        <v>500</v>
      </c>
      <c r="P21" s="130">
        <v>303.39888451200005</v>
      </c>
    </row>
    <row r="22" spans="1:16" s="130" customFormat="1" ht="14.25">
      <c r="A22" s="129" t="s">
        <v>1020</v>
      </c>
      <c r="B22" s="131">
        <v>31999.4784</v>
      </c>
      <c r="D22" s="131">
        <v>9996.3154200000008</v>
      </c>
      <c r="E22" s="130" t="s">
        <v>1012</v>
      </c>
      <c r="F22" s="130" t="s">
        <v>1012</v>
      </c>
      <c r="G22" s="130">
        <v>9996</v>
      </c>
      <c r="H22" s="130" t="s">
        <v>1012</v>
      </c>
      <c r="I22" s="130">
        <v>36</v>
      </c>
      <c r="J22" s="130" t="s">
        <v>1012</v>
      </c>
      <c r="K22" s="130" t="s">
        <v>1012</v>
      </c>
      <c r="L22" s="130" t="s">
        <v>1012</v>
      </c>
      <c r="M22" s="130" t="s">
        <v>1012</v>
      </c>
      <c r="N22" s="130" t="s">
        <v>1012</v>
      </c>
      <c r="O22" s="130">
        <v>511.1</v>
      </c>
      <c r="P22" s="130">
        <v>367.40984400000002</v>
      </c>
    </row>
    <row r="23" spans="1:16" s="130" customFormat="1" ht="14.25">
      <c r="A23" s="129" t="s">
        <v>1021</v>
      </c>
      <c r="B23" s="131">
        <v>32579.633000000002</v>
      </c>
      <c r="D23" s="131">
        <v>12230.286900000001</v>
      </c>
      <c r="E23" s="130" t="s">
        <v>1012</v>
      </c>
      <c r="F23" s="130" t="s">
        <v>1012</v>
      </c>
      <c r="G23" s="130">
        <v>12452</v>
      </c>
      <c r="H23" s="130" t="s">
        <v>1012</v>
      </c>
      <c r="I23" s="130">
        <v>29.4</v>
      </c>
      <c r="J23" s="130" t="s">
        <v>1012</v>
      </c>
      <c r="K23" s="130" t="s">
        <v>1012</v>
      </c>
      <c r="L23" s="130" t="s">
        <v>1012</v>
      </c>
      <c r="M23" s="130" t="s">
        <v>1012</v>
      </c>
      <c r="N23" s="130" t="s">
        <v>1012</v>
      </c>
      <c r="O23" s="130">
        <v>508.9</v>
      </c>
      <c r="P23" s="130">
        <v>508.98510388800003</v>
      </c>
    </row>
    <row r="24" spans="1:16" s="130" customFormat="1" ht="14.25">
      <c r="A24" s="129" t="s">
        <v>1022</v>
      </c>
      <c r="B24" s="131">
        <v>33000</v>
      </c>
      <c r="D24" s="131">
        <v>9265</v>
      </c>
      <c r="G24" s="130">
        <v>9555</v>
      </c>
      <c r="O24" s="130">
        <v>540</v>
      </c>
      <c r="P24" s="130">
        <v>334.4</v>
      </c>
    </row>
    <row r="25" spans="1:16" s="130" customFormat="1" ht="14.25">
      <c r="A25" s="129" t="s">
        <v>1023</v>
      </c>
      <c r="B25" s="131">
        <v>33883.862300000001</v>
      </c>
      <c r="D25" s="131">
        <v>9054.6540240000013</v>
      </c>
      <c r="E25" s="130" t="s">
        <v>1012</v>
      </c>
      <c r="F25" s="130" t="s">
        <v>1012</v>
      </c>
      <c r="G25" s="130">
        <v>9588</v>
      </c>
      <c r="H25" s="130" t="s">
        <v>1012</v>
      </c>
      <c r="I25" s="130">
        <v>39.700000000000003</v>
      </c>
      <c r="J25" s="130" t="s">
        <v>1012</v>
      </c>
      <c r="K25" s="130" t="s">
        <v>1012</v>
      </c>
      <c r="L25" s="130" t="s">
        <v>1012</v>
      </c>
      <c r="M25" s="130" t="s">
        <v>1012</v>
      </c>
      <c r="N25" s="130" t="s">
        <v>1012</v>
      </c>
      <c r="O25" s="130">
        <v>525</v>
      </c>
      <c r="P25" s="130">
        <v>328.21946064000002</v>
      </c>
    </row>
    <row r="26" spans="1:16" s="130" customFormat="1" ht="14.25">
      <c r="A26" s="129" t="s">
        <v>1024</v>
      </c>
      <c r="B26" s="131">
        <v>34302.200000000004</v>
      </c>
      <c r="D26" s="131">
        <v>8712.4887720000006</v>
      </c>
      <c r="E26" s="130" t="s">
        <v>1012</v>
      </c>
      <c r="F26" s="130" t="s">
        <v>1012</v>
      </c>
      <c r="G26" s="130">
        <v>9339</v>
      </c>
      <c r="H26" s="130" t="s">
        <v>1012</v>
      </c>
      <c r="I26" s="130">
        <v>41.2</v>
      </c>
      <c r="J26" s="130" t="s">
        <v>1012</v>
      </c>
      <c r="K26" s="130" t="s">
        <v>1012</v>
      </c>
      <c r="L26" s="130" t="s">
        <v>1012</v>
      </c>
      <c r="M26" s="130" t="s">
        <v>1012</v>
      </c>
      <c r="N26" s="130" t="s">
        <v>1012</v>
      </c>
      <c r="O26" s="130">
        <v>510</v>
      </c>
      <c r="P26" s="130">
        <v>322.83078292800002</v>
      </c>
    </row>
    <row r="27" spans="1:16" s="130" customFormat="1" ht="14.25">
      <c r="A27" s="129" t="s">
        <v>1025</v>
      </c>
      <c r="B27" s="131">
        <v>37101.557800000002</v>
      </c>
      <c r="D27" s="131">
        <v>10065.596814</v>
      </c>
      <c r="E27" s="130" t="s">
        <v>1012</v>
      </c>
      <c r="F27" s="130" t="s">
        <v>1012</v>
      </c>
      <c r="G27" s="130">
        <v>11670</v>
      </c>
      <c r="H27" s="130" t="s">
        <v>1012</v>
      </c>
      <c r="I27" s="130">
        <v>35.700000000000003</v>
      </c>
      <c r="J27" s="130" t="s">
        <v>1012</v>
      </c>
      <c r="K27" s="130" t="s">
        <v>1012</v>
      </c>
      <c r="L27" s="130" t="s">
        <v>1012</v>
      </c>
      <c r="M27" s="130" t="s">
        <v>1012</v>
      </c>
      <c r="N27" s="130" t="s">
        <v>1012</v>
      </c>
      <c r="O27" s="130">
        <v>483.3</v>
      </c>
      <c r="P27" s="130">
        <v>352.87674350399999</v>
      </c>
    </row>
    <row r="28" spans="1:16" s="130" customFormat="1" ht="14.25">
      <c r="A28" s="129" t="s">
        <v>1026</v>
      </c>
      <c r="B28" s="131">
        <v>38340</v>
      </c>
      <c r="C28" s="130">
        <v>41400</v>
      </c>
      <c r="D28" s="131">
        <v>11476</v>
      </c>
      <c r="E28" s="130">
        <v>11371</v>
      </c>
      <c r="F28" s="130" t="s">
        <v>1012</v>
      </c>
      <c r="G28" s="130">
        <v>13750</v>
      </c>
      <c r="H28" s="130" t="s">
        <v>1012</v>
      </c>
      <c r="I28" s="130" t="s">
        <v>1012</v>
      </c>
      <c r="J28" s="130">
        <v>31.37</v>
      </c>
      <c r="K28" s="130">
        <v>31.66</v>
      </c>
      <c r="L28" s="130">
        <v>1104</v>
      </c>
      <c r="M28" s="130">
        <v>5094</v>
      </c>
      <c r="N28" s="130">
        <v>493.16400000000004</v>
      </c>
      <c r="O28" s="130">
        <v>539</v>
      </c>
      <c r="P28" s="130" t="s">
        <v>1012</v>
      </c>
    </row>
    <row r="29" spans="1:16" s="130" customFormat="1" ht="14.25">
      <c r="A29" s="129" t="s">
        <v>1027</v>
      </c>
      <c r="B29" s="131">
        <v>43533.966</v>
      </c>
      <c r="D29" s="131">
        <v>10816.3809</v>
      </c>
      <c r="E29" s="130" t="s">
        <v>1012</v>
      </c>
      <c r="F29" s="130" t="s">
        <v>1012</v>
      </c>
      <c r="G29" s="130">
        <v>14715</v>
      </c>
      <c r="H29" s="130" t="s">
        <v>1012</v>
      </c>
      <c r="I29" s="130">
        <v>33</v>
      </c>
      <c r="J29" s="130" t="s">
        <v>1012</v>
      </c>
      <c r="K29" s="130" t="s">
        <v>1012</v>
      </c>
      <c r="L29" s="130" t="s">
        <v>1012</v>
      </c>
      <c r="M29" s="130" t="s">
        <v>1012</v>
      </c>
      <c r="N29" s="130" t="s">
        <v>1012</v>
      </c>
      <c r="O29" s="130">
        <v>543.88888888888891</v>
      </c>
      <c r="P29" s="130">
        <v>504.57618576000004</v>
      </c>
    </row>
    <row r="30" spans="1:16" s="130" customFormat="1" ht="14.25">
      <c r="A30" s="129" t="s">
        <v>1023</v>
      </c>
      <c r="B30" s="131">
        <v>43853.871299999999</v>
      </c>
      <c r="D30" s="131">
        <v>8462.2274100000013</v>
      </c>
      <c r="E30" s="130" t="s">
        <v>1012</v>
      </c>
      <c r="F30" s="130" t="s">
        <v>1012</v>
      </c>
      <c r="G30" s="130">
        <v>11597</v>
      </c>
      <c r="H30" s="130" t="s">
        <v>1012</v>
      </c>
      <c r="I30" s="130">
        <v>42.5</v>
      </c>
      <c r="J30" s="130" t="s">
        <v>1012</v>
      </c>
      <c r="K30" s="130" t="s">
        <v>1012</v>
      </c>
      <c r="L30" s="130" t="s">
        <v>1012</v>
      </c>
      <c r="M30" s="130" t="s">
        <v>1012</v>
      </c>
      <c r="N30" s="130" t="s">
        <v>1012</v>
      </c>
      <c r="O30" s="130">
        <v>455</v>
      </c>
      <c r="P30" s="130">
        <v>448.72988947200002</v>
      </c>
    </row>
    <row r="31" spans="1:16" s="130" customFormat="1" ht="14.25">
      <c r="A31" s="129" t="s">
        <v>1028</v>
      </c>
      <c r="B31" s="131">
        <v>43853.871299999999</v>
      </c>
      <c r="D31" s="131">
        <v>8462.2274100000013</v>
      </c>
      <c r="E31" s="130" t="s">
        <v>1012</v>
      </c>
      <c r="F31" s="130" t="s">
        <v>1012</v>
      </c>
      <c r="G31" s="130">
        <v>11597</v>
      </c>
      <c r="H31" s="130" t="s">
        <v>1012</v>
      </c>
      <c r="I31" s="130">
        <v>41.9</v>
      </c>
      <c r="J31" s="130" t="s">
        <v>1012</v>
      </c>
      <c r="K31" s="130" t="s">
        <v>1012</v>
      </c>
      <c r="L31" s="130" t="s">
        <v>1012</v>
      </c>
      <c r="M31" s="130" t="s">
        <v>1012</v>
      </c>
      <c r="N31" s="130" t="s">
        <v>1012</v>
      </c>
      <c r="O31" s="130">
        <v>454.44444444444446</v>
      </c>
      <c r="P31" s="130">
        <v>449.05647600000003</v>
      </c>
    </row>
    <row r="32" spans="1:16" s="130" customFormat="1" ht="14.25">
      <c r="A32" s="129" t="s">
        <v>1029</v>
      </c>
      <c r="B32" s="131">
        <v>43854.616999999998</v>
      </c>
      <c r="D32" s="131">
        <v>8462.2274100000013</v>
      </c>
      <c r="E32" s="130" t="s">
        <v>1012</v>
      </c>
      <c r="F32" s="130" t="s">
        <v>1012</v>
      </c>
      <c r="G32" s="130">
        <v>11597</v>
      </c>
      <c r="H32" s="130" t="s">
        <v>1012</v>
      </c>
      <c r="I32" s="130">
        <v>42.5</v>
      </c>
      <c r="J32" s="130" t="s">
        <v>1012</v>
      </c>
      <c r="K32" s="130" t="s">
        <v>1012</v>
      </c>
      <c r="L32" s="130" t="s">
        <v>1012</v>
      </c>
      <c r="M32" s="130" t="s">
        <v>1012</v>
      </c>
      <c r="N32" s="130" t="s">
        <v>1012</v>
      </c>
      <c r="O32" s="130">
        <v>455</v>
      </c>
      <c r="P32" s="130">
        <v>448.72988947200002</v>
      </c>
    </row>
    <row r="33" spans="1:16" s="130" customFormat="1" ht="14.25">
      <c r="A33" s="129" t="s">
        <v>1025</v>
      </c>
      <c r="B33" s="131">
        <v>44391.521000000001</v>
      </c>
      <c r="D33" s="131">
        <v>8822.7734400000008</v>
      </c>
      <c r="E33" s="130" t="s">
        <v>1012</v>
      </c>
      <c r="F33" s="130" t="s">
        <v>1012</v>
      </c>
      <c r="G33" s="130">
        <v>12239</v>
      </c>
      <c r="H33" s="130" t="s">
        <v>1012</v>
      </c>
      <c r="I33" s="130">
        <v>40.799999999999997</v>
      </c>
      <c r="J33" s="130" t="s">
        <v>1012</v>
      </c>
      <c r="K33" s="130" t="s">
        <v>1012</v>
      </c>
      <c r="L33" s="130" t="s">
        <v>1012</v>
      </c>
      <c r="M33" s="130" t="s">
        <v>1012</v>
      </c>
      <c r="N33" s="130" t="s">
        <v>1012</v>
      </c>
      <c r="O33" s="130">
        <v>428.33333333333331</v>
      </c>
      <c r="P33" s="130">
        <v>465.38580239999999</v>
      </c>
    </row>
    <row r="34" spans="1:16" s="130" customFormat="1" ht="14.25">
      <c r="A34" s="129" t="s">
        <v>1025</v>
      </c>
      <c r="B34" s="131">
        <v>44564.523399999998</v>
      </c>
      <c r="D34" s="131">
        <v>8431.1214780000009</v>
      </c>
      <c r="E34" s="130" t="s">
        <v>1012</v>
      </c>
      <c r="F34" s="130" t="s">
        <v>1012</v>
      </c>
      <c r="G34" s="130">
        <v>11742</v>
      </c>
      <c r="H34" s="130" t="s">
        <v>1012</v>
      </c>
      <c r="I34" s="130">
        <v>42.7</v>
      </c>
      <c r="J34" s="130" t="s">
        <v>1012</v>
      </c>
      <c r="K34" s="130" t="s">
        <v>1012</v>
      </c>
      <c r="L34" s="130" t="s">
        <v>1012</v>
      </c>
      <c r="M34" s="130" t="s">
        <v>1012</v>
      </c>
      <c r="N34" s="130" t="s">
        <v>1012</v>
      </c>
      <c r="O34" s="130">
        <v>449.44444444444446</v>
      </c>
      <c r="P34" s="130">
        <v>458.85407184000002</v>
      </c>
    </row>
    <row r="35" spans="1:16" s="130" customFormat="1" ht="14.25">
      <c r="A35" s="129" t="s">
        <v>1030</v>
      </c>
      <c r="B35" s="131">
        <v>70140</v>
      </c>
      <c r="C35" s="130">
        <v>73570</v>
      </c>
      <c r="D35" s="131">
        <v>10527</v>
      </c>
      <c r="E35" s="130">
        <v>10453</v>
      </c>
      <c r="F35" s="130" t="s">
        <v>1012</v>
      </c>
      <c r="G35" s="130">
        <v>23074</v>
      </c>
      <c r="H35" s="130" t="s">
        <v>1012</v>
      </c>
      <c r="I35" s="130" t="s">
        <v>1012</v>
      </c>
      <c r="J35" s="130">
        <v>34.200000000000003</v>
      </c>
      <c r="K35" s="130">
        <v>34.44</v>
      </c>
      <c r="L35" s="130">
        <v>1288</v>
      </c>
      <c r="M35" s="130">
        <v>5247</v>
      </c>
      <c r="N35" s="130">
        <v>707.29200000000003</v>
      </c>
      <c r="O35" s="130">
        <v>594</v>
      </c>
      <c r="P35" s="130" t="s">
        <v>1012</v>
      </c>
    </row>
    <row r="36" spans="1:16" s="130" customFormat="1" ht="14.25">
      <c r="A36" s="129" t="s">
        <v>1031</v>
      </c>
      <c r="B36" s="131">
        <v>86225.290999999997</v>
      </c>
      <c r="D36" s="131">
        <v>10915.35432</v>
      </c>
      <c r="E36" s="130" t="s">
        <v>1012</v>
      </c>
      <c r="F36" s="130" t="s">
        <v>1012</v>
      </c>
      <c r="G36" s="130">
        <v>29412</v>
      </c>
      <c r="H36" s="130" t="s">
        <v>1012</v>
      </c>
      <c r="I36" s="130">
        <v>33</v>
      </c>
      <c r="J36" s="130" t="s">
        <v>1012</v>
      </c>
      <c r="K36" s="130" t="s">
        <v>1012</v>
      </c>
      <c r="L36" s="130" t="s">
        <v>1012</v>
      </c>
      <c r="M36" s="130" t="s">
        <v>1012</v>
      </c>
      <c r="N36" s="130" t="s">
        <v>1012</v>
      </c>
      <c r="O36" s="130">
        <v>535</v>
      </c>
      <c r="P36" s="130">
        <v>1065.4885475999999</v>
      </c>
    </row>
    <row r="37" spans="1:16" s="130" customFormat="1" ht="14.25">
      <c r="A37" s="129" t="s">
        <v>1032</v>
      </c>
      <c r="B37" s="131">
        <v>123400</v>
      </c>
      <c r="C37" s="130">
        <v>133000</v>
      </c>
      <c r="D37" s="131">
        <v>10600</v>
      </c>
      <c r="E37" s="130">
        <v>10632</v>
      </c>
      <c r="F37" s="130" t="s">
        <v>1012</v>
      </c>
      <c r="G37" s="130">
        <v>40876</v>
      </c>
      <c r="H37" s="130" t="s">
        <v>1012</v>
      </c>
      <c r="I37" s="130" t="s">
        <v>1012</v>
      </c>
      <c r="J37" s="130">
        <v>33.770000000000003</v>
      </c>
      <c r="K37" s="130">
        <v>33.86</v>
      </c>
      <c r="L37" s="130">
        <v>1124</v>
      </c>
      <c r="M37" s="130">
        <v>3000</v>
      </c>
      <c r="N37" s="130">
        <v>1453.32</v>
      </c>
      <c r="O37" s="130">
        <v>530</v>
      </c>
      <c r="P37" s="130">
        <v>1476.8</v>
      </c>
    </row>
    <row r="38" spans="1:16" s="130" customFormat="1" ht="14.25">
      <c r="A38" s="129" t="s">
        <v>1033</v>
      </c>
      <c r="B38" s="131">
        <v>130139.564</v>
      </c>
      <c r="D38" s="131">
        <v>10392.2091</v>
      </c>
      <c r="E38" s="130" t="s">
        <v>1012</v>
      </c>
      <c r="F38" s="130" t="s">
        <v>1012</v>
      </c>
      <c r="G38" s="130">
        <v>42264</v>
      </c>
      <c r="H38" s="130" t="s">
        <v>1012</v>
      </c>
      <c r="I38" s="130">
        <v>34.6</v>
      </c>
      <c r="J38" s="130" t="s">
        <v>1012</v>
      </c>
      <c r="K38" s="130" t="s">
        <v>1012</v>
      </c>
      <c r="L38" s="130" t="s">
        <v>1012</v>
      </c>
      <c r="M38" s="130" t="s">
        <v>1012</v>
      </c>
      <c r="N38" s="130" t="s">
        <v>1012</v>
      </c>
      <c r="O38" s="130">
        <v>540</v>
      </c>
      <c r="P38" s="130">
        <v>1501.1549759520001</v>
      </c>
    </row>
    <row r="39" spans="1:16" s="130" customFormat="1" ht="14.25">
      <c r="A39" s="129" t="s">
        <v>1034</v>
      </c>
      <c r="B39" s="131">
        <v>169200</v>
      </c>
      <c r="C39" s="130">
        <v>184700</v>
      </c>
      <c r="D39" s="131">
        <v>10310</v>
      </c>
      <c r="E39" s="130">
        <v>10238</v>
      </c>
      <c r="F39" s="130" t="s">
        <v>1012</v>
      </c>
      <c r="G39" s="130">
        <v>54514</v>
      </c>
      <c r="H39" s="130" t="s">
        <v>1012</v>
      </c>
      <c r="I39" s="130" t="s">
        <v>1012</v>
      </c>
      <c r="J39" s="130">
        <v>34.92</v>
      </c>
      <c r="K39" s="130">
        <v>35.159999999999997</v>
      </c>
      <c r="L39" s="130">
        <v>1204</v>
      </c>
      <c r="M39" s="130">
        <v>3000</v>
      </c>
      <c r="N39" s="130">
        <v>1794.636</v>
      </c>
      <c r="O39" s="130">
        <v>558</v>
      </c>
      <c r="P39" s="130">
        <v>1826.46</v>
      </c>
    </row>
    <row r="40" spans="1:16" s="130" customFormat="1" ht="14.25">
      <c r="A40" s="129" t="s">
        <v>1035</v>
      </c>
      <c r="B40" s="131">
        <v>250400</v>
      </c>
      <c r="C40" s="130">
        <v>258600</v>
      </c>
      <c r="D40" s="131">
        <v>9867</v>
      </c>
      <c r="E40" s="130">
        <v>9867</v>
      </c>
      <c r="F40" s="130" t="s">
        <v>1012</v>
      </c>
      <c r="G40" s="130">
        <v>77209</v>
      </c>
      <c r="H40" s="130" t="s">
        <v>1012</v>
      </c>
      <c r="I40" s="130" t="s">
        <v>1012</v>
      </c>
      <c r="J40" s="130">
        <v>36.49</v>
      </c>
      <c r="K40" s="130">
        <v>36.49</v>
      </c>
      <c r="L40" s="130">
        <v>1288</v>
      </c>
      <c r="M40" s="130">
        <v>3000</v>
      </c>
      <c r="N40" s="130">
        <v>2322.0720000000001</v>
      </c>
      <c r="O40" s="130">
        <v>609</v>
      </c>
      <c r="P40" s="130" t="s">
        <v>1012</v>
      </c>
    </row>
    <row r="41" spans="1:16" s="130" customFormat="1" ht="14.25">
      <c r="A41" s="129" t="s">
        <v>1036</v>
      </c>
      <c r="B41" s="131">
        <v>282000</v>
      </c>
      <c r="C41" s="130" t="s">
        <v>1012</v>
      </c>
      <c r="D41" s="131">
        <v>9115</v>
      </c>
      <c r="E41" s="130" t="s">
        <v>1012</v>
      </c>
      <c r="F41" s="130" t="s">
        <v>1012</v>
      </c>
      <c r="G41" s="130">
        <v>80326</v>
      </c>
      <c r="H41" s="130" t="s">
        <v>1012</v>
      </c>
      <c r="I41" s="130" t="s">
        <v>1012</v>
      </c>
      <c r="J41" s="130">
        <v>39.49</v>
      </c>
      <c r="K41" s="130" t="s">
        <v>1012</v>
      </c>
      <c r="L41" s="130" t="s">
        <v>1012</v>
      </c>
      <c r="M41" s="130">
        <v>3000</v>
      </c>
      <c r="N41" s="130">
        <v>2465.64</v>
      </c>
      <c r="O41" s="130">
        <v>583</v>
      </c>
      <c r="P41" s="130" t="s">
        <v>1012</v>
      </c>
    </row>
    <row r="42" spans="1:16" ht="14.25">
      <c r="A42" s="110" t="s">
        <v>1261</v>
      </c>
      <c r="B42" s="53">
        <v>2000</v>
      </c>
      <c r="C42" s="111"/>
      <c r="D42" s="53">
        <v>15650</v>
      </c>
      <c r="E42" s="112"/>
      <c r="F42" s="53"/>
      <c r="G42" s="111"/>
      <c r="H42" s="53"/>
      <c r="I42" s="111"/>
      <c r="J42" s="111"/>
      <c r="K42" s="112"/>
      <c r="L42" s="111"/>
      <c r="M42" s="111"/>
      <c r="N42" s="111"/>
      <c r="O42" s="111">
        <v>450</v>
      </c>
      <c r="P42" s="111">
        <v>73.8</v>
      </c>
    </row>
    <row r="43" spans="1:16" ht="14.25">
      <c r="A43" s="110" t="s">
        <v>1262</v>
      </c>
      <c r="B43" s="53">
        <v>6750</v>
      </c>
      <c r="C43" s="111"/>
      <c r="D43" s="53">
        <v>11418</v>
      </c>
      <c r="E43" s="112"/>
      <c r="F43" s="53"/>
      <c r="G43" s="111"/>
      <c r="H43" s="53"/>
      <c r="I43" s="111"/>
      <c r="J43" s="111"/>
      <c r="K43" s="112"/>
      <c r="L43" s="111"/>
      <c r="M43" s="111"/>
      <c r="N43" s="111"/>
      <c r="O43" s="111">
        <v>466</v>
      </c>
      <c r="P43" s="111">
        <v>105.5</v>
      </c>
    </row>
    <row r="44" spans="1:16" ht="14.25">
      <c r="A44" s="110" t="s">
        <v>1263</v>
      </c>
      <c r="B44" s="53">
        <v>5250</v>
      </c>
      <c r="C44" s="111"/>
      <c r="D44" s="53">
        <v>11815</v>
      </c>
      <c r="E44" s="112"/>
      <c r="F44" s="53"/>
      <c r="G44" s="111"/>
      <c r="H44" s="53"/>
      <c r="I44" s="111"/>
      <c r="J44" s="111"/>
      <c r="K44" s="112"/>
      <c r="L44" s="111"/>
      <c r="M44" s="111"/>
      <c r="N44" s="111"/>
      <c r="O44" s="111">
        <v>530</v>
      </c>
      <c r="P44" s="111">
        <v>74.88000000000001</v>
      </c>
    </row>
    <row r="45" spans="1:16" ht="14.25">
      <c r="A45" s="110" t="s">
        <v>1264</v>
      </c>
      <c r="B45" s="53">
        <v>6750</v>
      </c>
      <c r="C45" s="111"/>
      <c r="D45" s="53">
        <v>11418</v>
      </c>
      <c r="E45" s="112"/>
      <c r="F45" s="53"/>
      <c r="G45" s="111"/>
      <c r="H45" s="53"/>
      <c r="I45" s="111"/>
      <c r="J45" s="111"/>
      <c r="K45" s="112"/>
      <c r="L45" s="111"/>
      <c r="M45" s="111"/>
      <c r="N45" s="111"/>
      <c r="O45" s="111">
        <v>466</v>
      </c>
      <c r="P45" s="111">
        <v>105.48</v>
      </c>
    </row>
    <row r="46" spans="1:16" ht="14.25">
      <c r="A46" s="110" t="s">
        <v>1265</v>
      </c>
      <c r="B46" s="53">
        <v>7900</v>
      </c>
      <c r="C46" s="111"/>
      <c r="D46" s="53">
        <v>11532</v>
      </c>
      <c r="E46" s="112"/>
      <c r="F46" s="53"/>
      <c r="G46" s="111"/>
      <c r="H46" s="53"/>
      <c r="I46" s="111"/>
      <c r="J46" s="111"/>
      <c r="K46" s="112"/>
      <c r="L46" s="111"/>
      <c r="M46" s="111"/>
      <c r="N46" s="111"/>
      <c r="O46" s="111">
        <v>537</v>
      </c>
      <c r="P46" s="111">
        <v>107.28</v>
      </c>
    </row>
    <row r="47" spans="1:16" ht="14.25">
      <c r="A47" s="110" t="s">
        <v>1266</v>
      </c>
      <c r="B47" s="53">
        <v>12900</v>
      </c>
      <c r="C47" s="111"/>
      <c r="D47" s="53">
        <v>10355</v>
      </c>
      <c r="E47" s="112"/>
      <c r="F47" s="53"/>
      <c r="G47" s="111"/>
      <c r="H47" s="53"/>
      <c r="I47" s="111"/>
      <c r="J47" s="111"/>
      <c r="K47" s="112"/>
      <c r="L47" s="111"/>
      <c r="M47" s="111"/>
      <c r="N47" s="111"/>
      <c r="O47" s="111">
        <v>555</v>
      </c>
      <c r="P47" s="111">
        <v>141.84</v>
      </c>
    </row>
    <row r="48" spans="1:16" ht="14.25">
      <c r="A48" s="110" t="s">
        <v>1267</v>
      </c>
      <c r="B48" s="53">
        <v>17180</v>
      </c>
      <c r="C48" s="111">
        <v>18600</v>
      </c>
      <c r="D48" s="53">
        <v>11180</v>
      </c>
      <c r="E48" s="112"/>
      <c r="F48" s="53"/>
      <c r="G48" s="111"/>
      <c r="H48" s="53"/>
      <c r="I48" s="111"/>
      <c r="J48" s="111"/>
      <c r="K48" s="112"/>
      <c r="L48" s="111"/>
      <c r="M48" s="111"/>
      <c r="N48" s="111"/>
      <c r="O48" s="111">
        <v>375</v>
      </c>
      <c r="P48" s="111">
        <v>332.28</v>
      </c>
    </row>
    <row r="49" spans="1:16" ht="14.25">
      <c r="A49" s="110" t="s">
        <v>1268</v>
      </c>
      <c r="B49" s="53">
        <v>24770</v>
      </c>
      <c r="C49" s="111"/>
      <c r="D49" s="53">
        <v>10533</v>
      </c>
      <c r="E49" s="112"/>
      <c r="F49" s="53"/>
      <c r="G49" s="111"/>
      <c r="H49" s="53"/>
      <c r="I49" s="111"/>
      <c r="J49" s="111"/>
      <c r="K49" s="112"/>
      <c r="L49" s="111"/>
      <c r="M49" s="111"/>
      <c r="N49" s="111"/>
      <c r="O49" s="111">
        <v>543</v>
      </c>
      <c r="P49" s="111">
        <v>289.44000000000005</v>
      </c>
    </row>
    <row r="50" spans="1:16" ht="14.25">
      <c r="A50" s="110" t="s">
        <v>1269</v>
      </c>
      <c r="B50" s="53">
        <v>31210</v>
      </c>
      <c r="C50" s="111"/>
      <c r="D50" s="53">
        <v>9822</v>
      </c>
      <c r="E50" s="112"/>
      <c r="F50" s="53"/>
      <c r="G50" s="111"/>
      <c r="H50" s="53"/>
      <c r="I50" s="111"/>
      <c r="J50" s="111"/>
      <c r="K50" s="112"/>
      <c r="L50" s="111"/>
      <c r="M50" s="111"/>
      <c r="N50" s="111"/>
      <c r="O50" s="111">
        <v>528</v>
      </c>
      <c r="P50" s="111">
        <v>338.40000000000003</v>
      </c>
    </row>
    <row r="51" spans="1:16" ht="14.25">
      <c r="A51" s="110" t="s">
        <v>1270</v>
      </c>
      <c r="B51" s="53">
        <v>50500</v>
      </c>
      <c r="C51" s="53"/>
      <c r="D51" s="53">
        <v>9411</v>
      </c>
      <c r="E51" s="53"/>
      <c r="F51" s="111"/>
      <c r="G51" s="111">
        <v>14535.4</v>
      </c>
      <c r="H51" s="111"/>
      <c r="I51" s="111">
        <v>38.68</v>
      </c>
      <c r="J51" s="53"/>
      <c r="K51" s="53"/>
      <c r="L51" s="53"/>
      <c r="M51" s="53"/>
      <c r="N51" s="53"/>
      <c r="O51" s="53">
        <v>553</v>
      </c>
      <c r="P51" s="111">
        <v>473.4</v>
      </c>
    </row>
    <row r="52" spans="1:16">
      <c r="A52" s="174" t="s">
        <v>1271</v>
      </c>
      <c r="B52" s="175">
        <v>99000</v>
      </c>
      <c r="C52" s="53"/>
      <c r="D52" s="175">
        <v>9860</v>
      </c>
      <c r="E52" s="111"/>
      <c r="F52" s="111"/>
      <c r="G52" s="111">
        <v>30130.6</v>
      </c>
      <c r="H52" s="111"/>
      <c r="I52" s="5">
        <v>36.700000000000003</v>
      </c>
      <c r="J52" s="111"/>
      <c r="K52" s="111"/>
      <c r="L52" s="111"/>
      <c r="M52" s="111"/>
      <c r="N52" s="111"/>
      <c r="O52" s="176">
        <v>534</v>
      </c>
      <c r="P52">
        <v>1051.2</v>
      </c>
    </row>
    <row r="53" spans="1:16" ht="14.25">
      <c r="A53" s="110" t="s">
        <v>1272</v>
      </c>
      <c r="B53" s="53">
        <v>172800</v>
      </c>
      <c r="C53" s="53"/>
      <c r="D53" s="53">
        <v>10149</v>
      </c>
      <c r="E53" s="53"/>
      <c r="F53" s="111"/>
      <c r="G53" s="111">
        <v>53660</v>
      </c>
      <c r="H53" s="111"/>
      <c r="I53" s="111">
        <v>35.47</v>
      </c>
      <c r="J53" s="53"/>
      <c r="K53" s="53"/>
      <c r="L53" s="53"/>
      <c r="M53" s="53"/>
      <c r="N53" s="53"/>
      <c r="O53" s="53">
        <v>548</v>
      </c>
      <c r="P53" s="53">
        <v>1900.8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73"/>
  <sheetViews>
    <sheetView zoomScaleNormal="100" workbookViewId="0">
      <selection activeCell="C64" sqref="C64"/>
    </sheetView>
  </sheetViews>
  <sheetFormatPr defaultRowHeight="13.5"/>
  <cols>
    <col min="1" max="1" width="9.625" style="53" customWidth="1"/>
    <col min="2" max="2" width="24.875" customWidth="1"/>
    <col min="3" max="12" width="9.625" style="53" customWidth="1"/>
    <col min="13" max="13" width="10.625" style="53" customWidth="1"/>
    <col min="14" max="14" width="9.625" style="53" customWidth="1"/>
    <col min="15" max="19" width="9" style="53"/>
    <col min="20" max="26" width="8.125" style="53" customWidth="1"/>
  </cols>
  <sheetData>
    <row r="1" spans="1:27" ht="36">
      <c r="A1" s="6" t="s">
        <v>1296</v>
      </c>
      <c r="B1" s="6" t="s">
        <v>629</v>
      </c>
      <c r="C1" s="6" t="s">
        <v>1297</v>
      </c>
      <c r="D1" s="6" t="s">
        <v>1298</v>
      </c>
      <c r="E1" s="6" t="s">
        <v>1299</v>
      </c>
      <c r="F1" s="6" t="s">
        <v>1300</v>
      </c>
      <c r="G1" s="6" t="s">
        <v>1302</v>
      </c>
      <c r="H1" s="6" t="s">
        <v>1303</v>
      </c>
      <c r="I1" s="6" t="s">
        <v>1304</v>
      </c>
      <c r="J1" s="6" t="s">
        <v>1305</v>
      </c>
      <c r="K1" s="6" t="s">
        <v>1306</v>
      </c>
      <c r="L1" s="6" t="s">
        <v>1307</v>
      </c>
      <c r="M1" s="6" t="s">
        <v>1308</v>
      </c>
      <c r="N1" s="6" t="s">
        <v>1310</v>
      </c>
      <c r="O1" s="6" t="s">
        <v>1311</v>
      </c>
      <c r="P1" s="6" t="s">
        <v>1312</v>
      </c>
      <c r="Q1" s="6" t="s">
        <v>1314</v>
      </c>
      <c r="R1" s="6" t="s">
        <v>1315</v>
      </c>
      <c r="S1" s="6" t="s">
        <v>1316</v>
      </c>
      <c r="T1" s="6" t="s">
        <v>887</v>
      </c>
      <c r="U1" s="6" t="s">
        <v>1318</v>
      </c>
      <c r="V1" s="6" t="s">
        <v>1319</v>
      </c>
      <c r="W1" s="6" t="s">
        <v>1320</v>
      </c>
      <c r="X1" s="6" t="s">
        <v>1322</v>
      </c>
      <c r="Y1" s="49" t="s">
        <v>1324</v>
      </c>
      <c r="Z1" s="49" t="s">
        <v>630</v>
      </c>
      <c r="AA1" s="153" t="s">
        <v>1162</v>
      </c>
    </row>
    <row r="2" spans="1:27">
      <c r="A2" s="6" t="s">
        <v>1279</v>
      </c>
      <c r="B2" s="6"/>
      <c r="C2" s="6" t="s">
        <v>1287</v>
      </c>
      <c r="D2" s="6" t="s">
        <v>56</v>
      </c>
      <c r="E2" s="6" t="s">
        <v>56</v>
      </c>
      <c r="F2" s="6" t="s">
        <v>1301</v>
      </c>
      <c r="G2" s="6" t="s">
        <v>1279</v>
      </c>
      <c r="H2" s="6" t="s">
        <v>1279</v>
      </c>
      <c r="I2" s="6" t="s">
        <v>1279</v>
      </c>
      <c r="J2" s="6" t="s">
        <v>1279</v>
      </c>
      <c r="K2" s="6" t="s">
        <v>56</v>
      </c>
      <c r="L2" s="6" t="s">
        <v>56</v>
      </c>
      <c r="M2" s="6" t="s">
        <v>1309</v>
      </c>
      <c r="N2" s="6" t="s">
        <v>1279</v>
      </c>
      <c r="O2" s="6" t="s">
        <v>56</v>
      </c>
      <c r="P2" s="6" t="s">
        <v>1313</v>
      </c>
      <c r="Q2" s="6" t="s">
        <v>1279</v>
      </c>
      <c r="R2" s="6" t="s">
        <v>1289</v>
      </c>
      <c r="S2" s="6" t="s">
        <v>1290</v>
      </c>
      <c r="T2" s="6" t="s">
        <v>1317</v>
      </c>
      <c r="U2" s="6" t="s">
        <v>1321</v>
      </c>
      <c r="V2" s="6" t="s">
        <v>1321</v>
      </c>
      <c r="W2" s="6" t="s">
        <v>1321</v>
      </c>
      <c r="X2" s="49" t="s">
        <v>1323</v>
      </c>
      <c r="Y2" s="49" t="s">
        <v>1325</v>
      </c>
      <c r="Z2" s="49"/>
      <c r="AA2" s="190"/>
    </row>
    <row r="3" spans="1:27">
      <c r="A3" s="8">
        <v>300</v>
      </c>
      <c r="B3" s="8" t="s">
        <v>631</v>
      </c>
      <c r="C3" s="8">
        <v>83</v>
      </c>
      <c r="D3" s="8">
        <v>80</v>
      </c>
      <c r="E3" s="8">
        <v>90</v>
      </c>
      <c r="F3" s="8">
        <v>15</v>
      </c>
      <c r="G3" s="8">
        <v>137</v>
      </c>
      <c r="H3" s="8"/>
      <c r="I3" s="8">
        <v>38</v>
      </c>
      <c r="J3" s="8">
        <f t="shared" ref="J3:J14" si="0">H3+I3+G3</f>
        <v>175</v>
      </c>
      <c r="K3" s="8">
        <v>70</v>
      </c>
      <c r="L3" s="8">
        <v>72</v>
      </c>
      <c r="M3" s="8">
        <v>20</v>
      </c>
      <c r="N3" s="8">
        <v>41</v>
      </c>
      <c r="O3" s="8">
        <v>476</v>
      </c>
      <c r="P3" s="8">
        <v>1736</v>
      </c>
      <c r="Q3" s="50">
        <v>203</v>
      </c>
      <c r="R3" s="8">
        <v>38.200000000000003</v>
      </c>
      <c r="S3" s="8">
        <v>22.3</v>
      </c>
      <c r="T3" s="8">
        <v>1500</v>
      </c>
      <c r="U3" s="8">
        <v>4900</v>
      </c>
      <c r="V3" s="8">
        <v>1700</v>
      </c>
      <c r="W3" s="8">
        <v>2000</v>
      </c>
      <c r="X3" s="8">
        <v>4900</v>
      </c>
      <c r="Y3" s="8">
        <v>500</v>
      </c>
      <c r="Z3" s="50" t="s">
        <v>632</v>
      </c>
    </row>
    <row r="4" spans="1:27">
      <c r="A4" s="8">
        <v>330</v>
      </c>
      <c r="B4" s="8" t="s">
        <v>631</v>
      </c>
      <c r="C4" s="8">
        <v>85</v>
      </c>
      <c r="D4" s="8">
        <v>80</v>
      </c>
      <c r="E4" s="8">
        <v>90</v>
      </c>
      <c r="F4" s="8">
        <v>14.1</v>
      </c>
      <c r="G4" s="8">
        <v>123</v>
      </c>
      <c r="H4" s="8"/>
      <c r="I4" s="8">
        <v>41</v>
      </c>
      <c r="J4" s="8">
        <f t="shared" si="0"/>
        <v>164</v>
      </c>
      <c r="K4" s="8">
        <v>40</v>
      </c>
      <c r="L4" s="8">
        <v>43.2</v>
      </c>
      <c r="M4" s="8">
        <v>20</v>
      </c>
      <c r="N4" s="8">
        <v>67</v>
      </c>
      <c r="O4" s="8">
        <v>480</v>
      </c>
      <c r="P4" s="8">
        <v>1839</v>
      </c>
      <c r="Q4" s="8">
        <v>218</v>
      </c>
      <c r="R4" s="8">
        <v>38.700000000000003</v>
      </c>
      <c r="S4" s="8">
        <v>19.3</v>
      </c>
      <c r="T4" s="8">
        <v>1500</v>
      </c>
      <c r="U4" s="8">
        <v>4900</v>
      </c>
      <c r="V4" s="8">
        <v>1700</v>
      </c>
      <c r="W4" s="8">
        <v>2000</v>
      </c>
      <c r="X4" s="8">
        <v>4900</v>
      </c>
      <c r="Y4" s="8">
        <v>500</v>
      </c>
      <c r="Z4" s="50" t="s">
        <v>632</v>
      </c>
    </row>
    <row r="5" spans="1:27">
      <c r="A5" s="8">
        <v>635</v>
      </c>
      <c r="B5" s="8" t="s">
        <v>633</v>
      </c>
      <c r="C5" s="8">
        <v>164</v>
      </c>
      <c r="D5" s="8">
        <v>80</v>
      </c>
      <c r="E5" s="8">
        <v>92</v>
      </c>
      <c r="F5" s="8">
        <v>25.8</v>
      </c>
      <c r="G5" s="8">
        <v>199</v>
      </c>
      <c r="H5" s="8">
        <v>83</v>
      </c>
      <c r="I5" s="8">
        <v>79</v>
      </c>
      <c r="J5" s="8">
        <f t="shared" si="0"/>
        <v>361</v>
      </c>
      <c r="K5" s="8">
        <v>40</v>
      </c>
      <c r="L5" s="8">
        <v>44.7</v>
      </c>
      <c r="M5" s="8">
        <v>15</v>
      </c>
      <c r="N5" s="8">
        <v>73</v>
      </c>
      <c r="O5" s="8">
        <v>454</v>
      </c>
      <c r="P5" s="8">
        <v>3387</v>
      </c>
      <c r="Q5" s="8">
        <v>372</v>
      </c>
      <c r="R5" s="8">
        <v>40.799999999999997</v>
      </c>
      <c r="S5" s="8">
        <v>23.2</v>
      </c>
      <c r="T5" s="8">
        <v>1500</v>
      </c>
      <c r="U5" s="8">
        <v>4700</v>
      </c>
      <c r="V5" s="8">
        <v>1800</v>
      </c>
      <c r="W5" s="8">
        <v>2300</v>
      </c>
      <c r="X5" s="8">
        <v>8000</v>
      </c>
      <c r="Y5" s="8">
        <v>500</v>
      </c>
      <c r="Z5" s="50" t="s">
        <v>632</v>
      </c>
    </row>
    <row r="6" spans="1:27">
      <c r="A6" s="8">
        <v>851</v>
      </c>
      <c r="B6" s="8" t="s">
        <v>634</v>
      </c>
      <c r="C6" s="8">
        <v>220</v>
      </c>
      <c r="D6" s="8">
        <v>80</v>
      </c>
      <c r="E6" s="8">
        <v>90</v>
      </c>
      <c r="F6" s="8">
        <v>40.9</v>
      </c>
      <c r="G6" s="8">
        <v>258</v>
      </c>
      <c r="H6" s="8">
        <v>112</v>
      </c>
      <c r="I6" s="8">
        <v>106</v>
      </c>
      <c r="J6" s="8">
        <f t="shared" si="0"/>
        <v>476</v>
      </c>
      <c r="K6" s="8">
        <v>40</v>
      </c>
      <c r="L6" s="8">
        <v>46.6</v>
      </c>
      <c r="M6" s="8">
        <v>15</v>
      </c>
      <c r="N6" s="8">
        <v>102</v>
      </c>
      <c r="O6" s="8">
        <v>458</v>
      </c>
      <c r="P6" s="8">
        <v>4575</v>
      </c>
      <c r="Q6" s="8">
        <v>508</v>
      </c>
      <c r="R6" s="8">
        <v>40.700000000000003</v>
      </c>
      <c r="S6" s="8">
        <v>22.8</v>
      </c>
      <c r="T6" s="8">
        <v>1500</v>
      </c>
      <c r="U6" s="8">
        <v>5200</v>
      </c>
      <c r="V6" s="8">
        <v>1800</v>
      </c>
      <c r="W6" s="8">
        <v>2300</v>
      </c>
      <c r="X6" s="8">
        <v>8800</v>
      </c>
      <c r="Y6" s="8">
        <v>500</v>
      </c>
      <c r="Z6" s="50" t="s">
        <v>635</v>
      </c>
    </row>
    <row r="7" spans="1:27">
      <c r="A7" s="8">
        <v>1126</v>
      </c>
      <c r="B7" s="8" t="s">
        <v>636</v>
      </c>
      <c r="C7" s="8">
        <v>296</v>
      </c>
      <c r="D7" s="8">
        <v>75</v>
      </c>
      <c r="E7" s="8">
        <v>92</v>
      </c>
      <c r="F7" s="8">
        <v>33.799999999999997</v>
      </c>
      <c r="G7" s="8">
        <v>393</v>
      </c>
      <c r="H7" s="8">
        <v>148</v>
      </c>
      <c r="I7" s="8">
        <v>129</v>
      </c>
      <c r="J7" s="8">
        <f t="shared" si="0"/>
        <v>670</v>
      </c>
      <c r="K7" s="8">
        <v>40</v>
      </c>
      <c r="L7" s="8">
        <v>45.3</v>
      </c>
      <c r="M7" s="8">
        <v>25</v>
      </c>
      <c r="N7" s="8">
        <v>139</v>
      </c>
      <c r="O7" s="8">
        <v>454</v>
      </c>
      <c r="P7" s="8">
        <v>6021</v>
      </c>
      <c r="Q7" s="8">
        <v>662</v>
      </c>
      <c r="R7" s="8">
        <v>40.1</v>
      </c>
      <c r="S7" s="8">
        <v>23.9</v>
      </c>
      <c r="T7" s="8">
        <v>1500</v>
      </c>
      <c r="U7" s="8">
        <v>5700</v>
      </c>
      <c r="V7" s="8">
        <v>1900</v>
      </c>
      <c r="W7" s="8">
        <v>2300</v>
      </c>
      <c r="X7" s="8">
        <v>14400</v>
      </c>
      <c r="Y7" s="8">
        <v>500</v>
      </c>
      <c r="Z7" s="50" t="s">
        <v>637</v>
      </c>
    </row>
    <row r="8" spans="1:27">
      <c r="A8" s="8">
        <v>901</v>
      </c>
      <c r="B8" s="8" t="s">
        <v>638</v>
      </c>
      <c r="C8" s="8">
        <v>226</v>
      </c>
      <c r="D8" s="8">
        <v>80</v>
      </c>
      <c r="E8" s="8">
        <v>95</v>
      </c>
      <c r="F8" s="8">
        <v>30.5</v>
      </c>
      <c r="G8" s="8">
        <v>218</v>
      </c>
      <c r="H8" s="8">
        <v>200</v>
      </c>
      <c r="I8" s="8">
        <v>114</v>
      </c>
      <c r="J8" s="8">
        <f t="shared" si="0"/>
        <v>532</v>
      </c>
      <c r="K8" s="8">
        <v>50</v>
      </c>
      <c r="L8" s="8">
        <v>54.9</v>
      </c>
      <c r="M8" s="8">
        <v>20</v>
      </c>
      <c r="N8" s="8">
        <v>101</v>
      </c>
      <c r="O8" s="8">
        <v>403</v>
      </c>
      <c r="P8" s="8">
        <v>4863</v>
      </c>
      <c r="Q8" s="8">
        <v>451</v>
      </c>
      <c r="R8" s="8">
        <v>42</v>
      </c>
      <c r="S8" s="8">
        <v>24.8</v>
      </c>
      <c r="T8" s="8">
        <v>1500</v>
      </c>
      <c r="U8" s="8">
        <v>6000</v>
      </c>
      <c r="V8" s="8">
        <v>1800</v>
      </c>
      <c r="W8" s="8">
        <v>2200</v>
      </c>
      <c r="X8" s="8">
        <v>11600</v>
      </c>
      <c r="Y8" s="8">
        <v>500</v>
      </c>
      <c r="Z8" s="50" t="s">
        <v>637</v>
      </c>
    </row>
    <row r="9" spans="1:27">
      <c r="A9" s="8">
        <v>1203</v>
      </c>
      <c r="B9" s="8" t="s">
        <v>639</v>
      </c>
      <c r="C9" s="8">
        <v>302</v>
      </c>
      <c r="D9" s="8">
        <v>80</v>
      </c>
      <c r="E9" s="8">
        <v>95</v>
      </c>
      <c r="F9" s="8">
        <v>40.9</v>
      </c>
      <c r="G9" s="8">
        <v>289</v>
      </c>
      <c r="H9" s="8">
        <v>275</v>
      </c>
      <c r="I9" s="8">
        <v>151</v>
      </c>
      <c r="J9" s="8">
        <f t="shared" si="0"/>
        <v>715</v>
      </c>
      <c r="K9" s="8">
        <v>40</v>
      </c>
      <c r="L9" s="8">
        <v>45.6</v>
      </c>
      <c r="M9" s="8">
        <v>20</v>
      </c>
      <c r="N9" s="8">
        <v>116</v>
      </c>
      <c r="O9" s="8">
        <v>403</v>
      </c>
      <c r="P9" s="8">
        <v>6329</v>
      </c>
      <c r="Q9" s="8">
        <v>633</v>
      </c>
      <c r="R9" s="8">
        <v>42</v>
      </c>
      <c r="S9" s="8">
        <v>24.9</v>
      </c>
      <c r="T9" s="8">
        <v>1500</v>
      </c>
      <c r="U9" s="8">
        <v>6700</v>
      </c>
      <c r="V9" s="8">
        <v>1800</v>
      </c>
      <c r="W9" s="8">
        <v>2200</v>
      </c>
      <c r="X9" s="8">
        <v>13700</v>
      </c>
      <c r="Y9" s="8">
        <v>500</v>
      </c>
      <c r="Z9" s="50" t="s">
        <v>640</v>
      </c>
    </row>
    <row r="10" spans="1:27">
      <c r="A10" s="8">
        <v>1507</v>
      </c>
      <c r="B10" s="8" t="s">
        <v>641</v>
      </c>
      <c r="C10" s="8">
        <v>380</v>
      </c>
      <c r="D10" s="8">
        <v>80</v>
      </c>
      <c r="E10" s="8">
        <v>95</v>
      </c>
      <c r="F10" s="8">
        <v>51.8</v>
      </c>
      <c r="G10" s="8">
        <v>362</v>
      </c>
      <c r="H10" s="8">
        <v>353</v>
      </c>
      <c r="I10" s="8">
        <v>189</v>
      </c>
      <c r="J10" s="8">
        <f t="shared" si="0"/>
        <v>904</v>
      </c>
      <c r="K10" s="8">
        <v>40</v>
      </c>
      <c r="L10" s="8">
        <v>47</v>
      </c>
      <c r="M10" s="8">
        <v>20</v>
      </c>
      <c r="N10" s="8">
        <v>146</v>
      </c>
      <c r="O10" s="8">
        <v>424</v>
      </c>
      <c r="P10" s="8">
        <v>7959</v>
      </c>
      <c r="Q10" s="8">
        <v>795</v>
      </c>
      <c r="R10" s="8">
        <v>41.8</v>
      </c>
      <c r="S10" s="8">
        <v>25.1</v>
      </c>
      <c r="T10" s="8">
        <v>1500</v>
      </c>
      <c r="U10" s="8">
        <v>7100</v>
      </c>
      <c r="V10" s="8">
        <v>1800</v>
      </c>
      <c r="W10" s="8">
        <v>2200</v>
      </c>
      <c r="X10" s="8">
        <v>16900</v>
      </c>
      <c r="Y10" s="8">
        <v>500</v>
      </c>
      <c r="Z10" s="50" t="s">
        <v>640</v>
      </c>
    </row>
    <row r="11" spans="1:27">
      <c r="A11" s="8">
        <v>2000</v>
      </c>
      <c r="B11" s="8" t="s">
        <v>642</v>
      </c>
      <c r="C11" s="8">
        <v>487</v>
      </c>
      <c r="D11" s="8">
        <v>75</v>
      </c>
      <c r="E11" s="8">
        <v>90</v>
      </c>
      <c r="F11" s="8">
        <v>66.400000000000006</v>
      </c>
      <c r="G11" s="8">
        <v>335</v>
      </c>
      <c r="H11" s="8">
        <v>624</v>
      </c>
      <c r="I11" s="8">
        <v>200</v>
      </c>
      <c r="J11" s="8">
        <f t="shared" si="0"/>
        <v>1159</v>
      </c>
      <c r="K11" s="8">
        <v>60</v>
      </c>
      <c r="L11" s="8">
        <v>63.2</v>
      </c>
      <c r="M11" s="8">
        <v>30</v>
      </c>
      <c r="N11" s="8">
        <v>100</v>
      </c>
      <c r="O11" s="8">
        <v>392</v>
      </c>
      <c r="P11" s="8">
        <v>11256</v>
      </c>
      <c r="Q11" s="8">
        <v>1004</v>
      </c>
      <c r="R11" s="8">
        <v>43.3</v>
      </c>
      <c r="S11" s="8">
        <v>25.1</v>
      </c>
      <c r="T11" s="8">
        <v>1500</v>
      </c>
      <c r="U11" s="8">
        <v>7600</v>
      </c>
      <c r="V11" s="8">
        <v>2200</v>
      </c>
      <c r="W11" s="8">
        <v>2800</v>
      </c>
      <c r="X11" s="8">
        <v>20600</v>
      </c>
      <c r="Y11" s="8">
        <v>500</v>
      </c>
      <c r="Z11" s="50" t="s">
        <v>640</v>
      </c>
    </row>
    <row r="12" spans="1:27">
      <c r="A12" s="8">
        <v>2679</v>
      </c>
      <c r="B12" s="8" t="s">
        <v>643</v>
      </c>
      <c r="C12" s="8">
        <v>649</v>
      </c>
      <c r="D12" s="8">
        <v>75</v>
      </c>
      <c r="E12" s="8">
        <v>95</v>
      </c>
      <c r="F12" s="8">
        <v>66.2</v>
      </c>
      <c r="G12" s="8">
        <v>446</v>
      </c>
      <c r="H12" s="8">
        <v>829</v>
      </c>
      <c r="I12" s="8">
        <v>267</v>
      </c>
      <c r="J12" s="8">
        <f t="shared" si="0"/>
        <v>1542</v>
      </c>
      <c r="K12" s="8">
        <v>60</v>
      </c>
      <c r="L12" s="8">
        <v>63.8</v>
      </c>
      <c r="M12" s="8">
        <v>35</v>
      </c>
      <c r="N12" s="8">
        <v>137</v>
      </c>
      <c r="O12" s="8">
        <v>392</v>
      </c>
      <c r="P12" s="8">
        <v>15008</v>
      </c>
      <c r="Q12" s="8">
        <v>1339</v>
      </c>
      <c r="R12" s="8">
        <v>43.4</v>
      </c>
      <c r="S12" s="8">
        <v>25</v>
      </c>
      <c r="T12" s="8">
        <v>1500</v>
      </c>
      <c r="U12" s="8">
        <v>8300</v>
      </c>
      <c r="V12" s="8">
        <v>2200</v>
      </c>
      <c r="W12" s="8">
        <v>2800</v>
      </c>
      <c r="X12" s="8">
        <v>30700</v>
      </c>
      <c r="Y12" s="8">
        <v>500</v>
      </c>
      <c r="Z12" s="50" t="s">
        <v>644</v>
      </c>
    </row>
    <row r="13" spans="1:27">
      <c r="A13" s="8">
        <v>3360</v>
      </c>
      <c r="B13" s="8" t="s">
        <v>645</v>
      </c>
      <c r="C13" s="8">
        <v>787</v>
      </c>
      <c r="D13" s="8">
        <v>75</v>
      </c>
      <c r="E13" s="8">
        <v>95</v>
      </c>
      <c r="F13" s="8">
        <v>77.900000000000006</v>
      </c>
      <c r="G13" s="8">
        <v>554</v>
      </c>
      <c r="H13" s="8">
        <v>915</v>
      </c>
      <c r="I13" s="8">
        <v>346</v>
      </c>
      <c r="J13" s="8">
        <f t="shared" si="0"/>
        <v>1815</v>
      </c>
      <c r="K13" s="8">
        <v>50</v>
      </c>
      <c r="L13" s="8">
        <v>54.6</v>
      </c>
      <c r="M13" s="8">
        <v>45</v>
      </c>
      <c r="N13" s="8">
        <v>213</v>
      </c>
      <c r="O13" s="8">
        <v>371</v>
      </c>
      <c r="P13" s="8">
        <v>18899</v>
      </c>
      <c r="Q13" s="8">
        <v>1556</v>
      </c>
      <c r="R13" s="8">
        <v>45</v>
      </c>
      <c r="S13" s="8">
        <v>24.3</v>
      </c>
      <c r="T13" s="8">
        <v>1500</v>
      </c>
      <c r="U13" s="8">
        <v>9900</v>
      </c>
      <c r="V13" s="8">
        <v>2200</v>
      </c>
      <c r="W13" s="8">
        <v>2800</v>
      </c>
      <c r="X13" s="8">
        <v>41300</v>
      </c>
      <c r="Y13" s="8">
        <v>500</v>
      </c>
      <c r="Z13" s="50" t="s">
        <v>644</v>
      </c>
    </row>
    <row r="14" spans="1:27">
      <c r="A14" s="8">
        <v>4404</v>
      </c>
      <c r="B14" s="8" t="s">
        <v>646</v>
      </c>
      <c r="C14" s="8">
        <v>1025</v>
      </c>
      <c r="D14" s="8">
        <v>74</v>
      </c>
      <c r="E14" s="8">
        <v>95</v>
      </c>
      <c r="F14" s="8">
        <v>84.6</v>
      </c>
      <c r="G14" s="8">
        <v>604</v>
      </c>
      <c r="H14" s="8">
        <v>1048</v>
      </c>
      <c r="I14" s="8">
        <v>417</v>
      </c>
      <c r="J14" s="8">
        <f t="shared" si="0"/>
        <v>2069</v>
      </c>
      <c r="K14" s="8">
        <v>48</v>
      </c>
      <c r="L14" s="8">
        <v>54.7</v>
      </c>
      <c r="M14" s="8">
        <v>50</v>
      </c>
      <c r="N14" s="8">
        <v>461</v>
      </c>
      <c r="O14" s="8">
        <v>406</v>
      </c>
      <c r="P14" s="8">
        <v>23125</v>
      </c>
      <c r="Q14" s="8">
        <v>2166</v>
      </c>
      <c r="R14" s="8">
        <v>45.2</v>
      </c>
      <c r="S14" s="8">
        <v>21.2</v>
      </c>
      <c r="T14" s="8">
        <v>1500</v>
      </c>
      <c r="U14" s="8">
        <v>13800</v>
      </c>
      <c r="V14" s="8">
        <v>2500</v>
      </c>
      <c r="W14" s="8">
        <v>2900</v>
      </c>
      <c r="X14" s="8">
        <v>54600</v>
      </c>
      <c r="Y14" s="8">
        <v>500</v>
      </c>
      <c r="Z14" s="50" t="s">
        <v>644</v>
      </c>
    </row>
    <row r="15" spans="1:27">
      <c r="A15" s="9">
        <v>400</v>
      </c>
      <c r="B15" s="9" t="s">
        <v>647</v>
      </c>
      <c r="C15" s="9">
        <v>89.75</v>
      </c>
      <c r="D15" s="9">
        <v>84</v>
      </c>
      <c r="E15" s="9">
        <v>92</v>
      </c>
      <c r="F15" s="9">
        <v>23</v>
      </c>
      <c r="G15" s="9"/>
      <c r="H15" s="9"/>
      <c r="I15" s="9"/>
      <c r="J15" s="9">
        <v>204</v>
      </c>
      <c r="K15" s="9">
        <v>40</v>
      </c>
      <c r="L15" s="9">
        <v>43</v>
      </c>
      <c r="M15" s="9">
        <v>8</v>
      </c>
      <c r="N15" s="9">
        <v>25</v>
      </c>
      <c r="O15" s="9">
        <v>455</v>
      </c>
      <c r="P15" s="9">
        <v>2180</v>
      </c>
      <c r="Q15" s="9">
        <v>224</v>
      </c>
      <c r="R15" s="9">
        <v>42.3</v>
      </c>
      <c r="S15" s="9">
        <v>45.2</v>
      </c>
      <c r="T15" s="9">
        <v>1500</v>
      </c>
      <c r="U15" s="9">
        <v>3090</v>
      </c>
      <c r="V15" s="9">
        <v>1490</v>
      </c>
      <c r="W15" s="9">
        <v>2190</v>
      </c>
      <c r="X15" s="9">
        <v>4880</v>
      </c>
      <c r="Y15" s="9">
        <v>500</v>
      </c>
      <c r="Z15" s="9" t="s">
        <v>637</v>
      </c>
    </row>
    <row r="16" spans="1:27">
      <c r="A16" s="9">
        <v>600</v>
      </c>
      <c r="B16" s="9" t="s">
        <v>648</v>
      </c>
      <c r="C16" s="9">
        <v>135.47999999999999</v>
      </c>
      <c r="D16" s="9">
        <v>84</v>
      </c>
      <c r="E16" s="9">
        <v>92</v>
      </c>
      <c r="F16" s="9">
        <v>37</v>
      </c>
      <c r="G16" s="9"/>
      <c r="H16" s="9"/>
      <c r="I16" s="9"/>
      <c r="J16" s="9">
        <v>314</v>
      </c>
      <c r="K16" s="9">
        <v>40</v>
      </c>
      <c r="L16" s="9">
        <v>44</v>
      </c>
      <c r="M16" s="9">
        <v>10</v>
      </c>
      <c r="N16" s="9">
        <v>40</v>
      </c>
      <c r="O16" s="9">
        <v>457</v>
      </c>
      <c r="P16" s="9">
        <v>3290</v>
      </c>
      <c r="Q16" s="9">
        <v>340</v>
      </c>
      <c r="R16" s="9">
        <v>42</v>
      </c>
      <c r="S16" s="9">
        <v>45.9</v>
      </c>
      <c r="T16" s="9">
        <v>1500</v>
      </c>
      <c r="U16" s="9">
        <v>3690</v>
      </c>
      <c r="V16" s="9">
        <v>1490</v>
      </c>
      <c r="W16" s="9">
        <v>2160</v>
      </c>
      <c r="X16" s="9">
        <v>6090</v>
      </c>
      <c r="Y16" s="9">
        <v>500</v>
      </c>
      <c r="Z16" s="9" t="s">
        <v>637</v>
      </c>
    </row>
    <row r="17" spans="1:26">
      <c r="A17" s="9">
        <v>800</v>
      </c>
      <c r="B17" s="9" t="s">
        <v>649</v>
      </c>
      <c r="C17" s="9">
        <v>179.12</v>
      </c>
      <c r="D17" s="9">
        <v>84</v>
      </c>
      <c r="E17" s="9">
        <v>92</v>
      </c>
      <c r="F17" s="9">
        <v>45</v>
      </c>
      <c r="G17" s="9"/>
      <c r="H17" s="9"/>
      <c r="I17" s="9"/>
      <c r="J17" s="9">
        <v>406</v>
      </c>
      <c r="K17" s="9">
        <v>40</v>
      </c>
      <c r="L17" s="9">
        <v>46</v>
      </c>
      <c r="M17" s="9">
        <v>10</v>
      </c>
      <c r="N17" s="9">
        <v>56</v>
      </c>
      <c r="O17" s="9">
        <v>457</v>
      </c>
      <c r="P17" s="9">
        <v>4354</v>
      </c>
      <c r="Q17" s="9">
        <v>450</v>
      </c>
      <c r="R17" s="9">
        <v>42.4</v>
      </c>
      <c r="S17" s="9">
        <v>45.3</v>
      </c>
      <c r="T17" s="9">
        <v>1500</v>
      </c>
      <c r="U17" s="9">
        <v>4060</v>
      </c>
      <c r="V17" s="9">
        <v>1490</v>
      </c>
      <c r="W17" s="9">
        <v>2110</v>
      </c>
      <c r="X17" s="9">
        <v>6960</v>
      </c>
      <c r="Y17" s="9">
        <v>500</v>
      </c>
      <c r="Z17" s="9" t="s">
        <v>637</v>
      </c>
    </row>
    <row r="18" spans="1:26">
      <c r="A18" s="9">
        <v>1200</v>
      </c>
      <c r="B18" s="9" t="s">
        <v>650</v>
      </c>
      <c r="C18" s="9">
        <v>269.67</v>
      </c>
      <c r="D18" s="9">
        <v>80</v>
      </c>
      <c r="E18" s="9">
        <v>93</v>
      </c>
      <c r="F18" s="9">
        <v>41</v>
      </c>
      <c r="G18" s="9"/>
      <c r="H18" s="9"/>
      <c r="I18" s="9"/>
      <c r="J18" s="9">
        <v>608</v>
      </c>
      <c r="K18" s="9">
        <v>40</v>
      </c>
      <c r="L18" s="9">
        <v>43</v>
      </c>
      <c r="M18" s="9">
        <v>35</v>
      </c>
      <c r="N18" s="9">
        <v>106</v>
      </c>
      <c r="O18" s="9">
        <v>414</v>
      </c>
      <c r="P18" s="9">
        <v>6476</v>
      </c>
      <c r="Q18" s="9">
        <v>581</v>
      </c>
      <c r="R18" s="9">
        <v>43.7</v>
      </c>
      <c r="S18" s="9">
        <v>43.3</v>
      </c>
      <c r="T18" s="9">
        <v>1500</v>
      </c>
      <c r="U18" s="9">
        <v>4640</v>
      </c>
      <c r="V18" s="9">
        <v>1810</v>
      </c>
      <c r="W18" s="9">
        <v>2210</v>
      </c>
      <c r="X18" s="9">
        <v>10600</v>
      </c>
      <c r="Y18" s="9">
        <v>500</v>
      </c>
      <c r="Z18" s="9" t="s">
        <v>637</v>
      </c>
    </row>
    <row r="19" spans="1:26">
      <c r="A19" s="9">
        <v>1560</v>
      </c>
      <c r="B19" s="9" t="s">
        <v>651</v>
      </c>
      <c r="C19" s="9">
        <v>353.29</v>
      </c>
      <c r="D19" s="9">
        <v>80</v>
      </c>
      <c r="E19" s="9">
        <v>93</v>
      </c>
      <c r="F19" s="9">
        <v>53</v>
      </c>
      <c r="G19" s="9"/>
      <c r="H19" s="9"/>
      <c r="I19" s="9"/>
      <c r="J19" s="9">
        <v>772</v>
      </c>
      <c r="K19" s="9">
        <v>40</v>
      </c>
      <c r="L19" s="9">
        <v>44</v>
      </c>
      <c r="M19" s="9">
        <v>35</v>
      </c>
      <c r="N19" s="9">
        <v>133</v>
      </c>
      <c r="O19" s="9">
        <v>430</v>
      </c>
      <c r="P19" s="9">
        <v>8503</v>
      </c>
      <c r="Q19" s="9">
        <v>804</v>
      </c>
      <c r="R19" s="9">
        <v>43.3</v>
      </c>
      <c r="S19" s="9">
        <v>43.8</v>
      </c>
      <c r="T19" s="9">
        <v>1500</v>
      </c>
      <c r="U19" s="9">
        <v>5360</v>
      </c>
      <c r="V19" s="9">
        <v>1810</v>
      </c>
      <c r="W19" s="9">
        <v>2210</v>
      </c>
      <c r="X19" s="9">
        <v>12600</v>
      </c>
      <c r="Y19" s="9">
        <v>500</v>
      </c>
      <c r="Z19" s="9" t="s">
        <v>637</v>
      </c>
    </row>
    <row r="20" spans="1:26">
      <c r="A20" s="9">
        <v>2000</v>
      </c>
      <c r="B20" s="9" t="s">
        <v>652</v>
      </c>
      <c r="C20" s="9">
        <v>449.26</v>
      </c>
      <c r="D20" s="9">
        <v>80</v>
      </c>
      <c r="E20" s="9">
        <v>93</v>
      </c>
      <c r="F20" s="9">
        <v>68</v>
      </c>
      <c r="G20" s="9"/>
      <c r="H20" s="9"/>
      <c r="I20" s="9"/>
      <c r="J20" s="9">
        <v>1005</v>
      </c>
      <c r="K20" s="9">
        <v>38</v>
      </c>
      <c r="L20" s="9">
        <v>43</v>
      </c>
      <c r="M20" s="9">
        <v>40</v>
      </c>
      <c r="N20" s="9">
        <v>178</v>
      </c>
      <c r="O20" s="9">
        <v>414</v>
      </c>
      <c r="P20" s="9">
        <v>10842</v>
      </c>
      <c r="Q20" s="9">
        <v>972</v>
      </c>
      <c r="R20" s="9">
        <v>43.7</v>
      </c>
      <c r="S20" s="9">
        <v>43.2</v>
      </c>
      <c r="T20" s="9">
        <v>1500</v>
      </c>
      <c r="U20" s="9">
        <v>6200</v>
      </c>
      <c r="V20" s="9">
        <v>1710</v>
      </c>
      <c r="W20" s="9">
        <v>2190</v>
      </c>
      <c r="X20" s="9">
        <v>17200</v>
      </c>
      <c r="Y20" s="9">
        <v>500</v>
      </c>
      <c r="Z20" s="9" t="s">
        <v>637</v>
      </c>
    </row>
    <row r="21" spans="1:26">
      <c r="A21" s="9">
        <v>3333</v>
      </c>
      <c r="B21" s="9" t="s">
        <v>653</v>
      </c>
      <c r="C21" s="9">
        <v>717.46</v>
      </c>
      <c r="D21" s="9">
        <v>78</v>
      </c>
      <c r="E21" s="9">
        <v>90</v>
      </c>
      <c r="F21" s="9">
        <v>89</v>
      </c>
      <c r="G21" s="9">
        <v>1094</v>
      </c>
      <c r="H21" s="9"/>
      <c r="I21" s="9">
        <v>371</v>
      </c>
      <c r="J21" s="9">
        <f>I21+G21</f>
        <v>1465</v>
      </c>
      <c r="K21" s="9">
        <v>40</v>
      </c>
      <c r="L21" s="9">
        <v>45</v>
      </c>
      <c r="M21" s="9">
        <v>57</v>
      </c>
      <c r="N21" s="9">
        <v>290</v>
      </c>
      <c r="O21" s="9">
        <v>444</v>
      </c>
      <c r="P21" s="9">
        <v>17597</v>
      </c>
      <c r="Q21" s="9">
        <v>1741</v>
      </c>
      <c r="R21" s="9">
        <v>44.1</v>
      </c>
      <c r="S21" s="9">
        <v>42.4</v>
      </c>
      <c r="T21" s="9">
        <v>1000</v>
      </c>
      <c r="U21" s="9">
        <v>7860</v>
      </c>
      <c r="V21" s="9">
        <v>2660</v>
      </c>
      <c r="W21" s="9">
        <v>3390</v>
      </c>
      <c r="X21" s="9">
        <v>43100</v>
      </c>
      <c r="Y21" s="9">
        <v>500</v>
      </c>
      <c r="Z21" s="9" t="s">
        <v>637</v>
      </c>
    </row>
    <row r="22" spans="1:26">
      <c r="A22" s="9">
        <v>4300</v>
      </c>
      <c r="B22" s="9" t="s">
        <v>654</v>
      </c>
      <c r="C22" s="9">
        <v>924.95</v>
      </c>
      <c r="D22" s="9">
        <v>78</v>
      </c>
      <c r="E22" s="9">
        <v>90</v>
      </c>
      <c r="F22" s="9">
        <v>102</v>
      </c>
      <c r="G22" s="9">
        <v>1379</v>
      </c>
      <c r="H22" s="9"/>
      <c r="I22" s="9">
        <v>481</v>
      </c>
      <c r="J22" s="9">
        <f>I22+G22</f>
        <v>1860</v>
      </c>
      <c r="K22" s="9">
        <v>40</v>
      </c>
      <c r="L22" s="9">
        <v>45</v>
      </c>
      <c r="M22" s="9">
        <v>65</v>
      </c>
      <c r="N22" s="9">
        <v>356</v>
      </c>
      <c r="O22" s="9">
        <v>453</v>
      </c>
      <c r="P22" s="9">
        <v>22589</v>
      </c>
      <c r="Q22" s="9">
        <v>2304</v>
      </c>
      <c r="R22" s="9">
        <v>44.1</v>
      </c>
      <c r="S22" s="9">
        <v>42.7</v>
      </c>
      <c r="T22" s="9">
        <v>1000</v>
      </c>
      <c r="U22" s="9">
        <v>9200</v>
      </c>
      <c r="V22" s="9">
        <v>2690</v>
      </c>
      <c r="W22" s="9">
        <v>3390</v>
      </c>
      <c r="X22" s="9">
        <v>51400</v>
      </c>
      <c r="Y22" s="9">
        <v>500</v>
      </c>
      <c r="Z22" s="9" t="s">
        <v>635</v>
      </c>
    </row>
    <row r="23" spans="1:26">
      <c r="A23" s="9">
        <v>88</v>
      </c>
      <c r="B23" s="9" t="s">
        <v>655</v>
      </c>
      <c r="C23" s="9">
        <v>28.98</v>
      </c>
      <c r="D23" s="9"/>
      <c r="E23" s="9"/>
      <c r="F23" s="9"/>
      <c r="G23" s="9"/>
      <c r="H23" s="9"/>
      <c r="I23" s="9"/>
      <c r="J23" s="9">
        <v>128</v>
      </c>
      <c r="K23" s="9"/>
      <c r="L23" s="9"/>
      <c r="M23" s="9"/>
      <c r="N23" s="9"/>
      <c r="O23" s="9">
        <v>550</v>
      </c>
      <c r="P23" s="9">
        <f>17.6*60</f>
        <v>1056</v>
      </c>
      <c r="Q23" s="9">
        <v>40</v>
      </c>
      <c r="R23" s="9">
        <v>31.9</v>
      </c>
      <c r="S23" s="9"/>
      <c r="T23" s="9">
        <v>1500</v>
      </c>
      <c r="U23" s="9">
        <v>2263</v>
      </c>
      <c r="V23" s="9">
        <v>818</v>
      </c>
      <c r="W23" s="9">
        <v>1269</v>
      </c>
      <c r="X23" s="9">
        <v>1491</v>
      </c>
      <c r="Y23" s="9">
        <v>10607</v>
      </c>
      <c r="Z23" s="9" t="s">
        <v>632</v>
      </c>
    </row>
    <row r="24" spans="1:26">
      <c r="A24" s="9">
        <v>116</v>
      </c>
      <c r="B24" s="9" t="s">
        <v>656</v>
      </c>
      <c r="C24" s="9">
        <v>34.58</v>
      </c>
      <c r="D24" s="9"/>
      <c r="E24" s="9"/>
      <c r="F24" s="9"/>
      <c r="G24" s="9"/>
      <c r="H24" s="9"/>
      <c r="I24" s="9"/>
      <c r="J24" s="9">
        <v>96</v>
      </c>
      <c r="K24" s="9"/>
      <c r="L24" s="9"/>
      <c r="M24" s="9"/>
      <c r="N24" s="9"/>
      <c r="O24" s="9">
        <v>532</v>
      </c>
      <c r="P24" s="9">
        <f>15.6*60</f>
        <v>936</v>
      </c>
      <c r="Q24" s="9">
        <v>47</v>
      </c>
      <c r="R24" s="9">
        <v>31</v>
      </c>
      <c r="S24" s="9"/>
      <c r="T24" s="9">
        <v>1500</v>
      </c>
      <c r="U24" s="9">
        <v>2263</v>
      </c>
      <c r="V24" s="9">
        <v>818</v>
      </c>
      <c r="W24" s="9">
        <v>1269</v>
      </c>
      <c r="X24" s="9">
        <v>1491</v>
      </c>
      <c r="Y24" s="9">
        <v>10193</v>
      </c>
      <c r="Z24" s="9" t="s">
        <v>657</v>
      </c>
    </row>
    <row r="25" spans="1:26">
      <c r="A25" s="9">
        <v>126</v>
      </c>
      <c r="B25" s="9" t="s">
        <v>658</v>
      </c>
      <c r="C25" s="9">
        <v>39.71</v>
      </c>
      <c r="D25" s="9"/>
      <c r="E25" s="9"/>
      <c r="F25" s="9"/>
      <c r="G25" s="9"/>
      <c r="H25" s="9"/>
      <c r="I25" s="9"/>
      <c r="J25" s="9">
        <v>143</v>
      </c>
      <c r="K25" s="9"/>
      <c r="L25" s="9"/>
      <c r="M25" s="9"/>
      <c r="N25" s="9"/>
      <c r="O25" s="9">
        <v>515</v>
      </c>
      <c r="P25" s="9">
        <f>21.4*60</f>
        <v>1284</v>
      </c>
      <c r="Q25" s="9">
        <v>62</v>
      </c>
      <c r="R25" s="9">
        <v>31.9</v>
      </c>
      <c r="S25" s="9"/>
      <c r="T25" s="9">
        <v>1500</v>
      </c>
      <c r="U25" s="9">
        <v>2263</v>
      </c>
      <c r="V25" s="9">
        <v>978</v>
      </c>
      <c r="W25" s="9">
        <v>1210</v>
      </c>
      <c r="X25" s="9">
        <v>1532</v>
      </c>
      <c r="Y25" s="9">
        <v>11293</v>
      </c>
      <c r="Z25" s="9" t="s">
        <v>657</v>
      </c>
    </row>
    <row r="26" spans="1:26">
      <c r="A26" s="9">
        <v>166</v>
      </c>
      <c r="B26" s="9" t="s">
        <v>659</v>
      </c>
      <c r="C26" s="9">
        <v>48.07</v>
      </c>
      <c r="D26" s="9"/>
      <c r="E26" s="9"/>
      <c r="F26" s="9"/>
      <c r="G26" s="9"/>
      <c r="H26" s="9"/>
      <c r="I26" s="9"/>
      <c r="J26" s="9">
        <v>139</v>
      </c>
      <c r="K26" s="9"/>
      <c r="L26" s="9"/>
      <c r="M26" s="9"/>
      <c r="N26" s="9"/>
      <c r="O26" s="9">
        <v>517</v>
      </c>
      <c r="P26" s="9">
        <f>22.3*60</f>
        <v>1338</v>
      </c>
      <c r="Q26" s="9">
        <v>65</v>
      </c>
      <c r="R26" s="9">
        <v>32.200000000000003</v>
      </c>
      <c r="S26" s="9"/>
      <c r="T26" s="9">
        <v>1500</v>
      </c>
      <c r="U26" s="9">
        <v>2352</v>
      </c>
      <c r="V26" s="9">
        <v>978</v>
      </c>
      <c r="W26" s="9">
        <v>1210</v>
      </c>
      <c r="X26" s="9">
        <v>1607</v>
      </c>
      <c r="Y26" s="9">
        <v>9986</v>
      </c>
      <c r="Z26" s="9" t="s">
        <v>657</v>
      </c>
    </row>
    <row r="27" spans="1:26">
      <c r="A27" s="9">
        <v>125</v>
      </c>
      <c r="B27" s="9" t="s">
        <v>660</v>
      </c>
      <c r="C27" s="9">
        <v>39</v>
      </c>
      <c r="D27" s="9"/>
      <c r="E27" s="9">
        <v>99</v>
      </c>
      <c r="F27" s="9"/>
      <c r="G27" s="9"/>
      <c r="H27" s="9"/>
      <c r="I27" s="9"/>
      <c r="J27" s="9">
        <v>142</v>
      </c>
      <c r="K27" s="9"/>
      <c r="L27" s="9"/>
      <c r="M27" s="9"/>
      <c r="N27" s="9"/>
      <c r="O27" s="9">
        <v>593</v>
      </c>
      <c r="P27" s="9"/>
      <c r="Q27" s="9">
        <v>86</v>
      </c>
      <c r="R27" s="9">
        <v>31.9</v>
      </c>
      <c r="S27" s="9"/>
      <c r="T27" s="9">
        <v>1500</v>
      </c>
      <c r="U27" s="9">
        <v>4074</v>
      </c>
      <c r="V27" s="9">
        <v>1306.7</v>
      </c>
      <c r="W27" s="9">
        <v>2131.9</v>
      </c>
      <c r="X27" s="9">
        <v>4091</v>
      </c>
      <c r="Y27" s="9">
        <v>11293</v>
      </c>
      <c r="Z27" s="9" t="s">
        <v>657</v>
      </c>
    </row>
    <row r="28" spans="1:26">
      <c r="A28" s="9">
        <v>160</v>
      </c>
      <c r="B28" s="9" t="s">
        <v>661</v>
      </c>
      <c r="C28" s="9">
        <v>52</v>
      </c>
      <c r="D28" s="9"/>
      <c r="E28" s="9">
        <v>99</v>
      </c>
      <c r="F28" s="9"/>
      <c r="G28" s="9"/>
      <c r="H28" s="9"/>
      <c r="I28" s="9"/>
      <c r="J28" s="9">
        <v>174</v>
      </c>
      <c r="K28" s="9"/>
      <c r="L28" s="9"/>
      <c r="M28" s="9"/>
      <c r="N28" s="9"/>
      <c r="O28" s="9">
        <v>488</v>
      </c>
      <c r="P28" s="9"/>
      <c r="Q28" s="9">
        <v>97</v>
      </c>
      <c r="R28" s="9">
        <v>32.200000000000003</v>
      </c>
      <c r="S28" s="9"/>
      <c r="T28" s="9">
        <v>1500</v>
      </c>
      <c r="U28" s="9">
        <v>4074</v>
      </c>
      <c r="V28" s="9">
        <v>1398.4</v>
      </c>
      <c r="W28" s="9">
        <v>2138.6</v>
      </c>
      <c r="X28" s="9">
        <v>4318</v>
      </c>
      <c r="Y28" s="9">
        <v>8167</v>
      </c>
      <c r="Z28" s="9" t="s">
        <v>657</v>
      </c>
    </row>
    <row r="29" spans="1:26">
      <c r="A29" s="9">
        <v>280</v>
      </c>
      <c r="B29" s="9" t="s">
        <v>662</v>
      </c>
      <c r="C29" s="9">
        <v>97</v>
      </c>
      <c r="D29" s="9"/>
      <c r="E29" s="9">
        <v>99</v>
      </c>
      <c r="F29" s="9"/>
      <c r="G29" s="9"/>
      <c r="H29" s="9"/>
      <c r="I29" s="9"/>
      <c r="J29" s="9">
        <v>360</v>
      </c>
      <c r="K29" s="9"/>
      <c r="L29" s="9"/>
      <c r="M29" s="9"/>
      <c r="N29" s="9">
        <v>10</v>
      </c>
      <c r="O29" s="9">
        <v>454</v>
      </c>
      <c r="P29" s="9"/>
      <c r="Q29" s="9">
        <v>161</v>
      </c>
      <c r="R29" s="9">
        <v>32.9</v>
      </c>
      <c r="S29" s="9"/>
      <c r="T29" s="9">
        <v>1500</v>
      </c>
      <c r="U29" s="9">
        <v>4543.1000000000004</v>
      </c>
      <c r="V29" s="9">
        <v>2235.8000000000002</v>
      </c>
      <c r="W29" s="9">
        <v>2466.4</v>
      </c>
      <c r="X29" s="9">
        <v>6356</v>
      </c>
      <c r="Y29" s="9">
        <v>10704</v>
      </c>
      <c r="Z29" s="9" t="s">
        <v>657</v>
      </c>
    </row>
    <row r="30" spans="1:26">
      <c r="A30" s="9">
        <v>360</v>
      </c>
      <c r="B30" s="9" t="s">
        <v>663</v>
      </c>
      <c r="C30" s="9">
        <v>111</v>
      </c>
      <c r="D30" s="9"/>
      <c r="E30" s="9">
        <v>99</v>
      </c>
      <c r="F30" s="9"/>
      <c r="G30" s="9"/>
      <c r="H30" s="9"/>
      <c r="I30" s="9"/>
      <c r="J30" s="9">
        <v>329</v>
      </c>
      <c r="K30" s="9"/>
      <c r="L30" s="9"/>
      <c r="M30" s="9"/>
      <c r="N30" s="9">
        <v>49</v>
      </c>
      <c r="O30" s="9">
        <v>356</v>
      </c>
      <c r="P30" s="9"/>
      <c r="Q30" s="9">
        <v>190</v>
      </c>
      <c r="R30" s="9">
        <v>33.700000000000003</v>
      </c>
      <c r="S30" s="9"/>
      <c r="T30" s="9">
        <v>1500</v>
      </c>
      <c r="U30" s="9">
        <v>4540</v>
      </c>
      <c r="V30" s="9">
        <v>2238</v>
      </c>
      <c r="W30" s="9">
        <v>2678.5</v>
      </c>
      <c r="X30" s="9">
        <v>6356</v>
      </c>
      <c r="Y30" s="9">
        <v>871</v>
      </c>
      <c r="Z30" s="9" t="s">
        <v>657</v>
      </c>
    </row>
    <row r="31" spans="1:26">
      <c r="A31" s="9">
        <v>505</v>
      </c>
      <c r="B31" s="9" t="s">
        <v>664</v>
      </c>
      <c r="C31" s="9">
        <v>155</v>
      </c>
      <c r="D31" s="9"/>
      <c r="E31" s="9">
        <v>99</v>
      </c>
      <c r="F31" s="9"/>
      <c r="G31" s="9"/>
      <c r="H31" s="9"/>
      <c r="I31" s="9"/>
      <c r="J31" s="9">
        <v>452</v>
      </c>
      <c r="K31" s="9"/>
      <c r="L31" s="9"/>
      <c r="M31" s="9"/>
      <c r="N31" s="9">
        <v>105</v>
      </c>
      <c r="O31" s="9">
        <v>426</v>
      </c>
      <c r="P31" s="9"/>
      <c r="Q31" s="9">
        <v>302</v>
      </c>
      <c r="R31" s="9">
        <v>33.5</v>
      </c>
      <c r="S31" s="9"/>
      <c r="T31" s="9">
        <v>1500</v>
      </c>
      <c r="U31" s="9">
        <v>4540</v>
      </c>
      <c r="V31" s="9">
        <v>2238</v>
      </c>
      <c r="W31" s="9">
        <v>2678.5</v>
      </c>
      <c r="X31" s="9">
        <v>6356</v>
      </c>
      <c r="Y31" s="9">
        <v>500</v>
      </c>
      <c r="Z31" s="9" t="s">
        <v>657</v>
      </c>
    </row>
    <row r="32" spans="1:26">
      <c r="A32" s="9">
        <v>480</v>
      </c>
      <c r="B32" s="9" t="s">
        <v>665</v>
      </c>
      <c r="C32" s="9">
        <v>148</v>
      </c>
      <c r="D32" s="9"/>
      <c r="E32" s="9">
        <v>99</v>
      </c>
      <c r="F32" s="9"/>
      <c r="G32" s="9"/>
      <c r="H32" s="9"/>
      <c r="I32" s="9"/>
      <c r="J32" s="9">
        <v>468</v>
      </c>
      <c r="K32" s="9"/>
      <c r="L32" s="9"/>
      <c r="M32" s="9"/>
      <c r="N32" s="9">
        <v>78</v>
      </c>
      <c r="O32" s="9">
        <v>418</v>
      </c>
      <c r="P32" s="9"/>
      <c r="Q32" s="9">
        <v>274</v>
      </c>
      <c r="R32" s="9">
        <v>33.299999999999997</v>
      </c>
      <c r="S32" s="9"/>
      <c r="T32" s="9">
        <v>1500</v>
      </c>
      <c r="U32" s="9">
        <v>4540</v>
      </c>
      <c r="V32" s="9">
        <v>2238</v>
      </c>
      <c r="W32" s="9">
        <v>2678.5</v>
      </c>
      <c r="X32" s="9">
        <v>6356</v>
      </c>
      <c r="Y32" s="9">
        <v>500</v>
      </c>
      <c r="Z32" s="9" t="s">
        <v>657</v>
      </c>
    </row>
    <row r="33" spans="1:26">
      <c r="A33" s="9">
        <v>510</v>
      </c>
      <c r="B33" s="9" t="s">
        <v>666</v>
      </c>
      <c r="C33" s="9">
        <v>166</v>
      </c>
      <c r="D33" s="9"/>
      <c r="E33" s="9">
        <v>99</v>
      </c>
      <c r="F33" s="9"/>
      <c r="G33" s="9"/>
      <c r="H33" s="9"/>
      <c r="I33" s="9"/>
      <c r="J33" s="9">
        <v>465</v>
      </c>
      <c r="K33" s="9"/>
      <c r="L33" s="9"/>
      <c r="M33" s="9"/>
      <c r="N33" s="9">
        <v>130</v>
      </c>
      <c r="O33" s="9">
        <v>465</v>
      </c>
      <c r="P33" s="9"/>
      <c r="Q33" s="9">
        <v>361</v>
      </c>
      <c r="R33" s="9">
        <v>31.4</v>
      </c>
      <c r="S33" s="9"/>
      <c r="T33" s="9">
        <v>1500</v>
      </c>
      <c r="U33" s="9">
        <v>4540</v>
      </c>
      <c r="V33" s="9">
        <v>2238</v>
      </c>
      <c r="W33" s="9">
        <v>2678.5</v>
      </c>
      <c r="X33" s="9">
        <v>6356</v>
      </c>
      <c r="Y33" s="9">
        <v>732</v>
      </c>
      <c r="Z33" s="9" t="s">
        <v>657</v>
      </c>
    </row>
    <row r="34" spans="1:26">
      <c r="A34" s="9">
        <v>495</v>
      </c>
      <c r="B34" s="9" t="s">
        <v>667</v>
      </c>
      <c r="C34" s="9">
        <v>161</v>
      </c>
      <c r="D34" s="9"/>
      <c r="E34" s="9">
        <v>99</v>
      </c>
      <c r="F34" s="9"/>
      <c r="G34" s="9"/>
      <c r="H34" s="9"/>
      <c r="I34" s="9"/>
      <c r="J34" s="9">
        <v>462</v>
      </c>
      <c r="K34" s="9"/>
      <c r="L34" s="9"/>
      <c r="M34" s="9"/>
      <c r="N34" s="9">
        <v>116</v>
      </c>
      <c r="O34" s="9">
        <v>464</v>
      </c>
      <c r="P34" s="9"/>
      <c r="Q34" s="9">
        <v>350</v>
      </c>
      <c r="R34" s="9">
        <v>31.5</v>
      </c>
      <c r="S34" s="9"/>
      <c r="T34" s="9">
        <v>1500</v>
      </c>
      <c r="U34" s="9">
        <v>4540</v>
      </c>
      <c r="V34" s="9">
        <v>2238</v>
      </c>
      <c r="W34" s="9">
        <v>2678.5</v>
      </c>
      <c r="X34" s="9">
        <v>6356</v>
      </c>
      <c r="Y34" s="9">
        <v>719</v>
      </c>
      <c r="Z34" s="9" t="s">
        <v>657</v>
      </c>
    </row>
    <row r="35" spans="1:26">
      <c r="A35" s="9">
        <v>480</v>
      </c>
      <c r="B35" s="9" t="s">
        <v>668</v>
      </c>
      <c r="C35" s="9">
        <v>157</v>
      </c>
      <c r="D35" s="9"/>
      <c r="E35" s="9">
        <v>99</v>
      </c>
      <c r="F35" s="9"/>
      <c r="G35" s="9"/>
      <c r="H35" s="9"/>
      <c r="I35" s="9"/>
      <c r="J35" s="9">
        <v>458</v>
      </c>
      <c r="K35" s="9"/>
      <c r="L35" s="9"/>
      <c r="M35" s="9"/>
      <c r="N35" s="9">
        <v>102</v>
      </c>
      <c r="O35" s="9">
        <v>462</v>
      </c>
      <c r="P35" s="9"/>
      <c r="Q35" s="9">
        <v>339</v>
      </c>
      <c r="R35" s="9">
        <v>31.3</v>
      </c>
      <c r="S35" s="9"/>
      <c r="T35" s="9">
        <v>1500</v>
      </c>
      <c r="U35" s="9">
        <v>4540</v>
      </c>
      <c r="V35" s="9">
        <v>2238</v>
      </c>
      <c r="W35" s="9">
        <v>2678.5</v>
      </c>
      <c r="X35" s="9">
        <v>6356</v>
      </c>
      <c r="Y35" s="9">
        <v>705</v>
      </c>
      <c r="Z35" s="9" t="s">
        <v>657</v>
      </c>
    </row>
    <row r="36" spans="1:26">
      <c r="A36" s="9">
        <v>480</v>
      </c>
      <c r="B36" s="9" t="s">
        <v>669</v>
      </c>
      <c r="C36" s="9">
        <v>129.5</v>
      </c>
      <c r="D36" s="9"/>
      <c r="E36" s="9">
        <v>99</v>
      </c>
      <c r="F36" s="9"/>
      <c r="G36" s="9">
        <v>265</v>
      </c>
      <c r="H36" s="9"/>
      <c r="I36" s="9">
        <v>29</v>
      </c>
      <c r="J36" s="9">
        <f>I36+G36</f>
        <v>294</v>
      </c>
      <c r="K36" s="9"/>
      <c r="L36" s="9"/>
      <c r="M36" s="9"/>
      <c r="N36" s="9">
        <v>37</v>
      </c>
      <c r="O36" s="9">
        <v>500</v>
      </c>
      <c r="P36" s="9"/>
      <c r="Q36" s="9">
        <v>337</v>
      </c>
      <c r="R36" s="9">
        <v>37.4</v>
      </c>
      <c r="S36" s="9"/>
      <c r="T36" s="9">
        <v>1500</v>
      </c>
      <c r="U36" s="9">
        <v>3661</v>
      </c>
      <c r="V36" s="9">
        <v>2155.4</v>
      </c>
      <c r="W36" s="9">
        <v>2156.6</v>
      </c>
      <c r="X36" s="9">
        <v>7627</v>
      </c>
      <c r="Y36" s="9">
        <v>500</v>
      </c>
      <c r="Z36" s="9" t="s">
        <v>640</v>
      </c>
    </row>
    <row r="37" spans="1:26">
      <c r="A37" s="9">
        <v>480</v>
      </c>
      <c r="B37" s="9" t="s">
        <v>670</v>
      </c>
      <c r="C37" s="9">
        <v>133.4</v>
      </c>
      <c r="D37" s="9"/>
      <c r="E37" s="9">
        <v>99</v>
      </c>
      <c r="F37" s="9"/>
      <c r="G37" s="9">
        <v>266</v>
      </c>
      <c r="H37" s="9"/>
      <c r="I37" s="9">
        <v>37</v>
      </c>
      <c r="J37" s="9">
        <f>I37+G37</f>
        <v>303</v>
      </c>
      <c r="K37" s="9"/>
      <c r="L37" s="9"/>
      <c r="M37" s="9"/>
      <c r="N37" s="9">
        <v>41</v>
      </c>
      <c r="O37" s="9">
        <v>492</v>
      </c>
      <c r="P37" s="9"/>
      <c r="Q37" s="9">
        <v>349</v>
      </c>
      <c r="R37" s="9">
        <v>36.299999999999997</v>
      </c>
      <c r="S37" s="9"/>
      <c r="T37" s="9">
        <v>1500</v>
      </c>
      <c r="U37" s="9">
        <v>3661</v>
      </c>
      <c r="V37" s="9">
        <v>2155.4</v>
      </c>
      <c r="W37" s="9">
        <v>2156.6</v>
      </c>
      <c r="X37" s="9">
        <v>7627</v>
      </c>
      <c r="Y37" s="9">
        <v>250</v>
      </c>
      <c r="Z37" s="9" t="s">
        <v>635</v>
      </c>
    </row>
    <row r="38" spans="1:26">
      <c r="A38" s="9">
        <v>510</v>
      </c>
      <c r="B38" s="9" t="s">
        <v>671</v>
      </c>
      <c r="C38" s="9">
        <v>134.80000000000001</v>
      </c>
      <c r="D38" s="9"/>
      <c r="E38" s="9">
        <v>99</v>
      </c>
      <c r="F38" s="9"/>
      <c r="G38" s="9">
        <v>250</v>
      </c>
      <c r="H38" s="9"/>
      <c r="I38" s="9">
        <v>31</v>
      </c>
      <c r="J38" s="9">
        <f>I38+G38</f>
        <v>281</v>
      </c>
      <c r="K38" s="9"/>
      <c r="L38" s="9"/>
      <c r="M38" s="9"/>
      <c r="N38" s="9">
        <v>56</v>
      </c>
      <c r="O38" s="9">
        <v>453</v>
      </c>
      <c r="P38" s="9"/>
      <c r="Q38" s="9">
        <v>308</v>
      </c>
      <c r="R38" s="9">
        <v>38.1</v>
      </c>
      <c r="S38" s="9"/>
      <c r="T38" s="9">
        <v>1500</v>
      </c>
      <c r="U38" s="9">
        <v>3661</v>
      </c>
      <c r="V38" s="9">
        <v>2155.4</v>
      </c>
      <c r="W38" s="9">
        <v>2156.6</v>
      </c>
      <c r="X38" s="9">
        <v>7627</v>
      </c>
      <c r="Y38" s="9">
        <v>500</v>
      </c>
      <c r="Z38" s="9" t="s">
        <v>640</v>
      </c>
    </row>
    <row r="39" spans="1:26">
      <c r="A39" s="9">
        <v>510</v>
      </c>
      <c r="B39" s="9" t="s">
        <v>672</v>
      </c>
      <c r="C39" s="9">
        <v>137.6</v>
      </c>
      <c r="D39" s="9"/>
      <c r="E39" s="9">
        <v>99</v>
      </c>
      <c r="F39" s="9"/>
      <c r="G39" s="9">
        <v>260</v>
      </c>
      <c r="H39" s="9"/>
      <c r="I39" s="9">
        <v>39</v>
      </c>
      <c r="J39" s="9">
        <f>I39+G39</f>
        <v>299</v>
      </c>
      <c r="K39" s="9"/>
      <c r="L39" s="9"/>
      <c r="M39" s="9"/>
      <c r="N39" s="9">
        <v>60</v>
      </c>
      <c r="O39" s="9">
        <v>453</v>
      </c>
      <c r="P39" s="9"/>
      <c r="Q39" s="9">
        <v>323</v>
      </c>
      <c r="R39" s="9">
        <v>37.299999999999997</v>
      </c>
      <c r="S39" s="9"/>
      <c r="T39" s="9">
        <v>1500</v>
      </c>
      <c r="U39" s="9">
        <v>3661</v>
      </c>
      <c r="V39" s="9">
        <v>2155.4</v>
      </c>
      <c r="W39" s="9">
        <v>2156.6</v>
      </c>
      <c r="X39" s="9">
        <v>7627</v>
      </c>
      <c r="Y39" s="9">
        <v>250</v>
      </c>
      <c r="Z39" s="9" t="s">
        <v>640</v>
      </c>
    </row>
    <row r="40" spans="1:26">
      <c r="A40" s="9">
        <v>770</v>
      </c>
      <c r="B40" s="9" t="s">
        <v>673</v>
      </c>
      <c r="C40" s="9">
        <v>228</v>
      </c>
      <c r="D40" s="9"/>
      <c r="E40" s="9">
        <v>99</v>
      </c>
      <c r="F40" s="9"/>
      <c r="G40" s="9"/>
      <c r="H40" s="9"/>
      <c r="I40" s="9"/>
      <c r="J40" s="9">
        <v>626</v>
      </c>
      <c r="K40" s="9"/>
      <c r="L40" s="9"/>
      <c r="M40" s="9"/>
      <c r="N40" s="9">
        <v>154</v>
      </c>
      <c r="O40" s="9">
        <v>456</v>
      </c>
      <c r="P40" s="9"/>
      <c r="Q40" s="9">
        <v>467</v>
      </c>
      <c r="R40" s="9">
        <v>34.4</v>
      </c>
      <c r="S40" s="9"/>
      <c r="T40" s="9">
        <v>1500</v>
      </c>
      <c r="U40" s="9">
        <v>3661</v>
      </c>
      <c r="V40" s="9">
        <v>2155.4</v>
      </c>
      <c r="W40" s="9">
        <v>2156.6</v>
      </c>
      <c r="X40" s="9">
        <v>7627</v>
      </c>
      <c r="Y40" s="9">
        <v>839</v>
      </c>
      <c r="Z40" s="9" t="s">
        <v>640</v>
      </c>
    </row>
    <row r="41" spans="1:26">
      <c r="A41" s="9">
        <v>745</v>
      </c>
      <c r="B41" s="9" t="s">
        <v>674</v>
      </c>
      <c r="C41" s="9">
        <v>225</v>
      </c>
      <c r="D41" s="9"/>
      <c r="E41" s="9">
        <v>99</v>
      </c>
      <c r="F41" s="9"/>
      <c r="G41" s="9"/>
      <c r="H41" s="9"/>
      <c r="I41" s="9"/>
      <c r="J41" s="9">
        <v>642</v>
      </c>
      <c r="K41" s="9"/>
      <c r="L41" s="9"/>
      <c r="M41" s="9"/>
      <c r="N41" s="9">
        <v>136</v>
      </c>
      <c r="O41" s="9">
        <v>462</v>
      </c>
      <c r="P41" s="9"/>
      <c r="Q41" s="9">
        <v>463</v>
      </c>
      <c r="R41" s="9">
        <v>34</v>
      </c>
      <c r="S41" s="9"/>
      <c r="T41" s="9">
        <v>1500</v>
      </c>
      <c r="U41" s="9">
        <v>3661</v>
      </c>
      <c r="V41" s="9">
        <v>2155.4</v>
      </c>
      <c r="W41" s="9">
        <v>2156.6</v>
      </c>
      <c r="X41" s="9">
        <v>7627</v>
      </c>
      <c r="Y41" s="9">
        <v>825</v>
      </c>
      <c r="Z41" s="9" t="s">
        <v>640</v>
      </c>
    </row>
    <row r="42" spans="1:26">
      <c r="A42" s="9">
        <v>725</v>
      </c>
      <c r="B42" s="9" t="s">
        <v>675</v>
      </c>
      <c r="C42" s="9">
        <v>221</v>
      </c>
      <c r="D42" s="9"/>
      <c r="E42" s="9">
        <v>99</v>
      </c>
      <c r="F42" s="9"/>
      <c r="G42" s="9"/>
      <c r="H42" s="9"/>
      <c r="I42" s="9"/>
      <c r="J42" s="9">
        <v>656</v>
      </c>
      <c r="K42" s="9"/>
      <c r="L42" s="9"/>
      <c r="M42" s="9"/>
      <c r="N42" s="9">
        <v>119</v>
      </c>
      <c r="O42" s="9">
        <v>467</v>
      </c>
      <c r="P42" s="9"/>
      <c r="Q42" s="9">
        <v>458</v>
      </c>
      <c r="R42" s="9">
        <v>33.5</v>
      </c>
      <c r="S42" s="9"/>
      <c r="T42" s="9">
        <v>1500</v>
      </c>
      <c r="U42" s="9">
        <v>4374</v>
      </c>
      <c r="V42" s="9">
        <v>2204.8000000000002</v>
      </c>
      <c r="W42" s="9">
        <v>2075.6999999999998</v>
      </c>
      <c r="X42" s="9">
        <v>9166</v>
      </c>
      <c r="Y42" s="9">
        <v>795</v>
      </c>
      <c r="Z42" s="9" t="s">
        <v>640</v>
      </c>
    </row>
    <row r="43" spans="1:26">
      <c r="A43" s="9">
        <v>770</v>
      </c>
      <c r="B43" s="9" t="s">
        <v>676</v>
      </c>
      <c r="C43" s="9">
        <v>221</v>
      </c>
      <c r="D43" s="9"/>
      <c r="E43" s="9">
        <v>99</v>
      </c>
      <c r="F43" s="9"/>
      <c r="G43" s="9">
        <v>377</v>
      </c>
      <c r="H43" s="9"/>
      <c r="I43" s="51" t="s">
        <v>677</v>
      </c>
      <c r="J43" s="9">
        <f>G43</f>
        <v>377</v>
      </c>
      <c r="K43" s="9"/>
      <c r="L43" s="9"/>
      <c r="M43" s="9"/>
      <c r="N43" s="9"/>
      <c r="O43" s="9">
        <v>516</v>
      </c>
      <c r="P43" s="9"/>
      <c r="Q43" s="9">
        <v>594</v>
      </c>
      <c r="R43" s="9">
        <v>35.5</v>
      </c>
      <c r="S43" s="9"/>
      <c r="T43" s="9">
        <v>1500</v>
      </c>
      <c r="U43" s="9">
        <v>4374</v>
      </c>
      <c r="V43" s="9">
        <v>2204.8000000000002</v>
      </c>
      <c r="W43" s="9">
        <v>2075.6999999999998</v>
      </c>
      <c r="X43" s="9">
        <v>9166</v>
      </c>
      <c r="Y43" s="9">
        <v>250</v>
      </c>
      <c r="Z43" s="9" t="s">
        <v>640</v>
      </c>
    </row>
    <row r="44" spans="1:26">
      <c r="A44" s="9">
        <v>770</v>
      </c>
      <c r="B44" s="9" t="s">
        <v>678</v>
      </c>
      <c r="C44" s="9">
        <v>209</v>
      </c>
      <c r="D44" s="9"/>
      <c r="E44" s="9">
        <v>99</v>
      </c>
      <c r="F44" s="9"/>
      <c r="G44" s="9">
        <v>443</v>
      </c>
      <c r="H44" s="9"/>
      <c r="I44" s="9">
        <v>65</v>
      </c>
      <c r="J44" s="9">
        <f>I44+G44</f>
        <v>508</v>
      </c>
      <c r="K44" s="9"/>
      <c r="L44" s="9"/>
      <c r="M44" s="9"/>
      <c r="N44" s="9">
        <v>58</v>
      </c>
      <c r="O44" s="9">
        <v>496</v>
      </c>
      <c r="P44" s="9"/>
      <c r="Q44" s="9">
        <v>525</v>
      </c>
      <c r="R44" s="9">
        <v>37.5</v>
      </c>
      <c r="S44" s="9"/>
      <c r="T44" s="9">
        <v>1500</v>
      </c>
      <c r="U44" s="9">
        <v>4374</v>
      </c>
      <c r="V44" s="9">
        <v>2204.8000000000002</v>
      </c>
      <c r="W44" s="9">
        <v>2075.6999999999998</v>
      </c>
      <c r="X44" s="9">
        <v>9166</v>
      </c>
      <c r="Y44" s="9">
        <v>500</v>
      </c>
      <c r="Z44" s="9" t="s">
        <v>679</v>
      </c>
    </row>
    <row r="45" spans="1:26">
      <c r="A45" s="9">
        <v>770</v>
      </c>
      <c r="B45" s="9" t="s">
        <v>680</v>
      </c>
      <c r="C45" s="9">
        <v>215</v>
      </c>
      <c r="D45" s="9"/>
      <c r="E45" s="9">
        <v>99</v>
      </c>
      <c r="F45" s="9"/>
      <c r="G45" s="9">
        <v>441</v>
      </c>
      <c r="H45" s="9"/>
      <c r="I45" s="9">
        <v>80</v>
      </c>
      <c r="J45" s="9">
        <f>I45+G45</f>
        <v>521</v>
      </c>
      <c r="K45" s="9"/>
      <c r="L45" s="9"/>
      <c r="M45" s="9"/>
      <c r="N45" s="9">
        <v>62</v>
      </c>
      <c r="O45" s="9">
        <v>493</v>
      </c>
      <c r="P45" s="9"/>
      <c r="Q45" s="9">
        <v>546</v>
      </c>
      <c r="R45" s="9">
        <v>36.6</v>
      </c>
      <c r="S45" s="9"/>
      <c r="T45" s="9">
        <v>1500</v>
      </c>
      <c r="U45" s="9">
        <v>4374</v>
      </c>
      <c r="V45" s="9">
        <v>2204.8000000000002</v>
      </c>
      <c r="W45" s="9">
        <v>2075.6999999999998</v>
      </c>
      <c r="X45" s="9">
        <v>9166</v>
      </c>
      <c r="Y45" s="9">
        <v>250</v>
      </c>
      <c r="Z45" s="9" t="s">
        <v>679</v>
      </c>
    </row>
    <row r="46" spans="1:26">
      <c r="A46" s="9">
        <v>1200</v>
      </c>
      <c r="B46" s="9" t="s">
        <v>681</v>
      </c>
      <c r="C46" s="9">
        <v>286</v>
      </c>
      <c r="D46" s="9"/>
      <c r="E46" s="9">
        <v>99</v>
      </c>
      <c r="F46" s="9"/>
      <c r="G46" s="9"/>
      <c r="H46" s="9"/>
      <c r="I46" s="9"/>
      <c r="J46" s="9">
        <v>612</v>
      </c>
      <c r="K46" s="9"/>
      <c r="L46" s="9"/>
      <c r="M46" s="9"/>
      <c r="N46" s="9">
        <v>95</v>
      </c>
      <c r="O46" s="9">
        <v>424</v>
      </c>
      <c r="P46" s="9"/>
      <c r="Q46" s="9">
        <v>614</v>
      </c>
      <c r="R46" s="9">
        <v>42.3</v>
      </c>
      <c r="S46" s="9"/>
      <c r="T46" s="9">
        <v>1500</v>
      </c>
      <c r="U46" s="9">
        <v>4645</v>
      </c>
      <c r="V46" s="9">
        <v>1828</v>
      </c>
      <c r="W46" s="9">
        <v>2255</v>
      </c>
      <c r="X46" s="9">
        <v>12250</v>
      </c>
      <c r="Y46" s="9">
        <v>500</v>
      </c>
      <c r="Z46" s="9" t="s">
        <v>679</v>
      </c>
    </row>
    <row r="47" spans="1:26">
      <c r="A47" s="9">
        <v>1000</v>
      </c>
      <c r="B47" s="9" t="s">
        <v>682</v>
      </c>
      <c r="C47" s="9">
        <v>246</v>
      </c>
      <c r="D47" s="9"/>
      <c r="E47" s="9">
        <v>99</v>
      </c>
      <c r="F47" s="9"/>
      <c r="G47" s="9">
        <v>403</v>
      </c>
      <c r="H47" s="9"/>
      <c r="I47" s="9">
        <v>153</v>
      </c>
      <c r="J47" s="9">
        <f>I47+G47</f>
        <v>556</v>
      </c>
      <c r="K47" s="9">
        <v>54</v>
      </c>
      <c r="L47" s="9"/>
      <c r="M47" s="9"/>
      <c r="N47" s="9">
        <v>77</v>
      </c>
      <c r="O47" s="9">
        <v>413</v>
      </c>
      <c r="P47" s="9"/>
      <c r="Q47" s="9">
        <v>719</v>
      </c>
      <c r="R47" s="9">
        <v>41.7</v>
      </c>
      <c r="S47" s="9"/>
      <c r="T47" s="9">
        <v>1500</v>
      </c>
      <c r="U47" s="9">
        <v>4625</v>
      </c>
      <c r="V47" s="9">
        <v>1827.5</v>
      </c>
      <c r="W47" s="9">
        <v>2254.6</v>
      </c>
      <c r="X47" s="9">
        <v>10866</v>
      </c>
      <c r="Y47" s="9">
        <v>550</v>
      </c>
      <c r="Z47" s="9" t="s">
        <v>683</v>
      </c>
    </row>
    <row r="48" spans="1:26">
      <c r="A48" s="9">
        <v>1000</v>
      </c>
      <c r="B48" s="9" t="s">
        <v>684</v>
      </c>
      <c r="C48" s="9">
        <v>251</v>
      </c>
      <c r="D48" s="9"/>
      <c r="E48" s="9">
        <v>99</v>
      </c>
      <c r="F48" s="9"/>
      <c r="G48" s="9">
        <v>402</v>
      </c>
      <c r="H48" s="9"/>
      <c r="I48" s="9">
        <v>165</v>
      </c>
      <c r="J48" s="9">
        <f>I48+G48</f>
        <v>567</v>
      </c>
      <c r="K48" s="9">
        <v>54</v>
      </c>
      <c r="L48" s="9"/>
      <c r="M48" s="9"/>
      <c r="N48" s="9">
        <v>79</v>
      </c>
      <c r="O48" s="9">
        <v>408</v>
      </c>
      <c r="P48" s="9"/>
      <c r="Q48" s="9">
        <v>762</v>
      </c>
      <c r="R48" s="9">
        <v>40.799999999999997</v>
      </c>
      <c r="S48" s="9"/>
      <c r="T48" s="9">
        <v>1500</v>
      </c>
      <c r="U48" s="9">
        <v>4625</v>
      </c>
      <c r="V48" s="9">
        <v>1827.5</v>
      </c>
      <c r="W48" s="9">
        <v>2254.6</v>
      </c>
      <c r="X48" s="9">
        <v>10866</v>
      </c>
      <c r="Y48" s="9">
        <v>250</v>
      </c>
      <c r="Z48" s="9" t="s">
        <v>657</v>
      </c>
    </row>
    <row r="49" spans="1:26">
      <c r="A49" s="9">
        <v>1030</v>
      </c>
      <c r="B49" s="9" t="s">
        <v>685</v>
      </c>
      <c r="C49" s="9">
        <v>297</v>
      </c>
      <c r="D49" s="9"/>
      <c r="E49" s="9">
        <v>99</v>
      </c>
      <c r="F49" s="9"/>
      <c r="G49" s="9"/>
      <c r="H49" s="9"/>
      <c r="I49" s="9"/>
      <c r="J49" s="9">
        <v>807</v>
      </c>
      <c r="K49" s="9"/>
      <c r="L49" s="9"/>
      <c r="M49" s="9"/>
      <c r="N49" s="9">
        <v>196</v>
      </c>
      <c r="O49" s="9">
        <v>448</v>
      </c>
      <c r="P49" s="9"/>
      <c r="Q49" s="9">
        <v>608</v>
      </c>
      <c r="R49" s="9">
        <v>35.4</v>
      </c>
      <c r="S49" s="9"/>
      <c r="T49" s="9">
        <v>1500</v>
      </c>
      <c r="U49" s="9">
        <v>4917</v>
      </c>
      <c r="V49" s="9">
        <v>2204.8000000000002</v>
      </c>
      <c r="W49" s="9">
        <v>2011.7</v>
      </c>
      <c r="X49" s="9">
        <v>11813</v>
      </c>
      <c r="Y49" s="9">
        <v>860</v>
      </c>
      <c r="Z49" s="9" t="s">
        <v>637</v>
      </c>
    </row>
    <row r="50" spans="1:26">
      <c r="A50" s="9">
        <v>975</v>
      </c>
      <c r="B50" s="9" t="s">
        <v>686</v>
      </c>
      <c r="C50" s="9">
        <v>292</v>
      </c>
      <c r="D50" s="9"/>
      <c r="E50" s="9">
        <v>99</v>
      </c>
      <c r="F50" s="9"/>
      <c r="G50" s="9"/>
      <c r="H50" s="9"/>
      <c r="I50" s="9"/>
      <c r="J50" s="9">
        <v>815</v>
      </c>
      <c r="K50" s="9"/>
      <c r="L50" s="9"/>
      <c r="M50" s="9"/>
      <c r="N50" s="9">
        <v>152</v>
      </c>
      <c r="O50" s="9">
        <v>453</v>
      </c>
      <c r="P50" s="9"/>
      <c r="Q50" s="9">
        <v>602</v>
      </c>
      <c r="R50" s="9">
        <v>34.1</v>
      </c>
      <c r="S50" s="9"/>
      <c r="T50" s="9">
        <v>1500</v>
      </c>
      <c r="U50" s="9">
        <v>4917</v>
      </c>
      <c r="V50" s="9">
        <v>2204.8000000000002</v>
      </c>
      <c r="W50" s="9">
        <v>2011.7</v>
      </c>
      <c r="X50" s="9">
        <v>11813</v>
      </c>
      <c r="Y50" s="9">
        <v>834</v>
      </c>
      <c r="Z50" s="9" t="s">
        <v>637</v>
      </c>
    </row>
    <row r="51" spans="1:26">
      <c r="A51" s="9">
        <v>1085</v>
      </c>
      <c r="B51" s="9" t="s">
        <v>687</v>
      </c>
      <c r="C51" s="9">
        <v>306</v>
      </c>
      <c r="D51" s="9"/>
      <c r="E51" s="9">
        <v>99</v>
      </c>
      <c r="F51" s="9"/>
      <c r="G51" s="9"/>
      <c r="H51" s="9"/>
      <c r="I51" s="9"/>
      <c r="J51" s="9">
        <v>624</v>
      </c>
      <c r="K51" s="9"/>
      <c r="L51" s="9"/>
      <c r="M51" s="9"/>
      <c r="N51" s="9">
        <v>79</v>
      </c>
      <c r="O51" s="9">
        <v>516</v>
      </c>
      <c r="P51" s="9"/>
      <c r="Q51" s="9">
        <v>921</v>
      </c>
      <c r="R51" s="9">
        <v>36.4</v>
      </c>
      <c r="S51" s="9"/>
      <c r="T51" s="9">
        <v>1500</v>
      </c>
      <c r="U51" s="9">
        <v>4815.8</v>
      </c>
      <c r="V51" s="9">
        <v>1755.9</v>
      </c>
      <c r="W51" s="9">
        <v>2361</v>
      </c>
      <c r="X51" s="9">
        <v>12809</v>
      </c>
      <c r="Y51" s="9">
        <v>250</v>
      </c>
      <c r="Z51" s="9" t="s">
        <v>679</v>
      </c>
    </row>
    <row r="52" spans="1:26">
      <c r="A52" s="9">
        <v>1145</v>
      </c>
      <c r="B52" s="9" t="s">
        <v>688</v>
      </c>
      <c r="C52" s="9">
        <v>310</v>
      </c>
      <c r="D52" s="9"/>
      <c r="E52" s="9">
        <v>99</v>
      </c>
      <c r="F52" s="9"/>
      <c r="G52" s="9"/>
      <c r="H52" s="9"/>
      <c r="I52" s="9"/>
      <c r="J52" s="9">
        <v>610</v>
      </c>
      <c r="K52" s="9"/>
      <c r="L52" s="9"/>
      <c r="M52" s="9"/>
      <c r="N52" s="9">
        <v>123</v>
      </c>
      <c r="O52" s="9">
        <v>485</v>
      </c>
      <c r="P52" s="9"/>
      <c r="Q52" s="9">
        <v>871</v>
      </c>
      <c r="R52" s="9">
        <v>38</v>
      </c>
      <c r="S52" s="9"/>
      <c r="T52" s="9">
        <v>1500</v>
      </c>
      <c r="U52" s="9">
        <v>4815.8</v>
      </c>
      <c r="V52" s="9">
        <v>1755.9</v>
      </c>
      <c r="W52" s="9">
        <v>2361</v>
      </c>
      <c r="X52" s="9">
        <v>12809</v>
      </c>
      <c r="Y52" s="9">
        <v>250</v>
      </c>
      <c r="Z52" s="9" t="s">
        <v>637</v>
      </c>
    </row>
    <row r="53" spans="1:26">
      <c r="A53" s="9">
        <v>1085</v>
      </c>
      <c r="B53" s="9" t="s">
        <v>689</v>
      </c>
      <c r="C53" s="9">
        <v>294</v>
      </c>
      <c r="D53" s="9"/>
      <c r="E53" s="9">
        <v>99</v>
      </c>
      <c r="F53" s="9"/>
      <c r="G53" s="9"/>
      <c r="H53" s="9"/>
      <c r="I53" s="9"/>
      <c r="J53" s="9">
        <v>596</v>
      </c>
      <c r="K53" s="9"/>
      <c r="L53" s="9"/>
      <c r="M53" s="9"/>
      <c r="N53" s="9">
        <v>73</v>
      </c>
      <c r="O53" s="9">
        <v>526</v>
      </c>
      <c r="P53" s="9"/>
      <c r="Q53" s="9">
        <v>896</v>
      </c>
      <c r="R53" s="9">
        <v>37.9</v>
      </c>
      <c r="S53" s="9"/>
      <c r="T53" s="9">
        <v>1500</v>
      </c>
      <c r="U53" s="9">
        <v>4815.8</v>
      </c>
      <c r="V53" s="9">
        <v>1755.9</v>
      </c>
      <c r="W53" s="9">
        <v>2361</v>
      </c>
      <c r="X53" s="9">
        <v>12809</v>
      </c>
      <c r="Y53" s="9">
        <v>500</v>
      </c>
      <c r="Z53" s="9" t="s">
        <v>637</v>
      </c>
    </row>
    <row r="54" spans="1:26">
      <c r="A54" s="9">
        <v>1145</v>
      </c>
      <c r="B54" s="9" t="s">
        <v>690</v>
      </c>
      <c r="C54" s="9">
        <v>301</v>
      </c>
      <c r="D54" s="9"/>
      <c r="E54" s="9">
        <v>99</v>
      </c>
      <c r="F54" s="9"/>
      <c r="G54" s="9"/>
      <c r="H54" s="9"/>
      <c r="I54" s="9"/>
      <c r="J54" s="9">
        <v>586</v>
      </c>
      <c r="K54" s="9"/>
      <c r="L54" s="9"/>
      <c r="M54" s="9"/>
      <c r="N54" s="9">
        <v>117</v>
      </c>
      <c r="O54" s="9">
        <v>486</v>
      </c>
      <c r="P54" s="9"/>
      <c r="Q54" s="9">
        <v>842</v>
      </c>
      <c r="R54" s="9">
        <v>39.1</v>
      </c>
      <c r="S54" s="9"/>
      <c r="T54" s="9">
        <v>1500</v>
      </c>
      <c r="U54" s="9">
        <v>4815.8</v>
      </c>
      <c r="V54" s="9">
        <v>1755.9</v>
      </c>
      <c r="W54" s="9">
        <v>2361</v>
      </c>
      <c r="X54" s="9">
        <v>12809</v>
      </c>
      <c r="Y54" s="9">
        <v>500</v>
      </c>
      <c r="Z54" s="9" t="s">
        <v>637</v>
      </c>
    </row>
    <row r="55" spans="1:26">
      <c r="A55" s="9">
        <v>1555</v>
      </c>
      <c r="B55" s="9" t="s">
        <v>691</v>
      </c>
      <c r="C55" s="9">
        <v>396</v>
      </c>
      <c r="D55" s="9"/>
      <c r="E55" s="9">
        <v>99</v>
      </c>
      <c r="F55" s="9"/>
      <c r="G55" s="9"/>
      <c r="H55" s="9"/>
      <c r="I55" s="9"/>
      <c r="J55" s="9">
        <v>864</v>
      </c>
      <c r="K55" s="9"/>
      <c r="L55" s="9"/>
      <c r="M55" s="9"/>
      <c r="N55" s="9">
        <v>138</v>
      </c>
      <c r="O55" s="9">
        <v>463</v>
      </c>
      <c r="P55" s="9"/>
      <c r="Q55" s="9">
        <v>956</v>
      </c>
      <c r="R55" s="9">
        <v>40.4</v>
      </c>
      <c r="S55" s="9"/>
      <c r="T55" s="9">
        <v>1500</v>
      </c>
      <c r="U55" s="9">
        <v>5553.1</v>
      </c>
      <c r="V55" s="9">
        <v>1860.3</v>
      </c>
      <c r="W55" s="9">
        <v>2347.4</v>
      </c>
      <c r="X55" s="9">
        <v>15640</v>
      </c>
      <c r="Y55" s="9">
        <v>500</v>
      </c>
      <c r="Z55" s="9" t="s">
        <v>632</v>
      </c>
    </row>
    <row r="56" spans="1:26">
      <c r="A56" s="9">
        <v>1555</v>
      </c>
      <c r="B56" s="9" t="s">
        <v>692</v>
      </c>
      <c r="C56" s="9">
        <v>408</v>
      </c>
      <c r="D56" s="9"/>
      <c r="E56" s="9">
        <v>99</v>
      </c>
      <c r="F56" s="9"/>
      <c r="G56" s="9"/>
      <c r="H56" s="9"/>
      <c r="I56" s="9"/>
      <c r="J56" s="9">
        <v>900</v>
      </c>
      <c r="K56" s="9"/>
      <c r="L56" s="9"/>
      <c r="M56" s="9"/>
      <c r="N56" s="9">
        <v>149</v>
      </c>
      <c r="O56" s="9">
        <v>462</v>
      </c>
      <c r="P56" s="9"/>
      <c r="Q56" s="9">
        <v>989</v>
      </c>
      <c r="R56" s="9">
        <v>39.200000000000003</v>
      </c>
      <c r="S56" s="9"/>
      <c r="T56" s="9">
        <v>1500</v>
      </c>
      <c r="U56" s="9">
        <v>5553.1</v>
      </c>
      <c r="V56" s="9">
        <v>1860.3</v>
      </c>
      <c r="W56" s="9">
        <v>2347.4</v>
      </c>
      <c r="X56" s="9">
        <v>15640</v>
      </c>
      <c r="Y56" s="9">
        <v>250</v>
      </c>
      <c r="Z56" s="9" t="s">
        <v>632</v>
      </c>
    </row>
    <row r="57" spans="1:26">
      <c r="A57" s="9">
        <v>1600</v>
      </c>
      <c r="B57" s="9" t="s">
        <v>693</v>
      </c>
      <c r="C57" s="9">
        <v>389</v>
      </c>
      <c r="D57" s="9"/>
      <c r="E57" s="9">
        <v>94</v>
      </c>
      <c r="F57" s="9"/>
      <c r="G57" s="9"/>
      <c r="H57" s="9"/>
      <c r="I57" s="9"/>
      <c r="J57" s="9">
        <v>838</v>
      </c>
      <c r="K57" s="9"/>
      <c r="L57" s="9"/>
      <c r="M57" s="9"/>
      <c r="N57" s="9">
        <v>144</v>
      </c>
      <c r="O57" s="9">
        <v>410</v>
      </c>
      <c r="P57" s="9"/>
      <c r="Q57" s="9">
        <v>795</v>
      </c>
      <c r="R57" s="9">
        <v>41.9</v>
      </c>
      <c r="S57" s="9"/>
      <c r="T57" s="9">
        <v>1500</v>
      </c>
      <c r="U57" s="9">
        <v>5553.1</v>
      </c>
      <c r="V57" s="9">
        <v>1827.5</v>
      </c>
      <c r="W57" s="9">
        <v>2340</v>
      </c>
      <c r="X57" s="9">
        <v>15640</v>
      </c>
      <c r="Y57" s="9">
        <v>500</v>
      </c>
      <c r="Z57" s="9" t="s">
        <v>632</v>
      </c>
    </row>
    <row r="58" spans="1:26">
      <c r="A58" s="9">
        <v>1600</v>
      </c>
      <c r="B58" s="9" t="s">
        <v>694</v>
      </c>
      <c r="C58" s="9">
        <v>399</v>
      </c>
      <c r="D58" s="9"/>
      <c r="E58" s="9">
        <v>94</v>
      </c>
      <c r="F58" s="9"/>
      <c r="G58" s="9"/>
      <c r="H58" s="9"/>
      <c r="I58" s="9"/>
      <c r="J58" s="9">
        <v>875</v>
      </c>
      <c r="K58" s="9"/>
      <c r="L58" s="9"/>
      <c r="M58" s="9"/>
      <c r="N58" s="9">
        <v>152</v>
      </c>
      <c r="O58" s="9">
        <v>405</v>
      </c>
      <c r="P58" s="9"/>
      <c r="Q58" s="9">
        <v>808</v>
      </c>
      <c r="R58" s="9">
        <v>41</v>
      </c>
      <c r="S58" s="9"/>
      <c r="T58" s="9">
        <v>1500</v>
      </c>
      <c r="U58" s="9">
        <v>5553.1</v>
      </c>
      <c r="V58" s="9">
        <v>1827.5</v>
      </c>
      <c r="W58" s="9">
        <v>2340</v>
      </c>
      <c r="X58" s="9">
        <v>15640</v>
      </c>
      <c r="Y58" s="9">
        <v>250</v>
      </c>
      <c r="Z58" s="9" t="s">
        <v>632</v>
      </c>
    </row>
    <row r="59" spans="1:26">
      <c r="A59" s="9">
        <v>1966</v>
      </c>
      <c r="B59" s="9" t="s">
        <v>695</v>
      </c>
      <c r="C59" s="9">
        <v>508</v>
      </c>
      <c r="D59" s="9"/>
      <c r="E59" s="9">
        <v>90</v>
      </c>
      <c r="F59" s="9"/>
      <c r="G59" s="9"/>
      <c r="H59" s="9"/>
      <c r="I59" s="9"/>
      <c r="J59" s="9">
        <v>1094</v>
      </c>
      <c r="K59" s="9"/>
      <c r="L59" s="9"/>
      <c r="M59" s="9"/>
      <c r="N59" s="9">
        <v>127</v>
      </c>
      <c r="O59" s="9">
        <v>454</v>
      </c>
      <c r="P59" s="9"/>
      <c r="Q59" s="9">
        <v>1284</v>
      </c>
      <c r="R59" s="9">
        <v>47.3</v>
      </c>
      <c r="S59" s="9"/>
      <c r="T59" s="9">
        <v>1500</v>
      </c>
      <c r="U59" s="9">
        <v>6444</v>
      </c>
      <c r="V59" s="9">
        <v>1996</v>
      </c>
      <c r="W59" s="9">
        <v>2254</v>
      </c>
      <c r="X59" s="9">
        <v>18350</v>
      </c>
      <c r="Y59" s="9">
        <v>453</v>
      </c>
      <c r="Z59" s="9" t="s">
        <v>632</v>
      </c>
    </row>
    <row r="60" spans="1:26">
      <c r="A60" s="9">
        <v>2029</v>
      </c>
      <c r="B60" s="9" t="s">
        <v>696</v>
      </c>
      <c r="C60" s="9">
        <v>485</v>
      </c>
      <c r="D60" s="9"/>
      <c r="E60" s="9">
        <v>99</v>
      </c>
      <c r="F60" s="9"/>
      <c r="G60" s="9"/>
      <c r="H60" s="9"/>
      <c r="I60" s="9"/>
      <c r="J60" s="9">
        <v>1068</v>
      </c>
      <c r="K60" s="9"/>
      <c r="L60" s="9"/>
      <c r="M60" s="9"/>
      <c r="N60" s="9">
        <v>162</v>
      </c>
      <c r="O60" s="9">
        <v>440</v>
      </c>
      <c r="P60" s="9"/>
      <c r="Q60" s="9">
        <v>1096</v>
      </c>
      <c r="R60" s="9">
        <v>42.6</v>
      </c>
      <c r="S60" s="9"/>
      <c r="T60" s="9">
        <v>1500</v>
      </c>
      <c r="U60" s="9">
        <v>6274</v>
      </c>
      <c r="V60" s="9">
        <v>1829</v>
      </c>
      <c r="W60" s="9">
        <v>2362</v>
      </c>
      <c r="X60" s="9">
        <v>19686</v>
      </c>
      <c r="Y60" s="9">
        <v>500</v>
      </c>
      <c r="Z60" s="9" t="s">
        <v>632</v>
      </c>
    </row>
    <row r="61" spans="1:26">
      <c r="A61" s="52">
        <v>300</v>
      </c>
      <c r="B61" s="10" t="s">
        <v>697</v>
      </c>
      <c r="C61" s="52">
        <v>84</v>
      </c>
      <c r="D61" s="52">
        <v>78</v>
      </c>
      <c r="E61" s="52">
        <v>85</v>
      </c>
      <c r="F61" s="52">
        <v>15</v>
      </c>
      <c r="G61" s="52">
        <v>125</v>
      </c>
      <c r="H61" s="52">
        <v>42</v>
      </c>
      <c r="I61" s="52">
        <v>33</v>
      </c>
      <c r="J61" s="52">
        <f>H61+I61+G61</f>
        <v>200</v>
      </c>
      <c r="K61" s="52"/>
      <c r="L61" s="52">
        <v>40</v>
      </c>
      <c r="M61" s="52"/>
      <c r="N61" s="52"/>
      <c r="O61" s="52">
        <v>536</v>
      </c>
      <c r="P61" s="52">
        <v>1577</v>
      </c>
      <c r="Q61" s="52">
        <v>196</v>
      </c>
      <c r="R61" s="52">
        <v>36</v>
      </c>
      <c r="S61" s="52">
        <v>24</v>
      </c>
      <c r="T61" s="52">
        <v>1000</v>
      </c>
      <c r="U61" s="52">
        <v>4650</v>
      </c>
      <c r="V61" s="52">
        <v>1970</v>
      </c>
      <c r="W61" s="52">
        <v>2264</v>
      </c>
      <c r="X61" s="52">
        <v>7800</v>
      </c>
      <c r="Y61" s="52"/>
      <c r="Z61" s="9" t="s">
        <v>632</v>
      </c>
    </row>
    <row r="62" spans="1:26">
      <c r="A62" s="52">
        <v>500</v>
      </c>
      <c r="B62" s="10" t="s">
        <v>698</v>
      </c>
      <c r="C62" s="52">
        <v>140</v>
      </c>
      <c r="D62" s="52">
        <v>78</v>
      </c>
      <c r="E62" s="52">
        <v>85</v>
      </c>
      <c r="F62" s="52">
        <v>25</v>
      </c>
      <c r="G62" s="52">
        <v>208</v>
      </c>
      <c r="H62" s="52">
        <v>69</v>
      </c>
      <c r="I62" s="52">
        <v>56</v>
      </c>
      <c r="J62" s="52">
        <f>H62+I62+G62</f>
        <v>333</v>
      </c>
      <c r="K62" s="52"/>
      <c r="L62" s="52">
        <v>40</v>
      </c>
      <c r="M62" s="52"/>
      <c r="N62" s="52"/>
      <c r="O62" s="52">
        <v>536</v>
      </c>
      <c r="P62" s="52">
        <v>2629</v>
      </c>
      <c r="Q62" s="52">
        <v>328</v>
      </c>
      <c r="R62" s="52">
        <v>36</v>
      </c>
      <c r="S62" s="52">
        <v>23.9</v>
      </c>
      <c r="T62" s="52">
        <v>1000</v>
      </c>
      <c r="U62" s="52">
        <v>5440</v>
      </c>
      <c r="V62" s="52">
        <v>2000</v>
      </c>
      <c r="W62" s="52">
        <v>2780</v>
      </c>
      <c r="X62" s="52">
        <v>11200</v>
      </c>
      <c r="Y62" s="52"/>
      <c r="Z62" s="9" t="s">
        <v>632</v>
      </c>
    </row>
    <row r="63" spans="1:26">
      <c r="A63" s="52">
        <v>700</v>
      </c>
      <c r="B63" s="10" t="s">
        <v>699</v>
      </c>
      <c r="C63" s="52">
        <v>185</v>
      </c>
      <c r="D63" s="52">
        <v>78</v>
      </c>
      <c r="E63" s="52">
        <v>85</v>
      </c>
      <c r="F63" s="52">
        <v>34</v>
      </c>
      <c r="G63" s="52">
        <v>273</v>
      </c>
      <c r="H63" s="52">
        <v>92</v>
      </c>
      <c r="I63" s="52">
        <v>74</v>
      </c>
      <c r="J63" s="52">
        <f>H63+I63+G63</f>
        <v>439</v>
      </c>
      <c r="K63" s="52"/>
      <c r="L63" s="52">
        <v>40</v>
      </c>
      <c r="M63" s="52"/>
      <c r="N63" s="52"/>
      <c r="O63" s="52">
        <v>520</v>
      </c>
      <c r="P63" s="52">
        <v>3665</v>
      </c>
      <c r="Q63" s="52">
        <v>439</v>
      </c>
      <c r="R63" s="52">
        <v>38</v>
      </c>
      <c r="S63" s="52">
        <v>23.9</v>
      </c>
      <c r="T63" s="52">
        <v>1000</v>
      </c>
      <c r="U63" s="52">
        <v>5330</v>
      </c>
      <c r="V63" s="52">
        <v>2130</v>
      </c>
      <c r="W63" s="52">
        <v>2385</v>
      </c>
      <c r="X63" s="52">
        <v>14000</v>
      </c>
      <c r="Y63" s="52"/>
      <c r="Z63" s="9" t="s">
        <v>632</v>
      </c>
    </row>
    <row r="64" spans="1:26">
      <c r="A64" s="52">
        <v>1200</v>
      </c>
      <c r="B64" s="10" t="s">
        <v>700</v>
      </c>
      <c r="C64" s="52">
        <v>302</v>
      </c>
      <c r="D64" s="52">
        <v>78</v>
      </c>
      <c r="E64" s="52">
        <v>85</v>
      </c>
      <c r="F64" s="52">
        <v>55</v>
      </c>
      <c r="G64" s="52">
        <v>432</v>
      </c>
      <c r="H64" s="52">
        <v>150</v>
      </c>
      <c r="I64" s="52">
        <v>108</v>
      </c>
      <c r="J64" s="52">
        <f>H64+I64+G64</f>
        <v>690</v>
      </c>
      <c r="K64" s="52"/>
      <c r="L64" s="52">
        <v>40</v>
      </c>
      <c r="M64" s="52"/>
      <c r="N64" s="52"/>
      <c r="O64" s="52">
        <v>520</v>
      </c>
      <c r="P64" s="52">
        <v>5982</v>
      </c>
      <c r="Q64" s="52">
        <v>716</v>
      </c>
      <c r="R64" s="52">
        <v>40</v>
      </c>
      <c r="S64" s="52">
        <v>23</v>
      </c>
      <c r="T64" s="52">
        <v>1000</v>
      </c>
      <c r="U64" s="52">
        <v>7905</v>
      </c>
      <c r="V64" s="52">
        <v>2190</v>
      </c>
      <c r="W64" s="52">
        <v>2990</v>
      </c>
      <c r="X64" s="52">
        <v>23500</v>
      </c>
      <c r="Y64" s="52"/>
      <c r="Z64" s="9" t="s">
        <v>632</v>
      </c>
    </row>
    <row r="67" spans="3:7">
      <c r="C67" s="53" t="s">
        <v>1067</v>
      </c>
      <c r="D67" s="53" t="s">
        <v>1068</v>
      </c>
      <c r="E67" s="53" t="s">
        <v>1069</v>
      </c>
      <c r="F67" s="53">
        <v>1.2</v>
      </c>
    </row>
    <row r="68" spans="3:7">
      <c r="C68" s="53" t="s">
        <v>1070</v>
      </c>
      <c r="D68" s="53" t="s">
        <v>1068</v>
      </c>
      <c r="E68" s="53" t="s">
        <v>1071</v>
      </c>
      <c r="F68" s="53">
        <v>0.85</v>
      </c>
    </row>
    <row r="70" spans="3:7">
      <c r="C70" s="53" t="s">
        <v>1076</v>
      </c>
      <c r="E70" s="53" t="s">
        <v>1072</v>
      </c>
      <c r="F70" s="53" t="s">
        <v>1073</v>
      </c>
      <c r="G70" s="53" t="s">
        <v>1080</v>
      </c>
    </row>
    <row r="71" spans="3:7">
      <c r="E71" s="53" t="s">
        <v>1074</v>
      </c>
      <c r="G71" s="53" t="s">
        <v>1075</v>
      </c>
    </row>
    <row r="72" spans="3:7">
      <c r="E72" s="53" t="s">
        <v>1077</v>
      </c>
      <c r="G72" s="53" t="s">
        <v>1078</v>
      </c>
    </row>
    <row r="73" spans="3:7">
      <c r="E73" s="53" t="s">
        <v>1079</v>
      </c>
      <c r="G73" s="53" t="s">
        <v>1078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55"/>
  <sheetViews>
    <sheetView workbookViewId="0">
      <selection activeCell="J2" sqref="J2"/>
    </sheetView>
  </sheetViews>
  <sheetFormatPr defaultRowHeight="13.5"/>
  <cols>
    <col min="1" max="1" width="28.625" style="5" customWidth="1"/>
    <col min="2" max="2" width="12.375" style="1" customWidth="1"/>
    <col min="3" max="3" width="9.5" style="1" customWidth="1"/>
    <col min="4" max="4" width="9.75" style="1" customWidth="1"/>
    <col min="5" max="5" width="17.375" style="5" customWidth="1"/>
    <col min="6" max="6" width="8.625" style="5" customWidth="1"/>
    <col min="7" max="7" width="17.625" style="61" customWidth="1"/>
    <col min="8" max="8" width="16.625" style="5" customWidth="1"/>
    <col min="9" max="9" width="18.875" style="5" customWidth="1"/>
    <col min="10" max="10" width="18.75" style="61" customWidth="1"/>
    <col min="11" max="16384" width="9" style="1"/>
  </cols>
  <sheetData>
    <row r="1" spans="1:10" s="58" customFormat="1" ht="27.75" customHeight="1">
      <c r="A1" s="56" t="s">
        <v>757</v>
      </c>
      <c r="B1" s="55" t="s">
        <v>53</v>
      </c>
      <c r="C1" s="55" t="s">
        <v>701</v>
      </c>
      <c r="D1" s="55" t="s">
        <v>702</v>
      </c>
      <c r="E1" s="56" t="s">
        <v>1329</v>
      </c>
      <c r="F1" s="56" t="s">
        <v>703</v>
      </c>
      <c r="G1" s="57" t="s">
        <v>1331</v>
      </c>
      <c r="H1" s="56" t="s">
        <v>1332</v>
      </c>
      <c r="I1" s="56" t="s">
        <v>1334</v>
      </c>
      <c r="J1" s="57" t="s">
        <v>1336</v>
      </c>
    </row>
    <row r="2" spans="1:10" s="58" customFormat="1" ht="27.75" customHeight="1">
      <c r="A2" s="191"/>
      <c r="B2" s="192"/>
      <c r="C2" s="192"/>
      <c r="D2" s="192"/>
      <c r="E2" s="193" t="s">
        <v>1328</v>
      </c>
      <c r="F2" s="177" t="s">
        <v>1290</v>
      </c>
      <c r="G2" s="194" t="s">
        <v>1330</v>
      </c>
      <c r="H2" s="177" t="s">
        <v>1333</v>
      </c>
      <c r="I2" s="177" t="s">
        <v>1335</v>
      </c>
      <c r="J2" s="195" t="s">
        <v>1333</v>
      </c>
    </row>
    <row r="3" spans="1:10" s="59" customFormat="1" ht="24.95" customHeight="1">
      <c r="A3" s="42"/>
      <c r="B3" s="42"/>
      <c r="C3" s="42"/>
      <c r="D3" s="42"/>
      <c r="E3" s="255" t="s">
        <v>54</v>
      </c>
      <c r="F3" s="256"/>
      <c r="G3" s="256"/>
      <c r="H3" s="256"/>
      <c r="I3" s="256"/>
      <c r="J3" s="257"/>
    </row>
    <row r="4" spans="1:10" ht="24.95" customHeight="1">
      <c r="A4" s="42" t="s">
        <v>756</v>
      </c>
      <c r="B4" s="42" t="s">
        <v>55</v>
      </c>
      <c r="C4" s="62">
        <f>1650*991/1000000</f>
        <v>1.6351500000000001</v>
      </c>
      <c r="D4" s="42">
        <v>18.2</v>
      </c>
      <c r="E4" s="47">
        <v>270</v>
      </c>
      <c r="F4" s="47">
        <v>16.510000000000002</v>
      </c>
      <c r="G4" s="60">
        <v>38.51</v>
      </c>
      <c r="H4" s="47">
        <v>9.1379999999999999</v>
      </c>
      <c r="I4" s="47">
        <v>31.65</v>
      </c>
      <c r="J4" s="60">
        <v>8.6110000000000007</v>
      </c>
    </row>
    <row r="5" spans="1:10" ht="24.95" customHeight="1">
      <c r="A5" s="42" t="s">
        <v>732</v>
      </c>
      <c r="B5" s="42" t="s">
        <v>55</v>
      </c>
      <c r="C5" s="62">
        <f t="shared" ref="C5:C12" si="0">1650*991/1000000</f>
        <v>1.6351500000000001</v>
      </c>
      <c r="D5" s="42">
        <v>18.2</v>
      </c>
      <c r="E5" s="47">
        <v>275</v>
      </c>
      <c r="F5" s="47">
        <v>16.82</v>
      </c>
      <c r="G5" s="60">
        <v>38.86</v>
      </c>
      <c r="H5" s="47">
        <v>9.2219999999999995</v>
      </c>
      <c r="I5" s="47">
        <v>31.66</v>
      </c>
      <c r="J5" s="60">
        <v>8.6859999999999999</v>
      </c>
    </row>
    <row r="6" spans="1:10" ht="24.95" customHeight="1">
      <c r="A6" s="42" t="s">
        <v>733</v>
      </c>
      <c r="B6" s="42" t="s">
        <v>705</v>
      </c>
      <c r="C6" s="62">
        <f t="shared" si="0"/>
        <v>1.6351500000000001</v>
      </c>
      <c r="D6" s="42">
        <v>18.2</v>
      </c>
      <c r="E6" s="47">
        <v>280</v>
      </c>
      <c r="F6" s="47">
        <v>17.12</v>
      </c>
      <c r="G6" s="60">
        <v>39.22</v>
      </c>
      <c r="H6" s="47">
        <v>9.3049999999999997</v>
      </c>
      <c r="I6" s="47">
        <v>31.95</v>
      </c>
      <c r="J6" s="60">
        <v>8.7690000000000001</v>
      </c>
    </row>
    <row r="7" spans="1:10" ht="24.95" customHeight="1">
      <c r="A7" s="42" t="s">
        <v>734</v>
      </c>
      <c r="B7" s="42" t="s">
        <v>705</v>
      </c>
      <c r="C7" s="62">
        <f t="shared" si="0"/>
        <v>1.6351500000000001</v>
      </c>
      <c r="D7" s="42">
        <v>18.2</v>
      </c>
      <c r="E7" s="47">
        <v>285</v>
      </c>
      <c r="F7" s="47">
        <v>17.43</v>
      </c>
      <c r="G7" s="60">
        <v>39.26</v>
      </c>
      <c r="H7" s="47">
        <v>9.3330000000000002</v>
      </c>
      <c r="I7" s="47">
        <v>32.36</v>
      </c>
      <c r="J7" s="60">
        <v>8.8049999999999997</v>
      </c>
    </row>
    <row r="8" spans="1:10" ht="24.95" customHeight="1">
      <c r="A8" s="42" t="s">
        <v>735</v>
      </c>
      <c r="B8" s="42" t="s">
        <v>705</v>
      </c>
      <c r="C8" s="62">
        <f t="shared" si="0"/>
        <v>1.6351500000000001</v>
      </c>
      <c r="D8" s="42">
        <v>18.2</v>
      </c>
      <c r="E8" s="47">
        <v>290</v>
      </c>
      <c r="F8" s="47">
        <v>17.739999999999998</v>
      </c>
      <c r="G8" s="60">
        <v>39.31</v>
      </c>
      <c r="H8" s="47">
        <v>9.3840000000000003</v>
      </c>
      <c r="I8" s="47">
        <v>32.76</v>
      </c>
      <c r="J8" s="60">
        <v>8.8529999999999998</v>
      </c>
    </row>
    <row r="9" spans="1:10" ht="24.95" customHeight="1">
      <c r="A9" s="42" t="s">
        <v>736</v>
      </c>
      <c r="B9" s="42" t="s">
        <v>704</v>
      </c>
      <c r="C9" s="62">
        <f t="shared" si="0"/>
        <v>1.6351500000000001</v>
      </c>
      <c r="D9" s="42">
        <v>18.2</v>
      </c>
      <c r="E9" s="47">
        <v>285</v>
      </c>
      <c r="F9" s="47">
        <v>17.43</v>
      </c>
      <c r="G9" s="60">
        <v>38.479999999999997</v>
      </c>
      <c r="H9" s="47">
        <v>9.6120000000000001</v>
      </c>
      <c r="I9" s="47">
        <v>31.21</v>
      </c>
      <c r="J9" s="60">
        <v>9.0779999999999994</v>
      </c>
    </row>
    <row r="10" spans="1:10" ht="24.95" customHeight="1">
      <c r="A10" s="42" t="s">
        <v>737</v>
      </c>
      <c r="B10" s="42" t="s">
        <v>704</v>
      </c>
      <c r="C10" s="62">
        <f t="shared" si="0"/>
        <v>1.6351500000000001</v>
      </c>
      <c r="D10" s="42">
        <v>18.2</v>
      </c>
      <c r="E10" s="47">
        <v>290</v>
      </c>
      <c r="F10" s="47">
        <v>17.739999999999998</v>
      </c>
      <c r="G10" s="60">
        <v>38.79</v>
      </c>
      <c r="H10" s="47">
        <v>9.6460000000000008</v>
      </c>
      <c r="I10" s="47">
        <v>31.38</v>
      </c>
      <c r="J10" s="60">
        <v>9.1869999999999994</v>
      </c>
    </row>
    <row r="11" spans="1:10" ht="24.95" customHeight="1">
      <c r="A11" s="42" t="s">
        <v>738</v>
      </c>
      <c r="B11" s="42" t="s">
        <v>704</v>
      </c>
      <c r="C11" s="62">
        <f t="shared" si="0"/>
        <v>1.6351500000000001</v>
      </c>
      <c r="D11" s="42">
        <v>18.2</v>
      </c>
      <c r="E11" s="47">
        <v>295</v>
      </c>
      <c r="F11" s="47">
        <v>18.079999999999998</v>
      </c>
      <c r="G11" s="60">
        <v>39.119999999999997</v>
      </c>
      <c r="H11" s="47">
        <v>9.6780000000000008</v>
      </c>
      <c r="I11" s="47">
        <v>31.57</v>
      </c>
      <c r="J11" s="60" t="s">
        <v>706</v>
      </c>
    </row>
    <row r="12" spans="1:10" ht="24.95" customHeight="1">
      <c r="A12" s="42" t="s">
        <v>739</v>
      </c>
      <c r="B12" s="42" t="s">
        <v>704</v>
      </c>
      <c r="C12" s="62">
        <f t="shared" si="0"/>
        <v>1.6351500000000001</v>
      </c>
      <c r="D12" s="42">
        <v>18.2</v>
      </c>
      <c r="E12" s="47">
        <v>300</v>
      </c>
      <c r="F12" s="47">
        <v>18.350000000000001</v>
      </c>
      <c r="G12" s="60">
        <v>39.47</v>
      </c>
      <c r="H12" s="47">
        <v>9.7089999999999996</v>
      </c>
      <c r="I12" s="47">
        <v>31.77</v>
      </c>
      <c r="J12" s="60">
        <v>9.3870000000000005</v>
      </c>
    </row>
    <row r="13" spans="1:10" ht="24.95" customHeight="1">
      <c r="A13" s="42" t="s">
        <v>740</v>
      </c>
      <c r="B13" s="42" t="s">
        <v>707</v>
      </c>
      <c r="C13" s="62">
        <f>1956*991/1000000</f>
        <v>1.938396</v>
      </c>
      <c r="D13" s="42">
        <v>26.5</v>
      </c>
      <c r="E13" s="47">
        <v>320</v>
      </c>
      <c r="F13" s="47">
        <v>16.510000000000002</v>
      </c>
      <c r="G13" s="60">
        <v>44.42</v>
      </c>
      <c r="H13" s="47">
        <v>9.2650000000000006</v>
      </c>
      <c r="I13" s="47">
        <v>36.97</v>
      </c>
      <c r="J13" s="60">
        <v>8.6549999999999994</v>
      </c>
    </row>
    <row r="14" spans="1:10" ht="24.95" customHeight="1">
      <c r="A14" s="42" t="s">
        <v>741</v>
      </c>
      <c r="B14" s="42" t="s">
        <v>707</v>
      </c>
      <c r="C14" s="62">
        <f t="shared" ref="C14:C23" si="1">1956*991/1000000</f>
        <v>1.938396</v>
      </c>
      <c r="D14" s="42">
        <v>26.5</v>
      </c>
      <c r="E14" s="47">
        <v>325</v>
      </c>
      <c r="F14" s="47">
        <v>16.77</v>
      </c>
      <c r="G14" s="60" t="s">
        <v>708</v>
      </c>
      <c r="H14" s="47">
        <v>9.298</v>
      </c>
      <c r="I14" s="47">
        <v>36.99</v>
      </c>
      <c r="J14" s="60">
        <v>8.7859999999999996</v>
      </c>
    </row>
    <row r="15" spans="1:10" ht="24.95" customHeight="1">
      <c r="A15" s="42" t="s">
        <v>742</v>
      </c>
      <c r="B15" s="42" t="s">
        <v>707</v>
      </c>
      <c r="C15" s="62">
        <f t="shared" si="1"/>
        <v>1.938396</v>
      </c>
      <c r="D15" s="42">
        <v>26.5</v>
      </c>
      <c r="E15" s="47">
        <v>330</v>
      </c>
      <c r="F15" s="47">
        <v>17.02</v>
      </c>
      <c r="G15" s="60" t="s">
        <v>709</v>
      </c>
      <c r="H15" s="47">
        <v>9.3369999999999997</v>
      </c>
      <c r="I15" s="47">
        <v>37.11</v>
      </c>
      <c r="J15" s="60">
        <v>8.8919999999999995</v>
      </c>
    </row>
    <row r="16" spans="1:10" ht="24.95" customHeight="1">
      <c r="A16" s="42" t="s">
        <v>743</v>
      </c>
      <c r="B16" s="42" t="s">
        <v>707</v>
      </c>
      <c r="C16" s="62">
        <f t="shared" si="1"/>
        <v>1.938396</v>
      </c>
      <c r="D16" s="42">
        <v>26.5</v>
      </c>
      <c r="E16" s="47">
        <v>335</v>
      </c>
      <c r="F16" s="47">
        <v>17.28</v>
      </c>
      <c r="G16" s="60" t="s">
        <v>710</v>
      </c>
      <c r="H16" s="47">
        <v>9.4529999999999994</v>
      </c>
      <c r="I16" s="47">
        <v>37.21</v>
      </c>
      <c r="J16" s="60">
        <v>9.0030000000000001</v>
      </c>
    </row>
    <row r="17" spans="1:10" ht="24.95" customHeight="1">
      <c r="A17" s="42" t="s">
        <v>744</v>
      </c>
      <c r="B17" s="42" t="s">
        <v>707</v>
      </c>
      <c r="C17" s="62">
        <f t="shared" si="1"/>
        <v>1.938396</v>
      </c>
      <c r="D17" s="42">
        <v>26.5</v>
      </c>
      <c r="E17" s="47">
        <v>340</v>
      </c>
      <c r="F17" s="47">
        <v>17.54</v>
      </c>
      <c r="G17" s="60">
        <v>45.66</v>
      </c>
      <c r="H17" s="47">
        <v>9.5809999999999995</v>
      </c>
      <c r="I17" s="47">
        <v>37.26</v>
      </c>
      <c r="J17" s="60">
        <v>9.125</v>
      </c>
    </row>
    <row r="18" spans="1:10" ht="24.95" customHeight="1">
      <c r="A18" s="42" t="s">
        <v>745</v>
      </c>
      <c r="B18" s="42" t="s">
        <v>707</v>
      </c>
      <c r="C18" s="62">
        <f t="shared" si="1"/>
        <v>1.938396</v>
      </c>
      <c r="D18" s="42">
        <v>26.5</v>
      </c>
      <c r="E18" s="47">
        <v>345</v>
      </c>
      <c r="F18" s="47">
        <v>17.8</v>
      </c>
      <c r="G18" s="60">
        <v>45.74</v>
      </c>
      <c r="H18" s="47">
        <v>9.6989999999999998</v>
      </c>
      <c r="I18" s="47">
        <v>37.35</v>
      </c>
      <c r="J18" s="60">
        <v>9.2370000000000001</v>
      </c>
    </row>
    <row r="19" spans="1:10" ht="24.95" customHeight="1">
      <c r="A19" s="42" t="s">
        <v>746</v>
      </c>
      <c r="B19" s="42" t="s">
        <v>707</v>
      </c>
      <c r="C19" s="62">
        <f t="shared" si="1"/>
        <v>1.938396</v>
      </c>
      <c r="D19" s="42">
        <v>26.5</v>
      </c>
      <c r="E19" s="47">
        <v>350</v>
      </c>
      <c r="F19" s="47">
        <v>18.059999999999999</v>
      </c>
      <c r="G19" s="60" t="s">
        <v>711</v>
      </c>
      <c r="H19" s="47">
        <v>9.8209999999999997</v>
      </c>
      <c r="I19" s="47">
        <v>37.42</v>
      </c>
      <c r="J19" s="60">
        <v>9.3529999999999998</v>
      </c>
    </row>
    <row r="20" spans="1:10" ht="24.95" customHeight="1">
      <c r="A20" s="42" t="s">
        <v>747</v>
      </c>
      <c r="B20" s="42" t="s">
        <v>707</v>
      </c>
      <c r="C20" s="62">
        <f t="shared" si="1"/>
        <v>1.938396</v>
      </c>
      <c r="D20" s="42">
        <v>26.5</v>
      </c>
      <c r="E20" s="47">
        <v>340</v>
      </c>
      <c r="F20" s="47">
        <v>17.54</v>
      </c>
      <c r="G20" s="60">
        <v>46.21</v>
      </c>
      <c r="H20" s="47">
        <v>9.6010000000000009</v>
      </c>
      <c r="I20" s="47">
        <v>37.47</v>
      </c>
      <c r="J20" s="60">
        <v>9.0730000000000004</v>
      </c>
    </row>
    <row r="21" spans="1:10" ht="24.95" customHeight="1">
      <c r="A21" s="42" t="s">
        <v>748</v>
      </c>
      <c r="B21" s="42" t="s">
        <v>707</v>
      </c>
      <c r="C21" s="62">
        <f t="shared" si="1"/>
        <v>1.938396</v>
      </c>
      <c r="D21" s="42">
        <v>26.5</v>
      </c>
      <c r="E21" s="47">
        <v>345</v>
      </c>
      <c r="F21" s="47">
        <v>17.8</v>
      </c>
      <c r="G21" s="60">
        <v>46.43</v>
      </c>
      <c r="H21" s="47">
        <v>9.6289999999999996</v>
      </c>
      <c r="I21" s="47">
        <v>37.659999999999997</v>
      </c>
      <c r="J21" s="60">
        <v>9.1620000000000008</v>
      </c>
    </row>
    <row r="22" spans="1:10" ht="24.95" customHeight="1">
      <c r="A22" s="42" t="s">
        <v>749</v>
      </c>
      <c r="B22" s="42" t="s">
        <v>707</v>
      </c>
      <c r="C22" s="62">
        <f t="shared" si="1"/>
        <v>1.938396</v>
      </c>
      <c r="D22" s="42">
        <v>26.5</v>
      </c>
      <c r="E22" s="47">
        <v>350</v>
      </c>
      <c r="F22" s="47">
        <v>18.059999999999999</v>
      </c>
      <c r="G22" s="60">
        <v>46.66</v>
      </c>
      <c r="H22" s="47">
        <v>9.657</v>
      </c>
      <c r="I22" s="47">
        <v>37.840000000000003</v>
      </c>
      <c r="J22" s="60">
        <v>9.2490000000000006</v>
      </c>
    </row>
    <row r="23" spans="1:10" ht="24.95" customHeight="1">
      <c r="A23" s="42" t="s">
        <v>750</v>
      </c>
      <c r="B23" s="42" t="s">
        <v>707</v>
      </c>
      <c r="C23" s="62">
        <f t="shared" si="1"/>
        <v>1.938396</v>
      </c>
      <c r="D23" s="42">
        <v>26.5</v>
      </c>
      <c r="E23" s="47">
        <v>355</v>
      </c>
      <c r="F23" s="47">
        <v>18.32</v>
      </c>
      <c r="G23" s="60">
        <v>46.88</v>
      </c>
      <c r="H23" s="47">
        <v>9.6829999999999998</v>
      </c>
      <c r="I23" s="47">
        <v>38.020000000000003</v>
      </c>
      <c r="J23" s="60">
        <v>9.3360000000000003</v>
      </c>
    </row>
    <row r="24" spans="1:10" ht="24.95" customHeight="1">
      <c r="A24" s="42" t="s">
        <v>751</v>
      </c>
      <c r="B24" s="42" t="s">
        <v>704</v>
      </c>
      <c r="C24" s="62">
        <f>1658*992/1000000</f>
        <v>1.644736</v>
      </c>
      <c r="D24" s="42">
        <v>23</v>
      </c>
      <c r="E24" s="47">
        <v>265</v>
      </c>
      <c r="F24" s="47">
        <v>16.11</v>
      </c>
      <c r="G24" s="60">
        <v>38.18</v>
      </c>
      <c r="H24" s="47">
        <v>9.0210000000000008</v>
      </c>
      <c r="I24" s="47">
        <v>30.92</v>
      </c>
      <c r="J24" s="60">
        <v>8.5709999999999997</v>
      </c>
    </row>
    <row r="25" spans="1:10" ht="24.95" customHeight="1">
      <c r="A25" s="42" t="s">
        <v>752</v>
      </c>
      <c r="B25" s="42" t="s">
        <v>704</v>
      </c>
      <c r="C25" s="62">
        <f t="shared" ref="C25:C28" si="2">1658*992/1000000</f>
        <v>1.644736</v>
      </c>
      <c r="D25" s="42">
        <v>23</v>
      </c>
      <c r="E25" s="47">
        <v>270</v>
      </c>
      <c r="F25" s="47">
        <v>16.420000000000002</v>
      </c>
      <c r="G25" s="60">
        <v>38.630000000000003</v>
      </c>
      <c r="H25" s="47">
        <v>9.125</v>
      </c>
      <c r="I25" s="47">
        <v>31.29</v>
      </c>
      <c r="J25" s="60">
        <v>8.6319999999999997</v>
      </c>
    </row>
    <row r="26" spans="1:10" ht="24.95" customHeight="1">
      <c r="A26" s="42" t="s">
        <v>753</v>
      </c>
      <c r="B26" s="42" t="s">
        <v>704</v>
      </c>
      <c r="C26" s="62">
        <f t="shared" si="2"/>
        <v>1.644736</v>
      </c>
      <c r="D26" s="42">
        <v>23</v>
      </c>
      <c r="E26" s="47">
        <v>275</v>
      </c>
      <c r="F26" s="47">
        <v>16.72</v>
      </c>
      <c r="G26" s="60" t="s">
        <v>712</v>
      </c>
      <c r="H26" s="47">
        <v>9.2219999999999995</v>
      </c>
      <c r="I26" s="47">
        <v>31.66</v>
      </c>
      <c r="J26" s="60">
        <v>8.6859999999999999</v>
      </c>
    </row>
    <row r="27" spans="1:10" ht="24.95" customHeight="1">
      <c r="A27" s="42" t="s">
        <v>754</v>
      </c>
      <c r="B27" s="42" t="s">
        <v>704</v>
      </c>
      <c r="C27" s="62">
        <f t="shared" si="2"/>
        <v>1.644736</v>
      </c>
      <c r="D27" s="42">
        <v>23</v>
      </c>
      <c r="E27" s="47">
        <v>280</v>
      </c>
      <c r="F27" s="47">
        <v>17.03</v>
      </c>
      <c r="G27" s="60" t="s">
        <v>713</v>
      </c>
      <c r="H27" s="47">
        <v>9.3049999999999997</v>
      </c>
      <c r="I27" s="47">
        <v>31.94</v>
      </c>
      <c r="J27" s="60">
        <v>8.7690000000000001</v>
      </c>
    </row>
    <row r="28" spans="1:10" ht="24.95" customHeight="1">
      <c r="A28" s="42" t="s">
        <v>755</v>
      </c>
      <c r="B28" s="42" t="s">
        <v>704</v>
      </c>
      <c r="C28" s="62">
        <f t="shared" si="2"/>
        <v>1.644736</v>
      </c>
      <c r="D28" s="42">
        <v>23</v>
      </c>
      <c r="E28" s="47">
        <v>285</v>
      </c>
      <c r="F28" s="47">
        <v>17.32</v>
      </c>
      <c r="G28" s="60" t="s">
        <v>714</v>
      </c>
      <c r="H28" s="47">
        <v>9.3330000000000002</v>
      </c>
      <c r="I28" s="47">
        <v>32.36</v>
      </c>
      <c r="J28" s="60">
        <v>8.8049999999999997</v>
      </c>
    </row>
    <row r="29" spans="1:10" ht="20.100000000000001" customHeight="1"/>
    <row r="30" spans="1:10" ht="20.100000000000001" customHeight="1"/>
    <row r="31" spans="1:10" ht="20.100000000000001" customHeight="1">
      <c r="E31" s="5" t="s">
        <v>1081</v>
      </c>
      <c r="F31" s="5" t="s">
        <v>1082</v>
      </c>
    </row>
    <row r="33" spans="1:6">
      <c r="E33" s="5" t="s">
        <v>1084</v>
      </c>
      <c r="F33" s="5" t="s">
        <v>1083</v>
      </c>
    </row>
    <row r="35" spans="1:6" ht="24.95" customHeight="1">
      <c r="A35" s="253"/>
      <c r="B35" s="253"/>
      <c r="C35" s="254"/>
    </row>
    <row r="36" spans="1:6" ht="24.95" customHeight="1">
      <c r="A36" s="48"/>
      <c r="B36" s="18" t="s">
        <v>715</v>
      </c>
      <c r="C36" s="48" t="s">
        <v>716</v>
      </c>
    </row>
    <row r="37" spans="1:6" ht="24.95" customHeight="1">
      <c r="A37" s="48"/>
      <c r="B37" s="18">
        <v>6</v>
      </c>
      <c r="C37" s="48">
        <v>20</v>
      </c>
    </row>
    <row r="38" spans="1:6" ht="24.95" customHeight="1">
      <c r="A38" s="48"/>
      <c r="B38" s="18" t="s">
        <v>717</v>
      </c>
      <c r="C38" s="48" t="s">
        <v>718</v>
      </c>
    </row>
    <row r="39" spans="1:6" ht="24.95" customHeight="1">
      <c r="A39" s="19"/>
      <c r="B39" s="20">
        <v>-2E-3</v>
      </c>
      <c r="C39" s="19">
        <v>-1.5E-3</v>
      </c>
    </row>
    <row r="40" spans="1:6" ht="30" customHeight="1">
      <c r="A40" s="48"/>
      <c r="B40" s="18" t="s">
        <v>719</v>
      </c>
      <c r="C40" s="48" t="s">
        <v>720</v>
      </c>
    </row>
    <row r="41" spans="1:6" ht="24.95" customHeight="1">
      <c r="A41" s="48"/>
      <c r="B41" s="18" t="s">
        <v>721</v>
      </c>
      <c r="C41" s="48" t="s">
        <v>721</v>
      </c>
    </row>
    <row r="42" spans="1:6" ht="54.75" customHeight="1">
      <c r="A42" s="18"/>
      <c r="B42" s="18" t="s">
        <v>722</v>
      </c>
      <c r="C42" s="48" t="s">
        <v>723</v>
      </c>
    </row>
    <row r="43" spans="1:6" ht="42.75" customHeight="1">
      <c r="A43" s="48"/>
      <c r="B43" s="18" t="s">
        <v>725</v>
      </c>
      <c r="C43" s="48" t="s">
        <v>724</v>
      </c>
    </row>
    <row r="44" spans="1:6" ht="24.95" customHeight="1">
      <c r="A44" s="48"/>
      <c r="B44" s="18" t="s">
        <v>726</v>
      </c>
      <c r="C44" s="48" t="s">
        <v>727</v>
      </c>
    </row>
    <row r="45" spans="1:6" ht="40.5" customHeight="1">
      <c r="A45" s="48"/>
      <c r="B45" s="18" t="s">
        <v>728</v>
      </c>
      <c r="C45" s="48" t="s">
        <v>729</v>
      </c>
    </row>
    <row r="46" spans="1:6" ht="24.95" customHeight="1">
      <c r="A46" s="48"/>
      <c r="B46" s="18">
        <v>25</v>
      </c>
      <c r="C46" s="48">
        <v>25</v>
      </c>
    </row>
    <row r="47" spans="1:6" ht="24.95" customHeight="1">
      <c r="A47" s="48"/>
      <c r="B47" s="18" t="s">
        <v>730</v>
      </c>
      <c r="C47" s="48" t="s">
        <v>731</v>
      </c>
    </row>
    <row r="48" spans="1:6">
      <c r="A48" s="48"/>
      <c r="B48" s="18"/>
      <c r="C48" s="48"/>
    </row>
    <row r="49" spans="1:3">
      <c r="A49" s="48"/>
      <c r="B49" s="18"/>
      <c r="C49" s="48"/>
    </row>
    <row r="50" spans="1:3">
      <c r="A50" s="48"/>
      <c r="B50" s="18"/>
      <c r="C50" s="48"/>
    </row>
    <row r="51" spans="1:3">
      <c r="A51" s="48"/>
      <c r="B51" s="18"/>
      <c r="C51" s="48"/>
    </row>
    <row r="52" spans="1:3">
      <c r="A52" s="48"/>
      <c r="B52" s="18"/>
      <c r="C52" s="48"/>
    </row>
    <row r="53" spans="1:3">
      <c r="A53" s="48"/>
      <c r="B53" s="18"/>
      <c r="C53" s="48"/>
    </row>
    <row r="54" spans="1:3">
      <c r="A54" s="48"/>
      <c r="B54" s="18"/>
      <c r="C54" s="48"/>
    </row>
    <row r="55" spans="1:3">
      <c r="A55" s="48"/>
      <c r="B55" s="18"/>
      <c r="C55" s="48"/>
    </row>
  </sheetData>
  <mergeCells count="2">
    <mergeCell ref="A35:C35"/>
    <mergeCell ref="E3:J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100"/>
  <sheetViews>
    <sheetView topLeftCell="A64" workbookViewId="0">
      <selection activeCell="P6" sqref="P6"/>
    </sheetView>
  </sheetViews>
  <sheetFormatPr defaultRowHeight="13.5"/>
  <cols>
    <col min="1" max="1" width="9" style="5"/>
    <col min="2" max="2" width="9.875" style="5" customWidth="1"/>
    <col min="3" max="3" width="9" style="5" customWidth="1"/>
    <col min="4" max="4" width="9.875" style="5" customWidth="1"/>
    <col min="5" max="5" width="7.625" style="5" customWidth="1"/>
    <col min="6" max="6" width="11.25" style="5" customWidth="1"/>
    <col min="7" max="7" width="9.625" style="5" customWidth="1"/>
    <col min="8" max="8" width="9" style="5"/>
    <col min="9" max="9" width="11" style="5" customWidth="1"/>
    <col min="10" max="16384" width="9" style="5"/>
  </cols>
  <sheetData>
    <row r="1" spans="1:13">
      <c r="A1" s="188" t="s">
        <v>42</v>
      </c>
      <c r="B1" s="188" t="s">
        <v>78</v>
      </c>
      <c r="C1" s="188" t="s">
        <v>44</v>
      </c>
      <c r="D1" s="188" t="s">
        <v>1</v>
      </c>
      <c r="E1" s="188" t="s">
        <v>41</v>
      </c>
      <c r="F1" s="188" t="s">
        <v>2</v>
      </c>
      <c r="G1" s="188" t="s">
        <v>3</v>
      </c>
      <c r="H1" s="188" t="s">
        <v>4</v>
      </c>
      <c r="I1" s="188" t="s">
        <v>76</v>
      </c>
      <c r="J1" s="188" t="s">
        <v>5</v>
      </c>
      <c r="K1" s="188" t="s">
        <v>6</v>
      </c>
      <c r="L1" s="188" t="s">
        <v>7</v>
      </c>
      <c r="M1" s="5" t="s">
        <v>1161</v>
      </c>
    </row>
    <row r="2" spans="1:13">
      <c r="A2" s="3"/>
      <c r="B2" s="263"/>
      <c r="C2" s="3"/>
      <c r="D2" s="3"/>
      <c r="E2" s="3" t="s">
        <v>1337</v>
      </c>
      <c r="F2" s="3" t="s">
        <v>1338</v>
      </c>
      <c r="G2" s="3" t="s">
        <v>1340</v>
      </c>
      <c r="H2" s="3" t="s">
        <v>1341</v>
      </c>
      <c r="I2" s="3" t="s">
        <v>1342</v>
      </c>
      <c r="J2" s="3" t="s">
        <v>179</v>
      </c>
      <c r="K2" s="3" t="s">
        <v>179</v>
      </c>
      <c r="L2" s="3" t="s">
        <v>179</v>
      </c>
    </row>
    <row r="3" spans="1:13">
      <c r="A3" s="3" t="s">
        <v>43</v>
      </c>
      <c r="B3" s="5" t="s">
        <v>79</v>
      </c>
      <c r="C3" s="3" t="s">
        <v>45</v>
      </c>
      <c r="D3" s="3" t="s">
        <v>8</v>
      </c>
      <c r="E3" s="3">
        <v>0.75</v>
      </c>
      <c r="F3" s="3">
        <v>8.6</v>
      </c>
      <c r="G3" s="3">
        <v>55</v>
      </c>
      <c r="H3" s="3">
        <v>0.9</v>
      </c>
      <c r="I3" s="3" t="s">
        <v>58</v>
      </c>
      <c r="J3" s="3">
        <v>2100</v>
      </c>
      <c r="K3" s="3">
        <v>1900</v>
      </c>
      <c r="L3" s="3">
        <v>1376</v>
      </c>
    </row>
    <row r="4" spans="1:13">
      <c r="A4" s="3" t="s">
        <v>43</v>
      </c>
      <c r="B4" s="5" t="s">
        <v>80</v>
      </c>
      <c r="C4" s="3" t="s">
        <v>45</v>
      </c>
      <c r="D4" s="3" t="s">
        <v>9</v>
      </c>
      <c r="E4" s="3">
        <v>0.75</v>
      </c>
      <c r="F4" s="3">
        <v>11.6</v>
      </c>
      <c r="G4" s="3">
        <v>75</v>
      </c>
      <c r="H4" s="3">
        <v>1.2</v>
      </c>
      <c r="I4" s="3" t="s">
        <v>58</v>
      </c>
      <c r="J4" s="3">
        <v>2100</v>
      </c>
      <c r="K4" s="3">
        <v>1900</v>
      </c>
      <c r="L4" s="3">
        <v>1376</v>
      </c>
    </row>
    <row r="5" spans="1:13">
      <c r="A5" s="3" t="s">
        <v>43</v>
      </c>
      <c r="B5" s="5" t="s">
        <v>81</v>
      </c>
      <c r="C5" s="3" t="s">
        <v>45</v>
      </c>
      <c r="D5" s="3" t="s">
        <v>10</v>
      </c>
      <c r="E5" s="3">
        <v>0.75</v>
      </c>
      <c r="F5" s="3">
        <v>14</v>
      </c>
      <c r="G5" s="3">
        <v>90</v>
      </c>
      <c r="H5" s="3">
        <v>1.4</v>
      </c>
      <c r="I5" s="3" t="s">
        <v>58</v>
      </c>
      <c r="J5" s="3">
        <v>2100</v>
      </c>
      <c r="K5" s="3">
        <v>1900</v>
      </c>
      <c r="L5" s="3">
        <v>1376</v>
      </c>
    </row>
    <row r="6" spans="1:13">
      <c r="A6" s="3" t="s">
        <v>43</v>
      </c>
      <c r="B6" s="5" t="s">
        <v>82</v>
      </c>
      <c r="C6" s="3" t="s">
        <v>45</v>
      </c>
      <c r="D6" s="3" t="s">
        <v>11</v>
      </c>
      <c r="E6" s="3">
        <v>0.75</v>
      </c>
      <c r="F6" s="3">
        <v>19.100000000000001</v>
      </c>
      <c r="G6" s="3">
        <v>110</v>
      </c>
      <c r="H6" s="3">
        <v>1.7</v>
      </c>
      <c r="I6" s="3" t="s">
        <v>58</v>
      </c>
      <c r="J6" s="3">
        <v>2540</v>
      </c>
      <c r="K6" s="3">
        <v>2000</v>
      </c>
      <c r="L6" s="3">
        <v>1650</v>
      </c>
    </row>
    <row r="7" spans="1:13">
      <c r="A7" s="3" t="s">
        <v>43</v>
      </c>
      <c r="B7" s="5" t="s">
        <v>83</v>
      </c>
      <c r="C7" s="3" t="s">
        <v>45</v>
      </c>
      <c r="D7" s="3" t="s">
        <v>12</v>
      </c>
      <c r="E7" s="3">
        <v>0.75</v>
      </c>
      <c r="F7" s="3">
        <v>22</v>
      </c>
      <c r="G7" s="3">
        <v>132</v>
      </c>
      <c r="H7" s="3">
        <v>1.9</v>
      </c>
      <c r="I7" s="3" t="s">
        <v>58</v>
      </c>
      <c r="J7" s="3">
        <v>2540</v>
      </c>
      <c r="K7" s="3">
        <v>2000</v>
      </c>
      <c r="L7" s="3">
        <v>1650</v>
      </c>
    </row>
    <row r="8" spans="1:13">
      <c r="A8" s="3" t="s">
        <v>43</v>
      </c>
      <c r="B8" s="5" t="s">
        <v>84</v>
      </c>
      <c r="C8" s="3" t="s">
        <v>45</v>
      </c>
      <c r="D8" s="3" t="s">
        <v>13</v>
      </c>
      <c r="E8" s="3">
        <v>0.75</v>
      </c>
      <c r="F8" s="3">
        <v>23.6</v>
      </c>
      <c r="G8" s="3">
        <v>145</v>
      </c>
      <c r="H8" s="3">
        <v>2</v>
      </c>
      <c r="I8" s="3" t="s">
        <v>58</v>
      </c>
      <c r="J8" s="3">
        <v>2540</v>
      </c>
      <c r="K8" s="3">
        <v>2000</v>
      </c>
      <c r="L8" s="3">
        <v>1650</v>
      </c>
    </row>
    <row r="9" spans="1:13">
      <c r="A9" s="3" t="s">
        <v>43</v>
      </c>
      <c r="B9" s="5" t="s">
        <v>85</v>
      </c>
      <c r="C9" s="3" t="s">
        <v>45</v>
      </c>
      <c r="D9" s="3" t="s">
        <v>14</v>
      </c>
      <c r="E9" s="3">
        <v>0.75</v>
      </c>
      <c r="F9" s="3">
        <v>28.3</v>
      </c>
      <c r="G9" s="3">
        <v>160</v>
      </c>
      <c r="H9" s="3">
        <v>2.2999999999999998</v>
      </c>
      <c r="I9" s="3" t="s">
        <v>58</v>
      </c>
      <c r="J9" s="3">
        <v>3140</v>
      </c>
      <c r="K9" s="3">
        <v>2000</v>
      </c>
      <c r="L9" s="3">
        <v>1650</v>
      </c>
    </row>
    <row r="10" spans="1:13">
      <c r="A10" s="3" t="s">
        <v>43</v>
      </c>
      <c r="B10" s="5" t="s">
        <v>86</v>
      </c>
      <c r="C10" s="3" t="s">
        <v>45</v>
      </c>
      <c r="D10" s="3" t="s">
        <v>15</v>
      </c>
      <c r="E10" s="3">
        <v>0.75</v>
      </c>
      <c r="F10" s="3">
        <v>36.4</v>
      </c>
      <c r="G10" s="3">
        <v>200</v>
      </c>
      <c r="H10" s="3">
        <v>3</v>
      </c>
      <c r="I10" s="3" t="s">
        <v>58</v>
      </c>
      <c r="J10" s="3">
        <v>3140</v>
      </c>
      <c r="K10" s="3">
        <v>2000</v>
      </c>
      <c r="L10" s="3">
        <v>1650</v>
      </c>
    </row>
    <row r="11" spans="1:13">
      <c r="A11" s="3" t="s">
        <v>43</v>
      </c>
      <c r="B11" s="5" t="s">
        <v>87</v>
      </c>
      <c r="C11" s="3" t="s">
        <v>45</v>
      </c>
      <c r="D11" s="3" t="s">
        <v>16</v>
      </c>
      <c r="E11" s="3">
        <v>0.75</v>
      </c>
      <c r="F11" s="3">
        <v>43.6</v>
      </c>
      <c r="G11" s="3">
        <v>250</v>
      </c>
      <c r="H11" s="3">
        <v>3.7</v>
      </c>
      <c r="I11" s="3" t="s">
        <v>58</v>
      </c>
      <c r="J11" s="3">
        <v>3140</v>
      </c>
      <c r="K11" s="3">
        <v>2000</v>
      </c>
      <c r="L11" s="3">
        <v>1650</v>
      </c>
    </row>
    <row r="12" spans="1:13">
      <c r="A12" s="3" t="s">
        <v>43</v>
      </c>
      <c r="B12" s="5" t="s">
        <v>88</v>
      </c>
      <c r="C12" s="3" t="s">
        <v>45</v>
      </c>
      <c r="D12" s="3" t="s">
        <v>17</v>
      </c>
      <c r="E12" s="3">
        <v>0.75</v>
      </c>
      <c r="F12" s="3">
        <v>46.8</v>
      </c>
      <c r="G12" s="3">
        <v>275</v>
      </c>
      <c r="H12" s="3">
        <v>4.0999999999999996</v>
      </c>
      <c r="I12" s="3" t="s">
        <v>58</v>
      </c>
      <c r="J12" s="3">
        <v>3140</v>
      </c>
      <c r="K12" s="3">
        <v>2000</v>
      </c>
      <c r="L12" s="3">
        <v>1650</v>
      </c>
    </row>
    <row r="13" spans="1:13">
      <c r="A13" s="3" t="s">
        <v>43</v>
      </c>
      <c r="B13" s="5" t="s">
        <v>89</v>
      </c>
      <c r="C13" s="3" t="s">
        <v>45</v>
      </c>
      <c r="D13" s="3" t="s">
        <v>18</v>
      </c>
      <c r="E13" s="3">
        <v>0.75</v>
      </c>
      <c r="F13" s="3">
        <v>46.5</v>
      </c>
      <c r="G13" s="3">
        <v>315</v>
      </c>
      <c r="H13" s="3">
        <v>4</v>
      </c>
      <c r="I13" s="3" t="s">
        <v>58</v>
      </c>
      <c r="J13" s="3">
        <v>3700</v>
      </c>
      <c r="K13" s="3">
        <v>2400</v>
      </c>
      <c r="L13" s="3">
        <v>2120</v>
      </c>
    </row>
    <row r="14" spans="1:13">
      <c r="A14" s="3" t="s">
        <v>43</v>
      </c>
      <c r="B14" s="5" t="s">
        <v>90</v>
      </c>
      <c r="C14" s="3" t="s">
        <v>45</v>
      </c>
      <c r="D14" s="3" t="s">
        <v>19</v>
      </c>
      <c r="E14" s="3">
        <v>0.75</v>
      </c>
      <c r="F14" s="3">
        <v>51.3</v>
      </c>
      <c r="G14" s="3">
        <v>315</v>
      </c>
      <c r="H14" s="3">
        <v>4.4000000000000004</v>
      </c>
      <c r="I14" s="3" t="s">
        <v>58</v>
      </c>
      <c r="J14" s="3">
        <v>3700</v>
      </c>
      <c r="K14" s="3">
        <v>2400</v>
      </c>
      <c r="L14" s="3">
        <v>2120</v>
      </c>
    </row>
    <row r="15" spans="1:13">
      <c r="A15" s="3" t="s">
        <v>43</v>
      </c>
      <c r="B15" s="5" t="s">
        <v>91</v>
      </c>
      <c r="C15" s="3" t="s">
        <v>45</v>
      </c>
      <c r="D15" s="3" t="s">
        <v>20</v>
      </c>
      <c r="E15" s="3">
        <v>0.75</v>
      </c>
      <c r="F15" s="3">
        <v>56.9</v>
      </c>
      <c r="G15" s="3">
        <v>355</v>
      </c>
      <c r="H15" s="3">
        <v>4.8</v>
      </c>
      <c r="I15" s="3" t="s">
        <v>58</v>
      </c>
      <c r="J15" s="3">
        <v>3700</v>
      </c>
      <c r="K15" s="3">
        <v>2400</v>
      </c>
      <c r="L15" s="3">
        <v>2120</v>
      </c>
    </row>
    <row r="16" spans="1:13">
      <c r="A16" s="3" t="s">
        <v>43</v>
      </c>
      <c r="B16" s="5" t="s">
        <v>92</v>
      </c>
      <c r="C16" s="3" t="s">
        <v>45</v>
      </c>
      <c r="D16" s="3" t="s">
        <v>21</v>
      </c>
      <c r="E16" s="3">
        <v>0.75</v>
      </c>
      <c r="F16" s="3">
        <v>62.9</v>
      </c>
      <c r="G16" s="3">
        <v>400</v>
      </c>
      <c r="H16" s="3">
        <v>5.4</v>
      </c>
      <c r="I16" s="3" t="s">
        <v>58</v>
      </c>
      <c r="J16" s="3">
        <v>3700</v>
      </c>
      <c r="K16" s="3">
        <v>2400</v>
      </c>
      <c r="L16" s="3">
        <v>2120</v>
      </c>
    </row>
    <row r="17" spans="1:12">
      <c r="A17" s="3" t="s">
        <v>43</v>
      </c>
      <c r="B17" s="5" t="s">
        <v>93</v>
      </c>
      <c r="C17" s="3" t="s">
        <v>45</v>
      </c>
      <c r="D17" s="3" t="s">
        <v>22</v>
      </c>
      <c r="E17" s="3">
        <v>0.75</v>
      </c>
      <c r="F17" s="3">
        <v>69.7</v>
      </c>
      <c r="G17" s="3">
        <v>450</v>
      </c>
      <c r="H17" s="3">
        <v>6.2</v>
      </c>
      <c r="I17" s="3" t="s">
        <v>58</v>
      </c>
      <c r="J17" s="3">
        <v>3700</v>
      </c>
      <c r="K17" s="3">
        <v>2400</v>
      </c>
      <c r="L17" s="3">
        <v>2120</v>
      </c>
    </row>
    <row r="18" spans="1:12">
      <c r="A18" s="3" t="s">
        <v>43</v>
      </c>
      <c r="B18" s="5" t="s">
        <v>94</v>
      </c>
      <c r="C18" s="3" t="s">
        <v>45</v>
      </c>
      <c r="D18" s="3" t="s">
        <v>23</v>
      </c>
      <c r="E18" s="3">
        <v>0.75</v>
      </c>
      <c r="F18" s="3">
        <v>75.400000000000006</v>
      </c>
      <c r="G18" s="3">
        <v>450</v>
      </c>
      <c r="H18" s="3">
        <v>7.2</v>
      </c>
      <c r="I18" s="3" t="s">
        <v>58</v>
      </c>
      <c r="J18" s="3">
        <v>4060</v>
      </c>
      <c r="K18" s="3">
        <v>2400</v>
      </c>
      <c r="L18" s="3">
        <v>2120</v>
      </c>
    </row>
    <row r="19" spans="1:12">
      <c r="A19" s="3" t="s">
        <v>43</v>
      </c>
      <c r="B19" s="5" t="s">
        <v>95</v>
      </c>
      <c r="C19" s="3" t="s">
        <v>45</v>
      </c>
      <c r="D19" s="3" t="s">
        <v>24</v>
      </c>
      <c r="E19" s="3">
        <v>0.75</v>
      </c>
      <c r="F19" s="3">
        <v>83.2</v>
      </c>
      <c r="G19" s="3">
        <v>500</v>
      </c>
      <c r="H19" s="3">
        <v>7.8</v>
      </c>
      <c r="I19" s="3" t="s">
        <v>58</v>
      </c>
      <c r="J19" s="3">
        <v>4060</v>
      </c>
      <c r="K19" s="3">
        <v>2400</v>
      </c>
      <c r="L19" s="3">
        <v>2120</v>
      </c>
    </row>
    <row r="20" spans="1:12">
      <c r="A20" s="3" t="s">
        <v>43</v>
      </c>
      <c r="B20" s="5" t="s">
        <v>96</v>
      </c>
      <c r="C20" s="3" t="s">
        <v>45</v>
      </c>
      <c r="D20" s="3" t="s">
        <v>25</v>
      </c>
      <c r="E20" s="3">
        <v>0.75</v>
      </c>
      <c r="F20" s="3">
        <v>103.6</v>
      </c>
      <c r="G20" s="3">
        <v>630</v>
      </c>
      <c r="H20" s="3">
        <v>9.4</v>
      </c>
      <c r="I20" s="3" t="s">
        <v>58</v>
      </c>
      <c r="J20" s="3">
        <v>4060</v>
      </c>
      <c r="K20" s="3">
        <v>2400</v>
      </c>
      <c r="L20" s="3">
        <v>2120</v>
      </c>
    </row>
    <row r="21" spans="1:12">
      <c r="A21" s="3" t="s">
        <v>43</v>
      </c>
      <c r="B21" s="5" t="s">
        <v>97</v>
      </c>
      <c r="C21" s="3" t="s">
        <v>45</v>
      </c>
      <c r="D21" s="3" t="s">
        <v>26</v>
      </c>
      <c r="E21" s="3">
        <v>0.75</v>
      </c>
      <c r="F21" s="3">
        <v>124.5</v>
      </c>
      <c r="G21" s="3">
        <v>750</v>
      </c>
      <c r="H21" s="3">
        <v>11.3</v>
      </c>
      <c r="I21" s="3" t="s">
        <v>58</v>
      </c>
      <c r="J21" s="3">
        <v>4060</v>
      </c>
      <c r="K21" s="3">
        <v>2400</v>
      </c>
      <c r="L21" s="3">
        <v>2120</v>
      </c>
    </row>
    <row r="22" spans="1:12">
      <c r="A22" s="3" t="s">
        <v>43</v>
      </c>
      <c r="B22" s="5" t="s">
        <v>98</v>
      </c>
      <c r="C22" s="3" t="s">
        <v>45</v>
      </c>
      <c r="D22" s="3" t="s">
        <v>8</v>
      </c>
      <c r="E22" s="3">
        <v>0.86</v>
      </c>
      <c r="F22" s="3">
        <v>7.9</v>
      </c>
      <c r="G22" s="3">
        <v>55</v>
      </c>
      <c r="H22" s="3">
        <v>1.4</v>
      </c>
      <c r="I22" s="3" t="s">
        <v>58</v>
      </c>
      <c r="J22" s="3">
        <v>2100</v>
      </c>
      <c r="K22" s="3">
        <v>1900</v>
      </c>
      <c r="L22" s="3">
        <v>1376</v>
      </c>
    </row>
    <row r="23" spans="1:12">
      <c r="A23" s="3" t="s">
        <v>43</v>
      </c>
      <c r="B23" s="5" t="s">
        <v>99</v>
      </c>
      <c r="C23" s="3" t="s">
        <v>45</v>
      </c>
      <c r="D23" s="3" t="s">
        <v>9</v>
      </c>
      <c r="E23" s="3">
        <v>0.86</v>
      </c>
      <c r="F23" s="3">
        <v>11</v>
      </c>
      <c r="G23" s="3">
        <v>75</v>
      </c>
      <c r="H23" s="3">
        <v>2</v>
      </c>
      <c r="I23" s="3" t="s">
        <v>58</v>
      </c>
      <c r="J23" s="3">
        <v>2100</v>
      </c>
      <c r="K23" s="3">
        <v>1900</v>
      </c>
      <c r="L23" s="3">
        <v>1376</v>
      </c>
    </row>
    <row r="24" spans="1:12">
      <c r="A24" s="3" t="s">
        <v>43</v>
      </c>
      <c r="B24" s="5" t="s">
        <v>100</v>
      </c>
      <c r="C24" s="3" t="s">
        <v>45</v>
      </c>
      <c r="D24" s="3" t="s">
        <v>10</v>
      </c>
      <c r="E24" s="3">
        <v>0.86</v>
      </c>
      <c r="F24" s="3">
        <v>13.2</v>
      </c>
      <c r="G24" s="3">
        <v>90</v>
      </c>
      <c r="H24" s="3">
        <v>2.2999999999999998</v>
      </c>
      <c r="I24" s="3" t="s">
        <v>58</v>
      </c>
      <c r="J24" s="3">
        <v>2100</v>
      </c>
      <c r="K24" s="3">
        <v>1900</v>
      </c>
      <c r="L24" s="3">
        <v>1376</v>
      </c>
    </row>
    <row r="25" spans="1:12">
      <c r="A25" s="3" t="s">
        <v>43</v>
      </c>
      <c r="B25" s="5" t="s">
        <v>101</v>
      </c>
      <c r="C25" s="3" t="s">
        <v>45</v>
      </c>
      <c r="D25" s="3" t="s">
        <v>11</v>
      </c>
      <c r="E25" s="3">
        <v>0.86</v>
      </c>
      <c r="F25" s="3">
        <v>17.100000000000001</v>
      </c>
      <c r="G25" s="3">
        <v>110</v>
      </c>
      <c r="H25" s="3">
        <v>3.1</v>
      </c>
      <c r="I25" s="3" t="s">
        <v>58</v>
      </c>
      <c r="J25" s="3">
        <v>2540</v>
      </c>
      <c r="K25" s="3">
        <v>2000</v>
      </c>
      <c r="L25" s="3">
        <v>1650</v>
      </c>
    </row>
    <row r="26" spans="1:12">
      <c r="A26" s="3" t="s">
        <v>43</v>
      </c>
      <c r="B26" s="5" t="s">
        <v>102</v>
      </c>
      <c r="C26" s="3" t="s">
        <v>45</v>
      </c>
      <c r="D26" s="3" t="s">
        <v>12</v>
      </c>
      <c r="E26" s="3">
        <v>0.86</v>
      </c>
      <c r="F26" s="3">
        <v>19.600000000000001</v>
      </c>
      <c r="G26" s="3">
        <v>132</v>
      </c>
      <c r="H26" s="3">
        <v>3.5</v>
      </c>
      <c r="I26" s="3" t="s">
        <v>58</v>
      </c>
      <c r="J26" s="3">
        <v>2540</v>
      </c>
      <c r="K26" s="3">
        <v>2000</v>
      </c>
      <c r="L26" s="3">
        <v>1650</v>
      </c>
    </row>
    <row r="27" spans="1:12">
      <c r="A27" s="3" t="s">
        <v>43</v>
      </c>
      <c r="B27" s="5" t="s">
        <v>103</v>
      </c>
      <c r="C27" s="3" t="s">
        <v>45</v>
      </c>
      <c r="D27" s="3" t="s">
        <v>13</v>
      </c>
      <c r="E27" s="3">
        <v>0.86</v>
      </c>
      <c r="F27" s="3">
        <v>21.7</v>
      </c>
      <c r="G27" s="3">
        <v>145</v>
      </c>
      <c r="H27" s="3">
        <v>3.9</v>
      </c>
      <c r="I27" s="3" t="s">
        <v>58</v>
      </c>
      <c r="J27" s="3">
        <v>2540</v>
      </c>
      <c r="K27" s="3">
        <v>2000</v>
      </c>
      <c r="L27" s="3">
        <v>1650</v>
      </c>
    </row>
    <row r="28" spans="1:12">
      <c r="A28" s="3" t="s">
        <v>43</v>
      </c>
      <c r="B28" s="5" t="s">
        <v>104</v>
      </c>
      <c r="C28" s="3" t="s">
        <v>45</v>
      </c>
      <c r="D28" s="3" t="s">
        <v>14</v>
      </c>
      <c r="E28" s="3">
        <v>0.86</v>
      </c>
      <c r="F28" s="3">
        <v>26.1</v>
      </c>
      <c r="G28" s="3">
        <v>160</v>
      </c>
      <c r="H28" s="3">
        <v>4.2</v>
      </c>
      <c r="I28" s="3" t="s">
        <v>58</v>
      </c>
      <c r="J28" s="3">
        <v>3140</v>
      </c>
      <c r="K28" s="3">
        <v>2000</v>
      </c>
      <c r="L28" s="3">
        <v>1650</v>
      </c>
    </row>
    <row r="29" spans="1:12">
      <c r="A29" s="3" t="s">
        <v>43</v>
      </c>
      <c r="B29" s="5" t="s">
        <v>105</v>
      </c>
      <c r="C29" s="3" t="s">
        <v>45</v>
      </c>
      <c r="D29" s="3" t="s">
        <v>15</v>
      </c>
      <c r="E29" s="3">
        <v>0.86</v>
      </c>
      <c r="F29" s="3">
        <v>33.200000000000003</v>
      </c>
      <c r="G29" s="3">
        <v>200</v>
      </c>
      <c r="H29" s="3">
        <v>4.8</v>
      </c>
      <c r="I29" s="3" t="s">
        <v>58</v>
      </c>
      <c r="J29" s="3">
        <v>3140</v>
      </c>
      <c r="K29" s="3">
        <v>2000</v>
      </c>
      <c r="L29" s="3">
        <v>1650</v>
      </c>
    </row>
    <row r="30" spans="1:12">
      <c r="A30" s="3" t="s">
        <v>43</v>
      </c>
      <c r="B30" s="5" t="s">
        <v>106</v>
      </c>
      <c r="C30" s="3" t="s">
        <v>45</v>
      </c>
      <c r="D30" s="3" t="s">
        <v>16</v>
      </c>
      <c r="E30" s="3">
        <v>0.86</v>
      </c>
      <c r="F30" s="3">
        <v>41.5</v>
      </c>
      <c r="G30" s="3">
        <v>250</v>
      </c>
      <c r="H30" s="3">
        <v>5.6</v>
      </c>
      <c r="I30" s="3" t="s">
        <v>58</v>
      </c>
      <c r="J30" s="3">
        <v>3140</v>
      </c>
      <c r="K30" s="3">
        <v>2000</v>
      </c>
      <c r="L30" s="3">
        <v>1650</v>
      </c>
    </row>
    <row r="31" spans="1:12">
      <c r="A31" s="3" t="s">
        <v>43</v>
      </c>
      <c r="B31" s="5" t="s">
        <v>107</v>
      </c>
      <c r="C31" s="3" t="s">
        <v>45</v>
      </c>
      <c r="D31" s="3" t="s">
        <v>17</v>
      </c>
      <c r="E31" s="3">
        <v>0.86</v>
      </c>
      <c r="F31" s="3">
        <v>43.4</v>
      </c>
      <c r="G31" s="3">
        <v>275</v>
      </c>
      <c r="H31" s="3">
        <v>5.8</v>
      </c>
      <c r="I31" s="3" t="s">
        <v>58</v>
      </c>
      <c r="J31" s="3">
        <v>3140</v>
      </c>
      <c r="K31" s="3">
        <v>2000</v>
      </c>
      <c r="L31" s="3">
        <v>1650</v>
      </c>
    </row>
    <row r="32" spans="1:12">
      <c r="A32" s="3" t="s">
        <v>43</v>
      </c>
      <c r="B32" s="5" t="s">
        <v>107</v>
      </c>
      <c r="C32" s="3" t="s">
        <v>45</v>
      </c>
      <c r="D32" s="3" t="s">
        <v>18</v>
      </c>
      <c r="E32" s="3">
        <v>0.86</v>
      </c>
      <c r="F32" s="3">
        <v>43.4</v>
      </c>
      <c r="G32" s="3">
        <v>315</v>
      </c>
      <c r="H32" s="3">
        <v>4.0999999999999996</v>
      </c>
      <c r="I32" s="3" t="s">
        <v>58</v>
      </c>
      <c r="J32" s="3">
        <v>3700</v>
      </c>
      <c r="K32" s="3">
        <v>2400</v>
      </c>
      <c r="L32" s="3">
        <v>2120</v>
      </c>
    </row>
    <row r="33" spans="1:12">
      <c r="A33" s="3" t="s">
        <v>43</v>
      </c>
      <c r="B33" s="5" t="s">
        <v>108</v>
      </c>
      <c r="C33" s="3" t="s">
        <v>45</v>
      </c>
      <c r="D33" s="3" t="s">
        <v>19</v>
      </c>
      <c r="E33" s="3">
        <v>0.86</v>
      </c>
      <c r="F33" s="3">
        <v>47.9</v>
      </c>
      <c r="G33" s="3">
        <v>315</v>
      </c>
      <c r="H33" s="3">
        <v>4.5</v>
      </c>
      <c r="I33" s="3" t="s">
        <v>58</v>
      </c>
      <c r="J33" s="3">
        <v>3700</v>
      </c>
      <c r="K33" s="3">
        <v>2400</v>
      </c>
      <c r="L33" s="3">
        <v>2120</v>
      </c>
    </row>
    <row r="34" spans="1:12">
      <c r="A34" s="3" t="s">
        <v>43</v>
      </c>
      <c r="B34" s="5" t="s">
        <v>109</v>
      </c>
      <c r="C34" s="3" t="s">
        <v>45</v>
      </c>
      <c r="D34" s="3" t="s">
        <v>20</v>
      </c>
      <c r="E34" s="3">
        <v>0.86</v>
      </c>
      <c r="F34" s="3">
        <v>53.2</v>
      </c>
      <c r="G34" s="3">
        <v>355</v>
      </c>
      <c r="H34" s="3">
        <v>4.9000000000000004</v>
      </c>
      <c r="I34" s="3" t="s">
        <v>58</v>
      </c>
      <c r="J34" s="3">
        <v>3700</v>
      </c>
      <c r="K34" s="3">
        <v>2400</v>
      </c>
      <c r="L34" s="3">
        <v>2120</v>
      </c>
    </row>
    <row r="35" spans="1:12">
      <c r="A35" s="3" t="s">
        <v>43</v>
      </c>
      <c r="B35" s="5" t="s">
        <v>110</v>
      </c>
      <c r="C35" s="3" t="s">
        <v>45</v>
      </c>
      <c r="D35" s="3" t="s">
        <v>21</v>
      </c>
      <c r="E35" s="3">
        <v>0.86</v>
      </c>
      <c r="F35" s="3">
        <v>58.7</v>
      </c>
      <c r="G35" s="3">
        <v>400</v>
      </c>
      <c r="H35" s="3">
        <v>5.4</v>
      </c>
      <c r="I35" s="3" t="s">
        <v>58</v>
      </c>
      <c r="J35" s="3">
        <v>3700</v>
      </c>
      <c r="K35" s="3">
        <v>2400</v>
      </c>
      <c r="L35" s="3">
        <v>2120</v>
      </c>
    </row>
    <row r="36" spans="1:12">
      <c r="A36" s="3" t="s">
        <v>43</v>
      </c>
      <c r="B36" s="5" t="s">
        <v>111</v>
      </c>
      <c r="C36" s="3" t="s">
        <v>45</v>
      </c>
      <c r="D36" s="3" t="s">
        <v>22</v>
      </c>
      <c r="E36" s="3">
        <v>0.86</v>
      </c>
      <c r="F36" s="3">
        <v>64.900000000000006</v>
      </c>
      <c r="G36" s="3">
        <v>450</v>
      </c>
      <c r="H36" s="3">
        <v>6.2</v>
      </c>
      <c r="I36" s="3" t="s">
        <v>58</v>
      </c>
      <c r="J36" s="3">
        <v>3700</v>
      </c>
      <c r="K36" s="3">
        <v>2400</v>
      </c>
      <c r="L36" s="3">
        <v>2120</v>
      </c>
    </row>
    <row r="37" spans="1:12">
      <c r="A37" s="3" t="s">
        <v>43</v>
      </c>
      <c r="B37" s="5" t="s">
        <v>112</v>
      </c>
      <c r="C37" s="3" t="s">
        <v>45</v>
      </c>
      <c r="D37" s="3" t="s">
        <v>23</v>
      </c>
      <c r="E37" s="3">
        <v>0.86</v>
      </c>
      <c r="F37" s="3">
        <v>70</v>
      </c>
      <c r="G37" s="3">
        <v>450</v>
      </c>
      <c r="H37" s="3">
        <v>7.1</v>
      </c>
      <c r="I37" s="3" t="s">
        <v>58</v>
      </c>
      <c r="J37" s="3">
        <v>4060</v>
      </c>
      <c r="K37" s="3">
        <v>2400</v>
      </c>
      <c r="L37" s="3">
        <v>2120</v>
      </c>
    </row>
    <row r="38" spans="1:12">
      <c r="A38" s="3" t="s">
        <v>43</v>
      </c>
      <c r="B38" s="5" t="s">
        <v>113</v>
      </c>
      <c r="C38" s="3" t="s">
        <v>45</v>
      </c>
      <c r="D38" s="3" t="s">
        <v>24</v>
      </c>
      <c r="E38" s="3">
        <v>0.86</v>
      </c>
      <c r="F38" s="3">
        <v>77.5</v>
      </c>
      <c r="G38" s="3">
        <v>500</v>
      </c>
      <c r="H38" s="3">
        <v>7.7</v>
      </c>
      <c r="I38" s="3" t="s">
        <v>58</v>
      </c>
      <c r="J38" s="3">
        <v>4060</v>
      </c>
      <c r="K38" s="3">
        <v>2400</v>
      </c>
      <c r="L38" s="3">
        <v>2120</v>
      </c>
    </row>
    <row r="39" spans="1:12">
      <c r="A39" s="3" t="s">
        <v>43</v>
      </c>
      <c r="B39" s="5" t="s">
        <v>114</v>
      </c>
      <c r="C39" s="3" t="s">
        <v>45</v>
      </c>
      <c r="D39" s="3" t="s">
        <v>25</v>
      </c>
      <c r="E39" s="3">
        <v>0.86</v>
      </c>
      <c r="F39" s="3">
        <v>96.1</v>
      </c>
      <c r="G39" s="3">
        <v>630</v>
      </c>
      <c r="H39" s="3">
        <v>9.3000000000000007</v>
      </c>
      <c r="I39" s="3" t="s">
        <v>58</v>
      </c>
      <c r="J39" s="3">
        <v>4060</v>
      </c>
      <c r="K39" s="3">
        <v>2400</v>
      </c>
      <c r="L39" s="3">
        <v>2120</v>
      </c>
    </row>
    <row r="40" spans="1:12">
      <c r="A40" s="3" t="s">
        <v>43</v>
      </c>
      <c r="B40" s="5" t="s">
        <v>115</v>
      </c>
      <c r="C40" s="3" t="s">
        <v>45</v>
      </c>
      <c r="D40" s="3" t="s">
        <v>27</v>
      </c>
      <c r="E40" s="3">
        <v>0.86</v>
      </c>
      <c r="F40" s="3">
        <v>123.8</v>
      </c>
      <c r="G40" s="3">
        <v>700</v>
      </c>
      <c r="H40" s="3">
        <v>11.6</v>
      </c>
      <c r="I40" s="3" t="s">
        <v>58</v>
      </c>
      <c r="J40" s="3">
        <v>4675</v>
      </c>
      <c r="K40" s="3">
        <v>2470</v>
      </c>
      <c r="L40" s="3">
        <v>2120</v>
      </c>
    </row>
    <row r="41" spans="1:12">
      <c r="A41" s="3" t="s">
        <v>43</v>
      </c>
      <c r="B41" s="5" t="s">
        <v>116</v>
      </c>
      <c r="C41" s="3" t="s">
        <v>45</v>
      </c>
      <c r="D41" s="3" t="s">
        <v>26</v>
      </c>
      <c r="E41" s="3">
        <v>0.86</v>
      </c>
      <c r="F41" s="3">
        <v>111</v>
      </c>
      <c r="G41" s="3">
        <v>750</v>
      </c>
      <c r="H41" s="3">
        <v>10.7</v>
      </c>
      <c r="I41" s="3" t="s">
        <v>58</v>
      </c>
      <c r="J41" s="3">
        <v>4060</v>
      </c>
      <c r="K41" s="3">
        <v>2400</v>
      </c>
      <c r="L41" s="3">
        <v>2120</v>
      </c>
    </row>
    <row r="42" spans="1:12">
      <c r="A42" s="3" t="s">
        <v>43</v>
      </c>
      <c r="B42" s="5" t="s">
        <v>117</v>
      </c>
      <c r="C42" s="3" t="s">
        <v>45</v>
      </c>
      <c r="D42" s="3" t="s">
        <v>28</v>
      </c>
      <c r="E42" s="3">
        <v>0.86</v>
      </c>
      <c r="F42" s="3">
        <v>147.4</v>
      </c>
      <c r="G42" s="3">
        <v>935</v>
      </c>
      <c r="H42" s="3">
        <v>13.2</v>
      </c>
      <c r="I42" s="3" t="s">
        <v>58</v>
      </c>
      <c r="J42" s="3">
        <v>4675</v>
      </c>
      <c r="K42" s="3">
        <v>2470</v>
      </c>
      <c r="L42" s="3">
        <v>2120</v>
      </c>
    </row>
    <row r="43" spans="1:12">
      <c r="A43" s="3" t="s">
        <v>43</v>
      </c>
      <c r="B43" s="5" t="s">
        <v>118</v>
      </c>
      <c r="C43" s="3" t="s">
        <v>45</v>
      </c>
      <c r="D43" s="3" t="s">
        <v>8</v>
      </c>
      <c r="E43" s="4">
        <v>1</v>
      </c>
      <c r="F43" s="3">
        <v>7.3</v>
      </c>
      <c r="G43" s="3">
        <v>55</v>
      </c>
      <c r="H43" s="3">
        <v>0.9</v>
      </c>
      <c r="I43" s="3" t="s">
        <v>58</v>
      </c>
      <c r="J43" s="3">
        <v>2100</v>
      </c>
      <c r="K43" s="3">
        <v>1900</v>
      </c>
      <c r="L43" s="3">
        <v>1376</v>
      </c>
    </row>
    <row r="44" spans="1:12">
      <c r="A44" s="3" t="s">
        <v>43</v>
      </c>
      <c r="B44" s="5" t="s">
        <v>119</v>
      </c>
      <c r="C44" s="3" t="s">
        <v>45</v>
      </c>
      <c r="D44" s="3" t="s">
        <v>9</v>
      </c>
      <c r="E44" s="4">
        <v>1</v>
      </c>
      <c r="F44" s="3">
        <v>10.4</v>
      </c>
      <c r="G44" s="3">
        <v>75</v>
      </c>
      <c r="H44" s="3">
        <v>1.2</v>
      </c>
      <c r="I44" s="3" t="s">
        <v>58</v>
      </c>
      <c r="J44" s="3">
        <v>2100</v>
      </c>
      <c r="K44" s="3">
        <v>1900</v>
      </c>
      <c r="L44" s="3">
        <v>1376</v>
      </c>
    </row>
    <row r="45" spans="1:12">
      <c r="A45" s="3" t="s">
        <v>43</v>
      </c>
      <c r="B45" s="5" t="s">
        <v>120</v>
      </c>
      <c r="C45" s="3" t="s">
        <v>45</v>
      </c>
      <c r="D45" s="3" t="s">
        <v>10</v>
      </c>
      <c r="E45" s="4">
        <v>1</v>
      </c>
      <c r="F45" s="3">
        <v>12.5</v>
      </c>
      <c r="G45" s="3">
        <v>90</v>
      </c>
      <c r="H45" s="3">
        <v>1.4</v>
      </c>
      <c r="I45" s="3" t="s">
        <v>58</v>
      </c>
      <c r="J45" s="3">
        <v>2100</v>
      </c>
      <c r="K45" s="3">
        <v>1900</v>
      </c>
      <c r="L45" s="3">
        <v>1376</v>
      </c>
    </row>
    <row r="46" spans="1:12">
      <c r="A46" s="3" t="s">
        <v>43</v>
      </c>
      <c r="B46" s="5" t="s">
        <v>121</v>
      </c>
      <c r="C46" s="3" t="s">
        <v>45</v>
      </c>
      <c r="D46" s="3" t="s">
        <v>11</v>
      </c>
      <c r="E46" s="4">
        <v>1</v>
      </c>
      <c r="F46" s="3">
        <v>15.9</v>
      </c>
      <c r="G46" s="3">
        <v>110</v>
      </c>
      <c r="H46" s="3">
        <v>1.6</v>
      </c>
      <c r="I46" s="3" t="s">
        <v>58</v>
      </c>
      <c r="J46" s="3">
        <v>2540</v>
      </c>
      <c r="K46" s="3">
        <v>2000</v>
      </c>
      <c r="L46" s="3">
        <v>1650</v>
      </c>
    </row>
    <row r="47" spans="1:12">
      <c r="A47" s="3" t="s">
        <v>43</v>
      </c>
      <c r="B47" s="5" t="s">
        <v>122</v>
      </c>
      <c r="C47" s="3" t="s">
        <v>45</v>
      </c>
      <c r="D47" s="3" t="s">
        <v>12</v>
      </c>
      <c r="E47" s="4">
        <v>1</v>
      </c>
      <c r="F47" s="3">
        <v>18.8</v>
      </c>
      <c r="G47" s="3">
        <v>132</v>
      </c>
      <c r="H47" s="3">
        <v>1.8</v>
      </c>
      <c r="I47" s="3" t="s">
        <v>58</v>
      </c>
      <c r="J47" s="3">
        <v>2540</v>
      </c>
      <c r="K47" s="3">
        <v>2000</v>
      </c>
      <c r="L47" s="3">
        <v>1650</v>
      </c>
    </row>
    <row r="48" spans="1:12">
      <c r="A48" s="3" t="s">
        <v>43</v>
      </c>
      <c r="B48" s="5" t="s">
        <v>123</v>
      </c>
      <c r="C48" s="3" t="s">
        <v>45</v>
      </c>
      <c r="D48" s="3" t="s">
        <v>13</v>
      </c>
      <c r="E48" s="4">
        <v>1</v>
      </c>
      <c r="F48" s="3">
        <v>20</v>
      </c>
      <c r="G48" s="3">
        <v>145</v>
      </c>
      <c r="H48" s="3">
        <v>1.9</v>
      </c>
      <c r="I48" s="3" t="s">
        <v>58</v>
      </c>
      <c r="J48" s="3">
        <v>2540</v>
      </c>
      <c r="K48" s="3">
        <v>2000</v>
      </c>
      <c r="L48" s="3">
        <v>1650</v>
      </c>
    </row>
    <row r="49" spans="1:12">
      <c r="A49" s="3" t="s">
        <v>43</v>
      </c>
      <c r="B49" s="5" t="s">
        <v>124</v>
      </c>
      <c r="C49" s="3" t="s">
        <v>45</v>
      </c>
      <c r="D49" s="3" t="s">
        <v>14</v>
      </c>
      <c r="E49" s="4">
        <v>1</v>
      </c>
      <c r="F49" s="3">
        <v>24.1</v>
      </c>
      <c r="G49" s="3">
        <v>160</v>
      </c>
      <c r="H49" s="3">
        <v>2.2999999999999998</v>
      </c>
      <c r="I49" s="3" t="s">
        <v>58</v>
      </c>
      <c r="J49" s="3">
        <v>3140</v>
      </c>
      <c r="K49" s="3">
        <v>2000</v>
      </c>
      <c r="L49" s="3">
        <v>1650</v>
      </c>
    </row>
    <row r="50" spans="1:12">
      <c r="A50" s="3" t="s">
        <v>43</v>
      </c>
      <c r="B50" s="5" t="s">
        <v>125</v>
      </c>
      <c r="C50" s="3" t="s">
        <v>45</v>
      </c>
      <c r="D50" s="3" t="s">
        <v>15</v>
      </c>
      <c r="E50" s="4">
        <v>1</v>
      </c>
      <c r="F50" s="3">
        <v>30.2</v>
      </c>
      <c r="G50" s="3">
        <v>200</v>
      </c>
      <c r="H50" s="3">
        <v>2.9</v>
      </c>
      <c r="I50" s="3" t="s">
        <v>58</v>
      </c>
      <c r="J50" s="3">
        <v>3140</v>
      </c>
      <c r="K50" s="3">
        <v>2000</v>
      </c>
      <c r="L50" s="3">
        <v>1650</v>
      </c>
    </row>
    <row r="51" spans="1:12">
      <c r="A51" s="3" t="s">
        <v>43</v>
      </c>
      <c r="B51" s="5" t="s">
        <v>126</v>
      </c>
      <c r="C51" s="3" t="s">
        <v>45</v>
      </c>
      <c r="D51" s="3" t="s">
        <v>16</v>
      </c>
      <c r="E51" s="4">
        <v>1</v>
      </c>
      <c r="F51" s="3">
        <v>37.700000000000003</v>
      </c>
      <c r="G51" s="3">
        <v>250</v>
      </c>
      <c r="H51" s="3">
        <v>3.6</v>
      </c>
      <c r="I51" s="3" t="s">
        <v>58</v>
      </c>
      <c r="J51" s="3">
        <v>3140</v>
      </c>
      <c r="K51" s="3">
        <v>2000</v>
      </c>
      <c r="L51" s="3">
        <v>1650</v>
      </c>
    </row>
    <row r="52" spans="1:12">
      <c r="A52" s="3" t="s">
        <v>43</v>
      </c>
      <c r="B52" s="5" t="s">
        <v>127</v>
      </c>
      <c r="C52" s="3" t="s">
        <v>45</v>
      </c>
      <c r="D52" s="3" t="s">
        <v>17</v>
      </c>
      <c r="E52" s="4">
        <v>1</v>
      </c>
      <c r="F52" s="3">
        <v>41.3</v>
      </c>
      <c r="G52" s="3">
        <v>275</v>
      </c>
      <c r="H52" s="3">
        <v>4</v>
      </c>
      <c r="I52" s="3" t="s">
        <v>58</v>
      </c>
      <c r="J52" s="3">
        <v>3140</v>
      </c>
      <c r="K52" s="3">
        <v>2000</v>
      </c>
      <c r="L52" s="3">
        <v>1650</v>
      </c>
    </row>
    <row r="53" spans="1:12">
      <c r="A53" s="3" t="s">
        <v>43</v>
      </c>
      <c r="B53" s="5" t="s">
        <v>127</v>
      </c>
      <c r="C53" s="3" t="s">
        <v>45</v>
      </c>
      <c r="D53" s="3" t="s">
        <v>18</v>
      </c>
      <c r="E53" s="4">
        <v>1</v>
      </c>
      <c r="F53" s="3">
        <v>41.3</v>
      </c>
      <c r="G53" s="3">
        <v>315</v>
      </c>
      <c r="H53" s="3">
        <v>4.2</v>
      </c>
      <c r="I53" s="3" t="s">
        <v>58</v>
      </c>
      <c r="J53" s="3">
        <v>3700</v>
      </c>
      <c r="K53" s="3">
        <v>2400</v>
      </c>
      <c r="L53" s="3">
        <v>2120</v>
      </c>
    </row>
    <row r="54" spans="1:12">
      <c r="A54" s="3" t="s">
        <v>43</v>
      </c>
      <c r="B54" s="5" t="s">
        <v>128</v>
      </c>
      <c r="C54" s="3" t="s">
        <v>45</v>
      </c>
      <c r="D54" s="3" t="s">
        <v>19</v>
      </c>
      <c r="E54" s="4">
        <v>1</v>
      </c>
      <c r="F54" s="3">
        <v>45.9</v>
      </c>
      <c r="G54" s="3">
        <v>315</v>
      </c>
      <c r="H54" s="3">
        <v>4.5</v>
      </c>
      <c r="I54" s="3" t="s">
        <v>58</v>
      </c>
      <c r="J54" s="3">
        <v>3700</v>
      </c>
      <c r="K54" s="3">
        <v>2400</v>
      </c>
      <c r="L54" s="3">
        <v>2120</v>
      </c>
    </row>
    <row r="55" spans="1:12">
      <c r="A55" s="3" t="s">
        <v>43</v>
      </c>
      <c r="B55" s="5" t="s">
        <v>129</v>
      </c>
      <c r="C55" s="3" t="s">
        <v>45</v>
      </c>
      <c r="D55" s="3" t="s">
        <v>20</v>
      </c>
      <c r="E55" s="4">
        <v>1</v>
      </c>
      <c r="F55" s="3">
        <v>50.8</v>
      </c>
      <c r="G55" s="3">
        <v>355</v>
      </c>
      <c r="H55" s="3">
        <v>4.9000000000000004</v>
      </c>
      <c r="I55" s="3" t="s">
        <v>58</v>
      </c>
      <c r="J55" s="3">
        <v>3700</v>
      </c>
      <c r="K55" s="3">
        <v>2400</v>
      </c>
      <c r="L55" s="3">
        <v>2120</v>
      </c>
    </row>
    <row r="56" spans="1:12">
      <c r="A56" s="3" t="s">
        <v>43</v>
      </c>
      <c r="B56" s="5" t="s">
        <v>130</v>
      </c>
      <c r="C56" s="3" t="s">
        <v>45</v>
      </c>
      <c r="D56" s="3" t="s">
        <v>21</v>
      </c>
      <c r="E56" s="4">
        <v>1</v>
      </c>
      <c r="F56" s="3">
        <v>56.3</v>
      </c>
      <c r="G56" s="3">
        <v>400</v>
      </c>
      <c r="H56" s="3">
        <v>5.4</v>
      </c>
      <c r="I56" s="3" t="s">
        <v>58</v>
      </c>
      <c r="J56" s="3">
        <v>3700</v>
      </c>
      <c r="K56" s="3">
        <v>2400</v>
      </c>
      <c r="L56" s="3">
        <v>2120</v>
      </c>
    </row>
    <row r="57" spans="1:12">
      <c r="A57" s="3" t="s">
        <v>43</v>
      </c>
      <c r="B57" s="5" t="s">
        <v>131</v>
      </c>
      <c r="C57" s="3" t="s">
        <v>45</v>
      </c>
      <c r="D57" s="3" t="s">
        <v>23</v>
      </c>
      <c r="E57" s="4">
        <v>1</v>
      </c>
      <c r="F57" s="3">
        <v>62.8</v>
      </c>
      <c r="G57" s="3">
        <v>450</v>
      </c>
      <c r="H57" s="3">
        <v>7.1</v>
      </c>
      <c r="I57" s="3" t="s">
        <v>58</v>
      </c>
      <c r="J57" s="3">
        <v>4060</v>
      </c>
      <c r="K57" s="3">
        <v>2400</v>
      </c>
      <c r="L57" s="3">
        <v>2120</v>
      </c>
    </row>
    <row r="58" spans="1:12">
      <c r="A58" s="3" t="s">
        <v>43</v>
      </c>
      <c r="B58" s="5" t="s">
        <v>132</v>
      </c>
      <c r="C58" s="3" t="s">
        <v>45</v>
      </c>
      <c r="D58" s="3" t="s">
        <v>24</v>
      </c>
      <c r="E58" s="4">
        <v>1</v>
      </c>
      <c r="F58" s="3">
        <v>71.900000000000006</v>
      </c>
      <c r="G58" s="3">
        <v>500</v>
      </c>
      <c r="H58" s="3">
        <v>7.9</v>
      </c>
      <c r="I58" s="3" t="s">
        <v>58</v>
      </c>
      <c r="J58" s="3">
        <v>4060</v>
      </c>
      <c r="K58" s="3">
        <v>2400</v>
      </c>
      <c r="L58" s="3">
        <v>2120</v>
      </c>
    </row>
    <row r="59" spans="1:12">
      <c r="A59" s="3" t="s">
        <v>43</v>
      </c>
      <c r="B59" s="5" t="s">
        <v>133</v>
      </c>
      <c r="C59" s="3" t="s">
        <v>45</v>
      </c>
      <c r="D59" s="3" t="s">
        <v>25</v>
      </c>
      <c r="E59" s="4">
        <v>1</v>
      </c>
      <c r="F59" s="3">
        <v>88.4</v>
      </c>
      <c r="G59" s="3">
        <v>630</v>
      </c>
      <c r="H59" s="3">
        <v>9.3000000000000007</v>
      </c>
      <c r="I59" s="3" t="s">
        <v>58</v>
      </c>
      <c r="J59" s="3">
        <v>4060</v>
      </c>
      <c r="K59" s="3">
        <v>2400</v>
      </c>
      <c r="L59" s="3">
        <v>2120</v>
      </c>
    </row>
    <row r="60" spans="1:12">
      <c r="A60" s="3" t="s">
        <v>43</v>
      </c>
      <c r="B60" s="5" t="s">
        <v>134</v>
      </c>
      <c r="C60" s="3" t="s">
        <v>45</v>
      </c>
      <c r="D60" s="3" t="s">
        <v>27</v>
      </c>
      <c r="E60" s="4">
        <v>1</v>
      </c>
      <c r="F60" s="3">
        <v>111.5</v>
      </c>
      <c r="G60" s="3">
        <v>700</v>
      </c>
      <c r="H60" s="3">
        <v>11.4</v>
      </c>
      <c r="I60" s="3" t="s">
        <v>58</v>
      </c>
      <c r="J60" s="3">
        <v>4675</v>
      </c>
      <c r="K60" s="3">
        <v>2470</v>
      </c>
      <c r="L60" s="3">
        <v>2120</v>
      </c>
    </row>
    <row r="61" spans="1:12">
      <c r="A61" s="3" t="s">
        <v>43</v>
      </c>
      <c r="B61" s="5" t="s">
        <v>135</v>
      </c>
      <c r="C61" s="3" t="s">
        <v>45</v>
      </c>
      <c r="D61" s="3" t="s">
        <v>26</v>
      </c>
      <c r="E61" s="4">
        <v>1</v>
      </c>
      <c r="F61" s="3">
        <v>102.2</v>
      </c>
      <c r="G61" s="3">
        <v>750</v>
      </c>
      <c r="H61" s="3">
        <v>10.5</v>
      </c>
      <c r="I61" s="3" t="s">
        <v>58</v>
      </c>
      <c r="J61" s="3">
        <v>4060</v>
      </c>
      <c r="K61" s="3">
        <v>2400</v>
      </c>
      <c r="L61" s="3">
        <v>2120</v>
      </c>
    </row>
    <row r="62" spans="1:12">
      <c r="A62" s="3" t="s">
        <v>43</v>
      </c>
      <c r="B62" s="5" t="s">
        <v>136</v>
      </c>
      <c r="C62" s="3" t="s">
        <v>45</v>
      </c>
      <c r="D62" s="3" t="s">
        <v>28</v>
      </c>
      <c r="E62" s="4">
        <v>1</v>
      </c>
      <c r="F62" s="3">
        <v>123.4</v>
      </c>
      <c r="G62" s="3">
        <v>935</v>
      </c>
      <c r="H62" s="3">
        <v>12.5</v>
      </c>
      <c r="I62" s="3" t="s">
        <v>58</v>
      </c>
      <c r="J62" s="3">
        <v>4675</v>
      </c>
      <c r="K62" s="3">
        <v>2470</v>
      </c>
      <c r="L62" s="3">
        <v>2120</v>
      </c>
    </row>
    <row r="63" spans="1:12">
      <c r="A63" s="3" t="s">
        <v>43</v>
      </c>
      <c r="B63" s="5" t="s">
        <v>137</v>
      </c>
      <c r="C63" s="3" t="s">
        <v>46</v>
      </c>
      <c r="D63" s="3" t="s">
        <v>29</v>
      </c>
      <c r="E63" s="3">
        <v>0.75</v>
      </c>
      <c r="F63" s="3">
        <v>8.5</v>
      </c>
      <c r="G63" s="3">
        <v>55</v>
      </c>
      <c r="H63" s="3" t="s">
        <v>77</v>
      </c>
      <c r="I63" s="3">
        <v>2.6</v>
      </c>
      <c r="J63" s="3">
        <v>2100</v>
      </c>
      <c r="K63" s="3">
        <v>2150</v>
      </c>
      <c r="L63" s="3">
        <v>1360</v>
      </c>
    </row>
    <row r="64" spans="1:12">
      <c r="A64" s="3" t="s">
        <v>43</v>
      </c>
      <c r="B64" s="5" t="s">
        <v>80</v>
      </c>
      <c r="C64" s="3" t="s">
        <v>46</v>
      </c>
      <c r="D64" s="3" t="s">
        <v>30</v>
      </c>
      <c r="E64" s="3">
        <v>0.75</v>
      </c>
      <c r="F64" s="3">
        <v>11.6</v>
      </c>
      <c r="G64" s="3">
        <v>75</v>
      </c>
      <c r="H64" s="3" t="s">
        <v>77</v>
      </c>
      <c r="I64" s="3">
        <v>4.4000000000000004</v>
      </c>
      <c r="J64" s="3">
        <v>2100</v>
      </c>
      <c r="K64" s="3">
        <v>2150</v>
      </c>
      <c r="L64" s="3">
        <v>1360</v>
      </c>
    </row>
    <row r="65" spans="1:12">
      <c r="A65" s="3" t="s">
        <v>43</v>
      </c>
      <c r="B65" s="5" t="s">
        <v>81</v>
      </c>
      <c r="C65" s="3" t="s">
        <v>46</v>
      </c>
      <c r="D65" s="3" t="s">
        <v>31</v>
      </c>
      <c r="E65" s="3">
        <v>0.75</v>
      </c>
      <c r="F65" s="3">
        <v>14</v>
      </c>
      <c r="G65" s="3">
        <v>90</v>
      </c>
      <c r="H65" s="3" t="s">
        <v>77</v>
      </c>
      <c r="I65" s="3">
        <v>4.4000000000000004</v>
      </c>
      <c r="J65" s="3">
        <v>2100</v>
      </c>
      <c r="K65" s="3">
        <v>2150</v>
      </c>
      <c r="L65" s="3">
        <v>1360</v>
      </c>
    </row>
    <row r="66" spans="1:12">
      <c r="A66" s="3" t="s">
        <v>43</v>
      </c>
      <c r="B66" s="5" t="s">
        <v>138</v>
      </c>
      <c r="C66" s="3" t="s">
        <v>46</v>
      </c>
      <c r="D66" s="3" t="s">
        <v>32</v>
      </c>
      <c r="E66" s="3">
        <v>0.75</v>
      </c>
      <c r="F66" s="3">
        <v>18.8</v>
      </c>
      <c r="G66" s="3">
        <v>110</v>
      </c>
      <c r="H66" s="3" t="s">
        <v>77</v>
      </c>
      <c r="I66" s="3">
        <v>4.8</v>
      </c>
      <c r="J66" s="3">
        <v>4040</v>
      </c>
      <c r="K66" s="3">
        <v>2000</v>
      </c>
      <c r="L66" s="3">
        <v>1650</v>
      </c>
    </row>
    <row r="67" spans="1:12">
      <c r="A67" s="3" t="s">
        <v>43</v>
      </c>
      <c r="B67" s="5" t="s">
        <v>139</v>
      </c>
      <c r="C67" s="3" t="s">
        <v>46</v>
      </c>
      <c r="D67" s="3" t="s">
        <v>33</v>
      </c>
      <c r="E67" s="3">
        <v>0.75</v>
      </c>
      <c r="F67" s="3">
        <v>21.7</v>
      </c>
      <c r="G67" s="3">
        <v>132</v>
      </c>
      <c r="H67" s="3" t="s">
        <v>77</v>
      </c>
      <c r="I67" s="3">
        <v>4.8</v>
      </c>
      <c r="J67" s="3">
        <v>4040</v>
      </c>
      <c r="K67" s="3">
        <v>2000</v>
      </c>
      <c r="L67" s="3">
        <v>1650</v>
      </c>
    </row>
    <row r="68" spans="1:12">
      <c r="A68" s="3" t="s">
        <v>43</v>
      </c>
      <c r="B68" s="5" t="s">
        <v>140</v>
      </c>
      <c r="C68" s="3" t="s">
        <v>46</v>
      </c>
      <c r="D68" s="3" t="s">
        <v>34</v>
      </c>
      <c r="E68" s="3">
        <v>0.75</v>
      </c>
      <c r="F68" s="3">
        <v>23.3</v>
      </c>
      <c r="G68" s="3">
        <v>145</v>
      </c>
      <c r="H68" s="3" t="s">
        <v>77</v>
      </c>
      <c r="I68" s="3">
        <v>4.8</v>
      </c>
      <c r="J68" s="3">
        <v>4040</v>
      </c>
      <c r="K68" s="3">
        <v>2000</v>
      </c>
      <c r="L68" s="3">
        <v>1650</v>
      </c>
    </row>
    <row r="69" spans="1:12">
      <c r="A69" s="3" t="s">
        <v>43</v>
      </c>
      <c r="B69" s="5" t="s">
        <v>141</v>
      </c>
      <c r="C69" s="3" t="s">
        <v>46</v>
      </c>
      <c r="D69" s="3" t="s">
        <v>35</v>
      </c>
      <c r="E69" s="3">
        <v>0.75</v>
      </c>
      <c r="F69" s="3">
        <v>27.4</v>
      </c>
      <c r="G69" s="3">
        <v>160</v>
      </c>
      <c r="H69" s="3" t="s">
        <v>77</v>
      </c>
      <c r="I69" s="3">
        <v>8.8000000000000007</v>
      </c>
      <c r="J69" s="3">
        <v>5040</v>
      </c>
      <c r="K69" s="3">
        <v>2100</v>
      </c>
      <c r="L69" s="3">
        <v>1650</v>
      </c>
    </row>
    <row r="70" spans="1:12">
      <c r="A70" s="3" t="s">
        <v>43</v>
      </c>
      <c r="B70" s="5" t="s">
        <v>142</v>
      </c>
      <c r="C70" s="3" t="s">
        <v>46</v>
      </c>
      <c r="D70" s="3" t="s">
        <v>36</v>
      </c>
      <c r="E70" s="3">
        <v>0.75</v>
      </c>
      <c r="F70" s="3">
        <v>33.4</v>
      </c>
      <c r="G70" s="3">
        <v>200</v>
      </c>
      <c r="H70" s="3" t="s">
        <v>77</v>
      </c>
      <c r="I70" s="3">
        <v>8.8000000000000007</v>
      </c>
      <c r="J70" s="3">
        <v>5040</v>
      </c>
      <c r="K70" s="3">
        <v>2100</v>
      </c>
      <c r="L70" s="3">
        <v>1650</v>
      </c>
    </row>
    <row r="71" spans="1:12">
      <c r="A71" s="3" t="s">
        <v>43</v>
      </c>
      <c r="B71" s="5" t="s">
        <v>143</v>
      </c>
      <c r="C71" s="3" t="s">
        <v>46</v>
      </c>
      <c r="D71" s="3" t="s">
        <v>37</v>
      </c>
      <c r="E71" s="3">
        <v>0.75</v>
      </c>
      <c r="F71" s="3">
        <v>41.7</v>
      </c>
      <c r="G71" s="3">
        <v>250</v>
      </c>
      <c r="H71" s="3" t="s">
        <v>77</v>
      </c>
      <c r="I71" s="3">
        <v>8.8000000000000007</v>
      </c>
      <c r="J71" s="3">
        <v>5040</v>
      </c>
      <c r="K71" s="3">
        <v>2100</v>
      </c>
      <c r="L71" s="3">
        <v>1650</v>
      </c>
    </row>
    <row r="72" spans="1:12">
      <c r="A72" s="3" t="s">
        <v>43</v>
      </c>
      <c r="B72" s="5" t="s">
        <v>144</v>
      </c>
      <c r="C72" s="3" t="s">
        <v>46</v>
      </c>
      <c r="D72" s="3" t="s">
        <v>38</v>
      </c>
      <c r="E72" s="3">
        <v>0.75</v>
      </c>
      <c r="F72" s="3">
        <v>43.7</v>
      </c>
      <c r="G72" s="3">
        <v>275</v>
      </c>
      <c r="H72" s="3" t="s">
        <v>77</v>
      </c>
      <c r="I72" s="3">
        <v>8.8000000000000007</v>
      </c>
      <c r="J72" s="3">
        <v>5040</v>
      </c>
      <c r="K72" s="3">
        <v>2100</v>
      </c>
      <c r="L72" s="3">
        <v>1650</v>
      </c>
    </row>
    <row r="73" spans="1:12">
      <c r="A73" s="3" t="s">
        <v>43</v>
      </c>
      <c r="B73" s="5" t="s">
        <v>145</v>
      </c>
      <c r="C73" s="3" t="s">
        <v>46</v>
      </c>
      <c r="D73" s="3" t="s">
        <v>29</v>
      </c>
      <c r="E73" s="3">
        <v>0.86</v>
      </c>
      <c r="F73" s="3">
        <v>7.8</v>
      </c>
      <c r="G73" s="3">
        <v>55</v>
      </c>
      <c r="H73" s="3" t="s">
        <v>77</v>
      </c>
      <c r="I73" s="3">
        <v>2.6</v>
      </c>
      <c r="J73" s="3">
        <v>2100</v>
      </c>
      <c r="K73" s="3">
        <v>2150</v>
      </c>
      <c r="L73" s="3">
        <v>1360</v>
      </c>
    </row>
    <row r="74" spans="1:12">
      <c r="A74" s="3" t="s">
        <v>43</v>
      </c>
      <c r="B74" s="5" t="s">
        <v>99</v>
      </c>
      <c r="C74" s="3" t="s">
        <v>46</v>
      </c>
      <c r="D74" s="3" t="s">
        <v>30</v>
      </c>
      <c r="E74" s="3">
        <v>0.86</v>
      </c>
      <c r="F74" s="3">
        <v>11</v>
      </c>
      <c r="G74" s="3">
        <v>75</v>
      </c>
      <c r="H74" s="3" t="s">
        <v>77</v>
      </c>
      <c r="I74" s="3">
        <v>4.4000000000000004</v>
      </c>
      <c r="J74" s="3">
        <v>2100</v>
      </c>
      <c r="K74" s="3">
        <v>2150</v>
      </c>
      <c r="L74" s="3">
        <v>1360</v>
      </c>
    </row>
    <row r="75" spans="1:12">
      <c r="A75" s="3" t="s">
        <v>43</v>
      </c>
      <c r="B75" s="5" t="s">
        <v>100</v>
      </c>
      <c r="C75" s="3" t="s">
        <v>46</v>
      </c>
      <c r="D75" s="3" t="s">
        <v>31</v>
      </c>
      <c r="E75" s="3">
        <v>0.86</v>
      </c>
      <c r="F75" s="3">
        <v>13.2</v>
      </c>
      <c r="G75" s="3">
        <v>90</v>
      </c>
      <c r="H75" s="3" t="s">
        <v>77</v>
      </c>
      <c r="I75" s="3">
        <v>4.4000000000000004</v>
      </c>
      <c r="J75" s="3">
        <v>2100</v>
      </c>
      <c r="K75" s="3">
        <v>2150</v>
      </c>
      <c r="L75" s="3">
        <v>1360</v>
      </c>
    </row>
    <row r="76" spans="1:12">
      <c r="A76" s="3" t="s">
        <v>43</v>
      </c>
      <c r="B76" s="5" t="s">
        <v>146</v>
      </c>
      <c r="C76" s="3" t="s">
        <v>46</v>
      </c>
      <c r="D76" s="3" t="s">
        <v>39</v>
      </c>
      <c r="E76" s="3">
        <v>0.86</v>
      </c>
      <c r="F76" s="3">
        <v>16.899999999999999</v>
      </c>
      <c r="G76" s="3">
        <v>110</v>
      </c>
      <c r="H76" s="3" t="s">
        <v>77</v>
      </c>
      <c r="I76" s="3">
        <v>4.8</v>
      </c>
      <c r="J76" s="3">
        <v>4040</v>
      </c>
      <c r="K76" s="3">
        <v>2000</v>
      </c>
      <c r="L76" s="3">
        <v>1650</v>
      </c>
    </row>
    <row r="77" spans="1:12">
      <c r="A77" s="3" t="s">
        <v>43</v>
      </c>
      <c r="B77" s="5" t="s">
        <v>147</v>
      </c>
      <c r="C77" s="3" t="s">
        <v>46</v>
      </c>
      <c r="D77" s="3" t="s">
        <v>33</v>
      </c>
      <c r="E77" s="3">
        <v>0.86</v>
      </c>
      <c r="F77" s="3">
        <v>19.3</v>
      </c>
      <c r="G77" s="3">
        <v>132</v>
      </c>
      <c r="H77" s="3" t="s">
        <v>77</v>
      </c>
      <c r="I77" s="3">
        <v>4.8</v>
      </c>
      <c r="J77" s="3">
        <v>4040</v>
      </c>
      <c r="K77" s="3">
        <v>2000</v>
      </c>
      <c r="L77" s="3">
        <v>1650</v>
      </c>
    </row>
    <row r="78" spans="1:12">
      <c r="A78" s="3" t="s">
        <v>43</v>
      </c>
      <c r="B78" s="5" t="s">
        <v>148</v>
      </c>
      <c r="C78" s="3" t="s">
        <v>46</v>
      </c>
      <c r="D78" s="3" t="s">
        <v>34</v>
      </c>
      <c r="E78" s="3">
        <v>0.86</v>
      </c>
      <c r="F78" s="3">
        <v>21.4</v>
      </c>
      <c r="G78" s="3">
        <v>145</v>
      </c>
      <c r="H78" s="3" t="s">
        <v>77</v>
      </c>
      <c r="I78" s="3">
        <v>4.8</v>
      </c>
      <c r="J78" s="3">
        <v>4040</v>
      </c>
      <c r="K78" s="3">
        <v>2000</v>
      </c>
      <c r="L78" s="3">
        <v>1650</v>
      </c>
    </row>
    <row r="79" spans="1:12">
      <c r="A79" s="3" t="s">
        <v>43</v>
      </c>
      <c r="B79" s="5" t="s">
        <v>149</v>
      </c>
      <c r="C79" s="3" t="s">
        <v>46</v>
      </c>
      <c r="D79" s="3" t="s">
        <v>35</v>
      </c>
      <c r="E79" s="3">
        <v>0.86</v>
      </c>
      <c r="F79" s="3">
        <v>25.3</v>
      </c>
      <c r="G79" s="3">
        <v>160</v>
      </c>
      <c r="H79" s="3" t="s">
        <v>77</v>
      </c>
      <c r="I79" s="3">
        <v>8.8000000000000007</v>
      </c>
      <c r="J79" s="3">
        <v>5040</v>
      </c>
      <c r="K79" s="3">
        <v>2100</v>
      </c>
      <c r="L79" s="3">
        <v>1650</v>
      </c>
    </row>
    <row r="80" spans="1:12">
      <c r="A80" s="3" t="s">
        <v>43</v>
      </c>
      <c r="B80" s="5" t="s">
        <v>150</v>
      </c>
      <c r="C80" s="3" t="s">
        <v>46</v>
      </c>
      <c r="D80" s="3" t="s">
        <v>36</v>
      </c>
      <c r="E80" s="3">
        <v>0.86</v>
      </c>
      <c r="F80" s="3">
        <v>30.6</v>
      </c>
      <c r="G80" s="3">
        <v>200</v>
      </c>
      <c r="H80" s="3" t="s">
        <v>77</v>
      </c>
      <c r="I80" s="3">
        <v>8.8000000000000007</v>
      </c>
      <c r="J80" s="3">
        <v>5040</v>
      </c>
      <c r="K80" s="3">
        <v>2100</v>
      </c>
      <c r="L80" s="3">
        <v>1650</v>
      </c>
    </row>
    <row r="81" spans="1:12">
      <c r="A81" s="3" t="s">
        <v>43</v>
      </c>
      <c r="B81" s="5" t="s">
        <v>151</v>
      </c>
      <c r="C81" s="3" t="s">
        <v>46</v>
      </c>
      <c r="D81" s="3" t="s">
        <v>37</v>
      </c>
      <c r="E81" s="3">
        <v>0.86</v>
      </c>
      <c r="F81" s="3">
        <v>39.700000000000003</v>
      </c>
      <c r="G81" s="3">
        <v>250</v>
      </c>
      <c r="H81" s="3" t="s">
        <v>77</v>
      </c>
      <c r="I81" s="3">
        <v>8.8000000000000007</v>
      </c>
      <c r="J81" s="3">
        <v>5040</v>
      </c>
      <c r="K81" s="3">
        <v>2100</v>
      </c>
      <c r="L81" s="3">
        <v>1650</v>
      </c>
    </row>
    <row r="82" spans="1:12">
      <c r="A82" s="3" t="s">
        <v>43</v>
      </c>
      <c r="B82" s="5" t="s">
        <v>152</v>
      </c>
      <c r="C82" s="3" t="s">
        <v>46</v>
      </c>
      <c r="D82" s="3" t="s">
        <v>38</v>
      </c>
      <c r="E82" s="3">
        <v>0.86</v>
      </c>
      <c r="F82" s="3">
        <v>41.8</v>
      </c>
      <c r="G82" s="3">
        <v>275</v>
      </c>
      <c r="H82" s="3" t="s">
        <v>77</v>
      </c>
      <c r="I82" s="3">
        <v>8.8000000000000007</v>
      </c>
      <c r="J82" s="3">
        <v>5040</v>
      </c>
      <c r="K82" s="3">
        <v>2100</v>
      </c>
      <c r="L82" s="3">
        <v>1650</v>
      </c>
    </row>
    <row r="83" spans="1:12">
      <c r="A83" s="3" t="s">
        <v>43</v>
      </c>
      <c r="B83" s="5" t="s">
        <v>153</v>
      </c>
      <c r="C83" s="3" t="s">
        <v>46</v>
      </c>
      <c r="D83" s="3" t="s">
        <v>40</v>
      </c>
      <c r="E83" s="3">
        <v>0.86</v>
      </c>
      <c r="F83" s="3">
        <v>46.7</v>
      </c>
      <c r="G83" s="3">
        <v>315</v>
      </c>
      <c r="H83" s="3" t="s">
        <v>77</v>
      </c>
      <c r="I83" s="3">
        <v>8.8000000000000007</v>
      </c>
      <c r="J83" s="3">
        <v>5040</v>
      </c>
      <c r="K83" s="3">
        <v>2100</v>
      </c>
      <c r="L83" s="3">
        <v>1650</v>
      </c>
    </row>
    <row r="84" spans="1:12">
      <c r="A84" s="3" t="s">
        <v>43</v>
      </c>
      <c r="B84" s="5" t="s">
        <v>154</v>
      </c>
      <c r="C84" s="3" t="s">
        <v>46</v>
      </c>
      <c r="D84" s="3" t="s">
        <v>29</v>
      </c>
      <c r="E84" s="4">
        <v>1</v>
      </c>
      <c r="F84" s="3">
        <v>7.2</v>
      </c>
      <c r="G84" s="3">
        <v>55</v>
      </c>
      <c r="H84" s="3" t="s">
        <v>77</v>
      </c>
      <c r="I84" s="3">
        <v>2.6</v>
      </c>
      <c r="J84" s="3">
        <v>2100</v>
      </c>
      <c r="K84" s="3">
        <v>2150</v>
      </c>
      <c r="L84" s="3">
        <v>1360</v>
      </c>
    </row>
    <row r="85" spans="1:12">
      <c r="A85" s="3" t="s">
        <v>43</v>
      </c>
      <c r="B85" s="5" t="s">
        <v>119</v>
      </c>
      <c r="C85" s="3" t="s">
        <v>46</v>
      </c>
      <c r="D85" s="3" t="s">
        <v>30</v>
      </c>
      <c r="E85" s="4">
        <v>1</v>
      </c>
      <c r="F85" s="3">
        <v>10.4</v>
      </c>
      <c r="G85" s="3">
        <v>75</v>
      </c>
      <c r="H85" s="3" t="s">
        <v>77</v>
      </c>
      <c r="I85" s="3">
        <v>4.4000000000000004</v>
      </c>
      <c r="J85" s="3">
        <v>2100</v>
      </c>
      <c r="K85" s="3">
        <v>2150</v>
      </c>
      <c r="L85" s="3">
        <v>1360</v>
      </c>
    </row>
    <row r="86" spans="1:12">
      <c r="A86" s="3" t="s">
        <v>43</v>
      </c>
      <c r="B86" s="5" t="s">
        <v>120</v>
      </c>
      <c r="C86" s="3" t="s">
        <v>46</v>
      </c>
      <c r="D86" s="3" t="s">
        <v>31</v>
      </c>
      <c r="E86" s="4">
        <v>1</v>
      </c>
      <c r="F86" s="3">
        <v>12.5</v>
      </c>
      <c r="G86" s="3">
        <v>90</v>
      </c>
      <c r="H86" s="3" t="s">
        <v>77</v>
      </c>
      <c r="I86" s="3">
        <v>4.4000000000000004</v>
      </c>
      <c r="J86" s="3">
        <v>2100</v>
      </c>
      <c r="K86" s="3">
        <v>2150</v>
      </c>
      <c r="L86" s="3">
        <v>1360</v>
      </c>
    </row>
    <row r="87" spans="1:12">
      <c r="A87" s="3" t="s">
        <v>43</v>
      </c>
      <c r="B87" s="5" t="s">
        <v>155</v>
      </c>
      <c r="C87" s="3" t="s">
        <v>46</v>
      </c>
      <c r="D87" s="3" t="s">
        <v>39</v>
      </c>
      <c r="E87" s="4">
        <v>1</v>
      </c>
      <c r="F87" s="3">
        <v>15.7</v>
      </c>
      <c r="G87" s="3">
        <v>110</v>
      </c>
      <c r="H87" s="3" t="s">
        <v>77</v>
      </c>
      <c r="I87" s="3">
        <v>4.8</v>
      </c>
      <c r="J87" s="3">
        <v>4040</v>
      </c>
      <c r="K87" s="3">
        <v>2000</v>
      </c>
      <c r="L87" s="3">
        <v>1650</v>
      </c>
    </row>
    <row r="88" spans="1:12">
      <c r="A88" s="3" t="s">
        <v>43</v>
      </c>
      <c r="B88" s="5" t="s">
        <v>156</v>
      </c>
      <c r="C88" s="3" t="s">
        <v>46</v>
      </c>
      <c r="D88" s="3" t="s">
        <v>33</v>
      </c>
      <c r="E88" s="4">
        <v>1</v>
      </c>
      <c r="F88" s="3">
        <v>18.5</v>
      </c>
      <c r="G88" s="3">
        <v>132</v>
      </c>
      <c r="H88" s="3" t="s">
        <v>77</v>
      </c>
      <c r="I88" s="3">
        <v>4.8</v>
      </c>
      <c r="J88" s="3">
        <v>4040</v>
      </c>
      <c r="K88" s="3">
        <v>2000</v>
      </c>
      <c r="L88" s="3">
        <v>1650</v>
      </c>
    </row>
    <row r="89" spans="1:12">
      <c r="A89" s="3" t="s">
        <v>43</v>
      </c>
      <c r="B89" s="5" t="s">
        <v>157</v>
      </c>
      <c r="C89" s="3" t="s">
        <v>46</v>
      </c>
      <c r="D89" s="3" t="s">
        <v>34</v>
      </c>
      <c r="E89" s="4">
        <v>1</v>
      </c>
      <c r="F89" s="3">
        <v>19.7</v>
      </c>
      <c r="G89" s="3">
        <v>145</v>
      </c>
      <c r="H89" s="3" t="s">
        <v>77</v>
      </c>
      <c r="I89" s="3">
        <v>4.8</v>
      </c>
      <c r="J89" s="3">
        <v>4040</v>
      </c>
      <c r="K89" s="3">
        <v>2000</v>
      </c>
      <c r="L89" s="3">
        <v>1650</v>
      </c>
    </row>
    <row r="90" spans="1:12">
      <c r="A90" s="3" t="s">
        <v>43</v>
      </c>
      <c r="B90" s="5" t="s">
        <v>158</v>
      </c>
      <c r="C90" s="3" t="s">
        <v>46</v>
      </c>
      <c r="D90" s="3" t="s">
        <v>35</v>
      </c>
      <c r="E90" s="4">
        <v>1</v>
      </c>
      <c r="F90" s="3">
        <v>23</v>
      </c>
      <c r="G90" s="3">
        <v>160</v>
      </c>
      <c r="H90" s="3" t="s">
        <v>77</v>
      </c>
      <c r="I90" s="3">
        <v>8.8000000000000007</v>
      </c>
      <c r="J90" s="3">
        <v>5040</v>
      </c>
      <c r="K90" s="3">
        <v>2100</v>
      </c>
      <c r="L90" s="3">
        <v>1650</v>
      </c>
    </row>
    <row r="91" spans="1:12">
      <c r="A91" s="3" t="s">
        <v>43</v>
      </c>
      <c r="B91" s="5" t="s">
        <v>159</v>
      </c>
      <c r="C91" s="3" t="s">
        <v>46</v>
      </c>
      <c r="D91" s="3" t="s">
        <v>36</v>
      </c>
      <c r="E91" s="4">
        <v>1</v>
      </c>
      <c r="F91" s="3">
        <v>29.1</v>
      </c>
      <c r="G91" s="3">
        <v>200</v>
      </c>
      <c r="H91" s="3" t="s">
        <v>77</v>
      </c>
      <c r="I91" s="3">
        <v>8.8000000000000007</v>
      </c>
      <c r="J91" s="3">
        <v>5040</v>
      </c>
      <c r="K91" s="3">
        <v>2100</v>
      </c>
      <c r="L91" s="3">
        <v>1650</v>
      </c>
    </row>
    <row r="92" spans="1:12">
      <c r="A92" s="3" t="s">
        <v>43</v>
      </c>
      <c r="B92" s="5" t="s">
        <v>160</v>
      </c>
      <c r="C92" s="3" t="s">
        <v>46</v>
      </c>
      <c r="D92" s="3" t="s">
        <v>37</v>
      </c>
      <c r="E92" s="4">
        <v>1</v>
      </c>
      <c r="F92" s="3">
        <v>36.299999999999997</v>
      </c>
      <c r="G92" s="3">
        <v>250</v>
      </c>
      <c r="H92" s="3" t="s">
        <v>77</v>
      </c>
      <c r="I92" s="3">
        <v>8.8000000000000007</v>
      </c>
      <c r="J92" s="3">
        <v>5040</v>
      </c>
      <c r="K92" s="3">
        <v>2100</v>
      </c>
      <c r="L92" s="3">
        <v>1650</v>
      </c>
    </row>
    <row r="93" spans="1:12">
      <c r="A93" s="3" t="s">
        <v>43</v>
      </c>
      <c r="B93" s="5" t="s">
        <v>161</v>
      </c>
      <c r="C93" s="3" t="s">
        <v>46</v>
      </c>
      <c r="D93" s="3" t="s">
        <v>38</v>
      </c>
      <c r="E93" s="4">
        <v>1</v>
      </c>
      <c r="F93" s="3">
        <v>40</v>
      </c>
      <c r="G93" s="3">
        <v>275</v>
      </c>
      <c r="H93" s="3" t="s">
        <v>77</v>
      </c>
      <c r="I93" s="3">
        <v>8.8000000000000007</v>
      </c>
      <c r="J93" s="3">
        <v>5040</v>
      </c>
      <c r="K93" s="3">
        <v>2100</v>
      </c>
      <c r="L93" s="3">
        <v>1650</v>
      </c>
    </row>
    <row r="94" spans="1:12">
      <c r="A94" s="3" t="s">
        <v>43</v>
      </c>
      <c r="B94" s="5" t="s">
        <v>162</v>
      </c>
      <c r="C94" s="3" t="s">
        <v>46</v>
      </c>
      <c r="D94" s="3" t="s">
        <v>40</v>
      </c>
      <c r="E94" s="4">
        <v>1</v>
      </c>
      <c r="F94" s="3">
        <v>42.1</v>
      </c>
      <c r="G94" s="3">
        <v>315</v>
      </c>
      <c r="H94" s="3" t="s">
        <v>77</v>
      </c>
      <c r="I94" s="3">
        <v>8.8000000000000007</v>
      </c>
      <c r="J94" s="3">
        <v>5040</v>
      </c>
      <c r="K94" s="3">
        <v>2100</v>
      </c>
      <c r="L94" s="3">
        <v>1650</v>
      </c>
    </row>
    <row r="100" spans="3:6">
      <c r="C100" s="5" t="s">
        <v>1008</v>
      </c>
      <c r="E100" s="5" t="s">
        <v>1009</v>
      </c>
      <c r="F100" s="5" t="s">
        <v>1010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F20" sqref="F20"/>
    </sheetView>
  </sheetViews>
  <sheetFormatPr defaultRowHeight="13.5"/>
  <cols>
    <col min="2" max="2" width="36.875" customWidth="1"/>
    <col min="3" max="3" width="14.875" customWidth="1"/>
    <col min="4" max="4" width="13.25" customWidth="1"/>
    <col min="5" max="5" width="16.375" customWidth="1"/>
  </cols>
  <sheetData>
    <row r="1" spans="1:5">
      <c r="A1" s="27">
        <v>1.1000000000000001</v>
      </c>
      <c r="B1" s="150" t="s">
        <v>50</v>
      </c>
      <c r="C1" s="26"/>
      <c r="D1" s="26"/>
      <c r="E1" s="26"/>
    </row>
    <row r="2" spans="1:5">
      <c r="A2" s="27"/>
      <c r="B2" s="26" t="s">
        <v>49</v>
      </c>
      <c r="C2" s="26" t="s">
        <v>955</v>
      </c>
      <c r="D2" s="26"/>
      <c r="E2" s="36">
        <v>2</v>
      </c>
    </row>
    <row r="3" spans="1:5">
      <c r="A3" s="27"/>
      <c r="B3" s="26" t="s">
        <v>956</v>
      </c>
      <c r="C3" s="26" t="s">
        <v>957</v>
      </c>
      <c r="D3" s="26" t="s">
        <v>958</v>
      </c>
      <c r="E3" s="36">
        <v>0.7</v>
      </c>
    </row>
    <row r="4" spans="1:5">
      <c r="A4" s="27"/>
      <c r="B4" s="26" t="s">
        <v>959</v>
      </c>
      <c r="C4" s="26" t="s">
        <v>0</v>
      </c>
      <c r="D4" s="26">
        <v>70</v>
      </c>
      <c r="E4" s="36">
        <v>70</v>
      </c>
    </row>
    <row r="5" spans="1:5">
      <c r="A5" s="27"/>
      <c r="B5" s="26" t="s">
        <v>960</v>
      </c>
      <c r="C5" s="26" t="s">
        <v>0</v>
      </c>
      <c r="D5" s="26" t="s">
        <v>961</v>
      </c>
      <c r="E5" s="37">
        <v>95</v>
      </c>
    </row>
    <row r="6" spans="1:5">
      <c r="A6" s="27"/>
      <c r="B6" s="26" t="s">
        <v>962</v>
      </c>
      <c r="C6" s="26" t="s">
        <v>57</v>
      </c>
      <c r="D6" s="26"/>
      <c r="E6" s="38">
        <f>_xll.H_PT(E3,E4)</f>
        <v>293.56483114891773</v>
      </c>
    </row>
    <row r="7" spans="1:5">
      <c r="A7" s="27"/>
      <c r="B7" s="26" t="s">
        <v>963</v>
      </c>
      <c r="C7" s="26" t="s">
        <v>57</v>
      </c>
      <c r="D7" s="26"/>
      <c r="E7" s="38">
        <f>_xll.H_PT(E3,E5)</f>
        <v>398.48780108127062</v>
      </c>
    </row>
    <row r="8" spans="1:5">
      <c r="A8" s="27"/>
      <c r="B8" s="26" t="s">
        <v>964</v>
      </c>
      <c r="C8" s="26" t="s">
        <v>965</v>
      </c>
      <c r="D8" s="26"/>
      <c r="E8" s="38">
        <f>E2*3600/(E7-E6)</f>
        <v>68.621770853818418</v>
      </c>
    </row>
    <row r="9" spans="1:5">
      <c r="A9" s="27"/>
      <c r="B9" s="26" t="s">
        <v>966</v>
      </c>
      <c r="C9" s="26" t="s">
        <v>967</v>
      </c>
      <c r="D9" s="26" t="s">
        <v>968</v>
      </c>
      <c r="E9" s="36">
        <v>36000</v>
      </c>
    </row>
    <row r="10" spans="1:5">
      <c r="A10" s="27"/>
      <c r="B10" s="26" t="s">
        <v>969</v>
      </c>
      <c r="C10" s="26" t="s">
        <v>52</v>
      </c>
      <c r="D10" s="26" t="s">
        <v>970</v>
      </c>
      <c r="E10" s="36">
        <v>0.91</v>
      </c>
    </row>
    <row r="11" spans="1:5">
      <c r="A11" s="27"/>
      <c r="B11" s="26" t="s">
        <v>971</v>
      </c>
      <c r="C11" s="26" t="s">
        <v>48</v>
      </c>
      <c r="D11" s="26"/>
      <c r="E11" s="38">
        <f>E2*1000*3600/E10/E9</f>
        <v>219.78021978021977</v>
      </c>
    </row>
    <row r="12" spans="1:5">
      <c r="A12" s="27">
        <v>1.2</v>
      </c>
      <c r="B12" s="150" t="s">
        <v>972</v>
      </c>
      <c r="C12" s="26"/>
      <c r="D12" s="26"/>
      <c r="E12" s="36"/>
    </row>
    <row r="13" spans="1:5">
      <c r="A13" s="27"/>
      <c r="B13" s="26" t="s">
        <v>49</v>
      </c>
      <c r="C13" s="26" t="s">
        <v>955</v>
      </c>
      <c r="D13" s="26" t="s">
        <v>973</v>
      </c>
      <c r="E13" s="36">
        <v>7.65</v>
      </c>
    </row>
    <row r="14" spans="1:5">
      <c r="A14" s="27"/>
      <c r="B14" s="26" t="s">
        <v>974</v>
      </c>
      <c r="C14" s="26" t="s">
        <v>957</v>
      </c>
      <c r="D14" s="26" t="s">
        <v>975</v>
      </c>
      <c r="E14" s="36">
        <v>0.4</v>
      </c>
    </row>
    <row r="15" spans="1:5">
      <c r="A15" s="27"/>
      <c r="B15" s="26" t="s">
        <v>976</v>
      </c>
      <c r="C15" s="26" t="s">
        <v>0</v>
      </c>
      <c r="D15" s="26" t="s">
        <v>977</v>
      </c>
      <c r="E15" s="36">
        <v>190</v>
      </c>
    </row>
    <row r="16" spans="1:5">
      <c r="A16" s="27"/>
      <c r="B16" s="26" t="s">
        <v>978</v>
      </c>
      <c r="C16" s="26" t="s">
        <v>57</v>
      </c>
      <c r="D16" s="26"/>
      <c r="E16" s="38">
        <f>_xll.H_PT(E14,E15)</f>
        <v>2839.919827843863</v>
      </c>
    </row>
    <row r="17" spans="1:5">
      <c r="A17" s="27"/>
      <c r="B17" s="26" t="s">
        <v>979</v>
      </c>
      <c r="C17" s="26" t="s">
        <v>0</v>
      </c>
      <c r="D17" s="26" t="s">
        <v>980</v>
      </c>
      <c r="E17" s="38">
        <f>_xll.T_P(E14)</f>
        <v>143.61253510128438</v>
      </c>
    </row>
    <row r="18" spans="1:5">
      <c r="A18" s="27"/>
      <c r="B18" s="26" t="s">
        <v>981</v>
      </c>
      <c r="C18" s="26" t="s">
        <v>0</v>
      </c>
      <c r="D18" s="26"/>
      <c r="E18" s="36">
        <v>20</v>
      </c>
    </row>
    <row r="19" spans="1:5">
      <c r="A19" s="27"/>
      <c r="B19" s="26" t="s">
        <v>982</v>
      </c>
      <c r="C19" s="26" t="s">
        <v>57</v>
      </c>
      <c r="D19" s="26"/>
      <c r="E19" s="38">
        <f>_xll.H_PT(E14,E18)</f>
        <v>84.294108143713373</v>
      </c>
    </row>
    <row r="20" spans="1:5">
      <c r="A20" s="27"/>
      <c r="B20" s="21" t="s">
        <v>983</v>
      </c>
      <c r="C20" s="21" t="s">
        <v>984</v>
      </c>
      <c r="D20" s="21" t="s">
        <v>985</v>
      </c>
      <c r="E20" s="30">
        <v>0.89</v>
      </c>
    </row>
    <row r="21" spans="1:5">
      <c r="A21" s="27"/>
      <c r="B21" s="26" t="s">
        <v>986</v>
      </c>
      <c r="C21" s="21" t="s">
        <v>987</v>
      </c>
      <c r="D21" s="26"/>
      <c r="E21" s="38">
        <f>E13*3600/((E16-E19))</f>
        <v>9.9941003609868808</v>
      </c>
    </row>
    <row r="22" spans="1:5">
      <c r="A22" s="27"/>
      <c r="B22" s="26" t="s">
        <v>966</v>
      </c>
      <c r="C22" s="26" t="s">
        <v>967</v>
      </c>
      <c r="D22" s="26" t="s">
        <v>968</v>
      </c>
      <c r="E22" s="36">
        <v>36000</v>
      </c>
    </row>
    <row r="23" spans="1:5">
      <c r="A23" s="27"/>
      <c r="B23" s="26" t="s">
        <v>971</v>
      </c>
      <c r="C23" s="26" t="s">
        <v>48</v>
      </c>
      <c r="D23" s="26"/>
      <c r="E23" s="38">
        <f>E13*1000*3600/E22/E20</f>
        <v>859.55056179775283</v>
      </c>
    </row>
    <row r="24" spans="1:5">
      <c r="A24" s="27">
        <v>1.3</v>
      </c>
      <c r="B24" s="150" t="s">
        <v>51</v>
      </c>
      <c r="C24" s="26"/>
      <c r="D24" s="26"/>
      <c r="E24" s="36"/>
    </row>
    <row r="25" spans="1:5" ht="15.75">
      <c r="A25" s="27"/>
      <c r="B25" s="21" t="s">
        <v>988</v>
      </c>
      <c r="C25" s="21" t="s">
        <v>989</v>
      </c>
      <c r="D25" s="21"/>
      <c r="E25" s="28">
        <f>(1000*((E30-E36)+E37*(E39-E36)))*E40/E27/E26</f>
        <v>316.46737791936852</v>
      </c>
    </row>
    <row r="26" spans="1:5" ht="15.75">
      <c r="A26" s="27"/>
      <c r="B26" s="21" t="s">
        <v>990</v>
      </c>
      <c r="C26" s="21" t="s">
        <v>991</v>
      </c>
      <c r="D26" s="22"/>
      <c r="E26" s="29">
        <v>40000</v>
      </c>
    </row>
    <row r="27" spans="1:5">
      <c r="A27" s="27"/>
      <c r="B27" s="21" t="s">
        <v>983</v>
      </c>
      <c r="C27" s="21" t="s">
        <v>984</v>
      </c>
      <c r="D27" s="21"/>
      <c r="E27" s="30">
        <v>0.89</v>
      </c>
    </row>
    <row r="28" spans="1:5">
      <c r="A28" s="27"/>
      <c r="B28" s="21" t="s">
        <v>992</v>
      </c>
      <c r="C28" s="21" t="s">
        <v>993</v>
      </c>
      <c r="D28" s="23"/>
      <c r="E28" s="29">
        <v>1.25</v>
      </c>
    </row>
    <row r="29" spans="1:5">
      <c r="A29" s="27"/>
      <c r="B29" s="21" t="s">
        <v>994</v>
      </c>
      <c r="C29" s="21" t="s">
        <v>56</v>
      </c>
      <c r="D29" s="21"/>
      <c r="E29" s="29">
        <v>230</v>
      </c>
    </row>
    <row r="30" spans="1:5">
      <c r="A30" s="27"/>
      <c r="B30" s="21" t="s">
        <v>995</v>
      </c>
      <c r="C30" s="21" t="s">
        <v>996</v>
      </c>
      <c r="D30" s="21"/>
      <c r="E30" s="31">
        <f>_xll.H_PT(E28,E29)</f>
        <v>2887.2200277207817</v>
      </c>
    </row>
    <row r="31" spans="1:5">
      <c r="A31" s="27"/>
      <c r="B31" s="24" t="s">
        <v>997</v>
      </c>
      <c r="C31" s="22"/>
      <c r="D31" s="21"/>
      <c r="E31" s="32">
        <v>1.1499999999999999</v>
      </c>
    </row>
    <row r="32" spans="1:5">
      <c r="A32" s="27"/>
      <c r="B32" s="24" t="s">
        <v>998</v>
      </c>
      <c r="C32" s="21" t="s">
        <v>999</v>
      </c>
      <c r="D32" s="22"/>
      <c r="E32" s="33">
        <v>20</v>
      </c>
    </row>
    <row r="33" spans="1:5" ht="15.75">
      <c r="A33" s="27"/>
      <c r="B33" s="24" t="s">
        <v>1000</v>
      </c>
      <c r="C33" s="21" t="s">
        <v>991</v>
      </c>
      <c r="D33" s="22"/>
      <c r="E33" s="34">
        <v>25.974</v>
      </c>
    </row>
    <row r="34" spans="1:5" ht="15.75">
      <c r="A34" s="27"/>
      <c r="B34" s="24" t="s">
        <v>1001</v>
      </c>
      <c r="C34" s="21" t="s">
        <v>989</v>
      </c>
      <c r="D34" s="21"/>
      <c r="E34" s="32">
        <f>0.209*E26*E25*E31/1000</f>
        <v>3042.5173713168087</v>
      </c>
    </row>
    <row r="35" spans="1:5">
      <c r="A35" s="27"/>
      <c r="B35" s="24" t="s">
        <v>1002</v>
      </c>
      <c r="C35" s="21" t="s">
        <v>999</v>
      </c>
      <c r="D35" s="22"/>
      <c r="E35" s="31">
        <v>20</v>
      </c>
    </row>
    <row r="36" spans="1:5">
      <c r="A36" s="27"/>
      <c r="B36" s="24" t="s">
        <v>1003</v>
      </c>
      <c r="C36" s="21" t="s">
        <v>996</v>
      </c>
      <c r="D36" s="22"/>
      <c r="E36" s="35">
        <f>_xll.H_PT(E28,E35)</f>
        <v>85.093520969410875</v>
      </c>
    </row>
    <row r="37" spans="1:5">
      <c r="A37" s="27"/>
      <c r="B37" s="24" t="s">
        <v>1004</v>
      </c>
      <c r="C37" s="21" t="s">
        <v>984</v>
      </c>
      <c r="D37" s="21"/>
      <c r="E37" s="30">
        <v>0.02</v>
      </c>
    </row>
    <row r="38" spans="1:5">
      <c r="A38" s="54"/>
      <c r="B38" s="24" t="s">
        <v>1005</v>
      </c>
      <c r="C38" s="21" t="s">
        <v>999</v>
      </c>
      <c r="D38" s="21"/>
      <c r="E38" s="31">
        <f>_xll.T_P(E28)</f>
        <v>189.81729763555836</v>
      </c>
    </row>
    <row r="39" spans="1:5" ht="15.75">
      <c r="A39" s="54"/>
      <c r="B39" s="24" t="s">
        <v>1006</v>
      </c>
      <c r="C39" s="21" t="s">
        <v>991</v>
      </c>
      <c r="D39" s="21"/>
      <c r="E39" s="31">
        <f>_xll.HL_P(E28)</f>
        <v>806.75135751986284</v>
      </c>
    </row>
    <row r="40" spans="1:5">
      <c r="A40" s="54"/>
      <c r="B40" s="24" t="s">
        <v>1007</v>
      </c>
      <c r="C40" s="21" t="s">
        <v>987</v>
      </c>
      <c r="D40" s="25"/>
      <c r="E40" s="35">
        <v>4</v>
      </c>
    </row>
    <row r="41" spans="1:5">
      <c r="A41">
        <v>1.4</v>
      </c>
      <c r="B41" s="132" t="s">
        <v>1086</v>
      </c>
      <c r="C41" s="133"/>
    </row>
    <row r="42" spans="1:5">
      <c r="B42" s="21" t="s">
        <v>1085</v>
      </c>
      <c r="C42" s="21" t="s">
        <v>1092</v>
      </c>
      <c r="D42" s="21"/>
      <c r="E42" s="28"/>
    </row>
    <row r="43" spans="1:5">
      <c r="B43" s="21" t="s">
        <v>1090</v>
      </c>
      <c r="C43" s="21" t="s">
        <v>56</v>
      </c>
      <c r="D43" s="21"/>
      <c r="E43" s="28"/>
    </row>
    <row r="44" spans="1:5">
      <c r="B44" s="21" t="s">
        <v>1091</v>
      </c>
      <c r="C44" s="21" t="s">
        <v>56</v>
      </c>
      <c r="D44" s="21" t="s">
        <v>1097</v>
      </c>
      <c r="E44" s="28"/>
    </row>
    <row r="45" spans="1:5">
      <c r="B45" s="21" t="s">
        <v>1088</v>
      </c>
      <c r="C45" s="21" t="s">
        <v>1089</v>
      </c>
      <c r="D45" s="21" t="s">
        <v>1073</v>
      </c>
      <c r="E45" s="149">
        <v>1.2</v>
      </c>
    </row>
    <row r="46" spans="1:5">
      <c r="B46" s="21" t="s">
        <v>1095</v>
      </c>
      <c r="C46" s="21" t="s">
        <v>1093</v>
      </c>
      <c r="D46" s="22" t="s">
        <v>1087</v>
      </c>
      <c r="E46" s="29">
        <f>E42*E45*(E43-E44)</f>
        <v>0</v>
      </c>
    </row>
    <row r="47" spans="1:5">
      <c r="B47" s="26" t="s">
        <v>956</v>
      </c>
      <c r="C47" s="26" t="s">
        <v>957</v>
      </c>
      <c r="D47" s="26" t="s">
        <v>958</v>
      </c>
      <c r="E47" s="36">
        <v>0.7</v>
      </c>
    </row>
    <row r="48" spans="1:5">
      <c r="B48" s="26" t="s">
        <v>959</v>
      </c>
      <c r="C48" s="26" t="s">
        <v>0</v>
      </c>
      <c r="D48" s="26">
        <v>70</v>
      </c>
      <c r="E48" s="36">
        <v>70</v>
      </c>
    </row>
    <row r="49" spans="2:5">
      <c r="B49" s="26" t="s">
        <v>960</v>
      </c>
      <c r="C49" s="26" t="s">
        <v>0</v>
      </c>
      <c r="D49" s="26" t="s">
        <v>961</v>
      </c>
      <c r="E49" s="37">
        <v>95</v>
      </c>
    </row>
    <row r="50" spans="2:5">
      <c r="B50" s="26" t="s">
        <v>962</v>
      </c>
      <c r="C50" s="26" t="s">
        <v>57</v>
      </c>
      <c r="D50" s="26"/>
      <c r="E50" s="38">
        <f>_xll.H_PT(E47,E48)</f>
        <v>293.56483114891773</v>
      </c>
    </row>
    <row r="51" spans="2:5">
      <c r="B51" s="26" t="s">
        <v>963</v>
      </c>
      <c r="C51" s="26" t="s">
        <v>57</v>
      </c>
      <c r="D51" s="26"/>
      <c r="E51" s="38">
        <f>_xll.H_PT(E47,E49)</f>
        <v>398.48780108127062</v>
      </c>
    </row>
    <row r="52" spans="2:5">
      <c r="B52" s="26" t="s">
        <v>969</v>
      </c>
      <c r="C52" s="26" t="s">
        <v>52</v>
      </c>
      <c r="D52" s="26" t="s">
        <v>970</v>
      </c>
      <c r="E52" s="36">
        <v>0.91</v>
      </c>
    </row>
    <row r="53" spans="2:5">
      <c r="B53" s="26" t="s">
        <v>964</v>
      </c>
      <c r="C53" s="26" t="s">
        <v>965</v>
      </c>
      <c r="D53" s="26"/>
      <c r="E53" s="38">
        <f>E46*E52/(E51-E50)/1000</f>
        <v>0</v>
      </c>
    </row>
    <row r="54" spans="2:5">
      <c r="B54" s="132" t="s">
        <v>1094</v>
      </c>
      <c r="C54" s="21"/>
      <c r="D54" s="21"/>
      <c r="E54" s="30"/>
    </row>
    <row r="55" spans="2:5">
      <c r="B55" s="21" t="s">
        <v>1085</v>
      </c>
      <c r="C55" s="21" t="s">
        <v>1092</v>
      </c>
      <c r="D55" s="21"/>
      <c r="E55" s="28"/>
    </row>
    <row r="56" spans="2:5">
      <c r="B56" s="21" t="s">
        <v>1090</v>
      </c>
      <c r="C56" s="21" t="s">
        <v>56</v>
      </c>
      <c r="D56" s="21"/>
      <c r="E56" s="28"/>
    </row>
    <row r="57" spans="2:5">
      <c r="B57" s="21" t="s">
        <v>1091</v>
      </c>
      <c r="C57" s="21" t="s">
        <v>56</v>
      </c>
      <c r="D57" s="21" t="s">
        <v>1097</v>
      </c>
      <c r="E57" s="28"/>
    </row>
    <row r="58" spans="2:5">
      <c r="B58" s="21" t="s">
        <v>1088</v>
      </c>
      <c r="C58" s="21" t="s">
        <v>1089</v>
      </c>
      <c r="D58" s="21" t="s">
        <v>1073</v>
      </c>
      <c r="E58" s="149">
        <v>1.2</v>
      </c>
    </row>
    <row r="59" spans="2:5">
      <c r="B59" s="21" t="s">
        <v>1095</v>
      </c>
      <c r="C59" s="21" t="s">
        <v>1093</v>
      </c>
      <c r="D59" s="22" t="s">
        <v>1087</v>
      </c>
      <c r="E59" s="29">
        <f>E55*E58*(E56-E57)</f>
        <v>0</v>
      </c>
    </row>
    <row r="60" spans="2:5">
      <c r="B60" s="26" t="s">
        <v>974</v>
      </c>
      <c r="C60" s="26" t="s">
        <v>957</v>
      </c>
      <c r="D60" s="26" t="s">
        <v>975</v>
      </c>
      <c r="E60" s="36">
        <v>0.4</v>
      </c>
    </row>
    <row r="61" spans="2:5">
      <c r="B61" s="26" t="s">
        <v>976</v>
      </c>
      <c r="C61" s="26" t="s">
        <v>0</v>
      </c>
      <c r="D61" s="26" t="s">
        <v>977</v>
      </c>
      <c r="E61" s="36">
        <v>190</v>
      </c>
    </row>
    <row r="62" spans="2:5">
      <c r="B62" s="26" t="s">
        <v>978</v>
      </c>
      <c r="C62" s="26" t="s">
        <v>57</v>
      </c>
      <c r="D62" s="26"/>
      <c r="E62" s="38">
        <f>_xll.H_PT(E60,E61)</f>
        <v>2839.919827843863</v>
      </c>
    </row>
    <row r="63" spans="2:5">
      <c r="B63" s="26" t="s">
        <v>979</v>
      </c>
      <c r="C63" s="26" t="s">
        <v>0</v>
      </c>
      <c r="D63" s="26" t="s">
        <v>980</v>
      </c>
      <c r="E63" s="38">
        <f>_xll.T_P(E60)</f>
        <v>143.61253510128438</v>
      </c>
    </row>
    <row r="64" spans="2:5">
      <c r="B64" s="26" t="s">
        <v>981</v>
      </c>
      <c r="C64" s="26" t="s">
        <v>0</v>
      </c>
      <c r="D64" s="26"/>
      <c r="E64" s="36">
        <v>20</v>
      </c>
    </row>
    <row r="65" spans="2:5">
      <c r="B65" s="26" t="s">
        <v>982</v>
      </c>
      <c r="C65" s="26" t="s">
        <v>57</v>
      </c>
      <c r="D65" s="26"/>
      <c r="E65" s="38">
        <f>_xll.H_PT(E60,E64)</f>
        <v>84.294108143713373</v>
      </c>
    </row>
    <row r="66" spans="2:5">
      <c r="B66" s="21" t="s">
        <v>983</v>
      </c>
      <c r="C66" s="21" t="s">
        <v>984</v>
      </c>
      <c r="D66" s="21" t="s">
        <v>985</v>
      </c>
      <c r="E66" s="30">
        <v>0.89</v>
      </c>
    </row>
    <row r="67" spans="2:5">
      <c r="B67" s="26" t="s">
        <v>986</v>
      </c>
      <c r="C67" s="21" t="s">
        <v>987</v>
      </c>
      <c r="D67" s="26"/>
      <c r="E67" s="38">
        <f>E59*E66/((E62-E65))/1000</f>
        <v>0</v>
      </c>
    </row>
    <row r="68" spans="2:5">
      <c r="B68" s="132" t="s">
        <v>1096</v>
      </c>
      <c r="C68" s="155" t="s">
        <v>1164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W28" sqref="W28"/>
    </sheetView>
  </sheetViews>
  <sheetFormatPr defaultRowHeight="13.5"/>
  <cols>
    <col min="1" max="1" width="9" style="1"/>
    <col min="2" max="2" width="11.625" style="1" customWidth="1"/>
    <col min="3" max="3" width="21.375" style="1" customWidth="1"/>
    <col min="4" max="4" width="20.875" style="1" customWidth="1"/>
    <col min="5" max="5" width="26.5" style="1" customWidth="1"/>
    <col min="6" max="6" width="36.875" style="1" customWidth="1"/>
    <col min="7" max="7" width="15.75" style="1" customWidth="1"/>
    <col min="8" max="8" width="27" style="1" customWidth="1"/>
    <col min="9" max="9" width="17.875" style="1" customWidth="1"/>
    <col min="10" max="10" width="21.25" style="1" customWidth="1"/>
    <col min="11" max="12" width="9" style="1"/>
    <col min="13" max="13" width="14.75" style="1" customWidth="1"/>
    <col min="14" max="14" width="12.125" style="1" customWidth="1"/>
    <col min="15" max="15" width="9" style="1"/>
    <col min="16" max="16" width="32.5" style="1" customWidth="1"/>
    <col min="17" max="18" width="9" style="1"/>
    <col min="19" max="19" width="38.5" style="1" customWidth="1"/>
    <col min="20" max="20" width="9" style="1"/>
    <col min="21" max="21" width="23.875" style="1" customWidth="1"/>
    <col min="22" max="22" width="13.125" style="1" customWidth="1"/>
    <col min="23" max="23" width="10.375" style="1" customWidth="1"/>
    <col min="24" max="24" width="9" style="1" customWidth="1"/>
    <col min="25" max="16384" width="9" style="1"/>
  </cols>
  <sheetData>
    <row r="1" spans="1:24">
      <c r="A1" s="258" t="s">
        <v>1098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1" t="s">
        <v>1161</v>
      </c>
    </row>
    <row r="2" spans="1:24">
      <c r="A2" s="5" t="s">
        <v>1099</v>
      </c>
      <c r="B2" s="5" t="s">
        <v>1100</v>
      </c>
      <c r="C2" s="5" t="s">
        <v>1101</v>
      </c>
      <c r="D2" s="5" t="s">
        <v>1102</v>
      </c>
      <c r="E2" s="5" t="s">
        <v>1103</v>
      </c>
      <c r="F2" s="5" t="s">
        <v>1104</v>
      </c>
      <c r="G2" s="5" t="s">
        <v>1105</v>
      </c>
      <c r="H2" s="5" t="s">
        <v>1106</v>
      </c>
      <c r="I2" s="5" t="s">
        <v>1107</v>
      </c>
      <c r="J2" s="5" t="s">
        <v>1108</v>
      </c>
      <c r="K2" s="5" t="s">
        <v>1109</v>
      </c>
      <c r="L2" s="5" t="s">
        <v>1110</v>
      </c>
      <c r="M2" s="5" t="s">
        <v>1111</v>
      </c>
      <c r="N2" s="5" t="s">
        <v>1112</v>
      </c>
      <c r="O2" s="5" t="s">
        <v>1113</v>
      </c>
      <c r="P2" s="5" t="s">
        <v>408</v>
      </c>
      <c r="Q2" s="5" t="s">
        <v>1114</v>
      </c>
      <c r="R2" s="5" t="s">
        <v>1115</v>
      </c>
      <c r="S2" s="5" t="s">
        <v>1116</v>
      </c>
      <c r="T2" s="5" t="s">
        <v>1117</v>
      </c>
      <c r="U2" s="5" t="s">
        <v>1118</v>
      </c>
      <c r="V2" s="5" t="s">
        <v>1119</v>
      </c>
      <c r="W2" s="5" t="s">
        <v>1120</v>
      </c>
      <c r="X2" s="1" t="s">
        <v>1161</v>
      </c>
    </row>
    <row r="3" spans="1:24">
      <c r="A3" s="5" t="s">
        <v>1339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4">
      <c r="A4" s="5">
        <v>500</v>
      </c>
      <c r="B4" s="5" t="s">
        <v>1121</v>
      </c>
      <c r="C4" s="5" t="s">
        <v>1122</v>
      </c>
      <c r="D4" s="5" t="s">
        <v>1123</v>
      </c>
      <c r="E4" s="5" t="s">
        <v>1124</v>
      </c>
      <c r="F4" s="5" t="s">
        <v>1125</v>
      </c>
      <c r="G4" s="5" t="s">
        <v>1126</v>
      </c>
      <c r="H4" s="5" t="s">
        <v>1127</v>
      </c>
      <c r="I4" s="5" t="s">
        <v>1128</v>
      </c>
      <c r="J4" s="5" t="s">
        <v>1129</v>
      </c>
      <c r="K4" s="5" t="s">
        <v>1130</v>
      </c>
      <c r="L4" s="5" t="s">
        <v>1130</v>
      </c>
      <c r="M4" s="5" t="s">
        <v>1131</v>
      </c>
      <c r="N4" s="5" t="s">
        <v>1132</v>
      </c>
      <c r="O4" s="5" t="s">
        <v>1133</v>
      </c>
      <c r="P4" s="5" t="s">
        <v>1134</v>
      </c>
      <c r="Q4" s="5" t="s">
        <v>1135</v>
      </c>
      <c r="R4" s="5" t="s">
        <v>1136</v>
      </c>
      <c r="S4" s="5" t="s">
        <v>1137</v>
      </c>
      <c r="T4" s="5" t="s">
        <v>1138</v>
      </c>
      <c r="U4" s="5" t="s">
        <v>1139</v>
      </c>
      <c r="V4" s="5" t="s">
        <v>1140</v>
      </c>
      <c r="W4" s="5" t="s">
        <v>1141</v>
      </c>
    </row>
    <row r="5" spans="1:24">
      <c r="A5" s="5">
        <v>250</v>
      </c>
      <c r="B5" s="5" t="s">
        <v>1121</v>
      </c>
      <c r="C5" s="5" t="s">
        <v>1122</v>
      </c>
      <c r="D5" s="5" t="s">
        <v>1123</v>
      </c>
      <c r="E5" s="5" t="s">
        <v>1124</v>
      </c>
      <c r="F5" s="5" t="s">
        <v>1125</v>
      </c>
      <c r="G5" s="5" t="s">
        <v>1126</v>
      </c>
      <c r="H5" s="5" t="s">
        <v>1142</v>
      </c>
      <c r="I5" s="5" t="s">
        <v>1128</v>
      </c>
      <c r="J5" s="5" t="s">
        <v>1143</v>
      </c>
      <c r="K5" s="5" t="s">
        <v>1130</v>
      </c>
      <c r="L5" s="5" t="s">
        <v>1130</v>
      </c>
      <c r="M5" s="5" t="s">
        <v>1132</v>
      </c>
      <c r="N5" s="5" t="s">
        <v>1132</v>
      </c>
      <c r="O5" s="5" t="s">
        <v>1133</v>
      </c>
      <c r="P5" s="5" t="s">
        <v>1144</v>
      </c>
      <c r="Q5" s="5" t="s">
        <v>1135</v>
      </c>
      <c r="R5" s="5" t="s">
        <v>1136</v>
      </c>
      <c r="S5" s="5" t="s">
        <v>1137</v>
      </c>
      <c r="T5" s="5" t="s">
        <v>1138</v>
      </c>
      <c r="U5" s="5" t="s">
        <v>1139</v>
      </c>
      <c r="V5" s="5" t="s">
        <v>1140</v>
      </c>
      <c r="W5" s="5" t="s">
        <v>1141</v>
      </c>
    </row>
    <row r="6" spans="1:24">
      <c r="A6" s="5">
        <v>150</v>
      </c>
      <c r="B6" s="5" t="s">
        <v>1121</v>
      </c>
      <c r="C6" s="5" t="s">
        <v>1122</v>
      </c>
      <c r="D6" s="5" t="s">
        <v>1123</v>
      </c>
      <c r="E6" s="5" t="s">
        <v>1124</v>
      </c>
      <c r="F6" s="5" t="s">
        <v>1125</v>
      </c>
      <c r="G6" s="5" t="s">
        <v>1126</v>
      </c>
      <c r="H6" s="5" t="s">
        <v>1145</v>
      </c>
      <c r="I6" s="5" t="s">
        <v>1128</v>
      </c>
      <c r="J6" s="5" t="s">
        <v>1146</v>
      </c>
      <c r="K6" s="5" t="s">
        <v>1130</v>
      </c>
      <c r="L6" s="5" t="s">
        <v>1130</v>
      </c>
      <c r="M6" s="5" t="s">
        <v>1132</v>
      </c>
      <c r="N6" s="5" t="s">
        <v>1132</v>
      </c>
      <c r="O6" s="5" t="s">
        <v>1133</v>
      </c>
      <c r="P6" s="5" t="s">
        <v>1147</v>
      </c>
      <c r="Q6" s="5" t="s">
        <v>1135</v>
      </c>
      <c r="R6" s="5" t="s">
        <v>1136</v>
      </c>
      <c r="S6" s="5" t="s">
        <v>1137</v>
      </c>
      <c r="T6" s="5" t="s">
        <v>1138</v>
      </c>
      <c r="U6" s="5" t="s">
        <v>1139</v>
      </c>
      <c r="V6" s="5" t="s">
        <v>1140</v>
      </c>
      <c r="W6" s="5" t="s">
        <v>1141</v>
      </c>
    </row>
    <row r="7" spans="1:24">
      <c r="A7" s="5">
        <v>100</v>
      </c>
      <c r="B7" s="5" t="s">
        <v>1121</v>
      </c>
      <c r="C7" s="5" t="s">
        <v>1122</v>
      </c>
      <c r="D7" s="5" t="s">
        <v>1123</v>
      </c>
      <c r="E7" s="5" t="s">
        <v>1124</v>
      </c>
      <c r="F7" s="5" t="s">
        <v>1125</v>
      </c>
      <c r="G7" s="5" t="s">
        <v>1126</v>
      </c>
      <c r="H7" s="5" t="s">
        <v>1148</v>
      </c>
      <c r="I7" s="5" t="s">
        <v>1128</v>
      </c>
      <c r="J7" s="5" t="s">
        <v>1149</v>
      </c>
      <c r="K7" s="5" t="s">
        <v>1130</v>
      </c>
      <c r="L7" s="5" t="s">
        <v>1130</v>
      </c>
      <c r="M7" s="5" t="s">
        <v>1132</v>
      </c>
      <c r="N7" s="5" t="s">
        <v>1132</v>
      </c>
      <c r="O7" s="5" t="s">
        <v>1133</v>
      </c>
      <c r="P7" s="5" t="s">
        <v>1147</v>
      </c>
      <c r="Q7" s="5" t="s">
        <v>1135</v>
      </c>
      <c r="R7" s="5" t="s">
        <v>1136</v>
      </c>
      <c r="S7" s="5" t="s">
        <v>1137</v>
      </c>
      <c r="T7" s="5" t="s">
        <v>1138</v>
      </c>
      <c r="U7" s="5" t="s">
        <v>1139</v>
      </c>
      <c r="V7" s="5" t="s">
        <v>1140</v>
      </c>
      <c r="W7" s="5" t="s">
        <v>1141</v>
      </c>
    </row>
    <row r="8" spans="1:24">
      <c r="A8" s="5">
        <v>50</v>
      </c>
      <c r="B8" s="5" t="s">
        <v>1121</v>
      </c>
      <c r="C8" s="5" t="s">
        <v>1122</v>
      </c>
      <c r="D8" s="5" t="s">
        <v>1123</v>
      </c>
      <c r="E8" s="5" t="s">
        <v>1124</v>
      </c>
      <c r="F8" s="5" t="s">
        <v>1125</v>
      </c>
      <c r="G8" s="5" t="s">
        <v>1126</v>
      </c>
      <c r="H8" s="5" t="s">
        <v>1150</v>
      </c>
      <c r="I8" s="5" t="s">
        <v>1128</v>
      </c>
      <c r="J8" s="5" t="s">
        <v>1151</v>
      </c>
      <c r="K8" s="5" t="s">
        <v>1130</v>
      </c>
      <c r="L8" s="5" t="s">
        <v>1130</v>
      </c>
      <c r="M8" s="5" t="s">
        <v>1132</v>
      </c>
      <c r="N8" s="5" t="s">
        <v>1132</v>
      </c>
      <c r="O8" s="5" t="s">
        <v>1133</v>
      </c>
      <c r="P8" s="5" t="s">
        <v>1147</v>
      </c>
      <c r="Q8" s="5" t="s">
        <v>1135</v>
      </c>
      <c r="R8" s="5" t="s">
        <v>1136</v>
      </c>
      <c r="S8" s="5" t="s">
        <v>1137</v>
      </c>
      <c r="T8" s="5" t="s">
        <v>1138</v>
      </c>
      <c r="U8" s="5" t="s">
        <v>1139</v>
      </c>
      <c r="V8" s="5" t="s">
        <v>1140</v>
      </c>
      <c r="W8" s="5" t="s">
        <v>1141</v>
      </c>
    </row>
    <row r="9" spans="1:2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4">
      <c r="A10" s="258" t="s">
        <v>1152</v>
      </c>
      <c r="B10" s="258"/>
      <c r="C10" s="258"/>
      <c r="D10" s="258"/>
      <c r="E10" s="258"/>
      <c r="F10" s="258"/>
      <c r="G10" s="258"/>
      <c r="H10" s="258"/>
      <c r="I10" s="258"/>
      <c r="J10" s="258"/>
      <c r="K10" s="258"/>
      <c r="L10" s="258"/>
      <c r="M10" s="258"/>
      <c r="N10" s="258"/>
      <c r="O10" s="258"/>
      <c r="P10" s="258"/>
      <c r="Q10" s="258"/>
      <c r="R10" s="258"/>
      <c r="S10" s="258"/>
      <c r="T10" s="258"/>
      <c r="U10" s="258"/>
      <c r="V10" s="258"/>
      <c r="W10" s="258"/>
    </row>
    <row r="11" spans="1:24">
      <c r="A11" s="5" t="s">
        <v>1099</v>
      </c>
      <c r="B11" s="5" t="s">
        <v>1100</v>
      </c>
      <c r="C11" s="151" t="s">
        <v>1153</v>
      </c>
      <c r="D11" s="151" t="s">
        <v>1154</v>
      </c>
      <c r="E11" s="152" t="s">
        <v>1155</v>
      </c>
      <c r="F11" s="152" t="s">
        <v>1156</v>
      </c>
      <c r="G11" s="5" t="s">
        <v>1105</v>
      </c>
      <c r="H11" s="5" t="s">
        <v>1106</v>
      </c>
      <c r="I11" s="5" t="s">
        <v>1107</v>
      </c>
      <c r="J11" s="5" t="s">
        <v>1108</v>
      </c>
      <c r="K11" s="5" t="s">
        <v>1109</v>
      </c>
      <c r="L11" s="5" t="s">
        <v>1110</v>
      </c>
      <c r="M11" s="5" t="s">
        <v>1111</v>
      </c>
      <c r="N11" s="5" t="s">
        <v>1112</v>
      </c>
      <c r="O11" s="5" t="s">
        <v>1113</v>
      </c>
      <c r="P11" s="5" t="s">
        <v>408</v>
      </c>
      <c r="Q11" s="5" t="s">
        <v>1114</v>
      </c>
      <c r="R11" s="5" t="s">
        <v>1115</v>
      </c>
      <c r="S11" s="5" t="s">
        <v>1116</v>
      </c>
      <c r="T11" s="5" t="s">
        <v>1117</v>
      </c>
      <c r="U11" s="5" t="s">
        <v>1118</v>
      </c>
      <c r="V11" s="5" t="s">
        <v>1119</v>
      </c>
      <c r="W11" s="5" t="s">
        <v>1120</v>
      </c>
      <c r="X11" s="1" t="s">
        <v>1161</v>
      </c>
    </row>
    <row r="12" spans="1:24">
      <c r="A12" s="5" t="s">
        <v>1339</v>
      </c>
      <c r="B12" s="5"/>
      <c r="C12" s="151"/>
      <c r="D12" s="151"/>
      <c r="E12" s="152"/>
      <c r="F12" s="15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4">
      <c r="A13" s="5">
        <v>500</v>
      </c>
      <c r="B13" s="5" t="s">
        <v>1121</v>
      </c>
      <c r="C13" s="5" t="s">
        <v>1157</v>
      </c>
      <c r="D13" s="5" t="s">
        <v>1158</v>
      </c>
      <c r="E13" s="5" t="s">
        <v>1159</v>
      </c>
      <c r="F13" s="5" t="s">
        <v>1160</v>
      </c>
      <c r="G13" s="5" t="s">
        <v>1126</v>
      </c>
      <c r="H13" s="5" t="s">
        <v>1127</v>
      </c>
      <c r="I13" s="5" t="s">
        <v>1128</v>
      </c>
      <c r="J13" s="5" t="s">
        <v>1129</v>
      </c>
      <c r="K13" s="5" t="s">
        <v>1130</v>
      </c>
      <c r="L13" s="5" t="s">
        <v>1130</v>
      </c>
      <c r="M13" s="5" t="s">
        <v>1131</v>
      </c>
      <c r="N13" s="5" t="s">
        <v>1132</v>
      </c>
      <c r="O13" s="5" t="s">
        <v>1133</v>
      </c>
      <c r="P13" s="5" t="s">
        <v>1134</v>
      </c>
      <c r="Q13" s="5" t="s">
        <v>1135</v>
      </c>
      <c r="R13" s="5" t="s">
        <v>1136</v>
      </c>
      <c r="S13" s="5" t="s">
        <v>1137</v>
      </c>
      <c r="T13" s="5" t="s">
        <v>1138</v>
      </c>
      <c r="U13" s="5" t="s">
        <v>1139</v>
      </c>
      <c r="V13" s="5" t="s">
        <v>1140</v>
      </c>
      <c r="W13" s="5" t="s">
        <v>1141</v>
      </c>
    </row>
    <row r="14" spans="1:24">
      <c r="A14" s="5">
        <v>250</v>
      </c>
      <c r="B14" s="5" t="s">
        <v>1121</v>
      </c>
      <c r="C14" s="5" t="s">
        <v>1157</v>
      </c>
      <c r="D14" s="5" t="s">
        <v>1158</v>
      </c>
      <c r="E14" s="5" t="s">
        <v>1159</v>
      </c>
      <c r="F14" s="5" t="s">
        <v>1160</v>
      </c>
      <c r="G14" s="5" t="s">
        <v>1126</v>
      </c>
      <c r="H14" s="5" t="s">
        <v>1142</v>
      </c>
      <c r="I14" s="5" t="s">
        <v>1128</v>
      </c>
      <c r="J14" s="5" t="s">
        <v>1143</v>
      </c>
      <c r="K14" s="5" t="s">
        <v>1130</v>
      </c>
      <c r="L14" s="5" t="s">
        <v>1130</v>
      </c>
      <c r="M14" s="5" t="s">
        <v>1132</v>
      </c>
      <c r="N14" s="5" t="s">
        <v>1132</v>
      </c>
      <c r="O14" s="5" t="s">
        <v>1133</v>
      </c>
      <c r="P14" s="5" t="s">
        <v>1144</v>
      </c>
      <c r="Q14" s="5" t="s">
        <v>1135</v>
      </c>
      <c r="R14" s="5" t="s">
        <v>1136</v>
      </c>
      <c r="S14" s="5" t="s">
        <v>1137</v>
      </c>
      <c r="T14" s="5" t="s">
        <v>1138</v>
      </c>
      <c r="U14" s="5" t="s">
        <v>1139</v>
      </c>
      <c r="V14" s="5" t="s">
        <v>1140</v>
      </c>
      <c r="W14" s="5" t="s">
        <v>1141</v>
      </c>
    </row>
    <row r="15" spans="1:24">
      <c r="A15" s="5">
        <v>150</v>
      </c>
      <c r="B15" s="5" t="s">
        <v>1121</v>
      </c>
      <c r="C15" s="5" t="s">
        <v>1157</v>
      </c>
      <c r="D15" s="5" t="s">
        <v>1158</v>
      </c>
      <c r="E15" s="5" t="s">
        <v>1159</v>
      </c>
      <c r="F15" s="5" t="s">
        <v>1160</v>
      </c>
      <c r="G15" s="5" t="s">
        <v>1126</v>
      </c>
      <c r="H15" s="5" t="s">
        <v>1145</v>
      </c>
      <c r="I15" s="5" t="s">
        <v>1128</v>
      </c>
      <c r="J15" s="5" t="s">
        <v>1146</v>
      </c>
      <c r="K15" s="5" t="s">
        <v>1130</v>
      </c>
      <c r="L15" s="5" t="s">
        <v>1130</v>
      </c>
      <c r="M15" s="5" t="s">
        <v>1132</v>
      </c>
      <c r="N15" s="5" t="s">
        <v>1132</v>
      </c>
      <c r="O15" s="5" t="s">
        <v>1133</v>
      </c>
      <c r="P15" s="5" t="s">
        <v>1147</v>
      </c>
      <c r="Q15" s="5" t="s">
        <v>1135</v>
      </c>
      <c r="R15" s="5" t="s">
        <v>1136</v>
      </c>
      <c r="S15" s="5" t="s">
        <v>1137</v>
      </c>
      <c r="T15" s="5" t="s">
        <v>1138</v>
      </c>
      <c r="U15" s="5" t="s">
        <v>1139</v>
      </c>
      <c r="V15" s="5" t="s">
        <v>1140</v>
      </c>
      <c r="W15" s="5" t="s">
        <v>1141</v>
      </c>
    </row>
    <row r="16" spans="1:24">
      <c r="A16" s="5">
        <v>100</v>
      </c>
      <c r="B16" s="5" t="s">
        <v>1121</v>
      </c>
      <c r="C16" s="5" t="s">
        <v>1157</v>
      </c>
      <c r="D16" s="5" t="s">
        <v>1158</v>
      </c>
      <c r="E16" s="5" t="s">
        <v>1159</v>
      </c>
      <c r="F16" s="5" t="s">
        <v>1160</v>
      </c>
      <c r="G16" s="5" t="s">
        <v>1126</v>
      </c>
      <c r="H16" s="5" t="s">
        <v>1148</v>
      </c>
      <c r="I16" s="5" t="s">
        <v>1128</v>
      </c>
      <c r="J16" s="5" t="s">
        <v>1149</v>
      </c>
      <c r="K16" s="5" t="s">
        <v>1130</v>
      </c>
      <c r="L16" s="5" t="s">
        <v>1130</v>
      </c>
      <c r="M16" s="5" t="s">
        <v>1132</v>
      </c>
      <c r="N16" s="5" t="s">
        <v>1132</v>
      </c>
      <c r="O16" s="5" t="s">
        <v>1133</v>
      </c>
      <c r="P16" s="5" t="s">
        <v>1147</v>
      </c>
      <c r="Q16" s="5" t="s">
        <v>1135</v>
      </c>
      <c r="R16" s="5" t="s">
        <v>1136</v>
      </c>
      <c r="S16" s="5" t="s">
        <v>1137</v>
      </c>
      <c r="T16" s="5" t="s">
        <v>1138</v>
      </c>
      <c r="U16" s="5" t="s">
        <v>1139</v>
      </c>
      <c r="V16" s="5" t="s">
        <v>1140</v>
      </c>
      <c r="W16" s="5" t="s">
        <v>1141</v>
      </c>
    </row>
    <row r="17" spans="1:23">
      <c r="A17" s="5">
        <v>50</v>
      </c>
      <c r="B17" s="5" t="s">
        <v>1121</v>
      </c>
      <c r="C17" s="5" t="s">
        <v>1157</v>
      </c>
      <c r="D17" s="5" t="s">
        <v>1158</v>
      </c>
      <c r="E17" s="5" t="s">
        <v>1159</v>
      </c>
      <c r="F17" s="5" t="s">
        <v>1160</v>
      </c>
      <c r="G17" s="5" t="s">
        <v>1126</v>
      </c>
      <c r="H17" s="5" t="s">
        <v>1150</v>
      </c>
      <c r="I17" s="5" t="s">
        <v>1128</v>
      </c>
      <c r="J17" s="5" t="s">
        <v>1151</v>
      </c>
      <c r="K17" s="5" t="s">
        <v>1130</v>
      </c>
      <c r="L17" s="5" t="s">
        <v>1130</v>
      </c>
      <c r="M17" s="5" t="s">
        <v>1132</v>
      </c>
      <c r="N17" s="5" t="s">
        <v>1132</v>
      </c>
      <c r="O17" s="5" t="s">
        <v>1133</v>
      </c>
      <c r="P17" s="5" t="s">
        <v>1147</v>
      </c>
      <c r="Q17" s="5" t="s">
        <v>1135</v>
      </c>
      <c r="R17" s="5" t="s">
        <v>1136</v>
      </c>
      <c r="S17" s="5" t="s">
        <v>1137</v>
      </c>
      <c r="T17" s="5" t="s">
        <v>1138</v>
      </c>
      <c r="U17" s="5" t="s">
        <v>1139</v>
      </c>
      <c r="V17" s="5" t="s">
        <v>1140</v>
      </c>
      <c r="W17" s="5" t="s">
        <v>1141</v>
      </c>
    </row>
  </sheetData>
  <mergeCells count="2">
    <mergeCell ref="A1:W1"/>
    <mergeCell ref="A10:W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溴化锂制冷</vt:lpstr>
      <vt:lpstr>电制冷</vt:lpstr>
      <vt:lpstr>热泵</vt:lpstr>
      <vt:lpstr>燃气轮机</vt:lpstr>
      <vt:lpstr>内燃机</vt:lpstr>
      <vt:lpstr>光伏</vt:lpstr>
      <vt:lpstr>空压站</vt:lpstr>
      <vt:lpstr>锅炉</vt:lpstr>
      <vt:lpstr>电储能</vt:lpstr>
      <vt:lpstr>市电</vt:lpstr>
      <vt:lpstr>水蓄能、冰蓄能</vt:lpstr>
      <vt:lpstr>风电</vt:lpstr>
      <vt:lpstr>污水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2017-10-16T06:31:41Z</dcterms:modified>
</cp:coreProperties>
</file>