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cott\Desktop\GitHub\Excel Financial Engineering and Investment Management\Added Files\"/>
    </mc:Choice>
  </mc:AlternateContent>
  <xr:revisionPtr revIDLastSave="0" documentId="8_{713F3623-FDBB-43A0-B5DF-19231D00DA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cing" sheetId="2" r:id="rId1"/>
    <sheet name="Calibration" sheetId="5" r:id="rId2"/>
    <sheet name="CDS pricing" sheetId="6" r:id="rId3"/>
    <sheet name="Assignment 1" sheetId="8" r:id="rId4"/>
    <sheet name="Assignment 2" sheetId="9" r:id="rId5"/>
  </sheets>
  <externalReferences>
    <externalReference r:id="rId6"/>
  </externalReferences>
  <definedNames>
    <definedName name="h" localSheetId="1">Calibration!$C$2</definedName>
    <definedName name="h">Pricing!$C$2</definedName>
    <definedName name="N" localSheetId="2">'CDS pricing'!$B$2</definedName>
    <definedName name="N">'CDS pricing'!$B$2</definedName>
    <definedName name="qd">'[1]Zero coupon bond with recovery'!$B$6</definedName>
    <definedName name="qu">'[1]Zero coupon bond with recovery'!$B$5</definedName>
    <definedName name="rf" localSheetId="1">Calibration!$F$2</definedName>
    <definedName name="rf" localSheetId="2">Pricing!$F$2</definedName>
    <definedName name="rf">Pricing!$F$2</definedName>
    <definedName name="S">'CDS pricing'!$B$1</definedName>
    <definedName name="solver_adj" localSheetId="1" hidden="1">Calibration!$A$6,Calibration!$A$8,Calibration!$A$10,Calibration!$A$12,Calibration!$A$14</definedName>
    <definedName name="solver_adj" localSheetId="2" hidden="1">'CDS pricing'!$B$1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Calibration!$A$6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Calibration!$J$21</definedName>
    <definedName name="solver_opt" localSheetId="2" hidden="1">'CDS pricing'!$H$18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17" i="8" l="1"/>
  <c r="O17" i="8"/>
  <c r="O16" i="8"/>
  <c r="P17" i="8"/>
  <c r="L7" i="8"/>
  <c r="P16" i="8"/>
  <c r="V17" i="8"/>
  <c r="V16" i="8"/>
  <c r="V15" i="8"/>
  <c r="V14" i="8"/>
  <c r="V13" i="8"/>
  <c r="V12" i="8"/>
  <c r="V11" i="8"/>
  <c r="V10" i="8"/>
  <c r="W17" i="8"/>
  <c r="W16" i="8"/>
  <c r="W15" i="8"/>
  <c r="W14" i="8"/>
  <c r="W13" i="8"/>
  <c r="W12" i="8"/>
  <c r="W11" i="8"/>
  <c r="W10" i="8"/>
  <c r="W9" i="8"/>
  <c r="X17" i="8"/>
  <c r="X16" i="8"/>
  <c r="X15" i="8"/>
  <c r="X14" i="8"/>
  <c r="X13" i="8"/>
  <c r="X12" i="8"/>
  <c r="X11" i="8"/>
  <c r="X10" i="8"/>
  <c r="X9" i="8"/>
  <c r="X8" i="8"/>
  <c r="X7" i="8"/>
  <c r="W8" i="8" s="1"/>
  <c r="V9" i="8" s="1"/>
  <c r="S15" i="8"/>
  <c r="T12" i="8"/>
  <c r="T13" i="8"/>
  <c r="T14" i="8"/>
  <c r="T15" i="8"/>
  <c r="T16" i="8"/>
  <c r="T17" i="8"/>
  <c r="S13" i="8"/>
  <c r="S14" i="8"/>
  <c r="S16" i="8"/>
  <c r="S17" i="8"/>
  <c r="R14" i="8"/>
  <c r="R15" i="8"/>
  <c r="R16" i="8"/>
  <c r="R17" i="8"/>
  <c r="Q15" i="8"/>
  <c r="Q16" i="8"/>
  <c r="Q17" i="8"/>
  <c r="E8" i="6" l="1"/>
  <c r="E7" i="6"/>
  <c r="N20" i="9"/>
  <c r="N17" i="9"/>
  <c r="O17" i="9"/>
  <c r="O16" i="9"/>
  <c r="P17" i="9"/>
  <c r="P16" i="9"/>
  <c r="P15" i="9"/>
  <c r="Q17" i="9"/>
  <c r="Q16" i="9"/>
  <c r="Q15" i="9"/>
  <c r="Q14" i="9"/>
  <c r="R17" i="9"/>
  <c r="R16" i="9"/>
  <c r="R15" i="9"/>
  <c r="R14" i="9"/>
  <c r="R13" i="9"/>
  <c r="L31" i="9"/>
  <c r="K31" i="9"/>
  <c r="J31" i="9"/>
  <c r="I31" i="9"/>
  <c r="H31" i="9"/>
  <c r="G31" i="9"/>
  <c r="F31" i="9"/>
  <c r="E31" i="9"/>
  <c r="D31" i="9"/>
  <c r="C31" i="9"/>
  <c r="B31" i="9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L28" i="9"/>
  <c r="K28" i="9"/>
  <c r="J28" i="9"/>
  <c r="I28" i="9"/>
  <c r="H28" i="9"/>
  <c r="G28" i="9"/>
  <c r="F28" i="9"/>
  <c r="E28" i="9"/>
  <c r="L27" i="9"/>
  <c r="K27" i="9"/>
  <c r="J27" i="9"/>
  <c r="I27" i="9"/>
  <c r="H27" i="9"/>
  <c r="G27" i="9"/>
  <c r="F27" i="9"/>
  <c r="L26" i="9"/>
  <c r="K26" i="9"/>
  <c r="J26" i="9"/>
  <c r="I26" i="9"/>
  <c r="H26" i="9"/>
  <c r="G26" i="9"/>
  <c r="L25" i="9"/>
  <c r="K25" i="9"/>
  <c r="J25" i="9"/>
  <c r="I25" i="9"/>
  <c r="H25" i="9"/>
  <c r="L24" i="9"/>
  <c r="K24" i="9"/>
  <c r="J24" i="9"/>
  <c r="I24" i="9"/>
  <c r="L23" i="9"/>
  <c r="K23" i="9"/>
  <c r="J23" i="9"/>
  <c r="L22" i="9"/>
  <c r="K22" i="9"/>
  <c r="L21" i="9"/>
  <c r="X17" i="9"/>
  <c r="L17" i="9"/>
  <c r="X16" i="9"/>
  <c r="W17" i="9" s="1"/>
  <c r="L16" i="9"/>
  <c r="L15" i="9"/>
  <c r="X15" i="9" s="1"/>
  <c r="L14" i="9"/>
  <c r="X14" i="9" s="1"/>
  <c r="W15" i="9" s="1"/>
  <c r="L13" i="9"/>
  <c r="X13" i="9" s="1"/>
  <c r="L12" i="9"/>
  <c r="X12" i="9" s="1"/>
  <c r="L11" i="9"/>
  <c r="X11" i="9" s="1"/>
  <c r="L10" i="9"/>
  <c r="X10" i="9" s="1"/>
  <c r="X9" i="9"/>
  <c r="W9" i="9" s="1"/>
  <c r="L9" i="9"/>
  <c r="X8" i="9"/>
  <c r="L8" i="9"/>
  <c r="X7" i="9"/>
  <c r="W8" i="9" s="1"/>
  <c r="L17" i="8"/>
  <c r="L9" i="8"/>
  <c r="L10" i="8"/>
  <c r="L11" i="8"/>
  <c r="L12" i="8"/>
  <c r="L13" i="8"/>
  <c r="L14" i="8"/>
  <c r="L15" i="8"/>
  <c r="L16" i="8"/>
  <c r="L8" i="8"/>
  <c r="L31" i="8"/>
  <c r="K31" i="8"/>
  <c r="J31" i="8"/>
  <c r="I31" i="8"/>
  <c r="H31" i="8"/>
  <c r="G31" i="8"/>
  <c r="F31" i="8"/>
  <c r="E31" i="8"/>
  <c r="D31" i="8"/>
  <c r="C31" i="8"/>
  <c r="B31" i="8"/>
  <c r="L30" i="8"/>
  <c r="K30" i="8"/>
  <c r="J30" i="8"/>
  <c r="I30" i="8"/>
  <c r="H30" i="8"/>
  <c r="G30" i="8"/>
  <c r="F30" i="8"/>
  <c r="E30" i="8"/>
  <c r="D30" i="8"/>
  <c r="C30" i="8"/>
  <c r="L29" i="8"/>
  <c r="K29" i="8"/>
  <c r="J29" i="8"/>
  <c r="I29" i="8"/>
  <c r="H29" i="8"/>
  <c r="G29" i="8"/>
  <c r="F29" i="8"/>
  <c r="E29" i="8"/>
  <c r="D29" i="8"/>
  <c r="L28" i="8"/>
  <c r="K28" i="8"/>
  <c r="J28" i="8"/>
  <c r="I28" i="8"/>
  <c r="H28" i="8"/>
  <c r="G28" i="8"/>
  <c r="F28" i="8"/>
  <c r="E28" i="8"/>
  <c r="L27" i="8"/>
  <c r="K27" i="8"/>
  <c r="J27" i="8"/>
  <c r="I27" i="8"/>
  <c r="H27" i="8"/>
  <c r="G27" i="8"/>
  <c r="F27" i="8"/>
  <c r="L26" i="8"/>
  <c r="K26" i="8"/>
  <c r="J26" i="8"/>
  <c r="I26" i="8"/>
  <c r="H26" i="8"/>
  <c r="G26" i="8"/>
  <c r="L25" i="8"/>
  <c r="K25" i="8"/>
  <c r="J25" i="8"/>
  <c r="I25" i="8"/>
  <c r="H25" i="8"/>
  <c r="L24" i="8"/>
  <c r="K24" i="8"/>
  <c r="J24" i="8"/>
  <c r="I24" i="8"/>
  <c r="L23" i="8"/>
  <c r="K23" i="8"/>
  <c r="J23" i="8"/>
  <c r="L22" i="8"/>
  <c r="K22" i="8"/>
  <c r="L21" i="8"/>
  <c r="W12" i="9" l="1"/>
  <c r="W11" i="9"/>
  <c r="V12" i="9" s="1"/>
  <c r="V10" i="9"/>
  <c r="V9" i="9"/>
  <c r="W13" i="9"/>
  <c r="V13" i="9" s="1"/>
  <c r="U13" i="9" s="1"/>
  <c r="W14" i="9"/>
  <c r="V14" i="9" s="1"/>
  <c r="U14" i="9" s="1"/>
  <c r="T14" i="9" s="1"/>
  <c r="V17" i="9"/>
  <c r="U17" i="9" s="1"/>
  <c r="W10" i="9"/>
  <c r="W16" i="9"/>
  <c r="V16" i="9" s="1"/>
  <c r="U16" i="8"/>
  <c r="U15" i="8"/>
  <c r="U14" i="8"/>
  <c r="U12" i="8"/>
  <c r="U17" i="8"/>
  <c r="U13" i="8"/>
  <c r="U11" i="8"/>
  <c r="V15" i="9" l="1"/>
  <c r="U15" i="9" s="1"/>
  <c r="T15" i="9" s="1"/>
  <c r="V11" i="9"/>
  <c r="U11" i="9" s="1"/>
  <c r="U10" i="9"/>
  <c r="U10" i="8"/>
  <c r="T11" i="8" s="1"/>
  <c r="S12" i="8" s="1"/>
  <c r="R13" i="8" s="1"/>
  <c r="Q14" i="8" s="1"/>
  <c r="P15" i="8" s="1"/>
  <c r="T11" i="9" l="1"/>
  <c r="U12" i="9"/>
  <c r="T13" i="9" s="1"/>
  <c r="U16" i="9"/>
  <c r="T16" i="9" l="1"/>
  <c r="T17" i="9"/>
  <c r="S13" i="9"/>
  <c r="S14" i="9"/>
  <c r="T12" i="9"/>
  <c r="S12" i="9"/>
  <c r="N20" i="8" l="1"/>
  <c r="E7" i="2" l="1"/>
  <c r="A15" i="5"/>
  <c r="A13" i="5"/>
  <c r="A11" i="5"/>
  <c r="A9" i="5"/>
  <c r="C14" i="6" s="1"/>
  <c r="A7" i="5"/>
  <c r="E16" i="5"/>
  <c r="E15" i="5"/>
  <c r="E14" i="5"/>
  <c r="E13" i="5"/>
  <c r="E12" i="5"/>
  <c r="E11" i="5"/>
  <c r="E10" i="5"/>
  <c r="E9" i="5"/>
  <c r="E8" i="5"/>
  <c r="E7" i="5"/>
  <c r="V7" i="5" s="1"/>
  <c r="D7" i="5"/>
  <c r="C7" i="5"/>
  <c r="C6" i="6"/>
  <c r="D7" i="6" s="1"/>
  <c r="H8" i="6" s="1"/>
  <c r="K8" i="6" s="1"/>
  <c r="B7" i="6"/>
  <c r="C7" i="6"/>
  <c r="D8" i="6" s="1"/>
  <c r="B8" i="6"/>
  <c r="C8" i="6"/>
  <c r="B9" i="6"/>
  <c r="C9" i="6"/>
  <c r="E9" i="6"/>
  <c r="B10" i="6"/>
  <c r="C10" i="6"/>
  <c r="E10" i="6"/>
  <c r="B11" i="6"/>
  <c r="C11" i="6"/>
  <c r="E11" i="6"/>
  <c r="B12" i="6"/>
  <c r="C12" i="6"/>
  <c r="E12" i="6"/>
  <c r="B13" i="6"/>
  <c r="C13" i="6"/>
  <c r="E13" i="6"/>
  <c r="B14" i="6"/>
  <c r="E14" i="6"/>
  <c r="AB7" i="2"/>
  <c r="V7" i="2"/>
  <c r="C7" i="2"/>
  <c r="D7" i="2"/>
  <c r="E8" i="2"/>
  <c r="A7" i="2"/>
  <c r="A8" i="2" s="1"/>
  <c r="A9" i="2" s="1"/>
  <c r="A10" i="2" s="1"/>
  <c r="A11" i="2" s="1"/>
  <c r="A12" i="2" s="1"/>
  <c r="A13" i="2" s="1"/>
  <c r="A14" i="2" s="1"/>
  <c r="A15" i="2" s="1"/>
  <c r="A16" i="2" s="1"/>
  <c r="E9" i="2"/>
  <c r="E10" i="2"/>
  <c r="E11" i="2"/>
  <c r="E12" i="2"/>
  <c r="E13" i="2"/>
  <c r="E14" i="2"/>
  <c r="E15" i="2"/>
  <c r="E16" i="2"/>
  <c r="J7" i="2"/>
  <c r="D8" i="2"/>
  <c r="AH7" i="2"/>
  <c r="L8" i="6" l="1"/>
  <c r="D9" i="6"/>
  <c r="H9" i="6"/>
  <c r="D8" i="5"/>
  <c r="AB7" i="5"/>
  <c r="AH7" i="5"/>
  <c r="P7" i="5"/>
  <c r="C8" i="5"/>
  <c r="AH8" i="5" s="1"/>
  <c r="F8" i="6"/>
  <c r="G8" i="6" s="1"/>
  <c r="F7" i="6"/>
  <c r="G7" i="6" s="1"/>
  <c r="V8" i="5"/>
  <c r="C8" i="2"/>
  <c r="J7" i="5"/>
  <c r="J8" i="5"/>
  <c r="P7" i="2"/>
  <c r="I8" i="6"/>
  <c r="J8" i="6" s="1"/>
  <c r="H7" i="6"/>
  <c r="K7" i="6" s="1"/>
  <c r="L7" i="6" s="1"/>
  <c r="P8" i="5" l="1"/>
  <c r="C9" i="2"/>
  <c r="D9" i="2"/>
  <c r="V8" i="2"/>
  <c r="AH8" i="2"/>
  <c r="K9" i="6"/>
  <c r="L9" i="6" s="1"/>
  <c r="I9" i="6"/>
  <c r="J9" i="6" s="1"/>
  <c r="J18" i="5"/>
  <c r="P8" i="2"/>
  <c r="D10" i="6"/>
  <c r="H10" i="6"/>
  <c r="F9" i="6"/>
  <c r="G9" i="6" s="1"/>
  <c r="J8" i="2"/>
  <c r="J18" i="2" s="1"/>
  <c r="J19" i="5" s="1"/>
  <c r="I7" i="6"/>
  <c r="J7" i="6" s="1"/>
  <c r="D9" i="5"/>
  <c r="C9" i="5"/>
  <c r="AB8" i="5"/>
  <c r="AB8" i="2"/>
  <c r="D11" i="6" l="1"/>
  <c r="H11" i="6"/>
  <c r="F10" i="6"/>
  <c r="G10" i="6" s="1"/>
  <c r="D10" i="2"/>
  <c r="C10" i="2"/>
  <c r="AH9" i="2"/>
  <c r="AB9" i="2"/>
  <c r="V9" i="2"/>
  <c r="P9" i="2"/>
  <c r="D10" i="5"/>
  <c r="AB9" i="5"/>
  <c r="AH9" i="5"/>
  <c r="C10" i="5"/>
  <c r="V9" i="5"/>
  <c r="P9" i="5"/>
  <c r="K10" i="6"/>
  <c r="L10" i="6" s="1"/>
  <c r="I10" i="6"/>
  <c r="J10" i="6" s="1"/>
  <c r="J20" i="5"/>
  <c r="H12" i="6" l="1"/>
  <c r="D12" i="6"/>
  <c r="F11" i="6"/>
  <c r="G11" i="6" s="1"/>
  <c r="AH10" i="5"/>
  <c r="D11" i="5"/>
  <c r="P10" i="5"/>
  <c r="P18" i="5" s="1"/>
  <c r="AB10" i="5"/>
  <c r="V10" i="5"/>
  <c r="C11" i="5"/>
  <c r="C11" i="2"/>
  <c r="D11" i="2"/>
  <c r="P10" i="2"/>
  <c r="P18" i="2" s="1"/>
  <c r="P19" i="5" s="1"/>
  <c r="AH10" i="2"/>
  <c r="AB10" i="2"/>
  <c r="V10" i="2"/>
  <c r="K11" i="6"/>
  <c r="L11" i="6" s="1"/>
  <c r="I11" i="6"/>
  <c r="J11" i="6" s="1"/>
  <c r="P20" i="5" l="1"/>
  <c r="K12" i="6"/>
  <c r="L12" i="6" s="1"/>
  <c r="I12" i="6"/>
  <c r="J12" i="6" s="1"/>
  <c r="C12" i="2"/>
  <c r="AB11" i="2"/>
  <c r="D12" i="2"/>
  <c r="V11" i="2"/>
  <c r="AH11" i="2"/>
  <c r="D12" i="5"/>
  <c r="C12" i="5"/>
  <c r="V11" i="5"/>
  <c r="AB11" i="5"/>
  <c r="AH11" i="5"/>
  <c r="D13" i="6"/>
  <c r="H13" i="6"/>
  <c r="F12" i="6"/>
  <c r="G12" i="6" s="1"/>
  <c r="K13" i="6" l="1"/>
  <c r="L13" i="6" s="1"/>
  <c r="I13" i="6"/>
  <c r="J13" i="6" s="1"/>
  <c r="AH12" i="2"/>
  <c r="V12" i="2"/>
  <c r="V18" i="2" s="1"/>
  <c r="V19" i="5" s="1"/>
  <c r="D13" i="2"/>
  <c r="C13" i="2"/>
  <c r="AB12" i="2"/>
  <c r="D14" i="6"/>
  <c r="F14" i="6" s="1"/>
  <c r="G14" i="6" s="1"/>
  <c r="F13" i="6"/>
  <c r="G13" i="6" s="1"/>
  <c r="H14" i="6"/>
  <c r="C13" i="5"/>
  <c r="D13" i="5"/>
  <c r="AH12" i="5"/>
  <c r="V12" i="5"/>
  <c r="V18" i="5" s="1"/>
  <c r="AB12" i="5"/>
  <c r="V20" i="5" l="1"/>
  <c r="K14" i="6"/>
  <c r="L14" i="6" s="1"/>
  <c r="H17" i="6" s="1"/>
  <c r="I14" i="6"/>
  <c r="J14" i="6" s="1"/>
  <c r="AH13" i="2"/>
  <c r="D14" i="2"/>
  <c r="C14" i="2"/>
  <c r="AB13" i="2"/>
  <c r="H16" i="6"/>
  <c r="D14" i="5"/>
  <c r="C14" i="5"/>
  <c r="AH13" i="5"/>
  <c r="AB13" i="5"/>
  <c r="C15" i="5" l="1"/>
  <c r="D15" i="5"/>
  <c r="AB14" i="5"/>
  <c r="AB18" i="5" s="1"/>
  <c r="AH14" i="5"/>
  <c r="D15" i="2"/>
  <c r="AB14" i="2"/>
  <c r="AB18" i="2" s="1"/>
  <c r="AB19" i="5" s="1"/>
  <c r="C15" i="2"/>
  <c r="AH14" i="2"/>
  <c r="H18" i="6"/>
  <c r="C16" i="2" l="1"/>
  <c r="D16" i="2"/>
  <c r="AH15" i="2"/>
  <c r="AB20" i="5"/>
  <c r="C16" i="5"/>
  <c r="D16" i="5"/>
  <c r="AH15" i="5"/>
  <c r="AH16" i="5" l="1"/>
  <c r="AH18" i="5" s="1"/>
  <c r="AH16" i="2"/>
  <c r="AH18" i="2" s="1"/>
  <c r="AH19" i="5" s="1"/>
  <c r="AH20" i="5" l="1"/>
  <c r="J21" i="5" s="1"/>
</calcChain>
</file>

<file path=xl/sharedStrings.xml><?xml version="1.0" encoding="utf-8"?>
<sst xmlns="http://schemas.openxmlformats.org/spreadsheetml/2006/main" count="163" uniqueCount="61">
  <si>
    <t>Interest rate</t>
  </si>
  <si>
    <t>Price</t>
  </si>
  <si>
    <t>Hazard rate</t>
  </si>
  <si>
    <t>Survival probability</t>
  </si>
  <si>
    <t>Discount rate</t>
  </si>
  <si>
    <t>Error</t>
  </si>
  <si>
    <t>Month</t>
  </si>
  <si>
    <t>Discount</t>
  </si>
  <si>
    <t xml:space="preserve">Spread </t>
  </si>
  <si>
    <t>Principal</t>
  </si>
  <si>
    <t>Recovery</t>
  </si>
  <si>
    <t>Fixed payment</t>
  </si>
  <si>
    <t>Survival probability (%)</t>
  </si>
  <si>
    <t>Default Prob. (%)</t>
  </si>
  <si>
    <t>Premium Leg</t>
  </si>
  <si>
    <t>Protection Leg</t>
  </si>
  <si>
    <t>Value</t>
  </si>
  <si>
    <t>Discounted Expected value</t>
  </si>
  <si>
    <t xml:space="preserve">Coupon+Face </t>
  </si>
  <si>
    <t>d(0,t)*(p(t)*c + (1-p(t))*R)</t>
  </si>
  <si>
    <t>Time</t>
  </si>
  <si>
    <t>Default probabilty</t>
  </si>
  <si>
    <t>5yr bond: c=10%, R=20%</t>
  </si>
  <si>
    <t xml:space="preserve">3yr bond: c = 5%, R= 50% </t>
  </si>
  <si>
    <t xml:space="preserve">1yr bond: c = 5%, R= 10% </t>
  </si>
  <si>
    <t xml:space="preserve">2yr bond: c = 8%, R= 25% </t>
  </si>
  <si>
    <t xml:space="preserve">4yr bond: c = 5%, R=10% </t>
  </si>
  <si>
    <t>Model Price</t>
  </si>
  <si>
    <t>True Price</t>
  </si>
  <si>
    <t>Sum Error</t>
  </si>
  <si>
    <t xml:space="preserve">Interest </t>
  </si>
  <si>
    <t xml:space="preserve">2yr bond: c = 2%, R= 25% </t>
  </si>
  <si>
    <t>Expected value of premium (ExD)</t>
  </si>
  <si>
    <t>PV of premium (NxFxB)</t>
  </si>
  <si>
    <t>Accrued interest (E/2xG)</t>
  </si>
  <si>
    <t>PV of accrued interest (NxIxB)</t>
  </si>
  <si>
    <t>Expected Protection payment (1-R)H</t>
  </si>
  <si>
    <t>PV of expected protection payment (NxKxB)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</si>
  <si>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</si>
  <si>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</si>
  <si>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q(</t>
    </r>
    <r>
      <rPr>
        <b/>
        <sz val="11"/>
        <color theme="3"/>
        <rFont val="Calibri"/>
        <family val="2"/>
        <scheme val="minor"/>
      </rPr>
      <t>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</si>
  <si>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</si>
  <si>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t>Face Value</t>
  </si>
  <si>
    <t xml:space="preserve">Short Lattice 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</si>
  <si>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</si>
  <si>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</si>
  <si>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</si>
  <si>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</si>
  <si>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</si>
  <si>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</si>
  <si>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</si>
  <si>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</si>
  <si>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</si>
  <si>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 xml:space="preserve">hazard rate </t>
  </si>
  <si>
    <t>i</t>
  </si>
  <si>
    <t>j</t>
  </si>
  <si>
    <t>Hazard rates</t>
  </si>
  <si>
    <t>Discounted Expected Value</t>
  </si>
  <si>
    <t xml:space="preserve">Swap Price </t>
  </si>
  <si>
    <t>K=</t>
  </si>
  <si>
    <t>First payment at t=2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</si>
</sst>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2" fontId="0" fillId="2" borderId="1" xfId="0" applyNumberFormat="1" applyFill="1" applyBorder="1"/>
    <xf numFmtId="0" fontId="1" fillId="0" borderId="0" xfId="0" applyFont="1" applyAlignment="1">
      <alignment wrapText="1"/>
    </xf>
    <xf numFmtId="3" fontId="0" fillId="2" borderId="1" xfId="0" applyNumberFormat="1" applyFill="1" applyBorder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2" fontId="0" fillId="4" borderId="0" xfId="0" applyNumberFormat="1" applyFill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2" fontId="0" fillId="3" borderId="0" xfId="0" applyNumberFormat="1" applyFill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ExcelSpreadsheets/Assignment6_c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ero coupon bond with recovery"/>
      <sheetName val="Pricing"/>
      <sheetName val="Calibration"/>
      <sheetName val="CDS pricing"/>
      <sheetName val="Sheet2"/>
      <sheetName val="Sheet3"/>
    </sheetNames>
    <sheetDataSet>
      <sheetData sheetId="0">
        <row r="5">
          <cell r="B5">
            <v>0.5</v>
          </cell>
        </row>
        <row r="6">
          <cell r="B6">
            <v>0.5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8"/>
  <sheetViews>
    <sheetView tabSelected="1" topLeftCell="A2" zoomScaleNormal="227" zoomScalePageLayoutView="227" workbookViewId="0">
      <selection activeCell="A6" sqref="A6"/>
    </sheetView>
  </sheetViews>
  <sheetFormatPr defaultColWidth="8.85546875" defaultRowHeight="15" x14ac:dyDescent="0.25"/>
  <cols>
    <col min="1" max="1" width="17.42578125" customWidth="1"/>
    <col min="2" max="2" width="8.42578125" customWidth="1"/>
    <col min="3" max="3" width="10.7109375" style="1" customWidth="1"/>
    <col min="4" max="4" width="12.42578125" style="1" customWidth="1"/>
    <col min="5" max="5" width="8.42578125" style="1" customWidth="1"/>
    <col min="6" max="6" width="8.85546875" style="1"/>
    <col min="8" max="8" width="15.28515625" customWidth="1"/>
    <col min="9" max="9" width="11" customWidth="1"/>
    <col min="10" max="10" width="8.85546875" style="1"/>
    <col min="14" max="14" width="15.28515625" customWidth="1"/>
    <col min="15" max="15" width="11" customWidth="1"/>
    <col min="16" max="16" width="8.85546875" style="1"/>
  </cols>
  <sheetData>
    <row r="2" spans="1:36" s="11" customFormat="1" ht="30" x14ac:dyDescent="0.25">
      <c r="B2" s="8"/>
      <c r="C2" s="12"/>
      <c r="D2" s="12"/>
      <c r="E2" s="13" t="s">
        <v>0</v>
      </c>
      <c r="F2" s="12">
        <v>0.05</v>
      </c>
      <c r="J2" s="12"/>
      <c r="P2" s="12"/>
    </row>
    <row r="3" spans="1:36" s="8" customFormat="1" ht="60" x14ac:dyDescent="0.25">
      <c r="C3" s="13"/>
      <c r="D3" s="13"/>
      <c r="E3" s="13"/>
      <c r="F3" s="13"/>
      <c r="H3" s="8" t="s">
        <v>24</v>
      </c>
      <c r="J3" s="13"/>
      <c r="N3" s="8" t="s">
        <v>31</v>
      </c>
      <c r="P3" s="13"/>
      <c r="T3" s="8" t="s">
        <v>23</v>
      </c>
      <c r="V3" s="13"/>
      <c r="Z3" s="8" t="s">
        <v>26</v>
      </c>
      <c r="AB3" s="13"/>
      <c r="AF3" s="8" t="s">
        <v>22</v>
      </c>
    </row>
    <row r="4" spans="1:36" s="11" customFormat="1" ht="60" x14ac:dyDescent="0.25">
      <c r="A4" s="8" t="s">
        <v>2</v>
      </c>
      <c r="B4" s="8" t="s">
        <v>20</v>
      </c>
      <c r="C4" s="8" t="s">
        <v>3</v>
      </c>
      <c r="D4" s="8" t="s">
        <v>21</v>
      </c>
      <c r="E4" s="13" t="s">
        <v>4</v>
      </c>
      <c r="F4" s="12"/>
      <c r="H4" s="8" t="s">
        <v>18</v>
      </c>
      <c r="I4" s="8" t="s">
        <v>10</v>
      </c>
      <c r="J4" s="8" t="s">
        <v>17</v>
      </c>
      <c r="K4" s="8"/>
      <c r="L4" s="8"/>
      <c r="M4" s="8"/>
      <c r="N4" s="8" t="s">
        <v>18</v>
      </c>
      <c r="O4" s="8" t="s">
        <v>10</v>
      </c>
      <c r="P4" s="8" t="s">
        <v>17</v>
      </c>
      <c r="Q4" s="8"/>
      <c r="R4" s="8"/>
      <c r="S4" s="8"/>
      <c r="T4" s="8" t="s">
        <v>18</v>
      </c>
      <c r="U4" s="8" t="s">
        <v>10</v>
      </c>
      <c r="V4" s="8" t="s">
        <v>17</v>
      </c>
      <c r="W4" s="8"/>
      <c r="X4" s="8"/>
      <c r="Y4" s="8"/>
      <c r="Z4" s="8" t="s">
        <v>18</v>
      </c>
      <c r="AA4" s="8" t="s">
        <v>10</v>
      </c>
      <c r="AB4" s="8" t="s">
        <v>17</v>
      </c>
      <c r="AC4" s="8"/>
      <c r="AD4" s="8"/>
      <c r="AE4" s="8"/>
      <c r="AF4" s="8" t="s">
        <v>18</v>
      </c>
      <c r="AG4" s="8" t="s">
        <v>10</v>
      </c>
      <c r="AH4" s="8" t="s">
        <v>17</v>
      </c>
      <c r="AI4" s="8"/>
      <c r="AJ4" s="8"/>
    </row>
    <row r="5" spans="1:36" x14ac:dyDescent="0.25">
      <c r="J5" s="6" t="s">
        <v>41</v>
      </c>
      <c r="K5" s="6"/>
      <c r="L5" s="6"/>
      <c r="M5" s="6"/>
      <c r="P5" s="6" t="s">
        <v>41</v>
      </c>
      <c r="Q5" s="6"/>
      <c r="R5" s="6"/>
      <c r="S5" s="6"/>
      <c r="V5" s="6" t="s">
        <v>41</v>
      </c>
      <c r="W5" s="6"/>
      <c r="X5" s="6"/>
      <c r="Y5" s="6"/>
      <c r="AB5" s="6" t="s">
        <v>41</v>
      </c>
      <c r="AC5" s="6"/>
      <c r="AD5" s="6"/>
      <c r="AE5" s="6"/>
      <c r="AH5" s="6" t="s">
        <v>41</v>
      </c>
      <c r="AI5" s="6"/>
      <c r="AJ5" s="6"/>
    </row>
    <row r="6" spans="1:36" x14ac:dyDescent="0.25">
      <c r="A6">
        <v>0.02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>
        <f>A6</f>
        <v>0.02</v>
      </c>
      <c r="B7">
        <v>6</v>
      </c>
      <c r="C7" s="1">
        <f>C6*(1-A6)</f>
        <v>0.98</v>
      </c>
      <c r="D7" s="1">
        <f>C6*A6</f>
        <v>0.02</v>
      </c>
      <c r="E7" s="1">
        <f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>$E7*(T7*$C7+U7*$D7)</f>
        <v>5.7560975609756104</v>
      </c>
      <c r="Z7">
        <v>5</v>
      </c>
      <c r="AA7">
        <v>10</v>
      </c>
      <c r="AB7" s="1">
        <f>$E7*(Z7*$C7+AA7*$D7)</f>
        <v>4.9756097560975618</v>
      </c>
      <c r="AF7">
        <v>10</v>
      </c>
      <c r="AG7">
        <v>20</v>
      </c>
      <c r="AH7" s="1">
        <f>$E7*(AF7*$C7+AG7*$D7)</f>
        <v>9.9512195121951237</v>
      </c>
    </row>
    <row r="8" spans="1:36" x14ac:dyDescent="0.25">
      <c r="A8">
        <f t="shared" ref="A8:A16" si="0">A7</f>
        <v>0.02</v>
      </c>
      <c r="B8">
        <v>12</v>
      </c>
      <c r="C8" s="1">
        <f t="shared" ref="C8:C16" si="1">C7*(1-A7)</f>
        <v>0.96039999999999992</v>
      </c>
      <c r="D8" s="1">
        <f t="shared" ref="D8:D16" si="2">C7*A7</f>
        <v>1.9599999999999999E-2</v>
      </c>
      <c r="E8" s="1">
        <f t="shared" ref="E8:E16" si="3">1/(1+rf/2)^(B8/6)</f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ref="V8:V12" si="4">$E8*(T8*$C8+U8*$D8)</f>
        <v>5.5033908387864372</v>
      </c>
      <c r="Z8">
        <v>5</v>
      </c>
      <c r="AA8">
        <v>10</v>
      </c>
      <c r="AB8" s="1">
        <f t="shared" ref="AB8:AB14" si="5">$E8*(Z8*$C8+AA8*$D8)</f>
        <v>4.7571683521713259</v>
      </c>
      <c r="AF8">
        <v>10</v>
      </c>
      <c r="AG8">
        <v>20</v>
      </c>
      <c r="AH8" s="1">
        <f t="shared" ref="AH8:AH16" si="6">$E8*(AF8*$C8+AG8*$D8)</f>
        <v>9.5143367043426519</v>
      </c>
    </row>
    <row r="9" spans="1:36" x14ac:dyDescent="0.25">
      <c r="A9">
        <f t="shared" si="0"/>
        <v>0.02</v>
      </c>
      <c r="B9">
        <v>18</v>
      </c>
      <c r="C9" s="1">
        <f t="shared" si="1"/>
        <v>0.94119199999999992</v>
      </c>
      <c r="D9" s="1">
        <f t="shared" si="2"/>
        <v>1.9207999999999999E-2</v>
      </c>
      <c r="E9" s="1">
        <f t="shared" si="3"/>
        <v>0.92859941091974885</v>
      </c>
      <c r="N9">
        <v>2</v>
      </c>
      <c r="O9">
        <v>25</v>
      </c>
      <c r="P9" s="1">
        <f t="shared" ref="P9:P10" si="7">$E9*(N9*$C9+O9*$D9)</f>
        <v>2.193894110648424</v>
      </c>
      <c r="T9">
        <v>5</v>
      </c>
      <c r="U9">
        <v>50</v>
      </c>
      <c r="V9" s="1">
        <f t="shared" si="4"/>
        <v>5.2617785580592269</v>
      </c>
      <c r="Z9">
        <v>5</v>
      </c>
      <c r="AA9">
        <v>10</v>
      </c>
      <c r="AB9" s="1">
        <f t="shared" si="5"/>
        <v>4.5483170586613655</v>
      </c>
      <c r="AF9">
        <v>10</v>
      </c>
      <c r="AG9">
        <v>20</v>
      </c>
      <c r="AH9" s="1">
        <f t="shared" si="6"/>
        <v>9.096634117322731</v>
      </c>
    </row>
    <row r="10" spans="1:36" x14ac:dyDescent="0.25">
      <c r="A10">
        <f t="shared" si="0"/>
        <v>0.02</v>
      </c>
      <c r="B10">
        <v>24</v>
      </c>
      <c r="C10" s="1">
        <f t="shared" si="1"/>
        <v>0.92236815999999988</v>
      </c>
      <c r="D10" s="1">
        <f t="shared" si="2"/>
        <v>1.8823839999999998E-2</v>
      </c>
      <c r="E10" s="1">
        <f t="shared" si="3"/>
        <v>0.90595064479975507</v>
      </c>
      <c r="N10">
        <v>102</v>
      </c>
      <c r="O10">
        <v>25</v>
      </c>
      <c r="P10" s="1">
        <f t="shared" si="7"/>
        <v>85.659579737706068</v>
      </c>
      <c r="T10">
        <v>5</v>
      </c>
      <c r="U10">
        <v>50</v>
      </c>
      <c r="V10" s="1">
        <f t="shared" si="4"/>
        <v>5.0307736457541887</v>
      </c>
      <c r="Z10">
        <v>5</v>
      </c>
      <c r="AA10">
        <v>10</v>
      </c>
      <c r="AB10" s="1">
        <f t="shared" si="5"/>
        <v>4.3486348463298921</v>
      </c>
      <c r="AF10">
        <v>10</v>
      </c>
      <c r="AG10">
        <v>20</v>
      </c>
      <c r="AH10" s="1">
        <f t="shared" si="6"/>
        <v>8.6972696926597841</v>
      </c>
    </row>
    <row r="11" spans="1:36" x14ac:dyDescent="0.25">
      <c r="A11">
        <f t="shared" si="0"/>
        <v>0.02</v>
      </c>
      <c r="B11">
        <v>30</v>
      </c>
      <c r="C11" s="1">
        <f t="shared" si="1"/>
        <v>0.90392079679999982</v>
      </c>
      <c r="D11" s="1">
        <f t="shared" si="2"/>
        <v>1.8447363199999997E-2</v>
      </c>
      <c r="E11" s="1">
        <f t="shared" si="3"/>
        <v>0.88385428760951712</v>
      </c>
      <c r="T11">
        <v>5</v>
      </c>
      <c r="U11">
        <v>50</v>
      </c>
      <c r="V11" s="1">
        <f t="shared" si="4"/>
        <v>4.8099104125259551</v>
      </c>
      <c r="Z11">
        <v>5</v>
      </c>
      <c r="AA11">
        <v>10</v>
      </c>
      <c r="AB11" s="1">
        <f t="shared" si="5"/>
        <v>4.1577191701495542</v>
      </c>
      <c r="AF11">
        <v>10</v>
      </c>
      <c r="AG11">
        <v>20</v>
      </c>
      <c r="AH11" s="1">
        <f t="shared" si="6"/>
        <v>8.3154383402991083</v>
      </c>
    </row>
    <row r="12" spans="1:36" x14ac:dyDescent="0.25">
      <c r="A12">
        <f t="shared" si="0"/>
        <v>0.02</v>
      </c>
      <c r="B12">
        <v>36</v>
      </c>
      <c r="C12" s="1">
        <f t="shared" si="1"/>
        <v>0.8858423808639998</v>
      </c>
      <c r="D12" s="1">
        <f t="shared" si="2"/>
        <v>1.8078415935999997E-2</v>
      </c>
      <c r="E12" s="1">
        <f t="shared" si="3"/>
        <v>0.86229686596050459</v>
      </c>
      <c r="T12">
        <v>105</v>
      </c>
      <c r="U12">
        <v>50</v>
      </c>
      <c r="V12" s="1">
        <f t="shared" si="4"/>
        <v>80.984654489329117</v>
      </c>
      <c r="Z12">
        <v>5</v>
      </c>
      <c r="AA12">
        <v>10</v>
      </c>
      <c r="AB12" s="1">
        <f t="shared" si="5"/>
        <v>3.9751851578015258</v>
      </c>
      <c r="AF12">
        <v>10</v>
      </c>
      <c r="AG12">
        <v>20</v>
      </c>
      <c r="AH12" s="1">
        <f t="shared" si="6"/>
        <v>7.9503703156030516</v>
      </c>
    </row>
    <row r="13" spans="1:36" x14ac:dyDescent="0.25">
      <c r="A13">
        <f t="shared" si="0"/>
        <v>0.02</v>
      </c>
      <c r="B13">
        <v>42</v>
      </c>
      <c r="C13" s="1">
        <f t="shared" si="1"/>
        <v>0.86812553324671982</v>
      </c>
      <c r="D13" s="1">
        <f t="shared" si="2"/>
        <v>1.7716847617279995E-2</v>
      </c>
      <c r="E13" s="1">
        <f t="shared" si="3"/>
        <v>0.84126523508341911</v>
      </c>
      <c r="V13" s="1"/>
      <c r="Z13">
        <v>5</v>
      </c>
      <c r="AA13">
        <v>10</v>
      </c>
      <c r="AB13" s="1">
        <f t="shared" si="5"/>
        <v>3.8006648338004836</v>
      </c>
      <c r="AF13">
        <v>10</v>
      </c>
      <c r="AG13">
        <v>20</v>
      </c>
      <c r="AH13" s="1">
        <f t="shared" si="6"/>
        <v>7.6013296676009672</v>
      </c>
    </row>
    <row r="14" spans="1:36" x14ac:dyDescent="0.25">
      <c r="A14">
        <f t="shared" si="0"/>
        <v>0.02</v>
      </c>
      <c r="B14">
        <v>48</v>
      </c>
      <c r="C14" s="1">
        <f t="shared" si="1"/>
        <v>0.85076302258178538</v>
      </c>
      <c r="D14" s="1">
        <f t="shared" si="2"/>
        <v>1.7362510664934397E-2</v>
      </c>
      <c r="E14" s="1">
        <f t="shared" si="3"/>
        <v>0.82074657081309188</v>
      </c>
      <c r="V14" s="1"/>
      <c r="Z14">
        <v>105</v>
      </c>
      <c r="AA14">
        <v>10</v>
      </c>
      <c r="AB14" s="1">
        <f t="shared" si="5"/>
        <v>73.459889713540548</v>
      </c>
      <c r="AF14">
        <v>10</v>
      </c>
      <c r="AG14">
        <v>20</v>
      </c>
      <c r="AH14" s="1">
        <f t="shared" si="6"/>
        <v>7.2676127553648273</v>
      </c>
    </row>
    <row r="15" spans="1:36" x14ac:dyDescent="0.25">
      <c r="A15">
        <f t="shared" si="0"/>
        <v>0.02</v>
      </c>
      <c r="B15">
        <v>54</v>
      </c>
      <c r="C15" s="1">
        <f t="shared" si="1"/>
        <v>0.83374776213014967</v>
      </c>
      <c r="D15" s="1">
        <f t="shared" si="2"/>
        <v>1.7015260451635709E-2</v>
      </c>
      <c r="E15" s="1">
        <f t="shared" si="3"/>
        <v>0.8007283617688703</v>
      </c>
      <c r="V15" s="1"/>
      <c r="AB15" s="1"/>
      <c r="AF15">
        <v>10</v>
      </c>
      <c r="AG15">
        <v>20</v>
      </c>
      <c r="AH15" s="1">
        <f t="shared" si="6"/>
        <v>6.9485468295195432</v>
      </c>
    </row>
    <row r="16" spans="1:36" x14ac:dyDescent="0.25">
      <c r="A16">
        <f t="shared" si="0"/>
        <v>0.02</v>
      </c>
      <c r="B16">
        <v>60</v>
      </c>
      <c r="C16" s="1">
        <f t="shared" si="1"/>
        <v>0.81707280688754669</v>
      </c>
      <c r="D16" s="1">
        <f t="shared" si="2"/>
        <v>1.6674955242602995E-2</v>
      </c>
      <c r="E16" s="1">
        <f t="shared" si="3"/>
        <v>0.78119840172572708</v>
      </c>
      <c r="V16" s="1"/>
      <c r="AB16" s="1"/>
      <c r="AF16">
        <v>110</v>
      </c>
      <c r="AG16">
        <v>20</v>
      </c>
      <c r="AH16" s="1">
        <f t="shared" si="6"/>
        <v>70.473085759438959</v>
      </c>
    </row>
    <row r="17" spans="9:34" x14ac:dyDescent="0.25">
      <c r="V17" s="1"/>
      <c r="AB17" s="1"/>
    </row>
    <row r="18" spans="9:34" x14ac:dyDescent="0.25">
      <c r="I18" s="6" t="s">
        <v>1</v>
      </c>
      <c r="J18" s="1">
        <f>SUM(J7:J16)</f>
        <v>101.14503271861986</v>
      </c>
      <c r="O18" s="6" t="s">
        <v>1</v>
      </c>
      <c r="P18" s="1">
        <f>SUM(P7:P16)</f>
        <v>92.548107994695954</v>
      </c>
      <c r="U18" s="6" t="s">
        <v>1</v>
      </c>
      <c r="V18" s="1">
        <f>SUM(V7:V16)</f>
        <v>107.34660550543053</v>
      </c>
      <c r="AA18" s="6" t="s">
        <v>1</v>
      </c>
      <c r="AB18" s="1">
        <f>SUM(AB7:AB16)</f>
        <v>104.02318888855226</v>
      </c>
      <c r="AG18" s="6" t="s">
        <v>1</v>
      </c>
      <c r="AH18" s="1">
        <f>SUM(AH7:AH16)</f>
        <v>145.81584369434674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21"/>
  <sheetViews>
    <sheetView zoomScale="70" zoomScaleNormal="70" zoomScalePageLayoutView="217" workbookViewId="0">
      <selection activeCell="D11" sqref="D11"/>
    </sheetView>
  </sheetViews>
  <sheetFormatPr defaultColWidth="8.85546875" defaultRowHeight="15" x14ac:dyDescent="0.25"/>
  <cols>
    <col min="1" max="1" width="12" style="1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8.85546875" style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6"/>
      <c r="E2" s="10" t="s">
        <v>0</v>
      </c>
      <c r="F2" s="1">
        <v>0.05</v>
      </c>
    </row>
    <row r="3" spans="1:36" s="8" customFormat="1" ht="60" x14ac:dyDescent="0.25">
      <c r="A3" s="13"/>
      <c r="C3" s="13"/>
      <c r="D3" s="13"/>
      <c r="E3" s="13"/>
      <c r="F3" s="13"/>
      <c r="H3" s="8" t="s">
        <v>24</v>
      </c>
      <c r="J3" s="13"/>
      <c r="N3" s="8" t="s">
        <v>25</v>
      </c>
      <c r="P3" s="13"/>
      <c r="T3" s="8" t="s">
        <v>23</v>
      </c>
      <c r="V3" s="13"/>
      <c r="Z3" s="8" t="s">
        <v>26</v>
      </c>
      <c r="AB3" s="13"/>
      <c r="AF3" s="8" t="s">
        <v>22</v>
      </c>
    </row>
    <row r="4" spans="1:36" x14ac:dyDescent="0.25">
      <c r="A4" s="10" t="s">
        <v>2</v>
      </c>
      <c r="B4" s="6" t="s">
        <v>20</v>
      </c>
      <c r="C4" s="6" t="s">
        <v>3</v>
      </c>
      <c r="D4" s="6" t="s">
        <v>21</v>
      </c>
      <c r="E4" s="10" t="s">
        <v>4</v>
      </c>
      <c r="H4" s="6" t="s">
        <v>18</v>
      </c>
      <c r="I4" s="6" t="s">
        <v>10</v>
      </c>
      <c r="J4" s="6" t="s">
        <v>17</v>
      </c>
      <c r="K4" s="6"/>
      <c r="L4" s="6"/>
      <c r="M4" s="6"/>
      <c r="N4" s="6" t="s">
        <v>18</v>
      </c>
      <c r="O4" s="6" t="s">
        <v>10</v>
      </c>
      <c r="P4" s="6" t="s">
        <v>17</v>
      </c>
      <c r="Q4" s="6"/>
      <c r="R4" s="6"/>
      <c r="S4" s="6"/>
      <c r="T4" s="6" t="s">
        <v>18</v>
      </c>
      <c r="U4" s="6" t="s">
        <v>10</v>
      </c>
      <c r="V4" s="6" t="s">
        <v>17</v>
      </c>
      <c r="W4" s="6"/>
      <c r="X4" s="6"/>
      <c r="Y4" s="6"/>
      <c r="Z4" s="6" t="s">
        <v>18</v>
      </c>
      <c r="AA4" s="6" t="s">
        <v>10</v>
      </c>
      <c r="AB4" s="6" t="s">
        <v>17</v>
      </c>
      <c r="AC4" s="6"/>
      <c r="AD4" s="6"/>
      <c r="AE4" s="6"/>
      <c r="AF4" s="6" t="s">
        <v>18</v>
      </c>
      <c r="AG4" s="6" t="s">
        <v>10</v>
      </c>
      <c r="AH4" s="6" t="s">
        <v>17</v>
      </c>
      <c r="AI4" s="6"/>
      <c r="AJ4" s="6"/>
    </row>
    <row r="5" spans="1:36" x14ac:dyDescent="0.25">
      <c r="J5" s="6" t="s">
        <v>38</v>
      </c>
      <c r="K5" s="6"/>
      <c r="L5" s="6"/>
      <c r="M5" s="6"/>
      <c r="P5" s="6" t="s">
        <v>39</v>
      </c>
      <c r="Q5" s="6"/>
      <c r="R5" s="6"/>
      <c r="S5" s="6"/>
      <c r="V5" s="6" t="s">
        <v>19</v>
      </c>
      <c r="W5" s="6"/>
      <c r="X5" s="6"/>
      <c r="Y5" s="6"/>
      <c r="AB5" s="6" t="s">
        <v>40</v>
      </c>
      <c r="AC5" s="6"/>
      <c r="AD5" s="6"/>
      <c r="AE5" s="6"/>
      <c r="AH5" s="6" t="s">
        <v>41</v>
      </c>
      <c r="AI5" s="6"/>
      <c r="AJ5" s="6"/>
    </row>
    <row r="6" spans="1:36" x14ac:dyDescent="0.25">
      <c r="A6" s="17">
        <v>0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1">
        <f>A6</f>
        <v>0</v>
      </c>
      <c r="B7">
        <v>6</v>
      </c>
      <c r="C7" s="1">
        <f>C6*(1-A6)</f>
        <v>1</v>
      </c>
      <c r="D7" s="1">
        <f>C6*A6</f>
        <v>0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4.8780487804878057</v>
      </c>
      <c r="N7">
        <v>2</v>
      </c>
      <c r="O7">
        <v>25</v>
      </c>
      <c r="P7" s="1">
        <f>$E7*(N7*$C7+O7*$D7)</f>
        <v>1.9512195121951221</v>
      </c>
      <c r="T7">
        <v>5</v>
      </c>
      <c r="U7">
        <v>50</v>
      </c>
      <c r="V7" s="1">
        <f>$E7*(T7*$C7+U7*$D7)</f>
        <v>4.8780487804878057</v>
      </c>
      <c r="Z7">
        <v>5</v>
      </c>
      <c r="AA7">
        <v>10</v>
      </c>
      <c r="AB7" s="1">
        <f>$E7*(Z7*$C7+AA7*$D7)</f>
        <v>4.8780487804878057</v>
      </c>
      <c r="AF7">
        <v>10</v>
      </c>
      <c r="AG7">
        <v>20</v>
      </c>
      <c r="AH7" s="1">
        <f>$E7*(AF7*$C7+AG7*$D7)</f>
        <v>9.7560975609756113</v>
      </c>
    </row>
    <row r="8" spans="1:36" x14ac:dyDescent="0.25">
      <c r="A8" s="17">
        <v>1.9443103338662979E-2</v>
      </c>
      <c r="B8">
        <v>12</v>
      </c>
      <c r="C8" s="1">
        <f t="shared" ref="C8:C16" si="1">C7*(1-A7)</f>
        <v>1</v>
      </c>
      <c r="D8" s="1">
        <f t="shared" ref="D8:D16" si="2">C7*A7</f>
        <v>0</v>
      </c>
      <c r="E8" s="1">
        <f t="shared" si="0"/>
        <v>0.95181439619274244</v>
      </c>
      <c r="H8">
        <v>105</v>
      </c>
      <c r="I8">
        <v>10</v>
      </c>
      <c r="J8" s="1">
        <f>$E8*(H8*$C8+I8*$D8)</f>
        <v>99.940511600237954</v>
      </c>
      <c r="N8">
        <v>2</v>
      </c>
      <c r="O8">
        <v>25</v>
      </c>
      <c r="P8" s="1">
        <f>$E8*(N8*$C8+O8*$D8)</f>
        <v>1.9036287923854849</v>
      </c>
      <c r="T8">
        <v>5</v>
      </c>
      <c r="U8">
        <v>50</v>
      </c>
      <c r="V8" s="1">
        <f t="shared" ref="V8:V12" si="3">$E8*(T8*$C8+U8*$D8)</f>
        <v>4.7590719809637125</v>
      </c>
      <c r="Z8">
        <v>5</v>
      </c>
      <c r="AA8">
        <v>10</v>
      </c>
      <c r="AB8" s="1">
        <f t="shared" ref="AB8:AB14" si="4">$E8*(Z8*$C8+AA8*$D8)</f>
        <v>4.7590719809637125</v>
      </c>
      <c r="AF8">
        <v>10</v>
      </c>
      <c r="AG8">
        <v>20</v>
      </c>
      <c r="AH8" s="1">
        <f t="shared" ref="AH8:AH16" si="5">$E8*(AF8*$C8+AG8*$D8)</f>
        <v>9.5181439619274251</v>
      </c>
    </row>
    <row r="9" spans="1:36" x14ac:dyDescent="0.25">
      <c r="A9" s="1">
        <f>A8</f>
        <v>1.9443103338662979E-2</v>
      </c>
      <c r="B9">
        <v>18</v>
      </c>
      <c r="C9" s="1">
        <f t="shared" si="1"/>
        <v>0.98055689666133705</v>
      </c>
      <c r="D9" s="1">
        <f t="shared" si="2"/>
        <v>1.9443103338662979E-2</v>
      </c>
      <c r="E9" s="1">
        <f t="shared" si="0"/>
        <v>0.92859941091974885</v>
      </c>
      <c r="N9">
        <v>2</v>
      </c>
      <c r="O9">
        <v>25</v>
      </c>
      <c r="P9" s="1">
        <f t="shared" ref="P9:P10" si="6">$E9*(N9*$C9+O9*$D9)</f>
        <v>2.2724604708943854</v>
      </c>
      <c r="T9">
        <v>5</v>
      </c>
      <c r="U9">
        <v>50</v>
      </c>
      <c r="V9" s="1">
        <f t="shared" si="3"/>
        <v>5.455465498401785</v>
      </c>
      <c r="Z9">
        <v>5</v>
      </c>
      <c r="AA9">
        <v>10</v>
      </c>
      <c r="AB9" s="1">
        <f t="shared" si="4"/>
        <v>4.7332713261324155</v>
      </c>
      <c r="AF9">
        <v>10</v>
      </c>
      <c r="AG9">
        <v>20</v>
      </c>
      <c r="AH9" s="1">
        <f t="shared" si="5"/>
        <v>9.466542652264831</v>
      </c>
    </row>
    <row r="10" spans="1:36" x14ac:dyDescent="0.25">
      <c r="A10" s="17">
        <v>1.9976518871469267E-2</v>
      </c>
      <c r="B10">
        <v>24</v>
      </c>
      <c r="C10" s="1">
        <f t="shared" si="1"/>
        <v>0.96149182759011198</v>
      </c>
      <c r="D10" s="1">
        <f t="shared" si="2"/>
        <v>1.9065069071225054E-2</v>
      </c>
      <c r="E10" s="1">
        <f t="shared" si="0"/>
        <v>0.90595064479975507</v>
      </c>
      <c r="N10">
        <v>102</v>
      </c>
      <c r="O10">
        <v>25</v>
      </c>
      <c r="P10" s="1">
        <f t="shared" si="6"/>
        <v>89.28034269030131</v>
      </c>
      <c r="T10">
        <v>5</v>
      </c>
      <c r="U10">
        <v>50</v>
      </c>
      <c r="V10" s="1">
        <f t="shared" si="3"/>
        <v>5.2189212867861947</v>
      </c>
      <c r="Z10">
        <v>5</v>
      </c>
      <c r="AA10">
        <v>10</v>
      </c>
      <c r="AB10" s="1">
        <f t="shared" si="4"/>
        <v>4.5280408220570667</v>
      </c>
      <c r="AF10">
        <v>10</v>
      </c>
      <c r="AG10">
        <v>20</v>
      </c>
      <c r="AH10" s="1">
        <f t="shared" si="5"/>
        <v>9.0560816441141334</v>
      </c>
    </row>
    <row r="11" spans="1:36" x14ac:dyDescent="0.25">
      <c r="A11" s="1">
        <f>A10</f>
        <v>1.9976518871469267E-2</v>
      </c>
      <c r="B11">
        <v>30</v>
      </c>
      <c r="C11" s="1">
        <f t="shared" si="1"/>
        <v>0.94228456795149462</v>
      </c>
      <c r="D11" s="1">
        <f t="shared" si="2"/>
        <v>1.9207259638617347E-2</v>
      </c>
      <c r="E11" s="1">
        <f t="shared" si="0"/>
        <v>0.88385428760951712</v>
      </c>
      <c r="T11">
        <v>5</v>
      </c>
      <c r="U11">
        <v>50</v>
      </c>
      <c r="V11" s="1">
        <f t="shared" si="3"/>
        <v>5.0130322169021078</v>
      </c>
      <c r="Z11">
        <v>5</v>
      </c>
      <c r="AA11">
        <v>10</v>
      </c>
      <c r="AB11" s="1">
        <f t="shared" si="4"/>
        <v>4.333975465509261</v>
      </c>
      <c r="AF11">
        <v>10</v>
      </c>
      <c r="AG11">
        <v>20</v>
      </c>
      <c r="AH11" s="1">
        <f t="shared" si="5"/>
        <v>8.6679509310185221</v>
      </c>
    </row>
    <row r="12" spans="1:36" x14ac:dyDescent="0.25">
      <c r="A12" s="17">
        <v>2.0123673396117106E-2</v>
      </c>
      <c r="B12">
        <v>36</v>
      </c>
      <c r="C12" s="1">
        <f t="shared" si="1"/>
        <v>0.92346100249751739</v>
      </c>
      <c r="D12" s="1">
        <f t="shared" si="2"/>
        <v>1.8823565453977297E-2</v>
      </c>
      <c r="E12" s="1">
        <f t="shared" si="0"/>
        <v>0.86229686596050459</v>
      </c>
      <c r="T12">
        <v>105</v>
      </c>
      <c r="U12">
        <v>50</v>
      </c>
      <c r="V12" s="1">
        <f t="shared" si="3"/>
        <v>84.422815545345614</v>
      </c>
      <c r="Z12">
        <v>5</v>
      </c>
      <c r="AA12">
        <v>10</v>
      </c>
      <c r="AB12" s="1">
        <f t="shared" si="4"/>
        <v>4.1438026564234454</v>
      </c>
      <c r="AF12">
        <v>10</v>
      </c>
      <c r="AG12">
        <v>20</v>
      </c>
      <c r="AH12" s="1">
        <f t="shared" si="5"/>
        <v>8.2876053128468907</v>
      </c>
    </row>
    <row r="13" spans="1:36" x14ac:dyDescent="0.25">
      <c r="A13" s="1">
        <f>A12</f>
        <v>2.0123673396117106E-2</v>
      </c>
      <c r="B13">
        <v>42</v>
      </c>
      <c r="C13" s="1">
        <f t="shared" si="1"/>
        <v>0.9048775748892065</v>
      </c>
      <c r="D13" s="1">
        <f t="shared" si="2"/>
        <v>1.8583427608310922E-2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4"/>
        <v>3.9625461447600263</v>
      </c>
      <c r="AF13">
        <v>10</v>
      </c>
      <c r="AG13">
        <v>20</v>
      </c>
      <c r="AH13" s="1">
        <f t="shared" si="5"/>
        <v>7.9250922895200526</v>
      </c>
    </row>
    <row r="14" spans="1:36" x14ac:dyDescent="0.25">
      <c r="A14" s="17">
        <v>1.9475644903174275E-2</v>
      </c>
      <c r="B14">
        <v>48</v>
      </c>
      <c r="C14" s="1">
        <f t="shared" si="1"/>
        <v>0.88666811410866564</v>
      </c>
      <c r="D14" s="1">
        <f t="shared" si="2"/>
        <v>1.8209460780540889E-2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4"/>
        <v>76.561084005839703</v>
      </c>
      <c r="AF14">
        <v>10</v>
      </c>
      <c r="AG14">
        <v>20</v>
      </c>
      <c r="AH14" s="1">
        <f t="shared" si="5"/>
        <v>7.5762051908796746</v>
      </c>
    </row>
    <row r="15" spans="1:36" x14ac:dyDescent="0.25">
      <c r="A15" s="1">
        <f>A14</f>
        <v>1.9475644903174275E-2</v>
      </c>
      <c r="B15">
        <v>54</v>
      </c>
      <c r="C15" s="1">
        <f t="shared" si="1"/>
        <v>0.86939968077131802</v>
      </c>
      <c r="D15" s="1">
        <f t="shared" si="2"/>
        <v>1.726843333734758E-2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5"/>
        <v>7.2380763077945485</v>
      </c>
    </row>
    <row r="16" spans="1:36" x14ac:dyDescent="0.25">
      <c r="A16" s="17">
        <v>1.7479162988672775E-2</v>
      </c>
      <c r="B16">
        <v>60</v>
      </c>
      <c r="C16" s="1">
        <f t="shared" si="1"/>
        <v>0.85246756130968271</v>
      </c>
      <c r="D16" s="1">
        <f t="shared" si="2"/>
        <v>1.693211946163526E-2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5"/>
        <v>73.518639499221933</v>
      </c>
    </row>
    <row r="17" spans="9:34" x14ac:dyDescent="0.25">
      <c r="V17" s="1"/>
      <c r="AB17" s="1"/>
    </row>
    <row r="18" spans="9:34" x14ac:dyDescent="0.25">
      <c r="I18" s="6" t="s">
        <v>27</v>
      </c>
      <c r="J18" s="1">
        <f>SUM(J7:J16)</f>
        <v>104.81856038072576</v>
      </c>
      <c r="O18" s="6" t="s">
        <v>27</v>
      </c>
      <c r="P18" s="1">
        <f>SUM(P7:P16)</f>
        <v>95.407651465776297</v>
      </c>
      <c r="U18" s="6" t="s">
        <v>27</v>
      </c>
      <c r="V18" s="1">
        <f>SUM(V7:V16)</f>
        <v>109.74735530888722</v>
      </c>
      <c r="AA18" s="6" t="s">
        <v>27</v>
      </c>
      <c r="AB18" s="1">
        <f>SUM(AB7:AB16)</f>
        <v>107.89984118217345</v>
      </c>
      <c r="AG18" s="6" t="s">
        <v>27</v>
      </c>
      <c r="AH18" s="1">
        <f>SUM(AH7:AH16)</f>
        <v>151.01043535056363</v>
      </c>
    </row>
    <row r="19" spans="9:34" x14ac:dyDescent="0.25">
      <c r="I19" s="6" t="s">
        <v>28</v>
      </c>
      <c r="J19" s="1">
        <f ca="1">Pricing!J18+0.1*RAND()</f>
        <v>101.19535599730133</v>
      </c>
      <c r="O19" s="6" t="s">
        <v>28</v>
      </c>
      <c r="P19" s="1">
        <f ca="1">Pricing!P18+0.1*RAND()</f>
        <v>92.622337961927926</v>
      </c>
      <c r="U19" s="6" t="s">
        <v>28</v>
      </c>
      <c r="V19" s="1">
        <f ca="1">Pricing!V18+0.1*RAND()</f>
        <v>107.4377816668331</v>
      </c>
      <c r="AA19" s="6" t="s">
        <v>28</v>
      </c>
      <c r="AB19" s="1">
        <f ca="1">Pricing!AB18+0.1*RAND()</f>
        <v>104.06488669445078</v>
      </c>
      <c r="AG19" s="6" t="s">
        <v>28</v>
      </c>
      <c r="AH19" s="1">
        <f ca="1">Pricing!AH18+0.1*RAND()</f>
        <v>145.88659511374865</v>
      </c>
    </row>
    <row r="20" spans="9:34" x14ac:dyDescent="0.25">
      <c r="I20" s="6" t="s">
        <v>5</v>
      </c>
      <c r="J20" s="1">
        <f ca="1">(J18-J19)^2</f>
        <v>13.127610004065948</v>
      </c>
      <c r="O20" s="6" t="s">
        <v>5</v>
      </c>
      <c r="P20" s="1">
        <f ca="1">(P18-P19)^2</f>
        <v>7.7579713147200913</v>
      </c>
      <c r="U20" s="6" t="s">
        <v>5</v>
      </c>
      <c r="V20" s="1">
        <f ca="1">(V18-V19)^2</f>
        <v>5.3341304080711263</v>
      </c>
      <c r="AA20" s="6" t="s">
        <v>5</v>
      </c>
      <c r="AB20" s="1">
        <f ca="1">(AB18-AB19)^2</f>
        <v>14.70687592290424</v>
      </c>
      <c r="AG20" s="6" t="s">
        <v>5</v>
      </c>
      <c r="AH20" s="1">
        <f ca="1">(AH18-AH19)^2</f>
        <v>26.253738772404095</v>
      </c>
    </row>
    <row r="21" spans="9:34" x14ac:dyDescent="0.25">
      <c r="I21" s="6" t="s">
        <v>29</v>
      </c>
      <c r="J21" s="14">
        <f ca="1">J20+P20+V20+AB20+AH20</f>
        <v>67.180326422165493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zoomScale="90" zoomScaleNormal="90" zoomScalePageLayoutView="210" workbookViewId="0">
      <selection activeCell="B4" sqref="B4"/>
    </sheetView>
  </sheetViews>
  <sheetFormatPr defaultColWidth="8.85546875" defaultRowHeight="15" x14ac:dyDescent="0.25"/>
  <cols>
    <col min="1" max="1" width="12.28515625" customWidth="1"/>
    <col min="2" max="2" width="11.85546875" style="1" customWidth="1"/>
    <col min="3" max="3" width="9.42578125" style="15" customWidth="1"/>
    <col min="4" max="5" width="10.42578125" customWidth="1"/>
    <col min="7" max="7" width="8.85546875" style="4"/>
    <col min="8" max="8" width="11.42578125" customWidth="1"/>
    <col min="10" max="10" width="9.7109375" customWidth="1"/>
    <col min="11" max="11" width="10.28515625" customWidth="1"/>
    <col min="12" max="12" width="10" customWidth="1"/>
  </cols>
  <sheetData>
    <row r="1" spans="1:12" x14ac:dyDescent="0.25">
      <c r="A1" s="6" t="s">
        <v>8</v>
      </c>
      <c r="B1" s="7">
        <v>0</v>
      </c>
      <c r="C1"/>
    </row>
    <row r="2" spans="1:12" x14ac:dyDescent="0.25">
      <c r="A2" s="6" t="s">
        <v>9</v>
      </c>
      <c r="B2" s="9">
        <v>10000000</v>
      </c>
      <c r="C2"/>
    </row>
    <row r="3" spans="1:12" ht="30" customHeight="1" x14ac:dyDescent="0.25">
      <c r="A3" s="6" t="s">
        <v>10</v>
      </c>
      <c r="B3" s="7">
        <v>0.25</v>
      </c>
      <c r="C3"/>
    </row>
    <row r="4" spans="1:12" ht="30" customHeight="1" x14ac:dyDescent="0.25">
      <c r="A4" s="6" t="s">
        <v>30</v>
      </c>
      <c r="B4" s="7">
        <v>0.05</v>
      </c>
      <c r="C4"/>
    </row>
    <row r="5" spans="1:12" s="2" customFormat="1" ht="81" customHeight="1" x14ac:dyDescent="0.25">
      <c r="A5" s="8" t="s">
        <v>6</v>
      </c>
      <c r="B5" s="8" t="s">
        <v>7</v>
      </c>
      <c r="C5" s="16" t="s">
        <v>2</v>
      </c>
      <c r="D5" s="8" t="s">
        <v>12</v>
      </c>
      <c r="E5" s="8" t="s">
        <v>11</v>
      </c>
      <c r="F5" s="8" t="s">
        <v>32</v>
      </c>
      <c r="G5" s="8" t="s">
        <v>33</v>
      </c>
      <c r="H5" s="8" t="s">
        <v>13</v>
      </c>
      <c r="I5" s="8" t="s">
        <v>34</v>
      </c>
      <c r="J5" s="8" t="s">
        <v>35</v>
      </c>
      <c r="K5" s="8" t="s">
        <v>36</v>
      </c>
      <c r="L5" s="8" t="s">
        <v>37</v>
      </c>
    </row>
    <row r="6" spans="1:12" x14ac:dyDescent="0.25">
      <c r="A6">
        <v>0</v>
      </c>
      <c r="B6" s="1">
        <v>1</v>
      </c>
      <c r="C6" s="15">
        <f>Calibration!$A$6/2</f>
        <v>0</v>
      </c>
      <c r="D6" s="3">
        <v>100</v>
      </c>
      <c r="E6" s="3"/>
      <c r="F6" s="1"/>
      <c r="H6" s="3"/>
    </row>
    <row r="7" spans="1:12" x14ac:dyDescent="0.25">
      <c r="A7">
        <v>3</v>
      </c>
      <c r="B7" s="1">
        <f t="shared" ref="B7:B14" si="0">1/(1+$B$4/4)^(A7/3)</f>
        <v>0.98765432098765438</v>
      </c>
      <c r="C7" s="15">
        <f>Calibration!$A$6/2</f>
        <v>0</v>
      </c>
      <c r="D7" s="3">
        <f t="shared" ref="D7:D14" si="1">D6*(1-C6)</f>
        <v>100</v>
      </c>
      <c r="E7" s="3">
        <f>$B$1/4</f>
        <v>0</v>
      </c>
      <c r="F7" s="1">
        <f t="shared" ref="F7:F14" si="2">E7*D7/100</f>
        <v>0</v>
      </c>
      <c r="G7" s="4">
        <f t="shared" ref="G7:G14" si="3">F7*B7*N*0.0001</f>
        <v>0</v>
      </c>
      <c r="H7" s="3">
        <f t="shared" ref="H7:H14" si="4">D6*C6</f>
        <v>0</v>
      </c>
      <c r="I7" s="1">
        <f t="shared" ref="I7:I14" si="5">E7/2*H7/100</f>
        <v>0</v>
      </c>
      <c r="J7" s="5">
        <f t="shared" ref="J7:J14" si="6">I7*B7*N*0.0001</f>
        <v>0</v>
      </c>
      <c r="K7" s="18">
        <f t="shared" ref="K7:K14" si="7">(1-$B$3)*H7/100</f>
        <v>0</v>
      </c>
      <c r="L7" s="5">
        <f t="shared" ref="L7:L14" si="8">K7*B7*N</f>
        <v>0</v>
      </c>
    </row>
    <row r="8" spans="1:12" x14ac:dyDescent="0.25">
      <c r="A8">
        <v>6</v>
      </c>
      <c r="B8" s="1">
        <f t="shared" si="0"/>
        <v>0.97546105776558456</v>
      </c>
      <c r="C8" s="15">
        <f>Calibration!$A$6/2</f>
        <v>0</v>
      </c>
      <c r="D8" s="3">
        <f t="shared" si="1"/>
        <v>100</v>
      </c>
      <c r="E8" s="3">
        <f>$B$1/4</f>
        <v>0</v>
      </c>
      <c r="F8" s="1">
        <f t="shared" si="2"/>
        <v>0</v>
      </c>
      <c r="G8" s="4">
        <f t="shared" si="3"/>
        <v>0</v>
      </c>
      <c r="H8" s="3">
        <f t="shared" si="4"/>
        <v>0</v>
      </c>
      <c r="I8" s="1">
        <f t="shared" si="5"/>
        <v>0</v>
      </c>
      <c r="J8" s="5">
        <f t="shared" si="6"/>
        <v>0</v>
      </c>
      <c r="K8" s="18">
        <f t="shared" si="7"/>
        <v>0</v>
      </c>
      <c r="L8" s="5">
        <f t="shared" si="8"/>
        <v>0</v>
      </c>
    </row>
    <row r="9" spans="1:12" x14ac:dyDescent="0.25">
      <c r="A9">
        <v>9</v>
      </c>
      <c r="B9" s="1">
        <f t="shared" si="0"/>
        <v>0.96341832865736754</v>
      </c>
      <c r="C9" s="15">
        <f>Calibration!$A$6/2</f>
        <v>0</v>
      </c>
      <c r="D9" s="3">
        <f t="shared" si="1"/>
        <v>100</v>
      </c>
      <c r="E9" s="3">
        <f t="shared" ref="E9:E14" si="9">$B$1/4</f>
        <v>0</v>
      </c>
      <c r="F9" s="1">
        <f t="shared" si="2"/>
        <v>0</v>
      </c>
      <c r="G9" s="4">
        <f t="shared" si="3"/>
        <v>0</v>
      </c>
      <c r="H9" s="3">
        <f t="shared" si="4"/>
        <v>0</v>
      </c>
      <c r="I9" s="1">
        <f t="shared" si="5"/>
        <v>0</v>
      </c>
      <c r="J9" s="5">
        <f t="shared" si="6"/>
        <v>0</v>
      </c>
      <c r="K9" s="18">
        <f t="shared" si="7"/>
        <v>0</v>
      </c>
      <c r="L9" s="5">
        <f t="shared" si="8"/>
        <v>0</v>
      </c>
    </row>
    <row r="10" spans="1:12" x14ac:dyDescent="0.25">
      <c r="A10">
        <v>12</v>
      </c>
      <c r="B10" s="1">
        <f t="shared" si="0"/>
        <v>0.9515242752171531</v>
      </c>
      <c r="C10" s="15">
        <f>Calibration!$A$8/2</f>
        <v>9.7215516693314897E-3</v>
      </c>
      <c r="D10" s="3">
        <f t="shared" si="1"/>
        <v>100</v>
      </c>
      <c r="E10" s="3">
        <f t="shared" si="9"/>
        <v>0</v>
      </c>
      <c r="F10" s="1">
        <f t="shared" si="2"/>
        <v>0</v>
      </c>
      <c r="G10" s="4">
        <f t="shared" si="3"/>
        <v>0</v>
      </c>
      <c r="H10" s="3">
        <f t="shared" si="4"/>
        <v>0</v>
      </c>
      <c r="I10" s="1">
        <f t="shared" si="5"/>
        <v>0</v>
      </c>
      <c r="J10" s="5">
        <f t="shared" si="6"/>
        <v>0</v>
      </c>
      <c r="K10" s="18">
        <f t="shared" si="7"/>
        <v>0</v>
      </c>
      <c r="L10" s="5">
        <f t="shared" si="8"/>
        <v>0</v>
      </c>
    </row>
    <row r="11" spans="1:12" x14ac:dyDescent="0.25">
      <c r="A11">
        <v>15</v>
      </c>
      <c r="B11" s="1">
        <f t="shared" si="0"/>
        <v>0.93977706194286736</v>
      </c>
      <c r="C11" s="15">
        <f>Calibration!$A$8/2</f>
        <v>9.7215516693314897E-3</v>
      </c>
      <c r="D11" s="3">
        <f t="shared" si="1"/>
        <v>99.027844833066851</v>
      </c>
      <c r="E11" s="3">
        <f t="shared" si="9"/>
        <v>0</v>
      </c>
      <c r="F11" s="1">
        <f t="shared" si="2"/>
        <v>0</v>
      </c>
      <c r="G11" s="4">
        <f t="shared" si="3"/>
        <v>0</v>
      </c>
      <c r="H11" s="3">
        <f t="shared" si="4"/>
        <v>0.97215516693314896</v>
      </c>
      <c r="I11" s="1">
        <f t="shared" si="5"/>
        <v>0</v>
      </c>
      <c r="J11" s="5">
        <f t="shared" si="6"/>
        <v>0</v>
      </c>
      <c r="K11" s="18">
        <f t="shared" si="7"/>
        <v>7.2911637519986168E-3</v>
      </c>
      <c r="L11" s="5">
        <f t="shared" si="8"/>
        <v>68520.684489975931</v>
      </c>
    </row>
    <row r="12" spans="1:12" x14ac:dyDescent="0.25">
      <c r="A12">
        <v>18</v>
      </c>
      <c r="B12" s="1">
        <f t="shared" si="0"/>
        <v>0.92817487599295534</v>
      </c>
      <c r="C12" s="15">
        <f>Calibration!$A$8/2</f>
        <v>9.7215516693314897E-3</v>
      </c>
      <c r="D12" s="3">
        <f t="shared" si="1"/>
        <v>98.065140522819647</v>
      </c>
      <c r="E12" s="3">
        <f t="shared" si="9"/>
        <v>0</v>
      </c>
      <c r="F12" s="1">
        <f t="shared" si="2"/>
        <v>0</v>
      </c>
      <c r="G12" s="4">
        <f t="shared" si="3"/>
        <v>0</v>
      </c>
      <c r="H12" s="3">
        <f t="shared" si="4"/>
        <v>0.96270431024720082</v>
      </c>
      <c r="I12" s="1">
        <f t="shared" si="5"/>
        <v>0</v>
      </c>
      <c r="J12" s="5">
        <f t="shared" si="6"/>
        <v>0</v>
      </c>
      <c r="K12" s="18">
        <f t="shared" si="7"/>
        <v>7.2202823268540063E-3</v>
      </c>
      <c r="L12" s="5">
        <f t="shared" si="8"/>
        <v>67016.846533618445</v>
      </c>
    </row>
    <row r="13" spans="1:12" x14ac:dyDescent="0.25">
      <c r="A13">
        <v>21</v>
      </c>
      <c r="B13" s="1">
        <f t="shared" si="0"/>
        <v>0.91671592690662274</v>
      </c>
      <c r="C13" s="15">
        <f>Calibration!$A$8/2</f>
        <v>9.7215516693314897E-3</v>
      </c>
      <c r="D13" s="3">
        <f t="shared" si="1"/>
        <v>97.111795192266797</v>
      </c>
      <c r="E13" s="3">
        <f t="shared" si="9"/>
        <v>0</v>
      </c>
      <c r="F13" s="1">
        <f t="shared" si="2"/>
        <v>0</v>
      </c>
      <c r="G13" s="4">
        <f t="shared" si="3"/>
        <v>0</v>
      </c>
      <c r="H13" s="3">
        <f t="shared" si="4"/>
        <v>0.95334533055284443</v>
      </c>
      <c r="I13" s="1">
        <f t="shared" si="5"/>
        <v>0</v>
      </c>
      <c r="J13" s="5">
        <f t="shared" si="6"/>
        <v>0</v>
      </c>
      <c r="K13" s="18">
        <f t="shared" si="7"/>
        <v>7.1500899791463336E-3</v>
      </c>
      <c r="L13" s="5">
        <f t="shared" si="8"/>
        <v>65546.013626988861</v>
      </c>
    </row>
    <row r="14" spans="1:12" x14ac:dyDescent="0.25">
      <c r="A14">
        <v>24</v>
      </c>
      <c r="B14" s="1">
        <f t="shared" si="0"/>
        <v>0.90539844632752842</v>
      </c>
      <c r="C14" s="15">
        <f>Calibration!$A$9/2</f>
        <v>9.7215516693314897E-3</v>
      </c>
      <c r="D14" s="3">
        <f t="shared" si="1"/>
        <v>96.167717857603634</v>
      </c>
      <c r="E14" s="3">
        <f t="shared" si="9"/>
        <v>0</v>
      </c>
      <c r="F14" s="1">
        <f t="shared" si="2"/>
        <v>0</v>
      </c>
      <c r="G14" s="4">
        <f t="shared" si="3"/>
        <v>0</v>
      </c>
      <c r="H14" s="3">
        <f t="shared" si="4"/>
        <v>0.94407733466315902</v>
      </c>
      <c r="I14" s="1">
        <f t="shared" si="5"/>
        <v>0</v>
      </c>
      <c r="J14" s="5">
        <f t="shared" si="6"/>
        <v>0</v>
      </c>
      <c r="K14" s="18">
        <f t="shared" si="7"/>
        <v>7.0805800099736924E-3</v>
      </c>
      <c r="L14" s="5">
        <f t="shared" si="8"/>
        <v>64107.461401279375</v>
      </c>
    </row>
    <row r="16" spans="1:12" x14ac:dyDescent="0.25">
      <c r="F16" s="6" t="s">
        <v>14</v>
      </c>
      <c r="H16" s="5">
        <f>SUM(G7:G14)+SUM(J7:J14)</f>
        <v>0</v>
      </c>
    </row>
    <row r="17" spans="6:8" x14ac:dyDescent="0.25">
      <c r="F17" s="6" t="s">
        <v>15</v>
      </c>
      <c r="H17" s="5">
        <f>SUM(L7:L14)</f>
        <v>265191.00605186261</v>
      </c>
    </row>
    <row r="18" spans="6:8" x14ac:dyDescent="0.25">
      <c r="F18" s="6" t="s">
        <v>16</v>
      </c>
      <c r="H18" s="5">
        <f>H17-H16</f>
        <v>265191.00605186261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2C4E-8DA4-4DF9-8E3D-9753FF23EBF4}">
  <dimension ref="A1:X46"/>
  <sheetViews>
    <sheetView topLeftCell="E1" zoomScale="90" zoomScaleNormal="90" workbookViewId="0">
      <selection activeCell="N20" sqref="N20"/>
    </sheetView>
  </sheetViews>
  <sheetFormatPr defaultRowHeight="15" x14ac:dyDescent="0.25"/>
  <cols>
    <col min="1" max="1" width="15" customWidth="1"/>
    <col min="14" max="14" width="20.140625" customWidth="1"/>
  </cols>
  <sheetData>
    <row r="1" spans="1:24" x14ac:dyDescent="0.25">
      <c r="A1" t="s">
        <v>42</v>
      </c>
      <c r="B1">
        <v>100</v>
      </c>
    </row>
    <row r="2" spans="1:24" x14ac:dyDescent="0.25">
      <c r="A2" t="s">
        <v>10</v>
      </c>
      <c r="B2">
        <v>0.2</v>
      </c>
    </row>
    <row r="3" spans="1:24" x14ac:dyDescent="0.25">
      <c r="A3" t="s">
        <v>53</v>
      </c>
    </row>
    <row r="5" spans="1:24" x14ac:dyDescent="0.25">
      <c r="A5" t="s">
        <v>43</v>
      </c>
      <c r="M5" t="s">
        <v>58</v>
      </c>
      <c r="O5" t="s">
        <v>59</v>
      </c>
      <c r="P5">
        <v>4.4999999999999998E-2</v>
      </c>
    </row>
    <row r="6" spans="1:24" ht="15.75" customHeight="1" x14ac:dyDescent="0.25">
      <c r="A6" t="s">
        <v>55</v>
      </c>
      <c r="M6" t="s">
        <v>55</v>
      </c>
    </row>
    <row r="7" spans="1:24" x14ac:dyDescent="0.25">
      <c r="A7">
        <v>10</v>
      </c>
      <c r="L7">
        <f>K8*1.1</f>
        <v>0.12968712300500002</v>
      </c>
      <c r="M7">
        <v>10</v>
      </c>
      <c r="X7">
        <f>(L7-P5)/(1+L7)</f>
        <v>7.496511315427748E-2</v>
      </c>
    </row>
    <row r="8" spans="1:24" x14ac:dyDescent="0.25">
      <c r="A8">
        <v>9</v>
      </c>
      <c r="K8">
        <v>0.11789738455</v>
      </c>
      <c r="L8">
        <f>K8*0.9</f>
        <v>0.10610764609499999</v>
      </c>
      <c r="M8">
        <v>9</v>
      </c>
      <c r="W8">
        <f>(1/(1+K8))*((K8-P5)+(0.5*X7)+(0.5*X8))</f>
        <v>0.12344851383735664</v>
      </c>
      <c r="X8">
        <f>(L8-P5)/(1+L8)</f>
        <v>5.5245659236453436E-2</v>
      </c>
    </row>
    <row r="9" spans="1:24" x14ac:dyDescent="0.25">
      <c r="A9">
        <v>8</v>
      </c>
      <c r="J9" s="19">
        <v>0.10717944</v>
      </c>
      <c r="K9">
        <v>9.6461496450000003E-2</v>
      </c>
      <c r="L9">
        <f t="shared" ref="L9:L17" si="0">K9*0.9</f>
        <v>8.6815346804999999E-2</v>
      </c>
      <c r="M9">
        <v>8</v>
      </c>
      <c r="V9">
        <f>(1/(1+J9))*((J9-P5)+(0.5*W9)+(0.5*W8))</f>
        <v>0.15240500839526888</v>
      </c>
      <c r="W9">
        <f>(1/(1+K9))*((K9-P5)+(0.5*X9)+(0.5*X8))</f>
        <v>8.9671989859181553E-2</v>
      </c>
      <c r="X9">
        <f>(L9-P5)/(1+L9)</f>
        <v>3.8475116244841408E-2</v>
      </c>
    </row>
    <row r="10" spans="1:24" x14ac:dyDescent="0.25">
      <c r="A10">
        <v>7</v>
      </c>
      <c r="I10" s="19">
        <v>9.7435855000000002E-2</v>
      </c>
      <c r="J10" s="19">
        <v>8.7692269500000003E-2</v>
      </c>
      <c r="K10">
        <v>7.8923042550000003E-2</v>
      </c>
      <c r="L10">
        <f t="shared" si="0"/>
        <v>7.1030738295000007E-2</v>
      </c>
      <c r="M10">
        <v>7</v>
      </c>
      <c r="U10">
        <f>(1/(1+I10))*((I10-P5)+(0.5*V9)+(0.5*V10))</f>
        <v>0.16655898038263703</v>
      </c>
      <c r="V10">
        <f>(1/(1+J10))*((J10-P5)+(0.5*W9)+(0.5*W10))</f>
        <v>0.10829887569302617</v>
      </c>
      <c r="W10">
        <f>(1/(1+K10))*((K10-P5)+(0.5*X9)+(0.5*X10))</f>
        <v>6.0535170914510467E-2</v>
      </c>
      <c r="X10">
        <f>(L10-P5)/(1+L10)</f>
        <v>2.4304380223894393E-2</v>
      </c>
    </row>
    <row r="11" spans="1:24" x14ac:dyDescent="0.25">
      <c r="A11">
        <v>6</v>
      </c>
      <c r="H11" s="19">
        <v>8.8578050000000005E-2</v>
      </c>
      <c r="I11" s="19">
        <v>7.9720244999999995E-2</v>
      </c>
      <c r="J11" s="19">
        <v>7.1748220500000001E-2</v>
      </c>
      <c r="K11" s="19">
        <v>6.457339845E-2</v>
      </c>
      <c r="L11">
        <f t="shared" si="0"/>
        <v>5.8116058605E-2</v>
      </c>
      <c r="M11">
        <v>6</v>
      </c>
      <c r="T11">
        <f>(1/(1+H11))*((H11-P5)+(0.5*U11)+(0.5*U10))</f>
        <v>0.16919075666904818</v>
      </c>
      <c r="U11">
        <f>(1/(1+I11))*((I11-P5)+(0.5*V11)+(0.5*V10))</f>
        <v>0.11463960756299678</v>
      </c>
      <c r="V11">
        <f>(1/(1+J11))*((J11-P5)+(0.5*W10)+(0.5*W11))</f>
        <v>6.9818044636219365E-2</v>
      </c>
      <c r="W11">
        <f>(1/(1+K11))*((K11-P5)+(0.5*X11)+(0.5*X10))</f>
        <v>3.5623118280804854E-2</v>
      </c>
      <c r="X11">
        <f>(L11-P5)/(1+L11)</f>
        <v>1.2395671059271099E-2</v>
      </c>
    </row>
    <row r="12" spans="1:24" x14ac:dyDescent="0.25">
      <c r="A12">
        <v>5</v>
      </c>
      <c r="G12" s="19">
        <v>8.05255E-2</v>
      </c>
      <c r="H12" s="19">
        <v>7.2472949999999994E-2</v>
      </c>
      <c r="I12" s="19">
        <v>6.5225654999999993E-2</v>
      </c>
      <c r="J12" s="19">
        <v>5.87030895E-2</v>
      </c>
      <c r="K12" s="19">
        <v>5.283278055E-2</v>
      </c>
      <c r="L12">
        <f t="shared" si="0"/>
        <v>4.7549502495E-2</v>
      </c>
      <c r="M12">
        <v>5</v>
      </c>
      <c r="S12">
        <f>(1/(1+G12))*((G12-P5)+(0.5*T11)+(0.5*T12))</f>
        <v>0.16262730775682713</v>
      </c>
      <c r="T12">
        <f>(1/(1+H12))*((H12-P5)+(0.5*U11)+(0.5*U12))</f>
        <v>0.11120414938615082</v>
      </c>
      <c r="U12">
        <f>(1/(1+I12))*((I12-P5)+(0.5*V12)+(0.5*V11))</f>
        <v>6.8941376725814948E-2</v>
      </c>
      <c r="V12">
        <f>(1/(1+J12))*((J12-P5)+(0.5*W11)+(0.5*W12))</f>
        <v>3.66068917224966E-2</v>
      </c>
      <c r="W12">
        <f>(1/(1+K12))*((K12-P5)+(0.5*X11)+(0.5*X12))</f>
        <v>1.4482361446393388E-2</v>
      </c>
      <c r="X12">
        <f>(L12-P5)/(1+L12)</f>
        <v>2.43377758180184E-3</v>
      </c>
    </row>
    <row r="13" spans="1:24" x14ac:dyDescent="0.25">
      <c r="A13">
        <v>4</v>
      </c>
      <c r="F13" s="19">
        <v>7.3205000000000006E-2</v>
      </c>
      <c r="G13" s="19">
        <v>6.5884499999999999E-2</v>
      </c>
      <c r="H13" s="19">
        <v>5.9296050000000003E-2</v>
      </c>
      <c r="I13" s="19">
        <v>5.3366444999999998E-2</v>
      </c>
      <c r="J13" s="19">
        <v>4.8029800499999997E-2</v>
      </c>
      <c r="K13" s="19">
        <v>4.3226820450000002E-2</v>
      </c>
      <c r="L13">
        <f t="shared" si="0"/>
        <v>3.8904138405000004E-2</v>
      </c>
      <c r="M13">
        <v>4</v>
      </c>
      <c r="R13">
        <f>(1/(1+F13))*((F13-P5)+(0.5*S13)+(0.5*S12))</f>
        <v>0.14855503600012304</v>
      </c>
      <c r="S13">
        <f>(1/(1+G13))*((G13-P5)+(0.5*T13)+(0.5*T12))</f>
        <v>9.9822707064196936E-2</v>
      </c>
      <c r="T13">
        <f>(1/(1+H13))*((H13-P5)+(0.5*U13)+(0.5*U12))</f>
        <v>5.9825803029385186E-2</v>
      </c>
      <c r="U13">
        <f>(1/(1+I13))*((I13-P5)+(0.5*V13)+(0.5*V12))</f>
        <v>2.9212996948396557E-2</v>
      </c>
      <c r="V13">
        <f>(1/(1+J13))*((J13-P5)+(0.5*W13)+(0.5*W12))</f>
        <v>8.2041997641600535E-3</v>
      </c>
      <c r="W13">
        <f>(1/(1+K13))*((K13-P5)+(0.5*X13)+(0.5*X12))</f>
        <v>-3.345470762203772E-3</v>
      </c>
      <c r="X13">
        <f>(L13-P5)/(1+L13)</f>
        <v>-5.8675881341264053E-3</v>
      </c>
    </row>
    <row r="14" spans="1:24" x14ac:dyDescent="0.25">
      <c r="A14">
        <v>3</v>
      </c>
      <c r="E14" s="19">
        <v>6.6549999999999998E-2</v>
      </c>
      <c r="F14" s="19">
        <v>5.9894999999999997E-2</v>
      </c>
      <c r="G14" s="19">
        <v>5.3905500000000002E-2</v>
      </c>
      <c r="H14" s="19">
        <v>4.8514950000000001E-2</v>
      </c>
      <c r="I14" s="19">
        <v>4.3663454999999997E-2</v>
      </c>
      <c r="J14" s="19">
        <v>3.9297109500000003E-2</v>
      </c>
      <c r="K14" s="19">
        <v>3.5367398549999998E-2</v>
      </c>
      <c r="L14">
        <f t="shared" si="0"/>
        <v>3.1830658695E-2</v>
      </c>
      <c r="M14">
        <v>3</v>
      </c>
      <c r="Q14">
        <f>(1/(1+E14))*((E14-P5)+(0.5*R13)+(0.5*R14))</f>
        <v>0.12822311984683588</v>
      </c>
      <c r="R14">
        <f>(1/(1+F14))*((F14-P5)+(0.5*S13)+(0.5*S14))</f>
        <v>8.1857700945162495E-2</v>
      </c>
      <c r="S14">
        <f>(1/(1+G14))*((G14-P5)+(0.5*T14)+(0.5*T13))</f>
        <v>4.3908428822349091E-2</v>
      </c>
      <c r="T14">
        <f>(1/(1+H14))*((H14-P5)+(0.5*U14)+(0.5*U13))</f>
        <v>1.4913866235079251E-2</v>
      </c>
      <c r="U14">
        <f>(1/(1+I14))*((I14-P5)+(0.5*V14)+(0.5*V13))</f>
        <v>-4.9680735288349497E-3</v>
      </c>
      <c r="V14">
        <f>(1/(1+J14))*((J14-P5)+(0.5*W14)+(0.5*W13))</f>
        <v>-1.59011033317559E-2</v>
      </c>
      <c r="W14">
        <f>(1/(1+K14))*((K14-P5)+(0.5*X13)+(0.5*X14))</f>
        <v>-1.8300689698905692E-2</v>
      </c>
      <c r="X14">
        <f>(L14-P5)/(1+L14)</f>
        <v>-1.2763083936327134E-2</v>
      </c>
    </row>
    <row r="15" spans="1:24" x14ac:dyDescent="0.25">
      <c r="A15">
        <v>2</v>
      </c>
      <c r="D15" s="19">
        <v>6.0499999999999998E-2</v>
      </c>
      <c r="E15" s="19">
        <v>5.4449999999999998E-2</v>
      </c>
      <c r="F15" s="19">
        <v>4.9005E-2</v>
      </c>
      <c r="G15" s="19">
        <v>4.4104499999999998E-2</v>
      </c>
      <c r="H15" s="19">
        <v>3.9694050000000002E-2</v>
      </c>
      <c r="I15" s="19">
        <v>3.5724644999999999E-2</v>
      </c>
      <c r="J15" s="19">
        <v>3.2152180500000002E-2</v>
      </c>
      <c r="K15" s="19">
        <v>2.8936962449999999E-2</v>
      </c>
      <c r="L15">
        <f t="shared" si="0"/>
        <v>2.6043266204999999E-2</v>
      </c>
      <c r="M15">
        <v>2</v>
      </c>
      <c r="P15">
        <f>(1/(1+D15))*((D15-P5)+(0.5*Q15)+(0.5*Q14))</f>
        <v>0.1025781025946365</v>
      </c>
      <c r="Q15">
        <f>(1/(1+E15))*((E15-P5)+(0.5*R15)+(0.5*R14))</f>
        <v>5.8345035756388136E-2</v>
      </c>
      <c r="R15">
        <f>(1/(1+F15))*((F15-P5)+(0.5*S15)+(0.5*S14))</f>
        <v>2.2286144961484455E-2</v>
      </c>
      <c r="S15">
        <f>(1/(1+G15))*((G15-P5)+(0.5*T15)+(0.5*T14))</f>
        <v>-5.1618738317050945E-3</v>
      </c>
      <c r="T15">
        <f>(1/(1+H15))*((H15-P5)+(0.5*U15)+(0.5*U14))</f>
        <v>-2.3901937627310313E-2</v>
      </c>
      <c r="U15">
        <f>(1/(1+I15))*((I15-P5)+(0.5*V15)+(0.5*V14))</f>
        <v>-3.4121431140336354E-2</v>
      </c>
      <c r="V15">
        <f>(1/(1+J15))*((J15-P5)+(0.5*W15)+(0.5*W14))</f>
        <v>-3.6229000977677735E-2</v>
      </c>
      <c r="W15">
        <f>(1/(1+K15))*((K15-P5)+(0.5*X14)+(0.5*X15))</f>
        <v>-3.0791356013987727E-2</v>
      </c>
      <c r="X15">
        <f>(L15-P5)/(1+L15)</f>
        <v>-1.8475569617171003E-2</v>
      </c>
    </row>
    <row r="16" spans="1:24" x14ac:dyDescent="0.25">
      <c r="A16">
        <v>1</v>
      </c>
      <c r="C16" s="19">
        <v>5.5E-2</v>
      </c>
      <c r="D16" s="19">
        <v>4.9500000000000002E-2</v>
      </c>
      <c r="E16" s="19">
        <v>4.4549999999999999E-2</v>
      </c>
      <c r="F16" s="19">
        <v>4.0094999999999999E-2</v>
      </c>
      <c r="G16" s="19">
        <v>3.60855E-2</v>
      </c>
      <c r="H16" s="19">
        <v>3.2476949999999997E-2</v>
      </c>
      <c r="I16" s="19">
        <v>2.9229254999999999E-2</v>
      </c>
      <c r="J16" s="19">
        <v>2.63063295E-2</v>
      </c>
      <c r="K16" s="19">
        <v>2.367569655E-2</v>
      </c>
      <c r="L16">
        <f t="shared" si="0"/>
        <v>2.1308126895000001E-2</v>
      </c>
      <c r="M16">
        <v>1</v>
      </c>
      <c r="O16">
        <f>(1/(1+C16))*((D17-P5)+(0.5*P15)+(0.5*P16))</f>
        <v>5.8610343117426793E-2</v>
      </c>
      <c r="P16">
        <f>(1/(1+D16))*((D16-P5)+(0.5*Q15)+(0.5*Q16))</f>
        <v>3.0089721383134024E-2</v>
      </c>
      <c r="Q16">
        <f>(1/(1+E16))*((E16-P5)+(0.5*R16)+(0.5*R15))</f>
        <v>-4.1867105731898304E-3</v>
      </c>
      <c r="R16">
        <f>(1/(1+F16))*((F16-P5)+(0.5*S16)+(0.5*S15))</f>
        <v>-3.0132602019935333E-2</v>
      </c>
      <c r="S16">
        <f>(1/(1+G16))*((G16-P5)+(0.5*T16)+(0.5*T15))</f>
        <v>-4.7709663564144182E-2</v>
      </c>
      <c r="T16">
        <f>(1/(1+H16))*((H16-P5)+(0.5*U16)+(0.5*U15))</f>
        <v>-5.7131643630065912E-2</v>
      </c>
      <c r="U16">
        <f>(1/(1+I16))*((I16-P5)+(0.5*V16)+(0.5*V15))</f>
        <v>-5.8806679186978392E-2</v>
      </c>
      <c r="V16">
        <f>(1/(1+J16))*((J16-P5)+(0.5*W16)+(0.5*W15))</f>
        <v>-5.3280618239597816E-2</v>
      </c>
      <c r="W16">
        <f>(1/(1+K16))*((K16-P5)+(0.5*X16)+(0.5*X15))</f>
        <v>-4.1185774463957048E-2</v>
      </c>
      <c r="X16">
        <f>(L16-P5)/(1+L16)</f>
        <v>-2.3197576207513861E-2</v>
      </c>
    </row>
    <row r="17" spans="1:24" x14ac:dyDescent="0.25">
      <c r="A17">
        <v>0</v>
      </c>
      <c r="B17">
        <v>0.05</v>
      </c>
      <c r="C17">
        <v>4.4999999999999998E-2</v>
      </c>
      <c r="D17" s="19">
        <v>4.0500000000000001E-2</v>
      </c>
      <c r="E17" s="19">
        <v>3.6450000000000003E-2</v>
      </c>
      <c r="F17" s="19">
        <v>3.2805000000000001E-2</v>
      </c>
      <c r="G17" s="19">
        <v>2.9524499999999999E-2</v>
      </c>
      <c r="H17" s="19">
        <v>2.657205E-2</v>
      </c>
      <c r="I17" s="19">
        <v>2.3914845000000001E-2</v>
      </c>
      <c r="J17" s="19">
        <v>2.1523360500000002E-2</v>
      </c>
      <c r="K17" s="19">
        <v>1.937102445E-2</v>
      </c>
      <c r="L17">
        <f t="shared" si="0"/>
        <v>1.7433922005000001E-2</v>
      </c>
      <c r="M17">
        <v>0</v>
      </c>
      <c r="N17">
        <f>(1/(1+B17))*((D17-P5)+(0.5*O17)+(0.5*O16))</f>
        <v>2.049314876364625E-2</v>
      </c>
      <c r="O17">
        <f>((1/(1+C17))*((D17-P5)+(0.5*P17)+(0.5*P16)))</f>
        <v>-6.5747307137696701E-3</v>
      </c>
      <c r="P17">
        <f>(1/(1+D17))*((D17-P5)+(0.5*Q17)+(0.5*Q16))</f>
        <v>-3.4830908574912639E-2</v>
      </c>
      <c r="Q17">
        <f>(1/(1+E17))*((E17-P5)+(0.5*R16)+(0.5*R17))</f>
        <v>-5.9296410171203379E-2</v>
      </c>
      <c r="R17">
        <f>(1/(1+F17))*((F17-P5)+(0.5*S17)+(0.5*S16))</f>
        <v>-7.5682926623952165E-2</v>
      </c>
      <c r="S17">
        <f>(1/(1+G17))*((G17-P5)+(0.5*T17)+(0.5*T16))</f>
        <v>-8.4231746499557641E-2</v>
      </c>
      <c r="T17">
        <f>(1/(1+H17))*((H17-P5)+(0.5*U17)+(0.5*U16))</f>
        <v>-8.5354649768101726E-2</v>
      </c>
      <c r="U17">
        <f>(1/(1+I17))*((I17-P5)+(0.5*V17)+(0.5*V16))</f>
        <v>-7.958281639196603E-2</v>
      </c>
      <c r="V17">
        <f>(1/(1+J17))*((J17-P5)+(0.5*W17)+(0.5*W16))</f>
        <v>-6.7521125981688912E-2</v>
      </c>
      <c r="W17">
        <f>(1/(1+K17))*((K17-P5)+(0.5*X16)+(0.5*X17))</f>
        <v>-4.9809761571160398E-2</v>
      </c>
      <c r="X17">
        <f>(L17-P5)/(1+L17)</f>
        <v>-2.7093728053294186E-2</v>
      </c>
    </row>
    <row r="18" spans="1:24" x14ac:dyDescent="0.25">
      <c r="A18" t="s">
        <v>54</v>
      </c>
      <c r="B18">
        <v>0</v>
      </c>
      <c r="C18">
        <v>1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51</v>
      </c>
      <c r="L18" t="s">
        <v>52</v>
      </c>
      <c r="M18" t="s">
        <v>54</v>
      </c>
      <c r="N18">
        <v>0</v>
      </c>
      <c r="O18">
        <v>1</v>
      </c>
      <c r="P18" t="s">
        <v>44</v>
      </c>
      <c r="Q18" t="s">
        <v>45</v>
      </c>
      <c r="R18" t="s">
        <v>46</v>
      </c>
      <c r="S18" t="s">
        <v>47</v>
      </c>
      <c r="T18" t="s">
        <v>48</v>
      </c>
      <c r="U18" t="s">
        <v>49</v>
      </c>
      <c r="V18" t="s">
        <v>50</v>
      </c>
      <c r="W18" t="s">
        <v>51</v>
      </c>
      <c r="X18" t="s">
        <v>52</v>
      </c>
    </row>
    <row r="19" spans="1:24" ht="45" x14ac:dyDescent="0.25">
      <c r="P19" s="11" t="s">
        <v>60</v>
      </c>
    </row>
    <row r="20" spans="1:24" x14ac:dyDescent="0.25">
      <c r="A20" t="s">
        <v>56</v>
      </c>
      <c r="N20">
        <f>10^6*N17</f>
        <v>20493.148763646248</v>
      </c>
    </row>
    <row r="21" spans="1:24" x14ac:dyDescent="0.25">
      <c r="A21">
        <v>10</v>
      </c>
      <c r="L21">
        <f>(0.01)*(1.01^(A21-(L32/2)))</f>
        <v>1.0510100501E-2</v>
      </c>
    </row>
    <row r="22" spans="1:24" x14ac:dyDescent="0.25">
      <c r="A22">
        <v>9</v>
      </c>
      <c r="K22">
        <f>(0.01)*(1.01^(A22-(K32/2)))</f>
        <v>1.045794087133964E-2</v>
      </c>
      <c r="L22">
        <f>(0.01)*(1.01^(A22-(L32/2)))</f>
        <v>1.04060401E-2</v>
      </c>
    </row>
    <row r="23" spans="1:24" x14ac:dyDescent="0.25">
      <c r="A23">
        <v>8</v>
      </c>
      <c r="J23">
        <f>(0.01)*(1.01^(A23-(J32/2)))</f>
        <v>1.04060401E-2</v>
      </c>
      <c r="K23">
        <f>(0.01)*(1.01^(A23-(K32/2)))</f>
        <v>1.0354396902316473E-2</v>
      </c>
      <c r="L23">
        <f>(0.01)*(1.01^(A23-(L32/2)))</f>
        <v>1.030301E-2</v>
      </c>
    </row>
    <row r="24" spans="1:24" x14ac:dyDescent="0.25">
      <c r="A24">
        <v>7</v>
      </c>
      <c r="I24">
        <f>(0.01)*(1.01^(A24-(I32/2)))</f>
        <v>1.0354396902316473E-2</v>
      </c>
      <c r="J24">
        <f>(0.01)*(1.01^(A24-(J32/2)))</f>
        <v>1.030301E-2</v>
      </c>
      <c r="K24">
        <f>(0.01)*(1.01^(A24-(K32/2)))</f>
        <v>1.025187812110542E-2</v>
      </c>
      <c r="L24">
        <f>(0.01)*(1.01^(A24-(L32/2)))</f>
        <v>1.0201E-2</v>
      </c>
    </row>
    <row r="25" spans="1:24" x14ac:dyDescent="0.25">
      <c r="A25">
        <v>6</v>
      </c>
      <c r="H25">
        <f>(0.01)*(1.01^(A25-(H32/2)))</f>
        <v>1.030301E-2</v>
      </c>
      <c r="I25">
        <f>(0.01)*(1.01^(A25-(I32/2)))</f>
        <v>1.025187812110542E-2</v>
      </c>
      <c r="J25">
        <f>(0.01)*(1.01^(A25-(J32/2)))</f>
        <v>1.0201E-2</v>
      </c>
      <c r="K25">
        <f>(0.01)*(1.01^(A25-(K32/2)))</f>
        <v>1.0150374377332098E-2</v>
      </c>
      <c r="L25">
        <f>(0.01)*(1.01^(A25-(L32/2)))</f>
        <v>1.01E-2</v>
      </c>
    </row>
    <row r="26" spans="1:24" x14ac:dyDescent="0.25">
      <c r="A26">
        <v>5</v>
      </c>
      <c r="G26">
        <f>(0.01)*(1.01^(A26-(G32/2)))</f>
        <v>1.025187812110542E-2</v>
      </c>
      <c r="H26">
        <f>(0.01)*(1.01^(A26-(H32/2)))</f>
        <v>1.0201E-2</v>
      </c>
      <c r="I26">
        <f>(0.01)*(1.01^(A26-(I32/2)))</f>
        <v>1.0150374377332098E-2</v>
      </c>
      <c r="J26">
        <f>(0.01)*(1.01^(A26-(J32/2)))</f>
        <v>1.01E-2</v>
      </c>
      <c r="K26">
        <f>(0.01)*(1.01^(A26-(K32/2)))</f>
        <v>1.0049875621120889E-2</v>
      </c>
      <c r="L26">
        <f>(0.01)*(1.01^(A26-(L32/2)))</f>
        <v>0.01</v>
      </c>
    </row>
    <row r="27" spans="1:24" x14ac:dyDescent="0.25">
      <c r="A27">
        <v>4</v>
      </c>
      <c r="F27">
        <f>(0.01)*(1.01^(A27-(F32/2)))</f>
        <v>1.0201E-2</v>
      </c>
      <c r="G27">
        <f>(0.01)*(1.01^(A27-(G32/2)))</f>
        <v>1.0150374377332098E-2</v>
      </c>
      <c r="H27">
        <f>(0.01)*(1.01^(A27-(H32/2)))</f>
        <v>1.01E-2</v>
      </c>
      <c r="I27">
        <f>(0.01)*(1.01^(A27-(I32/2)))</f>
        <v>1.0049875621120889E-2</v>
      </c>
      <c r="J27">
        <f>(0.01)*(1.01^(A27-(J32/2)))</f>
        <v>0.01</v>
      </c>
      <c r="K27">
        <f>(0.01)*(1.01^(A27-(K32/2)))</f>
        <v>9.9503719020998926E-3</v>
      </c>
      <c r="L27">
        <f>(0.01)*(1.01^(A27-(L32/2)))</f>
        <v>9.9009900990099011E-3</v>
      </c>
    </row>
    <row r="28" spans="1:24" x14ac:dyDescent="0.25">
      <c r="A28">
        <v>3</v>
      </c>
      <c r="E28">
        <f>(0.01)*(1.01^(A28-(E32/2)))</f>
        <v>1.0150374377332098E-2</v>
      </c>
      <c r="F28">
        <f>(0.01)*(1.01^(A28-(F32/2)))</f>
        <v>1.01E-2</v>
      </c>
      <c r="G28">
        <f>(0.01)*(1.01^(A28-(G32/2)))</f>
        <v>1.0049875621120889E-2</v>
      </c>
      <c r="H28">
        <f>(0.01)*(1.01^(A28-(H32/2)))</f>
        <v>0.01</v>
      </c>
      <c r="I28">
        <f>(0.01)*(1.01^(A28-(I32/2)))</f>
        <v>9.9503719020998926E-3</v>
      </c>
      <c r="J28">
        <f>(0.01)*(1.01^(A28-(J32/2)))</f>
        <v>9.9009900990099011E-3</v>
      </c>
      <c r="K28">
        <f>(0.01)*(1.01^(A28-(K32/2)))</f>
        <v>9.8518533684157344E-3</v>
      </c>
      <c r="L28">
        <f>(0.01)*(1.01^(A28-(L32/2)))</f>
        <v>9.8029604940692086E-3</v>
      </c>
    </row>
    <row r="29" spans="1:24" x14ac:dyDescent="0.25">
      <c r="A29">
        <v>2</v>
      </c>
      <c r="D29">
        <f>(0.01)*(1.01^(A29-(D32/2)))</f>
        <v>1.01E-2</v>
      </c>
      <c r="E29">
        <f>(0.01)*(1.01^(A29-(E32/2)))</f>
        <v>1.0049875621120889E-2</v>
      </c>
      <c r="F29">
        <f>(0.01)*(1.01^(A29-(F32/2)))</f>
        <v>0.01</v>
      </c>
      <c r="G29">
        <f>(0.01)*(1.01^(A29-(G32/2)))</f>
        <v>9.9503719020998926E-3</v>
      </c>
      <c r="H29">
        <f>(0.01)*(1.01^(A29-(H32/2)))</f>
        <v>9.9009900990099011E-3</v>
      </c>
      <c r="I29">
        <f>(0.01)*(1.01^(A29-(I32/2)))</f>
        <v>9.8518533684157344E-3</v>
      </c>
      <c r="J29">
        <f>(0.01)*(1.01^(A29-(J32/2)))</f>
        <v>9.8029604940692086E-3</v>
      </c>
      <c r="K29">
        <f>(0.01)*(1.01^(A29-(K32/2)))</f>
        <v>9.754310265758152E-3</v>
      </c>
      <c r="L29">
        <f>(0.01)*(1.01^(A29-(L32/2)))</f>
        <v>9.7059014792764461E-3</v>
      </c>
    </row>
    <row r="30" spans="1:24" x14ac:dyDescent="0.25">
      <c r="A30">
        <v>1</v>
      </c>
      <c r="C30">
        <f>(0.01)*(1.01^(A30-(C32/2)))</f>
        <v>1.0049875621120889E-2</v>
      </c>
      <c r="D30">
        <f>(0.01)*(1.01^(A30-(D32/2)))</f>
        <v>0.01</v>
      </c>
      <c r="E30">
        <f>(0.01)*(1.01^(A30-(E32/2)))</f>
        <v>9.9503719020998926E-3</v>
      </c>
      <c r="F30">
        <f>(0.01)*(1.01^(A30-(F32/2)))</f>
        <v>9.9009900990099011E-3</v>
      </c>
      <c r="G30">
        <f>(0.01)*(1.01^(A30-(G32/2)))</f>
        <v>9.8518533684157344E-3</v>
      </c>
      <c r="H30">
        <f>(0.01)*(1.01^(A30-(H32/2)))</f>
        <v>9.8029604940692086E-3</v>
      </c>
      <c r="I30">
        <f>(0.01)*(1.01^(A30-(I32/2)))</f>
        <v>9.754310265758152E-3</v>
      </c>
      <c r="J30">
        <f>(0.01)*(1.01^(A30-(J32/2)))</f>
        <v>9.7059014792764461E-3</v>
      </c>
      <c r="K30">
        <f>(0.01)*(1.01^(A30-(K32/2)))</f>
        <v>9.6577329363942109E-3</v>
      </c>
      <c r="L30">
        <f>(0.01)*(1.01^(A30-(L32/2)))</f>
        <v>9.6098034448281622E-3</v>
      </c>
    </row>
    <row r="31" spans="1:24" x14ac:dyDescent="0.25">
      <c r="A31">
        <v>0</v>
      </c>
      <c r="B31">
        <f>(0.01)*(1.01^(A31-(B32/2)))</f>
        <v>0.01</v>
      </c>
      <c r="C31">
        <f>(0.01)*(1.01^(A31-(C32/2)))</f>
        <v>9.9503719020998926E-3</v>
      </c>
      <c r="D31">
        <f>(0.01)*(1.01^(A31-(D32/2)))</f>
        <v>9.9009900990099011E-3</v>
      </c>
      <c r="E31">
        <f>(0.01)*(1.01^(A31-(E32/2)))</f>
        <v>9.8518533684157344E-3</v>
      </c>
      <c r="F31">
        <f>(0.01)*(1.01^(A31-(F32/2)))</f>
        <v>9.8029604940692086E-3</v>
      </c>
      <c r="G31">
        <f>(0.01)*(1.01^(A31-(G32/2)))</f>
        <v>9.754310265758152E-3</v>
      </c>
      <c r="H31">
        <f>(0.01)*(1.01^(A31-(H32/2)))</f>
        <v>9.7059014792764461E-3</v>
      </c>
      <c r="I31">
        <f>(0.01)*(1.01^(A31-(I32/2)))</f>
        <v>9.6577329363942109E-3</v>
      </c>
      <c r="J31">
        <f>(0.01)*(1.01^(A31-(J32/2)))</f>
        <v>9.6098034448281622E-3</v>
      </c>
      <c r="K31">
        <f>(0.01)*(1.01^(A31-(K32/2)))</f>
        <v>9.56211181821209E-3</v>
      </c>
      <c r="L31">
        <f>(0.01)*(1.01^(A31-(L32/2)))</f>
        <v>9.5146568760674892E-3</v>
      </c>
    </row>
    <row r="32" spans="1:24" x14ac:dyDescent="0.25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</row>
    <row r="34" spans="1:12" x14ac:dyDescent="0.25">
      <c r="A34" t="s">
        <v>57</v>
      </c>
    </row>
    <row r="35" spans="1:12" x14ac:dyDescent="0.25">
      <c r="A35">
        <v>10</v>
      </c>
    </row>
    <row r="36" spans="1:12" x14ac:dyDescent="0.25">
      <c r="A36">
        <v>9</v>
      </c>
    </row>
    <row r="37" spans="1:12" x14ac:dyDescent="0.25">
      <c r="A37">
        <v>8</v>
      </c>
    </row>
    <row r="38" spans="1:12" x14ac:dyDescent="0.25">
      <c r="A38">
        <v>7</v>
      </c>
    </row>
    <row r="39" spans="1:12" x14ac:dyDescent="0.25">
      <c r="A39">
        <v>6</v>
      </c>
    </row>
    <row r="40" spans="1:12" x14ac:dyDescent="0.25">
      <c r="A40">
        <v>5</v>
      </c>
    </row>
    <row r="41" spans="1:12" x14ac:dyDescent="0.25">
      <c r="A41">
        <v>4</v>
      </c>
    </row>
    <row r="42" spans="1:12" x14ac:dyDescent="0.25">
      <c r="A42">
        <v>3</v>
      </c>
    </row>
    <row r="43" spans="1:12" x14ac:dyDescent="0.25">
      <c r="A43">
        <v>2</v>
      </c>
    </row>
    <row r="44" spans="1:12" x14ac:dyDescent="0.25">
      <c r="A44">
        <v>1</v>
      </c>
    </row>
    <row r="45" spans="1:12" x14ac:dyDescent="0.25">
      <c r="A45">
        <v>0</v>
      </c>
    </row>
    <row r="46" spans="1:12" x14ac:dyDescent="0.25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C6D5-D0D7-4F2E-A429-8768377880DE}">
  <dimension ref="A1:X46"/>
  <sheetViews>
    <sheetView zoomScale="70" zoomScaleNormal="70" workbookViewId="0">
      <selection activeCell="P24" sqref="P24"/>
    </sheetView>
  </sheetViews>
  <sheetFormatPr defaultRowHeight="15" x14ac:dyDescent="0.25"/>
  <cols>
    <col min="1" max="1" width="15" customWidth="1"/>
  </cols>
  <sheetData>
    <row r="1" spans="1:24" x14ac:dyDescent="0.25">
      <c r="A1" t="s">
        <v>42</v>
      </c>
      <c r="B1">
        <v>100</v>
      </c>
    </row>
    <row r="2" spans="1:24" x14ac:dyDescent="0.25">
      <c r="A2" t="s">
        <v>10</v>
      </c>
      <c r="B2">
        <v>0.2</v>
      </c>
    </row>
    <row r="3" spans="1:24" x14ac:dyDescent="0.25">
      <c r="A3" t="s">
        <v>53</v>
      </c>
    </row>
    <row r="5" spans="1:24" x14ac:dyDescent="0.25">
      <c r="A5" t="s">
        <v>43</v>
      </c>
      <c r="M5" t="s">
        <v>58</v>
      </c>
      <c r="O5" t="s">
        <v>59</v>
      </c>
      <c r="P5">
        <v>4.4999999999999998E-2</v>
      </c>
    </row>
    <row r="6" spans="1:24" ht="15.75" customHeight="1" x14ac:dyDescent="0.25">
      <c r="A6" t="s">
        <v>55</v>
      </c>
      <c r="M6" t="s">
        <v>55</v>
      </c>
    </row>
    <row r="7" spans="1:24" x14ac:dyDescent="0.25">
      <c r="A7">
        <v>10</v>
      </c>
      <c r="L7">
        <v>0.12968712300499999</v>
      </c>
      <c r="M7">
        <v>10</v>
      </c>
      <c r="X7">
        <f>(L7-P5)/(1+L7)</f>
        <v>7.4965113154277466E-2</v>
      </c>
    </row>
    <row r="8" spans="1:24" x14ac:dyDescent="0.25">
      <c r="A8">
        <v>9</v>
      </c>
      <c r="K8">
        <v>0.11789738455</v>
      </c>
      <c r="L8">
        <f>K8*0.9</f>
        <v>0.10610764609499999</v>
      </c>
      <c r="M8">
        <v>9</v>
      </c>
      <c r="W8">
        <f>(1/(1+K8))*((K8-P5)+(0.5*X7)+(0.5*X8))</f>
        <v>0.12344851383735661</v>
      </c>
      <c r="X8">
        <f>(L8-P5)/(1+L8)</f>
        <v>5.5245659236453436E-2</v>
      </c>
    </row>
    <row r="9" spans="1:24" x14ac:dyDescent="0.25">
      <c r="A9">
        <v>8</v>
      </c>
      <c r="J9" s="19">
        <v>0.10717944</v>
      </c>
      <c r="K9">
        <v>9.6461496450000003E-2</v>
      </c>
      <c r="L9">
        <f t="shared" ref="L9:L17" si="0">K9*0.9</f>
        <v>8.6815346804999999E-2</v>
      </c>
      <c r="M9">
        <v>8</v>
      </c>
      <c r="V9">
        <f>(1/(1+J9))*((J9-P5)+(0.5*W9)+(0.5*W8))</f>
        <v>0.15240500839526888</v>
      </c>
      <c r="W9">
        <f>(1/(1+K9))*((K9-P5)+(0.5*X9)+(0.5*X8))</f>
        <v>8.9671989859181553E-2</v>
      </c>
      <c r="X9">
        <f>(L9-P5)/(1+L9)</f>
        <v>3.8475116244841408E-2</v>
      </c>
    </row>
    <row r="10" spans="1:24" x14ac:dyDescent="0.25">
      <c r="A10">
        <v>7</v>
      </c>
      <c r="I10" s="19">
        <v>9.7435855000000002E-2</v>
      </c>
      <c r="J10" s="19">
        <v>8.7692269500000003E-2</v>
      </c>
      <c r="K10">
        <v>7.8923042550000003E-2</v>
      </c>
      <c r="L10">
        <f t="shared" si="0"/>
        <v>7.1030738295000007E-2</v>
      </c>
      <c r="M10">
        <v>7</v>
      </c>
      <c r="U10">
        <f>(1/(1+I10))*((I10-P5)+(0.5*V9)+(0.5*V10))</f>
        <v>0.16655898038263703</v>
      </c>
      <c r="V10">
        <f>(1/(1+J10))*((J10-P5)+(0.5*W9)+(0.5*W10))</f>
        <v>0.10829887569302617</v>
      </c>
      <c r="W10">
        <f>(1/(1+K10))*((K10-P5)+(0.5*X9)+(0.5*X10))</f>
        <v>6.0535170914510467E-2</v>
      </c>
      <c r="X10">
        <f>(L10-P5)/(1+L10)</f>
        <v>2.4304380223894393E-2</v>
      </c>
    </row>
    <row r="11" spans="1:24" x14ac:dyDescent="0.25">
      <c r="A11">
        <v>6</v>
      </c>
      <c r="H11" s="19">
        <v>8.8578050000000005E-2</v>
      </c>
      <c r="I11" s="19">
        <v>7.9720244999999995E-2</v>
      </c>
      <c r="J11" s="19">
        <v>7.1748220500000001E-2</v>
      </c>
      <c r="K11" s="19">
        <v>6.457339845E-2</v>
      </c>
      <c r="L11">
        <f t="shared" si="0"/>
        <v>5.8116058605E-2</v>
      </c>
      <c r="M11">
        <v>6</v>
      </c>
      <c r="T11">
        <f>(1/(1+H11))*((H11-P5)+(0.5*U11)+(0.5*U10))</f>
        <v>0.16919075666904818</v>
      </c>
      <c r="U11">
        <f>(1/(1+I11))*((I11-P5)+(0.5*V11)+(0.5*V10))</f>
        <v>0.11463960756299678</v>
      </c>
      <c r="V11">
        <f>(1/(1+J11))*((J11-P5)+(0.5*W10)+(0.5*W11))</f>
        <v>6.9818044636219365E-2</v>
      </c>
      <c r="W11">
        <f>(1/(1+K11))*((K11-P5)+(0.5*X11)+(0.5*X10))</f>
        <v>3.5623118280804854E-2</v>
      </c>
      <c r="X11">
        <f>(L11-P5)/(1+L11)</f>
        <v>1.2395671059271099E-2</v>
      </c>
    </row>
    <row r="12" spans="1:24" x14ac:dyDescent="0.25">
      <c r="A12">
        <v>5</v>
      </c>
      <c r="G12" s="19">
        <v>8.05255E-2</v>
      </c>
      <c r="H12" s="19">
        <v>7.2472949999999994E-2</v>
      </c>
      <c r="I12" s="19">
        <v>6.5225654999999993E-2</v>
      </c>
      <c r="J12" s="19">
        <v>5.87030895E-2</v>
      </c>
      <c r="K12" s="19">
        <v>5.283278055E-2</v>
      </c>
      <c r="L12">
        <f t="shared" si="0"/>
        <v>4.7549502495E-2</v>
      </c>
      <c r="M12">
        <v>5</v>
      </c>
      <c r="S12">
        <f>(1/(1+G12))*((G12-P5)+(0.5*T11)+(0.5*T12))</f>
        <v>0.16262730775682713</v>
      </c>
      <c r="T12">
        <f>(1/(1+H12))*((H12-P5)+(0.5*U11)+(0.5*U12))</f>
        <v>0.11120414938615082</v>
      </c>
      <c r="U12">
        <f>(1/(1+I12))*((I12-P5)+(0.5*V12)+(0.5*V11))</f>
        <v>6.8941376725814948E-2</v>
      </c>
      <c r="V12">
        <f>(1/(1+J12))*((J12-P5)+(0.5*W11)+(0.5*W12))</f>
        <v>3.66068917224966E-2</v>
      </c>
      <c r="W12">
        <f>(1/(1+K12))*((K12-P5)+(0.5*X11)+(0.5*X12))</f>
        <v>1.4482361446393388E-2</v>
      </c>
      <c r="X12">
        <f>(L12-P5)/(1+L12)</f>
        <v>2.43377758180184E-3</v>
      </c>
    </row>
    <row r="13" spans="1:24" x14ac:dyDescent="0.25">
      <c r="A13">
        <v>4</v>
      </c>
      <c r="F13" s="19">
        <v>7.3205000000000006E-2</v>
      </c>
      <c r="G13" s="19">
        <v>6.5884499999999999E-2</v>
      </c>
      <c r="H13" s="19">
        <v>5.9296050000000003E-2</v>
      </c>
      <c r="I13" s="19">
        <v>5.3366444999999998E-2</v>
      </c>
      <c r="J13" s="19">
        <v>4.8029800499999997E-2</v>
      </c>
      <c r="K13" s="19">
        <v>4.3226820450000002E-2</v>
      </c>
      <c r="L13">
        <f t="shared" si="0"/>
        <v>3.8904138405000004E-2</v>
      </c>
      <c r="M13">
        <v>4</v>
      </c>
      <c r="R13">
        <f>(1/(1+F13))*((0.5*S13)+(0.5*S12))</f>
        <v>0.12227394338501221</v>
      </c>
      <c r="S13">
        <f>(1/(1+G13))*((G13-P5)+(0.5*T13)+(0.5*T12))</f>
        <v>9.9822707064196936E-2</v>
      </c>
      <c r="T13">
        <f>(1/(1+H13))*((H13-P5)+(0.5*U13)+(0.5*U12))</f>
        <v>5.9825803029385186E-2</v>
      </c>
      <c r="U13">
        <f>(1/(1+I13))*((I13-P5)+(0.5*V13)+(0.5*V12))</f>
        <v>2.9212996948396557E-2</v>
      </c>
      <c r="V13">
        <f>(1/(1+J13))*((J13-P5)+(0.5*W13)+(0.5*W12))</f>
        <v>8.2041997641600535E-3</v>
      </c>
      <c r="W13">
        <f>(1/(1+K13))*((K13-P5)+(0.5*X13)+(0.5*X12))</f>
        <v>-3.345470762203772E-3</v>
      </c>
      <c r="X13">
        <f>(L13-P5)/(1+L13)</f>
        <v>-5.8675881341264053E-3</v>
      </c>
    </row>
    <row r="14" spans="1:24" x14ac:dyDescent="0.25">
      <c r="A14">
        <v>3</v>
      </c>
      <c r="E14" s="19">
        <v>6.6549999999999998E-2</v>
      </c>
      <c r="F14" s="19">
        <v>5.9894999999999997E-2</v>
      </c>
      <c r="G14" s="19">
        <v>5.3905500000000002E-2</v>
      </c>
      <c r="H14" s="19">
        <v>4.8514950000000001E-2</v>
      </c>
      <c r="I14" s="19">
        <v>4.3663454999999997E-2</v>
      </c>
      <c r="J14" s="19">
        <v>3.9297109500000003E-2</v>
      </c>
      <c r="K14" s="19">
        <v>3.5367398549999998E-2</v>
      </c>
      <c r="L14">
        <f t="shared" si="0"/>
        <v>3.1830658695E-2</v>
      </c>
      <c r="M14">
        <v>3</v>
      </c>
      <c r="Q14">
        <f>(1/(1+E14))*((0.5*R13)+(0.5*R14))</f>
        <v>8.9108980107658303E-2</v>
      </c>
      <c r="R14">
        <f>(1/(1+F14))*((0.5*S13)+(0.5*S14))</f>
        <v>6.7804422082633667E-2</v>
      </c>
      <c r="S14">
        <f>(1/(1+G14))*((G14-P5)+(0.5*T14)+(0.5*T13))</f>
        <v>4.3908428822349091E-2</v>
      </c>
      <c r="T14">
        <f>(1/(1+H14))*((H14-P5)+(0.5*U14)+(0.5*U13))</f>
        <v>1.4913866235079251E-2</v>
      </c>
      <c r="U14">
        <f>(1/(1+I14))*((I14-P5)+(0.5*V14)+(0.5*V13))</f>
        <v>-4.9680735288349497E-3</v>
      </c>
      <c r="V14">
        <f>(1/(1+J14))*((J14-P5)+(0.5*W14)+(0.5*W13))</f>
        <v>-1.59011033317559E-2</v>
      </c>
      <c r="W14">
        <f>(1/(1+K14))*((K14-P5)+(0.5*X13)+(0.5*X14))</f>
        <v>-1.8300689698905692E-2</v>
      </c>
      <c r="X14">
        <f>(L14-P5)/(1+L14)</f>
        <v>-1.2763083936327134E-2</v>
      </c>
    </row>
    <row r="15" spans="1:24" x14ac:dyDescent="0.25">
      <c r="A15">
        <v>2</v>
      </c>
      <c r="D15" s="19">
        <v>6.0499999999999998E-2</v>
      </c>
      <c r="E15" s="19">
        <v>5.4449999999999998E-2</v>
      </c>
      <c r="F15" s="19">
        <v>4.9005E-2</v>
      </c>
      <c r="G15" s="19">
        <v>4.4104499999999998E-2</v>
      </c>
      <c r="H15" s="19">
        <v>3.9694050000000002E-2</v>
      </c>
      <c r="I15" s="19">
        <v>3.5724644999999999E-2</v>
      </c>
      <c r="J15" s="19">
        <v>3.2152180500000002E-2</v>
      </c>
      <c r="K15" s="19">
        <v>2.8936962449999999E-2</v>
      </c>
      <c r="L15">
        <f t="shared" si="0"/>
        <v>2.6043266204999999E-2</v>
      </c>
      <c r="M15">
        <v>2</v>
      </c>
      <c r="P15">
        <f>(1/(1+D15))*((0.5*Q15)+(0.5*Q14))</f>
        <v>6.1850298893545298E-2</v>
      </c>
      <c r="Q15">
        <f>(1/(1+E15))*((0.5*R15)+(0.5*R14))</f>
        <v>4.2075503845551282E-2</v>
      </c>
      <c r="R15">
        <f>(1/(1+F15))*((0.5*S15)+(0.5*S14))</f>
        <v>2.0928607977249436E-2</v>
      </c>
      <c r="S15">
        <v>0</v>
      </c>
      <c r="T15">
        <f>(1/(1+H15))*((H15-P5)+(0.5*U15)+(0.5*U14))</f>
        <v>-2.3901937627310313E-2</v>
      </c>
      <c r="U15">
        <f>(1/(1+I15))*((I15-P5)+(0.5*V15)+(0.5*V14))</f>
        <v>-3.4121431140336354E-2</v>
      </c>
      <c r="V15">
        <f>(1/(1+J15))*((J15-P5)+(0.5*W15)+(0.5*W14))</f>
        <v>-3.6229000977677735E-2</v>
      </c>
      <c r="W15">
        <f>(1/(1+K15))*((K15-P5)+(0.5*X14)+(0.5*X15))</f>
        <v>-3.0791356013987727E-2</v>
      </c>
      <c r="X15">
        <f>(L15-P5)/(1+L15)</f>
        <v>-1.8475569617171003E-2</v>
      </c>
    </row>
    <row r="16" spans="1:24" x14ac:dyDescent="0.25">
      <c r="A16">
        <v>1</v>
      </c>
      <c r="C16" s="19">
        <v>5.5E-2</v>
      </c>
      <c r="D16" s="19">
        <v>4.9500000000000002E-2</v>
      </c>
      <c r="E16" s="19">
        <v>4.4549999999999999E-2</v>
      </c>
      <c r="F16" s="19">
        <v>4.0094999999999999E-2</v>
      </c>
      <c r="G16" s="19">
        <v>3.60855E-2</v>
      </c>
      <c r="H16" s="19">
        <v>3.2476949999999997E-2</v>
      </c>
      <c r="I16" s="19">
        <v>2.9229254999999999E-2</v>
      </c>
      <c r="J16" s="19">
        <v>2.63063295E-2</v>
      </c>
      <c r="K16" s="19">
        <v>2.367569655E-2</v>
      </c>
      <c r="L16">
        <f t="shared" si="0"/>
        <v>2.1308126895000001E-2</v>
      </c>
      <c r="M16">
        <v>1</v>
      </c>
      <c r="O16">
        <f>(1/(1+C16))*((0.5*P15)+(0.5*P16))</f>
        <v>4.1075141451390268E-2</v>
      </c>
      <c r="P16">
        <f>(1/(1+D16))*((0.5*Q15)+(0.5*Q16))</f>
        <v>2.481824956888817E-2</v>
      </c>
      <c r="Q16">
        <f>(1/(1+E16))*((0.5*R16)+(0.5*R15))</f>
        <v>1.0018001999544987E-2</v>
      </c>
      <c r="R16">
        <f>(1/(1+F16))*((0.5*S16)+(0.5*S15))</f>
        <v>0</v>
      </c>
      <c r="S16">
        <v>0</v>
      </c>
      <c r="T16">
        <f>(1/(1+H16))*((H16-P5)+(0.5*U16)+(0.5*U15))</f>
        <v>-5.7131643630065912E-2</v>
      </c>
      <c r="U16">
        <f>(1/(1+I16))*((I16-P5)+(0.5*V16)+(0.5*V15))</f>
        <v>-5.8806679186978392E-2</v>
      </c>
      <c r="V16">
        <f>(1/(1+J16))*((J16-P5)+(0.5*W16)+(0.5*W15))</f>
        <v>-5.3280618239597816E-2</v>
      </c>
      <c r="W16">
        <f>(1/(1+K16))*((K16-P5)+(0.5*X16)+(0.5*X15))</f>
        <v>-4.1185774463957048E-2</v>
      </c>
      <c r="X16">
        <f>(L16-P5)/(1+L16)</f>
        <v>-2.3197576207513861E-2</v>
      </c>
    </row>
    <row r="17" spans="1:24" x14ac:dyDescent="0.25">
      <c r="A17">
        <v>0</v>
      </c>
      <c r="B17">
        <v>0.05</v>
      </c>
      <c r="C17">
        <v>4.4999999999999998E-2</v>
      </c>
      <c r="D17" s="19">
        <v>4.0500000000000001E-2</v>
      </c>
      <c r="E17" s="19">
        <v>3.6450000000000003E-2</v>
      </c>
      <c r="F17" s="19">
        <v>3.2805000000000001E-2</v>
      </c>
      <c r="G17" s="19">
        <v>2.9524499999999999E-2</v>
      </c>
      <c r="H17" s="19">
        <v>2.657205E-2</v>
      </c>
      <c r="I17" s="19">
        <v>2.3914845000000001E-2</v>
      </c>
      <c r="J17" s="19">
        <v>2.1523360500000002E-2</v>
      </c>
      <c r="K17" s="19">
        <v>1.937102445E-2</v>
      </c>
      <c r="L17">
        <f t="shared" si="0"/>
        <v>1.7433922005000001E-2</v>
      </c>
      <c r="M17">
        <v>0</v>
      </c>
      <c r="N17">
        <f>(1/(1+B17))*((0.5*O17)+(0.5*O16))</f>
        <v>2.631107948933082E-2</v>
      </c>
      <c r="O17">
        <f>(1/(1+C17))*((0.5*P17)+(0.5*P16))</f>
        <v>1.4178125476204456E-2</v>
      </c>
      <c r="P17">
        <f>(1/(1+D17))*((0.5*Q17)+(0.5*Q16))</f>
        <v>4.8140326763791387E-3</v>
      </c>
      <c r="Q17">
        <f>(1/(1+E17))*((0.5*R16)+(0.5*R17))</f>
        <v>0</v>
      </c>
      <c r="R17">
        <f>(1/(1+F17))*((0.5*S17)+(0.5*S16))</f>
        <v>0</v>
      </c>
      <c r="S17">
        <v>0</v>
      </c>
      <c r="T17">
        <f>(1/(1+H17))*((H17-P5)+(0.5*U17)+(0.5*U16))</f>
        <v>-8.5354649768101726E-2</v>
      </c>
      <c r="U17">
        <f>(1/(1+I17))*((I17-P5)+(0.5*V17)+(0.5*V16))</f>
        <v>-7.958281639196603E-2</v>
      </c>
      <c r="V17">
        <f>(1/(1+J17))*((J17-P5)+(0.5*W17)+(0.5*W16))</f>
        <v>-6.7521125981688912E-2</v>
      </c>
      <c r="W17">
        <f>(1/(1+K17))*((K17-P5)+(0.5*X16)+(0.5*X17))</f>
        <v>-4.9809761571160398E-2</v>
      </c>
      <c r="X17">
        <f>(L17-P5)/(1+L17)</f>
        <v>-2.7093728053294186E-2</v>
      </c>
    </row>
    <row r="18" spans="1:24" x14ac:dyDescent="0.25">
      <c r="A18" t="s">
        <v>54</v>
      </c>
      <c r="B18">
        <v>0</v>
      </c>
      <c r="C18">
        <v>1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51</v>
      </c>
      <c r="L18" t="s">
        <v>52</v>
      </c>
      <c r="M18" t="s">
        <v>54</v>
      </c>
      <c r="N18">
        <v>0</v>
      </c>
      <c r="O18">
        <v>1</v>
      </c>
      <c r="P18" t="s">
        <v>44</v>
      </c>
      <c r="Q18" t="s">
        <v>45</v>
      </c>
      <c r="R18" t="s">
        <v>46</v>
      </c>
      <c r="S18" t="s">
        <v>47</v>
      </c>
      <c r="T18" t="s">
        <v>48</v>
      </c>
      <c r="U18" t="s">
        <v>49</v>
      </c>
      <c r="V18" t="s">
        <v>50</v>
      </c>
      <c r="W18" t="s">
        <v>51</v>
      </c>
      <c r="X18" t="s">
        <v>52</v>
      </c>
    </row>
    <row r="20" spans="1:24" x14ac:dyDescent="0.25">
      <c r="A20" t="s">
        <v>56</v>
      </c>
      <c r="N20">
        <f>10^6*N17</f>
        <v>26311.079489330819</v>
      </c>
    </row>
    <row r="21" spans="1:24" x14ac:dyDescent="0.25">
      <c r="A21">
        <v>10</v>
      </c>
      <c r="L21">
        <f>(0.01)*(1.01^(A21-(L32/2)))</f>
        <v>1.0510100501E-2</v>
      </c>
    </row>
    <row r="22" spans="1:24" x14ac:dyDescent="0.25">
      <c r="A22">
        <v>9</v>
      </c>
      <c r="K22">
        <f>(0.01)*(1.01^(A22-(K32/2)))</f>
        <v>1.045794087133964E-2</v>
      </c>
      <c r="L22">
        <f>(0.01)*(1.01^(A22-(L32/2)))</f>
        <v>1.04060401E-2</v>
      </c>
    </row>
    <row r="23" spans="1:24" x14ac:dyDescent="0.25">
      <c r="A23">
        <v>8</v>
      </c>
      <c r="J23">
        <f>(0.01)*(1.01^(A23-(J32/2)))</f>
        <v>1.04060401E-2</v>
      </c>
      <c r="K23">
        <f>(0.01)*(1.01^(A23-(K32/2)))</f>
        <v>1.0354396902316473E-2</v>
      </c>
      <c r="L23">
        <f>(0.01)*(1.01^(A23-(L32/2)))</f>
        <v>1.030301E-2</v>
      </c>
    </row>
    <row r="24" spans="1:24" x14ac:dyDescent="0.25">
      <c r="A24">
        <v>7</v>
      </c>
      <c r="I24">
        <f>(0.01)*(1.01^(A24-(I32/2)))</f>
        <v>1.0354396902316473E-2</v>
      </c>
      <c r="J24">
        <f>(0.01)*(1.01^(A24-(J32/2)))</f>
        <v>1.030301E-2</v>
      </c>
      <c r="K24">
        <f>(0.01)*(1.01^(A24-(K32/2)))</f>
        <v>1.025187812110542E-2</v>
      </c>
      <c r="L24">
        <f>(0.01)*(1.01^(A24-(L32/2)))</f>
        <v>1.0201E-2</v>
      </c>
    </row>
    <row r="25" spans="1:24" x14ac:dyDescent="0.25">
      <c r="A25">
        <v>6</v>
      </c>
      <c r="H25">
        <f>(0.01)*(1.01^(A25-(H32/2)))</f>
        <v>1.030301E-2</v>
      </c>
      <c r="I25">
        <f>(0.01)*(1.01^(A25-(I32/2)))</f>
        <v>1.025187812110542E-2</v>
      </c>
      <c r="J25">
        <f>(0.01)*(1.01^(A25-(J32/2)))</f>
        <v>1.0201E-2</v>
      </c>
      <c r="K25">
        <f>(0.01)*(1.01^(A25-(K32/2)))</f>
        <v>1.0150374377332098E-2</v>
      </c>
      <c r="L25">
        <f>(0.01)*(1.01^(A25-(L32/2)))</f>
        <v>1.01E-2</v>
      </c>
    </row>
    <row r="26" spans="1:24" x14ac:dyDescent="0.25">
      <c r="A26">
        <v>5</v>
      </c>
      <c r="G26">
        <f>(0.01)*(1.01^(A26-(G32/2)))</f>
        <v>1.025187812110542E-2</v>
      </c>
      <c r="H26">
        <f>(0.01)*(1.01^(A26-(H32/2)))</f>
        <v>1.0201E-2</v>
      </c>
      <c r="I26">
        <f>(0.01)*(1.01^(A26-(I32/2)))</f>
        <v>1.0150374377332098E-2</v>
      </c>
      <c r="J26">
        <f>(0.01)*(1.01^(A26-(J32/2)))</f>
        <v>1.01E-2</v>
      </c>
      <c r="K26">
        <f>(0.01)*(1.01^(A26-(K32/2)))</f>
        <v>1.0049875621120889E-2</v>
      </c>
      <c r="L26">
        <f>(0.01)*(1.01^(A26-(L32/2)))</f>
        <v>0.01</v>
      </c>
    </row>
    <row r="27" spans="1:24" x14ac:dyDescent="0.25">
      <c r="A27">
        <v>4</v>
      </c>
      <c r="F27">
        <f>(0.01)*(1.01^(A27-(F32/2)))</f>
        <v>1.0201E-2</v>
      </c>
      <c r="G27">
        <f>(0.01)*(1.01^(A27-(G32/2)))</f>
        <v>1.0150374377332098E-2</v>
      </c>
      <c r="H27">
        <f>(0.01)*(1.01^(A27-(H32/2)))</f>
        <v>1.01E-2</v>
      </c>
      <c r="I27">
        <f>(0.01)*(1.01^(A27-(I32/2)))</f>
        <v>1.0049875621120889E-2</v>
      </c>
      <c r="J27">
        <f>(0.01)*(1.01^(A27-(J32/2)))</f>
        <v>0.01</v>
      </c>
      <c r="K27">
        <f>(0.01)*(1.01^(A27-(K32/2)))</f>
        <v>9.9503719020998926E-3</v>
      </c>
      <c r="L27">
        <f>(0.01)*(1.01^(A27-(L32/2)))</f>
        <v>9.9009900990099011E-3</v>
      </c>
    </row>
    <row r="28" spans="1:24" x14ac:dyDescent="0.25">
      <c r="A28">
        <v>3</v>
      </c>
      <c r="E28">
        <f>(0.01)*(1.01^(A28-(E32/2)))</f>
        <v>1.0150374377332098E-2</v>
      </c>
      <c r="F28">
        <f>(0.01)*(1.01^(A28-(F32/2)))</f>
        <v>1.01E-2</v>
      </c>
      <c r="G28">
        <f>(0.01)*(1.01^(A28-(G32/2)))</f>
        <v>1.0049875621120889E-2</v>
      </c>
      <c r="H28">
        <f>(0.01)*(1.01^(A28-(H32/2)))</f>
        <v>0.01</v>
      </c>
      <c r="I28">
        <f>(0.01)*(1.01^(A28-(I32/2)))</f>
        <v>9.9503719020998926E-3</v>
      </c>
      <c r="J28">
        <f>(0.01)*(1.01^(A28-(J32/2)))</f>
        <v>9.9009900990099011E-3</v>
      </c>
      <c r="K28">
        <f>(0.01)*(1.01^(A28-(K32/2)))</f>
        <v>9.8518533684157344E-3</v>
      </c>
      <c r="L28">
        <f>(0.01)*(1.01^(A28-(L32/2)))</f>
        <v>9.8029604940692086E-3</v>
      </c>
    </row>
    <row r="29" spans="1:24" x14ac:dyDescent="0.25">
      <c r="A29">
        <v>2</v>
      </c>
      <c r="D29">
        <f>(0.01)*(1.01^(A29-(D32/2)))</f>
        <v>1.01E-2</v>
      </c>
      <c r="E29">
        <f>(0.01)*(1.01^(A29-(E32/2)))</f>
        <v>1.0049875621120889E-2</v>
      </c>
      <c r="F29">
        <f>(0.01)*(1.01^(A29-(F32/2)))</f>
        <v>0.01</v>
      </c>
      <c r="G29">
        <f>(0.01)*(1.01^(A29-(G32/2)))</f>
        <v>9.9503719020998926E-3</v>
      </c>
      <c r="H29">
        <f>(0.01)*(1.01^(A29-(H32/2)))</f>
        <v>9.9009900990099011E-3</v>
      </c>
      <c r="I29">
        <f>(0.01)*(1.01^(A29-(I32/2)))</f>
        <v>9.8518533684157344E-3</v>
      </c>
      <c r="J29">
        <f>(0.01)*(1.01^(A29-(J32/2)))</f>
        <v>9.8029604940692086E-3</v>
      </c>
      <c r="K29">
        <f>(0.01)*(1.01^(A29-(K32/2)))</f>
        <v>9.754310265758152E-3</v>
      </c>
      <c r="L29">
        <f>(0.01)*(1.01^(A29-(L32/2)))</f>
        <v>9.7059014792764461E-3</v>
      </c>
    </row>
    <row r="30" spans="1:24" x14ac:dyDescent="0.25">
      <c r="A30">
        <v>1</v>
      </c>
      <c r="C30">
        <f>(0.01)*(1.01^(A30-(C32/2)))</f>
        <v>1.0049875621120889E-2</v>
      </c>
      <c r="D30">
        <f>(0.01)*(1.01^(A30-(D32/2)))</f>
        <v>0.01</v>
      </c>
      <c r="E30">
        <f>(0.01)*(1.01^(A30-(E32/2)))</f>
        <v>9.9503719020998926E-3</v>
      </c>
      <c r="F30">
        <f>(0.01)*(1.01^(A30-(F32/2)))</f>
        <v>9.9009900990099011E-3</v>
      </c>
      <c r="G30">
        <f>(0.01)*(1.01^(A30-(G32/2)))</f>
        <v>9.8518533684157344E-3</v>
      </c>
      <c r="H30">
        <f>(0.01)*(1.01^(A30-(H32/2)))</f>
        <v>9.8029604940692086E-3</v>
      </c>
      <c r="I30">
        <f>(0.01)*(1.01^(A30-(I32/2)))</f>
        <v>9.754310265758152E-3</v>
      </c>
      <c r="J30">
        <f>(0.01)*(1.01^(A30-(J32/2)))</f>
        <v>9.7059014792764461E-3</v>
      </c>
      <c r="K30">
        <f>(0.01)*(1.01^(A30-(K32/2)))</f>
        <v>9.6577329363942109E-3</v>
      </c>
      <c r="L30">
        <f>(0.01)*(1.01^(A30-(L32/2)))</f>
        <v>9.6098034448281622E-3</v>
      </c>
    </row>
    <row r="31" spans="1:24" x14ac:dyDescent="0.25">
      <c r="A31">
        <v>0</v>
      </c>
      <c r="B31">
        <f>(0.01)*(1.01^(A31-(B32/2)))</f>
        <v>0.01</v>
      </c>
      <c r="C31">
        <f>(0.01)*(1.01^(A31-(C32/2)))</f>
        <v>9.9503719020998926E-3</v>
      </c>
      <c r="D31">
        <f>(0.01)*(1.01^(A31-(D32/2)))</f>
        <v>9.9009900990099011E-3</v>
      </c>
      <c r="E31">
        <f>(0.01)*(1.01^(A31-(E32/2)))</f>
        <v>9.8518533684157344E-3</v>
      </c>
      <c r="F31">
        <f>(0.01)*(1.01^(A31-(F32/2)))</f>
        <v>9.8029604940692086E-3</v>
      </c>
      <c r="G31">
        <f>(0.01)*(1.01^(A31-(G32/2)))</f>
        <v>9.754310265758152E-3</v>
      </c>
      <c r="H31">
        <f>(0.01)*(1.01^(A31-(H32/2)))</f>
        <v>9.7059014792764461E-3</v>
      </c>
      <c r="I31">
        <f>(0.01)*(1.01^(A31-(I32/2)))</f>
        <v>9.6577329363942109E-3</v>
      </c>
      <c r="J31">
        <f>(0.01)*(1.01^(A31-(J32/2)))</f>
        <v>9.6098034448281622E-3</v>
      </c>
      <c r="K31">
        <f>(0.01)*(1.01^(A31-(K32/2)))</f>
        <v>9.56211181821209E-3</v>
      </c>
      <c r="L31">
        <f>(0.01)*(1.01^(A31-(L32/2)))</f>
        <v>9.5146568760674892E-3</v>
      </c>
    </row>
    <row r="32" spans="1:24" x14ac:dyDescent="0.25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</row>
    <row r="34" spans="1:12" x14ac:dyDescent="0.25">
      <c r="A34" t="s">
        <v>57</v>
      </c>
    </row>
    <row r="35" spans="1:12" x14ac:dyDescent="0.25">
      <c r="A35">
        <v>10</v>
      </c>
    </row>
    <row r="36" spans="1:12" x14ac:dyDescent="0.25">
      <c r="A36">
        <v>9</v>
      </c>
    </row>
    <row r="37" spans="1:12" x14ac:dyDescent="0.25">
      <c r="A37">
        <v>8</v>
      </c>
    </row>
    <row r="38" spans="1:12" x14ac:dyDescent="0.25">
      <c r="A38">
        <v>7</v>
      </c>
    </row>
    <row r="39" spans="1:12" x14ac:dyDescent="0.25">
      <c r="A39">
        <v>6</v>
      </c>
    </row>
    <row r="40" spans="1:12" x14ac:dyDescent="0.25">
      <c r="A40">
        <v>5</v>
      </c>
    </row>
    <row r="41" spans="1:12" x14ac:dyDescent="0.25">
      <c r="A41">
        <v>4</v>
      </c>
    </row>
    <row r="42" spans="1:12" x14ac:dyDescent="0.25">
      <c r="A42">
        <v>3</v>
      </c>
    </row>
    <row r="43" spans="1:12" x14ac:dyDescent="0.25">
      <c r="A43">
        <v>2</v>
      </c>
    </row>
    <row r="44" spans="1:12" x14ac:dyDescent="0.25">
      <c r="A44">
        <v>1</v>
      </c>
    </row>
    <row r="45" spans="1:12" x14ac:dyDescent="0.25">
      <c r="A45">
        <v>0</v>
      </c>
    </row>
    <row r="46" spans="1:12" x14ac:dyDescent="0.25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Pricing</vt:lpstr>
      <vt:lpstr>Calibration</vt:lpstr>
      <vt:lpstr>CDS pricing</vt:lpstr>
      <vt:lpstr>Assignment 1</vt:lpstr>
      <vt:lpstr>Assignment 2</vt:lpstr>
      <vt:lpstr>Calibration!h</vt:lpstr>
      <vt:lpstr>h</vt:lpstr>
      <vt:lpstr>'CDS pricing'!N</vt:lpstr>
      <vt:lpstr>N</vt:lpstr>
      <vt:lpstr>Calibration!rf</vt:lpstr>
      <vt:lpstr>'CDS pricing'!rf</vt:lpstr>
      <vt:lpstr>rf</vt:lpstr>
      <vt:lpstr>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Breckwoldt</cp:lastModifiedBy>
  <dcterms:created xsi:type="dcterms:W3CDTF">2013-03-23T18:19:58Z</dcterms:created>
  <dcterms:modified xsi:type="dcterms:W3CDTF">2023-04-16T18:38:09Z</dcterms:modified>
</cp:coreProperties>
</file>