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"/>
    </mc:Choice>
  </mc:AlternateContent>
  <xr:revisionPtr revIDLastSave="0" documentId="13_ncr:1_{E4B481FC-7554-41FA-BB54-92A1E8274530}" xr6:coauthVersionLast="47" xr6:coauthVersionMax="47" xr10:uidLastSave="{00000000-0000-0000-0000-000000000000}"/>
  <bookViews>
    <workbookView xWindow="-120" yWindow="-120" windowWidth="20730" windowHeight="11160" tabRatio="815" firstSheet="3" activeTab="5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3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D14" i="16" s="1"/>
  <c r="C16" i="16"/>
  <c r="D16" i="16" s="1"/>
  <c r="E16" i="16" s="1"/>
  <c r="F16" i="16" s="1"/>
  <c r="G16" i="16" s="1"/>
  <c r="G29" i="16" s="1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E42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/>
  <c r="K67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J67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K63" i="15" s="1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67" i="14" s="1"/>
  <c r="K25" i="14"/>
  <c r="B8" i="14"/>
  <c r="J25" i="14"/>
  <c r="I25" i="14"/>
  <c r="H25" i="14"/>
  <c r="G25" i="14"/>
  <c r="F25" i="14"/>
  <c r="E25" i="14"/>
  <c r="D25" i="14"/>
  <c r="C25" i="14"/>
  <c r="D43" i="14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1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 s="1"/>
  <c r="J60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4" i="15"/>
  <c r="K59" i="15"/>
  <c r="J64" i="15"/>
  <c r="J63" i="15"/>
  <c r="I64" i="15" s="1"/>
  <c r="D44" i="15"/>
  <c r="E43" i="15" s="1"/>
  <c r="F42" i="15" s="1"/>
  <c r="K60" i="14"/>
  <c r="K64" i="14"/>
  <c r="J65" i="14" s="1"/>
  <c r="D44" i="14"/>
  <c r="D47" i="15"/>
  <c r="D48" i="15"/>
  <c r="D50" i="15" s="1"/>
  <c r="E44" i="15"/>
  <c r="E44" i="14"/>
  <c r="F43" i="15"/>
  <c r="G42" i="15" s="1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5" i="13" s="1"/>
  <c r="C16" i="13"/>
  <c r="D16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 s="1"/>
  <c r="D16" i="12" s="1"/>
  <c r="E16" i="12" s="1"/>
  <c r="C14" i="12"/>
  <c r="D13" i="12"/>
  <c r="C13" i="12"/>
  <c r="E12" i="12"/>
  <c r="D12" i="12"/>
  <c r="C12" i="12"/>
  <c r="F11" i="12"/>
  <c r="E11" i="12"/>
  <c r="D11" i="12"/>
  <c r="C11" i="12"/>
  <c r="B6" i="12"/>
  <c r="C15" i="12"/>
  <c r="D14" i="12" s="1"/>
  <c r="C23" i="9"/>
  <c r="C24" i="9"/>
  <c r="C25" i="9"/>
  <c r="C26" i="9"/>
  <c r="C27" i="9"/>
  <c r="B16" i="9"/>
  <c r="C29" i="9"/>
  <c r="D23" i="9"/>
  <c r="E23" i="9"/>
  <c r="F23" i="9"/>
  <c r="G23" i="9"/>
  <c r="D24" i="9"/>
  <c r="E24" i="9"/>
  <c r="F24" i="9"/>
  <c r="D25" i="9"/>
  <c r="E25" i="9"/>
  <c r="D26" i="9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 s="1"/>
  <c r="L17" i="7"/>
  <c r="L59" i="7" s="1"/>
  <c r="B8" i="7"/>
  <c r="K18" i="7"/>
  <c r="L18" i="7"/>
  <c r="L60" i="7" s="1"/>
  <c r="J19" i="7"/>
  <c r="K19" i="7"/>
  <c r="L19" i="7"/>
  <c r="L61" i="7" s="1"/>
  <c r="I20" i="7"/>
  <c r="J20" i="7"/>
  <c r="K20" i="7"/>
  <c r="L20" i="7"/>
  <c r="L62" i="7" s="1"/>
  <c r="H21" i="7"/>
  <c r="I21" i="7"/>
  <c r="J21" i="7"/>
  <c r="K21" i="7"/>
  <c r="L21" i="7"/>
  <c r="L63" i="7" s="1"/>
  <c r="G22" i="7"/>
  <c r="H22" i="7"/>
  <c r="I22" i="7"/>
  <c r="J22" i="7"/>
  <c r="K22" i="7"/>
  <c r="L22" i="7"/>
  <c r="L64" i="7" s="1"/>
  <c r="F23" i="7"/>
  <c r="G23" i="7"/>
  <c r="H23" i="7"/>
  <c r="I23" i="7"/>
  <c r="J23" i="7"/>
  <c r="K23" i="7"/>
  <c r="L23" i="7"/>
  <c r="L65" i="7" s="1"/>
  <c r="E24" i="7"/>
  <c r="F24" i="7"/>
  <c r="G24" i="7"/>
  <c r="H24" i="7"/>
  <c r="I24" i="7"/>
  <c r="J24" i="7"/>
  <c r="K24" i="7"/>
  <c r="L24" i="7"/>
  <c r="L66" i="7" s="1"/>
  <c r="D24" i="7"/>
  <c r="E25" i="7"/>
  <c r="F25" i="7"/>
  <c r="G25" i="7"/>
  <c r="H25" i="7"/>
  <c r="I25" i="7"/>
  <c r="J25" i="7"/>
  <c r="K25" i="7"/>
  <c r="L25" i="7"/>
  <c r="L67" i="7" s="1"/>
  <c r="D25" i="7"/>
  <c r="C25" i="7"/>
  <c r="D44" i="7" s="1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M15" i="7"/>
  <c r="N32" i="7"/>
  <c r="M16" i="7"/>
  <c r="M17" i="7"/>
  <c r="M18" i="7"/>
  <c r="M19" i="7"/>
  <c r="M20" i="7"/>
  <c r="M21" i="7"/>
  <c r="M22" i="7"/>
  <c r="M23" i="7"/>
  <c r="M24" i="7"/>
  <c r="M25" i="7"/>
  <c r="B16" i="8"/>
  <c r="C16" i="8" s="1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C15" i="8"/>
  <c r="D14" i="8" s="1"/>
  <c r="D43" i="7" l="1"/>
  <c r="E42" i="7" s="1"/>
  <c r="F41" i="7" s="1"/>
  <c r="G40" i="7" s="1"/>
  <c r="H39" i="7" s="1"/>
  <c r="I38" i="7" s="1"/>
  <c r="J37" i="7" s="1"/>
  <c r="K36" i="7" s="1"/>
  <c r="L35" i="7" s="1"/>
  <c r="M34" i="7" s="1"/>
  <c r="N33" i="7" s="1"/>
  <c r="K60" i="7"/>
  <c r="K67" i="7"/>
  <c r="K63" i="7"/>
  <c r="K61" i="7"/>
  <c r="K59" i="7"/>
  <c r="K66" i="7"/>
  <c r="K62" i="7"/>
  <c r="K64" i="7"/>
  <c r="K65" i="7"/>
  <c r="D15" i="12"/>
  <c r="E15" i="12" s="1"/>
  <c r="N15" i="12" s="1"/>
  <c r="D15" i="8"/>
  <c r="E15" i="8" s="1"/>
  <c r="F15" i="8" s="1"/>
  <c r="G15" i="8" s="1"/>
  <c r="D15" i="13"/>
  <c r="E15" i="13" s="1"/>
  <c r="F15" i="13" s="1"/>
  <c r="G15" i="13" s="1"/>
  <c r="G28" i="13" s="1"/>
  <c r="D14" i="13"/>
  <c r="J62" i="14"/>
  <c r="E44" i="7"/>
  <c r="E43" i="7"/>
  <c r="C16" i="9"/>
  <c r="D16" i="9" s="1"/>
  <c r="E16" i="9" s="1"/>
  <c r="F16" i="9" s="1"/>
  <c r="G16" i="9" s="1"/>
  <c r="C28" i="9"/>
  <c r="C33" i="9"/>
  <c r="C34" i="9" s="1"/>
  <c r="J67" i="14"/>
  <c r="J61" i="14"/>
  <c r="J66" i="14"/>
  <c r="I67" i="14" s="1"/>
  <c r="K66" i="14"/>
  <c r="F44" i="14"/>
  <c r="K63" i="14"/>
  <c r="J64" i="14" s="1"/>
  <c r="I65" i="14" s="1"/>
  <c r="K62" i="14"/>
  <c r="E43" i="14"/>
  <c r="E42" i="14"/>
  <c r="F41" i="14" s="1"/>
  <c r="G40" i="14" s="1"/>
  <c r="D47" i="14"/>
  <c r="D48" i="14" s="1"/>
  <c r="D50" i="14" s="1"/>
  <c r="K61" i="15"/>
  <c r="J62" i="15" s="1"/>
  <c r="I63" i="15" s="1"/>
  <c r="H64" i="15" s="1"/>
  <c r="F44" i="15"/>
  <c r="K65" i="15"/>
  <c r="J66" i="15" s="1"/>
  <c r="I67" i="15" s="1"/>
  <c r="K60" i="15"/>
  <c r="J61" i="15" s="1"/>
  <c r="I62" i="15" s="1"/>
  <c r="H63" i="15" s="1"/>
  <c r="G64" i="15" s="1"/>
  <c r="F41" i="15"/>
  <c r="E47" i="15"/>
  <c r="E48" i="15" s="1"/>
  <c r="E50" i="15" s="1"/>
  <c r="E13" i="8"/>
  <c r="F13" i="8" s="1"/>
  <c r="G13" i="8" s="1"/>
  <c r="E14" i="8"/>
  <c r="E24" i="8" s="1"/>
  <c r="E36" i="8" s="1"/>
  <c r="E14" i="12"/>
  <c r="N14" i="12" s="1"/>
  <c r="E13" i="12"/>
  <c r="F13" i="12" s="1"/>
  <c r="G13" i="12" s="1"/>
  <c r="G27" i="12" s="1"/>
  <c r="D15" i="16"/>
  <c r="E15" i="16" s="1"/>
  <c r="F15" i="16" s="1"/>
  <c r="G15" i="16" s="1"/>
  <c r="G28" i="16" s="1"/>
  <c r="F29" i="16" s="1"/>
  <c r="D27" i="9"/>
  <c r="E26" i="9" s="1"/>
  <c r="N16" i="12"/>
  <c r="F16" i="12"/>
  <c r="G16" i="12" s="1"/>
  <c r="G30" i="12" s="1"/>
  <c r="E14" i="16"/>
  <c r="F14" i="16" s="1"/>
  <c r="G14" i="16" s="1"/>
  <c r="G27" i="16" s="1"/>
  <c r="E13" i="16"/>
  <c r="F16" i="8"/>
  <c r="G16" i="8" s="1"/>
  <c r="E26" i="8"/>
  <c r="E38" i="8" s="1"/>
  <c r="E14" i="9"/>
  <c r="F14" i="9" s="1"/>
  <c r="G14" i="9" s="1"/>
  <c r="E13" i="9"/>
  <c r="E16" i="13"/>
  <c r="D15" i="9"/>
  <c r="E15" i="9" s="1"/>
  <c r="F15" i="9" s="1"/>
  <c r="G15" i="9" s="1"/>
  <c r="J67" i="7" l="1"/>
  <c r="J63" i="7"/>
  <c r="J66" i="7"/>
  <c r="J61" i="7"/>
  <c r="D47" i="7"/>
  <c r="D48" i="7" s="1"/>
  <c r="D50" i="7" s="1"/>
  <c r="F42" i="7"/>
  <c r="G41" i="7" s="1"/>
  <c r="H40" i="7" s="1"/>
  <c r="J60" i="7"/>
  <c r="J64" i="7"/>
  <c r="F15" i="12"/>
  <c r="G15" i="12" s="1"/>
  <c r="G29" i="12" s="1"/>
  <c r="F30" i="12" s="1"/>
  <c r="O42" i="12" s="1"/>
  <c r="J62" i="7"/>
  <c r="I63" i="7" s="1"/>
  <c r="J65" i="7"/>
  <c r="D28" i="9"/>
  <c r="E27" i="9" s="1"/>
  <c r="E25" i="8"/>
  <c r="D25" i="8" s="1"/>
  <c r="N36" i="8" s="1"/>
  <c r="F25" i="9"/>
  <c r="F14" i="8"/>
  <c r="G14" i="8" s="1"/>
  <c r="M16" i="12"/>
  <c r="F12" i="8"/>
  <c r="G12" i="8" s="1"/>
  <c r="E47" i="14"/>
  <c r="E48" i="14" s="1"/>
  <c r="E50" i="14" s="1"/>
  <c r="I66" i="14"/>
  <c r="H67" i="14" s="1"/>
  <c r="G40" i="15"/>
  <c r="F47" i="15"/>
  <c r="F48" i="15" s="1"/>
  <c r="F50" i="15" s="1"/>
  <c r="G41" i="15"/>
  <c r="G43" i="15"/>
  <c r="H42" i="15" s="1"/>
  <c r="G44" i="15"/>
  <c r="F42" i="14"/>
  <c r="G41" i="14" s="1"/>
  <c r="H40" i="14" s="1"/>
  <c r="G44" i="14"/>
  <c r="I62" i="14"/>
  <c r="I61" i="14"/>
  <c r="H62" i="14" s="1"/>
  <c r="J65" i="15"/>
  <c r="J60" i="15"/>
  <c r="I61" i="15" s="1"/>
  <c r="H62" i="15" s="1"/>
  <c r="G63" i="15" s="1"/>
  <c r="F64" i="15" s="1"/>
  <c r="O32" i="7"/>
  <c r="F43" i="14"/>
  <c r="G42" i="14" s="1"/>
  <c r="H41" i="14" s="1"/>
  <c r="I40" i="14" s="1"/>
  <c r="H39" i="14"/>
  <c r="D29" i="9"/>
  <c r="F14" i="12"/>
  <c r="G14" i="12" s="1"/>
  <c r="G28" i="12" s="1"/>
  <c r="J63" i="14"/>
  <c r="I64" i="14" s="1"/>
  <c r="H65" i="14" s="1"/>
  <c r="F44" i="7"/>
  <c r="F43" i="7"/>
  <c r="E14" i="13"/>
  <c r="F14" i="13" s="1"/>
  <c r="G14" i="13" s="1"/>
  <c r="G27" i="13" s="1"/>
  <c r="F28" i="13" s="1"/>
  <c r="E13" i="13"/>
  <c r="E47" i="7"/>
  <c r="E48" i="7" s="1"/>
  <c r="E50" i="7" s="1"/>
  <c r="F28" i="16"/>
  <c r="E29" i="16" s="1"/>
  <c r="E23" i="8"/>
  <c r="E35" i="8" s="1"/>
  <c r="N13" i="12"/>
  <c r="M14" i="12" s="1"/>
  <c r="F12" i="12"/>
  <c r="M15" i="12"/>
  <c r="F12" i="9"/>
  <c r="F13" i="9"/>
  <c r="G13" i="9" s="1"/>
  <c r="F16" i="13"/>
  <c r="F12" i="16"/>
  <c r="F13" i="16"/>
  <c r="G13" i="16" s="1"/>
  <c r="G26" i="16" s="1"/>
  <c r="F27" i="16" s="1"/>
  <c r="I67" i="7" l="1"/>
  <c r="I64" i="7"/>
  <c r="H64" i="7" s="1"/>
  <c r="I61" i="7"/>
  <c r="I65" i="7"/>
  <c r="I62" i="7"/>
  <c r="F29" i="12"/>
  <c r="E30" i="12" s="1"/>
  <c r="G11" i="8"/>
  <c r="L16" i="12"/>
  <c r="I66" i="7"/>
  <c r="H67" i="7" s="1"/>
  <c r="D33" i="9"/>
  <c r="D34" i="9" s="1"/>
  <c r="D26" i="8"/>
  <c r="N37" i="8" s="1"/>
  <c r="M37" i="8" s="1"/>
  <c r="E37" i="8"/>
  <c r="D37" i="8" s="1"/>
  <c r="E28" i="16"/>
  <c r="D29" i="16" s="1"/>
  <c r="F28" i="12"/>
  <c r="F40" i="12" s="1"/>
  <c r="E28" i="9"/>
  <c r="F27" i="9" s="1"/>
  <c r="F42" i="12"/>
  <c r="D24" i="8"/>
  <c r="D36" i="8" s="1"/>
  <c r="L15" i="12"/>
  <c r="E29" i="9"/>
  <c r="G42" i="7"/>
  <c r="F47" i="7"/>
  <c r="F48" i="7" s="1"/>
  <c r="F50" i="7" s="1"/>
  <c r="I39" i="7"/>
  <c r="I66" i="15"/>
  <c r="H67" i="15" s="1"/>
  <c r="I65" i="15"/>
  <c r="G43" i="14"/>
  <c r="H40" i="15"/>
  <c r="H41" i="15"/>
  <c r="I40" i="15" s="1"/>
  <c r="H44" i="14"/>
  <c r="G43" i="7"/>
  <c r="G44" i="7"/>
  <c r="I63" i="14"/>
  <c r="H64" i="14" s="1"/>
  <c r="G65" i="14" s="1"/>
  <c r="P31" i="7"/>
  <c r="I39" i="14"/>
  <c r="J38" i="14" s="1"/>
  <c r="I41" i="15"/>
  <c r="J40" i="15" s="1"/>
  <c r="F13" i="13"/>
  <c r="G13" i="13" s="1"/>
  <c r="G26" i="13" s="1"/>
  <c r="F27" i="13" s="1"/>
  <c r="E28" i="13" s="1"/>
  <c r="E40" i="13" s="1"/>
  <c r="F12" i="13"/>
  <c r="I38" i="14"/>
  <c r="F47" i="14"/>
  <c r="F48" i="14" s="1"/>
  <c r="F50" i="14" s="1"/>
  <c r="H66" i="14"/>
  <c r="G67" i="14" s="1"/>
  <c r="H43" i="15"/>
  <c r="I42" i="15" s="1"/>
  <c r="J41" i="15" s="1"/>
  <c r="K40" i="15" s="1"/>
  <c r="H44" i="15"/>
  <c r="H39" i="15"/>
  <c r="G47" i="15"/>
  <c r="G48" i="15" s="1"/>
  <c r="G50" i="15" s="1"/>
  <c r="G11" i="12"/>
  <c r="G25" i="12" s="1"/>
  <c r="G12" i="12"/>
  <c r="G26" i="12" s="1"/>
  <c r="F27" i="12" s="1"/>
  <c r="O39" i="12" s="1"/>
  <c r="G12" i="16"/>
  <c r="G25" i="16" s="1"/>
  <c r="F26" i="16" s="1"/>
  <c r="E27" i="16" s="1"/>
  <c r="G11" i="16"/>
  <c r="G24" i="16" s="1"/>
  <c r="G16" i="13"/>
  <c r="G29" i="13" s="1"/>
  <c r="F29" i="13" s="1"/>
  <c r="E29" i="13" s="1"/>
  <c r="F26" i="9"/>
  <c r="G12" i="9"/>
  <c r="G11" i="9"/>
  <c r="G24" i="9"/>
  <c r="H65" i="7" l="1"/>
  <c r="G65" i="7" s="1"/>
  <c r="H62" i="7"/>
  <c r="K16" i="12"/>
  <c r="H63" i="7"/>
  <c r="F41" i="12"/>
  <c r="E41" i="12" s="1"/>
  <c r="O41" i="12"/>
  <c r="N42" i="12" s="1"/>
  <c r="H66" i="7"/>
  <c r="G67" i="7" s="1"/>
  <c r="D38" i="8"/>
  <c r="C26" i="8"/>
  <c r="O40" i="12"/>
  <c r="H42" i="7"/>
  <c r="D28" i="16"/>
  <c r="C29" i="16" s="1"/>
  <c r="N35" i="8"/>
  <c r="M36" i="8" s="1"/>
  <c r="L37" i="8" s="1"/>
  <c r="E29" i="12"/>
  <c r="D30" i="12" s="1"/>
  <c r="E33" i="9"/>
  <c r="E34" i="9" s="1"/>
  <c r="F28" i="9"/>
  <c r="G27" i="9" s="1"/>
  <c r="G26" i="9"/>
  <c r="C25" i="8"/>
  <c r="F29" i="9"/>
  <c r="E28" i="12"/>
  <c r="H42" i="14"/>
  <c r="G47" i="14"/>
  <c r="G48" i="14" s="1"/>
  <c r="G50" i="14" s="1"/>
  <c r="F39" i="12"/>
  <c r="E40" i="12" s="1"/>
  <c r="G11" i="13"/>
  <c r="G24" i="13" s="1"/>
  <c r="G12" i="13"/>
  <c r="G25" i="13" s="1"/>
  <c r="F26" i="13" s="1"/>
  <c r="E27" i="13" s="1"/>
  <c r="J39" i="14"/>
  <c r="K38" i="14" s="1"/>
  <c r="I44" i="14"/>
  <c r="I43" i="14"/>
  <c r="H65" i="15"/>
  <c r="H66" i="15"/>
  <c r="G67" i="15" s="1"/>
  <c r="I43" i="15"/>
  <c r="J42" i="15" s="1"/>
  <c r="K41" i="15" s="1"/>
  <c r="L40" i="15" s="1"/>
  <c r="I44" i="15"/>
  <c r="J38" i="7"/>
  <c r="H63" i="14"/>
  <c r="H44" i="7"/>
  <c r="H43" i="7"/>
  <c r="H43" i="14"/>
  <c r="G66" i="14"/>
  <c r="F67" i="14" s="1"/>
  <c r="K37" i="14"/>
  <c r="I38" i="15"/>
  <c r="H47" i="15"/>
  <c r="H48" i="15" s="1"/>
  <c r="H50" i="15" s="1"/>
  <c r="J37" i="14"/>
  <c r="Q30" i="7"/>
  <c r="I39" i="15"/>
  <c r="J38" i="15" s="1"/>
  <c r="H41" i="7"/>
  <c r="G47" i="7"/>
  <c r="G48" i="7" s="1"/>
  <c r="G50" i="7" s="1"/>
  <c r="F26" i="12"/>
  <c r="F38" i="12" s="1"/>
  <c r="F25" i="16"/>
  <c r="E26" i="16" s="1"/>
  <c r="D27" i="16" s="1"/>
  <c r="E41" i="13"/>
  <c r="D41" i="13" s="1"/>
  <c r="D29" i="13"/>
  <c r="H23" i="9"/>
  <c r="G25" i="9"/>
  <c r="H24" i="9" s="1"/>
  <c r="G63" i="7" l="1"/>
  <c r="G64" i="7"/>
  <c r="F65" i="7" s="1"/>
  <c r="E42" i="12"/>
  <c r="D42" i="12" s="1"/>
  <c r="N41" i="12"/>
  <c r="M42" i="12" s="1"/>
  <c r="I42" i="7"/>
  <c r="G66" i="7"/>
  <c r="F67" i="7" s="1"/>
  <c r="D41" i="12"/>
  <c r="B26" i="8"/>
  <c r="C38" i="8"/>
  <c r="N40" i="12"/>
  <c r="C28" i="16"/>
  <c r="B29" i="16" s="1"/>
  <c r="E39" i="12"/>
  <c r="D40" i="12" s="1"/>
  <c r="D29" i="12"/>
  <c r="C30" i="12" s="1"/>
  <c r="H26" i="9"/>
  <c r="F33" i="9"/>
  <c r="F34" i="9" s="1"/>
  <c r="C37" i="8"/>
  <c r="G28" i="9"/>
  <c r="H27" i="9" s="1"/>
  <c r="G29" i="9"/>
  <c r="H29" i="9" s="1"/>
  <c r="F25" i="13"/>
  <c r="E26" i="13" s="1"/>
  <c r="E38" i="13" s="1"/>
  <c r="E27" i="12"/>
  <c r="D28" i="12" s="1"/>
  <c r="I41" i="14"/>
  <c r="H47" i="14"/>
  <c r="H48" i="14" s="1"/>
  <c r="H50" i="14" s="1"/>
  <c r="I44" i="7"/>
  <c r="I43" i="7"/>
  <c r="J43" i="14"/>
  <c r="J44" i="14"/>
  <c r="F66" i="14"/>
  <c r="E67" i="14" s="1"/>
  <c r="I40" i="7"/>
  <c r="H47" i="7"/>
  <c r="H48" i="7" s="1"/>
  <c r="H50" i="7" s="1"/>
  <c r="K37" i="7"/>
  <c r="I41" i="7"/>
  <c r="J37" i="15"/>
  <c r="I47" i="15"/>
  <c r="I48" i="15" s="1"/>
  <c r="I50" i="15" s="1"/>
  <c r="J39" i="15"/>
  <c r="G64" i="14"/>
  <c r="F65" i="14" s="1"/>
  <c r="G63" i="14"/>
  <c r="F64" i="14" s="1"/>
  <c r="E65" i="14" s="1"/>
  <c r="J43" i="15"/>
  <c r="K42" i="15" s="1"/>
  <c r="L41" i="15" s="1"/>
  <c r="M40" i="15" s="1"/>
  <c r="J44" i="15"/>
  <c r="L37" i="14"/>
  <c r="K36" i="14"/>
  <c r="I42" i="14"/>
  <c r="J41" i="14" s="1"/>
  <c r="G66" i="15"/>
  <c r="F67" i="15" s="1"/>
  <c r="G65" i="15"/>
  <c r="E39" i="13"/>
  <c r="D40" i="13" s="1"/>
  <c r="C41" i="13" s="1"/>
  <c r="D28" i="13"/>
  <c r="C29" i="13" s="1"/>
  <c r="O38" i="12"/>
  <c r="N39" i="12" s="1"/>
  <c r="H25" i="9"/>
  <c r="F64" i="7" l="1"/>
  <c r="E65" i="7" s="1"/>
  <c r="M41" i="12"/>
  <c r="L42" i="12" s="1"/>
  <c r="J42" i="7"/>
  <c r="C41" i="12"/>
  <c r="F66" i="7"/>
  <c r="E66" i="7" s="1"/>
  <c r="M40" i="12"/>
  <c r="C42" i="12"/>
  <c r="B38" i="8"/>
  <c r="C29" i="12"/>
  <c r="B30" i="12" s="1"/>
  <c r="J40" i="7"/>
  <c r="G33" i="9"/>
  <c r="G34" i="9" s="1"/>
  <c r="H28" i="9"/>
  <c r="H33" i="9" s="1"/>
  <c r="H34" i="9" s="1"/>
  <c r="D27" i="13"/>
  <c r="C28" i="13" s="1"/>
  <c r="B29" i="13" s="1"/>
  <c r="D39" i="13"/>
  <c r="C40" i="13" s="1"/>
  <c r="B41" i="13" s="1"/>
  <c r="E66" i="14"/>
  <c r="D67" i="14" s="1"/>
  <c r="K43" i="14"/>
  <c r="K44" i="14"/>
  <c r="J40" i="14"/>
  <c r="I47" i="14"/>
  <c r="I48" i="14" s="1"/>
  <c r="I50" i="14" s="1"/>
  <c r="K36" i="15"/>
  <c r="J47" i="15"/>
  <c r="J48" i="15" s="1"/>
  <c r="J50" i="15" s="1"/>
  <c r="F66" i="15"/>
  <c r="E67" i="15" s="1"/>
  <c r="F65" i="15"/>
  <c r="L35" i="14"/>
  <c r="K43" i="15"/>
  <c r="L42" i="15" s="1"/>
  <c r="M41" i="15" s="1"/>
  <c r="N40" i="15" s="1"/>
  <c r="K44" i="15"/>
  <c r="K38" i="15"/>
  <c r="K39" i="15"/>
  <c r="L36" i="7"/>
  <c r="J39" i="7"/>
  <c r="I47" i="7"/>
  <c r="I48" i="7" s="1"/>
  <c r="I50" i="7" s="1"/>
  <c r="J44" i="7"/>
  <c r="J43" i="7"/>
  <c r="J42" i="14"/>
  <c r="K41" i="14" s="1"/>
  <c r="L36" i="14"/>
  <c r="M35" i="14" s="1"/>
  <c r="K37" i="15"/>
  <c r="L36" i="15" s="1"/>
  <c r="J41" i="7"/>
  <c r="L41" i="12" l="1"/>
  <c r="K42" i="12" s="1"/>
  <c r="L44" i="12" s="1"/>
  <c r="K42" i="7"/>
  <c r="E67" i="7"/>
  <c r="D67" i="7" s="1"/>
  <c r="B42" i="12"/>
  <c r="C44" i="12" s="1"/>
  <c r="D66" i="7"/>
  <c r="K40" i="7"/>
  <c r="K41" i="7"/>
  <c r="L38" i="15"/>
  <c r="L39" i="15"/>
  <c r="K38" i="7"/>
  <c r="J47" i="7"/>
  <c r="J48" i="7" s="1"/>
  <c r="J50" i="7" s="1"/>
  <c r="L37" i="15"/>
  <c r="M36" i="15" s="1"/>
  <c r="N35" i="15" s="1"/>
  <c r="M34" i="14"/>
  <c r="L35" i="15"/>
  <c r="K47" i="15"/>
  <c r="K48" i="15" s="1"/>
  <c r="K50" i="15" s="1"/>
  <c r="L43" i="14"/>
  <c r="L44" i="14"/>
  <c r="M36" i="14"/>
  <c r="N35" i="14" s="1"/>
  <c r="M35" i="15"/>
  <c r="K43" i="7"/>
  <c r="K44" i="7"/>
  <c r="L44" i="15"/>
  <c r="L43" i="15"/>
  <c r="M42" i="15" s="1"/>
  <c r="N41" i="15" s="1"/>
  <c r="O40" i="15" s="1"/>
  <c r="E66" i="15"/>
  <c r="D67" i="15" s="1"/>
  <c r="E65" i="15"/>
  <c r="L42" i="14"/>
  <c r="M41" i="14" s="1"/>
  <c r="D66" i="14"/>
  <c r="C67" i="14" s="1"/>
  <c r="K42" i="14"/>
  <c r="L41" i="14" s="1"/>
  <c r="M35" i="7"/>
  <c r="K39" i="14"/>
  <c r="J47" i="14"/>
  <c r="J48" i="14" s="1"/>
  <c r="J50" i="14" s="1"/>
  <c r="K39" i="7"/>
  <c r="K40" i="14"/>
  <c r="L39" i="14" s="1"/>
  <c r="L42" i="7" l="1"/>
  <c r="C67" i="7"/>
  <c r="L40" i="7"/>
  <c r="L41" i="7"/>
  <c r="L38" i="7"/>
  <c r="L39" i="7"/>
  <c r="N34" i="7"/>
  <c r="L38" i="14"/>
  <c r="K47" i="14"/>
  <c r="K48" i="14" s="1"/>
  <c r="K50" i="14" s="1"/>
  <c r="D66" i="15"/>
  <c r="C67" i="15" s="1"/>
  <c r="L44" i="7"/>
  <c r="L43" i="7"/>
  <c r="M34" i="15"/>
  <c r="L47" i="15"/>
  <c r="L48" i="15" s="1"/>
  <c r="L50" i="15" s="1"/>
  <c r="M38" i="15"/>
  <c r="N37" i="15" s="1"/>
  <c r="O36" i="15" s="1"/>
  <c r="P35" i="15" s="1"/>
  <c r="M39" i="15"/>
  <c r="M38" i="14"/>
  <c r="M44" i="14"/>
  <c r="M43" i="14"/>
  <c r="L37" i="7"/>
  <c r="K47" i="7"/>
  <c r="K48" i="7" s="1"/>
  <c r="K50" i="7" s="1"/>
  <c r="M37" i="15"/>
  <c r="N36" i="15" s="1"/>
  <c r="O35" i="15" s="1"/>
  <c r="M43" i="15"/>
  <c r="N42" i="15" s="1"/>
  <c r="O41" i="15" s="1"/>
  <c r="P40" i="15" s="1"/>
  <c r="M44" i="15"/>
  <c r="L40" i="14"/>
  <c r="M39" i="14" s="1"/>
  <c r="N38" i="14" s="1"/>
  <c r="N34" i="15"/>
  <c r="O34" i="15" s="1"/>
  <c r="M42" i="14"/>
  <c r="N41" i="14" s="1"/>
  <c r="N33" i="14"/>
  <c r="N34" i="14"/>
  <c r="M42" i="7" l="1"/>
  <c r="M40" i="7"/>
  <c r="M38" i="7"/>
  <c r="M37" i="7"/>
  <c r="M41" i="7"/>
  <c r="M39" i="7"/>
  <c r="M43" i="7"/>
  <c r="M44" i="7"/>
  <c r="O33" i="14"/>
  <c r="P32" i="14" s="1"/>
  <c r="N42" i="14"/>
  <c r="O41" i="14" s="1"/>
  <c r="N33" i="15"/>
  <c r="M47" i="15"/>
  <c r="M48" i="15" s="1"/>
  <c r="M50" i="15" s="1"/>
  <c r="M36" i="7"/>
  <c r="L47" i="7"/>
  <c r="L48" i="7" s="1"/>
  <c r="L50" i="7" s="1"/>
  <c r="M37" i="14"/>
  <c r="L47" i="14"/>
  <c r="L48" i="14" s="1"/>
  <c r="L50" i="14" s="1"/>
  <c r="O33" i="15"/>
  <c r="P34" i="15"/>
  <c r="N44" i="14"/>
  <c r="N43" i="14"/>
  <c r="O42" i="14" s="1"/>
  <c r="P41" i="14" s="1"/>
  <c r="N38" i="15"/>
  <c r="O37" i="15" s="1"/>
  <c r="P36" i="15" s="1"/>
  <c r="Q35" i="15" s="1"/>
  <c r="N39" i="15"/>
  <c r="O34" i="14"/>
  <c r="M40" i="14"/>
  <c r="O32" i="14"/>
  <c r="N44" i="15"/>
  <c r="N43" i="15"/>
  <c r="O42" i="15" s="1"/>
  <c r="P41" i="15" s="1"/>
  <c r="Q40" i="15" s="1"/>
  <c r="Q34" i="15"/>
  <c r="O33" i="7"/>
  <c r="N42" i="7" l="1"/>
  <c r="N40" i="7"/>
  <c r="N37" i="7"/>
  <c r="N41" i="7"/>
  <c r="N38" i="7"/>
  <c r="N39" i="7"/>
  <c r="N36" i="14"/>
  <c r="M47" i="14"/>
  <c r="M48" i="14" s="1"/>
  <c r="M50" i="14" s="1"/>
  <c r="Q31" i="14"/>
  <c r="P31" i="14"/>
  <c r="O32" i="15"/>
  <c r="N47" i="15"/>
  <c r="N48" i="15" s="1"/>
  <c r="N50" i="15" s="1"/>
  <c r="N43" i="7"/>
  <c r="N44" i="7"/>
  <c r="P33" i="15"/>
  <c r="P32" i="7"/>
  <c r="N35" i="7"/>
  <c r="M47" i="7"/>
  <c r="M48" i="7" s="1"/>
  <c r="M50" i="7" s="1"/>
  <c r="O38" i="15"/>
  <c r="P37" i="15" s="1"/>
  <c r="Q36" i="15" s="1"/>
  <c r="O39" i="15"/>
  <c r="N39" i="14"/>
  <c r="O38" i="14" s="1"/>
  <c r="N40" i="14"/>
  <c r="O43" i="15"/>
  <c r="P42" i="15" s="1"/>
  <c r="Q41" i="15" s="1"/>
  <c r="O44" i="15"/>
  <c r="P33" i="14"/>
  <c r="Q32" i="14" s="1"/>
  <c r="O44" i="14"/>
  <c r="O43" i="14"/>
  <c r="P42" i="14" s="1"/>
  <c r="Q41" i="14" s="1"/>
  <c r="N37" i="14"/>
  <c r="N36" i="7"/>
  <c r="O42" i="7" l="1"/>
  <c r="O40" i="7"/>
  <c r="O37" i="7"/>
  <c r="O41" i="7"/>
  <c r="O35" i="7"/>
  <c r="O38" i="7"/>
  <c r="O39" i="7"/>
  <c r="P31" i="15"/>
  <c r="O47" i="15"/>
  <c r="O48" i="15" s="1"/>
  <c r="O50" i="15" s="1"/>
  <c r="O36" i="14"/>
  <c r="O37" i="14"/>
  <c r="P43" i="15"/>
  <c r="Q42" i="15" s="1"/>
  <c r="P44" i="15"/>
  <c r="P38" i="15"/>
  <c r="Q37" i="15" s="1"/>
  <c r="P39" i="15"/>
  <c r="O44" i="7"/>
  <c r="O43" i="7"/>
  <c r="P32" i="15"/>
  <c r="Q31" i="15" s="1"/>
  <c r="P37" i="14"/>
  <c r="O34" i="7"/>
  <c r="N47" i="7"/>
  <c r="N48" i="7" s="1"/>
  <c r="N50" i="7" s="1"/>
  <c r="O35" i="14"/>
  <c r="N47" i="14"/>
  <c r="N48" i="14" s="1"/>
  <c r="N50" i="14" s="1"/>
  <c r="O36" i="7"/>
  <c r="P44" i="14"/>
  <c r="P43" i="14"/>
  <c r="Q42" i="14" s="1"/>
  <c r="O39" i="14"/>
  <c r="P38" i="14" s="1"/>
  <c r="Q37" i="14" s="1"/>
  <c r="O40" i="14"/>
  <c r="Q31" i="7"/>
  <c r="Q30" i="14"/>
  <c r="Q33" i="15"/>
  <c r="P42" i="7" l="1"/>
  <c r="P40" i="7"/>
  <c r="P37" i="7"/>
  <c r="P35" i="7"/>
  <c r="P34" i="7"/>
  <c r="P41" i="7"/>
  <c r="P38" i="7"/>
  <c r="P39" i="7"/>
  <c r="P36" i="7"/>
  <c r="Q43" i="14"/>
  <c r="Q44" i="14"/>
  <c r="P39" i="14"/>
  <c r="Q38" i="14" s="1"/>
  <c r="P40" i="14"/>
  <c r="Q44" i="15"/>
  <c r="Q43" i="15"/>
  <c r="P34" i="14"/>
  <c r="O47" i="14"/>
  <c r="O48" i="14" s="1"/>
  <c r="O50" i="14" s="1"/>
  <c r="P35" i="14"/>
  <c r="P33" i="7"/>
  <c r="O47" i="7"/>
  <c r="O48" i="7" s="1"/>
  <c r="O50" i="7" s="1"/>
  <c r="P44" i="7"/>
  <c r="P43" i="7"/>
  <c r="Q30" i="15"/>
  <c r="P47" i="15"/>
  <c r="P48" i="15" s="1"/>
  <c r="P50" i="15" s="1"/>
  <c r="Q38" i="15"/>
  <c r="Q39" i="15"/>
  <c r="P36" i="14"/>
  <c r="Q35" i="14" s="1"/>
  <c r="Q32" i="15"/>
  <c r="Q42" i="7" l="1"/>
  <c r="Q40" i="7"/>
  <c r="Q36" i="7"/>
  <c r="Q37" i="7"/>
  <c r="Q33" i="7"/>
  <c r="Q35" i="7"/>
  <c r="Q34" i="7"/>
  <c r="Q41" i="7"/>
  <c r="Q38" i="7"/>
  <c r="Q39" i="7"/>
  <c r="Q39" i="14"/>
  <c r="Q40" i="14"/>
  <c r="Q44" i="7"/>
  <c r="Q43" i="7"/>
  <c r="Q34" i="14"/>
  <c r="Q33" i="14"/>
  <c r="P47" i="14"/>
  <c r="P48" i="14" s="1"/>
  <c r="P50" i="14" s="1"/>
  <c r="Q36" i="14"/>
  <c r="Q47" i="15"/>
  <c r="Q48" i="15" s="1"/>
  <c r="Q50" i="15" s="1"/>
  <c r="D51" i="15" s="1"/>
  <c r="Q32" i="7"/>
  <c r="P47" i="7"/>
  <c r="P48" i="7" s="1"/>
  <c r="P50" i="7" s="1"/>
  <c r="Q47" i="7" l="1"/>
  <c r="Q48" i="7" s="1"/>
  <c r="Q50" i="7" s="1"/>
  <c r="D51" i="7" s="1"/>
  <c r="Q47" i="14"/>
  <c r="Q48" i="14" s="1"/>
  <c r="Q50" i="14" s="1"/>
  <c r="D5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<sst xmlns="http://schemas.openxmlformats.org/spreadsheetml/2006/main" count="149" uniqueCount="49">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</sst>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5" fillId="0" borderId="0" xfId="0" applyNumberFormat="1" applyFont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0" fontId="2" fillId="0" borderId="0" xfId="0" applyFont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8" fontId="3" fillId="7" borderId="0" xfId="0" applyNumberFormat="1" applyFont="1" applyFill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46"/>
  <sheetViews>
    <sheetView showGridLines="0" topLeftCell="A16" zoomScaleNormal="100" zoomScalePageLayoutView="175" workbookViewId="0">
      <selection activeCell="G11" sqref="G1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03" t="s">
        <v>35</v>
      </c>
      <c r="B1" s="102"/>
      <c r="E1" s="1"/>
    </row>
    <row r="2" spans="1:11" x14ac:dyDescent="0.2">
      <c r="A2" s="22" t="s">
        <v>2</v>
      </c>
      <c r="B2" s="35">
        <v>0.06</v>
      </c>
    </row>
    <row r="3" spans="1:11" x14ac:dyDescent="0.2">
      <c r="A3" s="23" t="s">
        <v>3</v>
      </c>
      <c r="B3" s="31">
        <v>1.25</v>
      </c>
    </row>
    <row r="4" spans="1:11" x14ac:dyDescent="0.2">
      <c r="A4" s="23" t="s">
        <v>4</v>
      </c>
      <c r="B4" s="32">
        <v>0.9</v>
      </c>
    </row>
    <row r="5" spans="1:11" x14ac:dyDescent="0.2">
      <c r="A5" s="23" t="s">
        <v>5</v>
      </c>
      <c r="B5" s="33">
        <v>0.5</v>
      </c>
      <c r="F5" s="1"/>
    </row>
    <row r="6" spans="1:11" ht="13.5" thickBot="1" x14ac:dyDescent="0.25">
      <c r="A6" s="24" t="s">
        <v>6</v>
      </c>
      <c r="B6" s="34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04" t="s">
        <v>32</v>
      </c>
      <c r="B9" s="105"/>
      <c r="C9" s="53"/>
      <c r="D9" s="53"/>
      <c r="E9" s="53"/>
      <c r="F9" s="53"/>
      <c r="G9" s="54"/>
    </row>
    <row r="10" spans="1:11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7">
        <v>5</v>
      </c>
    </row>
    <row r="11" spans="1:11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60">
        <f t="shared" ca="1" si="0"/>
        <v>0.18310546875</v>
      </c>
      <c r="H11" s="7"/>
      <c r="I11" s="7"/>
      <c r="J11" s="7"/>
      <c r="K11" s="7"/>
    </row>
    <row r="12" spans="1:11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60">
        <f t="shared" ca="1" si="0"/>
        <v>0.1318359375</v>
      </c>
      <c r="H12" s="7"/>
      <c r="I12" s="7"/>
      <c r="J12" s="7"/>
      <c r="K12" s="7"/>
    </row>
    <row r="13" spans="1:11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60">
        <f t="shared" ca="1" si="0"/>
        <v>9.4921875000000003E-2</v>
      </c>
      <c r="H13" s="7"/>
      <c r="I13" s="7"/>
      <c r="J13" s="7"/>
      <c r="K13" s="7"/>
    </row>
    <row r="14" spans="1:11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60">
        <f t="shared" ca="1" si="0"/>
        <v>6.8343750000000009E-2</v>
      </c>
      <c r="H14" s="7"/>
      <c r="I14" s="7"/>
      <c r="J14" s="7"/>
      <c r="K14" s="7"/>
    </row>
    <row r="15" spans="1:11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60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61">
        <v>0</v>
      </c>
      <c r="B16" s="62">
        <f>$B$2</f>
        <v>0.06</v>
      </c>
      <c r="C16" s="63">
        <f t="shared" ca="1" si="0"/>
        <v>5.3999999999999999E-2</v>
      </c>
      <c r="D16" s="62">
        <f t="shared" ca="1" si="0"/>
        <v>4.8599999999999997E-2</v>
      </c>
      <c r="E16" s="62">
        <f t="shared" ca="1" si="0"/>
        <v>4.3740000000000001E-2</v>
      </c>
      <c r="F16" s="62">
        <f t="shared" ca="1" si="0"/>
        <v>3.9366000000000005E-2</v>
      </c>
      <c r="G16" s="64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06" t="s">
        <v>39</v>
      </c>
      <c r="B19" s="107"/>
      <c r="C19" s="108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t="s">
        <v>7</v>
      </c>
    </row>
    <row r="20" spans="1:17" x14ac:dyDescent="0.2">
      <c r="A20" s="45"/>
      <c r="B20">
        <v>0</v>
      </c>
      <c r="C20">
        <v>1</v>
      </c>
      <c r="D20">
        <v>2</v>
      </c>
      <c r="E20">
        <v>3</v>
      </c>
      <c r="F20">
        <v>4</v>
      </c>
      <c r="P20" s="21"/>
    </row>
    <row r="21" spans="1:17" x14ac:dyDescent="0.2">
      <c r="A21" s="45">
        <v>5</v>
      </c>
      <c r="B21" s="5" t="str">
        <f t="shared" ref="B21:E26" si="1">IF($A21 &lt;=B$20,($B$5*C20 + $B$6*C21)/(1+B11), "")</f>
        <v/>
      </c>
      <c r="C21" s="5" t="str">
        <f t="shared" si="1"/>
        <v/>
      </c>
      <c r="D21" s="5" t="str">
        <f t="shared" si="1"/>
        <v/>
      </c>
      <c r="E21" s="5" t="str">
        <f t="shared" si="1"/>
        <v/>
      </c>
      <c r="F21" s="5"/>
      <c r="G21" s="6"/>
      <c r="H21" s="6"/>
      <c r="I21" s="6"/>
      <c r="P21" s="21"/>
    </row>
    <row r="22" spans="1:17" x14ac:dyDescent="0.2">
      <c r="A22" s="45">
        <v>4</v>
      </c>
      <c r="B22" s="5" t="str">
        <f t="shared" si="1"/>
        <v/>
      </c>
      <c r="C22" s="5" t="str">
        <f t="shared" si="1"/>
        <v/>
      </c>
      <c r="D22" s="5" t="str">
        <f t="shared" si="1"/>
        <v/>
      </c>
      <c r="E22" s="5" t="str">
        <f t="shared" si="1"/>
        <v/>
      </c>
      <c r="F22" s="5">
        <v>100</v>
      </c>
      <c r="G22" s="6"/>
      <c r="H22" s="6"/>
      <c r="I22" s="6"/>
      <c r="P22" s="21"/>
    </row>
    <row r="23" spans="1:17" x14ac:dyDescent="0.2">
      <c r="A23" s="45">
        <v>3</v>
      </c>
      <c r="B23" s="5" t="str">
        <f t="shared" si="1"/>
        <v/>
      </c>
      <c r="C23" s="5" t="str">
        <f t="shared" si="1"/>
        <v/>
      </c>
      <c r="D23" s="5" t="str">
        <f t="shared" si="1"/>
        <v/>
      </c>
      <c r="E23" s="5">
        <f t="shared" ca="1" si="1"/>
        <v>89.510489510489506</v>
      </c>
      <c r="F23" s="5">
        <v>100</v>
      </c>
      <c r="G23" s="6"/>
      <c r="H23" s="6"/>
      <c r="I23" s="6"/>
      <c r="P23" s="21"/>
    </row>
    <row r="24" spans="1:17" x14ac:dyDescent="0.2">
      <c r="A24" s="45">
        <v>2</v>
      </c>
      <c r="B24" s="5" t="str">
        <f t="shared" si="1"/>
        <v/>
      </c>
      <c r="C24" s="5" t="str">
        <f t="shared" si="1"/>
        <v/>
      </c>
      <c r="D24" s="5">
        <f t="shared" ca="1" si="1"/>
        <v>83.076347283840079</v>
      </c>
      <c r="E24" s="5">
        <f t="shared" ca="1" si="1"/>
        <v>92.21902017291066</v>
      </c>
      <c r="F24" s="5">
        <v>100</v>
      </c>
      <c r="G24" s="6"/>
      <c r="H24" s="6"/>
      <c r="I24" s="6"/>
      <c r="P24" s="21"/>
    </row>
    <row r="25" spans="1:17" x14ac:dyDescent="0.2">
      <c r="A25" s="45">
        <v>1</v>
      </c>
      <c r="B25" s="5" t="str">
        <f t="shared" si="1"/>
        <v/>
      </c>
      <c r="C25" s="5">
        <f t="shared" ca="1" si="1"/>
        <v>79.268001029924179</v>
      </c>
      <c r="D25" s="5">
        <f t="shared" ca="1" si="1"/>
        <v>87.349854930496903</v>
      </c>
      <c r="E25" s="5">
        <f t="shared" ca="1" si="1"/>
        <v>94.272920103700201</v>
      </c>
      <c r="F25" s="5">
        <v>100</v>
      </c>
      <c r="G25" s="6"/>
      <c r="H25" s="6"/>
      <c r="I25" s="6"/>
      <c r="P25" s="21"/>
    </row>
    <row r="26" spans="1:17" x14ac:dyDescent="0.2">
      <c r="A26" s="45">
        <v>0</v>
      </c>
      <c r="B26" s="5">
        <f t="shared" ca="1" si="1"/>
        <v>77.217740328716005</v>
      </c>
      <c r="C26" s="5">
        <f t="shared" ca="1" si="1"/>
        <v>84.433608466953771</v>
      </c>
      <c r="D26" s="5">
        <f t="shared" ca="1" si="1"/>
        <v>90.636191717841641</v>
      </c>
      <c r="E26" s="2">
        <f t="shared" ca="1" si="1"/>
        <v>95.809301166957283</v>
      </c>
      <c r="F26" s="5">
        <v>100</v>
      </c>
      <c r="G26" s="6" t="s">
        <v>7</v>
      </c>
      <c r="H26" s="6"/>
      <c r="I26" s="6"/>
      <c r="P26" s="21"/>
    </row>
    <row r="27" spans="1:17" x14ac:dyDescent="0.2">
      <c r="A27" s="45"/>
      <c r="B27" s="6"/>
      <c r="C27" s="6"/>
      <c r="D27" s="6"/>
      <c r="E27" s="6"/>
      <c r="F27" s="6"/>
      <c r="G27" s="6"/>
      <c r="H27" s="6"/>
      <c r="I27" s="6"/>
      <c r="P27" s="21"/>
    </row>
    <row r="28" spans="1:17" ht="13.5" thickBot="1" x14ac:dyDescent="0.25">
      <c r="A28" s="45"/>
      <c r="C28" s="6"/>
      <c r="P28" s="21"/>
    </row>
    <row r="29" spans="1:17" ht="13.5" thickBot="1" x14ac:dyDescent="0.25">
      <c r="A29" s="101" t="s">
        <v>1</v>
      </c>
      <c r="B29" s="102"/>
      <c r="C29" s="6"/>
      <c r="K29" s="101" t="s">
        <v>0</v>
      </c>
      <c r="L29" s="102"/>
      <c r="P29" s="21"/>
    </row>
    <row r="30" spans="1:17" x14ac:dyDescent="0.2">
      <c r="A30" s="25" t="s">
        <v>33</v>
      </c>
      <c r="B30" s="28">
        <v>3</v>
      </c>
      <c r="K30" s="25" t="s">
        <v>33</v>
      </c>
      <c r="L30" s="28">
        <v>2</v>
      </c>
      <c r="P30" s="21"/>
    </row>
    <row r="31" spans="1:17" x14ac:dyDescent="0.2">
      <c r="A31" s="26" t="s">
        <v>34</v>
      </c>
      <c r="B31" s="29">
        <v>88</v>
      </c>
      <c r="K31" s="26" t="s">
        <v>34</v>
      </c>
      <c r="L31" s="29">
        <v>84</v>
      </c>
      <c r="P31" s="21"/>
    </row>
    <row r="32" spans="1:17" ht="13.5" thickBot="1" x14ac:dyDescent="0.25">
      <c r="A32" s="27" t="s">
        <v>8</v>
      </c>
      <c r="B32" s="30">
        <v>-1</v>
      </c>
      <c r="D32" s="51"/>
      <c r="K32" s="27" t="s">
        <v>8</v>
      </c>
      <c r="L32" s="30">
        <v>1</v>
      </c>
      <c r="P32" s="21"/>
    </row>
    <row r="33" spans="1:16" x14ac:dyDescent="0.2">
      <c r="A33" s="45"/>
      <c r="P33" s="21"/>
    </row>
    <row r="34" spans="1:16" x14ac:dyDescent="0.2">
      <c r="A34" s="45"/>
      <c r="B34">
        <v>0</v>
      </c>
      <c r="C34">
        <v>1</v>
      </c>
      <c r="D34">
        <v>2</v>
      </c>
      <c r="E34">
        <v>3</v>
      </c>
      <c r="L34">
        <v>0</v>
      </c>
      <c r="M34">
        <v>1</v>
      </c>
      <c r="N34">
        <v>2</v>
      </c>
      <c r="P34" s="21"/>
    </row>
    <row r="35" spans="1:16" x14ac:dyDescent="0.2">
      <c r="A35" s="45">
        <v>3</v>
      </c>
      <c r="B35" s="5" t="str">
        <f t="shared" ref="B35:D38" si="2">IF($A35 &lt;=B$34, MAX($B$32*(B23-$B$31), ( $B$5*C34 + $B$6*C35   )/(1+B13 )),"")</f>
        <v/>
      </c>
      <c r="C35" s="5" t="str">
        <f t="shared" si="2"/>
        <v/>
      </c>
      <c r="D35" s="5" t="str">
        <f t="shared" si="2"/>
        <v/>
      </c>
      <c r="E35" s="5">
        <f ca="1">MAX(0, $B$32*(E23-$B$31))</f>
        <v>0</v>
      </c>
      <c r="K35">
        <v>2</v>
      </c>
      <c r="L35" s="5" t="str">
        <f t="shared" ref="L35:M37" si="3">IF($A24 &lt;= L$34, ($B$5*M34 + $B$6*M35  )/(1+B14),"")</f>
        <v/>
      </c>
      <c r="M35" s="5" t="str">
        <f t="shared" si="3"/>
        <v/>
      </c>
      <c r="N35" s="5">
        <f ca="1">MAX(0,$L$32*(D24-$L$31))</f>
        <v>0</v>
      </c>
      <c r="P35" s="21"/>
    </row>
    <row r="36" spans="1:16" x14ac:dyDescent="0.2">
      <c r="A36" s="45">
        <v>2</v>
      </c>
      <c r="B36" s="5" t="str">
        <f t="shared" si="2"/>
        <v/>
      </c>
      <c r="C36" s="5" t="str">
        <f t="shared" si="2"/>
        <v/>
      </c>
      <c r="D36" s="5">
        <f t="shared" ca="1" si="2"/>
        <v>4.9236527161599213</v>
      </c>
      <c r="E36" s="5">
        <f ca="1">MAX(0, $B$32*(E24-$B$31))</f>
        <v>0</v>
      </c>
      <c r="K36">
        <v>1</v>
      </c>
      <c r="L36" s="5" t="str">
        <f t="shared" si="3"/>
        <v/>
      </c>
      <c r="M36" s="5">
        <f t="shared" ca="1" si="3"/>
        <v>1.5580720606962342</v>
      </c>
      <c r="N36" s="5">
        <f ca="1">MAX(0,$L$32*(D25-$L$31))</f>
        <v>3.3498549304969032</v>
      </c>
      <c r="P36" s="21"/>
    </row>
    <row r="37" spans="1:16" x14ac:dyDescent="0.2">
      <c r="A37" s="45">
        <v>1</v>
      </c>
      <c r="B37" s="5" t="str">
        <f t="shared" si="2"/>
        <v/>
      </c>
      <c r="C37" s="5">
        <f t="shared" ca="1" si="2"/>
        <v>8.7319989700758214</v>
      </c>
      <c r="D37" s="5">
        <f t="shared" ca="1" si="2"/>
        <v>0.65014506950309681</v>
      </c>
      <c r="E37" s="5">
        <f ca="1">MAX(0, $B$32*(E25-$B$31))</f>
        <v>0</v>
      </c>
      <c r="K37">
        <v>0</v>
      </c>
      <c r="L37" s="5">
        <f t="shared" ca="1" si="3"/>
        <v>2.9694744531806512</v>
      </c>
      <c r="M37" s="2">
        <f t="shared" ca="1" si="3"/>
        <v>4.7372137800467469</v>
      </c>
      <c r="N37" s="5">
        <f ca="1">MAX(0,$L$32*(D26-$L$31))</f>
        <v>6.6361917178416405</v>
      </c>
      <c r="P37" s="21"/>
    </row>
    <row r="38" spans="1:16" ht="13.5" thickBot="1" x14ac:dyDescent="0.25">
      <c r="A38" s="47">
        <v>0</v>
      </c>
      <c r="B38" s="49">
        <f t="shared" ca="1" si="2"/>
        <v>10.782259671283995</v>
      </c>
      <c r="C38" s="49">
        <f t="shared" ca="1" si="2"/>
        <v>3.5663915330462288</v>
      </c>
      <c r="D38" s="48">
        <f t="shared" ca="1" si="2"/>
        <v>0</v>
      </c>
      <c r="E38" s="49">
        <f ca="1">MAX(0, $B$32*(E26-$B$31))</f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2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51"/>
  <sheetViews>
    <sheetView showGridLines="0" topLeftCell="A19" zoomScaleNormal="100" zoomScalePageLayoutView="160" workbookViewId="0">
      <selection activeCell="K42" sqref="K42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03" t="s">
        <v>35</v>
      </c>
      <c r="B1" s="102"/>
      <c r="E1" s="1"/>
    </row>
    <row r="2" spans="1:16" x14ac:dyDescent="0.2">
      <c r="A2" s="22" t="s">
        <v>2</v>
      </c>
      <c r="B2" s="35">
        <v>0.05</v>
      </c>
    </row>
    <row r="3" spans="1:16" x14ac:dyDescent="0.2">
      <c r="A3" s="23" t="s">
        <v>3</v>
      </c>
      <c r="B3" s="31">
        <v>1.1000000000000001</v>
      </c>
    </row>
    <row r="4" spans="1:16" x14ac:dyDescent="0.2">
      <c r="A4" s="23" t="s">
        <v>4</v>
      </c>
      <c r="B4" s="32">
        <v>0.9</v>
      </c>
    </row>
    <row r="5" spans="1:16" x14ac:dyDescent="0.2">
      <c r="A5" s="23" t="s">
        <v>5</v>
      </c>
      <c r="B5" s="33">
        <v>0.5</v>
      </c>
      <c r="F5" s="1"/>
    </row>
    <row r="6" spans="1:16" ht="13.5" thickBot="1" x14ac:dyDescent="0.25">
      <c r="A6" s="24" t="s">
        <v>6</v>
      </c>
      <c r="B6" s="34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  <c r="J9" s="106" t="s">
        <v>39</v>
      </c>
      <c r="K9" s="113"/>
      <c r="L9" s="114"/>
      <c r="M9" s="43"/>
      <c r="N9" s="43"/>
      <c r="O9" s="43"/>
      <c r="P9" s="44"/>
    </row>
    <row r="10" spans="1:16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  <c r="J10" s="45"/>
      <c r="K10">
        <v>0</v>
      </c>
      <c r="L10">
        <v>1</v>
      </c>
      <c r="M10">
        <v>2</v>
      </c>
      <c r="N10">
        <v>3</v>
      </c>
      <c r="O10">
        <v>4</v>
      </c>
      <c r="P10" s="21"/>
    </row>
    <row r="11" spans="1:16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8.0525500000000028E-2</v>
      </c>
      <c r="H11" s="60"/>
      <c r="I11" s="7"/>
      <c r="J11" s="45">
        <v>5</v>
      </c>
      <c r="K11" s="5" t="str">
        <f t="shared" ref="K11:N16" si="1">IF($J11 &lt;=K$10,($B$5*L10 + $B$6*L11)/(1+B11), "")</f>
        <v/>
      </c>
      <c r="L11" s="5" t="str">
        <f t="shared" si="1"/>
        <v/>
      </c>
      <c r="M11" s="5" t="str">
        <f t="shared" si="1"/>
        <v/>
      </c>
      <c r="N11" s="5" t="str">
        <f t="shared" si="1"/>
        <v/>
      </c>
      <c r="O11" s="5"/>
      <c r="P11" s="94"/>
    </row>
    <row r="12" spans="1:16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7.320500000000002E-2</v>
      </c>
      <c r="G12" s="7">
        <f t="shared" ca="1" si="0"/>
        <v>6.5884500000000026E-2</v>
      </c>
      <c r="H12" s="60"/>
      <c r="I12" s="7"/>
      <c r="J12" s="45">
        <v>4</v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>
        <v>100</v>
      </c>
      <c r="P12" s="94"/>
    </row>
    <row r="13" spans="1:16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6.6550000000000012E-2</v>
      </c>
      <c r="F13" s="7">
        <f t="shared" ca="1" si="0"/>
        <v>5.9895000000000011E-2</v>
      </c>
      <c r="G13" s="7">
        <f t="shared" ca="1" si="0"/>
        <v>5.3905500000000009E-2</v>
      </c>
      <c r="H13" s="60"/>
      <c r="I13" s="7"/>
      <c r="J13" s="45">
        <v>3</v>
      </c>
      <c r="K13" s="5" t="str">
        <f t="shared" si="1"/>
        <v/>
      </c>
      <c r="L13" s="5" t="str">
        <f t="shared" si="1"/>
        <v/>
      </c>
      <c r="M13" s="5" t="str">
        <f t="shared" si="1"/>
        <v/>
      </c>
      <c r="N13" s="5">
        <f t="shared" ca="1" si="1"/>
        <v>93.760255027893663</v>
      </c>
      <c r="O13" s="5">
        <v>100</v>
      </c>
      <c r="P13" s="94"/>
    </row>
    <row r="14" spans="1:16" x14ac:dyDescent="0.2">
      <c r="A14" s="58">
        <v>2</v>
      </c>
      <c r="B14" s="7"/>
      <c r="C14" s="7" t="str">
        <f t="shared" ca="1" si="0"/>
        <v/>
      </c>
      <c r="D14" s="7">
        <f t="shared" ca="1" si="0"/>
        <v>6.0500000000000012E-2</v>
      </c>
      <c r="E14" s="7">
        <f t="shared" ca="1" si="0"/>
        <v>5.4450000000000012E-2</v>
      </c>
      <c r="F14" s="7">
        <f t="shared" ca="1" si="0"/>
        <v>4.9005000000000014E-2</v>
      </c>
      <c r="G14" s="7">
        <f t="shared" ca="1" si="0"/>
        <v>4.4104500000000012E-2</v>
      </c>
      <c r="H14" s="60"/>
      <c r="I14" s="7"/>
      <c r="J14" s="45">
        <v>2</v>
      </c>
      <c r="K14" s="5" t="str">
        <f t="shared" si="1"/>
        <v/>
      </c>
      <c r="L14" s="5" t="str">
        <f t="shared" si="1"/>
        <v/>
      </c>
      <c r="M14" s="5">
        <f t="shared" ca="1" si="1"/>
        <v>88.918635333959557</v>
      </c>
      <c r="N14" s="5">
        <f t="shared" ca="1" si="1"/>
        <v>94.836170515434574</v>
      </c>
      <c r="O14" s="5">
        <v>100</v>
      </c>
      <c r="P14" s="94"/>
    </row>
    <row r="15" spans="1:16" x14ac:dyDescent="0.2">
      <c r="A15" s="58">
        <v>1</v>
      </c>
      <c r="B15" s="7"/>
      <c r="C15" s="7">
        <f t="shared" ca="1" si="0"/>
        <v>5.5000000000000007E-2</v>
      </c>
      <c r="D15" s="7">
        <f t="shared" ca="1" si="0"/>
        <v>4.9500000000000009E-2</v>
      </c>
      <c r="E15" s="7">
        <f t="shared" ca="1" si="0"/>
        <v>4.4550000000000006E-2</v>
      </c>
      <c r="F15" s="7">
        <f t="shared" ca="1" si="0"/>
        <v>4.0095000000000006E-2</v>
      </c>
      <c r="G15" s="7">
        <f t="shared" ca="1" si="0"/>
        <v>3.6085500000000006E-2</v>
      </c>
      <c r="H15" s="60"/>
      <c r="I15" s="7"/>
      <c r="J15" s="45">
        <v>1</v>
      </c>
      <c r="K15" s="5" t="str">
        <f t="shared" si="1"/>
        <v/>
      </c>
      <c r="L15" s="5">
        <f t="shared" ca="1" si="1"/>
        <v>85.170639050908576</v>
      </c>
      <c r="M15" s="5">
        <f t="shared" ca="1" si="1"/>
        <v>90.79141306345754</v>
      </c>
      <c r="N15" s="5">
        <f t="shared" ca="1" si="1"/>
        <v>95.73500550476281</v>
      </c>
      <c r="O15" s="5">
        <v>100</v>
      </c>
      <c r="P15" s="94"/>
    </row>
    <row r="16" spans="1:16" x14ac:dyDescent="0.2">
      <c r="A16" s="58">
        <v>0</v>
      </c>
      <c r="B16" s="7">
        <f>$B$2</f>
        <v>0.05</v>
      </c>
      <c r="C16" s="59">
        <f t="shared" ca="1" si="0"/>
        <v>4.5000000000000005E-2</v>
      </c>
      <c r="D16" s="7">
        <f t="shared" ca="1" si="0"/>
        <v>4.0500000000000008E-2</v>
      </c>
      <c r="E16" s="7">
        <f t="shared" ca="1" si="0"/>
        <v>3.645000000000001E-2</v>
      </c>
      <c r="F16" s="7">
        <f t="shared" ca="1" si="0"/>
        <v>3.2805000000000008E-2</v>
      </c>
      <c r="G16" s="7">
        <f t="shared" ca="1" si="0"/>
        <v>2.9524500000000009E-2</v>
      </c>
      <c r="H16" s="60"/>
      <c r="I16" s="7"/>
      <c r="J16" s="45">
        <v>0</v>
      </c>
      <c r="K16" s="5">
        <f t="shared" ca="1" si="1"/>
        <v>82.288957356046751</v>
      </c>
      <c r="L16" s="5">
        <f t="shared" ca="1" si="1"/>
        <v>87.636171396789592</v>
      </c>
      <c r="M16" s="5">
        <f t="shared" ca="1" si="1"/>
        <v>92.368185155832705</v>
      </c>
      <c r="N16" s="2">
        <f t="shared" ca="1" si="1"/>
        <v>96.483187804525059</v>
      </c>
      <c r="O16" s="5">
        <v>100</v>
      </c>
      <c r="P16" s="94" t="s">
        <v>7</v>
      </c>
    </row>
    <row r="17" spans="1:16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  <c r="J17" s="47"/>
      <c r="K17" s="65"/>
      <c r="L17" s="65"/>
      <c r="M17" s="65"/>
      <c r="N17" s="65"/>
      <c r="O17" s="65"/>
      <c r="P17" s="95"/>
    </row>
    <row r="18" spans="1:16" x14ac:dyDescent="0.2">
      <c r="A18" s="1"/>
      <c r="H18" s="7"/>
      <c r="I18" s="7"/>
      <c r="J18" s="7"/>
      <c r="K18" s="7"/>
    </row>
    <row r="19" spans="1:16" x14ac:dyDescent="0.2">
      <c r="B19" s="5"/>
      <c r="C19" s="5"/>
      <c r="D19" s="2"/>
      <c r="E19" s="5"/>
    </row>
    <row r="20" spans="1:16" ht="13.5" thickBot="1" x14ac:dyDescent="0.25">
      <c r="B20" s="5"/>
      <c r="C20" s="5"/>
      <c r="D20" s="2"/>
      <c r="E20" s="5"/>
    </row>
    <row r="21" spans="1:16" ht="13.5" thickBot="1" x14ac:dyDescent="0.25">
      <c r="A21" s="106" t="s">
        <v>38</v>
      </c>
      <c r="B21" s="107"/>
      <c r="C21" s="108"/>
      <c r="D21" s="41"/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6" x14ac:dyDescent="0.2">
      <c r="A22" s="45"/>
      <c r="B22" s="5"/>
      <c r="C22" s="5"/>
      <c r="D22" s="2"/>
      <c r="E22" s="5"/>
      <c r="P22" s="21"/>
    </row>
    <row r="23" spans="1:16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P23" s="21"/>
    </row>
    <row r="24" spans="1:16" x14ac:dyDescent="0.2">
      <c r="A24" s="45">
        <v>6</v>
      </c>
      <c r="B24" s="4" t="str">
        <f t="shared" ref="B24:G30" si="2">IF($A24 &lt;=B$23, 100*$B$34  + ( $B$5 *C23   +   $B$6*C24  )/(1+B10),"")</f>
        <v/>
      </c>
      <c r="C24" s="4" t="str">
        <f t="shared" si="2"/>
        <v/>
      </c>
      <c r="D24" s="4" t="str">
        <f t="shared" si="2"/>
        <v/>
      </c>
      <c r="E24" s="4" t="str">
        <f t="shared" si="2"/>
        <v/>
      </c>
      <c r="F24" s="4" t="str">
        <f t="shared" si="2"/>
        <v/>
      </c>
      <c r="G24" s="4" t="str">
        <f t="shared" si="2"/>
        <v/>
      </c>
      <c r="H24" s="5">
        <v>100</v>
      </c>
      <c r="P24" s="21"/>
    </row>
    <row r="25" spans="1:16" x14ac:dyDescent="0.2">
      <c r="A25" s="45">
        <v>5</v>
      </c>
      <c r="B25" s="4" t="str">
        <f t="shared" si="2"/>
        <v/>
      </c>
      <c r="C25" s="4" t="str">
        <f t="shared" si="2"/>
        <v/>
      </c>
      <c r="D25" s="4" t="str">
        <f t="shared" si="2"/>
        <v/>
      </c>
      <c r="E25" s="4" t="str">
        <f t="shared" si="2"/>
        <v/>
      </c>
      <c r="F25" s="4" t="str">
        <f t="shared" si="2"/>
        <v/>
      </c>
      <c r="G25" s="4">
        <f t="shared" ca="1" si="2"/>
        <v>92.547561348621571</v>
      </c>
      <c r="H25" s="5">
        <v>100</v>
      </c>
      <c r="P25" s="21"/>
    </row>
    <row r="26" spans="1:16" x14ac:dyDescent="0.2">
      <c r="A26" s="45">
        <v>4</v>
      </c>
      <c r="B26" s="4" t="str">
        <f t="shared" si="2"/>
        <v/>
      </c>
      <c r="C26" s="4" t="str">
        <f t="shared" si="2"/>
        <v/>
      </c>
      <c r="D26" s="4" t="str">
        <f t="shared" si="2"/>
        <v/>
      </c>
      <c r="E26" s="4" t="str">
        <f t="shared" si="2"/>
        <v/>
      </c>
      <c r="F26" s="4">
        <f t="shared" ca="1" si="2"/>
        <v>86.827007380838708</v>
      </c>
      <c r="G26" s="4">
        <f t="shared" ca="1" si="2"/>
        <v>93.818795563684418</v>
      </c>
      <c r="H26" s="5">
        <v>100</v>
      </c>
      <c r="P26" s="21"/>
    </row>
    <row r="27" spans="1:16" x14ac:dyDescent="0.2">
      <c r="A27" s="45">
        <v>3</v>
      </c>
      <c r="B27" s="4" t="str">
        <f t="shared" si="2"/>
        <v/>
      </c>
      <c r="C27" s="4" t="str">
        <f t="shared" si="2"/>
        <v/>
      </c>
      <c r="D27" s="4" t="str">
        <f t="shared" si="2"/>
        <v/>
      </c>
      <c r="E27" s="4">
        <f t="shared" ca="1" si="2"/>
        <v>82.437358206322543</v>
      </c>
      <c r="F27" s="4">
        <f t="shared" ca="1" si="2"/>
        <v>89.020121409067926</v>
      </c>
      <c r="G27" s="4">
        <f t="shared" ca="1" si="2"/>
        <v>94.885167598043665</v>
      </c>
      <c r="H27" s="5">
        <v>100</v>
      </c>
      <c r="P27" s="21"/>
    </row>
    <row r="28" spans="1:16" x14ac:dyDescent="0.2">
      <c r="A28" s="45">
        <v>2</v>
      </c>
      <c r="B28" s="4" t="str">
        <f t="shared" si="2"/>
        <v/>
      </c>
      <c r="C28" s="4" t="str">
        <f t="shared" si="2"/>
        <v/>
      </c>
      <c r="D28" s="4">
        <f t="shared" ca="1" si="2"/>
        <v>79.085886980084965</v>
      </c>
      <c r="E28" s="4">
        <f t="shared" ca="1" si="2"/>
        <v>85.30380807843764</v>
      </c>
      <c r="F28" s="4">
        <f t="shared" ca="1" si="2"/>
        <v>90.877079447549235</v>
      </c>
      <c r="G28" s="4">
        <f t="shared" ca="1" si="2"/>
        <v>95.775853853709094</v>
      </c>
      <c r="H28" s="5">
        <v>100</v>
      </c>
      <c r="P28" s="21"/>
    </row>
    <row r="29" spans="1:16" x14ac:dyDescent="0.2">
      <c r="A29" s="45">
        <v>1</v>
      </c>
      <c r="B29" s="4" t="str">
        <f t="shared" si="2"/>
        <v/>
      </c>
      <c r="C29" s="4">
        <f t="shared" ca="1" si="2"/>
        <v>76.555173830943104</v>
      </c>
      <c r="D29" s="4">
        <f t="shared" ca="1" si="2"/>
        <v>82.445529803204991</v>
      </c>
      <c r="E29" s="4">
        <f t="shared" ca="1" si="2"/>
        <v>87.749358978489639</v>
      </c>
      <c r="F29" s="4">
        <f t="shared" ca="1" si="2"/>
        <v>92.44010639441349</v>
      </c>
      <c r="G29" s="4">
        <f t="shared" ca="1" si="2"/>
        <v>96.517131066885895</v>
      </c>
      <c r="H29" s="5">
        <v>100</v>
      </c>
      <c r="P29" s="21"/>
    </row>
    <row r="30" spans="1:16" x14ac:dyDescent="0.2">
      <c r="A30" s="45">
        <v>0</v>
      </c>
      <c r="B30" s="4">
        <f t="shared" ca="1" si="2"/>
        <v>74.681030362506135</v>
      </c>
      <c r="C30" s="4">
        <f t="shared" ca="1" si="2"/>
        <v>80.274989930319791</v>
      </c>
      <c r="D30" s="4">
        <f t="shared" ca="1" si="2"/>
        <v>85.329199151163365</v>
      </c>
      <c r="E30" s="4">
        <f t="shared" ca="1" si="2"/>
        <v>89.820704455081327</v>
      </c>
      <c r="F30" s="4">
        <f t="shared" ca="1" si="2"/>
        <v>93.749231870524596</v>
      </c>
      <c r="G30" s="46">
        <f t="shared" ca="1" si="2"/>
        <v>97.132219777188411</v>
      </c>
      <c r="H30" s="5">
        <v>100</v>
      </c>
      <c r="P30" s="21"/>
    </row>
    <row r="31" spans="1:16" x14ac:dyDescent="0.2">
      <c r="A31" s="45"/>
      <c r="P31" s="21"/>
    </row>
    <row r="32" spans="1:16" ht="13.5" thickBot="1" x14ac:dyDescent="0.25">
      <c r="A32" s="45"/>
      <c r="P32" s="21"/>
    </row>
    <row r="33" spans="1:16" ht="13.5" thickBot="1" x14ac:dyDescent="0.25">
      <c r="A33" s="109" t="s">
        <v>9</v>
      </c>
      <c r="B33" s="110"/>
      <c r="C33" s="1"/>
      <c r="J33" s="109" t="s">
        <v>11</v>
      </c>
      <c r="K33" s="110"/>
      <c r="L33" s="1"/>
      <c r="P33" s="21"/>
    </row>
    <row r="34" spans="1:16" x14ac:dyDescent="0.2">
      <c r="A34" s="39" t="s">
        <v>10</v>
      </c>
      <c r="B34" s="40">
        <v>0</v>
      </c>
      <c r="J34" s="39" t="s">
        <v>12</v>
      </c>
      <c r="K34" s="40">
        <v>0</v>
      </c>
      <c r="P34" s="21"/>
    </row>
    <row r="35" spans="1:16" ht="13.5" thickBot="1" x14ac:dyDescent="0.25">
      <c r="A35" s="37" t="s">
        <v>37</v>
      </c>
      <c r="B35" s="38">
        <v>4</v>
      </c>
      <c r="J35" s="37" t="s">
        <v>37</v>
      </c>
      <c r="K35" s="38">
        <v>4</v>
      </c>
      <c r="P35" s="21"/>
    </row>
    <row r="36" spans="1:16" x14ac:dyDescent="0.2">
      <c r="A36" s="45"/>
      <c r="P36" s="21"/>
    </row>
    <row r="37" spans="1:16" x14ac:dyDescent="0.2">
      <c r="A37" s="45"/>
      <c r="B37">
        <v>0</v>
      </c>
      <c r="C37">
        <v>1</v>
      </c>
      <c r="D37">
        <v>2</v>
      </c>
      <c r="E37">
        <v>3</v>
      </c>
      <c r="F37">
        <v>4</v>
      </c>
      <c r="K37">
        <v>0</v>
      </c>
      <c r="L37">
        <v>1</v>
      </c>
      <c r="M37">
        <v>2</v>
      </c>
      <c r="N37">
        <v>3</v>
      </c>
      <c r="O37">
        <v>4</v>
      </c>
      <c r="P37" s="21"/>
    </row>
    <row r="38" spans="1:16" x14ac:dyDescent="0.2">
      <c r="A38" s="45">
        <v>4</v>
      </c>
      <c r="B38" s="4" t="str">
        <f t="shared" ref="B38:E42" si="3">IF($A38 &lt;=B$37,  ( $B$5 *C37   +   $B$6*C38  )/(1+B12),"")</f>
        <v/>
      </c>
      <c r="C38" s="4" t="str">
        <f t="shared" si="3"/>
        <v/>
      </c>
      <c r="D38" s="4" t="str">
        <f t="shared" si="3"/>
        <v/>
      </c>
      <c r="E38" s="4" t="str">
        <f t="shared" si="3"/>
        <v/>
      </c>
      <c r="F38" s="4">
        <f ca="1">IF($A38 &lt;=F$37,  F26-100*$B$34,"")</f>
        <v>86.827007380838708</v>
      </c>
      <c r="G38" s="5"/>
      <c r="H38" s="5"/>
      <c r="J38">
        <v>4</v>
      </c>
      <c r="K38" s="4" t="str">
        <f>IF($A38 &lt;=K$37,  ( $B$5 *#REF!   +   $B$6*L38  ),"")</f>
        <v/>
      </c>
      <c r="L38" s="4" t="str">
        <f>IF($A38 &lt;=L$37,  ( $B$5 *#REF!   +   $B$6*M38  ),"")</f>
        <v/>
      </c>
      <c r="M38" s="4" t="str">
        <f>IF($A38 &lt;=M$37,  ( $B$5 *#REF!   +   $B$6*N38  ),"")</f>
        <v/>
      </c>
      <c r="N38" s="4" t="str">
        <f>IF($A38 &lt;=N$37,  ( $B$5 *#REF!   +   $B$6*O38  ),"")</f>
        <v/>
      </c>
      <c r="O38" s="4">
        <f ca="1">IF($J38 &lt;=O$37, F26-100*$K$34,"")</f>
        <v>86.827007380838708</v>
      </c>
      <c r="P38" s="21"/>
    </row>
    <row r="39" spans="1:16" x14ac:dyDescent="0.2">
      <c r="A39" s="45">
        <v>3</v>
      </c>
      <c r="B39" s="4" t="str">
        <f t="shared" si="3"/>
        <v/>
      </c>
      <c r="C39" s="4" t="str">
        <f t="shared" si="3"/>
        <v/>
      </c>
      <c r="D39" s="4" t="str">
        <f t="shared" si="3"/>
        <v/>
      </c>
      <c r="E39" s="4">
        <f t="shared" ca="1" si="3"/>
        <v>82.437358206322543</v>
      </c>
      <c r="F39" s="4">
        <f ca="1">IF($A39 &lt;=F$37,  F27-100*$B$34,"")</f>
        <v>89.020121409067926</v>
      </c>
      <c r="G39" s="5"/>
      <c r="H39" s="5"/>
      <c r="J39">
        <v>3</v>
      </c>
      <c r="K39" s="4" t="str">
        <f t="shared" ref="K39:N42" si="4">IF($A39 &lt;=K$37,  ( $B$5 *L38   +   $B$6*L39  ),"")</f>
        <v/>
      </c>
      <c r="L39" s="4" t="str">
        <f t="shared" si="4"/>
        <v/>
      </c>
      <c r="M39" s="4" t="str">
        <f t="shared" si="4"/>
        <v/>
      </c>
      <c r="N39" s="4">
        <f t="shared" ca="1" si="4"/>
        <v>87.923564394953317</v>
      </c>
      <c r="O39" s="4">
        <f ca="1">IF($J39 &lt;=O$37, F27-100*$K$34,"")</f>
        <v>89.020121409067926</v>
      </c>
      <c r="P39" s="21"/>
    </row>
    <row r="40" spans="1:16" x14ac:dyDescent="0.2">
      <c r="A40" s="45">
        <v>2</v>
      </c>
      <c r="B40" s="4" t="str">
        <f t="shared" si="3"/>
        <v/>
      </c>
      <c r="C40" s="4" t="str">
        <f t="shared" si="3"/>
        <v/>
      </c>
      <c r="D40" s="4">
        <f t="shared" ca="1" si="3"/>
        <v>79.085886980084965</v>
      </c>
      <c r="E40" s="4">
        <f t="shared" ca="1" si="3"/>
        <v>85.30380807843764</v>
      </c>
      <c r="F40" s="4">
        <f ca="1">IF($A40 &lt;=F$37,  F28-100*$B$34,"")</f>
        <v>90.877079447549235</v>
      </c>
      <c r="G40" s="5"/>
      <c r="H40" s="5"/>
      <c r="J40">
        <v>2</v>
      </c>
      <c r="K40" s="4" t="str">
        <f t="shared" si="4"/>
        <v/>
      </c>
      <c r="L40" s="4" t="str">
        <f t="shared" si="4"/>
        <v/>
      </c>
      <c r="M40" s="4">
        <f t="shared" ca="1" si="4"/>
        <v>88.936082411630949</v>
      </c>
      <c r="N40" s="4">
        <f t="shared" ca="1" si="4"/>
        <v>89.94860042830858</v>
      </c>
      <c r="O40" s="4">
        <f ca="1">IF($J40 &lt;=O$37, F28-100*$K$34,"")</f>
        <v>90.877079447549235</v>
      </c>
      <c r="P40" s="21"/>
    </row>
    <row r="41" spans="1:16" x14ac:dyDescent="0.2">
      <c r="A41" s="45">
        <v>1</v>
      </c>
      <c r="B41" s="4" t="str">
        <f t="shared" si="3"/>
        <v/>
      </c>
      <c r="C41" s="4">
        <f t="shared" ca="1" si="3"/>
        <v>76.555173830943104</v>
      </c>
      <c r="D41" s="4">
        <f t="shared" ca="1" si="3"/>
        <v>82.445529803204991</v>
      </c>
      <c r="E41" s="4">
        <f t="shared" ca="1" si="3"/>
        <v>87.749358978489639</v>
      </c>
      <c r="F41" s="4">
        <f ca="1">IF($A41 &lt;=F$37,  F29-100*$B$34,"")</f>
        <v>92.44010639441349</v>
      </c>
      <c r="G41" s="5"/>
      <c r="H41" s="5"/>
      <c r="J41">
        <v>1</v>
      </c>
      <c r="K41" s="4" t="str">
        <f t="shared" si="4"/>
        <v/>
      </c>
      <c r="L41" s="4">
        <f t="shared" ca="1" si="4"/>
        <v>89.869839543137971</v>
      </c>
      <c r="M41" s="4">
        <f t="shared" ca="1" si="4"/>
        <v>90.803596674644979</v>
      </c>
      <c r="N41" s="4">
        <f t="shared" ca="1" si="4"/>
        <v>91.658592920981363</v>
      </c>
      <c r="O41" s="4">
        <f ca="1">IF($J41 &lt;=O$37, F29-100*$K$34,"")</f>
        <v>92.44010639441349</v>
      </c>
      <c r="P41" s="21"/>
    </row>
    <row r="42" spans="1:16" x14ac:dyDescent="0.2">
      <c r="A42" s="45">
        <v>0</v>
      </c>
      <c r="B42" s="4">
        <f t="shared" ca="1" si="3"/>
        <v>74.681030362506135</v>
      </c>
      <c r="C42" s="4">
        <f t="shared" ca="1" si="3"/>
        <v>80.274989930319791</v>
      </c>
      <c r="D42" s="4">
        <f t="shared" ca="1" si="3"/>
        <v>85.329199151163365</v>
      </c>
      <c r="E42" s="46">
        <f t="shared" ca="1" si="3"/>
        <v>89.820704455081327</v>
      </c>
      <c r="F42" s="4">
        <f ca="1">IF($A42 &lt;=F$37,  F30-100*$B$34,"")</f>
        <v>93.749231870524596</v>
      </c>
      <c r="G42" s="2"/>
      <c r="H42" s="5"/>
      <c r="J42">
        <v>0</v>
      </c>
      <c r="K42" s="4">
        <f t="shared" ca="1" si="4"/>
        <v>90.729976696911535</v>
      </c>
      <c r="L42" s="4">
        <f t="shared" ca="1" si="4"/>
        <v>91.5901138506851</v>
      </c>
      <c r="M42" s="4">
        <f t="shared" ca="1" si="4"/>
        <v>92.376631026725207</v>
      </c>
      <c r="N42" s="2">
        <f t="shared" ca="1" si="4"/>
        <v>93.094669132469051</v>
      </c>
      <c r="O42" s="4">
        <f ca="1">IF($J42 &lt;=O$37, F30-100*$K$34,"")</f>
        <v>93.749231870524596</v>
      </c>
      <c r="P42" s="21"/>
    </row>
    <row r="43" spans="1:16" ht="13.5" thickBot="1" x14ac:dyDescent="0.25">
      <c r="A43" s="45"/>
      <c r="P43" s="21"/>
    </row>
    <row r="44" spans="1:16" ht="13.5" thickBot="1" x14ac:dyDescent="0.25">
      <c r="A44" s="111" t="s">
        <v>36</v>
      </c>
      <c r="B44" s="112"/>
      <c r="C44" s="36">
        <f ca="1">100*B42/K16</f>
        <v>90.754619771614387</v>
      </c>
      <c r="D44" s="50"/>
      <c r="E44" s="50"/>
      <c r="F44" s="50"/>
      <c r="G44" s="50"/>
      <c r="H44" s="50"/>
      <c r="I44" s="50"/>
      <c r="J44" s="112" t="s">
        <v>44</v>
      </c>
      <c r="K44" s="112"/>
      <c r="L44" s="36">
        <f ca="1">K42</f>
        <v>90.729976696911535</v>
      </c>
      <c r="M44" s="50"/>
      <c r="N44" s="50"/>
      <c r="O44" s="50"/>
      <c r="P44" s="52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showGridLines="0" topLeftCell="A5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3" t="s">
        <v>35</v>
      </c>
      <c r="B1" s="102"/>
      <c r="E1" s="1"/>
    </row>
    <row r="2" spans="1:9" x14ac:dyDescent="0.2">
      <c r="A2" s="22" t="s">
        <v>2</v>
      </c>
      <c r="B2" s="35">
        <v>0.06</v>
      </c>
    </row>
    <row r="3" spans="1:9" x14ac:dyDescent="0.2">
      <c r="A3" s="23" t="s">
        <v>3</v>
      </c>
      <c r="B3" s="31">
        <v>1.25</v>
      </c>
    </row>
    <row r="4" spans="1:9" x14ac:dyDescent="0.2">
      <c r="A4" s="23" t="s">
        <v>4</v>
      </c>
      <c r="B4" s="32">
        <v>0.9</v>
      </c>
    </row>
    <row r="5" spans="1:9" x14ac:dyDescent="0.2">
      <c r="A5" s="23" t="s">
        <v>5</v>
      </c>
      <c r="B5" s="33">
        <v>0.5</v>
      </c>
      <c r="F5" s="1"/>
    </row>
    <row r="6" spans="1:9" ht="13.5" thickBot="1" x14ac:dyDescent="0.25">
      <c r="A6" s="24" t="s">
        <v>6</v>
      </c>
      <c r="B6" s="34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9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9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  <c r="I11" s="7"/>
    </row>
    <row r="12" spans="1:9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  <c r="I12" s="7"/>
    </row>
    <row r="13" spans="1:9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  <c r="I13" s="7"/>
    </row>
    <row r="14" spans="1:9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  <c r="I14" s="7"/>
    </row>
    <row r="15" spans="1:9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  <c r="I15" s="7"/>
    </row>
    <row r="16" spans="1:9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  <c r="I16" s="7"/>
    </row>
    <row r="17" spans="1:9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</row>
    <row r="18" spans="1:9" x14ac:dyDescent="0.2">
      <c r="A18" s="1"/>
      <c r="H18" s="7"/>
      <c r="I18" s="7"/>
    </row>
    <row r="19" spans="1:9" ht="13.5" thickBot="1" x14ac:dyDescent="0.25">
      <c r="B19" s="5"/>
      <c r="C19" s="5"/>
      <c r="D19" s="2"/>
      <c r="E19" s="5"/>
    </row>
    <row r="20" spans="1:9" ht="13.5" thickBot="1" x14ac:dyDescent="0.25">
      <c r="A20" s="115" t="s">
        <v>22</v>
      </c>
      <c r="B20" s="116"/>
      <c r="C20" s="98">
        <v>0.02</v>
      </c>
      <c r="D20" s="2"/>
      <c r="E20" s="5"/>
    </row>
    <row r="21" spans="1:9" ht="13.5" thickBot="1" x14ac:dyDescent="0.25">
      <c r="A21" s="115" t="s">
        <v>48</v>
      </c>
      <c r="B21" s="117"/>
      <c r="C21" s="118"/>
      <c r="D21" s="41"/>
      <c r="E21" s="42"/>
      <c r="F21" s="43"/>
      <c r="G21" s="43"/>
      <c r="H21" s="44"/>
    </row>
    <row r="22" spans="1:9" x14ac:dyDescent="0.2">
      <c r="A22" s="45"/>
      <c r="B22" s="5"/>
      <c r="C22" s="5"/>
      <c r="D22" s="2"/>
      <c r="E22" s="5"/>
      <c r="H22" s="21"/>
    </row>
    <row r="23" spans="1:9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s="21"/>
    </row>
    <row r="24" spans="1:9" x14ac:dyDescent="0.2">
      <c r="A24" s="45">
        <v>5</v>
      </c>
      <c r="B24" s="6" t="str">
        <f t="shared" ref="B24:E28" si="1">IF($A24 &lt;=B$23,  ($B$5*C23 + $B$6*C24 )/(1+B11 ),"")</f>
        <v/>
      </c>
      <c r="C24" s="6" t="str">
        <f t="shared" si="1"/>
        <v/>
      </c>
      <c r="D24" s="6" t="str">
        <f t="shared" si="1"/>
        <v/>
      </c>
      <c r="E24" s="6" t="str">
        <f t="shared" si="1"/>
        <v/>
      </c>
      <c r="F24" s="6" t="str">
        <f t="shared" ref="F24:F28" si="2">IF($A24 &lt;=F$23,  ($B$5*G23 + $B$6*G24 )/(1+F11 ),"")</f>
        <v/>
      </c>
      <c r="G24" s="20">
        <f t="shared" ref="G24:G28" ca="1" si="3">MAX(0,(G11-$C$20)/(1+G11))</f>
        <v>0.13786215435410648</v>
      </c>
      <c r="H24" s="96"/>
    </row>
    <row r="25" spans="1:9" x14ac:dyDescent="0.2">
      <c r="A25" s="45">
        <v>4</v>
      </c>
      <c r="B25" s="6" t="str">
        <f t="shared" si="1"/>
        <v/>
      </c>
      <c r="C25" s="6" t="str">
        <f t="shared" si="1"/>
        <v/>
      </c>
      <c r="D25" s="6" t="str">
        <f t="shared" si="1"/>
        <v/>
      </c>
      <c r="E25" s="6" t="str">
        <f t="shared" si="1"/>
        <v/>
      </c>
      <c r="F25" s="6">
        <f t="shared" ca="1" si="2"/>
        <v>0.10321617890868268</v>
      </c>
      <c r="G25" s="20">
        <f t="shared" ca="1" si="3"/>
        <v>9.8809318377911987E-2</v>
      </c>
      <c r="H25" s="96"/>
    </row>
    <row r="26" spans="1:9" x14ac:dyDescent="0.2">
      <c r="A26" s="45">
        <v>3</v>
      </c>
      <c r="B26" s="6" t="str">
        <f t="shared" si="1"/>
        <v/>
      </c>
      <c r="C26" s="6" t="str">
        <f t="shared" si="1"/>
        <v/>
      </c>
      <c r="D26" s="6" t="str">
        <f t="shared" si="1"/>
        <v/>
      </c>
      <c r="E26" s="6">
        <f t="shared" ca="1" si="1"/>
        <v>8.0047660622954347E-2</v>
      </c>
      <c r="F26" s="6">
        <f t="shared" ca="1" si="2"/>
        <v>7.5640312795730941E-2</v>
      </c>
      <c r="G26" s="20">
        <f t="shared" ca="1" si="3"/>
        <v>6.8426685693899383E-2</v>
      </c>
      <c r="H26" s="96"/>
    </row>
    <row r="27" spans="1:9" x14ac:dyDescent="0.2">
      <c r="A27" s="45">
        <v>2</v>
      </c>
      <c r="B27" s="6" t="str">
        <f t="shared" si="1"/>
        <v/>
      </c>
      <c r="C27" s="6" t="str">
        <f t="shared" si="1"/>
        <v/>
      </c>
      <c r="D27" s="6">
        <f t="shared" ca="1" si="1"/>
        <v>6.3672438860078243E-2</v>
      </c>
      <c r="E27" s="6">
        <f t="shared" ca="1" si="1"/>
        <v>5.9235799383466806E-2</v>
      </c>
      <c r="F27" s="6">
        <f t="shared" ca="1" si="2"/>
        <v>5.2827327117162703E-2</v>
      </c>
      <c r="G27" s="20">
        <f t="shared" ca="1" si="3"/>
        <v>4.5251118846345112E-2</v>
      </c>
      <c r="H27" s="96"/>
    </row>
    <row r="28" spans="1:9" x14ac:dyDescent="0.2">
      <c r="A28" s="45">
        <v>1</v>
      </c>
      <c r="B28" s="6" t="str">
        <f t="shared" si="1"/>
        <v/>
      </c>
      <c r="C28" s="6">
        <f t="shared" ca="1" si="1"/>
        <v>5.1502670054143648E-2</v>
      </c>
      <c r="D28" s="6">
        <f t="shared" ca="1" si="1"/>
        <v>4.7058301756330592E-2</v>
      </c>
      <c r="E28" s="6">
        <f t="shared" ca="1" si="1"/>
        <v>4.1233674866299003E-2</v>
      </c>
      <c r="F28" s="6">
        <f t="shared" ca="1" si="2"/>
        <v>3.4649914111690626E-2</v>
      </c>
      <c r="G28" s="20">
        <f t="shared" ca="1" si="3"/>
        <v>2.7837677485149512E-2</v>
      </c>
      <c r="H28" s="96"/>
    </row>
    <row r="29" spans="1:9" x14ac:dyDescent="0.2">
      <c r="A29" s="45">
        <v>0</v>
      </c>
      <c r="B29" s="6">
        <f t="shared" ref="B29:E29" ca="1" si="4">IF($A29 &lt;=B$23,  ($B$5*C28 + $B$6*C29 )/(1+B16 ),"")</f>
        <v>4.2045224917924694E-2</v>
      </c>
      <c r="C29" s="6">
        <f t="shared" ca="1" si="4"/>
        <v>3.7633206771856706E-2</v>
      </c>
      <c r="D29" s="6">
        <f t="shared" ca="1" si="4"/>
        <v>3.2272498118743338E-2</v>
      </c>
      <c r="E29" s="6">
        <f t="shared" ca="1" si="4"/>
        <v>2.6448208188329523E-2</v>
      </c>
      <c r="F29" s="3">
        <f ca="1">IF($A29 &lt;=F$23,  ($B$5*G28 + $B$6*G29 )/(1+F16 ),"")</f>
        <v>2.0560191517283496E-2</v>
      </c>
      <c r="G29" s="20">
        <f ca="1">MAX(0,(G16-$C$20)/(1+G16))</f>
        <v>1.4901450547956246E-2</v>
      </c>
      <c r="H29" s="96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2"/>
    </row>
    <row r="31" spans="1:9" x14ac:dyDescent="0.2">
      <c r="A31" s="45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42"/>
  <sheetViews>
    <sheetView showGridLines="0" topLeftCell="B32" zoomScale="115" zoomScaleNormal="115" zoomScalePageLayoutView="190" workbookViewId="0">
      <selection activeCell="B41" sqref="B4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3" t="s">
        <v>35</v>
      </c>
      <c r="B1" s="102"/>
      <c r="E1" s="1"/>
    </row>
    <row r="2" spans="1:9" x14ac:dyDescent="0.2">
      <c r="A2" s="22" t="s">
        <v>2</v>
      </c>
      <c r="B2" s="35">
        <v>0.06</v>
      </c>
    </row>
    <row r="3" spans="1:9" x14ac:dyDescent="0.2">
      <c r="A3" s="23" t="s">
        <v>3</v>
      </c>
      <c r="B3" s="31">
        <v>1.25</v>
      </c>
    </row>
    <row r="4" spans="1:9" x14ac:dyDescent="0.2">
      <c r="A4" s="23" t="s">
        <v>4</v>
      </c>
      <c r="B4" s="32">
        <v>0.9</v>
      </c>
    </row>
    <row r="5" spans="1:9" x14ac:dyDescent="0.2">
      <c r="A5" s="23" t="s">
        <v>5</v>
      </c>
      <c r="B5" s="33">
        <v>0.5</v>
      </c>
      <c r="F5" s="1"/>
    </row>
    <row r="6" spans="1:9" ht="13.5" thickBot="1" x14ac:dyDescent="0.25">
      <c r="A6" s="24" t="s">
        <v>6</v>
      </c>
      <c r="B6" s="34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9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9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  <c r="I11" s="7"/>
    </row>
    <row r="12" spans="1:9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  <c r="I12" s="7"/>
    </row>
    <row r="13" spans="1:9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  <c r="I13" s="7"/>
    </row>
    <row r="14" spans="1:9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  <c r="I14" s="7"/>
    </row>
    <row r="15" spans="1:9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  <c r="I15" s="7"/>
    </row>
    <row r="16" spans="1:9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  <c r="I16" s="7"/>
    </row>
    <row r="17" spans="1:9" ht="13.5" thickBot="1" x14ac:dyDescent="0.25">
      <c r="A17" s="47"/>
      <c r="B17" s="50"/>
      <c r="C17" s="62"/>
      <c r="D17" s="62"/>
      <c r="E17" s="62"/>
      <c r="F17" s="62"/>
      <c r="G17" s="62"/>
      <c r="H17" s="64"/>
      <c r="I17" s="7"/>
    </row>
    <row r="18" spans="1:9" x14ac:dyDescent="0.2">
      <c r="A18" s="1"/>
      <c r="H18" s="7"/>
      <c r="I18" s="7"/>
    </row>
    <row r="19" spans="1:9" ht="13.5" thickBot="1" x14ac:dyDescent="0.25">
      <c r="B19" s="5"/>
      <c r="C19" s="5"/>
      <c r="D19" s="2"/>
      <c r="E19" s="5"/>
    </row>
    <row r="20" spans="1:9" ht="13.5" thickBot="1" x14ac:dyDescent="0.25">
      <c r="A20" s="115" t="s">
        <v>22</v>
      </c>
      <c r="B20" s="116"/>
      <c r="C20" s="98">
        <v>0.05</v>
      </c>
      <c r="D20" s="2"/>
      <c r="E20" s="5"/>
    </row>
    <row r="21" spans="1:9" ht="13.5" thickBot="1" x14ac:dyDescent="0.25">
      <c r="A21" s="115" t="s">
        <v>45</v>
      </c>
      <c r="B21" s="117"/>
      <c r="C21" s="118"/>
      <c r="D21" s="41"/>
      <c r="E21" s="42"/>
      <c r="F21" s="43"/>
      <c r="G21" s="43"/>
      <c r="H21" s="44"/>
    </row>
    <row r="22" spans="1:9" x14ac:dyDescent="0.2">
      <c r="A22" s="45"/>
      <c r="B22" s="5"/>
      <c r="C22" s="5"/>
      <c r="D22" s="2"/>
      <c r="E22" s="5"/>
      <c r="H22" s="21"/>
    </row>
    <row r="23" spans="1:9" x14ac:dyDescent="0.2">
      <c r="A23" s="45"/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s="21"/>
    </row>
    <row r="24" spans="1:9" x14ac:dyDescent="0.2">
      <c r="A24" s="45">
        <v>5</v>
      </c>
      <c r="B24" s="20" t="str">
        <f t="shared" ref="B24:F29" si="1">IF($A24 &lt;=B$23,  ((B11-$C$20)+$B$5*C23 + $B$6*C24 )/(1+B11 ),"")</f>
        <v/>
      </c>
      <c r="C24" s="20" t="str">
        <f t="shared" si="1"/>
        <v/>
      </c>
      <c r="D24" s="20" t="str">
        <f t="shared" si="1"/>
        <v/>
      </c>
      <c r="E24" s="20" t="str">
        <f t="shared" si="1"/>
        <v/>
      </c>
      <c r="F24" s="20" t="str">
        <f t="shared" si="1"/>
        <v/>
      </c>
      <c r="G24" s="20">
        <f t="shared" ref="G24:G29" ca="1" si="2">(G11-$C$20)/(1+G11)</f>
        <v>0.11250515889393314</v>
      </c>
      <c r="H24" s="96"/>
    </row>
    <row r="25" spans="1:9" x14ac:dyDescent="0.2">
      <c r="A25" s="45">
        <v>4</v>
      </c>
      <c r="B25" s="20" t="str">
        <f t="shared" si="1"/>
        <v/>
      </c>
      <c r="C25" s="20" t="str">
        <f t="shared" si="1"/>
        <v/>
      </c>
      <c r="D25" s="20" t="str">
        <f t="shared" si="1"/>
        <v/>
      </c>
      <c r="E25" s="20" t="str">
        <f t="shared" si="1"/>
        <v/>
      </c>
      <c r="F25" s="20">
        <f t="shared" ca="1" si="1"/>
        <v>0.16475480487418007</v>
      </c>
      <c r="G25" s="20">
        <f t="shared" ca="1" si="2"/>
        <v>7.2303710094909407E-2</v>
      </c>
      <c r="H25" s="96"/>
    </row>
    <row r="26" spans="1:9" x14ac:dyDescent="0.2">
      <c r="A26" s="45">
        <v>3</v>
      </c>
      <c r="B26" s="20" t="str">
        <f t="shared" si="1"/>
        <v/>
      </c>
      <c r="C26" s="20" t="str">
        <f t="shared" si="1"/>
        <v/>
      </c>
      <c r="D26" s="20" t="str">
        <f t="shared" si="1"/>
        <v/>
      </c>
      <c r="E26" s="20">
        <f t="shared" ca="1" si="1"/>
        <v>0.17927421131892446</v>
      </c>
      <c r="F26" s="20">
        <f t="shared" ca="1" si="1"/>
        <v>0.10143601104154178</v>
      </c>
      <c r="G26" s="20">
        <f t="shared" ca="1" si="2"/>
        <v>4.1027470567249376E-2</v>
      </c>
      <c r="H26" s="96"/>
    </row>
    <row r="27" spans="1:9" x14ac:dyDescent="0.2">
      <c r="A27" s="45">
        <v>2</v>
      </c>
      <c r="B27" s="20" t="str">
        <f t="shared" si="1"/>
        <v/>
      </c>
      <c r="C27" s="20" t="str">
        <f t="shared" si="1"/>
        <v/>
      </c>
      <c r="D27" s="20">
        <f t="shared" ca="1" si="1"/>
        <v>0.16860895555048425</v>
      </c>
      <c r="E27" s="20">
        <f t="shared" ca="1" si="1"/>
        <v>0.10205787894775988</v>
      </c>
      <c r="F27" s="20">
        <f t="shared" ca="1" si="1"/>
        <v>5.1152013926412429E-2</v>
      </c>
      <c r="G27" s="20">
        <f t="shared" ca="1" si="2"/>
        <v>1.7170269400649377E-2</v>
      </c>
      <c r="H27" s="96"/>
    </row>
    <row r="28" spans="1:9" x14ac:dyDescent="0.2">
      <c r="A28" s="45">
        <v>1</v>
      </c>
      <c r="B28" s="20" t="str">
        <f t="shared" si="1"/>
        <v/>
      </c>
      <c r="C28" s="20">
        <f t="shared" ca="1" si="1"/>
        <v>0.14025186699204412</v>
      </c>
      <c r="D28" s="20">
        <f t="shared" ca="1" si="1"/>
        <v>8.2932558482410587E-2</v>
      </c>
      <c r="E28" s="20">
        <f t="shared" ca="1" si="1"/>
        <v>4.0003133412186698E-2</v>
      </c>
      <c r="F28" s="20">
        <f t="shared" ca="1" si="1"/>
        <v>1.221463360754166E-2</v>
      </c>
      <c r="G28" s="20">
        <f t="shared" ca="1" si="2"/>
        <v>-7.5533200058138601E-4</v>
      </c>
      <c r="H28" s="96"/>
    </row>
    <row r="29" spans="1:9" x14ac:dyDescent="0.2">
      <c r="A29" s="45">
        <v>0</v>
      </c>
      <c r="B29" s="20">
        <f t="shared" ca="1" si="1"/>
        <v>9.9004427031513742E-2</v>
      </c>
      <c r="C29" s="20">
        <f t="shared" ca="1" si="1"/>
        <v>4.9637518314765032E-2</v>
      </c>
      <c r="D29" s="20">
        <f t="shared" ca="1" si="1"/>
        <v>1.3703330125114111E-2</v>
      </c>
      <c r="E29" s="20">
        <f t="shared" ca="1" si="1"/>
        <v>-8.4645094737973731E-3</v>
      </c>
      <c r="F29" s="3">
        <f t="shared" ca="1" si="1"/>
        <v>-1.7364127843904197E-2</v>
      </c>
      <c r="G29" s="20">
        <f t="shared" ca="1" si="2"/>
        <v>-1.407203620063328E-2</v>
      </c>
      <c r="H29" s="96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2"/>
    </row>
    <row r="31" spans="1:9" x14ac:dyDescent="0.2">
      <c r="A31" s="45"/>
    </row>
    <row r="33" spans="1:6" ht="13.5" thickBot="1" x14ac:dyDescent="0.25"/>
    <row r="34" spans="1:6" ht="13.5" thickBot="1" x14ac:dyDescent="0.25">
      <c r="A34" s="115" t="s">
        <v>46</v>
      </c>
      <c r="B34" s="117"/>
      <c r="C34" s="97">
        <v>0</v>
      </c>
      <c r="D34" s="2"/>
      <c r="E34" s="5"/>
    </row>
    <row r="35" spans="1:6" ht="13.5" thickBot="1" x14ac:dyDescent="0.25">
      <c r="A35" s="115" t="s">
        <v>47</v>
      </c>
      <c r="B35" s="117"/>
      <c r="C35" s="118"/>
      <c r="D35" s="41"/>
      <c r="E35" s="42"/>
      <c r="F35" s="44"/>
    </row>
    <row r="36" spans="1:6" x14ac:dyDescent="0.2">
      <c r="A36" s="45"/>
      <c r="B36" s="5"/>
      <c r="C36" s="5"/>
      <c r="D36" s="2"/>
      <c r="E36" s="5"/>
      <c r="F36" s="21"/>
    </row>
    <row r="37" spans="1:6" x14ac:dyDescent="0.2">
      <c r="A37" s="45"/>
      <c r="B37">
        <v>0</v>
      </c>
      <c r="C37">
        <v>1</v>
      </c>
      <c r="D37">
        <v>2</v>
      </c>
      <c r="E37">
        <v>3</v>
      </c>
      <c r="F37" s="21"/>
    </row>
    <row r="38" spans="1:6" x14ac:dyDescent="0.2">
      <c r="A38" s="45">
        <v>3</v>
      </c>
      <c r="B38" s="20" t="str">
        <f t="shared" ref="B38:D40" si="3">IF($A38 &lt;=B$37,  ($B$5*C37 + $B$6*C38 )/(1+B13 ),"")</f>
        <v/>
      </c>
      <c r="C38" s="20" t="str">
        <f t="shared" si="3"/>
        <v/>
      </c>
      <c r="D38" s="20" t="str">
        <f t="shared" si="3"/>
        <v/>
      </c>
      <c r="E38" s="20">
        <f ca="1">MAX(E26,0)</f>
        <v>0.17927421131892446</v>
      </c>
      <c r="F38" s="21"/>
    </row>
    <row r="39" spans="1:6" x14ac:dyDescent="0.2">
      <c r="A39" s="45">
        <v>2</v>
      </c>
      <c r="B39" s="20" t="str">
        <f t="shared" si="3"/>
        <v/>
      </c>
      <c r="C39" s="20" t="str">
        <f t="shared" si="3"/>
        <v/>
      </c>
      <c r="D39" s="20">
        <f t="shared" ca="1" si="3"/>
        <v>0.12860895555048427</v>
      </c>
      <c r="E39" s="20">
        <f t="shared" ref="E39:E41" ca="1" si="4">MAX(E27,0)</f>
        <v>0.10205787894775988</v>
      </c>
      <c r="F39" s="21"/>
    </row>
    <row r="40" spans="1:6" x14ac:dyDescent="0.2">
      <c r="A40" s="45">
        <v>1</v>
      </c>
      <c r="B40" s="20" t="str">
        <f t="shared" si="3"/>
        <v/>
      </c>
      <c r="C40" s="20">
        <f t="shared" ca="1" si="3"/>
        <v>9.0766544841834426E-2</v>
      </c>
      <c r="D40" s="20">
        <f t="shared" ca="1" si="3"/>
        <v>6.6539115859459749E-2</v>
      </c>
      <c r="E40" s="20">
        <f t="shared" ca="1" si="4"/>
        <v>4.0003133412186698E-2</v>
      </c>
      <c r="F40" s="21"/>
    </row>
    <row r="41" spans="1:6" x14ac:dyDescent="0.2">
      <c r="A41" s="45">
        <v>0</v>
      </c>
      <c r="B41" s="20">
        <f t="shared" ref="B41:C41" ca="1" si="5">IF($A41 &lt;=B$37,  ($B$5*C40 + $B$6*C41 )/(1+B16 ),"")</f>
        <v>6.1971809159149363E-2</v>
      </c>
      <c r="C41" s="20">
        <f t="shared" ca="1" si="5"/>
        <v>4.0613690575562231E-2</v>
      </c>
      <c r="D41" s="3">
        <f ca="1">IF($A41 &lt;=D$37,  ($B$5*E40 + $B$6*E41 )/(1+D16 ),"")</f>
        <v>1.9074543873825435E-2</v>
      </c>
      <c r="E41" s="20">
        <f t="shared" ca="1" si="4"/>
        <v>0</v>
      </c>
      <c r="F41" s="21"/>
    </row>
    <row r="42" spans="1:6" ht="13.5" thickBot="1" x14ac:dyDescent="0.25">
      <c r="A42" s="47"/>
      <c r="B42" s="50"/>
      <c r="C42" s="50"/>
      <c r="D42" s="50"/>
      <c r="E42" s="50"/>
      <c r="F42" s="52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topLeftCell="A14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03" t="s">
        <v>35</v>
      </c>
      <c r="B1" s="102"/>
      <c r="C1" s="1"/>
    </row>
    <row r="2" spans="1:8" x14ac:dyDescent="0.2">
      <c r="A2" s="22" t="s">
        <v>2</v>
      </c>
      <c r="B2" s="35">
        <v>0.06</v>
      </c>
    </row>
    <row r="3" spans="1:8" x14ac:dyDescent="0.2">
      <c r="A3" s="23" t="s">
        <v>3</v>
      </c>
      <c r="B3" s="31">
        <v>1.25</v>
      </c>
    </row>
    <row r="4" spans="1:8" x14ac:dyDescent="0.2">
      <c r="A4" s="23" t="s">
        <v>4</v>
      </c>
      <c r="B4" s="32">
        <v>0.9</v>
      </c>
    </row>
    <row r="5" spans="1:8" x14ac:dyDescent="0.2">
      <c r="A5" s="23" t="s">
        <v>5</v>
      </c>
      <c r="B5" s="33">
        <v>0.5</v>
      </c>
    </row>
    <row r="6" spans="1:8" ht="13.5" thickBot="1" x14ac:dyDescent="0.25">
      <c r="A6" s="24" t="s">
        <v>6</v>
      </c>
      <c r="B6" s="34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04" t="s">
        <v>32</v>
      </c>
      <c r="B9" s="105"/>
      <c r="C9" s="53"/>
      <c r="D9" s="53"/>
      <c r="E9" s="53"/>
      <c r="F9" s="53"/>
      <c r="G9" s="53"/>
      <c r="H9" s="44"/>
    </row>
    <row r="10" spans="1:8" x14ac:dyDescent="0.2">
      <c r="A10" s="55"/>
      <c r="B10" s="56">
        <v>0</v>
      </c>
      <c r="C10" s="56">
        <v>1</v>
      </c>
      <c r="D10" s="56">
        <v>2</v>
      </c>
      <c r="E10" s="56">
        <v>3</v>
      </c>
      <c r="F10" s="56">
        <v>4</v>
      </c>
      <c r="G10" s="56">
        <v>5</v>
      </c>
      <c r="H10" s="21"/>
    </row>
    <row r="11" spans="1:8" x14ac:dyDescent="0.2">
      <c r="A11" s="58">
        <v>5</v>
      </c>
      <c r="B11" s="59"/>
      <c r="C11" s="7" t="str">
        <f t="shared" ref="C11:G16" ca="1" si="0">IF($A11 &lt; C$10, $B$4*OFFSET(C11,0,-1),IF($A11=C$10,$B$3*OFFSET(C11,1,-1),""))</f>
        <v/>
      </c>
      <c r="D11" s="7" t="str">
        <f t="shared" ca="1" si="0"/>
        <v/>
      </c>
      <c r="E11" s="7" t="str">
        <f t="shared" ca="1" si="0"/>
        <v/>
      </c>
      <c r="F11" s="7" t="str">
        <f t="shared" ca="1" si="0"/>
        <v/>
      </c>
      <c r="G11" s="7">
        <f t="shared" ca="1" si="0"/>
        <v>0.18310546875</v>
      </c>
      <c r="H11" s="60"/>
    </row>
    <row r="12" spans="1:8" x14ac:dyDescent="0.2">
      <c r="A12" s="58">
        <v>4</v>
      </c>
      <c r="B12" s="7"/>
      <c r="C12" s="7" t="str">
        <f t="shared" ca="1" si="0"/>
        <v/>
      </c>
      <c r="D12" s="7" t="str">
        <f t="shared" ca="1" si="0"/>
        <v/>
      </c>
      <c r="E12" s="7" t="str">
        <f t="shared" ca="1" si="0"/>
        <v/>
      </c>
      <c r="F12" s="7">
        <f t="shared" ca="1" si="0"/>
        <v>0.146484375</v>
      </c>
      <c r="G12" s="7">
        <f t="shared" ca="1" si="0"/>
        <v>0.1318359375</v>
      </c>
      <c r="H12" s="60"/>
    </row>
    <row r="13" spans="1:8" x14ac:dyDescent="0.2">
      <c r="A13" s="58">
        <v>3</v>
      </c>
      <c r="B13" s="7"/>
      <c r="C13" s="7" t="str">
        <f t="shared" ca="1" si="0"/>
        <v/>
      </c>
      <c r="D13" s="7" t="str">
        <f t="shared" ca="1" si="0"/>
        <v/>
      </c>
      <c r="E13" s="7">
        <f t="shared" ca="1" si="0"/>
        <v>0.1171875</v>
      </c>
      <c r="F13" s="7">
        <f t="shared" ca="1" si="0"/>
        <v>0.10546875</v>
      </c>
      <c r="G13" s="7">
        <f t="shared" ca="1" si="0"/>
        <v>9.4921875000000003E-2</v>
      </c>
      <c r="H13" s="60"/>
    </row>
    <row r="14" spans="1:8" x14ac:dyDescent="0.2">
      <c r="A14" s="58">
        <v>2</v>
      </c>
      <c r="B14" s="7"/>
      <c r="C14" s="7" t="str">
        <f t="shared" ca="1" si="0"/>
        <v/>
      </c>
      <c r="D14" s="7">
        <f t="shared" ca="1" si="0"/>
        <v>9.375E-2</v>
      </c>
      <c r="E14" s="7">
        <f t="shared" ca="1" si="0"/>
        <v>8.4375000000000006E-2</v>
      </c>
      <c r="F14" s="7">
        <f t="shared" ca="1" si="0"/>
        <v>7.5937500000000005E-2</v>
      </c>
      <c r="G14" s="7">
        <f t="shared" ca="1" si="0"/>
        <v>6.8343750000000009E-2</v>
      </c>
      <c r="H14" s="60"/>
    </row>
    <row r="15" spans="1:8" x14ac:dyDescent="0.2">
      <c r="A15" s="58">
        <v>1</v>
      </c>
      <c r="B15" s="7"/>
      <c r="C15" s="7">
        <f t="shared" ca="1" si="0"/>
        <v>7.4999999999999997E-2</v>
      </c>
      <c r="D15" s="7">
        <f t="shared" ca="1" si="0"/>
        <v>6.7500000000000004E-2</v>
      </c>
      <c r="E15" s="7">
        <f t="shared" ca="1" si="0"/>
        <v>6.0750000000000005E-2</v>
      </c>
      <c r="F15" s="7">
        <f t="shared" ca="1" si="0"/>
        <v>5.4675000000000008E-2</v>
      </c>
      <c r="G15" s="7">
        <f t="shared" ca="1" si="0"/>
        <v>4.9207500000000008E-2</v>
      </c>
      <c r="H15" s="60"/>
    </row>
    <row r="16" spans="1:8" x14ac:dyDescent="0.2">
      <c r="A16" s="58">
        <v>0</v>
      </c>
      <c r="B16" s="7">
        <f>$B$2</f>
        <v>0.06</v>
      </c>
      <c r="C16" s="59">
        <f t="shared" ca="1" si="0"/>
        <v>5.3999999999999999E-2</v>
      </c>
      <c r="D16" s="7">
        <f t="shared" ca="1" si="0"/>
        <v>4.8599999999999997E-2</v>
      </c>
      <c r="E16" s="7">
        <f t="shared" ca="1" si="0"/>
        <v>4.3740000000000001E-2</v>
      </c>
      <c r="F16" s="7">
        <f t="shared" ca="1" si="0"/>
        <v>3.9366000000000005E-2</v>
      </c>
      <c r="G16" s="7">
        <f t="shared" ca="1" si="0"/>
        <v>3.5429400000000007E-2</v>
      </c>
      <c r="H16" s="60"/>
    </row>
    <row r="17" spans="1:9" ht="13.5" thickBot="1" x14ac:dyDescent="0.25">
      <c r="A17" s="47"/>
      <c r="B17" s="50"/>
      <c r="C17" s="50"/>
      <c r="D17" s="50"/>
      <c r="E17" s="50"/>
      <c r="F17" s="50"/>
      <c r="G17" s="50"/>
      <c r="H17" s="52"/>
    </row>
    <row r="20" spans="1:9" ht="13.5" thickBot="1" x14ac:dyDescent="0.25"/>
    <row r="21" spans="1:9" ht="13.5" thickBot="1" x14ac:dyDescent="0.25">
      <c r="A21" s="104" t="s">
        <v>13</v>
      </c>
      <c r="B21" s="105"/>
      <c r="C21" s="43"/>
      <c r="D21" s="43"/>
      <c r="E21" s="43"/>
      <c r="F21" s="43"/>
      <c r="G21" s="43"/>
      <c r="H21" s="43"/>
      <c r="I21" s="44"/>
    </row>
    <row r="22" spans="1:9" x14ac:dyDescent="0.2">
      <c r="A22" s="45"/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 s="21"/>
    </row>
    <row r="23" spans="1:9" x14ac:dyDescent="0.2">
      <c r="A23" s="45">
        <v>6</v>
      </c>
      <c r="B23" s="6"/>
      <c r="C23" s="20" t="str">
        <f t="shared" ref="C23:H28" si="1">IF($A23=0,$B$5*B23/(1+B10), IF($A23=C$22, $B$5*B24/(1 +B11 ), IF(AND(0 &lt; $A23, $A23 &lt; C$22), $B$5*B24/(1+B11) + $B$6*B23/(1+B10 ),"")))</f>
        <v/>
      </c>
      <c r="D23" s="20" t="str">
        <f t="shared" si="1"/>
        <v/>
      </c>
      <c r="E23" s="20" t="str">
        <f t="shared" si="1"/>
        <v/>
      </c>
      <c r="F23" s="20" t="str">
        <f t="shared" si="1"/>
        <v/>
      </c>
      <c r="G23" s="20" t="str">
        <f t="shared" si="1"/>
        <v/>
      </c>
      <c r="H23" s="20">
        <f t="shared" ca="1" si="1"/>
        <v>8.273132131083329E-3</v>
      </c>
      <c r="I23" s="21"/>
    </row>
    <row r="24" spans="1:9" x14ac:dyDescent="0.2">
      <c r="A24" s="45">
        <v>5</v>
      </c>
      <c r="B24" s="6"/>
      <c r="C24" s="20" t="str">
        <f t="shared" si="1"/>
        <v/>
      </c>
      <c r="D24" s="20" t="str">
        <f t="shared" si="1"/>
        <v/>
      </c>
      <c r="E24" s="20" t="str">
        <f t="shared" si="1"/>
        <v/>
      </c>
      <c r="F24" s="20" t="str">
        <f t="shared" si="1"/>
        <v/>
      </c>
      <c r="G24" s="20">
        <f t="shared" ca="1" si="1"/>
        <v>1.9575975735952055E-2</v>
      </c>
      <c r="H24" s="20">
        <f t="shared" ca="1" si="1"/>
        <v>5.4253219267040222E-2</v>
      </c>
      <c r="I24" s="21"/>
    </row>
    <row r="25" spans="1:9" x14ac:dyDescent="0.2">
      <c r="A25" s="45">
        <v>4</v>
      </c>
      <c r="B25" s="6"/>
      <c r="C25" s="20" t="str">
        <f t="shared" si="1"/>
        <v/>
      </c>
      <c r="D25" s="20" t="str">
        <f t="shared" si="1"/>
        <v/>
      </c>
      <c r="E25" s="20" t="str">
        <f t="shared" si="1"/>
        <v/>
      </c>
      <c r="F25" s="20">
        <f t="shared" ca="1" si="1"/>
        <v>4.4887100613296316E-2</v>
      </c>
      <c r="G25" s="20">
        <f t="shared" ca="1" si="1"/>
        <v>0.10408383005971493</v>
      </c>
      <c r="H25" s="20">
        <f t="shared" ca="1" si="1"/>
        <v>0.14613116919921304</v>
      </c>
      <c r="I25" s="21"/>
    </row>
    <row r="26" spans="1:9" x14ac:dyDescent="0.2">
      <c r="A26" s="45">
        <v>3</v>
      </c>
      <c r="B26" s="6"/>
      <c r="C26" s="20" t="str">
        <f t="shared" si="1"/>
        <v/>
      </c>
      <c r="D26" s="20" t="str">
        <f t="shared" si="1"/>
        <v/>
      </c>
      <c r="E26" s="20">
        <f t="shared" ca="1" si="1"/>
        <v>0.10029461543283395</v>
      </c>
      <c r="F26" s="20">
        <f t="shared" ca="1" si="1"/>
        <v>0.18684158416894447</v>
      </c>
      <c r="G26" s="20">
        <f t="shared" ca="1" si="1"/>
        <v>0.21931522111195856</v>
      </c>
      <c r="H26" s="20">
        <f t="shared" ca="1" si="1"/>
        <v>0.20745099327213951</v>
      </c>
      <c r="I26" s="21"/>
    </row>
    <row r="27" spans="1:9" x14ac:dyDescent="0.2">
      <c r="A27" s="45">
        <v>2</v>
      </c>
      <c r="B27" s="6"/>
      <c r="C27" s="20" t="str">
        <f t="shared" si="1"/>
        <v/>
      </c>
      <c r="D27" s="20">
        <f t="shared" ca="1" si="1"/>
        <v>0.21939447125932426</v>
      </c>
      <c r="E27" s="20">
        <f t="shared" ca="1" si="1"/>
        <v>0.307863786211312</v>
      </c>
      <c r="F27" s="20">
        <f t="shared" ca="1" si="1"/>
        <v>0.29008860240734857</v>
      </c>
      <c r="G27" s="20">
        <f t="shared" ca="1" si="1"/>
        <v>0.22926637903113095</v>
      </c>
      <c r="H27" s="20">
        <f t="shared" ca="1" si="1"/>
        <v>0.16403204418995573</v>
      </c>
      <c r="I27" s="21"/>
    </row>
    <row r="28" spans="1:9" x14ac:dyDescent="0.2">
      <c r="A28" s="45">
        <v>1</v>
      </c>
      <c r="B28" s="6"/>
      <c r="C28" s="20">
        <f t="shared" si="1"/>
        <v>0.47169811320754712</v>
      </c>
      <c r="D28" s="20">
        <f t="shared" ca="1" si="1"/>
        <v>0.44316017961205056</v>
      </c>
      <c r="E28" s="20">
        <f t="shared" ca="1" si="1"/>
        <v>0.31426653314388253</v>
      </c>
      <c r="F28" s="20">
        <f t="shared" ca="1" si="1"/>
        <v>0.1992471174746355</v>
      </c>
      <c r="G28" s="20">
        <f t="shared" ca="1" si="1"/>
        <v>0.119047558829477</v>
      </c>
      <c r="H28" s="20">
        <f t="shared" ca="1" si="1"/>
        <v>6.8605731792609759E-2</v>
      </c>
      <c r="I28" s="21"/>
    </row>
    <row r="29" spans="1:9" x14ac:dyDescent="0.2">
      <c r="A29" s="45">
        <v>0</v>
      </c>
      <c r="B29" s="6">
        <v>1</v>
      </c>
      <c r="C29" s="20">
        <f>IF($A29=0,$B$5*B29/(1+B16), IF($A29=C$22, $B$5*B30/(1 +B17 ), IF(AND(0 &lt; $A29, $A29 &lt; C$22), $B$5*B30/(1+B17) + $B$6*B29/(1+B16 ),"")))</f>
        <v>0.47169811320754712</v>
      </c>
      <c r="D29" s="20">
        <f t="shared" ref="D29:H29" ca="1" si="2">IF($A29=0,$B$5*C29/(1+C16), IF($A29=D$22, $B$5*C30/(1 +C17 ), IF(AND(0 &lt; $A29, $A29 &lt; D$22), $B$5*C30/(1+C17) + $B$6*C29/(1+C16 ),"")))</f>
        <v>0.22376570835272633</v>
      </c>
      <c r="E29" s="20">
        <f t="shared" ca="1" si="2"/>
        <v>0.1066973623654045</v>
      </c>
      <c r="F29" s="20">
        <f t="shared" ca="1" si="2"/>
        <v>5.1112998622935064E-2</v>
      </c>
      <c r="G29" s="20">
        <f t="shared" ca="1" si="2"/>
        <v>2.4588546586541731E-2</v>
      </c>
      <c r="H29" s="20">
        <f t="shared" ca="1" si="2"/>
        <v>1.1873598811537383E-2</v>
      </c>
      <c r="I29" s="21"/>
    </row>
    <row r="30" spans="1:9" ht="13.5" thickBot="1" x14ac:dyDescent="0.25">
      <c r="A30" s="47"/>
      <c r="B30" s="50"/>
      <c r="C30" s="50"/>
      <c r="D30" s="50"/>
      <c r="E30" s="50"/>
      <c r="F30" s="50"/>
      <c r="G30" s="50"/>
      <c r="H30" s="50"/>
      <c r="I30" s="52"/>
    </row>
    <row r="32" spans="1:9" ht="13.5" thickBot="1" x14ac:dyDescent="0.25"/>
    <row r="33" spans="1:8" ht="13.5" thickBot="1" x14ac:dyDescent="0.25">
      <c r="A33" s="104" t="s">
        <v>40</v>
      </c>
      <c r="B33" s="105"/>
      <c r="C33" s="68">
        <f>SUM(C23:C29)*100</f>
        <v>94.339622641509422</v>
      </c>
      <c r="D33" s="66">
        <f t="shared" ref="D33:H33" ca="1" si="3">SUM(D23:D29)*100</f>
        <v>88.632035922410125</v>
      </c>
      <c r="E33" s="66">
        <f t="shared" ca="1" si="3"/>
        <v>82.912229715343301</v>
      </c>
      <c r="F33" s="66">
        <f t="shared" ca="1" si="3"/>
        <v>77.217740328716005</v>
      </c>
      <c r="G33" s="66">
        <f t="shared" ca="1" si="3"/>
        <v>71.587751135477532</v>
      </c>
      <c r="H33" s="69">
        <f t="shared" ca="1" si="3"/>
        <v>66.061988866357908</v>
      </c>
    </row>
    <row r="34" spans="1:8" ht="13.5" thickBot="1" x14ac:dyDescent="0.25">
      <c r="A34" s="104" t="s">
        <v>14</v>
      </c>
      <c r="B34" s="105"/>
      <c r="C34" s="70">
        <f>(100/C33)^(1/C22)-1</f>
        <v>6.0000000000000053E-2</v>
      </c>
      <c r="D34" s="67">
        <f t="shared" ref="D34:H34" ca="1" si="4">(100/D33)^(1/D22)-1</f>
        <v>6.2195940523159576E-2</v>
      </c>
      <c r="E34" s="67">
        <f t="shared" ca="1" si="4"/>
        <v>6.4454580516027038E-2</v>
      </c>
      <c r="F34" s="67">
        <f t="shared" ca="1" si="4"/>
        <v>6.6769838003144066E-2</v>
      </c>
      <c r="G34" s="67">
        <f t="shared" ca="1" si="4"/>
        <v>6.9134283378631478E-2</v>
      </c>
      <c r="H34" s="71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abSelected="1" topLeftCell="A44" zoomScale="80" zoomScaleNormal="80" zoomScalePageLayoutView="130" workbookViewId="0">
      <selection activeCell="C67" sqref="C67"/>
    </sheetView>
  </sheetViews>
  <sheetFormatPr defaultColWidth="8.83203125" defaultRowHeight="12.75" x14ac:dyDescent="0.2"/>
  <cols>
    <col min="1" max="1" width="10.6640625" customWidth="1"/>
    <col min="3" max="3" width="32.83203125" customWidth="1"/>
    <col min="4" max="4" width="13.83203125" customWidth="1"/>
  </cols>
  <sheetData>
    <row r="1" spans="1:16" ht="13.5" thickBot="1" x14ac:dyDescent="0.25">
      <c r="A1" s="119" t="s">
        <v>21</v>
      </c>
      <c r="B1" s="121"/>
      <c r="C1" s="121"/>
      <c r="D1" s="121"/>
      <c r="E1" s="121"/>
      <c r="F1" s="121"/>
      <c r="G1" s="121"/>
      <c r="H1" s="120"/>
    </row>
    <row r="2" spans="1:16" ht="13.5" thickBot="1" x14ac:dyDescent="0.25"/>
    <row r="3" spans="1:16" x14ac:dyDescent="0.2">
      <c r="A3" s="122" t="s">
        <v>15</v>
      </c>
      <c r="B3" s="123"/>
      <c r="C3" s="86">
        <v>1</v>
      </c>
      <c r="D3" s="86">
        <v>2</v>
      </c>
      <c r="E3" s="86">
        <v>3</v>
      </c>
      <c r="F3" s="86">
        <v>4</v>
      </c>
      <c r="G3" s="86">
        <v>5</v>
      </c>
      <c r="H3" s="86">
        <v>6</v>
      </c>
      <c r="I3" s="86">
        <v>7</v>
      </c>
      <c r="J3" s="86">
        <v>8</v>
      </c>
      <c r="K3" s="86">
        <v>9</v>
      </c>
      <c r="L3" s="86">
        <v>10</v>
      </c>
      <c r="M3" s="86">
        <v>11</v>
      </c>
      <c r="N3" s="86">
        <v>12</v>
      </c>
      <c r="O3" s="86">
        <v>13</v>
      </c>
      <c r="P3" s="87">
        <v>14</v>
      </c>
    </row>
    <row r="4" spans="1:16" ht="13.5" thickBot="1" x14ac:dyDescent="0.25">
      <c r="A4" s="124" t="s">
        <v>43</v>
      </c>
      <c r="B4" s="125"/>
      <c r="C4" s="88">
        <v>3</v>
      </c>
      <c r="D4" s="88">
        <v>3.1</v>
      </c>
      <c r="E4" s="88">
        <v>3.2</v>
      </c>
      <c r="F4" s="88">
        <v>3.3</v>
      </c>
      <c r="G4" s="88">
        <v>3.4</v>
      </c>
      <c r="H4" s="88">
        <v>3.5</v>
      </c>
      <c r="I4" s="88">
        <v>3.55</v>
      </c>
      <c r="J4" s="88">
        <v>3.6</v>
      </c>
      <c r="K4" s="88">
        <v>3.65</v>
      </c>
      <c r="L4" s="88">
        <v>3.7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6" t="s">
        <v>16</v>
      </c>
      <c r="B5" s="127"/>
      <c r="C5" s="90">
        <v>2.99999807172455</v>
      </c>
      <c r="D5" s="91">
        <v>3.040460885436461</v>
      </c>
      <c r="E5" s="91">
        <v>3.0697720238327562</v>
      </c>
      <c r="F5" s="91">
        <v>3.0890138687632418</v>
      </c>
      <c r="G5" s="91">
        <v>3.099137432513098</v>
      </c>
      <c r="H5" s="91">
        <v>3.1011201221682572</v>
      </c>
      <c r="I5" s="91">
        <v>2.8366404032797088</v>
      </c>
      <c r="J5" s="91">
        <v>2.766866682063613</v>
      </c>
      <c r="K5" s="91">
        <v>2.6974370077982304</v>
      </c>
      <c r="L5" s="91">
        <v>2.6284755061539014</v>
      </c>
      <c r="M5" s="91">
        <v>80.176101521174814</v>
      </c>
      <c r="N5" s="91">
        <v>9.3517271776674029</v>
      </c>
      <c r="O5" s="91">
        <v>8.667079683212096</v>
      </c>
      <c r="P5" s="92">
        <v>7.3543368016002209</v>
      </c>
    </row>
    <row r="6" spans="1:16" x14ac:dyDescent="0.2">
      <c r="A6" s="72" t="s">
        <v>18</v>
      </c>
      <c r="B6" s="28">
        <v>0.1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9" t="s">
        <v>17</v>
      </c>
      <c r="B10" s="12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26.985243518661264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28.775717926938601</v>
      </c>
      <c r="P13" s="4">
        <f t="shared" si="0"/>
        <v>24.417258070497073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28.094141052364883</v>
      </c>
      <c r="O14" s="4">
        <f t="shared" si="0"/>
        <v>26.037346311142198</v>
      </c>
      <c r="P14" s="4">
        <f t="shared" si="0"/>
        <v>22.093648748026265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217.9412398416971</v>
      </c>
      <c r="N15" s="4">
        <f t="shared" si="0"/>
        <v>25.420630051759893</v>
      </c>
      <c r="O15" s="4">
        <f t="shared" si="0"/>
        <v>23.559565208682017</v>
      </c>
      <c r="P15" s="4">
        <f t="shared" si="0"/>
        <v>19.991160088157493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6.4650065325359742</v>
      </c>
      <c r="M16" s="4">
        <f t="shared" si="0"/>
        <v>197.20138874191704</v>
      </c>
      <c r="N16" s="4">
        <f t="shared" si="0"/>
        <v>23.001537260881747</v>
      </c>
      <c r="O16" s="4">
        <f t="shared" si="0"/>
        <v>21.317576153473663</v>
      </c>
      <c r="P16" s="4">
        <f t="shared" si="0"/>
        <v>18.088749677711956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6.0032564628852176</v>
      </c>
      <c r="L17" s="4">
        <f t="shared" si="0"/>
        <v>5.8497798184854632</v>
      </c>
      <c r="M17" s="4">
        <f t="shared" si="0"/>
        <v>178.43519542234176</v>
      </c>
      <c r="N17" s="4">
        <f t="shared" si="0"/>
        <v>20.812651585994157</v>
      </c>
      <c r="O17" s="4">
        <f t="shared" si="0"/>
        <v>19.288940565494052</v>
      </c>
      <c r="P17" s="4">
        <f t="shared" si="0"/>
        <v>16.367377553879681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5.5717852722154548</v>
      </c>
      <c r="K18" s="4">
        <f t="shared" si="0"/>
        <v>5.4319710776847474</v>
      </c>
      <c r="L18" s="4">
        <f t="shared" si="0"/>
        <v>5.2930996670372501</v>
      </c>
      <c r="M18" s="4">
        <f t="shared" si="0"/>
        <v>161.45484151269358</v>
      </c>
      <c r="N18" s="4">
        <f t="shared" si="0"/>
        <v>18.832065923552971</v>
      </c>
      <c r="O18" s="4">
        <f t="shared" si="0"/>
        <v>17.453355177930717</v>
      </c>
      <c r="P18" s="4">
        <f t="shared" si="0"/>
        <v>14.809815645872209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5.1686958087632728</v>
      </c>
      <c r="J19" s="4">
        <f t="shared" si="0"/>
        <v>5.0415597995622186</v>
      </c>
      <c r="K19" s="4">
        <f t="shared" si="0"/>
        <v>4.9150506847782758</v>
      </c>
      <c r="L19" s="4">
        <f t="shared" si="0"/>
        <v>4.789394636128983</v>
      </c>
      <c r="M19" s="4">
        <f t="shared" si="0"/>
        <v>146.09038192375073</v>
      </c>
      <c r="N19" s="4">
        <f t="shared" si="0"/>
        <v>17.039957906550651</v>
      </c>
      <c r="O19" s="4">
        <f t="shared" si="0"/>
        <v>15.792448835263379</v>
      </c>
      <c r="P19" s="4">
        <f t="shared" si="0"/>
        <v>13.400475350599567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5.1128827084149862</v>
      </c>
      <c r="I20" s="4">
        <f t="shared" si="0"/>
        <v>4.6768293702146453</v>
      </c>
      <c r="J20" s="4">
        <f t="shared" si="0"/>
        <v>4.5617919519097674</v>
      </c>
      <c r="K20" s="4">
        <f t="shared" si="0"/>
        <v>4.4473217711306496</v>
      </c>
      <c r="L20" s="4">
        <f t="shared" si="0"/>
        <v>4.3336234765102226</v>
      </c>
      <c r="M20" s="4">
        <f t="shared" si="0"/>
        <v>132.18804397977382</v>
      </c>
      <c r="N20" s="4">
        <f t="shared" si="0"/>
        <v>15.418391515604725</v>
      </c>
      <c r="O20" s="4">
        <f t="shared" si="0"/>
        <v>14.289598628564711</v>
      </c>
      <c r="P20" s="4">
        <f t="shared" si="0"/>
        <v>12.125251516691034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4.6233697632075952</v>
      </c>
      <c r="H21" s="4">
        <f t="shared" si="0"/>
        <v>4.62632758860292</v>
      </c>
      <c r="I21" s="4">
        <f t="shared" si="0"/>
        <v>4.2317702119397627</v>
      </c>
      <c r="J21" s="4">
        <f t="shared" si="0"/>
        <v>4.1276800513832539</v>
      </c>
      <c r="K21" s="4">
        <f t="shared" si="0"/>
        <v>4.0241031485649676</v>
      </c>
      <c r="L21" s="4">
        <f t="shared" si="0"/>
        <v>3.921224677225529</v>
      </c>
      <c r="M21" s="4">
        <f t="shared" si="0"/>
        <v>119.60868840988242</v>
      </c>
      <c r="N21" s="4">
        <f t="shared" si="0"/>
        <v>13.951137569247324</v>
      </c>
      <c r="O21" s="4">
        <f t="shared" si="0"/>
        <v>12.929763527840683</v>
      </c>
      <c r="P21" s="4">
        <f t="shared" si="0"/>
        <v>10.971381275399317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4.1697325774744858</v>
      </c>
      <c r="G22" s="4">
        <f t="shared" si="0"/>
        <v>4.1833979591662862</v>
      </c>
      <c r="H22" s="4">
        <f t="shared" si="0"/>
        <v>4.1860743102599933</v>
      </c>
      <c r="I22" s="4">
        <f t="shared" si="0"/>
        <v>3.8290640322930605</v>
      </c>
      <c r="J22" s="4">
        <f t="shared" si="0"/>
        <v>3.7348793601721608</v>
      </c>
      <c r="K22" s="4">
        <f t="shared" si="0"/>
        <v>3.6411591028579013</v>
      </c>
      <c r="L22" s="4">
        <f t="shared" si="0"/>
        <v>3.5480708124796365</v>
      </c>
      <c r="M22" s="4">
        <f t="shared" si="0"/>
        <v>108.22641679546561</v>
      </c>
      <c r="N22" s="4">
        <f t="shared" si="0"/>
        <v>12.623511296822223</v>
      </c>
      <c r="O22" s="4">
        <f t="shared" si="0"/>
        <v>11.699333846346883</v>
      </c>
      <c r="P22" s="4">
        <f t="shared" si="0"/>
        <v>9.9273163055203906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3.7494280168322551</v>
      </c>
      <c r="F23" s="4">
        <f t="shared" si="0"/>
        <v>3.7729300593024404</v>
      </c>
      <c r="G23" s="4">
        <f t="shared" si="0"/>
        <v>3.7852950079889252</v>
      </c>
      <c r="H23" s="4">
        <f t="shared" si="0"/>
        <v>3.787716670602312</v>
      </c>
      <c r="I23" s="4">
        <f t="shared" si="0"/>
        <v>3.4646804124744128</v>
      </c>
      <c r="J23" s="4">
        <f t="shared" si="0"/>
        <v>3.3794585969339748</v>
      </c>
      <c r="K23" s="4">
        <f t="shared" si="0"/>
        <v>3.294657001288074</v>
      </c>
      <c r="L23" s="4">
        <f t="shared" si="0"/>
        <v>3.2104272329728238</v>
      </c>
      <c r="M23" s="4">
        <f t="shared" si="0"/>
        <v>97.927311536492709</v>
      </c>
      <c r="N23" s="4">
        <f t="shared" si="0"/>
        <v>11.422225368364387</v>
      </c>
      <c r="O23" s="4">
        <f t="shared" si="0"/>
        <v>10.585995030269226</v>
      </c>
      <c r="P23" s="4">
        <f t="shared" si="0"/>
        <v>8.9826072539133524</v>
      </c>
    </row>
    <row r="24" spans="1:17" x14ac:dyDescent="0.2">
      <c r="A24" s="12"/>
      <c r="B24" s="12">
        <v>1</v>
      </c>
      <c r="C24" s="4"/>
      <c r="D24" s="4">
        <f t="shared" si="0"/>
        <v>3.3602289481309104</v>
      </c>
      <c r="E24" s="4">
        <f t="shared" si="0"/>
        <v>3.3926227658621864</v>
      </c>
      <c r="F24" s="4">
        <f t="shared" si="0"/>
        <v>3.4138882932894803</v>
      </c>
      <c r="G24" s="4">
        <f t="shared" si="0"/>
        <v>3.4250765615331065</v>
      </c>
      <c r="H24" s="4">
        <f t="shared" si="0"/>
        <v>3.4272677724795577</v>
      </c>
      <c r="I24" s="4">
        <f t="shared" si="0"/>
        <v>3.1349724787431112</v>
      </c>
      <c r="J24" s="4">
        <f t="shared" si="0"/>
        <v>3.0578605912091645</v>
      </c>
      <c r="K24" s="4">
        <f t="shared" si="0"/>
        <v>2.9811289343595981</v>
      </c>
      <c r="L24" s="4">
        <f t="shared" si="0"/>
        <v>2.90491468827546</v>
      </c>
      <c r="M24" s="4">
        <f t="shared" si="0"/>
        <v>88.60829572588311</v>
      </c>
      <c r="N24" s="4">
        <f t="shared" si="0"/>
        <v>10.335256910535669</v>
      </c>
      <c r="O24" s="4">
        <f t="shared" si="0"/>
        <v>9.5786044105303052</v>
      </c>
      <c r="P24" s="4">
        <f t="shared" si="0"/>
        <v>8.1277991548620392</v>
      </c>
    </row>
    <row r="25" spans="1:17" x14ac:dyDescent="0.2">
      <c r="A25" s="12"/>
      <c r="B25" s="12">
        <v>0</v>
      </c>
      <c r="C25" s="4">
        <f>IF( $B25 &lt;=C$11,(C$5+$B$6*$B25),"")</f>
        <v>2.99999807172455</v>
      </c>
      <c r="D25" s="2">
        <f t="shared" si="0"/>
        <v>3.040460885436461</v>
      </c>
      <c r="E25" s="4">
        <f t="shared" si="0"/>
        <v>3.0697720238327562</v>
      </c>
      <c r="F25" s="4">
        <f t="shared" si="0"/>
        <v>3.0890138687632418</v>
      </c>
      <c r="G25" s="4">
        <f t="shared" si="0"/>
        <v>3.099137432513098</v>
      </c>
      <c r="H25" s="4">
        <f t="shared" si="0"/>
        <v>3.1011201221682572</v>
      </c>
      <c r="I25" s="4">
        <f t="shared" si="0"/>
        <v>2.8366404032797088</v>
      </c>
      <c r="J25" s="4">
        <f t="shared" si="0"/>
        <v>2.766866682063613</v>
      </c>
      <c r="K25" s="4">
        <f t="shared" si="0"/>
        <v>2.6974370077982304</v>
      </c>
      <c r="L25" s="4">
        <f t="shared" si="0"/>
        <v>2.6284755061539014</v>
      </c>
      <c r="M25" s="4">
        <f t="shared" si="0"/>
        <v>80.176101521174814</v>
      </c>
      <c r="N25" s="4">
        <f t="shared" si="0"/>
        <v>9.3517271776674029</v>
      </c>
      <c r="O25" s="4">
        <f t="shared" si="0"/>
        <v>8.667079683212096</v>
      </c>
      <c r="P25" s="4">
        <f t="shared" si="0"/>
        <v>7.3543368016002209</v>
      </c>
    </row>
    <row r="27" spans="1:17" ht="13.5" thickBot="1" x14ac:dyDescent="0.25"/>
    <row r="28" spans="1:17" ht="13.5" thickBot="1" x14ac:dyDescent="0.25">
      <c r="A28" s="119" t="s">
        <v>13</v>
      </c>
      <c r="B28" s="12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5.7803436553008704E-6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1.4680366933798592E-5</v>
      </c>
      <c r="Q31" s="8">
        <f t="shared" si="2"/>
        <v>9.1195746173160027E-5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3.7809495826616083E-5</v>
      </c>
      <c r="P32" s="8">
        <f t="shared" si="4"/>
        <v>2.1254300356519733E-4</v>
      </c>
      <c r="Q32" s="8">
        <f t="shared" si="2"/>
        <v>6.6419955596646045E-4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9.6863497830667231E-5</v>
      </c>
      <c r="O33" s="8">
        <f t="shared" si="5"/>
        <v>4.9876163310294585E-4</v>
      </c>
      <c r="P33" s="8">
        <f t="shared" si="5"/>
        <v>1.4133173826415453E-3</v>
      </c>
      <c r="Q33" s="8">
        <f t="shared" si="2"/>
        <v>2.9607192729912239E-3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6.1593801191371753E-4</v>
      </c>
      <c r="N34" s="8">
        <f t="shared" si="6"/>
        <v>1.156258149618052E-3</v>
      </c>
      <c r="O34" s="8">
        <f t="shared" si="6"/>
        <v>3.0036211989568546E-3</v>
      </c>
      <c r="P34" s="8">
        <f t="shared" si="6"/>
        <v>5.7162231649728673E-3</v>
      </c>
      <c r="Q34" s="8">
        <f t="shared" si="2"/>
        <v>9.0261563004895972E-3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1.311516889240623E-3</v>
      </c>
      <c r="M35" s="8">
        <f t="shared" si="7"/>
        <v>6.2970712347394072E-3</v>
      </c>
      <c r="N35" s="8">
        <f t="shared" si="7"/>
        <v>6.2550440666477658E-3</v>
      </c>
      <c r="O35" s="8">
        <f t="shared" si="7"/>
        <v>1.0920446308333184E-2</v>
      </c>
      <c r="P35" s="8">
        <f t="shared" si="7"/>
        <v>1.5692155436803981E-2</v>
      </c>
      <c r="Q35" s="8">
        <f t="shared" si="2"/>
        <v>1.9913250236901273E-2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2.7805012233115835E-3</v>
      </c>
      <c r="L36" s="8">
        <f t="shared" si="8"/>
        <v>1.2026934015111641E-2</v>
      </c>
      <c r="M36" s="8">
        <f t="shared" si="8"/>
        <v>2.8933033203452519E-2</v>
      </c>
      <c r="N36" s="8">
        <f t="shared" si="8"/>
        <v>2.0242829671298344E-2</v>
      </c>
      <c r="O36" s="8">
        <f t="shared" si="8"/>
        <v>2.6700174016334149E-2</v>
      </c>
      <c r="P36" s="8">
        <f t="shared" si="8"/>
        <v>3.0881642278552675E-2</v>
      </c>
      <c r="Q36" s="8">
        <f t="shared" si="2"/>
        <v>3.2792687771667578E-2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5.8708495619316575E-3</v>
      </c>
      <c r="K37" s="8">
        <f t="shared" si="9"/>
        <v>2.2594950970003219E-2</v>
      </c>
      <c r="L37" s="8">
        <f t="shared" si="9"/>
        <v>4.8965292442162446E-2</v>
      </c>
      <c r="M37" s="8">
        <f t="shared" si="9"/>
        <v>7.8683162583198379E-2</v>
      </c>
      <c r="N37" s="8">
        <f t="shared" si="9"/>
        <v>4.3545765216245702E-2</v>
      </c>
      <c r="O37" s="8">
        <f t="shared" si="9"/>
        <v>4.6253730893609138E-2</v>
      </c>
      <c r="P37" s="8">
        <f t="shared" si="9"/>
        <v>4.4830153157679346E-2</v>
      </c>
      <c r="Q37" s="8">
        <f t="shared" si="2"/>
        <v>4.0958173224320125E-2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1.2348591834356031E-2</v>
      </c>
      <c r="J38" s="8">
        <f t="shared" si="10"/>
        <v>4.1626814159250604E-2</v>
      </c>
      <c r="K38" s="8">
        <f t="shared" si="10"/>
        <v>8.0259752149903288E-2</v>
      </c>
      <c r="L38" s="8">
        <f t="shared" si="10"/>
        <v>0.11617216904079535</v>
      </c>
      <c r="M38" s="8">
        <f t="shared" si="10"/>
        <v>0.14026455314091091</v>
      </c>
      <c r="N38" s="8">
        <f t="shared" si="10"/>
        <v>6.5381643402765879E-2</v>
      </c>
      <c r="O38" s="8">
        <f t="shared" si="10"/>
        <v>5.8220206819168091E-2</v>
      </c>
      <c r="P38" s="8">
        <f t="shared" si="10"/>
        <v>4.8613682683706791E-2</v>
      </c>
      <c r="Q38" s="8">
        <f t="shared" si="2"/>
        <v>3.8997594716226491E-2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2.5959921701975131E-2</v>
      </c>
      <c r="I39" s="8">
        <f t="shared" si="11"/>
        <v>7.4856420102419816E-2</v>
      </c>
      <c r="J39" s="8">
        <f t="shared" si="11"/>
        <v>0.12640538268709778</v>
      </c>
      <c r="K39" s="8">
        <f t="shared" si="11"/>
        <v>0.16277549771575631</v>
      </c>
      <c r="L39" s="8">
        <f t="shared" si="11"/>
        <v>0.17701929186600998</v>
      </c>
      <c r="M39" s="8">
        <f t="shared" si="11"/>
        <v>0.17127610391724263</v>
      </c>
      <c r="N39" s="8">
        <f t="shared" si="11"/>
        <v>6.9917859346111416E-2</v>
      </c>
      <c r="O39" s="8">
        <f t="shared" si="11"/>
        <v>5.3656188831393864E-2</v>
      </c>
      <c r="P39" s="8">
        <f t="shared" si="11"/>
        <v>3.9385295713743419E-2</v>
      </c>
      <c r="Q39" s="8">
        <f t="shared" si="2"/>
        <v>2.8173370600861228E-2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5.4320289744993228E-2</v>
      </c>
      <c r="H40" s="8">
        <f t="shared" si="12"/>
        <v>0.13079929034453153</v>
      </c>
      <c r="I40" s="8">
        <f t="shared" si="12"/>
        <v>0.18897098632359763</v>
      </c>
      <c r="J40" s="8">
        <f t="shared" si="12"/>
        <v>0.21310811674200419</v>
      </c>
      <c r="K40" s="8">
        <f t="shared" si="12"/>
        <v>0.20616952712770353</v>
      </c>
      <c r="L40" s="8">
        <f t="shared" si="12"/>
        <v>0.17966486061760961</v>
      </c>
      <c r="M40" s="8">
        <f t="shared" si="12"/>
        <v>0.14509458596446184</v>
      </c>
      <c r="N40" s="8">
        <f t="shared" si="12"/>
        <v>5.3254645113098228E-2</v>
      </c>
      <c r="O40" s="8">
        <f t="shared" si="12"/>
        <v>3.5937663327145548E-2</v>
      </c>
      <c r="P40" s="8">
        <f t="shared" si="12"/>
        <v>2.3548771613422365E-2</v>
      </c>
      <c r="Q40" s="8">
        <f t="shared" si="2"/>
        <v>1.5204972233274435E-2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0.11317060112533749</v>
      </c>
      <c r="G41" s="8">
        <f t="shared" si="13"/>
        <v>0.21845043330150385</v>
      </c>
      <c r="H41" s="8">
        <f t="shared" si="13"/>
        <v>0.26351399965368005</v>
      </c>
      <c r="I41" s="8">
        <f t="shared" si="13"/>
        <v>0.25429544127346376</v>
      </c>
      <c r="J41" s="8">
        <f t="shared" si="13"/>
        <v>0.21543521117372783</v>
      </c>
      <c r="K41" s="8">
        <f t="shared" si="13"/>
        <v>0.16700293306926042</v>
      </c>
      <c r="L41" s="8">
        <f t="shared" si="13"/>
        <v>0.12146555801933749</v>
      </c>
      <c r="M41" s="8">
        <f t="shared" si="13"/>
        <v>8.4206114159987536E-2</v>
      </c>
      <c r="N41" s="8">
        <f t="shared" si="13"/>
        <v>2.8314332777393581E-2</v>
      </c>
      <c r="O41" s="8">
        <f t="shared" si="13"/>
        <v>1.7061538621675261E-2</v>
      </c>
      <c r="P41" s="8">
        <f t="shared" si="13"/>
        <v>1.0101620879050437E-2</v>
      </c>
      <c r="Q41" s="8">
        <f t="shared" si="2"/>
        <v>5.9455497245854971E-3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0.23482770270149672</v>
      </c>
      <c r="F42" s="8">
        <f t="shared" si="14"/>
        <v>0.34064531815826088</v>
      </c>
      <c r="G42" s="8">
        <f t="shared" si="14"/>
        <v>0.32936186779546517</v>
      </c>
      <c r="H42" s="8">
        <f t="shared" si="14"/>
        <v>0.26534841583957403</v>
      </c>
      <c r="I42" s="8">
        <f t="shared" si="14"/>
        <v>0.19239570307807355</v>
      </c>
      <c r="J42" s="8">
        <f t="shared" si="14"/>
        <v>0.1305963780136328</v>
      </c>
      <c r="K42" s="8">
        <f t="shared" si="14"/>
        <v>8.4490268665629198E-2</v>
      </c>
      <c r="L42" s="8">
        <f t="shared" si="14"/>
        <v>5.274949023108258E-2</v>
      </c>
      <c r="M42" s="8">
        <f t="shared" si="14"/>
        <v>3.2042407208359713E-2</v>
      </c>
      <c r="N42" s="8">
        <f t="shared" si="14"/>
        <v>1.0008370875240861E-2</v>
      </c>
      <c r="O42" s="8">
        <f t="shared" si="14"/>
        <v>5.4504744803053054E-3</v>
      </c>
      <c r="P42" s="8">
        <f t="shared" si="14"/>
        <v>2.9444220822825115E-3</v>
      </c>
      <c r="Q42" s="8">
        <f t="shared" si="2"/>
        <v>1.5926023993854458E-3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0.48543690229180642</v>
      </c>
      <c r="E43" s="8">
        <f t="shared" si="15"/>
        <v>0.47038415213912588</v>
      </c>
      <c r="F43" s="8">
        <f t="shared" si="15"/>
        <v>0.3417451014590972</v>
      </c>
      <c r="G43" s="8">
        <f t="shared" si="15"/>
        <v>0.22065488725981969</v>
      </c>
      <c r="H43" s="8">
        <f t="shared" si="15"/>
        <v>0.13355236228364201</v>
      </c>
      <c r="I43" s="8">
        <f t="shared" si="15"/>
        <v>7.7598475843697584E-2</v>
      </c>
      <c r="J43" s="8">
        <f t="shared" si="15"/>
        <v>4.3957614339445963E-2</v>
      </c>
      <c r="K43" s="8">
        <f t="shared" si="15"/>
        <v>2.441022393705795E-2</v>
      </c>
      <c r="L43" s="8">
        <f t="shared" si="15"/>
        <v>1.3353076811031588E-2</v>
      </c>
      <c r="M43" s="8">
        <f t="shared" si="15"/>
        <v>7.2194816058522154E-3</v>
      </c>
      <c r="N43" s="8">
        <f t="shared" si="15"/>
        <v>2.1168548345996871E-3</v>
      </c>
      <c r="O43" s="8">
        <f t="shared" si="15"/>
        <v>1.0520902379703211E-3</v>
      </c>
      <c r="P43" s="8">
        <f t="shared" si="15"/>
        <v>5.227644213727841E-4</v>
      </c>
      <c r="Q43" s="8">
        <f t="shared" si="2"/>
        <v>2.6162310666576145E-4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0.48543690229180642</v>
      </c>
      <c r="E44" s="8">
        <f t="shared" si="16"/>
        <v>0.23555644943762918</v>
      </c>
      <c r="F44" s="8">
        <f t="shared" si="16"/>
        <v>0.11427038442617377</v>
      </c>
      <c r="G44" s="8">
        <f t="shared" si="16"/>
        <v>5.5423163020865106E-2</v>
      </c>
      <c r="H44" s="8">
        <f t="shared" si="16"/>
        <v>2.6878577455191684E-2</v>
      </c>
      <c r="I44" s="8">
        <f t="shared" si="16"/>
        <v>1.3035055983553954E-2</v>
      </c>
      <c r="J44" s="8">
        <f t="shared" si="16"/>
        <v>6.3377488473156281E-3</v>
      </c>
      <c r="K44" s="8">
        <f t="shared" si="16"/>
        <v>3.0835565255303175E-3</v>
      </c>
      <c r="L44" s="8">
        <f t="shared" si="16"/>
        <v>1.5012821231829626E-3</v>
      </c>
      <c r="M44" s="8">
        <f t="shared" si="16"/>
        <v>7.3141597192142899E-4</v>
      </c>
      <c r="N44" s="8">
        <f t="shared" si="16"/>
        <v>2.0297252680746643E-4</v>
      </c>
      <c r="O44" s="8">
        <f t="shared" si="16"/>
        <v>9.2807188348150262E-5</v>
      </c>
      <c r="P44" s="8">
        <f t="shared" si="16"/>
        <v>4.2702531722902266E-5</v>
      </c>
      <c r="Q44" s="8">
        <f t="shared" si="2"/>
        <v>1.9888591832959718E-5</v>
      </c>
    </row>
    <row r="46" spans="1:17" ht="13.5" thickBot="1" x14ac:dyDescent="0.25"/>
    <row r="47" spans="1:17" ht="13.5" thickBot="1" x14ac:dyDescent="0.25">
      <c r="A47" s="119" t="s">
        <v>41</v>
      </c>
      <c r="B47" s="121"/>
      <c r="C47" s="120"/>
      <c r="D47" s="83">
        <f>SUM(D30:D44)</f>
        <v>0.97087380458361283</v>
      </c>
      <c r="E47" s="84">
        <f>SUM(E30:E44)</f>
        <v>0.94076830427825175</v>
      </c>
      <c r="F47" s="84">
        <f t="shared" ref="F47:Q47" si="17">SUM(F30:F44)</f>
        <v>0.90983140516886929</v>
      </c>
      <c r="G47" s="84">
        <f t="shared" si="17"/>
        <v>0.87821064112264702</v>
      </c>
      <c r="H47" s="84">
        <f t="shared" si="17"/>
        <v>0.84605256727859446</v>
      </c>
      <c r="I47" s="84">
        <f t="shared" si="17"/>
        <v>0.8135006744391623</v>
      </c>
      <c r="J47" s="84">
        <f t="shared" si="17"/>
        <v>0.78333811552440646</v>
      </c>
      <c r="K47" s="84">
        <f t="shared" si="17"/>
        <v>0.75356721138415572</v>
      </c>
      <c r="L47" s="84">
        <f t="shared" si="17"/>
        <v>0.72422947205556421</v>
      </c>
      <c r="M47" s="84">
        <f t="shared" si="17"/>
        <v>0.69536386700204023</v>
      </c>
      <c r="N47" s="84">
        <f t="shared" si="17"/>
        <v>0.30049343947765761</v>
      </c>
      <c r="O47" s="84">
        <f t="shared" si="17"/>
        <v>0.25888551305216939</v>
      </c>
      <c r="P47" s="84">
        <f t="shared" si="17"/>
        <v>0.22391997471645061</v>
      </c>
      <c r="Q47" s="85">
        <f t="shared" si="17"/>
        <v>0.19660776382499653</v>
      </c>
    </row>
    <row r="48" spans="1:17" ht="13.5" thickBot="1" x14ac:dyDescent="0.25">
      <c r="A48" s="119" t="s">
        <v>42</v>
      </c>
      <c r="B48" s="121"/>
      <c r="C48" s="120"/>
      <c r="D48" s="80">
        <f>100*((1/D47)^(1/D29)-1)</f>
        <v>2.9999980717245522</v>
      </c>
      <c r="E48" s="81">
        <f t="shared" ref="E48:Q48" si="18">100*((1/E47)^(1/E29)-1)</f>
        <v>3.0999990987041981</v>
      </c>
      <c r="F48" s="81">
        <f t="shared" si="18"/>
        <v>3.1999987788948303</v>
      </c>
      <c r="G48" s="81">
        <f t="shared" si="18"/>
        <v>3.3000011210216007</v>
      </c>
      <c r="H48" s="81">
        <f t="shared" si="18"/>
        <v>3.3999980273759833</v>
      </c>
      <c r="I48" s="81">
        <f t="shared" si="18"/>
        <v>3.49999936107388</v>
      </c>
      <c r="J48" s="81">
        <f t="shared" si="18"/>
        <v>3.55000063064006</v>
      </c>
      <c r="K48" s="81">
        <f t="shared" si="18"/>
        <v>3.5999989028498769</v>
      </c>
      <c r="L48" s="81">
        <f t="shared" si="18"/>
        <v>3.6500012716508712</v>
      </c>
      <c r="M48" s="81">
        <f t="shared" si="18"/>
        <v>3.7000075525181142</v>
      </c>
      <c r="N48" s="81">
        <f t="shared" si="18"/>
        <v>11.549992632339269</v>
      </c>
      <c r="O48" s="81">
        <f t="shared" si="18"/>
        <v>11.919996429068092</v>
      </c>
      <c r="P48" s="81">
        <f t="shared" si="18"/>
        <v>12.200000469355899</v>
      </c>
      <c r="Q48" s="82">
        <f t="shared" si="18"/>
        <v>12.32000017276591</v>
      </c>
    </row>
    <row r="49" spans="1:17" ht="13.5" thickBot="1" x14ac:dyDescent="0.25"/>
    <row r="50" spans="1:17" ht="13.5" thickBot="1" x14ac:dyDescent="0.25">
      <c r="A50" s="119" t="s">
        <v>20</v>
      </c>
      <c r="B50" s="121"/>
      <c r="C50" s="120"/>
      <c r="D50" s="77">
        <f t="shared" ref="D50:Q50" si="19">(D48-C4)^2</f>
        <v>3.7182462024343603E-12</v>
      </c>
      <c r="E50" s="78">
        <f t="shared" si="19"/>
        <v>8.1233412268769656E-13</v>
      </c>
      <c r="F50" s="78">
        <f t="shared" si="19"/>
        <v>1.4910978358795984E-12</v>
      </c>
      <c r="G50" s="78">
        <f t="shared" si="19"/>
        <v>1.25668942964083E-12</v>
      </c>
      <c r="H50" s="78">
        <f t="shared" si="19"/>
        <v>3.8912455107778934E-12</v>
      </c>
      <c r="I50" s="78">
        <f t="shared" si="19"/>
        <v>4.0822658683264661E-13</v>
      </c>
      <c r="J50" s="78">
        <f t="shared" si="19"/>
        <v>3.9770688549499669E-13</v>
      </c>
      <c r="K50" s="78">
        <f t="shared" si="19"/>
        <v>1.2037383928314345E-12</v>
      </c>
      <c r="L50" s="78">
        <f t="shared" si="19"/>
        <v>1.6170959384034791E-12</v>
      </c>
      <c r="M50" s="78">
        <f t="shared" si="19"/>
        <v>5.704052986256871E-11</v>
      </c>
      <c r="N50" s="78">
        <f t="shared" si="19"/>
        <v>5.4282424664382526E-11</v>
      </c>
      <c r="O50" s="78">
        <f t="shared" si="19"/>
        <v>1.2751554688029476E-11</v>
      </c>
      <c r="P50" s="78">
        <f t="shared" si="19"/>
        <v>2.2029496079307807E-13</v>
      </c>
      <c r="Q50" s="79">
        <f t="shared" si="19"/>
        <v>2.9848059665928983E-14</v>
      </c>
    </row>
    <row r="51" spans="1:17" ht="13.5" thickBot="1" x14ac:dyDescent="0.25">
      <c r="A51" s="119" t="s">
        <v>19</v>
      </c>
      <c r="B51" s="121"/>
      <c r="C51" s="120"/>
      <c r="D51" s="76">
        <f>SUM(D50:Q50)</f>
        <v>1.3912103314042267E-10</v>
      </c>
    </row>
    <row r="55" spans="1:17" ht="13.5" thickBot="1" x14ac:dyDescent="0.25"/>
    <row r="56" spans="1:17" ht="13.5" thickBot="1" x14ac:dyDescent="0.25">
      <c r="A56" s="128" t="s">
        <v>28</v>
      </c>
      <c r="B56" s="129"/>
      <c r="C56" s="13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2.4092484620776334E-2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3.9893995048332215E-2</v>
      </c>
      <c r="L59" s="17">
        <f t="shared" si="23"/>
        <v>1.8420253890267958E-2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4.8720520243635629E-2</v>
      </c>
      <c r="K60" s="17">
        <f t="shared" si="22"/>
        <v>2.9540545537593228E-2</v>
      </c>
      <c r="L60" s="17">
        <f t="shared" si="23"/>
        <v>1.3230683410808255E-2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5.1610218265793116E-2</v>
      </c>
      <c r="J61" s="17">
        <f t="shared" si="22"/>
        <v>3.4461150489480397E-2</v>
      </c>
      <c r="K61" s="17">
        <f t="shared" si="22"/>
        <v>2.002531846921176E-2</v>
      </c>
      <c r="L61" s="17">
        <f t="shared" si="23"/>
        <v>8.4874489371497934E-3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5.2289698345540502E-2</v>
      </c>
      <c r="I62" s="17">
        <f t="shared" si="22"/>
        <v>3.4058546146971153E-2</v>
      </c>
      <c r="J62" s="17">
        <f t="shared" si="22"/>
        <v>2.1305074578708318E-2</v>
      </c>
      <c r="K62" s="17">
        <f t="shared" si="22"/>
        <v>1.1292778004969316E-2</v>
      </c>
      <c r="L62" s="17">
        <f t="shared" si="23"/>
        <v>4.1561239997367581E-3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4.7067431009595713E-2</v>
      </c>
      <c r="H63" s="17">
        <f t="shared" si="22"/>
        <v>3.1729971156731505E-2</v>
      </c>
      <c r="I63" s="17">
        <f t="shared" si="22"/>
        <v>1.7810709213392697E-2</v>
      </c>
      <c r="J63" s="17">
        <f t="shared" si="22"/>
        <v>9.1883561833369463E-3</v>
      </c>
      <c r="K63" s="17">
        <f t="shared" si="22"/>
        <v>3.2888652244987731E-3</v>
      </c>
      <c r="L63" s="17">
        <f t="shared" si="23"/>
        <v>2.0423813606366002E-4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3.6707049847152673E-2</v>
      </c>
      <c r="G64" s="17">
        <f t="shared" si="22"/>
        <v>2.4013188766632963E-2</v>
      </c>
      <c r="H64" s="17">
        <f t="shared" si="22"/>
        <v>1.2637581690796842E-2</v>
      </c>
      <c r="I64" s="17">
        <f t="shared" si="22"/>
        <v>2.8010050841942528E-3</v>
      </c>
      <c r="J64" s="17">
        <f t="shared" si="22"/>
        <v>-1.9531221043664901E-3</v>
      </c>
      <c r="K64" s="17">
        <f t="shared" si="22"/>
        <v>-4.0385901453848586E-3</v>
      </c>
      <c r="L64" s="17">
        <f t="shared" si="23"/>
        <v>-3.3987034694030116E-3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2.1816905754951918E-2</v>
      </c>
      <c r="F65" s="17">
        <f t="shared" si="22"/>
        <v>1.1574219679670173E-2</v>
      </c>
      <c r="G65" s="17">
        <f t="shared" si="22"/>
        <v>2.5500238335065279E-3</v>
      </c>
      <c r="H65" s="17">
        <f t="shared" si="22"/>
        <v>-5.0503823338177885E-3</v>
      </c>
      <c r="I65" s="17">
        <f t="shared" si="22"/>
        <v>-1.1038691511050408E-2</v>
      </c>
      <c r="J65" s="17">
        <f t="shared" si="22"/>
        <v>-1.2182779932376259E-2</v>
      </c>
      <c r="K65" s="17">
        <f t="shared" si="22"/>
        <v>-1.0739565665587633E-2</v>
      </c>
      <c r="L65" s="17">
        <f t="shared" si="23"/>
        <v>-6.6812315917521639E-3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1.055382035091092E-2</v>
      </c>
      <c r="E66" s="17">
        <f t="shared" si="21"/>
        <v>0</v>
      </c>
      <c r="F66" s="17">
        <f t="shared" si="22"/>
        <v>-1.1870904382295579E-2</v>
      </c>
      <c r="G66" s="17">
        <f t="shared" si="22"/>
        <v>-1.738011729391685E-2</v>
      </c>
      <c r="H66" s="17">
        <f t="shared" si="22"/>
        <v>-2.1401948132279861E-2</v>
      </c>
      <c r="I66" s="17">
        <f t="shared" si="22"/>
        <v>-2.3777564345141302E-2</v>
      </c>
      <c r="J66" s="17">
        <f t="shared" si="22"/>
        <v>-2.1562638529439807E-2</v>
      </c>
      <c r="K66" s="17">
        <f t="shared" si="22"/>
        <v>-1.6861634069508521E-2</v>
      </c>
      <c r="L66" s="17">
        <f t="shared" si="23"/>
        <v>-9.6699493385607547E-3</v>
      </c>
      <c r="M66" s="4"/>
      <c r="N66" s="4"/>
      <c r="O66" s="4"/>
      <c r="P66" s="4"/>
    </row>
    <row r="67" spans="1:16" x14ac:dyDescent="0.2">
      <c r="A67" s="12"/>
      <c r="B67" s="12">
        <v>0</v>
      </c>
      <c r="C67" s="93">
        <f t="shared" si="20"/>
        <v>5.1232138584904226E-3</v>
      </c>
      <c r="D67" s="16">
        <f t="shared" si="20"/>
        <v>0</v>
      </c>
      <c r="E67" s="16">
        <f t="shared" si="21"/>
        <v>0</v>
      </c>
      <c r="F67" s="17">
        <f t="shared" si="22"/>
        <v>-3.3680996833696082E-2</v>
      </c>
      <c r="G67" s="17">
        <f t="shared" si="22"/>
        <v>-3.5842975075401309E-2</v>
      </c>
      <c r="H67" s="17">
        <f t="shared" si="22"/>
        <v>-3.6488396783760924E-2</v>
      </c>
      <c r="I67" s="17">
        <f t="shared" si="22"/>
        <v>-3.54847296955813E-2</v>
      </c>
      <c r="J67" s="17">
        <f t="shared" si="22"/>
        <v>-3.0152777286395878E-2</v>
      </c>
      <c r="K67" s="16">
        <f t="shared" si="22"/>
        <v>-2.2449828441463763E-2</v>
      </c>
      <c r="L67" s="16">
        <f t="shared" si="23"/>
        <v>-1.238958766146589E-2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3.9E-2</v>
      </c>
      <c r="D70" s="13" t="s">
        <v>30</v>
      </c>
    </row>
    <row r="71" spans="1:16" x14ac:dyDescent="0.2">
      <c r="A71" s="13" t="s">
        <v>23</v>
      </c>
      <c r="C71" s="19">
        <v>4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 r:id="rId1"/>
  <headerFooter alignWithMargins="0"/>
  <ignoredErrors>
    <ignoredError sqref="D25" formula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58" workbookViewId="0">
      <selection activeCell="J71" sqref="J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19" t="s">
        <v>21</v>
      </c>
      <c r="B1" s="121"/>
      <c r="C1" s="121"/>
      <c r="D1" s="121"/>
      <c r="E1" s="121"/>
      <c r="F1" s="121"/>
      <c r="G1" s="121"/>
      <c r="H1" s="120"/>
    </row>
    <row r="2" spans="1:16" ht="13.5" thickBot="1" x14ac:dyDescent="0.25"/>
    <row r="3" spans="1:16" x14ac:dyDescent="0.2">
      <c r="A3" s="122" t="s">
        <v>15</v>
      </c>
      <c r="B3" s="123"/>
      <c r="C3" s="86">
        <v>0</v>
      </c>
      <c r="D3" s="86">
        <v>1</v>
      </c>
      <c r="E3" s="86">
        <v>2</v>
      </c>
      <c r="F3" s="86">
        <v>3</v>
      </c>
      <c r="G3" s="86">
        <v>4</v>
      </c>
      <c r="H3" s="86">
        <v>5</v>
      </c>
      <c r="I3" s="86">
        <v>6</v>
      </c>
      <c r="J3" s="86">
        <v>7</v>
      </c>
      <c r="K3" s="86">
        <v>8</v>
      </c>
      <c r="L3" s="86">
        <v>9</v>
      </c>
      <c r="M3" s="86">
        <v>10</v>
      </c>
      <c r="N3" s="86">
        <v>11</v>
      </c>
      <c r="O3" s="86">
        <v>12</v>
      </c>
      <c r="P3" s="87">
        <v>13</v>
      </c>
    </row>
    <row r="4" spans="1:16" ht="13.5" thickBot="1" x14ac:dyDescent="0.25">
      <c r="A4" s="124" t="s">
        <v>43</v>
      </c>
      <c r="B4" s="125"/>
      <c r="C4" s="88">
        <v>7.3</v>
      </c>
      <c r="D4" s="88">
        <v>7.62</v>
      </c>
      <c r="E4" s="88">
        <v>8.1</v>
      </c>
      <c r="F4" s="88">
        <v>8.4499999999999993</v>
      </c>
      <c r="G4" s="88">
        <v>9.1999999999999993</v>
      </c>
      <c r="H4" s="88">
        <v>9.64</v>
      </c>
      <c r="I4" s="88">
        <v>10.119999999999999</v>
      </c>
      <c r="J4" s="88">
        <v>10.45</v>
      </c>
      <c r="K4" s="88">
        <v>10.75</v>
      </c>
      <c r="L4" s="88">
        <v>11.22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6" t="s">
        <v>16</v>
      </c>
      <c r="B5" s="127"/>
      <c r="C5" s="90">
        <v>7.2999964346648465</v>
      </c>
      <c r="D5" s="91">
        <v>7.921104142652359</v>
      </c>
      <c r="E5" s="91">
        <v>9.0211769305488758</v>
      </c>
      <c r="F5" s="91">
        <v>9.4357085755265171</v>
      </c>
      <c r="G5" s="91">
        <v>12.130248533649439</v>
      </c>
      <c r="H5" s="91">
        <v>11.719237283350624</v>
      </c>
      <c r="I5" s="91">
        <v>12.850182063738108</v>
      </c>
      <c r="J5" s="91">
        <v>12.565991013014807</v>
      </c>
      <c r="K5" s="91">
        <v>12.91852593856389</v>
      </c>
      <c r="L5" s="91">
        <v>15.195039481532831</v>
      </c>
      <c r="M5" s="91">
        <v>14.536478724774369</v>
      </c>
      <c r="N5" s="91">
        <v>15.636218925819565</v>
      </c>
      <c r="O5" s="91">
        <v>15.154031141202985</v>
      </c>
      <c r="P5" s="92">
        <v>13.447781515854537</v>
      </c>
    </row>
    <row r="6" spans="1:16" x14ac:dyDescent="0.2">
      <c r="A6" s="72" t="s">
        <v>18</v>
      </c>
      <c r="B6" s="99">
        <v>5.0000000000000001E-3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9" t="s">
        <v>17</v>
      </c>
      <c r="B10" s="12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19" t="s">
        <v>13</v>
      </c>
      <c r="B28" s="12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19" t="s">
        <v>41</v>
      </c>
      <c r="B47" s="121"/>
      <c r="C47" s="120"/>
      <c r="D47" s="83">
        <f>SUM(D30:D44)</f>
        <v>0.93196648017495665</v>
      </c>
      <c r="E47" s="84">
        <f>SUM(E30:E44)</f>
        <v>0.8634039774923129</v>
      </c>
      <c r="F47" s="84">
        <f t="shared" ref="F47:Q47" si="2">SUM(F30:F44)</f>
        <v>0.79163121730844421</v>
      </c>
      <c r="G47" s="84">
        <f t="shared" si="2"/>
        <v>0.72290597847957994</v>
      </c>
      <c r="H47" s="84">
        <f t="shared" si="2"/>
        <v>0.6440013778254795</v>
      </c>
      <c r="I47" s="84">
        <f t="shared" si="2"/>
        <v>0.57568627766776037</v>
      </c>
      <c r="J47" s="84">
        <f t="shared" si="2"/>
        <v>0.50925653231617829</v>
      </c>
      <c r="K47" s="84">
        <f t="shared" si="2"/>
        <v>0.45151709113411326</v>
      </c>
      <c r="L47" s="84">
        <f t="shared" si="2"/>
        <v>0.39893890976883351</v>
      </c>
      <c r="M47" s="84">
        <f t="shared" si="2"/>
        <v>0.3452798480442601</v>
      </c>
      <c r="N47" s="84">
        <f t="shared" si="2"/>
        <v>0.30049329980363448</v>
      </c>
      <c r="O47" s="84">
        <f t="shared" si="2"/>
        <v>0.25888539606516686</v>
      </c>
      <c r="P47" s="84">
        <f t="shared" si="2"/>
        <v>0.22391987156747148</v>
      </c>
      <c r="Q47" s="85">
        <f t="shared" si="2"/>
        <v>0.19660786784800691</v>
      </c>
    </row>
    <row r="48" spans="1:17" ht="13.5" thickBot="1" x14ac:dyDescent="0.25">
      <c r="A48" s="119" t="s">
        <v>42</v>
      </c>
      <c r="B48" s="121"/>
      <c r="C48" s="120"/>
      <c r="D48" s="80">
        <f>100*((1/D47)^(1/D29)-1)</f>
        <v>7.2999964346648571</v>
      </c>
      <c r="E48" s="81">
        <f t="shared" ref="E48:Q48" si="3">100*((1/E47)^(1/E29)-1)</f>
        <v>7.6199974680667637</v>
      </c>
      <c r="F48" s="81">
        <f t="shared" si="3"/>
        <v>8.1000005170626324</v>
      </c>
      <c r="G48" s="81">
        <f t="shared" si="3"/>
        <v>8.4499973900779679</v>
      </c>
      <c r="H48" s="81">
        <f t="shared" si="3"/>
        <v>9.2000005850050961</v>
      </c>
      <c r="I48" s="81">
        <f t="shared" si="3"/>
        <v>9.6399983702653245</v>
      </c>
      <c r="J48" s="81">
        <f t="shared" si="3"/>
        <v>10.119999003043922</v>
      </c>
      <c r="K48" s="81">
        <f t="shared" si="3"/>
        <v>10.450001404090536</v>
      </c>
      <c r="L48" s="81">
        <f t="shared" si="3"/>
        <v>10.749999701331348</v>
      </c>
      <c r="M48" s="81">
        <f t="shared" si="3"/>
        <v>11.219996433101699</v>
      </c>
      <c r="N48" s="81">
        <f t="shared" si="3"/>
        <v>11.549997345992381</v>
      </c>
      <c r="O48" s="81">
        <f t="shared" si="3"/>
        <v>11.920000643668583</v>
      </c>
      <c r="P48" s="81">
        <f t="shared" si="3"/>
        <v>12.200004445130119</v>
      </c>
      <c r="Q48" s="82">
        <f t="shared" si="3"/>
        <v>12.319995927961426</v>
      </c>
    </row>
    <row r="49" spans="1:17" ht="13.5" thickBot="1" x14ac:dyDescent="0.25"/>
    <row r="50" spans="1:17" ht="13.5" thickBot="1" x14ac:dyDescent="0.25">
      <c r="A50" s="119" t="s">
        <v>20</v>
      </c>
      <c r="B50" s="121"/>
      <c r="C50" s="120"/>
      <c r="D50" s="77">
        <f t="shared" ref="D50:Q50" si="4">(D48-C4)^2</f>
        <v>1.2711614679590094E-11</v>
      </c>
      <c r="E50" s="78">
        <f t="shared" si="4"/>
        <v>6.4106859136116993E-12</v>
      </c>
      <c r="F50" s="78">
        <f t="shared" si="4"/>
        <v>2.6735376614500471E-13</v>
      </c>
      <c r="G50" s="78">
        <f t="shared" si="4"/>
        <v>6.8116930098954366E-12</v>
      </c>
      <c r="H50" s="78">
        <f t="shared" si="4"/>
        <v>3.4223096329280536E-13</v>
      </c>
      <c r="I50" s="78">
        <f t="shared" si="4"/>
        <v>2.6560351144851342E-12</v>
      </c>
      <c r="J50" s="78">
        <f t="shared" si="4"/>
        <v>9.9392141907675702E-13</v>
      </c>
      <c r="K50" s="78">
        <f t="shared" si="4"/>
        <v>1.9714702340803812E-12</v>
      </c>
      <c r="L50" s="78">
        <f t="shared" si="4"/>
        <v>8.9202963972073476E-14</v>
      </c>
      <c r="M50" s="78">
        <f t="shared" si="4"/>
        <v>1.2722763497197531E-11</v>
      </c>
      <c r="N50" s="78">
        <f t="shared" si="4"/>
        <v>7.0437564464635761E-12</v>
      </c>
      <c r="O50" s="78">
        <f t="shared" si="4"/>
        <v>4.1430924515602079E-13</v>
      </c>
      <c r="P50" s="78">
        <f t="shared" si="4"/>
        <v>1.9759181783641658E-11</v>
      </c>
      <c r="Q50" s="79">
        <f t="shared" si="4"/>
        <v>1.6581498154464701E-11</v>
      </c>
    </row>
    <row r="51" spans="1:17" ht="13.5" thickBot="1" x14ac:dyDescent="0.25">
      <c r="A51" s="119" t="s">
        <v>19</v>
      </c>
      <c r="B51" s="121"/>
      <c r="C51" s="120"/>
      <c r="D51" s="76">
        <f>SUM(D50:Q50)</f>
        <v>8.8775717191072872E-11</v>
      </c>
    </row>
    <row r="55" spans="1:17" ht="13.5" thickBot="1" x14ac:dyDescent="0.25"/>
    <row r="56" spans="1:17" ht="13.5" thickBot="1" x14ac:dyDescent="0.25">
      <c r="A56" s="128" t="s">
        <v>28</v>
      </c>
      <c r="B56" s="129"/>
      <c r="C56" s="13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20" t="str">
        <f t="shared" ref="F58:K67" si="7">IF($B58&lt;= F$57, (F16/100-$C$70)/(1+F16/100) +($B$7*G57+$B$8*G58)/(1+F16/100),"")</f>
        <v/>
      </c>
      <c r="G58" s="20" t="str">
        <f t="shared" si="7"/>
        <v/>
      </c>
      <c r="H58" s="20" t="str">
        <f t="shared" si="7"/>
        <v/>
      </c>
      <c r="I58" s="20" t="str">
        <f t="shared" si="7"/>
        <v/>
      </c>
      <c r="J58" s="20" t="str">
        <f t="shared" si="7"/>
        <v/>
      </c>
      <c r="K58" s="20" t="str">
        <f t="shared" si="7"/>
        <v/>
      </c>
      <c r="L58" s="2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20" t="str">
        <f t="shared" si="7"/>
        <v/>
      </c>
      <c r="G59" s="20" t="str">
        <f t="shared" si="7"/>
        <v/>
      </c>
      <c r="H59" s="20" t="str">
        <f t="shared" si="7"/>
        <v/>
      </c>
      <c r="I59" s="20" t="str">
        <f t="shared" si="7"/>
        <v/>
      </c>
      <c r="J59" s="20" t="str">
        <f t="shared" si="7"/>
        <v/>
      </c>
      <c r="K59" s="20">
        <f t="shared" si="7"/>
        <v>4.7821084470449665E-2</v>
      </c>
      <c r="L59" s="2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20" t="str">
        <f t="shared" si="7"/>
        <v/>
      </c>
      <c r="G60" s="20" t="str">
        <f t="shared" si="7"/>
        <v/>
      </c>
      <c r="H60" s="20" t="str">
        <f t="shared" si="7"/>
        <v/>
      </c>
      <c r="I60" s="20" t="str">
        <f t="shared" si="7"/>
        <v/>
      </c>
      <c r="J60" s="20">
        <f t="shared" si="7"/>
        <v>5.3874134370234104E-2</v>
      </c>
      <c r="K60" s="20">
        <f t="shared" si="7"/>
        <v>4.6677340917582189E-2</v>
      </c>
      <c r="L60" s="2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20" t="str">
        <f t="shared" si="7"/>
        <v/>
      </c>
      <c r="G61" s="20" t="str">
        <f t="shared" si="7"/>
        <v/>
      </c>
      <c r="H61" s="20" t="str">
        <f t="shared" si="7"/>
        <v/>
      </c>
      <c r="I61" s="20">
        <f t="shared" si="7"/>
        <v>6.0942354643787389E-2</v>
      </c>
      <c r="J61" s="20">
        <f t="shared" si="7"/>
        <v>5.2319405881847997E-2</v>
      </c>
      <c r="K61" s="20">
        <f t="shared" si="7"/>
        <v>4.5537170002505921E-2</v>
      </c>
      <c r="L61" s="2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20" t="str">
        <f t="shared" si="7"/>
        <v/>
      </c>
      <c r="G62" s="20" t="str">
        <f t="shared" si="7"/>
        <v/>
      </c>
      <c r="H62" s="20">
        <f t="shared" si="7"/>
        <v>5.6814711515146443E-2</v>
      </c>
      <c r="I62" s="20">
        <f t="shared" si="7"/>
        <v>5.9022455188184789E-2</v>
      </c>
      <c r="J62" s="20">
        <f t="shared" si="7"/>
        <v>5.0768775672312166E-2</v>
      </c>
      <c r="K62" s="20">
        <f t="shared" si="7"/>
        <v>4.4400569793637802E-2</v>
      </c>
      <c r="L62" s="2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20" t="str">
        <f t="shared" si="7"/>
        <v/>
      </c>
      <c r="G63" s="20">
        <f t="shared" si="7"/>
        <v>5.6025405359427113E-2</v>
      </c>
      <c r="H63" s="20">
        <f t="shared" si="7"/>
        <v>5.4596802308686833E-2</v>
      </c>
      <c r="I63" s="20">
        <f t="shared" si="7"/>
        <v>5.7106685073081476E-2</v>
      </c>
      <c r="J63" s="20">
        <f t="shared" si="7"/>
        <v>4.9222248770866631E-2</v>
      </c>
      <c r="K63" s="20">
        <f t="shared" si="7"/>
        <v>4.3267538273617359E-2</v>
      </c>
      <c r="L63" s="2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20">
        <f t="shared" si="7"/>
        <v>3.1085183084883148E-2</v>
      </c>
      <c r="G64" s="20">
        <f t="shared" si="7"/>
        <v>5.3533610883863304E-2</v>
      </c>
      <c r="H64" s="20">
        <f t="shared" si="7"/>
        <v>5.2382745517120952E-2</v>
      </c>
      <c r="I64" s="20">
        <f t="shared" si="7"/>
        <v>5.5195058895890665E-2</v>
      </c>
      <c r="J64" s="20">
        <f t="shared" si="7"/>
        <v>4.7679830051471667E-2</v>
      </c>
      <c r="K64" s="20">
        <f t="shared" si="7"/>
        <v>4.2138073340017915E-2</v>
      </c>
      <c r="L64" s="2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20">
        <f t="shared" si="6"/>
        <v>3.9918346426386503E-3</v>
      </c>
      <c r="F65" s="20">
        <f t="shared" si="7"/>
        <v>2.8389120152936084E-2</v>
      </c>
      <c r="G65" s="20">
        <f t="shared" si="7"/>
        <v>5.1045121305723445E-2</v>
      </c>
      <c r="H65" s="20">
        <f t="shared" si="7"/>
        <v>5.0172565348716704E-2</v>
      </c>
      <c r="I65" s="20">
        <f t="shared" si="7"/>
        <v>5.3287591036059748E-2</v>
      </c>
      <c r="J65" s="20">
        <f t="shared" si="7"/>
        <v>4.6141524233654509E-2</v>
      </c>
      <c r="K65" s="20">
        <f t="shared" si="7"/>
        <v>4.1012172806057033E-2</v>
      </c>
      <c r="L65" s="2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20">
        <f t="shared" si="5"/>
        <v>2.3610388267781969E-3</v>
      </c>
      <c r="E66" s="20">
        <f t="shared" si="6"/>
        <v>1.1061585863069087E-3</v>
      </c>
      <c r="F66" s="20">
        <f t="shared" si="7"/>
        <v>2.569585908840033E-2</v>
      </c>
      <c r="G66" s="20">
        <f t="shared" si="7"/>
        <v>4.8559970978110475E-2</v>
      </c>
      <c r="H66" s="20">
        <f t="shared" si="7"/>
        <v>4.7966285751995061E-2</v>
      </c>
      <c r="I66" s="20">
        <f t="shared" si="7"/>
        <v>5.1384295655726338E-2</v>
      </c>
      <c r="J66" s="20">
        <f t="shared" si="7"/>
        <v>4.4607335883361007E-2</v>
      </c>
      <c r="K66" s="20">
        <f t="shared" si="7"/>
        <v>3.9889834401306751E-2</v>
      </c>
      <c r="L66" s="2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0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20">
        <f t="shared" si="7"/>
        <v>2.3005441786738804E-2</v>
      </c>
      <c r="G67" s="20">
        <f t="shared" si="7"/>
        <v>4.607819397185494E-2</v>
      </c>
      <c r="H67" s="20">
        <f t="shared" si="7"/>
        <v>4.5763930415932214E-2</v>
      </c>
      <c r="I67" s="20">
        <f t="shared" si="7"/>
        <v>4.9485186700386756E-2</v>
      </c>
      <c r="J67" s="2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19" t="s">
        <v>21</v>
      </c>
      <c r="B1" s="121"/>
      <c r="C1" s="121"/>
      <c r="D1" s="121"/>
      <c r="E1" s="121"/>
      <c r="F1" s="121"/>
      <c r="G1" s="121"/>
      <c r="H1" s="120"/>
    </row>
    <row r="2" spans="1:16" ht="13.5" thickBot="1" x14ac:dyDescent="0.25"/>
    <row r="3" spans="1:16" x14ac:dyDescent="0.2">
      <c r="A3" s="122" t="s">
        <v>15</v>
      </c>
      <c r="B3" s="123"/>
      <c r="C3" s="86">
        <v>0</v>
      </c>
      <c r="D3" s="86">
        <v>1</v>
      </c>
      <c r="E3" s="86">
        <v>2</v>
      </c>
      <c r="F3" s="86">
        <v>3</v>
      </c>
      <c r="G3" s="86">
        <v>4</v>
      </c>
      <c r="H3" s="86">
        <v>5</v>
      </c>
      <c r="I3" s="86">
        <v>6</v>
      </c>
      <c r="J3" s="86">
        <v>7</v>
      </c>
      <c r="K3" s="86">
        <v>8</v>
      </c>
      <c r="L3" s="86">
        <v>9</v>
      </c>
      <c r="M3" s="86">
        <v>10</v>
      </c>
      <c r="N3" s="86">
        <v>11</v>
      </c>
      <c r="O3" s="86">
        <v>12</v>
      </c>
      <c r="P3" s="87">
        <v>13</v>
      </c>
    </row>
    <row r="4" spans="1:16" ht="13.5" thickBot="1" x14ac:dyDescent="0.25">
      <c r="A4" s="124" t="s">
        <v>43</v>
      </c>
      <c r="B4" s="125"/>
      <c r="C4" s="88">
        <v>7.3</v>
      </c>
      <c r="D4" s="88">
        <v>7.62</v>
      </c>
      <c r="E4" s="88">
        <v>8.1</v>
      </c>
      <c r="F4" s="88">
        <v>8.4499999999999993</v>
      </c>
      <c r="G4" s="88">
        <v>9.1999999999999993</v>
      </c>
      <c r="H4" s="88">
        <v>9.64</v>
      </c>
      <c r="I4" s="88">
        <v>10.119999999999999</v>
      </c>
      <c r="J4" s="88">
        <v>10.45</v>
      </c>
      <c r="K4" s="88">
        <v>10.75</v>
      </c>
      <c r="L4" s="88">
        <v>11.22</v>
      </c>
      <c r="M4" s="88">
        <v>11.55</v>
      </c>
      <c r="N4" s="88">
        <v>11.92</v>
      </c>
      <c r="O4" s="88">
        <v>12.2</v>
      </c>
      <c r="P4" s="89">
        <v>12.32</v>
      </c>
    </row>
    <row r="5" spans="1:16" ht="13.5" thickBot="1" x14ac:dyDescent="0.25">
      <c r="A5" s="126" t="s">
        <v>16</v>
      </c>
      <c r="B5" s="127"/>
      <c r="C5" s="90">
        <v>7.2999975272283564</v>
      </c>
      <c r="D5" s="91">
        <v>7.9012646992223168</v>
      </c>
      <c r="E5" s="91">
        <v>8.9760501223067521</v>
      </c>
      <c r="F5" s="91">
        <v>9.3650269905201782</v>
      </c>
      <c r="G5" s="91">
        <v>12.00938375100705</v>
      </c>
      <c r="H5" s="91">
        <v>11.573127223859411</v>
      </c>
      <c r="I5" s="91">
        <v>12.659448901993134</v>
      </c>
      <c r="J5" s="91">
        <v>12.346632768955727</v>
      </c>
      <c r="K5" s="91">
        <v>12.663744757704864</v>
      </c>
      <c r="L5" s="91">
        <v>14.857249546813584</v>
      </c>
      <c r="M5" s="91">
        <v>14.176474554745401</v>
      </c>
      <c r="N5" s="91">
        <v>15.214771236747589</v>
      </c>
      <c r="O5" s="91">
        <v>14.705630840924183</v>
      </c>
      <c r="P5" s="92">
        <v>13.019523143714936</v>
      </c>
    </row>
    <row r="6" spans="1:16" x14ac:dyDescent="0.2">
      <c r="A6" s="72" t="s">
        <v>18</v>
      </c>
      <c r="B6" s="99">
        <v>0.01</v>
      </c>
    </row>
    <row r="7" spans="1:16" x14ac:dyDescent="0.2">
      <c r="A7" s="73" t="s">
        <v>5</v>
      </c>
      <c r="B7" s="75">
        <v>0.5</v>
      </c>
    </row>
    <row r="8" spans="1:16" ht="13.5" thickBot="1" x14ac:dyDescent="0.25">
      <c r="A8" s="74" t="s">
        <v>6</v>
      </c>
      <c r="B8" s="30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9" t="s">
        <v>17</v>
      </c>
      <c r="B10" s="12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19" t="s">
        <v>13</v>
      </c>
      <c r="B28" s="120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19" t="s">
        <v>41</v>
      </c>
      <c r="B47" s="121"/>
      <c r="C47" s="120"/>
      <c r="D47" s="83">
        <f>SUM(D30:D44)</f>
        <v>0.93196647068537053</v>
      </c>
      <c r="E47" s="84">
        <f>SUM(E30:E44)</f>
        <v>0.86340395455577812</v>
      </c>
      <c r="F47" s="84">
        <f t="shared" ref="F47:Q47" si="2">SUM(F30:F44)</f>
        <v>0.79163123705277705</v>
      </c>
      <c r="G47" s="84">
        <f t="shared" si="2"/>
        <v>0.72290601621303097</v>
      </c>
      <c r="H47" s="84">
        <f t="shared" si="2"/>
        <v>0.64400098652766469</v>
      </c>
      <c r="I47" s="84">
        <f t="shared" si="2"/>
        <v>0.57568754912362052</v>
      </c>
      <c r="J47" s="84">
        <f t="shared" si="2"/>
        <v>0.50925403349925114</v>
      </c>
      <c r="K47" s="84">
        <f t="shared" si="2"/>
        <v>0.45152001582262863</v>
      </c>
      <c r="L47" s="84">
        <f t="shared" si="2"/>
        <v>0.39893764149165722</v>
      </c>
      <c r="M47" s="84">
        <f t="shared" si="2"/>
        <v>0.34527839093322032</v>
      </c>
      <c r="N47" s="84">
        <f t="shared" si="2"/>
        <v>0.300496065882568</v>
      </c>
      <c r="O47" s="84">
        <f t="shared" si="2"/>
        <v>0.25888306502169645</v>
      </c>
      <c r="P47" s="84">
        <f t="shared" si="2"/>
        <v>0.22392095257767805</v>
      </c>
      <c r="Q47" s="85">
        <f t="shared" si="2"/>
        <v>0.1966076371992718</v>
      </c>
    </row>
    <row r="48" spans="1:17" ht="13.5" thickBot="1" x14ac:dyDescent="0.25">
      <c r="A48" s="119" t="s">
        <v>42</v>
      </c>
      <c r="B48" s="121"/>
      <c r="C48" s="120"/>
      <c r="D48" s="80">
        <f>100*((1/D47)^(1/D29)-1)</f>
        <v>7.2999975272283635</v>
      </c>
      <c r="E48" s="81">
        <f t="shared" ref="E48:Q48" si="3">100*((1/E47)^(1/E29)-1)</f>
        <v>7.6199988975423683</v>
      </c>
      <c r="F48" s="81">
        <f t="shared" si="3"/>
        <v>8.0999996183435119</v>
      </c>
      <c r="G48" s="81">
        <f t="shared" si="3"/>
        <v>8.4499959748896014</v>
      </c>
      <c r="H48" s="81">
        <f t="shared" si="3"/>
        <v>9.2000138550814228</v>
      </c>
      <c r="I48" s="81">
        <f t="shared" si="3"/>
        <v>9.6399580119879591</v>
      </c>
      <c r="J48" s="81">
        <f t="shared" si="3"/>
        <v>10.120076194139905</v>
      </c>
      <c r="K48" s="81">
        <f t="shared" si="3"/>
        <v>10.449911974841886</v>
      </c>
      <c r="L48" s="81">
        <f t="shared" si="3"/>
        <v>10.750038822315533</v>
      </c>
      <c r="M48" s="81">
        <f t="shared" si="3"/>
        <v>11.220043369018097</v>
      </c>
      <c r="N48" s="81">
        <f t="shared" si="3"/>
        <v>11.549903998109045</v>
      </c>
      <c r="O48" s="81">
        <f t="shared" si="3"/>
        <v>11.920084622803472</v>
      </c>
      <c r="P48" s="81">
        <f t="shared" si="3"/>
        <v>12.199962778771155</v>
      </c>
      <c r="Q48" s="82">
        <f t="shared" si="3"/>
        <v>12.320005339909024</v>
      </c>
    </row>
    <row r="49" spans="1:17" ht="13.5" thickBot="1" x14ac:dyDescent="0.25"/>
    <row r="50" spans="1:17" ht="13.5" thickBot="1" x14ac:dyDescent="0.25">
      <c r="A50" s="119" t="s">
        <v>20</v>
      </c>
      <c r="B50" s="121"/>
      <c r="C50" s="120"/>
      <c r="D50" s="77">
        <f t="shared" ref="D50:Q50" si="4">(D48-C4)^2</f>
        <v>6.1145995654951176E-12</v>
      </c>
      <c r="E50" s="78">
        <f t="shared" si="4"/>
        <v>1.2154128300285111E-12</v>
      </c>
      <c r="F50" s="78">
        <f t="shared" si="4"/>
        <v>1.4566167463921977E-13</v>
      </c>
      <c r="G50" s="78">
        <f t="shared" si="4"/>
        <v>1.6201513715090451E-11</v>
      </c>
      <c r="H50" s="78">
        <f t="shared" si="4"/>
        <v>1.9196328125143034E-10</v>
      </c>
      <c r="I50" s="78">
        <f t="shared" si="4"/>
        <v>1.7629931551947754E-9</v>
      </c>
      <c r="J50" s="78">
        <f t="shared" si="4"/>
        <v>5.8055469559989598E-9</v>
      </c>
      <c r="K50" s="78">
        <f t="shared" si="4"/>
        <v>7.7484284609384323E-9</v>
      </c>
      <c r="L50" s="78">
        <f t="shared" si="4"/>
        <v>1.5071721833424576E-9</v>
      </c>
      <c r="M50" s="78">
        <f t="shared" si="4"/>
        <v>1.8808717306001993E-9</v>
      </c>
      <c r="N50" s="78">
        <f t="shared" si="4"/>
        <v>9.2163630671147295E-9</v>
      </c>
      <c r="O50" s="78">
        <f t="shared" si="4"/>
        <v>7.1610188674778E-9</v>
      </c>
      <c r="P50" s="78">
        <f t="shared" si="4"/>
        <v>1.3854198766555934E-9</v>
      </c>
      <c r="Q50" s="79">
        <f t="shared" si="4"/>
        <v>2.8514628378244258E-11</v>
      </c>
    </row>
    <row r="51" spans="1:17" ht="13.5" thickBot="1" x14ac:dyDescent="0.25">
      <c r="A51" s="119" t="s">
        <v>19</v>
      </c>
      <c r="B51" s="121"/>
      <c r="C51" s="120"/>
      <c r="D51" s="76">
        <f>SUM(D50:Q50)</f>
        <v>3.6711969394737879E-8</v>
      </c>
    </row>
    <row r="55" spans="1:17" ht="13.5" thickBot="1" x14ac:dyDescent="0.25"/>
    <row r="56" spans="1:17" ht="13.5" thickBot="1" x14ac:dyDescent="0.25">
      <c r="A56" s="128" t="s">
        <v>28</v>
      </c>
      <c r="B56" s="129"/>
      <c r="C56" s="13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20" t="str">
        <f t="shared" ref="F58:K67" si="7">IF($B58&lt;= F$57, (F16/100-$C$70)/(1+F16/100) +($B$7*G57+$B$8*G58)/(1+F16/100),"")</f>
        <v/>
      </c>
      <c r="G58" s="20" t="str">
        <f t="shared" si="7"/>
        <v/>
      </c>
      <c r="H58" s="20" t="str">
        <f t="shared" si="7"/>
        <v/>
      </c>
      <c r="I58" s="20" t="str">
        <f t="shared" si="7"/>
        <v/>
      </c>
      <c r="J58" s="20" t="str">
        <f t="shared" si="7"/>
        <v/>
      </c>
      <c r="K58" s="20" t="str">
        <f t="shared" si="7"/>
        <v/>
      </c>
      <c r="L58" s="2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20" t="str">
        <f t="shared" si="7"/>
        <v/>
      </c>
      <c r="G59" s="20" t="str">
        <f t="shared" si="7"/>
        <v/>
      </c>
      <c r="H59" s="20" t="str">
        <f t="shared" si="7"/>
        <v/>
      </c>
      <c r="I59" s="20" t="str">
        <f t="shared" si="7"/>
        <v/>
      </c>
      <c r="J59" s="20" t="str">
        <f t="shared" si="7"/>
        <v/>
      </c>
      <c r="K59" s="20">
        <f t="shared" si="7"/>
        <v>5.2444073357238545E-2</v>
      </c>
      <c r="L59" s="2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20" t="str">
        <f t="shared" si="7"/>
        <v/>
      </c>
      <c r="G60" s="20" t="str">
        <f t="shared" si="7"/>
        <v/>
      </c>
      <c r="H60" s="20" t="str">
        <f t="shared" si="7"/>
        <v/>
      </c>
      <c r="I60" s="20" t="str">
        <f t="shared" si="7"/>
        <v/>
      </c>
      <c r="J60" s="20">
        <f t="shared" si="7"/>
        <v>5.9347681308968905E-2</v>
      </c>
      <c r="K60" s="20">
        <f t="shared" si="7"/>
        <v>5.0131475418166996E-2</v>
      </c>
      <c r="L60" s="2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20" t="str">
        <f t="shared" si="7"/>
        <v/>
      </c>
      <c r="G61" s="20" t="str">
        <f t="shared" si="7"/>
        <v/>
      </c>
      <c r="H61" s="20" t="str">
        <f t="shared" si="7"/>
        <v/>
      </c>
      <c r="I61" s="20">
        <f t="shared" si="7"/>
        <v>6.673293438821068E-2</v>
      </c>
      <c r="J61" s="20">
        <f t="shared" si="7"/>
        <v>5.6213713839414703E-2</v>
      </c>
      <c r="K61" s="20">
        <f t="shared" si="7"/>
        <v>4.7833189073926044E-2</v>
      </c>
      <c r="L61" s="2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20" t="str">
        <f t="shared" si="7"/>
        <v/>
      </c>
      <c r="G62" s="20" t="str">
        <f t="shared" si="7"/>
        <v/>
      </c>
      <c r="H62" s="20">
        <f t="shared" si="7"/>
        <v>6.2378447030170064E-2</v>
      </c>
      <c r="I62" s="20">
        <f t="shared" si="7"/>
        <v>6.2872616981103746E-2</v>
      </c>
      <c r="J62" s="20">
        <f t="shared" si="7"/>
        <v>5.3096086053598661E-2</v>
      </c>
      <c r="K62" s="20">
        <f t="shared" si="7"/>
        <v>4.5549200622060824E-2</v>
      </c>
      <c r="L62" s="2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20" t="str">
        <f t="shared" si="7"/>
        <v/>
      </c>
      <c r="G63" s="20">
        <f t="shared" si="7"/>
        <v>6.1020615992404964E-2</v>
      </c>
      <c r="H63" s="20">
        <f t="shared" si="7"/>
        <v>5.7927403875089128E-2</v>
      </c>
      <c r="I63" s="20">
        <f t="shared" si="7"/>
        <v>5.9028696803023507E-2</v>
      </c>
      <c r="J63" s="20">
        <f t="shared" si="7"/>
        <v>4.9994840694240983E-2</v>
      </c>
      <c r="K63" s="20">
        <f t="shared" si="7"/>
        <v>4.327949496478764E-2</v>
      </c>
      <c r="L63" s="2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20">
        <f t="shared" si="7"/>
        <v>3.5135634181923295E-2</v>
      </c>
      <c r="G64" s="20">
        <f t="shared" si="7"/>
        <v>5.6027304111252917E-2</v>
      </c>
      <c r="H64" s="20">
        <f t="shared" si="7"/>
        <v>5.3491622266931466E-2</v>
      </c>
      <c r="I64" s="20">
        <f t="shared" si="7"/>
        <v>5.5201293266382928E-2</v>
      </c>
      <c r="J64" s="20">
        <f t="shared" si="7"/>
        <v>4.6910017999468083E-2</v>
      </c>
      <c r="K64" s="20">
        <f t="shared" si="7"/>
        <v>4.1024055631766247E-2</v>
      </c>
      <c r="L64" s="2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20">
        <f t="shared" si="6"/>
        <v>6.880561435719211E-3</v>
      </c>
      <c r="F65" s="20">
        <f t="shared" si="7"/>
        <v>2.9738079519346261E-2</v>
      </c>
      <c r="G65" s="20">
        <f t="shared" si="7"/>
        <v>5.1047072194530023E-2</v>
      </c>
      <c r="H65" s="20">
        <f t="shared" si="7"/>
        <v>4.9071297952820461E-2</v>
      </c>
      <c r="I65" s="20">
        <f t="shared" si="7"/>
        <v>5.1390522286030582E-2</v>
      </c>
      <c r="J65" s="20">
        <f t="shared" si="7"/>
        <v>4.3841655729766248E-2</v>
      </c>
      <c r="K65" s="20">
        <f t="shared" si="7"/>
        <v>3.8782864802845686E-2</v>
      </c>
      <c r="L65" s="2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20">
        <f t="shared" si="5"/>
        <v>3.6986532151432961E-3</v>
      </c>
      <c r="E66" s="20">
        <f t="shared" si="6"/>
        <v>1.1070998855491794E-3</v>
      </c>
      <c r="F66" s="20">
        <f t="shared" si="7"/>
        <v>2.4351646864582171E-2</v>
      </c>
      <c r="G66" s="20">
        <f t="shared" si="7"/>
        <v>4.6080196189133844E-2</v>
      </c>
      <c r="H66" s="20">
        <f t="shared" si="7"/>
        <v>4.4666622522836805E-2</v>
      </c>
      <c r="I66" s="20">
        <f t="shared" si="7"/>
        <v>4.7596496300023571E-2</v>
      </c>
      <c r="J66" s="20">
        <f t="shared" si="7"/>
        <v>4.0789789195222519E-2</v>
      </c>
      <c r="K66" s="20">
        <f t="shared" si="7"/>
        <v>3.6555903330776331E-2</v>
      </c>
      <c r="L66" s="2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0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20">
        <f t="shared" si="7"/>
        <v>1.8976671367420556E-2</v>
      </c>
      <c r="G67" s="20">
        <f t="shared" si="7"/>
        <v>4.1126947526226226E-2</v>
      </c>
      <c r="H67" s="20">
        <f t="shared" si="7"/>
        <v>4.0277783416474269E-2</v>
      </c>
      <c r="I67" s="20">
        <f t="shared" si="7"/>
        <v>4.3819324291215024E-2</v>
      </c>
      <c r="J67" s="2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/>
  <cp:lastModifiedBy>William Breckwoldt</cp:lastModifiedBy>
  <cp:lastPrinted>2004-05-18T03:27:22Z</cp:lastPrinted>
  <dcterms:created xsi:type="dcterms:W3CDTF">2000-07-13T16:13:54Z</dcterms:created>
  <dcterms:modified xsi:type="dcterms:W3CDTF">2023-04-16T18:21:06Z</dcterms:modified>
</cp:coreProperties>
</file>