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MATLAB_Work\ContamXJR_MatLab\contam-airnet\"/>
    </mc:Choice>
  </mc:AlternateContent>
  <xr:revisionPtr revIDLastSave="0" documentId="13_ncr:1_{A8703DFB-A181-4723-8A82-9D1BFDDBC8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Do">Sheet1!#REF!</definedName>
    <definedName name="T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6" i="1" s="1"/>
  <c r="I15" i="1"/>
  <c r="H15" i="1"/>
  <c r="I16" i="1"/>
  <c r="H16" i="1"/>
  <c r="D15" i="1"/>
  <c r="C11" i="1"/>
  <c r="C16" i="1" s="1"/>
  <c r="C15" i="1"/>
  <c r="C3" i="1"/>
  <c r="C4" i="1" s="1"/>
  <c r="C6" i="1" s="1"/>
  <c r="AL5" i="1"/>
  <c r="AL6" i="1" s="1"/>
  <c r="AL7" i="1" s="1"/>
  <c r="H18" i="1" l="1"/>
  <c r="C14" i="1"/>
  <c r="C17" i="1"/>
  <c r="H17" i="1"/>
  <c r="H21" i="1" s="1"/>
  <c r="H36" i="1" s="1"/>
  <c r="H4" i="1"/>
  <c r="I14" i="1"/>
  <c r="H14" i="1"/>
  <c r="H23" i="1"/>
  <c r="I23" i="1"/>
  <c r="H22" i="1"/>
  <c r="C5" i="1"/>
  <c r="C23" i="1" s="1"/>
  <c r="AL8" i="1"/>
  <c r="AL9" i="1" s="1"/>
  <c r="C21" i="1" l="1"/>
  <c r="C36" i="1" s="1"/>
  <c r="H33" i="1"/>
  <c r="H25" i="1"/>
  <c r="H32" i="1"/>
  <c r="H31" i="1"/>
  <c r="H30" i="1"/>
  <c r="H35" i="1"/>
  <c r="H29" i="1"/>
  <c r="H34" i="1"/>
  <c r="I32" i="1"/>
  <c r="I36" i="1"/>
  <c r="I31" i="1"/>
  <c r="I35" i="1"/>
  <c r="I30" i="1"/>
  <c r="I34" i="1"/>
  <c r="I29" i="1"/>
  <c r="I33" i="1"/>
  <c r="H24" i="1"/>
  <c r="C33" i="1" l="1"/>
  <c r="C32" i="1"/>
  <c r="C31" i="1"/>
  <c r="C29" i="1"/>
  <c r="C30" i="1"/>
  <c r="C34" i="1"/>
  <c r="C35" i="1"/>
  <c r="D11" i="1"/>
  <c r="D16" i="1" l="1"/>
  <c r="C18" i="1" s="1"/>
  <c r="C22" i="1" s="1"/>
  <c r="D23" i="1"/>
  <c r="D14" i="1"/>
  <c r="C25" i="1" s="1"/>
  <c r="D36" i="1" l="1"/>
  <c r="D35" i="1"/>
  <c r="D34" i="1"/>
  <c r="D33" i="1"/>
  <c r="D32" i="1"/>
  <c r="D31" i="1"/>
  <c r="D29" i="1"/>
  <c r="D30" i="1"/>
  <c r="C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Stuart Dols</author>
  </authors>
  <commentList>
    <comment ref="H14" authorId="0" shapeId="0" xr:uid="{00000000-0006-0000-0000-000001000000}">
      <text>
        <r>
          <rPr>
            <sz val="8"/>
            <color indexed="81"/>
            <rFont val="Tahoma"/>
            <family val="2"/>
          </rPr>
          <t>Flow through both are laminar if less than this.</t>
        </r>
      </text>
    </comment>
    <comment ref="I14" authorId="0" shapeId="0" xr:uid="{00000000-0006-0000-0000-000002000000}">
      <text>
        <r>
          <rPr>
            <sz val="8"/>
            <color indexed="81"/>
            <rFont val="Tahoma"/>
            <family val="2"/>
          </rPr>
          <t>Flow through both are turbulent if greater than this.</t>
        </r>
      </text>
    </comment>
  </commentList>
</comments>
</file>

<file path=xl/sharedStrings.xml><?xml version="1.0" encoding="utf-8"?>
<sst xmlns="http://schemas.openxmlformats.org/spreadsheetml/2006/main" count="189" uniqueCount="127">
  <si>
    <t>Pstd</t>
  </si>
  <si>
    <t>Pa</t>
  </si>
  <si>
    <t>Tstd</t>
  </si>
  <si>
    <t>K</t>
  </si>
  <si>
    <r>
      <rPr>
        <sz val="12"/>
        <rFont val="Symbol"/>
        <family val="1"/>
        <charset val="2"/>
      </rPr>
      <t>r</t>
    </r>
    <r>
      <rPr>
        <sz val="10"/>
        <rFont val="Arial"/>
        <family val="2"/>
      </rPr>
      <t>std</t>
    </r>
  </si>
  <si>
    <t>kg/m3</t>
  </si>
  <si>
    <t>Rair</t>
  </si>
  <si>
    <t>J/kg-K</t>
  </si>
  <si>
    <t>m</t>
  </si>
  <si>
    <t>kg/m-s</t>
  </si>
  <si>
    <t>C</t>
  </si>
  <si>
    <t>Tn</t>
  </si>
  <si>
    <r>
      <rPr>
        <sz val="12"/>
        <rFont val="Symbol"/>
        <family val="1"/>
        <charset val="2"/>
      </rPr>
      <t>r</t>
    </r>
    <r>
      <rPr>
        <sz val="10"/>
        <rFont val="Arial"/>
        <family val="2"/>
      </rPr>
      <t>n</t>
    </r>
  </si>
  <si>
    <t>Pbar</t>
  </si>
  <si>
    <t>ORIFICE</t>
  </si>
  <si>
    <t>Q = Cd A sqrt(2 dP / rho)</t>
  </si>
  <si>
    <t xml:space="preserve"> </t>
  </si>
  <si>
    <t>where</t>
  </si>
  <si>
    <t>w = rho Q = Cd A sqrt(2 rho dP)</t>
  </si>
  <si>
    <t xml:space="preserve">     = C sqrt(rho dP) in general powerlaw form</t>
  </si>
  <si>
    <t xml:space="preserve">     C = Cd A sqrt(2)</t>
  </si>
  <si>
    <t>For laminar flow:</t>
  </si>
  <si>
    <t>For turbulent flow:</t>
  </si>
  <si>
    <t>w = rho K dP / mu</t>
  </si>
  <si>
    <t>At the Laminar to Turbulent transition Re:</t>
  </si>
  <si>
    <t>w-turb = w-lam</t>
  </si>
  <si>
    <r>
      <t xml:space="preserve">Re = </t>
    </r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Calibri"/>
        <family val="2"/>
        <scheme val="minor"/>
      </rPr>
      <t>uD/</t>
    </r>
    <r>
      <rPr>
        <sz val="11"/>
        <color theme="1"/>
        <rFont val="Symbol"/>
        <family val="1"/>
        <charset val="2"/>
      </rPr>
      <t>m</t>
    </r>
  </si>
  <si>
    <t>w = mu A Re/D  =&gt; Flow is laminar below this</t>
  </si>
  <si>
    <t>Re-transition</t>
  </si>
  <si>
    <t>w-trans</t>
  </si>
  <si>
    <t>A</t>
  </si>
  <si>
    <t>Cd</t>
  </si>
  <si>
    <t>D</t>
  </si>
  <si>
    <t>m2</t>
  </si>
  <si>
    <t>n</t>
  </si>
  <si>
    <t>m2/s</t>
  </si>
  <si>
    <t>Ct</t>
  </si>
  <si>
    <t>orfc-01</t>
  </si>
  <si>
    <t>orfc-04</t>
  </si>
  <si>
    <t>kg/s</t>
  </si>
  <si>
    <t>orfc-01-old</t>
  </si>
  <si>
    <t>orfc-04-old</t>
  </si>
  <si>
    <t>OLD AIRNET</t>
  </si>
  <si>
    <t>CONTAM 3.0</t>
  </si>
  <si>
    <t>Ce</t>
  </si>
  <si>
    <t>Ke</t>
  </si>
  <si>
    <r>
      <t xml:space="preserve">x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</t>
    </r>
  </si>
  <si>
    <t>w-lam</t>
  </si>
  <si>
    <t>w-turb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</si>
  <si>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</t>
    </r>
  </si>
  <si>
    <t>dP-trans</t>
  </si>
  <si>
    <r>
      <t>x sqrt(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P)</t>
    </r>
  </si>
  <si>
    <t>dP-lam-both</t>
  </si>
  <si>
    <t>dP-turb-both</t>
  </si>
  <si>
    <t>TURB FLOW EQUATION --&gt;</t>
  </si>
  <si>
    <t>LAM FLOW EQUATION   --&gt;</t>
  </si>
  <si>
    <t>CONTAM should match green values</t>
  </si>
  <si>
    <t>=================================================== INPUTS =====</t>
  </si>
  <si>
    <t>WEATHER DATA</t>
  </si>
  <si>
    <t>Pambt:</t>
  </si>
  <si>
    <t>101325 Pa</t>
  </si>
  <si>
    <t>Tambt:</t>
  </si>
  <si>
    <t xml:space="preserve"> 20.00 C</t>
  </si>
  <si>
    <t>Wind Speed:</t>
  </si>
  <si>
    <t>0.00 m/s</t>
  </si>
  <si>
    <t>ZONE DATA</t>
  </si>
  <si>
    <t>PATH DATA</t>
  </si>
  <si>
    <t>================================================== RESULTS =====</t>
  </si>
  <si>
    <t>*** Airflows Converged after 12 iterations on norm(f)= 3.59e-09 &lt; feps= 1.000e-08</t>
  </si>
  <si>
    <t>NOTE: Diagram appears best with Courier New font.</t>
  </si>
  <si>
    <t xml:space="preserve">         ┌──────────┐  </t>
  </si>
  <si>
    <t xml:space="preserve">  1      │ 2-9      │  </t>
  </si>
  <si>
    <t xml:space="preserve">         ◊          ◊  </t>
  </si>
  <si>
    <t xml:space="preserve"> ambt    │ A-H      │  </t>
  </si>
  <si>
    <t xml:space="preserve">         └──────────┘  </t>
  </si>
  <si>
    <t>Zone Results</t>
  </si>
  <si>
    <t>Airflow Path Results</t>
  </si>
  <si>
    <t>#</t>
  </si>
  <si>
    <t>Name</t>
  </si>
  <si>
    <t>T</t>
  </si>
  <si>
    <t>Rho(initial)</t>
  </si>
  <si>
    <t>ambt</t>
  </si>
  <si>
    <t>B</t>
  </si>
  <si>
    <t>E</t>
  </si>
  <si>
    <t>F</t>
  </si>
  <si>
    <t>G</t>
  </si>
  <si>
    <t>H</t>
  </si>
  <si>
    <t>zm</t>
  </si>
  <si>
    <t>zn</t>
  </si>
  <si>
    <t>Tm</t>
  </si>
  <si>
    <t>area</t>
  </si>
  <si>
    <t>mult</t>
  </si>
  <si>
    <t>Cp</t>
  </si>
  <si>
    <t>Pw</t>
  </si>
  <si>
    <t>Cturb</t>
  </si>
  <si>
    <t>Clam</t>
  </si>
  <si>
    <t>Ht_m</t>
  </si>
  <si>
    <t>Ht_n</t>
  </si>
  <si>
    <t>Tambt</t>
  </si>
  <si>
    <t>WindSpeed</t>
  </si>
  <si>
    <t>Pressure[Pa]</t>
  </si>
  <si>
    <t>Density[kg/m3]</t>
  </si>
  <si>
    <t>mdot[kg/s]</t>
  </si>
  <si>
    <t>dP[Pa]</t>
  </si>
  <si>
    <t>D[kg/m3]</t>
  </si>
  <si>
    <t>Pw[Pa]</t>
  </si>
  <si>
    <t>Ps[Pa]</t>
  </si>
  <si>
    <t>FlowDir</t>
  </si>
  <si>
    <t>2&lt;--1</t>
  </si>
  <si>
    <t>2--&gt;1</t>
  </si>
  <si>
    <t>3&lt;--1</t>
  </si>
  <si>
    <t>3--&gt;1</t>
  </si>
  <si>
    <t>4&lt;--1</t>
  </si>
  <si>
    <t>4--&gt;1</t>
  </si>
  <si>
    <t>5&lt;--1</t>
  </si>
  <si>
    <t>5--&gt;1</t>
  </si>
  <si>
    <t>6&lt;--1</t>
  </si>
  <si>
    <t>6--&gt;1</t>
  </si>
  <si>
    <t>7&lt;--1</t>
  </si>
  <si>
    <t>7--&gt;1</t>
  </si>
  <si>
    <t>8&lt;--1</t>
  </si>
  <si>
    <t>8--&gt;1</t>
  </si>
  <si>
    <t>9&lt;--1</t>
  </si>
  <si>
    <t>9--&gt;1</t>
  </si>
  <si>
    <t>AIRNET matched these red values</t>
  </si>
  <si>
    <t>MATLAB</t>
  </si>
  <si>
    <r>
      <rPr>
        <sz val="11"/>
        <color theme="1"/>
        <rFont val="Calibri"/>
        <family val="2"/>
        <scheme val="minor"/>
      </rPr>
      <t>Ct·sqrt(</t>
    </r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</si>
</sst>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000"/>
    <numFmt numFmtId="165" formatCode="0.00000"/>
    <numFmt numFmtId="166" formatCode="0.000E+00"/>
    <numFmt numFmtId="167" formatCode="0.00000000"/>
    <numFmt numFmtId="168" formatCode="_(* #,##0.0000000_);_(* \(#,##0.0000000\);_(* &quot;-&quot;??_);_(@_)"/>
    <numFmt numFmtId="169" formatCode="0.0000000"/>
    <numFmt numFmtId="170" formatCode="0.000000"/>
    <numFmt numFmtId="171" formatCode="0.00000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name val="Symbol"/>
      <family val="1"/>
      <charset val="2"/>
    </font>
    <font>
      <sz val="11"/>
      <color theme="1"/>
      <name val="Symbol"/>
      <family val="1"/>
      <charset val="2"/>
    </font>
    <font>
      <sz val="8"/>
      <color indexed="81"/>
      <name val="Tahoma"/>
      <family val="2"/>
    </font>
    <font>
      <sz val="11"/>
      <color theme="1"/>
      <name val="Courier New"/>
      <family val="3"/>
    </font>
    <font>
      <sz val="11"/>
      <color theme="1"/>
      <name val="Calibri"/>
      <family val="2"/>
      <charset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54">
    <xf numFmtId="0" fontId="0" fillId="0" borderId="0" xfId="0"/>
    <xf numFmtId="0" fontId="6" fillId="0" borderId="2" xfId="0" applyFont="1" applyFill="1" applyBorder="1"/>
    <xf numFmtId="0" fontId="0" fillId="0" borderId="3" xfId="0" applyBorder="1"/>
    <xf numFmtId="0" fontId="6" fillId="0" borderId="4" xfId="0" applyFont="1" applyFill="1" applyBorder="1"/>
    <xf numFmtId="0" fontId="6" fillId="0" borderId="5" xfId="0" applyFont="1" applyFill="1" applyBorder="1"/>
    <xf numFmtId="0" fontId="0" fillId="0" borderId="0" xfId="0" applyBorder="1"/>
    <xf numFmtId="0" fontId="6" fillId="0" borderId="6" xfId="0" applyFont="1" applyFill="1" applyBorder="1"/>
    <xf numFmtId="0" fontId="7" fillId="0" borderId="5" xfId="0" applyFont="1" applyBorder="1"/>
    <xf numFmtId="164" fontId="0" fillId="0" borderId="0" xfId="0" applyNumberFormat="1" applyBorder="1"/>
    <xf numFmtId="0" fontId="6" fillId="0" borderId="6" xfId="0" applyFont="1" applyBorder="1"/>
    <xf numFmtId="0" fontId="0" fillId="0" borderId="8" xfId="0" applyBorder="1"/>
    <xf numFmtId="0" fontId="8" fillId="0" borderId="0" xfId="0" applyFont="1"/>
    <xf numFmtId="0" fontId="6" fillId="0" borderId="0" xfId="0" applyFont="1"/>
    <xf numFmtId="0" fontId="6" fillId="0" borderId="0" xfId="0" applyFont="1" applyFill="1" applyBorder="1"/>
    <xf numFmtId="0" fontId="4" fillId="4" borderId="1" xfId="4"/>
    <xf numFmtId="0" fontId="0" fillId="0" borderId="11" xfId="0" applyBorder="1"/>
    <xf numFmtId="0" fontId="6" fillId="0" borderId="0" xfId="0" applyFont="1" applyBorder="1"/>
    <xf numFmtId="0" fontId="6" fillId="0" borderId="5" xfId="0" applyFont="1" applyBorder="1"/>
    <xf numFmtId="0" fontId="8" fillId="0" borderId="7" xfId="0" applyFont="1" applyBorder="1"/>
    <xf numFmtId="0" fontId="7" fillId="0" borderId="0" xfId="0" applyFont="1" applyBorder="1"/>
    <xf numFmtId="0" fontId="5" fillId="0" borderId="0" xfId="0" applyFont="1"/>
    <xf numFmtId="0" fontId="8" fillId="0" borderId="5" xfId="0" applyFont="1" applyBorder="1"/>
    <xf numFmtId="0" fontId="0" fillId="0" borderId="9" xfId="0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5" fillId="0" borderId="0" xfId="0" applyFont="1" applyAlignment="1">
      <alignment horizontal="center" vertical="center"/>
    </xf>
    <xf numFmtId="168" fontId="0" fillId="0" borderId="0" xfId="1" applyNumberFormat="1" applyFont="1"/>
    <xf numFmtId="169" fontId="0" fillId="0" borderId="0" xfId="0" applyNumberFormat="1"/>
    <xf numFmtId="0" fontId="0" fillId="0" borderId="0" xfId="0" applyAlignment="1">
      <alignment horizontal="center" vertical="center"/>
    </xf>
    <xf numFmtId="171" fontId="0" fillId="0" borderId="0" xfId="0" applyNumberFormat="1"/>
    <xf numFmtId="0" fontId="2" fillId="2" borderId="0" xfId="2"/>
    <xf numFmtId="167" fontId="2" fillId="2" borderId="0" xfId="2" applyNumberFormat="1"/>
    <xf numFmtId="171" fontId="2" fillId="2" borderId="0" xfId="2" applyNumberFormat="1"/>
    <xf numFmtId="0" fontId="0" fillId="0" borderId="10" xfId="0" applyBorder="1"/>
    <xf numFmtId="0" fontId="0" fillId="0" borderId="12" xfId="0" applyBorder="1"/>
    <xf numFmtId="165" fontId="0" fillId="0" borderId="11" xfId="0" applyNumberFormat="1" applyBorder="1"/>
    <xf numFmtId="167" fontId="0" fillId="0" borderId="11" xfId="0" applyNumberFormat="1" applyBorder="1"/>
    <xf numFmtId="170" fontId="0" fillId="0" borderId="11" xfId="0" applyNumberFormat="1" applyBorder="1"/>
    <xf numFmtId="0" fontId="3" fillId="3" borderId="0" xfId="3"/>
    <xf numFmtId="0" fontId="2" fillId="2" borderId="0" xfId="2" applyAlignment="1">
      <alignment horizontal="left" vertical="center"/>
    </xf>
    <xf numFmtId="11" fontId="0" fillId="0" borderId="0" xfId="0" applyNumberFormat="1"/>
    <xf numFmtId="0" fontId="11" fillId="0" borderId="0" xfId="0" applyFont="1"/>
    <xf numFmtId="0" fontId="0" fillId="0" borderId="0" xfId="0" applyNumberFormat="1"/>
    <xf numFmtId="0" fontId="3" fillId="3" borderId="0" xfId="3" applyAlignment="1">
      <alignment horizontal="left" vertical="center"/>
    </xf>
    <xf numFmtId="0" fontId="2" fillId="2" borderId="0" xfId="2" applyNumberFormat="1"/>
    <xf numFmtId="0" fontId="5" fillId="5" borderId="0" xfId="0" applyFont="1" applyFill="1"/>
    <xf numFmtId="0" fontId="0" fillId="5" borderId="0" xfId="0" applyFill="1"/>
    <xf numFmtId="0" fontId="5" fillId="5" borderId="0" xfId="0" applyFont="1" applyFill="1" applyAlignment="1">
      <alignment horizontal="center"/>
    </xf>
    <xf numFmtId="0" fontId="6" fillId="5" borderId="0" xfId="0" applyFont="1" applyFill="1"/>
    <xf numFmtId="0" fontId="0" fillId="5" borderId="0" xfId="0" applyFill="1" applyAlignment="1">
      <alignment horizontal="center" vertical="center"/>
    </xf>
    <xf numFmtId="167" fontId="3" fillId="3" borderId="0" xfId="3" applyNumberFormat="1"/>
    <xf numFmtId="171" fontId="3" fillId="3" borderId="0" xfId="3" applyNumberFormat="1"/>
    <xf numFmtId="167" fontId="12" fillId="0" borderId="0" xfId="0" applyNumberFormat="1" applyFont="1" applyAlignment="1">
      <alignment horizontal="center"/>
    </xf>
  </cellXfs>
  <cellStyles count="5">
    <cellStyle name="Bad" xfId="3" builtinId="27"/>
    <cellStyle name="Comma" xfId="1" builtinId="3"/>
    <cellStyle name="Good" xfId="2" builtinId="26"/>
    <cellStyle name="Input" xfId="4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0"/>
  <sheetViews>
    <sheetView tabSelected="1" workbookViewId="0">
      <selection activeCell="C20" sqref="C20"/>
    </sheetView>
  </sheetViews>
  <sheetFormatPr defaultRowHeight="15"/>
  <cols>
    <col min="1" max="1" width="24.42578125" bestFit="1" customWidth="1"/>
    <col min="2" max="2" width="12.5703125" bestFit="1" customWidth="1"/>
    <col min="3" max="4" width="12" bestFit="1" customWidth="1"/>
    <col min="5" max="5" width="9.140625" customWidth="1"/>
    <col min="6" max="6" width="2.7109375" customWidth="1"/>
    <col min="7" max="7" width="12.140625" bestFit="1" customWidth="1"/>
    <col min="8" max="8" width="12.5703125" bestFit="1" customWidth="1"/>
    <col min="9" max="9" width="11.5703125" bestFit="1" customWidth="1"/>
    <col min="11" max="11" width="2.7109375" customWidth="1"/>
    <col min="13" max="13" width="12.28515625" bestFit="1" customWidth="1"/>
    <col min="14" max="14" width="12.7109375" bestFit="1" customWidth="1"/>
    <col min="15" max="15" width="12.28515625" bestFit="1" customWidth="1"/>
    <col min="16" max="16" width="14.85546875" bestFit="1" customWidth="1"/>
    <col min="17" max="17" width="9.28515625" bestFit="1" customWidth="1"/>
    <col min="18" max="18" width="8.5703125" bestFit="1" customWidth="1"/>
    <col min="19" max="20" width="8.5703125" customWidth="1"/>
    <col min="21" max="21" width="7.85546875" bestFit="1" customWidth="1"/>
    <col min="22" max="22" width="12.28515625" bestFit="1" customWidth="1"/>
    <col min="23" max="23" width="9.28515625" bestFit="1" customWidth="1"/>
    <col min="24" max="24" width="3" bestFit="1" customWidth="1"/>
    <col min="25" max="25" width="11" bestFit="1" customWidth="1"/>
    <col min="26" max="26" width="3.140625" bestFit="1" customWidth="1"/>
    <col min="27" max="28" width="5.140625" bestFit="1" customWidth="1"/>
    <col min="29" max="29" width="3.28515625" bestFit="1" customWidth="1"/>
    <col min="30" max="30" width="9.28515625" bestFit="1" customWidth="1"/>
    <col min="31" max="32" width="8.28515625" bestFit="1" customWidth="1"/>
    <col min="33" max="33" width="5.7109375" bestFit="1" customWidth="1"/>
    <col min="34" max="34" width="5.140625" bestFit="1" customWidth="1"/>
  </cols>
  <sheetData>
    <row r="1" spans="2:41">
      <c r="B1" s="48" t="s">
        <v>43</v>
      </c>
      <c r="C1" s="48"/>
      <c r="D1" s="48"/>
      <c r="E1" s="48"/>
      <c r="F1" s="47"/>
      <c r="G1" s="48" t="s">
        <v>42</v>
      </c>
      <c r="H1" s="48"/>
      <c r="I1" s="48"/>
      <c r="J1" s="48"/>
      <c r="K1" s="47"/>
      <c r="L1" s="46" t="s">
        <v>125</v>
      </c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O1" s="20" t="s">
        <v>14</v>
      </c>
    </row>
    <row r="2" spans="2:41">
      <c r="B2" t="s">
        <v>13</v>
      </c>
      <c r="C2">
        <v>101325</v>
      </c>
      <c r="D2" s="13" t="s">
        <v>1</v>
      </c>
      <c r="F2" s="47"/>
      <c r="G2" t="s">
        <v>13</v>
      </c>
      <c r="H2">
        <v>101325</v>
      </c>
      <c r="I2" s="13" t="s">
        <v>1</v>
      </c>
      <c r="K2" s="47"/>
      <c r="L2" t="s">
        <v>67</v>
      </c>
      <c r="U2" t="s">
        <v>57</v>
      </c>
      <c r="AO2" s="20" t="s">
        <v>22</v>
      </c>
    </row>
    <row r="3" spans="2:41">
      <c r="B3" t="s">
        <v>11</v>
      </c>
      <c r="C3" s="14">
        <f>20</f>
        <v>20</v>
      </c>
      <c r="D3" s="13" t="s">
        <v>10</v>
      </c>
      <c r="F3" s="47"/>
      <c r="G3" t="s">
        <v>11</v>
      </c>
      <c r="H3" s="14">
        <f>20</f>
        <v>20</v>
      </c>
      <c r="I3" s="13" t="s">
        <v>10</v>
      </c>
      <c r="K3" s="47"/>
      <c r="AK3" s="1" t="s">
        <v>0</v>
      </c>
      <c r="AL3" s="2">
        <v>101325</v>
      </c>
      <c r="AM3" s="3" t="s">
        <v>1</v>
      </c>
      <c r="AO3" t="s">
        <v>15</v>
      </c>
    </row>
    <row r="4" spans="2:41">
      <c r="C4">
        <f>C3+273.15</f>
        <v>293.14999999999998</v>
      </c>
      <c r="D4" s="13" t="s">
        <v>3</v>
      </c>
      <c r="F4" s="47"/>
      <c r="H4">
        <f>H3+273.15</f>
        <v>293.14999999999998</v>
      </c>
      <c r="I4" s="13" t="s">
        <v>3</v>
      </c>
      <c r="K4" s="47"/>
      <c r="L4" t="s">
        <v>68</v>
      </c>
      <c r="U4" t="s">
        <v>58</v>
      </c>
      <c r="AK4" s="4" t="s">
        <v>2</v>
      </c>
      <c r="AL4" s="5">
        <v>20</v>
      </c>
      <c r="AM4" s="6" t="s">
        <v>10</v>
      </c>
      <c r="AO4" t="s">
        <v>18</v>
      </c>
    </row>
    <row r="5" spans="2:41" ht="15.75">
      <c r="B5" s="19" t="s">
        <v>12</v>
      </c>
      <c r="C5" s="8">
        <f>C2/(287.055*C4)</f>
        <v>1.2040973427229398</v>
      </c>
      <c r="D5" s="16" t="s">
        <v>5</v>
      </c>
      <c r="F5" s="47"/>
      <c r="G5" s="19" t="s">
        <v>12</v>
      </c>
      <c r="H5">
        <v>1.2041500000000001</v>
      </c>
      <c r="I5" s="16" t="s">
        <v>5</v>
      </c>
      <c r="K5" s="47"/>
      <c r="V5" t="s">
        <v>59</v>
      </c>
      <c r="W5" t="s">
        <v>60</v>
      </c>
      <c r="AK5" s="4"/>
      <c r="AL5" s="5">
        <f>AL4+273.15</f>
        <v>293.14999999999998</v>
      </c>
      <c r="AM5" s="6" t="s">
        <v>3</v>
      </c>
      <c r="AN5" t="s">
        <v>16</v>
      </c>
      <c r="AO5" t="s">
        <v>19</v>
      </c>
    </row>
    <row r="6" spans="2:41" ht="15.75">
      <c r="B6" s="11" t="s">
        <v>8</v>
      </c>
      <c r="C6">
        <f>0.0000037143+0.000000049286*C4</f>
        <v>1.8162490899999998E-5</v>
      </c>
      <c r="D6" s="12" t="s">
        <v>9</v>
      </c>
      <c r="F6" s="47"/>
      <c r="G6" s="11" t="s">
        <v>8</v>
      </c>
      <c r="H6">
        <f>0.0000171432+0.00000004828*H3</f>
        <v>1.8108799999999998E-5</v>
      </c>
      <c r="I6" s="12" t="s">
        <v>9</v>
      </c>
      <c r="K6" s="47"/>
      <c r="L6" t="s">
        <v>69</v>
      </c>
      <c r="V6" t="s">
        <v>61</v>
      </c>
      <c r="W6" t="s">
        <v>62</v>
      </c>
      <c r="AK6" s="7" t="s">
        <v>4</v>
      </c>
      <c r="AL6" s="8">
        <f>AL3/(287.055*AL5)</f>
        <v>1.2040973427229398</v>
      </c>
      <c r="AM6" s="9" t="s">
        <v>5</v>
      </c>
      <c r="AO6" t="s">
        <v>17</v>
      </c>
    </row>
    <row r="7" spans="2:41">
      <c r="B7" t="s">
        <v>28</v>
      </c>
      <c r="C7">
        <v>100</v>
      </c>
      <c r="F7" s="47"/>
      <c r="H7">
        <v>100</v>
      </c>
      <c r="K7" s="47"/>
      <c r="V7" t="s">
        <v>63</v>
      </c>
      <c r="W7" t="s">
        <v>64</v>
      </c>
      <c r="AK7" s="17" t="s">
        <v>6</v>
      </c>
      <c r="AL7" s="5">
        <f>AL3/(AL6*AL5)</f>
        <v>287.05500000000001</v>
      </c>
      <c r="AM7" s="9" t="s">
        <v>7</v>
      </c>
      <c r="AO7" t="s">
        <v>20</v>
      </c>
    </row>
    <row r="8" spans="2:41" ht="15.75">
      <c r="F8" s="47"/>
      <c r="K8" s="47"/>
      <c r="L8" s="42" t="s">
        <v>70</v>
      </c>
      <c r="M8" s="42"/>
      <c r="U8" t="s">
        <v>65</v>
      </c>
      <c r="AK8" s="21" t="s">
        <v>8</v>
      </c>
      <c r="AL8" s="5">
        <f>0.0000037143+0.000000049286*AL5</f>
        <v>1.8162490899999998E-5</v>
      </c>
      <c r="AM8" s="9" t="s">
        <v>9</v>
      </c>
    </row>
    <row r="9" spans="2:41" ht="15.75">
      <c r="F9" s="47"/>
      <c r="K9" s="47"/>
      <c r="L9" s="42" t="s">
        <v>71</v>
      </c>
      <c r="M9" s="42"/>
      <c r="V9" t="s">
        <v>77</v>
      </c>
      <c r="W9" t="s">
        <v>78</v>
      </c>
      <c r="X9" t="s">
        <v>79</v>
      </c>
      <c r="Y9" t="s">
        <v>80</v>
      </c>
      <c r="AK9" s="18" t="s">
        <v>34</v>
      </c>
      <c r="AL9" s="10">
        <f>AL8/AL6</f>
        <v>1.5083905806923742E-5</v>
      </c>
      <c r="AM9" s="22" t="s">
        <v>35</v>
      </c>
      <c r="AO9" t="s">
        <v>26</v>
      </c>
    </row>
    <row r="10" spans="2:41">
      <c r="C10" s="26" t="s">
        <v>37</v>
      </c>
      <c r="D10" s="26" t="s">
        <v>38</v>
      </c>
      <c r="F10" s="47"/>
      <c r="H10" s="26" t="s">
        <v>40</v>
      </c>
      <c r="I10" s="26" t="s">
        <v>41</v>
      </c>
      <c r="K10" s="47"/>
      <c r="L10" s="42" t="s">
        <v>72</v>
      </c>
      <c r="M10" s="42"/>
      <c r="V10">
        <v>1</v>
      </c>
      <c r="W10" t="s">
        <v>81</v>
      </c>
      <c r="X10">
        <v>20</v>
      </c>
      <c r="Y10">
        <v>1.2040999999999999</v>
      </c>
      <c r="AO10" s="20" t="s">
        <v>21</v>
      </c>
    </row>
    <row r="11" spans="2:41">
      <c r="B11" t="s">
        <v>32</v>
      </c>
      <c r="C11" s="23">
        <f>SQRT(4*C12/PI())</f>
        <v>0.11283791670955126</v>
      </c>
      <c r="D11" s="23">
        <f>SQRT(4*D12/PI())</f>
        <v>0.22567583341910252</v>
      </c>
      <c r="E11" s="12" t="s">
        <v>8</v>
      </c>
      <c r="F11" s="49"/>
      <c r="G11" t="s">
        <v>32</v>
      </c>
      <c r="H11" s="23">
        <v>0.1</v>
      </c>
      <c r="I11" s="23">
        <v>0.2</v>
      </c>
      <c r="J11" s="12" t="s">
        <v>8</v>
      </c>
      <c r="K11" s="47"/>
      <c r="L11" s="42" t="s">
        <v>73</v>
      </c>
      <c r="M11" s="42"/>
      <c r="V11">
        <v>2</v>
      </c>
      <c r="W11" t="s">
        <v>30</v>
      </c>
      <c r="X11">
        <v>20</v>
      </c>
      <c r="Y11">
        <v>1.2040999999999999</v>
      </c>
      <c r="AO11" t="s">
        <v>23</v>
      </c>
    </row>
    <row r="12" spans="2:41">
      <c r="B12" t="s">
        <v>30</v>
      </c>
      <c r="C12">
        <v>0.01</v>
      </c>
      <c r="D12">
        <v>0.04</v>
      </c>
      <c r="E12" s="12" t="s">
        <v>33</v>
      </c>
      <c r="F12" s="49"/>
      <c r="G12" t="s">
        <v>30</v>
      </c>
      <c r="H12">
        <v>0.01</v>
      </c>
      <c r="I12">
        <v>0.04</v>
      </c>
      <c r="J12" s="12" t="s">
        <v>33</v>
      </c>
      <c r="K12" s="47"/>
      <c r="L12" s="42" t="s">
        <v>74</v>
      </c>
      <c r="M12" s="42"/>
      <c r="V12">
        <v>3</v>
      </c>
      <c r="W12" t="s">
        <v>82</v>
      </c>
      <c r="X12">
        <v>20</v>
      </c>
      <c r="Y12">
        <v>1.2040999999999999</v>
      </c>
    </row>
    <row r="13" spans="2:41">
      <c r="B13" t="s">
        <v>31</v>
      </c>
      <c r="C13">
        <v>0.6</v>
      </c>
      <c r="D13">
        <v>0.6</v>
      </c>
      <c r="F13" s="47"/>
      <c r="G13" t="s">
        <v>31</v>
      </c>
      <c r="H13">
        <v>0.6</v>
      </c>
      <c r="I13">
        <v>0.6</v>
      </c>
      <c r="K13" s="47"/>
      <c r="V13">
        <v>4</v>
      </c>
      <c r="W13" t="s">
        <v>10</v>
      </c>
      <c r="X13">
        <v>20</v>
      </c>
      <c r="Y13">
        <v>1.2040999999999999</v>
      </c>
      <c r="AO13" s="20" t="s">
        <v>24</v>
      </c>
    </row>
    <row r="14" spans="2:41">
      <c r="B14" t="s">
        <v>29</v>
      </c>
      <c r="C14">
        <f>$C$6*C12*$C$7/C11</f>
        <v>1.6096088468870693E-4</v>
      </c>
      <c r="D14">
        <f>$C$6*D12*$C$7/D11</f>
        <v>3.2192176937741385E-4</v>
      </c>
      <c r="E14" t="s">
        <v>39</v>
      </c>
      <c r="F14" s="47"/>
      <c r="G14" t="s">
        <v>29</v>
      </c>
      <c r="H14">
        <f>$H$6*H12*$H$7/H11</f>
        <v>1.8108799999999998E-4</v>
      </c>
      <c r="I14">
        <f>$H$6*I12*$H$7/I11</f>
        <v>3.6217599999999997E-4</v>
      </c>
      <c r="J14" t="s">
        <v>39</v>
      </c>
      <c r="K14" s="47"/>
      <c r="L14" t="s">
        <v>98</v>
      </c>
      <c r="M14">
        <v>20</v>
      </c>
      <c r="N14" t="s">
        <v>99</v>
      </c>
      <c r="O14">
        <v>0</v>
      </c>
      <c r="V14">
        <v>5</v>
      </c>
      <c r="W14" t="s">
        <v>32</v>
      </c>
      <c r="X14">
        <v>20</v>
      </c>
      <c r="Y14">
        <v>1.2040999999999999</v>
      </c>
      <c r="AO14" t="s">
        <v>25</v>
      </c>
    </row>
    <row r="15" spans="2:41">
      <c r="B15" t="s">
        <v>36</v>
      </c>
      <c r="C15" s="25">
        <f>C13*C12*SQRT(2)</f>
        <v>8.4852813742385715E-3</v>
      </c>
      <c r="D15" s="25">
        <f>D13*D12*SQRT(2)</f>
        <v>3.3941125496954286E-2</v>
      </c>
      <c r="F15" s="47"/>
      <c r="G15" t="s">
        <v>36</v>
      </c>
      <c r="H15" s="25">
        <f>H13*H12*SQRT(2)</f>
        <v>8.4852813742385715E-3</v>
      </c>
      <c r="I15" s="25">
        <f>I13*I12*SQRT(2)</f>
        <v>3.3941125496954286E-2</v>
      </c>
      <c r="K15" s="47"/>
      <c r="L15" t="s">
        <v>75</v>
      </c>
      <c r="V15">
        <v>6</v>
      </c>
      <c r="W15" t="s">
        <v>83</v>
      </c>
      <c r="X15">
        <v>20</v>
      </c>
      <c r="Y15">
        <v>1.2040999999999999</v>
      </c>
      <c r="AO15" t="s">
        <v>27</v>
      </c>
    </row>
    <row r="16" spans="2:41">
      <c r="B16" t="s">
        <v>3</v>
      </c>
      <c r="C16" s="24">
        <f>2*C12*C11*C13^2/$C$7</f>
        <v>8.1243300030876907E-6</v>
      </c>
      <c r="D16" s="24">
        <f>2*D12*D11*D13^2/$C$7</f>
        <v>6.4994640024701526E-5</v>
      </c>
      <c r="F16" s="47"/>
      <c r="G16" t="s">
        <v>3</v>
      </c>
      <c r="H16" s="24">
        <f>2*H12*H11*H13^2/$C$7</f>
        <v>7.1999999999999997E-6</v>
      </c>
      <c r="I16" s="24">
        <f>2*I12*I11*I13^2/$C$7</f>
        <v>5.7599999999999997E-5</v>
      </c>
      <c r="K16" s="47"/>
      <c r="M16" t="s">
        <v>77</v>
      </c>
      <c r="N16" t="s">
        <v>78</v>
      </c>
      <c r="O16" t="s">
        <v>100</v>
      </c>
      <c r="P16" t="s">
        <v>101</v>
      </c>
      <c r="V16">
        <v>7</v>
      </c>
      <c r="W16" t="s">
        <v>84</v>
      </c>
      <c r="X16">
        <v>20</v>
      </c>
      <c r="Y16">
        <v>1.2040999999999999</v>
      </c>
    </row>
    <row r="17" spans="1:34">
      <c r="B17" t="s">
        <v>44</v>
      </c>
      <c r="C17" s="25">
        <f>1/SQRT((1/C15^2)+(1/D15^2))</f>
        <v>8.2319320868404246E-3</v>
      </c>
      <c r="F17" s="47"/>
      <c r="G17" t="s">
        <v>44</v>
      </c>
      <c r="H17" s="25">
        <f>1/SQRT((1/H15^2)+(1/I15^2))</f>
        <v>8.2319320868404246E-3</v>
      </c>
      <c r="K17" s="47"/>
      <c r="M17">
        <v>1</v>
      </c>
      <c r="N17" t="s">
        <v>81</v>
      </c>
      <c r="O17" s="41">
        <v>0</v>
      </c>
      <c r="P17">
        <v>1.2040999999999999</v>
      </c>
      <c r="V17">
        <v>8</v>
      </c>
      <c r="W17" t="s">
        <v>85</v>
      </c>
      <c r="X17">
        <v>20</v>
      </c>
      <c r="Y17">
        <v>1.2040999999999999</v>
      </c>
    </row>
    <row r="18" spans="1:34">
      <c r="B18" t="s">
        <v>45</v>
      </c>
      <c r="C18" s="25">
        <f>1/((1/C16)+(1/D16))</f>
        <v>7.2216266694112808E-6</v>
      </c>
      <c r="F18" s="47"/>
      <c r="G18" t="s">
        <v>45</v>
      </c>
      <c r="H18" s="28">
        <f>1/((1/H16)+(1/I16))</f>
        <v>6.3999999999999989E-6</v>
      </c>
      <c r="K18" s="47"/>
      <c r="M18">
        <v>2</v>
      </c>
      <c r="N18" t="s">
        <v>30</v>
      </c>
      <c r="O18" s="41">
        <v>-0.94118000000000002</v>
      </c>
      <c r="P18">
        <v>1.2040999999999999</v>
      </c>
      <c r="V18">
        <v>9</v>
      </c>
      <c r="W18" t="s">
        <v>86</v>
      </c>
      <c r="X18">
        <v>20</v>
      </c>
      <c r="Y18">
        <v>1.2040999999999999</v>
      </c>
    </row>
    <row r="19" spans="1:34">
      <c r="C19" s="25"/>
      <c r="F19" s="47"/>
      <c r="H19" s="28"/>
      <c r="K19" s="47"/>
      <c r="M19">
        <v>3</v>
      </c>
      <c r="N19" t="s">
        <v>82</v>
      </c>
      <c r="O19" s="41">
        <v>-9.4117999999999993E-2</v>
      </c>
      <c r="P19">
        <v>1.2040999999999999</v>
      </c>
      <c r="U19" t="s">
        <v>66</v>
      </c>
    </row>
    <row r="20" spans="1:34">
      <c r="C20" s="53" t="s">
        <v>126</v>
      </c>
      <c r="F20" s="47"/>
      <c r="H20" s="53" t="s">
        <v>126</v>
      </c>
      <c r="K20" s="47"/>
      <c r="M20">
        <v>4</v>
      </c>
      <c r="N20" t="s">
        <v>10</v>
      </c>
      <c r="O20" s="41">
        <v>-9.4117999999999997E-3</v>
      </c>
      <c r="P20">
        <v>1.2040999999999999</v>
      </c>
      <c r="V20" t="s">
        <v>77</v>
      </c>
      <c r="W20" t="s">
        <v>87</v>
      </c>
      <c r="X20" t="s">
        <v>88</v>
      </c>
      <c r="Y20" t="s">
        <v>89</v>
      </c>
      <c r="Z20" t="s">
        <v>11</v>
      </c>
      <c r="AA20" t="s">
        <v>90</v>
      </c>
      <c r="AB20" t="s">
        <v>91</v>
      </c>
      <c r="AC20" t="s">
        <v>92</v>
      </c>
      <c r="AD20" t="s">
        <v>93</v>
      </c>
      <c r="AE20" t="s">
        <v>94</v>
      </c>
      <c r="AF20" t="s">
        <v>95</v>
      </c>
      <c r="AG20" t="s">
        <v>96</v>
      </c>
      <c r="AH20" t="s">
        <v>97</v>
      </c>
    </row>
    <row r="21" spans="1:34">
      <c r="A21" t="s">
        <v>54</v>
      </c>
      <c r="B21" s="34" t="s">
        <v>48</v>
      </c>
      <c r="C21" s="15">
        <f>C17*SQRT(C5)</f>
        <v>9.0330118057789979E-3</v>
      </c>
      <c r="D21" s="35" t="s">
        <v>51</v>
      </c>
      <c r="F21" s="47"/>
      <c r="G21" s="34" t="s">
        <v>48</v>
      </c>
      <c r="H21" s="37">
        <f>H17*SQRT(H5)</f>
        <v>9.0332093183007386E-3</v>
      </c>
      <c r="I21" s="35" t="s">
        <v>51</v>
      </c>
      <c r="K21" s="47"/>
      <c r="M21">
        <v>5</v>
      </c>
      <c r="N21" t="s">
        <v>32</v>
      </c>
      <c r="O21" s="41">
        <v>-1.5153E-3</v>
      </c>
      <c r="P21">
        <v>1.2040999999999999</v>
      </c>
      <c r="V21">
        <v>1</v>
      </c>
      <c r="W21">
        <v>2</v>
      </c>
      <c r="X21">
        <v>1</v>
      </c>
      <c r="Y21">
        <v>20</v>
      </c>
      <c r="Z21">
        <v>20</v>
      </c>
      <c r="AA21">
        <v>100</v>
      </c>
      <c r="AB21">
        <v>1</v>
      </c>
      <c r="AC21">
        <v>1</v>
      </c>
      <c r="AD21" s="41">
        <v>0</v>
      </c>
      <c r="AE21" s="41">
        <v>8.4852999999999994E-3</v>
      </c>
      <c r="AF21" s="41">
        <v>8.1242999999999994E-6</v>
      </c>
      <c r="AG21">
        <v>0</v>
      </c>
      <c r="AH21">
        <v>0</v>
      </c>
    </row>
    <row r="22" spans="1:34">
      <c r="A22" t="s">
        <v>55</v>
      </c>
      <c r="B22" s="34" t="s">
        <v>47</v>
      </c>
      <c r="C22" s="36">
        <f>C5*C18/C6</f>
        <v>0.47876370761321274</v>
      </c>
      <c r="D22" s="35" t="s">
        <v>46</v>
      </c>
      <c r="F22" s="47"/>
      <c r="G22" s="34" t="s">
        <v>47</v>
      </c>
      <c r="H22" s="38">
        <f>H5*H18/H6</f>
        <v>0.4255698886729104</v>
      </c>
      <c r="I22" s="35" t="s">
        <v>46</v>
      </c>
      <c r="K22" s="47"/>
      <c r="M22">
        <v>6</v>
      </c>
      <c r="N22" t="s">
        <v>83</v>
      </c>
      <c r="O22" s="41">
        <v>-1.513E-3</v>
      </c>
      <c r="P22">
        <v>1.2040999999999999</v>
      </c>
      <c r="V22">
        <v>2</v>
      </c>
      <c r="W22">
        <v>2</v>
      </c>
      <c r="X22">
        <v>1</v>
      </c>
      <c r="Y22">
        <v>20</v>
      </c>
      <c r="Z22">
        <v>20</v>
      </c>
      <c r="AA22">
        <v>400</v>
      </c>
      <c r="AB22">
        <v>1</v>
      </c>
      <c r="AC22">
        <v>1</v>
      </c>
      <c r="AD22" s="41">
        <v>-1</v>
      </c>
      <c r="AE22" s="41">
        <v>3.3940999999999999E-2</v>
      </c>
      <c r="AF22" s="41">
        <v>6.4994999999999997E-5</v>
      </c>
      <c r="AG22">
        <v>0</v>
      </c>
      <c r="AH22">
        <v>0</v>
      </c>
    </row>
    <row r="23" spans="1:34">
      <c r="B23" t="s">
        <v>50</v>
      </c>
      <c r="C23" s="25">
        <f>C6^2*C7^2/(2*C5*C13^2*C11^2)</f>
        <v>2.9884542138500366E-4</v>
      </c>
      <c r="D23" s="27">
        <f>C6^2*C7^2/(2*C5*D13^2*D11^2)</f>
        <v>7.4711355346250915E-5</v>
      </c>
      <c r="F23" s="47"/>
      <c r="G23" t="s">
        <v>50</v>
      </c>
      <c r="H23" s="25">
        <f>H6^2*H7^2/(2*H5*H13^2*H11^2)</f>
        <v>3.7823895767876819E-4</v>
      </c>
      <c r="I23" s="27">
        <f>H6^2*H7^2/(2*H5*I13^2*I11^2)</f>
        <v>9.4559739419692047E-5</v>
      </c>
      <c r="K23" s="47"/>
      <c r="M23">
        <v>7</v>
      </c>
      <c r="N23" t="s">
        <v>84</v>
      </c>
      <c r="O23" s="41">
        <v>-3.7867000000000002E-5</v>
      </c>
      <c r="P23">
        <v>1.2040999999999999</v>
      </c>
      <c r="V23">
        <v>3</v>
      </c>
      <c r="W23">
        <v>3</v>
      </c>
      <c r="X23">
        <v>1</v>
      </c>
      <c r="Y23">
        <v>20</v>
      </c>
      <c r="Z23">
        <v>20</v>
      </c>
      <c r="AA23">
        <v>100</v>
      </c>
      <c r="AB23">
        <v>1</v>
      </c>
      <c r="AC23">
        <v>1</v>
      </c>
      <c r="AD23" s="41">
        <v>0</v>
      </c>
      <c r="AE23" s="41">
        <v>8.4852999999999994E-3</v>
      </c>
      <c r="AF23" s="41">
        <v>8.1242999999999994E-6</v>
      </c>
      <c r="AG23">
        <v>0</v>
      </c>
      <c r="AH23">
        <v>0</v>
      </c>
    </row>
    <row r="24" spans="1:34">
      <c r="B24" t="s">
        <v>52</v>
      </c>
      <c r="C24" s="25">
        <f>C14/C22</f>
        <v>3.3620109905812916E-4</v>
      </c>
      <c r="D24" t="s">
        <v>1</v>
      </c>
      <c r="F24" s="47"/>
      <c r="G24" t="s">
        <v>52</v>
      </c>
      <c r="H24" s="25">
        <f>H14/H22</f>
        <v>4.2551882738861433E-4</v>
      </c>
      <c r="I24" t="s">
        <v>1</v>
      </c>
      <c r="K24" s="47"/>
      <c r="M24">
        <v>8</v>
      </c>
      <c r="N24" t="s">
        <v>85</v>
      </c>
      <c r="O24" s="41">
        <v>-3.7333000000000003E-5</v>
      </c>
      <c r="P24">
        <v>1.2040999999999999</v>
      </c>
      <c r="V24">
        <v>4</v>
      </c>
      <c r="W24">
        <v>3</v>
      </c>
      <c r="X24">
        <v>1</v>
      </c>
      <c r="Y24">
        <v>20</v>
      </c>
      <c r="Z24">
        <v>20</v>
      </c>
      <c r="AA24">
        <v>400</v>
      </c>
      <c r="AB24">
        <v>1</v>
      </c>
      <c r="AC24">
        <v>1</v>
      </c>
      <c r="AD24" s="41">
        <v>-0.1</v>
      </c>
      <c r="AE24" s="41">
        <v>3.3940999999999999E-2</v>
      </c>
      <c r="AF24" s="41">
        <v>6.4994999999999997E-5</v>
      </c>
      <c r="AG24">
        <v>0</v>
      </c>
      <c r="AH24">
        <v>0</v>
      </c>
    </row>
    <row r="25" spans="1:34">
      <c r="B25" t="s">
        <v>53</v>
      </c>
      <c r="C25" s="25">
        <f>(D14/C21)^2</f>
        <v>1.2700930408862654E-3</v>
      </c>
      <c r="D25" t="s">
        <v>1</v>
      </c>
      <c r="F25" s="47"/>
      <c r="G25" t="s">
        <v>53</v>
      </c>
      <c r="H25" s="25">
        <f>(I14/H21)^2</f>
        <v>1.607515570134765E-3</v>
      </c>
      <c r="I25" t="s">
        <v>1</v>
      </c>
      <c r="K25" s="47"/>
      <c r="M25">
        <v>9</v>
      </c>
      <c r="N25" t="s">
        <v>86</v>
      </c>
      <c r="O25" s="41">
        <v>-3.5556000000000003E-5</v>
      </c>
      <c r="P25">
        <v>1.2040999999999999</v>
      </c>
      <c r="V25">
        <v>5</v>
      </c>
      <c r="W25">
        <v>4</v>
      </c>
      <c r="X25">
        <v>1</v>
      </c>
      <c r="Y25">
        <v>20</v>
      </c>
      <c r="Z25">
        <v>20</v>
      </c>
      <c r="AA25">
        <v>100</v>
      </c>
      <c r="AB25">
        <v>1</v>
      </c>
      <c r="AC25">
        <v>1</v>
      </c>
      <c r="AD25" s="41">
        <v>0</v>
      </c>
      <c r="AE25" s="41">
        <v>8.4852999999999994E-3</v>
      </c>
      <c r="AF25" s="41">
        <v>8.1242999999999994E-6</v>
      </c>
      <c r="AG25">
        <v>0</v>
      </c>
      <c r="AH25">
        <v>0</v>
      </c>
    </row>
    <row r="26" spans="1:34">
      <c r="F26" s="47"/>
      <c r="K26" s="47"/>
      <c r="V26">
        <v>6</v>
      </c>
      <c r="W26">
        <v>4</v>
      </c>
      <c r="X26">
        <v>1</v>
      </c>
      <c r="Y26">
        <v>20</v>
      </c>
      <c r="Z26">
        <v>20</v>
      </c>
      <c r="AA26">
        <v>400</v>
      </c>
      <c r="AB26">
        <v>1</v>
      </c>
      <c r="AC26">
        <v>1</v>
      </c>
      <c r="AD26" s="41">
        <v>-0.01</v>
      </c>
      <c r="AE26" s="41">
        <v>3.3940999999999999E-2</v>
      </c>
      <c r="AF26" s="41">
        <v>6.4994999999999997E-5</v>
      </c>
      <c r="AG26">
        <v>0</v>
      </c>
      <c r="AH26">
        <v>0</v>
      </c>
    </row>
    <row r="27" spans="1:34">
      <c r="B27" s="40" t="s">
        <v>56</v>
      </c>
      <c r="C27" s="31"/>
      <c r="D27" s="31"/>
      <c r="F27" s="47"/>
      <c r="G27" s="44" t="s">
        <v>124</v>
      </c>
      <c r="H27" s="39"/>
      <c r="I27" s="39"/>
      <c r="K27" s="47"/>
      <c r="L27" t="s">
        <v>76</v>
      </c>
      <c r="V27">
        <v>7</v>
      </c>
      <c r="W27">
        <v>5</v>
      </c>
      <c r="X27">
        <v>1</v>
      </c>
      <c r="Y27">
        <v>20</v>
      </c>
      <c r="Z27">
        <v>20</v>
      </c>
      <c r="AA27">
        <v>100</v>
      </c>
      <c r="AB27">
        <v>1</v>
      </c>
      <c r="AC27">
        <v>1</v>
      </c>
      <c r="AD27" s="41">
        <v>0</v>
      </c>
      <c r="AE27" s="41">
        <v>8.4852999999999994E-3</v>
      </c>
      <c r="AF27" s="41">
        <v>8.1242999999999994E-6</v>
      </c>
      <c r="AG27">
        <v>0</v>
      </c>
      <c r="AH27">
        <v>0</v>
      </c>
    </row>
    <row r="28" spans="1:34">
      <c r="B28" s="29" t="s">
        <v>49</v>
      </c>
      <c r="C28" s="29" t="s">
        <v>48</v>
      </c>
      <c r="D28" s="29" t="s">
        <v>47</v>
      </c>
      <c r="E28" s="29"/>
      <c r="F28" s="50"/>
      <c r="G28" s="29" t="s">
        <v>49</v>
      </c>
      <c r="H28" s="29" t="s">
        <v>48</v>
      </c>
      <c r="I28" s="29" t="s">
        <v>47</v>
      </c>
      <c r="K28" s="47"/>
      <c r="M28" t="s">
        <v>77</v>
      </c>
      <c r="N28" t="s">
        <v>102</v>
      </c>
      <c r="O28" t="s">
        <v>103</v>
      </c>
      <c r="P28" t="s">
        <v>104</v>
      </c>
      <c r="Q28" t="s">
        <v>105</v>
      </c>
      <c r="R28" t="s">
        <v>106</v>
      </c>
      <c r="S28" t="s">
        <v>107</v>
      </c>
      <c r="V28">
        <v>8</v>
      </c>
      <c r="W28">
        <v>5</v>
      </c>
      <c r="X28">
        <v>1</v>
      </c>
      <c r="Y28">
        <v>20</v>
      </c>
      <c r="Z28">
        <v>20</v>
      </c>
      <c r="AA28">
        <v>400</v>
      </c>
      <c r="AB28">
        <v>1</v>
      </c>
      <c r="AC28">
        <v>1</v>
      </c>
      <c r="AD28" s="41">
        <v>-1.6100000000000001E-3</v>
      </c>
      <c r="AE28" s="41">
        <v>3.3940999999999999E-2</v>
      </c>
      <c r="AF28" s="41">
        <v>6.4994999999999997E-5</v>
      </c>
      <c r="AG28">
        <v>0</v>
      </c>
      <c r="AH28">
        <v>0</v>
      </c>
    </row>
    <row r="29" spans="1:34">
      <c r="B29" s="25">
        <v>1</v>
      </c>
      <c r="C29" s="32">
        <f>$C$21*SQRT(B29)</f>
        <v>9.0330118057789979E-3</v>
      </c>
      <c r="D29">
        <f>$C$22*B29</f>
        <v>0.47876370761321274</v>
      </c>
      <c r="F29" s="47"/>
      <c r="G29" s="28">
        <v>1</v>
      </c>
      <c r="H29" s="51">
        <f>$H$21*SQRT(G29)</f>
        <v>9.0332093183007386E-3</v>
      </c>
      <c r="I29" s="30">
        <f>$H$22*G29</f>
        <v>0.4255698886729104</v>
      </c>
      <c r="K29" s="47"/>
      <c r="M29">
        <v>1</v>
      </c>
      <c r="N29" s="45">
        <v>9.0330099999999993E-3</v>
      </c>
      <c r="O29" s="41">
        <v>0.94117600000000001</v>
      </c>
      <c r="P29">
        <v>1.2040999999999999</v>
      </c>
      <c r="Q29" s="41">
        <v>0</v>
      </c>
      <c r="R29" s="41">
        <v>0</v>
      </c>
      <c r="S29" t="s">
        <v>108</v>
      </c>
      <c r="V29">
        <v>9</v>
      </c>
      <c r="W29">
        <v>6</v>
      </c>
      <c r="X29">
        <v>1</v>
      </c>
      <c r="Y29">
        <v>20</v>
      </c>
      <c r="Z29">
        <v>20</v>
      </c>
      <c r="AA29">
        <v>100</v>
      </c>
      <c r="AB29">
        <v>1</v>
      </c>
      <c r="AC29">
        <v>1</v>
      </c>
      <c r="AD29" s="41">
        <v>0</v>
      </c>
      <c r="AE29" s="41">
        <v>8.4852999999999994E-3</v>
      </c>
      <c r="AF29" s="41">
        <v>8.1242999999999994E-6</v>
      </c>
      <c r="AG29">
        <v>0</v>
      </c>
      <c r="AH29">
        <v>0</v>
      </c>
    </row>
    <row r="30" spans="1:34">
      <c r="B30" s="25">
        <v>0.1</v>
      </c>
      <c r="C30" s="32">
        <f t="shared" ref="C30:C31" si="0">$C$21*SQRT(B30)</f>
        <v>2.8564891437452156E-3</v>
      </c>
      <c r="D30">
        <f t="shared" ref="D30:D31" si="1">$C$22*B30</f>
        <v>4.7876370761321278E-2</v>
      </c>
      <c r="F30" s="47"/>
      <c r="G30" s="28">
        <v>0.1</v>
      </c>
      <c r="H30" s="51">
        <f t="shared" ref="H30:H36" si="2">$H$21*SQRT(G30)</f>
        <v>2.8565516026887263E-3</v>
      </c>
      <c r="I30" s="30">
        <f t="shared" ref="I30:I36" si="3">$H$22*G30</f>
        <v>4.2556988867291042E-2</v>
      </c>
      <c r="K30" s="47"/>
      <c r="M30">
        <v>2</v>
      </c>
      <c r="N30" s="43">
        <v>-9.0330099999999993E-3</v>
      </c>
      <c r="O30" s="41">
        <v>-5.8823500000000001E-2</v>
      </c>
      <c r="P30">
        <v>1.2040999999999999</v>
      </c>
      <c r="Q30" s="41">
        <v>-1</v>
      </c>
      <c r="R30" s="41">
        <v>0</v>
      </c>
      <c r="S30" t="s">
        <v>109</v>
      </c>
      <c r="V30">
        <v>10</v>
      </c>
      <c r="W30">
        <v>6</v>
      </c>
      <c r="X30">
        <v>1</v>
      </c>
      <c r="Y30">
        <v>20</v>
      </c>
      <c r="Z30">
        <v>20</v>
      </c>
      <c r="AA30">
        <v>400</v>
      </c>
      <c r="AB30">
        <v>1</v>
      </c>
      <c r="AC30">
        <v>1</v>
      </c>
      <c r="AD30" s="41">
        <v>-1.6076E-3</v>
      </c>
      <c r="AE30" s="41">
        <v>3.3940999999999999E-2</v>
      </c>
      <c r="AF30" s="41">
        <v>6.4994999999999997E-5</v>
      </c>
      <c r="AG30">
        <v>0</v>
      </c>
      <c r="AH30">
        <v>0</v>
      </c>
    </row>
    <row r="31" spans="1:34">
      <c r="B31" s="25">
        <v>0.01</v>
      </c>
      <c r="C31" s="33">
        <f t="shared" si="0"/>
        <v>9.0330118057789987E-4</v>
      </c>
      <c r="D31">
        <f t="shared" si="1"/>
        <v>4.7876370761321275E-3</v>
      </c>
      <c r="F31" s="47"/>
      <c r="G31" s="28">
        <v>0.01</v>
      </c>
      <c r="H31" s="52">
        <f t="shared" si="2"/>
        <v>9.0332093183007392E-4</v>
      </c>
      <c r="I31" s="30">
        <f t="shared" si="3"/>
        <v>4.2556988867291038E-3</v>
      </c>
      <c r="K31" s="47"/>
      <c r="M31">
        <v>3</v>
      </c>
      <c r="N31" s="45">
        <v>2.8564900000000002E-3</v>
      </c>
      <c r="O31" s="41">
        <v>9.4117599999999996E-2</v>
      </c>
      <c r="P31">
        <v>1.2040999999999999</v>
      </c>
      <c r="Q31" s="41">
        <v>0</v>
      </c>
      <c r="R31" s="41">
        <v>0</v>
      </c>
      <c r="S31" t="s">
        <v>110</v>
      </c>
      <c r="V31">
        <v>11</v>
      </c>
      <c r="W31">
        <v>7</v>
      </c>
      <c r="X31">
        <v>1</v>
      </c>
      <c r="Y31">
        <v>20</v>
      </c>
      <c r="Z31">
        <v>20</v>
      </c>
      <c r="AA31">
        <v>100</v>
      </c>
      <c r="AB31">
        <v>1</v>
      </c>
      <c r="AC31">
        <v>1</v>
      </c>
      <c r="AD31" s="41">
        <v>0</v>
      </c>
      <c r="AE31" s="41">
        <v>8.4852999999999994E-3</v>
      </c>
      <c r="AF31" s="41">
        <v>8.1242999999999994E-6</v>
      </c>
      <c r="AG31">
        <v>0</v>
      </c>
      <c r="AH31">
        <v>0</v>
      </c>
    </row>
    <row r="32" spans="1:34">
      <c r="B32" s="28">
        <v>1.6100000000000001E-3</v>
      </c>
      <c r="C32" s="33">
        <f>$C$21*SQRT(B32)</f>
        <v>3.6244783993863428E-4</v>
      </c>
      <c r="D32">
        <f>$C$22*B32</f>
        <v>7.7080956925727252E-4</v>
      </c>
      <c r="F32" s="47"/>
      <c r="G32" s="28">
        <v>1.6100000000000001E-3</v>
      </c>
      <c r="H32" s="52">
        <f t="shared" si="2"/>
        <v>3.6245576509011255E-4</v>
      </c>
      <c r="I32" s="30">
        <f t="shared" si="3"/>
        <v>6.8516752076338574E-4</v>
      </c>
      <c r="K32" s="47"/>
      <c r="M32">
        <v>4</v>
      </c>
      <c r="N32" s="43">
        <v>-2.8564900000000002E-3</v>
      </c>
      <c r="O32" s="41">
        <v>-5.8823599999999997E-3</v>
      </c>
      <c r="P32">
        <v>1.2040999999999999</v>
      </c>
      <c r="Q32" s="41">
        <v>-0.1</v>
      </c>
      <c r="R32" s="41">
        <v>0</v>
      </c>
      <c r="S32" t="s">
        <v>111</v>
      </c>
      <c r="V32">
        <v>12</v>
      </c>
      <c r="W32">
        <v>7</v>
      </c>
      <c r="X32">
        <v>1</v>
      </c>
      <c r="Y32">
        <v>20</v>
      </c>
      <c r="Z32">
        <v>20</v>
      </c>
      <c r="AA32">
        <v>400</v>
      </c>
      <c r="AB32">
        <v>1</v>
      </c>
      <c r="AC32">
        <v>1</v>
      </c>
      <c r="AD32" s="41">
        <v>-4.2599999999999999E-5</v>
      </c>
      <c r="AE32" s="41">
        <v>3.3940999999999999E-2</v>
      </c>
      <c r="AF32" s="41">
        <v>6.4994999999999997E-5</v>
      </c>
      <c r="AG32">
        <v>0</v>
      </c>
      <c r="AH32">
        <v>0</v>
      </c>
    </row>
    <row r="33" spans="2:34">
      <c r="B33" s="28">
        <v>1.6076E-3</v>
      </c>
      <c r="C33" s="33">
        <f>$C$21*SQRT(B33)</f>
        <v>3.621775917291154E-4</v>
      </c>
      <c r="D33">
        <f>$C$22*B33</f>
        <v>7.6966053635900086E-4</v>
      </c>
      <c r="F33" s="47"/>
      <c r="G33" s="28">
        <v>1.6076E-3</v>
      </c>
      <c r="H33" s="52">
        <f>$H$21*SQRT(G33)</f>
        <v>3.621855109714455E-4</v>
      </c>
      <c r="I33" s="30">
        <f t="shared" si="3"/>
        <v>6.8414615303057081E-4</v>
      </c>
      <c r="K33" s="47"/>
      <c r="M33">
        <v>5</v>
      </c>
      <c r="N33" s="33">
        <v>9.0330100000000002E-4</v>
      </c>
      <c r="O33" s="41">
        <v>9.4117599999999999E-3</v>
      </c>
      <c r="P33">
        <v>1.2040999999999999</v>
      </c>
      <c r="Q33" s="41">
        <v>0</v>
      </c>
      <c r="R33" s="41">
        <v>0</v>
      </c>
      <c r="S33" t="s">
        <v>112</v>
      </c>
      <c r="V33">
        <v>13</v>
      </c>
      <c r="W33">
        <v>8</v>
      </c>
      <c r="X33">
        <v>1</v>
      </c>
      <c r="Y33">
        <v>20</v>
      </c>
      <c r="Z33">
        <v>20</v>
      </c>
      <c r="AA33">
        <v>100</v>
      </c>
      <c r="AB33">
        <v>1</v>
      </c>
      <c r="AC33">
        <v>1</v>
      </c>
      <c r="AD33" s="41">
        <v>0</v>
      </c>
      <c r="AE33" s="41">
        <v>8.4852999999999994E-3</v>
      </c>
      <c r="AF33" s="41">
        <v>8.1242999999999994E-6</v>
      </c>
      <c r="AG33">
        <v>0</v>
      </c>
      <c r="AH33">
        <v>0</v>
      </c>
    </row>
    <row r="34" spans="2:34">
      <c r="B34" s="28">
        <v>4.2599999999999999E-5</v>
      </c>
      <c r="C34" s="25">
        <f>$C$21*SQRT(B34)</f>
        <v>5.8957271623357891E-5</v>
      </c>
      <c r="D34" s="31">
        <f>$C$22*B34</f>
        <v>2.0395333944322862E-5</v>
      </c>
      <c r="F34" s="47"/>
      <c r="G34" s="28">
        <v>4.2599999999999999E-5</v>
      </c>
      <c r="H34" s="25">
        <f t="shared" si="2"/>
        <v>5.8958560761426525E-5</v>
      </c>
      <c r="I34" s="52">
        <f t="shared" si="3"/>
        <v>1.8129277257465981E-5</v>
      </c>
      <c r="K34" s="47"/>
      <c r="M34">
        <v>6</v>
      </c>
      <c r="N34" s="43">
        <v>-9.0330100000000002E-4</v>
      </c>
      <c r="O34" s="41">
        <v>-5.8823499999999999E-4</v>
      </c>
      <c r="P34">
        <v>1.2040999999999999</v>
      </c>
      <c r="Q34" s="41">
        <v>-0.01</v>
      </c>
      <c r="R34" s="41">
        <v>0</v>
      </c>
      <c r="S34" t="s">
        <v>113</v>
      </c>
      <c r="V34">
        <v>14</v>
      </c>
      <c r="W34">
        <v>8</v>
      </c>
      <c r="X34">
        <v>1</v>
      </c>
      <c r="Y34">
        <v>20</v>
      </c>
      <c r="Z34">
        <v>20</v>
      </c>
      <c r="AA34">
        <v>400</v>
      </c>
      <c r="AB34">
        <v>1</v>
      </c>
      <c r="AC34">
        <v>1</v>
      </c>
      <c r="AD34" s="41">
        <v>-4.1999999999999998E-5</v>
      </c>
      <c r="AE34" s="41">
        <v>3.3940999999999999E-2</v>
      </c>
      <c r="AF34" s="41">
        <v>6.4994999999999997E-5</v>
      </c>
      <c r="AG34">
        <v>0</v>
      </c>
      <c r="AH34">
        <v>0</v>
      </c>
    </row>
    <row r="35" spans="2:34">
      <c r="B35" s="28">
        <v>4.1999999999999998E-5</v>
      </c>
      <c r="C35" s="25">
        <f>$C$21*SQRT(B35)</f>
        <v>5.8540607238910622E-5</v>
      </c>
      <c r="D35" s="31">
        <f>$C$22*B35</f>
        <v>2.0108075719754934E-5</v>
      </c>
      <c r="F35" s="47"/>
      <c r="G35" s="28">
        <v>4.1999999999999998E-5</v>
      </c>
      <c r="H35" s="25">
        <f t="shared" si="2"/>
        <v>5.8541887266348718E-5</v>
      </c>
      <c r="I35" s="52">
        <f t="shared" si="3"/>
        <v>1.7873935324262235E-5</v>
      </c>
      <c r="K35" s="47"/>
      <c r="M35">
        <v>7</v>
      </c>
      <c r="N35" s="33">
        <v>3.6244800000000002E-4</v>
      </c>
      <c r="O35" s="41">
        <v>1.5152900000000001E-3</v>
      </c>
      <c r="P35">
        <v>1.2040999999999999</v>
      </c>
      <c r="Q35" s="41">
        <v>0</v>
      </c>
      <c r="R35" s="41">
        <v>0</v>
      </c>
      <c r="S35" t="s">
        <v>114</v>
      </c>
      <c r="V35">
        <v>15</v>
      </c>
      <c r="W35">
        <v>9</v>
      </c>
      <c r="X35">
        <v>1</v>
      </c>
      <c r="Y35">
        <v>20</v>
      </c>
      <c r="Z35">
        <v>20</v>
      </c>
      <c r="AA35">
        <v>100</v>
      </c>
      <c r="AB35">
        <v>1</v>
      </c>
      <c r="AC35">
        <v>1</v>
      </c>
      <c r="AD35" s="41">
        <v>0</v>
      </c>
      <c r="AE35" s="41">
        <v>8.4852999999999994E-3</v>
      </c>
      <c r="AF35" s="41">
        <v>8.1242999999999994E-6</v>
      </c>
      <c r="AG35">
        <v>0</v>
      </c>
      <c r="AH35">
        <v>0</v>
      </c>
    </row>
    <row r="36" spans="2:34">
      <c r="B36" s="28">
        <v>4.0000000000000003E-5</v>
      </c>
      <c r="C36" s="25">
        <f>$C$21*SQRT(B36)</f>
        <v>5.7129782874904316E-5</v>
      </c>
      <c r="D36" s="31">
        <f>$C$22*B36</f>
        <v>1.9150548304528511E-5</v>
      </c>
      <c r="F36" s="47"/>
      <c r="G36" s="28">
        <v>4.0000000000000003E-5</v>
      </c>
      <c r="H36" s="25">
        <f t="shared" si="2"/>
        <v>5.7131032053774524E-5</v>
      </c>
      <c r="I36" s="52">
        <f t="shared" si="3"/>
        <v>1.7022795546916416E-5</v>
      </c>
      <c r="K36" s="47"/>
      <c r="M36">
        <v>8</v>
      </c>
      <c r="N36" s="30">
        <v>-3.6244800000000002E-4</v>
      </c>
      <c r="O36" s="41">
        <v>-9.4705900000000004E-5</v>
      </c>
      <c r="P36">
        <v>1.2040999999999999</v>
      </c>
      <c r="Q36" s="41">
        <v>-1.6100000000000001E-3</v>
      </c>
      <c r="R36" s="41">
        <v>0</v>
      </c>
      <c r="S36" t="s">
        <v>115</v>
      </c>
      <c r="V36">
        <v>16</v>
      </c>
      <c r="W36">
        <v>9</v>
      </c>
      <c r="X36">
        <v>1</v>
      </c>
      <c r="Y36">
        <v>20</v>
      </c>
      <c r="Z36">
        <v>20</v>
      </c>
      <c r="AA36">
        <v>400</v>
      </c>
      <c r="AB36">
        <v>1</v>
      </c>
      <c r="AC36">
        <v>1</v>
      </c>
      <c r="AD36" s="41">
        <v>-4.0000000000000003E-5</v>
      </c>
      <c r="AE36" s="41">
        <v>3.3940999999999999E-2</v>
      </c>
      <c r="AF36" s="41">
        <v>6.4994999999999997E-5</v>
      </c>
      <c r="AG36">
        <v>0</v>
      </c>
      <c r="AH36">
        <v>0</v>
      </c>
    </row>
    <row r="37" spans="2:34">
      <c r="F37" s="47"/>
      <c r="K37" s="47"/>
      <c r="M37">
        <v>9</v>
      </c>
      <c r="N37" s="33">
        <v>3.62178E-4</v>
      </c>
      <c r="O37" s="41">
        <v>1.51304E-3</v>
      </c>
      <c r="P37">
        <v>1.2040999999999999</v>
      </c>
      <c r="Q37" s="41">
        <v>0</v>
      </c>
      <c r="R37" s="41">
        <v>0</v>
      </c>
      <c r="S37" t="s">
        <v>116</v>
      </c>
    </row>
    <row r="38" spans="2:34">
      <c r="F38" s="47"/>
      <c r="K38" s="47"/>
      <c r="M38">
        <v>10</v>
      </c>
      <c r="N38" s="30">
        <v>-3.62178E-4</v>
      </c>
      <c r="O38" s="41">
        <v>-9.4564700000000006E-5</v>
      </c>
      <c r="P38">
        <v>1.2040999999999999</v>
      </c>
      <c r="Q38" s="41">
        <v>-1.6080000000000001E-3</v>
      </c>
      <c r="R38" s="41">
        <v>0</v>
      </c>
      <c r="S38" t="s">
        <v>117</v>
      </c>
    </row>
    <row r="39" spans="2:34">
      <c r="F39" s="47"/>
      <c r="K39" s="47"/>
      <c r="M39">
        <v>11</v>
      </c>
      <c r="N39" s="45">
        <v>2.0395300000000001E-5</v>
      </c>
      <c r="O39" s="41">
        <v>3.7866700000000001E-5</v>
      </c>
      <c r="P39">
        <v>1.2040999999999999</v>
      </c>
      <c r="Q39" s="41">
        <v>0</v>
      </c>
      <c r="R39" s="41">
        <v>0</v>
      </c>
      <c r="S39" t="s">
        <v>118</v>
      </c>
    </row>
    <row r="40" spans="2:34">
      <c r="F40" s="47"/>
      <c r="K40" s="47"/>
      <c r="M40">
        <v>12</v>
      </c>
      <c r="N40" s="43">
        <v>-2.0395400000000001E-5</v>
      </c>
      <c r="O40" s="41">
        <v>-4.7333400000000003E-6</v>
      </c>
      <c r="P40">
        <v>1.2040999999999999</v>
      </c>
      <c r="Q40" s="41">
        <v>-4.2599999999999999E-5</v>
      </c>
      <c r="R40" s="41">
        <v>0</v>
      </c>
      <c r="S40" t="s">
        <v>119</v>
      </c>
    </row>
    <row r="41" spans="2:34">
      <c r="F41" s="47"/>
      <c r="K41" s="47"/>
      <c r="M41">
        <v>13</v>
      </c>
      <c r="N41" s="45">
        <v>2.0108100000000001E-5</v>
      </c>
      <c r="O41" s="41">
        <v>3.7333299999999997E-5</v>
      </c>
      <c r="P41">
        <v>1.2040999999999999</v>
      </c>
      <c r="Q41" s="41">
        <v>0</v>
      </c>
      <c r="R41" s="41">
        <v>0</v>
      </c>
      <c r="S41" t="s">
        <v>120</v>
      </c>
    </row>
    <row r="42" spans="2:34">
      <c r="F42" s="47"/>
      <c r="K42" s="47"/>
      <c r="M42">
        <v>14</v>
      </c>
      <c r="N42" s="43">
        <v>-2.0108100000000001E-5</v>
      </c>
      <c r="O42" s="41">
        <v>-4.6666700000000002E-6</v>
      </c>
      <c r="P42">
        <v>1.2040999999999999</v>
      </c>
      <c r="Q42" s="41">
        <v>-4.1999999999999998E-5</v>
      </c>
      <c r="R42" s="41">
        <v>0</v>
      </c>
      <c r="S42" t="s">
        <v>121</v>
      </c>
    </row>
    <row r="43" spans="2:34">
      <c r="F43" s="47"/>
      <c r="K43" s="47"/>
      <c r="M43">
        <v>15</v>
      </c>
      <c r="N43" s="45">
        <v>1.9150599999999999E-5</v>
      </c>
      <c r="O43" s="41">
        <v>3.5555600000000002E-5</v>
      </c>
      <c r="P43">
        <v>1.2040999999999999</v>
      </c>
      <c r="Q43" s="41">
        <v>0</v>
      </c>
      <c r="R43" s="41">
        <v>0</v>
      </c>
      <c r="S43" t="s">
        <v>122</v>
      </c>
    </row>
    <row r="44" spans="2:34">
      <c r="F44" s="47"/>
      <c r="K44" s="47"/>
      <c r="M44">
        <v>16</v>
      </c>
      <c r="N44" s="43">
        <v>-1.9150599999999999E-5</v>
      </c>
      <c r="O44" s="41">
        <v>-4.4444500000000003E-6</v>
      </c>
      <c r="P44">
        <v>1.2040999999999999</v>
      </c>
      <c r="Q44" s="41">
        <v>-4.0000000000000003E-5</v>
      </c>
      <c r="R44" s="41">
        <v>0</v>
      </c>
      <c r="S44" t="s">
        <v>123</v>
      </c>
    </row>
    <row r="45" spans="2:34">
      <c r="F45" s="47"/>
    </row>
    <row r="46" spans="2:34">
      <c r="F46" s="47"/>
    </row>
    <row r="65" spans="20:20">
      <c r="T65" s="41"/>
    </row>
    <row r="66" spans="20:20">
      <c r="T66" s="41"/>
    </row>
    <row r="67" spans="20:20">
      <c r="T67" s="41"/>
    </row>
    <row r="68" spans="20:20">
      <c r="T68" s="41"/>
    </row>
    <row r="69" spans="20:20">
      <c r="T69" s="41"/>
    </row>
    <row r="70" spans="20:20">
      <c r="T70" s="41"/>
    </row>
    <row r="71" spans="20:20">
      <c r="T71" s="41"/>
    </row>
    <row r="72" spans="20:20">
      <c r="T72" s="41"/>
    </row>
    <row r="73" spans="20:20">
      <c r="T73" s="41"/>
    </row>
    <row r="74" spans="20:20">
      <c r="T74" s="41"/>
    </row>
    <row r="75" spans="20:20">
      <c r="T75" s="41"/>
    </row>
    <row r="76" spans="20:20">
      <c r="T76" s="41"/>
    </row>
    <row r="77" spans="20:20">
      <c r="T77" s="41"/>
    </row>
    <row r="78" spans="20:20">
      <c r="T78" s="41"/>
    </row>
    <row r="79" spans="20:20">
      <c r="T79" s="41"/>
    </row>
    <row r="80" spans="20:20">
      <c r="T80" s="41"/>
    </row>
  </sheetData>
  <mergeCells count="2">
    <mergeCell ref="G1:J1"/>
    <mergeCell ref="B1:E1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Stuart Dols</dc:creator>
  <cp:lastModifiedBy>Dols, William Stuart (Fed)</cp:lastModifiedBy>
  <dcterms:created xsi:type="dcterms:W3CDTF">2012-05-23T18:52:29Z</dcterms:created>
  <dcterms:modified xsi:type="dcterms:W3CDTF">2025-06-10T16:28:50Z</dcterms:modified>
</cp:coreProperties>
</file>