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G:\My Drive\MATLAB_Work\ContamXJR_MatLab\contam-airnet\"/>
    </mc:Choice>
  </mc:AlternateContent>
  <xr:revisionPtr revIDLastSave="0" documentId="13_ncr:1_{0EB75472-11E9-422C-9D87-9EAEAC6197CE}" xr6:coauthVersionLast="47" xr6:coauthVersionMax="47" xr10:uidLastSave="{00000000-0000-0000-0000-000000000000}"/>
  <bookViews>
    <workbookView xWindow="-120" yWindow="-120" windowWidth="29040" windowHeight="17520" xr2:uid="{00000000-000D-0000-FFFF-FFFF00000000}"/>
  </bookViews>
  <sheets>
    <sheet name="1-1-1" sheetId="4" r:id="rId1"/>
    <sheet name="1-2-1" sheetId="5" r:id="rId2"/>
    <sheet name="1-3-1" sheetId="6" r:id="rId3"/>
    <sheet name="1-4-1" sheetId="7" r:id="rId4"/>
    <sheet name="1-5-1" sheetId="8" r:id="rId5"/>
    <sheet name="1-6-1" sheetId="9" r:id="rId6"/>
    <sheet name="1-7-1" sheetId="10" r:id="rId7"/>
    <sheet name="BASE" sheetId="1" r:id="rId8"/>
  </sheets>
  <definedNames>
    <definedName name="Do" localSheetId="0">'1-1-1'!#REF!</definedName>
    <definedName name="Do" localSheetId="1">'1-2-1'!#REF!</definedName>
    <definedName name="Do" localSheetId="2">'1-3-1'!#REF!</definedName>
    <definedName name="Do" localSheetId="3">'1-4-1'!#REF!</definedName>
    <definedName name="Do" localSheetId="4">'1-5-1'!#REF!</definedName>
    <definedName name="Do" localSheetId="5">'1-6-1'!#REF!</definedName>
    <definedName name="Do" localSheetId="6">'1-7-1'!#REF!</definedName>
    <definedName name="Do">BASE!$C$37</definedName>
    <definedName name="T" localSheetId="0">'1-1-1'!#REF!</definedName>
    <definedName name="T" localSheetId="1">'1-2-1'!#REF!</definedName>
    <definedName name="T" localSheetId="2">'1-3-1'!#REF!</definedName>
    <definedName name="T" localSheetId="3">'1-4-1'!#REF!</definedName>
    <definedName name="T" localSheetId="4">'1-5-1'!#REF!</definedName>
    <definedName name="T" localSheetId="5">'1-6-1'!#REF!</definedName>
    <definedName name="T" localSheetId="6">'1-7-1'!#REF!</definedName>
    <definedName name="T">BASE!#REF!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4" l="1"/>
  <c r="C12" i="4" s="1"/>
  <c r="C17" i="4" s="1"/>
  <c r="T13" i="1"/>
  <c r="S13" i="1"/>
  <c r="N13" i="1"/>
  <c r="O13" i="1" s="1"/>
  <c r="U12" i="1"/>
  <c r="T12" i="1"/>
  <c r="S12" i="1"/>
  <c r="B14" i="10"/>
  <c r="H14" i="10" s="1"/>
  <c r="B14" i="9"/>
  <c r="H14" i="9" s="1"/>
  <c r="B14" i="8"/>
  <c r="D14" i="8" s="1"/>
  <c r="J14" i="8" s="1"/>
  <c r="B14" i="7"/>
  <c r="H14" i="7" s="1"/>
  <c r="B14" i="6"/>
  <c r="I13" i="10"/>
  <c r="I12" i="10" s="1"/>
  <c r="I13" i="9"/>
  <c r="I13" i="8"/>
  <c r="I13" i="7"/>
  <c r="I13" i="6"/>
  <c r="B14" i="5"/>
  <c r="H14" i="5" s="1"/>
  <c r="H2" i="4"/>
  <c r="H7" i="4"/>
  <c r="H14" i="4"/>
  <c r="D14" i="4"/>
  <c r="J14" i="4" s="1"/>
  <c r="C14" i="4"/>
  <c r="I14" i="4" s="1"/>
  <c r="B13" i="10"/>
  <c r="B12" i="10" s="1"/>
  <c r="B17" i="10" s="1"/>
  <c r="B13" i="9"/>
  <c r="H13" i="9" s="1"/>
  <c r="B13" i="8"/>
  <c r="B13" i="7"/>
  <c r="D13" i="7" s="1"/>
  <c r="B13" i="6"/>
  <c r="B12" i="6" s="1"/>
  <c r="I13" i="5"/>
  <c r="I12" i="5" s="1"/>
  <c r="B13" i="5"/>
  <c r="B12" i="5" s="1"/>
  <c r="D13" i="4"/>
  <c r="J13" i="4" s="1"/>
  <c r="C12" i="10"/>
  <c r="H3" i="10"/>
  <c r="H4" i="10" s="1"/>
  <c r="B3" i="10"/>
  <c r="B4" i="10" s="1"/>
  <c r="C12" i="9"/>
  <c r="H3" i="9"/>
  <c r="H4" i="9" s="1"/>
  <c r="B3" i="9"/>
  <c r="B4" i="9" s="1"/>
  <c r="C12" i="8"/>
  <c r="H3" i="8"/>
  <c r="H4" i="8" s="1"/>
  <c r="B3" i="8"/>
  <c r="B4" i="8" s="1"/>
  <c r="C12" i="7"/>
  <c r="H3" i="7"/>
  <c r="H4" i="7" s="1"/>
  <c r="B3" i="7"/>
  <c r="B4" i="7" s="1"/>
  <c r="H13" i="4"/>
  <c r="C12" i="6"/>
  <c r="H3" i="6"/>
  <c r="H6" i="6" s="1"/>
  <c r="B3" i="6"/>
  <c r="B4" i="6" s="1"/>
  <c r="C12" i="5"/>
  <c r="H3" i="5"/>
  <c r="H4" i="5" s="1"/>
  <c r="B3" i="5"/>
  <c r="B4" i="5" s="1"/>
  <c r="B6" i="5" s="1"/>
  <c r="B16" i="4"/>
  <c r="B12" i="4"/>
  <c r="B17" i="4" s="1"/>
  <c r="B3" i="4"/>
  <c r="B4" i="4" s="1"/>
  <c r="O11" i="1"/>
  <c r="I13" i="4" l="1"/>
  <c r="B16" i="8"/>
  <c r="D12" i="4"/>
  <c r="D17" i="4" s="1"/>
  <c r="C16" i="4"/>
  <c r="B18" i="4" s="1"/>
  <c r="U13" i="1"/>
  <c r="U15" i="1" s="1"/>
  <c r="O15" i="1"/>
  <c r="C14" i="5"/>
  <c r="C22" i="5" s="1"/>
  <c r="I16" i="4"/>
  <c r="H6" i="9"/>
  <c r="D14" i="5"/>
  <c r="J14" i="5" s="1"/>
  <c r="H6" i="7"/>
  <c r="H14" i="8"/>
  <c r="C14" i="9"/>
  <c r="C17" i="9" s="1"/>
  <c r="B16" i="7"/>
  <c r="J16" i="4"/>
  <c r="B12" i="8"/>
  <c r="B17" i="8" s="1"/>
  <c r="H3" i="4"/>
  <c r="H4" i="4" s="1"/>
  <c r="B17" i="6"/>
  <c r="D16" i="4"/>
  <c r="J13" i="7"/>
  <c r="J12" i="7" s="1"/>
  <c r="D12" i="7"/>
  <c r="H13" i="7"/>
  <c r="H12" i="7" s="1"/>
  <c r="D13" i="10"/>
  <c r="H13" i="10"/>
  <c r="H12" i="10" s="1"/>
  <c r="H17" i="10" s="1"/>
  <c r="B16" i="5"/>
  <c r="B12" i="9"/>
  <c r="B17" i="9" s="1"/>
  <c r="D13" i="8"/>
  <c r="J13" i="8" s="1"/>
  <c r="J12" i="8" s="1"/>
  <c r="H13" i="8"/>
  <c r="H12" i="8" s="1"/>
  <c r="B16" i="6"/>
  <c r="D13" i="6"/>
  <c r="J13" i="6" s="1"/>
  <c r="J12" i="6" s="1"/>
  <c r="H13" i="6"/>
  <c r="H12" i="6" s="1"/>
  <c r="H17" i="6" s="1"/>
  <c r="D13" i="9"/>
  <c r="J13" i="9" s="1"/>
  <c r="J12" i="9" s="1"/>
  <c r="D13" i="5"/>
  <c r="H13" i="5"/>
  <c r="H12" i="5" s="1"/>
  <c r="H17" i="5" s="1"/>
  <c r="B12" i="7"/>
  <c r="B17" i="7" s="1"/>
  <c r="B16" i="9"/>
  <c r="C14" i="10"/>
  <c r="C17" i="10" s="1"/>
  <c r="D14" i="10"/>
  <c r="D14" i="9"/>
  <c r="J14" i="9" s="1"/>
  <c r="C14" i="8"/>
  <c r="I14" i="8" s="1"/>
  <c r="I16" i="8" s="1"/>
  <c r="C14" i="7"/>
  <c r="C17" i="7" s="1"/>
  <c r="D14" i="7"/>
  <c r="J14" i="7" s="1"/>
  <c r="J16" i="7" s="1"/>
  <c r="D17" i="7"/>
  <c r="C14" i="6"/>
  <c r="C17" i="6" s="1"/>
  <c r="D14" i="6"/>
  <c r="J14" i="6" s="1"/>
  <c r="J16" i="6" s="1"/>
  <c r="H14" i="6"/>
  <c r="H16" i="6" s="1"/>
  <c r="H12" i="9"/>
  <c r="H15" i="9" s="1"/>
  <c r="B17" i="5"/>
  <c r="H16" i="4"/>
  <c r="B16" i="10"/>
  <c r="H6" i="10"/>
  <c r="I15" i="10" s="1"/>
  <c r="H6" i="8"/>
  <c r="J22" i="8" s="1"/>
  <c r="I12" i="6"/>
  <c r="H4" i="6"/>
  <c r="I12" i="4"/>
  <c r="I17" i="4" s="1"/>
  <c r="J12" i="4"/>
  <c r="J17" i="4" s="1"/>
  <c r="B6" i="10"/>
  <c r="B5" i="10"/>
  <c r="I12" i="9"/>
  <c r="B6" i="9"/>
  <c r="B5" i="9"/>
  <c r="H16" i="9"/>
  <c r="I12" i="8"/>
  <c r="B6" i="8"/>
  <c r="B5" i="8"/>
  <c r="I12" i="7"/>
  <c r="B6" i="7"/>
  <c r="B5" i="7"/>
  <c r="H12" i="4"/>
  <c r="H17" i="4" s="1"/>
  <c r="B6" i="6"/>
  <c r="B5" i="6"/>
  <c r="C15" i="5"/>
  <c r="B15" i="5"/>
  <c r="B5" i="5"/>
  <c r="B22" i="5" s="1"/>
  <c r="H6" i="5"/>
  <c r="B5" i="4"/>
  <c r="B6" i="4"/>
  <c r="B19" i="4"/>
  <c r="H6" i="4"/>
  <c r="U14" i="1"/>
  <c r="O16" i="1"/>
  <c r="S3" i="1"/>
  <c r="S6" i="1" s="1"/>
  <c r="U21" i="1" s="1"/>
  <c r="T15" i="1"/>
  <c r="S15" i="1"/>
  <c r="T16" i="1"/>
  <c r="S16" i="1"/>
  <c r="N15" i="1"/>
  <c r="M11" i="1"/>
  <c r="M16" i="1" s="1"/>
  <c r="M15" i="1"/>
  <c r="M3" i="1"/>
  <c r="M4" i="1" s="1"/>
  <c r="M6" i="1" s="1"/>
  <c r="O14" i="1" s="1"/>
  <c r="C13" i="1"/>
  <c r="C14" i="1" s="1"/>
  <c r="C15" i="1" s="1"/>
  <c r="J16" i="8" l="1"/>
  <c r="C17" i="5"/>
  <c r="I17" i="8"/>
  <c r="J17" i="6"/>
  <c r="D16" i="8"/>
  <c r="H18" i="4"/>
  <c r="H20" i="4" s="1"/>
  <c r="H28" i="4" s="1"/>
  <c r="D16" i="6"/>
  <c r="D16" i="7"/>
  <c r="J22" i="7"/>
  <c r="H16" i="5"/>
  <c r="J22" i="9"/>
  <c r="C16" i="8"/>
  <c r="B18" i="8" s="1"/>
  <c r="B20" i="8" s="1"/>
  <c r="B28" i="8" s="1"/>
  <c r="C17" i="8"/>
  <c r="H16" i="7"/>
  <c r="H18" i="7" s="1"/>
  <c r="H20" i="7" s="1"/>
  <c r="H28" i="7" s="1"/>
  <c r="H16" i="8"/>
  <c r="H18" i="8" s="1"/>
  <c r="H20" i="8" s="1"/>
  <c r="H28" i="8" s="1"/>
  <c r="I14" i="9"/>
  <c r="I16" i="9" s="1"/>
  <c r="H18" i="9" s="1"/>
  <c r="H20" i="9" s="1"/>
  <c r="C16" i="9"/>
  <c r="I14" i="5"/>
  <c r="I22" i="5" s="1"/>
  <c r="C16" i="5"/>
  <c r="H15" i="6"/>
  <c r="H17" i="8"/>
  <c r="U16" i="1"/>
  <c r="S18" i="1" s="1"/>
  <c r="S20" i="1" s="1"/>
  <c r="T27" i="1" s="1"/>
  <c r="H22" i="6"/>
  <c r="D12" i="9"/>
  <c r="D17" i="9" s="1"/>
  <c r="B19" i="9" s="1"/>
  <c r="B21" i="9" s="1"/>
  <c r="C28" i="9" s="1"/>
  <c r="B19" i="7"/>
  <c r="B21" i="7" s="1"/>
  <c r="C28" i="7" s="1"/>
  <c r="J15" i="8"/>
  <c r="J15" i="9"/>
  <c r="H16" i="10"/>
  <c r="D12" i="6"/>
  <c r="D17" i="6" s="1"/>
  <c r="B19" i="6" s="1"/>
  <c r="B21" i="6" s="1"/>
  <c r="C28" i="6" s="1"/>
  <c r="J17" i="9"/>
  <c r="D16" i="9"/>
  <c r="S17" i="1"/>
  <c r="S19" i="1" s="1"/>
  <c r="S27" i="1" s="1"/>
  <c r="M17" i="1"/>
  <c r="H22" i="7"/>
  <c r="H15" i="7"/>
  <c r="H17" i="7"/>
  <c r="J15" i="6"/>
  <c r="J13" i="5"/>
  <c r="D16" i="5"/>
  <c r="B18" i="5" s="1"/>
  <c r="B20" i="5" s="1"/>
  <c r="B28" i="5" s="1"/>
  <c r="D12" i="5"/>
  <c r="D22" i="5" s="1"/>
  <c r="J13" i="10"/>
  <c r="D12" i="10"/>
  <c r="D17" i="10" s="1"/>
  <c r="B19" i="10" s="1"/>
  <c r="B21" i="10" s="1"/>
  <c r="H22" i="9"/>
  <c r="J17" i="8"/>
  <c r="H19" i="8" s="1"/>
  <c r="H21" i="8" s="1"/>
  <c r="J16" i="9"/>
  <c r="H17" i="9"/>
  <c r="D12" i="8"/>
  <c r="D17" i="8" s="1"/>
  <c r="B19" i="8" s="1"/>
  <c r="B21" i="8" s="1"/>
  <c r="C28" i="8" s="1"/>
  <c r="J14" i="10"/>
  <c r="D16" i="10"/>
  <c r="I14" i="10"/>
  <c r="C16" i="10"/>
  <c r="I14" i="7"/>
  <c r="I16" i="7" s="1"/>
  <c r="C16" i="7"/>
  <c r="I14" i="6"/>
  <c r="I17" i="6" s="1"/>
  <c r="H19" i="6" s="1"/>
  <c r="H21" i="6" s="1"/>
  <c r="I28" i="6" s="1"/>
  <c r="C16" i="6"/>
  <c r="B18" i="6" s="1"/>
  <c r="B20" i="6" s="1"/>
  <c r="B28" i="6" s="1"/>
  <c r="H15" i="10"/>
  <c r="H22" i="10"/>
  <c r="J17" i="7"/>
  <c r="J15" i="7"/>
  <c r="I15" i="6"/>
  <c r="J22" i="6"/>
  <c r="H15" i="8"/>
  <c r="H19" i="4"/>
  <c r="H21" i="4" s="1"/>
  <c r="I28" i="4" s="1"/>
  <c r="I15" i="9"/>
  <c r="I22" i="8"/>
  <c r="H22" i="8"/>
  <c r="I15" i="8"/>
  <c r="I22" i="7"/>
  <c r="B20" i="4"/>
  <c r="B28" i="4" s="1"/>
  <c r="C22" i="10"/>
  <c r="B22" i="10"/>
  <c r="B15" i="10"/>
  <c r="C15" i="10"/>
  <c r="D22" i="9"/>
  <c r="C22" i="9"/>
  <c r="B22" i="9"/>
  <c r="D15" i="9"/>
  <c r="C15" i="9"/>
  <c r="B15" i="9"/>
  <c r="C22" i="8"/>
  <c r="B22" i="8"/>
  <c r="B15" i="8"/>
  <c r="C15" i="8"/>
  <c r="I15" i="7"/>
  <c r="D22" i="7"/>
  <c r="C22" i="7"/>
  <c r="B22" i="7"/>
  <c r="C15" i="7"/>
  <c r="B15" i="7"/>
  <c r="D15" i="7"/>
  <c r="D22" i="6"/>
  <c r="C22" i="6"/>
  <c r="B22" i="6"/>
  <c r="B15" i="6"/>
  <c r="C15" i="6"/>
  <c r="H15" i="5"/>
  <c r="H22" i="5"/>
  <c r="I15" i="5"/>
  <c r="H15" i="4"/>
  <c r="J22" i="4"/>
  <c r="I22" i="4"/>
  <c r="H22" i="4"/>
  <c r="J15" i="4"/>
  <c r="J31" i="4" s="1"/>
  <c r="I15" i="4"/>
  <c r="I31" i="4" s="1"/>
  <c r="C22" i="4"/>
  <c r="B22" i="4"/>
  <c r="D15" i="4"/>
  <c r="C15" i="4"/>
  <c r="B15" i="4"/>
  <c r="D22" i="4"/>
  <c r="B21" i="4"/>
  <c r="M14" i="1"/>
  <c r="S4" i="1"/>
  <c r="T14" i="1"/>
  <c r="S14" i="1"/>
  <c r="S21" i="1"/>
  <c r="T21" i="1"/>
  <c r="M5" i="1"/>
  <c r="M21" i="1" s="1"/>
  <c r="C16" i="1"/>
  <c r="C17" i="1" s="1"/>
  <c r="H31" i="4" l="1"/>
  <c r="B18" i="9"/>
  <c r="B20" i="9" s="1"/>
  <c r="D15" i="6"/>
  <c r="B18" i="7"/>
  <c r="B20" i="7" s="1"/>
  <c r="M19" i="1"/>
  <c r="M27" i="1" s="1"/>
  <c r="I22" i="9"/>
  <c r="O21" i="1"/>
  <c r="D15" i="8"/>
  <c r="B24" i="8" s="1"/>
  <c r="I17" i="9"/>
  <c r="H19" i="9"/>
  <c r="H21" i="9" s="1"/>
  <c r="I28" i="9" s="1"/>
  <c r="D22" i="8"/>
  <c r="I16" i="5"/>
  <c r="I17" i="5"/>
  <c r="I28" i="8"/>
  <c r="H23" i="8"/>
  <c r="D15" i="10"/>
  <c r="B23" i="10" s="1"/>
  <c r="B18" i="10"/>
  <c r="B20" i="10" s="1"/>
  <c r="B28" i="10" s="1"/>
  <c r="C31" i="10" s="1"/>
  <c r="D22" i="10"/>
  <c r="H23" i="6"/>
  <c r="S22" i="1"/>
  <c r="S23" i="1"/>
  <c r="U30" i="1"/>
  <c r="T30" i="1"/>
  <c r="S30" i="1"/>
  <c r="O30" i="1"/>
  <c r="M30" i="1"/>
  <c r="B24" i="6"/>
  <c r="B23" i="8"/>
  <c r="D17" i="5"/>
  <c r="B19" i="5" s="1"/>
  <c r="B21" i="5" s="1"/>
  <c r="B23" i="5" s="1"/>
  <c r="D15" i="5"/>
  <c r="B24" i="5" s="1"/>
  <c r="B23" i="7"/>
  <c r="J12" i="5"/>
  <c r="J17" i="5" s="1"/>
  <c r="H19" i="5" s="1"/>
  <c r="H21" i="5" s="1"/>
  <c r="I28" i="5" s="1"/>
  <c r="J16" i="5"/>
  <c r="H18" i="5" s="1"/>
  <c r="H20" i="5" s="1"/>
  <c r="H28" i="5" s="1"/>
  <c r="H31" i="5" s="1"/>
  <c r="J12" i="10"/>
  <c r="J17" i="10" s="1"/>
  <c r="I16" i="10"/>
  <c r="I17" i="10"/>
  <c r="I22" i="10"/>
  <c r="J16" i="10"/>
  <c r="H24" i="8"/>
  <c r="I17" i="7"/>
  <c r="H19" i="7" s="1"/>
  <c r="H21" i="7" s="1"/>
  <c r="I28" i="7" s="1"/>
  <c r="I16" i="6"/>
  <c r="H18" i="6" s="1"/>
  <c r="H20" i="6" s="1"/>
  <c r="I22" i="6"/>
  <c r="H24" i="7"/>
  <c r="B23" i="9"/>
  <c r="B31" i="8"/>
  <c r="D31" i="8"/>
  <c r="C31" i="8"/>
  <c r="H23" i="7"/>
  <c r="D31" i="6"/>
  <c r="C31" i="6"/>
  <c r="B31" i="6"/>
  <c r="J31" i="8"/>
  <c r="I31" i="8"/>
  <c r="H31" i="8"/>
  <c r="I31" i="7"/>
  <c r="H31" i="7"/>
  <c r="J31" i="7"/>
  <c r="D31" i="4"/>
  <c r="C31" i="4"/>
  <c r="B31" i="4"/>
  <c r="H23" i="4"/>
  <c r="B24" i="4"/>
  <c r="C28" i="10"/>
  <c r="B28" i="9"/>
  <c r="B24" i="9"/>
  <c r="H28" i="9"/>
  <c r="H24" i="9"/>
  <c r="B28" i="7"/>
  <c r="B24" i="7"/>
  <c r="B23" i="6"/>
  <c r="H24" i="4"/>
  <c r="B23" i="4"/>
  <c r="C28" i="4"/>
  <c r="B31" i="10" l="1"/>
  <c r="B24" i="10"/>
  <c r="C28" i="5"/>
  <c r="I31" i="5"/>
  <c r="H23" i="9"/>
  <c r="D31" i="10"/>
  <c r="J15" i="10"/>
  <c r="J22" i="10"/>
  <c r="J22" i="5"/>
  <c r="J15" i="5"/>
  <c r="H19" i="10"/>
  <c r="H21" i="10" s="1"/>
  <c r="H18" i="10"/>
  <c r="H20" i="10" s="1"/>
  <c r="H28" i="6"/>
  <c r="H24" i="6"/>
  <c r="D31" i="9"/>
  <c r="C31" i="9"/>
  <c r="B31" i="9"/>
  <c r="B31" i="7"/>
  <c r="D31" i="7"/>
  <c r="C31" i="7"/>
  <c r="J31" i="9"/>
  <c r="I31" i="9"/>
  <c r="H31" i="9"/>
  <c r="D31" i="5"/>
  <c r="C31" i="5"/>
  <c r="B31" i="5"/>
  <c r="N11" i="1"/>
  <c r="H23" i="5" l="1"/>
  <c r="H24" i="5"/>
  <c r="J31" i="5"/>
  <c r="H24" i="10"/>
  <c r="H28" i="10"/>
  <c r="H23" i="10"/>
  <c r="I28" i="10"/>
  <c r="J31" i="6"/>
  <c r="I31" i="6"/>
  <c r="H31" i="6"/>
  <c r="N16" i="1"/>
  <c r="N21" i="1"/>
  <c r="N14" i="1"/>
  <c r="N30" i="1" l="1"/>
  <c r="M23" i="1"/>
  <c r="M18" i="1"/>
  <c r="M20" i="1" s="1"/>
  <c r="I31" i="10"/>
  <c r="H31" i="10"/>
  <c r="J31" i="10"/>
  <c r="N27" i="1" l="1"/>
  <c r="M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Stuart Dols</author>
  </authors>
  <commentList>
    <comment ref="B13" authorId="0" shapeId="0" xr:uid="{00000000-0006-0000-0000-000001000000}">
      <text>
        <r>
          <rPr>
            <sz val="8"/>
            <color indexed="81"/>
            <rFont val="Tahoma"/>
            <family val="2"/>
          </rPr>
          <t>All path1 and path3 values on the "1-#-1" sheets reference this one. You only need to change this one and all will change. Set to 0.0001 for first set and 0.001 for second set as described in the AIRNET documentation. Use the BASE sheet for more generic cases.</t>
        </r>
      </text>
    </comment>
  </commentList>
</comments>
</file>

<file path=xl/sharedStrings.xml><?xml version="1.0" encoding="utf-8"?>
<sst xmlns="http://schemas.openxmlformats.org/spreadsheetml/2006/main" count="683" uniqueCount="63">
  <si>
    <t>Pstd</t>
  </si>
  <si>
    <t>Pa</t>
  </si>
  <si>
    <t>Tstd</t>
  </si>
  <si>
    <t>K</t>
  </si>
  <si>
    <r>
      <rPr>
        <sz val="12"/>
        <rFont val="Symbol"/>
        <family val="1"/>
        <charset val="2"/>
      </rPr>
      <t>r</t>
    </r>
    <r>
      <rPr>
        <sz val="10"/>
        <rFont val="Arial"/>
        <family val="2"/>
      </rPr>
      <t>std</t>
    </r>
  </si>
  <si>
    <t>kg/m3</t>
  </si>
  <si>
    <t>Rair</t>
  </si>
  <si>
    <t>J/kg-K</t>
  </si>
  <si>
    <t>m</t>
  </si>
  <si>
    <t>kg/m-s</t>
  </si>
  <si>
    <t>C</t>
  </si>
  <si>
    <t>Tn</t>
  </si>
  <si>
    <r>
      <rPr>
        <sz val="12"/>
        <rFont val="Symbol"/>
        <family val="1"/>
        <charset val="2"/>
      </rPr>
      <t>r</t>
    </r>
    <r>
      <rPr>
        <sz val="10"/>
        <rFont val="Arial"/>
        <family val="2"/>
      </rPr>
      <t>n</t>
    </r>
  </si>
  <si>
    <t>Pbar</t>
  </si>
  <si>
    <t>ORIFICE</t>
  </si>
  <si>
    <t>Q = Cd A sqrt(2 dP / rho)</t>
  </si>
  <si>
    <t xml:space="preserve"> </t>
  </si>
  <si>
    <t>where</t>
  </si>
  <si>
    <t>w = rho Q = Cd A sqrt(2 rho dP)</t>
  </si>
  <si>
    <t xml:space="preserve">     = C sqrt(rho dP) in general powerlaw form</t>
  </si>
  <si>
    <t xml:space="preserve">     C = Cd A sqrt(2)</t>
  </si>
  <si>
    <t>For laminar flow:</t>
  </si>
  <si>
    <t>For turbulent flow:</t>
  </si>
  <si>
    <t>w = rho K dP / mu</t>
  </si>
  <si>
    <t>At the Laminar to Turbulent transition Re:</t>
  </si>
  <si>
    <t>w-turb = w-lam</t>
  </si>
  <si>
    <r>
      <t xml:space="preserve">Re = </t>
    </r>
    <r>
      <rPr>
        <sz val="11"/>
        <color theme="1"/>
        <rFont val="Symbol"/>
        <family val="1"/>
        <charset val="2"/>
      </rPr>
      <t>r</t>
    </r>
    <r>
      <rPr>
        <sz val="11"/>
        <color theme="1"/>
        <rFont val="Calibri"/>
        <family val="2"/>
        <scheme val="minor"/>
      </rPr>
      <t>uD/</t>
    </r>
    <r>
      <rPr>
        <sz val="11"/>
        <color theme="1"/>
        <rFont val="Symbol"/>
        <family val="1"/>
        <charset val="2"/>
      </rPr>
      <t>m</t>
    </r>
  </si>
  <si>
    <t>w = mu A Re/D  =&gt; Flow is laminar below this</t>
  </si>
  <si>
    <t>Re-transition</t>
  </si>
  <si>
    <t>w-trans</t>
  </si>
  <si>
    <t>A</t>
  </si>
  <si>
    <t>Cd</t>
  </si>
  <si>
    <t>D</t>
  </si>
  <si>
    <t>m2</t>
  </si>
  <si>
    <t>n</t>
  </si>
  <si>
    <t>m2/s</t>
  </si>
  <si>
    <t>Ct</t>
  </si>
  <si>
    <t>kg/s</t>
  </si>
  <si>
    <t>OLD AIRNET</t>
  </si>
  <si>
    <t>CONTAM 3.0</t>
  </si>
  <si>
    <t>Ce</t>
  </si>
  <si>
    <t>Ke</t>
  </si>
  <si>
    <r>
      <t xml:space="preserve">x </t>
    </r>
    <r>
      <rPr>
        <sz val="11"/>
        <color theme="1"/>
        <rFont val="Symbol"/>
        <family val="1"/>
        <charset val="2"/>
      </rPr>
      <t>D</t>
    </r>
    <r>
      <rPr>
        <sz val="11"/>
        <color theme="1"/>
        <rFont val="Calibri"/>
        <family val="2"/>
        <scheme val="minor"/>
      </rPr>
      <t>P</t>
    </r>
  </si>
  <si>
    <t>w-lam</t>
  </si>
  <si>
    <t>w-turb</t>
  </si>
  <si>
    <t>dP-trans</t>
  </si>
  <si>
    <r>
      <t>x sqrt(</t>
    </r>
    <r>
      <rPr>
        <sz val="11"/>
        <color theme="1"/>
        <rFont val="Symbol"/>
        <family val="1"/>
        <charset val="2"/>
      </rPr>
      <t>D</t>
    </r>
    <r>
      <rPr>
        <sz val="11"/>
        <color theme="1"/>
        <rFont val="Calibri"/>
        <family val="2"/>
        <scheme val="minor"/>
      </rPr>
      <t>P)</t>
    </r>
  </si>
  <si>
    <t>TURB FLOW EQUATION --&gt;</t>
  </si>
  <si>
    <t>LAM FLOW EQUATION   --&gt;</t>
  </si>
  <si>
    <t>CONTAM should match green values</t>
  </si>
  <si>
    <t>AIRNET matched these green values</t>
  </si>
  <si>
    <t>dP-lam-all</t>
  </si>
  <si>
    <t>dP-turb-all</t>
  </si>
  <si>
    <r>
      <rPr>
        <sz val="11"/>
        <color theme="1"/>
        <rFont val="Symbol"/>
        <family val="1"/>
        <charset val="2"/>
      </rPr>
      <t>D</t>
    </r>
    <r>
      <rPr>
        <sz val="11"/>
        <color theme="1"/>
        <rFont val="Calibri"/>
        <family val="2"/>
        <scheme val="minor"/>
      </rPr>
      <t>P</t>
    </r>
    <r>
      <rPr>
        <vertAlign val="subscript"/>
        <sz val="11"/>
        <color theme="1"/>
        <rFont val="Calibri"/>
        <family val="2"/>
        <scheme val="minor"/>
      </rPr>
      <t>14</t>
    </r>
  </si>
  <si>
    <t>flow1</t>
  </si>
  <si>
    <t>flow2</t>
  </si>
  <si>
    <t>flow3</t>
  </si>
  <si>
    <t>path1</t>
  </si>
  <si>
    <t>path2</t>
  </si>
  <si>
    <t>path3</t>
  </si>
  <si>
    <t>AIRNET Test case - Powerlaw Test #2</t>
  </si>
  <si>
    <t>AIRNET</t>
  </si>
  <si>
    <t>Mult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</si>
</sst>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0.0000"/>
    <numFmt numFmtId="165" formatCode="0.00000"/>
    <numFmt numFmtId="166" formatCode="0.000E+00"/>
    <numFmt numFmtId="167" formatCode="0.00000000"/>
    <numFmt numFmtId="168" formatCode="_(* #,##0.0000000_);_(* \(#,##0.0000000\);_(* &quot;-&quot;??_);_(@_)"/>
    <numFmt numFmtId="169" formatCode="0.0000000"/>
    <numFmt numFmtId="170" formatCode="0.000000"/>
    <numFmt numFmtId="171" formatCode="0.000000000"/>
    <numFmt numFmtId="173" formatCode="0.000000E+00"/>
    <numFmt numFmtId="178" formatCode="_(* #,##0_);_(* \(#,##0\);_(* &quot;-&quot;??_);_(@_)"/>
  </numFmts>
  <fonts count="14"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theme="1"/>
      <name val="Calibri"/>
      <family val="2"/>
      <scheme val="minor"/>
    </font>
    <font>
      <sz val="10"/>
      <name val="Arial"/>
      <family val="2"/>
    </font>
    <font>
      <sz val="12"/>
      <name val="Arial"/>
      <family val="2"/>
    </font>
    <font>
      <sz val="12"/>
      <name val="Symbol"/>
      <family val="1"/>
      <charset val="2"/>
    </font>
    <font>
      <sz val="11"/>
      <color theme="1"/>
      <name val="Symbol"/>
      <family val="1"/>
      <charset val="2"/>
    </font>
    <font>
      <sz val="11"/>
      <name val="Calibri"/>
      <family val="2"/>
      <scheme val="minor"/>
    </font>
    <font>
      <vertAlign val="subscript"/>
      <sz val="11"/>
      <color theme="1"/>
      <name val="Calibri"/>
      <family val="2"/>
      <scheme val="minor"/>
    </font>
    <font>
      <sz val="8"/>
      <color indexed="81"/>
      <name val="Tahoma"/>
      <family val="2"/>
    </font>
    <font>
      <b/>
      <sz val="11"/>
      <color rgb="FFFA7D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43"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13" fillId="5" borderId="1" applyNumberFormat="0" applyAlignment="0" applyProtection="0"/>
  </cellStyleXfs>
  <cellXfs count="57">
    <xf numFmtId="0" fontId="0" fillId="0" borderId="0" xfId="0"/>
    <xf numFmtId="0" fontId="6" fillId="0" borderId="2" xfId="0" applyFont="1" applyFill="1" applyBorder="1"/>
    <xf numFmtId="0" fontId="0" fillId="0" borderId="3" xfId="0" applyBorder="1"/>
    <xf numFmtId="0" fontId="6" fillId="0" borderId="4" xfId="0" applyFont="1" applyFill="1" applyBorder="1"/>
    <xf numFmtId="0" fontId="6" fillId="0" borderId="5" xfId="0" applyFont="1" applyFill="1" applyBorder="1"/>
    <xf numFmtId="0" fontId="0" fillId="0" borderId="0" xfId="0" applyBorder="1"/>
    <xf numFmtId="0" fontId="6" fillId="0" borderId="6" xfId="0" applyFont="1" applyFill="1" applyBorder="1"/>
    <xf numFmtId="0" fontId="7" fillId="0" borderId="5" xfId="0" applyFont="1" applyBorder="1"/>
    <xf numFmtId="164" fontId="0" fillId="0" borderId="0" xfId="0" applyNumberFormat="1" applyBorder="1"/>
    <xf numFmtId="0" fontId="6" fillId="0" borderId="6" xfId="0" applyFont="1" applyBorder="1"/>
    <xf numFmtId="0" fontId="0" fillId="0" borderId="8" xfId="0" applyBorder="1"/>
    <xf numFmtId="0" fontId="8" fillId="0" borderId="0" xfId="0" applyFont="1"/>
    <xf numFmtId="0" fontId="6" fillId="0" borderId="0" xfId="0" applyFont="1"/>
    <xf numFmtId="0" fontId="6" fillId="0" borderId="0" xfId="0" applyFont="1" applyFill="1" applyBorder="1"/>
    <xf numFmtId="0" fontId="4" fillId="4" borderId="1" xfId="4"/>
    <xf numFmtId="0" fontId="0" fillId="0" borderId="11" xfId="0" applyBorder="1"/>
    <xf numFmtId="0" fontId="6" fillId="0" borderId="0" xfId="0" applyFont="1" applyBorder="1"/>
    <xf numFmtId="0" fontId="6" fillId="0" borderId="5" xfId="0" applyFont="1" applyBorder="1"/>
    <xf numFmtId="0" fontId="8" fillId="0" borderId="7" xfId="0" applyFont="1" applyBorder="1"/>
    <xf numFmtId="0" fontId="7" fillId="0" borderId="0" xfId="0" applyFont="1" applyBorder="1"/>
    <xf numFmtId="0" fontId="5" fillId="0" borderId="0" xfId="0" applyFont="1"/>
    <xf numFmtId="0" fontId="8" fillId="0" borderId="5" xfId="0" applyFont="1" applyBorder="1"/>
    <xf numFmtId="0" fontId="0" fillId="0" borderId="9" xfId="0" applyBorder="1"/>
    <xf numFmtId="165" fontId="0" fillId="0" borderId="0" xfId="0" applyNumberFormat="1"/>
    <xf numFmtId="166" fontId="0" fillId="0" borderId="0" xfId="0" applyNumberFormat="1"/>
    <xf numFmtId="167" fontId="0" fillId="0" borderId="0" xfId="0" applyNumberFormat="1"/>
    <xf numFmtId="0" fontId="5" fillId="0" borderId="0" xfId="0" applyFont="1" applyAlignment="1">
      <alignment horizontal="center" vertical="center"/>
    </xf>
    <xf numFmtId="168" fontId="0" fillId="0" borderId="0" xfId="1" applyNumberFormat="1" applyFont="1"/>
    <xf numFmtId="0" fontId="0" fillId="0" borderId="0" xfId="0" applyAlignment="1">
      <alignment horizontal="center" vertical="center"/>
    </xf>
    <xf numFmtId="171" fontId="0" fillId="0" borderId="0" xfId="0" applyNumberFormat="1"/>
    <xf numFmtId="0" fontId="2" fillId="2" borderId="0" xfId="2"/>
    <xf numFmtId="167" fontId="2" fillId="2" borderId="0" xfId="2" applyNumberFormat="1"/>
    <xf numFmtId="0" fontId="0" fillId="0" borderId="10" xfId="0" applyBorder="1"/>
    <xf numFmtId="0" fontId="0" fillId="0" borderId="12" xfId="0" applyBorder="1"/>
    <xf numFmtId="165" fontId="0" fillId="0" borderId="11" xfId="0" applyNumberFormat="1" applyBorder="1"/>
    <xf numFmtId="167" fontId="0" fillId="0" borderId="11" xfId="0" applyNumberFormat="1" applyBorder="1"/>
    <xf numFmtId="170" fontId="0" fillId="0" borderId="11" xfId="0" applyNumberFormat="1" applyBorder="1"/>
    <xf numFmtId="0" fontId="3" fillId="3" borderId="0" xfId="3"/>
    <xf numFmtId="165" fontId="3" fillId="3" borderId="0" xfId="3" applyNumberFormat="1" applyBorder="1"/>
    <xf numFmtId="0" fontId="2" fillId="2" borderId="0" xfId="2" applyAlignment="1">
      <alignment horizontal="left" vertical="center"/>
    </xf>
    <xf numFmtId="165" fontId="3" fillId="3" borderId="0" xfId="3" applyNumberFormat="1"/>
    <xf numFmtId="11" fontId="0" fillId="0" borderId="0" xfId="0" applyNumberFormat="1"/>
    <xf numFmtId="167" fontId="10" fillId="0" borderId="0" xfId="2" applyNumberFormat="1" applyFont="1" applyFill="1"/>
    <xf numFmtId="0" fontId="10" fillId="0" borderId="0" xfId="0" applyFont="1" applyFill="1"/>
    <xf numFmtId="171" fontId="10" fillId="0" borderId="0" xfId="2" applyNumberFormat="1" applyFont="1" applyFill="1"/>
    <xf numFmtId="167" fontId="10" fillId="0" borderId="0" xfId="0" applyNumberFormat="1" applyFont="1" applyFill="1"/>
    <xf numFmtId="0" fontId="10" fillId="0" borderId="0" xfId="2" applyFont="1" applyFill="1"/>
    <xf numFmtId="169" fontId="10" fillId="0" borderId="0" xfId="0" applyNumberFormat="1" applyFont="1" applyFill="1"/>
    <xf numFmtId="171" fontId="10" fillId="0" borderId="0" xfId="0" applyNumberFormat="1" applyFont="1" applyFill="1"/>
    <xf numFmtId="164" fontId="0" fillId="0" borderId="0" xfId="0" applyNumberFormat="1"/>
    <xf numFmtId="164" fontId="2" fillId="2" borderId="0" xfId="2" applyNumberFormat="1"/>
    <xf numFmtId="0" fontId="10" fillId="0" borderId="0" xfId="2" applyFont="1" applyFill="1" applyAlignment="1">
      <alignment horizontal="left" vertical="center"/>
    </xf>
    <xf numFmtId="43" fontId="0" fillId="0" borderId="0" xfId="1" applyFont="1"/>
    <xf numFmtId="0" fontId="13" fillId="5" borderId="1" xfId="5"/>
    <xf numFmtId="173" fontId="2" fillId="2" borderId="0" xfId="2" applyNumberFormat="1" applyFont="1"/>
    <xf numFmtId="178" fontId="4" fillId="4" borderId="1" xfId="1" applyNumberFormat="1" applyFont="1" applyFill="1" applyBorder="1" applyAlignment="1">
      <alignment horizontal="center" vertical="center"/>
    </xf>
    <xf numFmtId="171" fontId="2" fillId="2" borderId="0" xfId="2" applyNumberFormat="1" applyFont="1"/>
  </cellXfs>
  <cellStyles count="6">
    <cellStyle name="Bad" xfId="3" builtinId="27"/>
    <cellStyle name="Calculation" xfId="5" builtinId="22"/>
    <cellStyle name="Comma" xfId="1" builtinId="3"/>
    <cellStyle name="Good" xfId="2" builtinId="26"/>
    <cellStyle name="Input" xfId="4"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142875</xdr:colOff>
      <xdr:row>1</xdr:row>
      <xdr:rowOff>142875</xdr:rowOff>
    </xdr:from>
    <xdr:to>
      <xdr:col>4</xdr:col>
      <xdr:colOff>266700</xdr:colOff>
      <xdr:row>6</xdr:row>
      <xdr:rowOff>133350</xdr:rowOff>
    </xdr:to>
    <xdr:grpSp>
      <xdr:nvGrpSpPr>
        <xdr:cNvPr id="7" name="Group 6">
          <a:extLst>
            <a:ext uri="{FF2B5EF4-FFF2-40B4-BE49-F238E27FC236}">
              <a16:creationId xmlns:a16="http://schemas.microsoft.com/office/drawing/2014/main" id="{00000000-0008-0000-0700-000007000000}"/>
            </a:ext>
          </a:extLst>
        </xdr:cNvPr>
        <xdr:cNvGrpSpPr/>
      </xdr:nvGrpSpPr>
      <xdr:grpSpPr>
        <a:xfrm>
          <a:off x="142875" y="333375"/>
          <a:ext cx="2752725" cy="962025"/>
          <a:chOff x="266700" y="2943225"/>
          <a:chExt cx="2752725" cy="962025"/>
        </a:xfrm>
      </xdr:grpSpPr>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381000" y="2943225"/>
            <a:ext cx="2571750" cy="29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path1                      path2                      path3</a:t>
            </a:r>
          </a:p>
        </xdr:txBody>
      </xdr:sp>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428625" y="3609975"/>
            <a:ext cx="2571750" cy="29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a:t>
            </a:r>
            <a:r>
              <a:rPr lang="en-US" sz="1100" baseline="0"/>
              <a:t> </a:t>
            </a:r>
            <a:r>
              <a:rPr lang="en-US" sz="1100" baseline="0">
                <a:latin typeface="Symbol" pitchFamily="18" charset="2"/>
              </a:rPr>
              <a:t>D</a:t>
            </a:r>
            <a:r>
              <a:rPr lang="en-US" sz="1100" baseline="0"/>
              <a:t>P</a:t>
            </a:r>
            <a:r>
              <a:rPr lang="en-US" sz="1100" baseline="-25000"/>
              <a:t>14</a:t>
            </a:r>
            <a:r>
              <a:rPr lang="en-US" sz="1100" baseline="0"/>
              <a:t> = 100 Pa --------------|</a:t>
            </a:r>
            <a:endParaRPr lang="en-US" sz="1100"/>
          </a:p>
        </xdr:txBody>
      </xdr:sp>
      <xdr:pic>
        <xdr:nvPicPr>
          <xdr:cNvPr id="6" name="Picture 5">
            <a:extLst>
              <a:ext uri="{FF2B5EF4-FFF2-40B4-BE49-F238E27FC236}">
                <a16:creationId xmlns:a16="http://schemas.microsoft.com/office/drawing/2014/main" id="{00000000-0008-0000-07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6700" y="3181350"/>
            <a:ext cx="2752725" cy="4762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5"/>
  <sheetViews>
    <sheetView tabSelected="1" workbookViewId="0">
      <selection activeCell="F12" sqref="F12"/>
    </sheetView>
  </sheetViews>
  <sheetFormatPr defaultRowHeight="15" x14ac:dyDescent="0.25"/>
  <cols>
    <col min="1" max="1" width="12.7109375" customWidth="1"/>
    <col min="2" max="2" width="12.28515625" bestFit="1" customWidth="1"/>
    <col min="3" max="4" width="12.7109375" customWidth="1"/>
    <col min="5" max="5" width="12.140625" bestFit="1" customWidth="1"/>
    <col min="6" max="6" width="12.5703125" bestFit="1" customWidth="1"/>
    <col min="7" max="9" width="12.7109375" customWidth="1"/>
    <col min="10" max="10" width="12" bestFit="1" customWidth="1"/>
  </cols>
  <sheetData>
    <row r="1" spans="1:11" x14ac:dyDescent="0.25">
      <c r="A1" s="20" t="s">
        <v>39</v>
      </c>
      <c r="G1" s="20" t="s">
        <v>61</v>
      </c>
    </row>
    <row r="2" spans="1:11" x14ac:dyDescent="0.25">
      <c r="A2" t="s">
        <v>13</v>
      </c>
      <c r="B2" s="14">
        <v>101325</v>
      </c>
      <c r="C2" s="13" t="s">
        <v>1</v>
      </c>
      <c r="G2" t="s">
        <v>13</v>
      </c>
      <c r="H2">
        <f>B2</f>
        <v>101325</v>
      </c>
      <c r="I2" s="13" t="s">
        <v>1</v>
      </c>
    </row>
    <row r="3" spans="1:11" x14ac:dyDescent="0.25">
      <c r="A3" t="s">
        <v>11</v>
      </c>
      <c r="B3" s="14">
        <f>20</f>
        <v>20</v>
      </c>
      <c r="C3" s="13" t="s">
        <v>10</v>
      </c>
      <c r="G3" t="s">
        <v>11</v>
      </c>
      <c r="H3">
        <f>B3</f>
        <v>20</v>
      </c>
      <c r="I3" s="13" t="s">
        <v>10</v>
      </c>
    </row>
    <row r="4" spans="1:11" x14ac:dyDescent="0.25">
      <c r="B4">
        <f>B3+273.15</f>
        <v>293.14999999999998</v>
      </c>
      <c r="C4" s="13" t="s">
        <v>3</v>
      </c>
      <c r="H4">
        <f>H3+273.15</f>
        <v>293.14999999999998</v>
      </c>
      <c r="I4" s="13" t="s">
        <v>3</v>
      </c>
    </row>
    <row r="5" spans="1:11" ht="15.75" x14ac:dyDescent="0.25">
      <c r="A5" s="19" t="s">
        <v>12</v>
      </c>
      <c r="B5" s="8">
        <f>B2/(287.055*B4)</f>
        <v>1.2040973427229398</v>
      </c>
      <c r="C5" s="16" t="s">
        <v>5</v>
      </c>
      <c r="G5" s="19" t="s">
        <v>12</v>
      </c>
      <c r="H5" s="38">
        <v>1.2041500000000001</v>
      </c>
      <c r="I5" s="16" t="s">
        <v>5</v>
      </c>
    </row>
    <row r="6" spans="1:11" ht="15.75" x14ac:dyDescent="0.25">
      <c r="A6" s="11" t="s">
        <v>8</v>
      </c>
      <c r="B6">
        <f>0.0000037143+0.000000049286*B4</f>
        <v>1.8162490899999998E-5</v>
      </c>
      <c r="C6" s="12" t="s">
        <v>9</v>
      </c>
      <c r="G6" s="11" t="s">
        <v>8</v>
      </c>
      <c r="H6" s="37">
        <f>0.0000171432+0.00000004828*H3</f>
        <v>1.8108799999999998E-5</v>
      </c>
      <c r="I6" s="12" t="s">
        <v>9</v>
      </c>
    </row>
    <row r="7" spans="1:11" x14ac:dyDescent="0.25">
      <c r="A7" t="s">
        <v>28</v>
      </c>
      <c r="B7" s="14">
        <v>100</v>
      </c>
      <c r="H7">
        <f>B7</f>
        <v>100</v>
      </c>
    </row>
    <row r="10" spans="1:11" x14ac:dyDescent="0.25">
      <c r="B10" s="26" t="s">
        <v>57</v>
      </c>
      <c r="C10" s="26" t="s">
        <v>58</v>
      </c>
      <c r="D10" s="26" t="s">
        <v>59</v>
      </c>
      <c r="H10" s="26" t="s">
        <v>57</v>
      </c>
      <c r="I10" s="26" t="s">
        <v>58</v>
      </c>
      <c r="J10" s="26" t="s">
        <v>59</v>
      </c>
    </row>
    <row r="11" spans="1:11" x14ac:dyDescent="0.25">
      <c r="A11" t="s">
        <v>62</v>
      </c>
      <c r="B11" s="26"/>
      <c r="C11" s="55">
        <v>1</v>
      </c>
      <c r="D11" s="26"/>
      <c r="H11" s="26"/>
      <c r="I11" s="26"/>
      <c r="J11" s="26"/>
    </row>
    <row r="12" spans="1:11" x14ac:dyDescent="0.25">
      <c r="A12" t="s">
        <v>32</v>
      </c>
      <c r="B12" s="23">
        <f>SQRT(4*B13/PI())</f>
        <v>1.1283791670955126E-2</v>
      </c>
      <c r="C12" s="23">
        <f>SQRT(4*C13/PI())</f>
        <v>1.1283791670955126E-2</v>
      </c>
      <c r="D12" s="23">
        <f>SQRT(4*D13/PI())</f>
        <v>1.1283791670955126E-2</v>
      </c>
      <c r="E12" s="12" t="s">
        <v>8</v>
      </c>
      <c r="G12" t="s">
        <v>32</v>
      </c>
      <c r="H12" s="40">
        <f>SQRT(H13)</f>
        <v>0.01</v>
      </c>
      <c r="I12" s="40">
        <f>SQRT(I13)</f>
        <v>0.01</v>
      </c>
      <c r="J12" s="40">
        <f>SQRT(J13)</f>
        <v>0.01</v>
      </c>
      <c r="K12" s="12" t="s">
        <v>8</v>
      </c>
    </row>
    <row r="13" spans="1:11" x14ac:dyDescent="0.25">
      <c r="A13" t="s">
        <v>30</v>
      </c>
      <c r="B13" s="14">
        <v>1E-4</v>
      </c>
      <c r="C13">
        <f>B13*C11</f>
        <v>1E-4</v>
      </c>
      <c r="D13">
        <f>B13</f>
        <v>1E-4</v>
      </c>
      <c r="E13" s="12" t="s">
        <v>33</v>
      </c>
      <c r="G13" t="s">
        <v>30</v>
      </c>
      <c r="H13">
        <f t="shared" ref="H13:J14" si="0">B13</f>
        <v>1E-4</v>
      </c>
      <c r="I13">
        <f t="shared" si="0"/>
        <v>1E-4</v>
      </c>
      <c r="J13">
        <f t="shared" si="0"/>
        <v>1E-4</v>
      </c>
      <c r="K13" s="12" t="s">
        <v>33</v>
      </c>
    </row>
    <row r="14" spans="1:11" x14ac:dyDescent="0.25">
      <c r="A14" t="s">
        <v>31</v>
      </c>
      <c r="B14" s="14">
        <v>0.6</v>
      </c>
      <c r="C14">
        <f>B14</f>
        <v>0.6</v>
      </c>
      <c r="D14">
        <f>B14</f>
        <v>0.6</v>
      </c>
      <c r="G14" t="s">
        <v>31</v>
      </c>
      <c r="H14">
        <f t="shared" si="0"/>
        <v>0.6</v>
      </c>
      <c r="I14">
        <f t="shared" si="0"/>
        <v>0.6</v>
      </c>
      <c r="J14">
        <f t="shared" si="0"/>
        <v>0.6</v>
      </c>
    </row>
    <row r="15" spans="1:11" x14ac:dyDescent="0.25">
      <c r="A15" t="s">
        <v>29</v>
      </c>
      <c r="B15">
        <f>$B$6*B13*$B$7/B12</f>
        <v>1.6096088468870694E-5</v>
      </c>
      <c r="C15">
        <f>$B$6*C13*$B$7/C12</f>
        <v>1.6096088468870694E-5</v>
      </c>
      <c r="D15">
        <f>$B$6*D13*$B$7/D12</f>
        <v>1.6096088468870694E-5</v>
      </c>
      <c r="E15" t="s">
        <v>37</v>
      </c>
      <c r="G15" t="s">
        <v>29</v>
      </c>
      <c r="H15">
        <f>$H$6*H13*$H$7/H12</f>
        <v>1.8108799999999998E-5</v>
      </c>
      <c r="I15">
        <f>$H$6*I13*$H$7/I12</f>
        <v>1.8108799999999998E-5</v>
      </c>
      <c r="J15">
        <f>$H$6*J13*$H$7/J12</f>
        <v>1.8108799999999998E-5</v>
      </c>
      <c r="K15" t="s">
        <v>37</v>
      </c>
    </row>
    <row r="16" spans="1:11" x14ac:dyDescent="0.25">
      <c r="A16" t="s">
        <v>36</v>
      </c>
      <c r="B16" s="25">
        <f>B14*B13*SQRT(2)</f>
        <v>8.485281374238571E-5</v>
      </c>
      <c r="C16" s="25">
        <f>C14*C13*SQRT(2)</f>
        <v>8.485281374238571E-5</v>
      </c>
      <c r="D16" s="25">
        <f>D14*D13*SQRT(2)</f>
        <v>8.485281374238571E-5</v>
      </c>
      <c r="G16" t="s">
        <v>36</v>
      </c>
      <c r="H16" s="25">
        <f>H14*H13*SQRT(2)</f>
        <v>8.485281374238571E-5</v>
      </c>
      <c r="I16" s="25">
        <f>I14*I13*SQRT(2)</f>
        <v>8.485281374238571E-5</v>
      </c>
      <c r="J16" s="25">
        <f>J14*J13*SQRT(2)</f>
        <v>8.485281374238571E-5</v>
      </c>
    </row>
    <row r="17" spans="1:10" x14ac:dyDescent="0.25">
      <c r="A17" t="s">
        <v>3</v>
      </c>
      <c r="B17" s="24">
        <f>2*B13*B12*B14^2/$B$7</f>
        <v>8.1243300030876913E-9</v>
      </c>
      <c r="C17" s="24">
        <f>2*C13*C12*C14^2/$B$7</f>
        <v>8.1243300030876913E-9</v>
      </c>
      <c r="D17" s="24">
        <f>2*D13*D12*D14^2/$B$7</f>
        <v>8.1243300030876913E-9</v>
      </c>
      <c r="G17" t="s">
        <v>3</v>
      </c>
      <c r="H17" s="24">
        <f>2*H13*H12*H14^2/$B$7</f>
        <v>7.2000000000000008E-9</v>
      </c>
      <c r="I17" s="24">
        <f>2*I13*I12*I14^2/$B$7</f>
        <v>7.2000000000000008E-9</v>
      </c>
      <c r="J17" s="24">
        <f>2*J13*J12*J14^2/$B$7</f>
        <v>7.2000000000000008E-9</v>
      </c>
    </row>
    <row r="18" spans="1:10" x14ac:dyDescent="0.25">
      <c r="A18" t="s">
        <v>40</v>
      </c>
      <c r="B18" s="25">
        <f>1/SQRT((1/B16^2)+(1/C16^2)+(1/D16^2))</f>
        <v>4.8989794855663562E-5</v>
      </c>
      <c r="G18" t="s">
        <v>40</v>
      </c>
      <c r="H18" s="25">
        <f>1/SQRT((1/H16^2)+(1/I16^2)+(1/J16^2))</f>
        <v>4.8989794855663562E-5</v>
      </c>
    </row>
    <row r="19" spans="1:10" x14ac:dyDescent="0.25">
      <c r="A19" t="s">
        <v>41</v>
      </c>
      <c r="B19" s="41">
        <f>1/((1/B17)+(1/C17)+(1/D17))</f>
        <v>2.7081100010292307E-9</v>
      </c>
      <c r="G19" t="s">
        <v>41</v>
      </c>
      <c r="H19" s="41">
        <f>1/((1/H17)+(1/I17)+(1/J17))</f>
        <v>2.4000000000000004E-9</v>
      </c>
    </row>
    <row r="20" spans="1:10" x14ac:dyDescent="0.25">
      <c r="A20" s="32" t="s">
        <v>44</v>
      </c>
      <c r="B20" s="15">
        <f>B18*SQRT(B5)</f>
        <v>5.3757172754294431E-5</v>
      </c>
      <c r="C20" s="33" t="s">
        <v>46</v>
      </c>
      <c r="G20" s="32" t="s">
        <v>44</v>
      </c>
      <c r="H20" s="35">
        <f>H18*SQRT(H5)</f>
        <v>5.3758348188909226E-5</v>
      </c>
      <c r="I20" s="33" t="s">
        <v>46</v>
      </c>
    </row>
    <row r="21" spans="1:10" x14ac:dyDescent="0.25">
      <c r="A21" s="32" t="s">
        <v>43</v>
      </c>
      <c r="B21" s="34">
        <f>B5*B19/B6</f>
        <v>1.7953639035495482E-4</v>
      </c>
      <c r="C21" s="33" t="s">
        <v>42</v>
      </c>
      <c r="G21" s="32" t="s">
        <v>43</v>
      </c>
      <c r="H21" s="36">
        <f>H5*H19/H6</f>
        <v>1.5958870825234146E-4</v>
      </c>
      <c r="I21" s="33" t="s">
        <v>42</v>
      </c>
    </row>
    <row r="22" spans="1:10" x14ac:dyDescent="0.25">
      <c r="A22" t="s">
        <v>45</v>
      </c>
      <c r="B22" s="25">
        <f>B6^2*B7^2/(2*B5*B14^2*B12^2)</f>
        <v>2.9884542138500374E-2</v>
      </c>
      <c r="C22" s="27">
        <f>B6^2*B7^2/(2*B5*C14^2*C12^2)</f>
        <v>2.9884542138500374E-2</v>
      </c>
      <c r="D22" s="27">
        <f>B6^2*B7^2/(2*B5*D14^2*D12^2)</f>
        <v>2.9884542138500374E-2</v>
      </c>
      <c r="G22" t="s">
        <v>45</v>
      </c>
      <c r="H22" s="25">
        <f>H6^2*H7^2/(2*H5*H14^2*H12^2)</f>
        <v>3.7823895767876828E-2</v>
      </c>
      <c r="I22" s="27">
        <f>H6^2*H7^2/(2*H5*I14^2*I12^2)</f>
        <v>3.7823895767876828E-2</v>
      </c>
      <c r="J22" s="27">
        <f>H6^2*H7^2/(2*H5*J14^2*J12^2)</f>
        <v>3.7823895767876828E-2</v>
      </c>
    </row>
    <row r="23" spans="1:10" x14ac:dyDescent="0.25">
      <c r="A23" t="s">
        <v>51</v>
      </c>
      <c r="B23" s="25">
        <f>MIN(B15:D15)/B21</f>
        <v>8.9653626415501092E-2</v>
      </c>
      <c r="C23" t="s">
        <v>1</v>
      </c>
      <c r="G23" t="s">
        <v>51</v>
      </c>
      <c r="H23" s="25">
        <f>MIN(H15:J15)/H21</f>
        <v>0.11347168730363044</v>
      </c>
      <c r="I23" t="s">
        <v>1</v>
      </c>
    </row>
    <row r="24" spans="1:10" x14ac:dyDescent="0.25">
      <c r="A24" t="s">
        <v>52</v>
      </c>
      <c r="B24" s="25">
        <f>(MAX(B15:D15)/B20)^2</f>
        <v>8.9653626415501092E-2</v>
      </c>
      <c r="C24" t="s">
        <v>1</v>
      </c>
      <c r="G24" t="s">
        <v>52</v>
      </c>
      <c r="H24" s="25">
        <f>(MAX(H15:J15)/H20)^2</f>
        <v>0.11347168730363047</v>
      </c>
      <c r="I24" t="s">
        <v>1</v>
      </c>
    </row>
    <row r="26" spans="1:10" x14ac:dyDescent="0.25">
      <c r="A26" s="39" t="s">
        <v>49</v>
      </c>
      <c r="B26" s="30"/>
      <c r="C26" s="30"/>
      <c r="G26" s="39" t="s">
        <v>50</v>
      </c>
      <c r="H26" s="30"/>
      <c r="I26" s="30"/>
    </row>
    <row r="27" spans="1:10" ht="18" x14ac:dyDescent="0.25">
      <c r="A27" s="28" t="s">
        <v>53</v>
      </c>
      <c r="B27" s="28" t="s">
        <v>44</v>
      </c>
      <c r="C27" s="28" t="s">
        <v>43</v>
      </c>
      <c r="D27" s="28"/>
      <c r="G27" s="28" t="s">
        <v>53</v>
      </c>
      <c r="H27" s="28" t="s">
        <v>44</v>
      </c>
      <c r="I27" s="28" t="s">
        <v>43</v>
      </c>
    </row>
    <row r="28" spans="1:10" x14ac:dyDescent="0.25">
      <c r="A28" s="50">
        <v>100</v>
      </c>
      <c r="B28" s="54">
        <f>$B$20*SQRT(A28)</f>
        <v>5.3757172754294433E-4</v>
      </c>
      <c r="C28">
        <f>$B$21*A28</f>
        <v>1.7953639035495482E-2</v>
      </c>
      <c r="G28" s="50">
        <v>100</v>
      </c>
      <c r="H28" s="31">
        <f>$H$20*SQRT(G28)</f>
        <v>5.3758348188909222E-4</v>
      </c>
      <c r="I28" s="29">
        <f>$H$21*G28</f>
        <v>1.5958870825234145E-2</v>
      </c>
    </row>
    <row r="29" spans="1:10" x14ac:dyDescent="0.25">
      <c r="A29" s="49"/>
      <c r="B29" s="44"/>
      <c r="C29" s="43"/>
      <c r="G29" s="49"/>
      <c r="H29" s="42"/>
      <c r="I29" s="48"/>
    </row>
    <row r="30" spans="1:10" x14ac:dyDescent="0.25">
      <c r="B30" s="28" t="s">
        <v>54</v>
      </c>
      <c r="C30" s="28" t="s">
        <v>55</v>
      </c>
      <c r="D30" s="28" t="s">
        <v>56</v>
      </c>
      <c r="G30" s="49"/>
      <c r="H30" s="28" t="s">
        <v>54</v>
      </c>
      <c r="I30" s="28" t="s">
        <v>55</v>
      </c>
      <c r="J30" s="28" t="s">
        <v>56</v>
      </c>
    </row>
    <row r="31" spans="1:10" x14ac:dyDescent="0.25">
      <c r="A31" s="49"/>
      <c r="B31" s="44" t="str">
        <f>IF(B28&gt;B15,"turbulent","laminar")</f>
        <v>turbulent</v>
      </c>
      <c r="C31" s="44" t="str">
        <f>IF(B28&gt;C15,"turbulent","laminar")</f>
        <v>turbulent</v>
      </c>
      <c r="D31" s="44" t="str">
        <f>IF(B28&gt;D15,"turbulent","laminar")</f>
        <v>turbulent</v>
      </c>
      <c r="G31" s="49"/>
      <c r="H31" s="44" t="str">
        <f>IF(H28&gt;H15,"turbulent","laminar")</f>
        <v>turbulent</v>
      </c>
      <c r="I31" s="44" t="str">
        <f>IF(H28&gt;I15,"turbulent","laminar")</f>
        <v>turbulent</v>
      </c>
      <c r="J31" s="44" t="str">
        <f>IF(H28&gt;J15,"turbulent","laminar")</f>
        <v>turbulent</v>
      </c>
    </row>
    <row r="32" spans="1:10" x14ac:dyDescent="0.25">
      <c r="A32" s="49"/>
      <c r="B32" s="44"/>
      <c r="C32" s="43"/>
      <c r="G32" s="49"/>
      <c r="H32" s="42"/>
      <c r="I32" s="48"/>
    </row>
    <row r="33" spans="1:9" x14ac:dyDescent="0.25">
      <c r="A33" s="49"/>
      <c r="B33" s="48"/>
      <c r="C33" s="46"/>
      <c r="G33" s="49"/>
      <c r="H33" s="45"/>
      <c r="I33" s="44"/>
    </row>
    <row r="34" spans="1:9" x14ac:dyDescent="0.25">
      <c r="A34" s="49"/>
      <c r="B34" s="48"/>
      <c r="C34" s="46"/>
      <c r="G34" s="49"/>
      <c r="H34" s="45"/>
      <c r="I34" s="44"/>
    </row>
    <row r="35" spans="1:9" x14ac:dyDescent="0.25">
      <c r="A35" s="49"/>
      <c r="B35" s="48"/>
      <c r="C35" s="46"/>
      <c r="G35" s="49"/>
      <c r="H35" s="45"/>
      <c r="I35" s="44"/>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5"/>
  <sheetViews>
    <sheetView workbookViewId="0">
      <selection activeCell="C11" sqref="C11"/>
    </sheetView>
  </sheetViews>
  <sheetFormatPr defaultRowHeight="15" x14ac:dyDescent="0.25"/>
  <cols>
    <col min="1" max="1" width="12.7109375" customWidth="1"/>
    <col min="2" max="2" width="12.28515625" bestFit="1" customWidth="1"/>
    <col min="3" max="4" width="12.7109375" customWidth="1"/>
    <col min="5" max="5" width="12.140625" bestFit="1" customWidth="1"/>
    <col min="6" max="6" width="12.5703125" bestFit="1" customWidth="1"/>
    <col min="7" max="9" width="12.7109375" customWidth="1"/>
    <col min="10" max="10" width="12" bestFit="1" customWidth="1"/>
  </cols>
  <sheetData>
    <row r="1" spans="1:11" x14ac:dyDescent="0.25">
      <c r="A1" s="20" t="s">
        <v>39</v>
      </c>
      <c r="G1" s="20" t="s">
        <v>38</v>
      </c>
    </row>
    <row r="2" spans="1:11" x14ac:dyDescent="0.25">
      <c r="A2" t="s">
        <v>13</v>
      </c>
      <c r="B2" s="14">
        <v>101325</v>
      </c>
      <c r="C2" s="13" t="s">
        <v>1</v>
      </c>
      <c r="G2" t="s">
        <v>13</v>
      </c>
      <c r="H2">
        <v>101325</v>
      </c>
      <c r="I2" s="13" t="s">
        <v>1</v>
      </c>
    </row>
    <row r="3" spans="1:11" x14ac:dyDescent="0.25">
      <c r="A3" t="s">
        <v>11</v>
      </c>
      <c r="B3" s="14">
        <f>20</f>
        <v>20</v>
      </c>
      <c r="C3" s="13" t="s">
        <v>10</v>
      </c>
      <c r="G3" t="s">
        <v>11</v>
      </c>
      <c r="H3" s="14">
        <f>20</f>
        <v>20</v>
      </c>
      <c r="I3" s="13" t="s">
        <v>10</v>
      </c>
    </row>
    <row r="4" spans="1:11" x14ac:dyDescent="0.25">
      <c r="B4">
        <f>B3+273.15</f>
        <v>293.14999999999998</v>
      </c>
      <c r="C4" s="13" t="s">
        <v>3</v>
      </c>
      <c r="H4">
        <f>H3+273.15</f>
        <v>293.14999999999998</v>
      </c>
      <c r="I4" s="13" t="s">
        <v>3</v>
      </c>
    </row>
    <row r="5" spans="1:11" ht="15.75" x14ac:dyDescent="0.25">
      <c r="A5" s="19" t="s">
        <v>12</v>
      </c>
      <c r="B5" s="8">
        <f>B2/(287.055*B4)</f>
        <v>1.2040973427229398</v>
      </c>
      <c r="C5" s="16" t="s">
        <v>5</v>
      </c>
      <c r="G5" s="19" t="s">
        <v>12</v>
      </c>
      <c r="H5" s="38">
        <v>1.2041500000000001</v>
      </c>
      <c r="I5" s="16" t="s">
        <v>5</v>
      </c>
    </row>
    <row r="6" spans="1:11" ht="15.75" x14ac:dyDescent="0.25">
      <c r="A6" s="11" t="s">
        <v>8</v>
      </c>
      <c r="B6">
        <f>0.0000037143+0.000000049286*B4</f>
        <v>1.8162490899999998E-5</v>
      </c>
      <c r="C6" s="12" t="s">
        <v>9</v>
      </c>
      <c r="G6" s="11" t="s">
        <v>8</v>
      </c>
      <c r="H6" s="37">
        <f>0.0000171432+0.00000004828*H3</f>
        <v>1.8108799999999998E-5</v>
      </c>
      <c r="I6" s="12" t="s">
        <v>9</v>
      </c>
    </row>
    <row r="7" spans="1:11" x14ac:dyDescent="0.25">
      <c r="A7" t="s">
        <v>28</v>
      </c>
      <c r="B7" s="14">
        <v>100</v>
      </c>
      <c r="H7">
        <v>100</v>
      </c>
    </row>
    <row r="10" spans="1:11" x14ac:dyDescent="0.25">
      <c r="B10" s="26" t="s">
        <v>57</v>
      </c>
      <c r="C10" s="26" t="s">
        <v>58</v>
      </c>
      <c r="D10" s="26" t="s">
        <v>59</v>
      </c>
      <c r="H10" s="26" t="s">
        <v>57</v>
      </c>
      <c r="I10" s="26" t="s">
        <v>58</v>
      </c>
      <c r="J10" s="26" t="s">
        <v>59</v>
      </c>
    </row>
    <row r="11" spans="1:11" x14ac:dyDescent="0.25">
      <c r="A11" t="s">
        <v>62</v>
      </c>
      <c r="B11" s="26"/>
      <c r="C11" s="55">
        <v>10</v>
      </c>
      <c r="D11" s="26"/>
      <c r="H11" s="26"/>
      <c r="I11" s="26"/>
      <c r="J11" s="26"/>
    </row>
    <row r="12" spans="1:11" x14ac:dyDescent="0.25">
      <c r="A12" t="s">
        <v>32</v>
      </c>
      <c r="B12" s="23">
        <f>SQRT(4*B13/PI())</f>
        <v>1.1283791670955126E-2</v>
      </c>
      <c r="C12" s="23">
        <f>SQRT(4*C13/PI())</f>
        <v>3.5682482323055424E-2</v>
      </c>
      <c r="D12" s="23">
        <f>SQRT(4*D13/PI())</f>
        <v>1.1283791670955126E-2</v>
      </c>
      <c r="E12" s="12" t="s">
        <v>8</v>
      </c>
      <c r="G12" t="s">
        <v>32</v>
      </c>
      <c r="H12" s="40">
        <f>SQRT(H13)</f>
        <v>0.01</v>
      </c>
      <c r="I12" s="40">
        <f>SQRT(I13)</f>
        <v>3.1622776601683791E-2</v>
      </c>
      <c r="J12" s="40">
        <f>SQRT(J13)</f>
        <v>0.01</v>
      </c>
      <c r="K12" s="12" t="s">
        <v>8</v>
      </c>
    </row>
    <row r="13" spans="1:11" x14ac:dyDescent="0.25">
      <c r="A13" t="s">
        <v>30</v>
      </c>
      <c r="B13" s="53">
        <f>'1-1-1'!B13</f>
        <v>1E-4</v>
      </c>
      <c r="C13">
        <v>1E-3</v>
      </c>
      <c r="D13">
        <f>B13</f>
        <v>1E-4</v>
      </c>
      <c r="E13" s="12" t="s">
        <v>33</v>
      </c>
      <c r="G13" t="s">
        <v>30</v>
      </c>
      <c r="H13">
        <f t="shared" ref="H13:J14" si="0">B13</f>
        <v>1E-4</v>
      </c>
      <c r="I13">
        <f t="shared" si="0"/>
        <v>1E-3</v>
      </c>
      <c r="J13">
        <f t="shared" si="0"/>
        <v>1E-4</v>
      </c>
      <c r="K13" s="12" t="s">
        <v>33</v>
      </c>
    </row>
    <row r="14" spans="1:11" x14ac:dyDescent="0.25">
      <c r="A14" t="s">
        <v>31</v>
      </c>
      <c r="B14">
        <f>'1-1-1'!B14</f>
        <v>0.6</v>
      </c>
      <c r="C14">
        <f>B14</f>
        <v>0.6</v>
      </c>
      <c r="D14">
        <f>B14</f>
        <v>0.6</v>
      </c>
      <c r="G14" t="s">
        <v>31</v>
      </c>
      <c r="H14">
        <f t="shared" si="0"/>
        <v>0.6</v>
      </c>
      <c r="I14">
        <f t="shared" si="0"/>
        <v>0.6</v>
      </c>
      <c r="J14">
        <f t="shared" si="0"/>
        <v>0.6</v>
      </c>
    </row>
    <row r="15" spans="1:11" x14ac:dyDescent="0.25">
      <c r="A15" t="s">
        <v>29</v>
      </c>
      <c r="B15">
        <f>$B$6*B13*$B$7/B12</f>
        <v>1.6096088468870694E-5</v>
      </c>
      <c r="C15">
        <f>$B$6*C13*$B$7/C12</f>
        <v>5.0900300981203655E-5</v>
      </c>
      <c r="D15">
        <f>$B$6*D13*$B$7/D12</f>
        <v>1.6096088468870694E-5</v>
      </c>
      <c r="E15" t="s">
        <v>37</v>
      </c>
      <c r="G15" t="s">
        <v>29</v>
      </c>
      <c r="H15">
        <f>$H$6*H13*$H$7/H12</f>
        <v>1.8108799999999998E-5</v>
      </c>
      <c r="I15">
        <f>$H$6*I13*$H$7/I12</f>
        <v>5.7265053692457152E-5</v>
      </c>
      <c r="J15">
        <f>$H$6*J13*$H$7/J12</f>
        <v>1.8108799999999998E-5</v>
      </c>
      <c r="K15" t="s">
        <v>37</v>
      </c>
    </row>
    <row r="16" spans="1:11" x14ac:dyDescent="0.25">
      <c r="A16" t="s">
        <v>36</v>
      </c>
      <c r="B16" s="25">
        <f>B14*B13*SQRT(2)</f>
        <v>8.485281374238571E-5</v>
      </c>
      <c r="C16" s="25">
        <f>C14*C13*SQRT(2)</f>
        <v>8.4852813742385699E-4</v>
      </c>
      <c r="D16" s="25">
        <f>D14*D13*SQRT(2)</f>
        <v>8.485281374238571E-5</v>
      </c>
      <c r="G16" t="s">
        <v>36</v>
      </c>
      <c r="H16" s="25">
        <f>H14*H13*SQRT(2)</f>
        <v>8.485281374238571E-5</v>
      </c>
      <c r="I16" s="25">
        <f>I14*I13*SQRT(2)</f>
        <v>8.4852813742385699E-4</v>
      </c>
      <c r="J16" s="25">
        <f>J14*J13*SQRT(2)</f>
        <v>8.485281374238571E-5</v>
      </c>
    </row>
    <row r="17" spans="1:10" x14ac:dyDescent="0.25">
      <c r="A17" t="s">
        <v>3</v>
      </c>
      <c r="B17" s="24">
        <f>2*B13*B12*B14^2/$B$7</f>
        <v>8.1243300030876913E-9</v>
      </c>
      <c r="C17" s="24">
        <f>2*C13*C12*C14^2/$B$7</f>
        <v>2.5691387272599904E-7</v>
      </c>
      <c r="D17" s="24">
        <f>2*D13*D12*D14^2/$B$7</f>
        <v>8.1243300030876913E-9</v>
      </c>
      <c r="G17" t="s">
        <v>3</v>
      </c>
      <c r="H17" s="24">
        <f>2*H13*H12*H14^2/$B$7</f>
        <v>7.2000000000000008E-9</v>
      </c>
      <c r="I17" s="24">
        <f>2*I13*I12*I14^2/$B$7</f>
        <v>2.2768399153212331E-7</v>
      </c>
      <c r="J17" s="24">
        <f>2*J13*J12*J14^2/$B$7</f>
        <v>7.2000000000000008E-9</v>
      </c>
    </row>
    <row r="18" spans="1:10" x14ac:dyDescent="0.25">
      <c r="A18" t="s">
        <v>40</v>
      </c>
      <c r="B18" s="25">
        <f>1/SQRT((1/B16^2)+(1/C16^2)+(1/D16^2))</f>
        <v>5.9850560166457976E-5</v>
      </c>
      <c r="G18" t="s">
        <v>40</v>
      </c>
      <c r="H18" s="25">
        <f>1/SQRT((1/H16^2)+(1/I16^2)+(1/J16^2))</f>
        <v>5.9850560166457976E-5</v>
      </c>
    </row>
    <row r="19" spans="1:10" x14ac:dyDescent="0.25">
      <c r="A19" t="s">
        <v>41</v>
      </c>
      <c r="B19" s="41">
        <f>1/((1/B17)+(1/C17)+(1/D17))</f>
        <v>3.9989362674292029E-9</v>
      </c>
      <c r="G19" t="s">
        <v>41</v>
      </c>
      <c r="H19" s="41">
        <f>1/((1/H17)+(1/I17)+(1/J17))</f>
        <v>3.543964993365311E-9</v>
      </c>
    </row>
    <row r="20" spans="1:10" x14ac:dyDescent="0.25">
      <c r="A20" s="32" t="s">
        <v>44</v>
      </c>
      <c r="B20" s="15">
        <f>B18*SQRT(B5)</f>
        <v>6.5674839255580608E-5</v>
      </c>
      <c r="C20" s="33" t="s">
        <v>46</v>
      </c>
      <c r="G20" s="32" t="s">
        <v>44</v>
      </c>
      <c r="H20" s="35">
        <f>H18*SQRT(H5)</f>
        <v>6.5676275277518282E-5</v>
      </c>
      <c r="I20" s="33" t="s">
        <v>46</v>
      </c>
    </row>
    <row r="21" spans="1:10" x14ac:dyDescent="0.25">
      <c r="A21" s="32" t="s">
        <v>43</v>
      </c>
      <c r="B21" s="34">
        <f>B5*B19/B6</f>
        <v>2.6511278435547051E-4</v>
      </c>
      <c r="C21" s="33" t="s">
        <v>42</v>
      </c>
      <c r="G21" s="32" t="s">
        <v>43</v>
      </c>
      <c r="H21" s="36">
        <f>H5*H19/H6</f>
        <v>2.356569980761199E-4</v>
      </c>
      <c r="I21" s="33" t="s">
        <v>42</v>
      </c>
    </row>
    <row r="22" spans="1:10" x14ac:dyDescent="0.25">
      <c r="A22" t="s">
        <v>45</v>
      </c>
      <c r="B22" s="25">
        <f>B6^2*B7^2/(2*B5*B14^2*B12^2)</f>
        <v>2.9884542138500374E-2</v>
      </c>
      <c r="C22" s="27">
        <f>B6^2*B7^2/(2*B5*C14^2*C12^2)</f>
        <v>2.9884542138500373E-3</v>
      </c>
      <c r="D22" s="27">
        <f>B6^2*B7^2/(2*B5*D14^2*D12^2)</f>
        <v>2.9884542138500374E-2</v>
      </c>
      <c r="G22" t="s">
        <v>45</v>
      </c>
      <c r="H22" s="25">
        <f>H6^2*H7^2/(2*H5*H14^2*H12^2)</f>
        <v>3.7823895767876828E-2</v>
      </c>
      <c r="I22" s="27">
        <f>H6^2*H7^2/(2*H5*I14^2*I12^2)</f>
        <v>3.7823895767876833E-3</v>
      </c>
      <c r="J22" s="27">
        <f>H6^2*H7^2/(2*H5*J14^2*J12^2)</f>
        <v>3.7823895767876828E-2</v>
      </c>
    </row>
    <row r="23" spans="1:10" x14ac:dyDescent="0.25">
      <c r="A23" t="s">
        <v>51</v>
      </c>
      <c r="B23" s="25">
        <f>MIN(B15:D15)/B21</f>
        <v>6.0714116476890137E-2</v>
      </c>
      <c r="C23" t="s">
        <v>1</v>
      </c>
      <c r="G23" t="s">
        <v>51</v>
      </c>
      <c r="H23" s="25">
        <f>MIN(H15:J15)/H21</f>
        <v>7.6843888141826577E-2</v>
      </c>
      <c r="I23" t="s">
        <v>1</v>
      </c>
    </row>
    <row r="24" spans="1:10" x14ac:dyDescent="0.25">
      <c r="A24" t="s">
        <v>52</v>
      </c>
      <c r="B24" s="25">
        <f>(MAX(B15:D15)/B20)^2</f>
        <v>0.60067929698385758</v>
      </c>
      <c r="C24" t="s">
        <v>1</v>
      </c>
      <c r="G24" t="s">
        <v>52</v>
      </c>
      <c r="H24" s="25">
        <f>(MAX(H15:J15)/H20)^2</f>
        <v>0.76026030493432428</v>
      </c>
      <c r="I24" t="s">
        <v>1</v>
      </c>
    </row>
    <row r="26" spans="1:10" x14ac:dyDescent="0.25">
      <c r="A26" s="39" t="s">
        <v>49</v>
      </c>
      <c r="B26" s="30"/>
      <c r="C26" s="30"/>
      <c r="G26" s="39" t="s">
        <v>50</v>
      </c>
      <c r="H26" s="30"/>
      <c r="I26" s="30"/>
    </row>
    <row r="27" spans="1:10" ht="18" x14ac:dyDescent="0.25">
      <c r="A27" s="28" t="s">
        <v>53</v>
      </c>
      <c r="B27" s="28" t="s">
        <v>44</v>
      </c>
      <c r="C27" s="28" t="s">
        <v>43</v>
      </c>
      <c r="D27" s="28"/>
      <c r="G27" s="28" t="s">
        <v>53</v>
      </c>
      <c r="H27" s="28" t="s">
        <v>44</v>
      </c>
      <c r="I27" s="28" t="s">
        <v>43</v>
      </c>
    </row>
    <row r="28" spans="1:10" x14ac:dyDescent="0.25">
      <c r="A28" s="50">
        <v>100</v>
      </c>
      <c r="B28" s="54">
        <f>$B$20*SQRT(A28)</f>
        <v>6.5674839255580608E-4</v>
      </c>
      <c r="C28">
        <f>$B$21*A28</f>
        <v>2.6511278435547053E-2</v>
      </c>
      <c r="G28" s="50">
        <v>100</v>
      </c>
      <c r="H28" s="31">
        <f>$H$20*SQRT(G28)</f>
        <v>6.5676275277518287E-4</v>
      </c>
      <c r="I28" s="29">
        <f>$H$21*G28</f>
        <v>2.356569980761199E-2</v>
      </c>
    </row>
    <row r="29" spans="1:10" x14ac:dyDescent="0.25">
      <c r="A29" s="49"/>
      <c r="B29" s="44"/>
      <c r="C29" s="43"/>
      <c r="G29" s="49"/>
      <c r="H29" s="42"/>
      <c r="I29" s="48"/>
    </row>
    <row r="30" spans="1:10" x14ac:dyDescent="0.25">
      <c r="B30" s="28" t="s">
        <v>54</v>
      </c>
      <c r="C30" s="28" t="s">
        <v>55</v>
      </c>
      <c r="D30" s="28" t="s">
        <v>56</v>
      </c>
      <c r="G30" s="49"/>
      <c r="H30" s="28" t="s">
        <v>54</v>
      </c>
      <c r="I30" s="28" t="s">
        <v>55</v>
      </c>
      <c r="J30" s="28" t="s">
        <v>56</v>
      </c>
    </row>
    <row r="31" spans="1:10" x14ac:dyDescent="0.25">
      <c r="A31" s="49"/>
      <c r="B31" s="44" t="str">
        <f>IF(B28&gt;B15,"turbulent","laminar")</f>
        <v>turbulent</v>
      </c>
      <c r="C31" s="44" t="str">
        <f>IF(B28&gt;C15,"turbulent","laminar")</f>
        <v>turbulent</v>
      </c>
      <c r="D31" s="44" t="str">
        <f>IF(B28&gt;D15,"turbulent","laminar")</f>
        <v>turbulent</v>
      </c>
      <c r="G31" s="49"/>
      <c r="H31" s="44" t="str">
        <f>IF(H28&gt;H15,"turbulent","laminar")</f>
        <v>turbulent</v>
      </c>
      <c r="I31" s="44" t="str">
        <f>IF(H28&gt;I15,"turbulent","laminar")</f>
        <v>turbulent</v>
      </c>
      <c r="J31" s="44" t="str">
        <f>IF(H28&gt;J15,"turbulent","laminar")</f>
        <v>turbulent</v>
      </c>
    </row>
    <row r="32" spans="1:10" x14ac:dyDescent="0.25">
      <c r="A32" s="49"/>
      <c r="B32" s="44"/>
      <c r="C32" s="43"/>
      <c r="G32" s="49"/>
      <c r="H32" s="42"/>
      <c r="I32" s="48"/>
    </row>
    <row r="33" spans="1:9" x14ac:dyDescent="0.25">
      <c r="A33" s="49"/>
      <c r="B33" s="48"/>
      <c r="C33" s="46"/>
      <c r="G33" s="49"/>
      <c r="H33" s="45"/>
      <c r="I33" s="44"/>
    </row>
    <row r="34" spans="1:9" x14ac:dyDescent="0.25">
      <c r="A34" s="49"/>
      <c r="B34" s="48"/>
      <c r="C34" s="46"/>
      <c r="G34" s="49"/>
      <c r="H34" s="45"/>
      <c r="I34" s="44"/>
    </row>
    <row r="35" spans="1:9" x14ac:dyDescent="0.25">
      <c r="A35" s="49"/>
      <c r="B35" s="48"/>
      <c r="C35" s="46"/>
      <c r="G35" s="49"/>
      <c r="H35" s="45"/>
      <c r="I35" s="4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5"/>
  <sheetViews>
    <sheetView workbookViewId="0">
      <selection activeCell="C11" sqref="C11"/>
    </sheetView>
  </sheetViews>
  <sheetFormatPr defaultRowHeight="15" x14ac:dyDescent="0.25"/>
  <cols>
    <col min="1" max="1" width="12.7109375" customWidth="1"/>
    <col min="2" max="2" width="12.28515625" bestFit="1" customWidth="1"/>
    <col min="3" max="4" width="12.7109375" customWidth="1"/>
    <col min="5" max="5" width="12.140625" bestFit="1" customWidth="1"/>
    <col min="6" max="6" width="12.5703125" bestFit="1" customWidth="1"/>
    <col min="7" max="9" width="12.7109375" customWidth="1"/>
    <col min="10" max="10" width="12" bestFit="1" customWidth="1"/>
  </cols>
  <sheetData>
    <row r="1" spans="1:11" x14ac:dyDescent="0.25">
      <c r="A1" s="55" t="s">
        <v>39</v>
      </c>
      <c r="G1" s="20" t="s">
        <v>38</v>
      </c>
    </row>
    <row r="2" spans="1:11" x14ac:dyDescent="0.25">
      <c r="A2" t="s">
        <v>13</v>
      </c>
      <c r="B2" s="14">
        <v>101325</v>
      </c>
      <c r="C2" s="13" t="s">
        <v>1</v>
      </c>
      <c r="G2" t="s">
        <v>13</v>
      </c>
      <c r="H2">
        <v>101325</v>
      </c>
      <c r="I2" s="13" t="s">
        <v>1</v>
      </c>
    </row>
    <row r="3" spans="1:11" x14ac:dyDescent="0.25">
      <c r="A3" t="s">
        <v>11</v>
      </c>
      <c r="B3" s="14">
        <f>20</f>
        <v>20</v>
      </c>
      <c r="C3" s="13" t="s">
        <v>10</v>
      </c>
      <c r="G3" t="s">
        <v>11</v>
      </c>
      <c r="H3" s="14">
        <f>20</f>
        <v>20</v>
      </c>
      <c r="I3" s="13" t="s">
        <v>10</v>
      </c>
    </row>
    <row r="4" spans="1:11" x14ac:dyDescent="0.25">
      <c r="B4">
        <f>B3+273.15</f>
        <v>293.14999999999998</v>
      </c>
      <c r="C4" s="13" t="s">
        <v>3</v>
      </c>
      <c r="H4">
        <f>H3+273.15</f>
        <v>293.14999999999998</v>
      </c>
      <c r="I4" s="13" t="s">
        <v>3</v>
      </c>
    </row>
    <row r="5" spans="1:11" ht="15.75" x14ac:dyDescent="0.25">
      <c r="A5" s="19" t="s">
        <v>12</v>
      </c>
      <c r="B5" s="8">
        <f>B2/(287.055*B4)</f>
        <v>1.2040973427229398</v>
      </c>
      <c r="C5" s="16" t="s">
        <v>5</v>
      </c>
      <c r="G5" s="19" t="s">
        <v>12</v>
      </c>
      <c r="H5" s="38">
        <v>1.2041500000000001</v>
      </c>
      <c r="I5" s="16" t="s">
        <v>5</v>
      </c>
    </row>
    <row r="6" spans="1:11" ht="15.75" x14ac:dyDescent="0.25">
      <c r="A6" s="11" t="s">
        <v>8</v>
      </c>
      <c r="B6">
        <f>0.0000037143+0.000000049286*B4</f>
        <v>1.8162490899999998E-5</v>
      </c>
      <c r="C6" s="12" t="s">
        <v>9</v>
      </c>
      <c r="G6" s="11" t="s">
        <v>8</v>
      </c>
      <c r="H6" s="37">
        <f>0.0000171432+0.00000004828*H3</f>
        <v>1.8108799999999998E-5</v>
      </c>
      <c r="I6" s="12" t="s">
        <v>9</v>
      </c>
    </row>
    <row r="7" spans="1:11" x14ac:dyDescent="0.25">
      <c r="A7" t="s">
        <v>28</v>
      </c>
      <c r="B7" s="14">
        <v>100</v>
      </c>
      <c r="H7">
        <v>100</v>
      </c>
    </row>
    <row r="10" spans="1:11" x14ac:dyDescent="0.25">
      <c r="B10" s="26" t="s">
        <v>57</v>
      </c>
      <c r="C10" s="26" t="s">
        <v>58</v>
      </c>
      <c r="D10" s="26" t="s">
        <v>59</v>
      </c>
      <c r="H10" s="26" t="s">
        <v>57</v>
      </c>
      <c r="I10" s="26" t="s">
        <v>58</v>
      </c>
      <c r="J10" s="26" t="s">
        <v>59</v>
      </c>
    </row>
    <row r="11" spans="1:11" x14ac:dyDescent="0.25">
      <c r="A11" t="s">
        <v>62</v>
      </c>
      <c r="B11" s="26"/>
      <c r="C11" s="55">
        <v>100</v>
      </c>
      <c r="D11" s="26"/>
      <c r="H11" s="26"/>
      <c r="I11" s="26"/>
      <c r="J11" s="26"/>
    </row>
    <row r="12" spans="1:11" x14ac:dyDescent="0.25">
      <c r="A12" t="s">
        <v>32</v>
      </c>
      <c r="B12" s="23">
        <f>SQRT(4*B13/PI())</f>
        <v>1.1283791670955126E-2</v>
      </c>
      <c r="C12" s="23">
        <f>SQRT(4*C13/PI())</f>
        <v>0.11283791670955126</v>
      </c>
      <c r="D12" s="23">
        <f>SQRT(4*D13/PI())</f>
        <v>1.1283791670955126E-2</v>
      </c>
      <c r="E12" s="12" t="s">
        <v>8</v>
      </c>
      <c r="G12" t="s">
        <v>32</v>
      </c>
      <c r="H12" s="40">
        <f>SQRT(H13)</f>
        <v>0.01</v>
      </c>
      <c r="I12" s="40">
        <f>SQRT(I13)</f>
        <v>0.1</v>
      </c>
      <c r="J12" s="40">
        <f>SQRT(J13)</f>
        <v>0.01</v>
      </c>
      <c r="K12" s="12" t="s">
        <v>8</v>
      </c>
    </row>
    <row r="13" spans="1:11" x14ac:dyDescent="0.25">
      <c r="A13" t="s">
        <v>30</v>
      </c>
      <c r="B13" s="53">
        <f>'1-1-1'!B13</f>
        <v>1E-4</v>
      </c>
      <c r="C13">
        <v>0.01</v>
      </c>
      <c r="D13">
        <f>B13</f>
        <v>1E-4</v>
      </c>
      <c r="E13" s="12" t="s">
        <v>33</v>
      </c>
      <c r="G13" t="s">
        <v>30</v>
      </c>
      <c r="H13">
        <f t="shared" ref="H13:J14" si="0">B13</f>
        <v>1E-4</v>
      </c>
      <c r="I13">
        <f t="shared" si="0"/>
        <v>0.01</v>
      </c>
      <c r="J13">
        <f t="shared" si="0"/>
        <v>1E-4</v>
      </c>
      <c r="K13" s="12" t="s">
        <v>33</v>
      </c>
    </row>
    <row r="14" spans="1:11" x14ac:dyDescent="0.25">
      <c r="A14" t="s">
        <v>31</v>
      </c>
      <c r="B14">
        <f>'1-1-1'!B14</f>
        <v>0.6</v>
      </c>
      <c r="C14">
        <f>B14</f>
        <v>0.6</v>
      </c>
      <c r="D14">
        <f>B14</f>
        <v>0.6</v>
      </c>
      <c r="G14" t="s">
        <v>31</v>
      </c>
      <c r="H14">
        <f t="shared" si="0"/>
        <v>0.6</v>
      </c>
      <c r="I14">
        <f t="shared" si="0"/>
        <v>0.6</v>
      </c>
      <c r="J14">
        <f t="shared" si="0"/>
        <v>0.6</v>
      </c>
    </row>
    <row r="15" spans="1:11" x14ac:dyDescent="0.25">
      <c r="A15" t="s">
        <v>29</v>
      </c>
      <c r="B15">
        <f>$B$6*B13*$B$7/B12</f>
        <v>1.6096088468870694E-5</v>
      </c>
      <c r="C15">
        <f>$B$6*C13*$B$7/C12</f>
        <v>1.6096088468870693E-4</v>
      </c>
      <c r="D15">
        <f>$B$6*D13*$B$7/D12</f>
        <v>1.6096088468870694E-5</v>
      </c>
      <c r="E15" t="s">
        <v>37</v>
      </c>
      <c r="G15" t="s">
        <v>29</v>
      </c>
      <c r="H15">
        <f>$H$6*H13*$H$7/H12</f>
        <v>1.8108799999999998E-5</v>
      </c>
      <c r="I15">
        <f>$H$6*I13*$H$7/I12</f>
        <v>1.8108799999999998E-4</v>
      </c>
      <c r="J15">
        <f>$H$6*J13*$H$7/J12</f>
        <v>1.8108799999999998E-5</v>
      </c>
      <c r="K15" t="s">
        <v>37</v>
      </c>
    </row>
    <row r="16" spans="1:11" x14ac:dyDescent="0.25">
      <c r="A16" t="s">
        <v>36</v>
      </c>
      <c r="B16" s="25">
        <f>B14*B13*SQRT(2)</f>
        <v>8.485281374238571E-5</v>
      </c>
      <c r="C16" s="25">
        <f>C14*C13*SQRT(2)</f>
        <v>8.4852813742385715E-3</v>
      </c>
      <c r="D16" s="25">
        <f>D14*D13*SQRT(2)</f>
        <v>8.485281374238571E-5</v>
      </c>
      <c r="G16" t="s">
        <v>36</v>
      </c>
      <c r="H16" s="25">
        <f>H14*H13*SQRT(2)</f>
        <v>8.485281374238571E-5</v>
      </c>
      <c r="I16" s="25">
        <f>I14*I13*SQRT(2)</f>
        <v>8.4852813742385715E-3</v>
      </c>
      <c r="J16" s="25">
        <f>J14*J13*SQRT(2)</f>
        <v>8.485281374238571E-5</v>
      </c>
    </row>
    <row r="17" spans="1:10" x14ac:dyDescent="0.25">
      <c r="A17" t="s">
        <v>3</v>
      </c>
      <c r="B17" s="24">
        <f>2*B13*B12*B14^2/$B$7</f>
        <v>8.1243300030876913E-9</v>
      </c>
      <c r="C17" s="24">
        <f>2*C13*C12*C14^2/$B$7</f>
        <v>8.1243300030876907E-6</v>
      </c>
      <c r="D17" s="24">
        <f>2*D13*D12*D14^2/$B$7</f>
        <v>8.1243300030876913E-9</v>
      </c>
      <c r="G17" t="s">
        <v>3</v>
      </c>
      <c r="H17" s="24">
        <f>2*H13*H12*H14^2/$B$7</f>
        <v>7.2000000000000008E-9</v>
      </c>
      <c r="I17" s="24">
        <f>2*I13*I12*I14^2/$B$7</f>
        <v>7.1999999999999997E-6</v>
      </c>
      <c r="J17" s="24">
        <f>2*J13*J12*J14^2/$B$7</f>
        <v>7.2000000000000008E-9</v>
      </c>
    </row>
    <row r="18" spans="1:10" x14ac:dyDescent="0.25">
      <c r="A18" t="s">
        <v>40</v>
      </c>
      <c r="B18" s="25">
        <f>1/SQRT((1/B16^2)+(1/C16^2)+(1/D16^2))</f>
        <v>5.9998500056247662E-5</v>
      </c>
      <c r="G18" t="s">
        <v>40</v>
      </c>
      <c r="H18" s="25">
        <f>1/SQRT((1/H16^2)+(1/I16^2)+(1/J16^2))</f>
        <v>5.9998500056247662E-5</v>
      </c>
    </row>
    <row r="19" spans="1:10" x14ac:dyDescent="0.25">
      <c r="A19" t="s">
        <v>41</v>
      </c>
      <c r="B19" s="41">
        <f>1/((1/B17)+(1/C17)+(1/D17))</f>
        <v>4.0601349340768068E-9</v>
      </c>
      <c r="G19" t="s">
        <v>41</v>
      </c>
      <c r="H19" s="41">
        <f>1/((1/H17)+(1/I17)+(1/J17))</f>
        <v>3.5982008995502252E-9</v>
      </c>
    </row>
    <row r="20" spans="1:10" x14ac:dyDescent="0.25">
      <c r="A20" s="32" t="s">
        <v>44</v>
      </c>
      <c r="B20" s="15">
        <f>B18*SQRT(B5)</f>
        <v>6.5837175722514312E-5</v>
      </c>
      <c r="C20" s="33" t="s">
        <v>46</v>
      </c>
      <c r="G20" s="32" t="s">
        <v>44</v>
      </c>
      <c r="H20" s="35">
        <f>H18*SQRT(H5)</f>
        <v>6.5838615294041604E-5</v>
      </c>
      <c r="I20" s="33" t="s">
        <v>46</v>
      </c>
    </row>
    <row r="21" spans="1:10" x14ac:dyDescent="0.25">
      <c r="A21" s="32" t="s">
        <v>43</v>
      </c>
      <c r="B21" s="34">
        <f>B5*B19/B6</f>
        <v>2.6917000053216611E-4</v>
      </c>
      <c r="C21" s="33" t="s">
        <v>42</v>
      </c>
      <c r="G21" s="32" t="s">
        <v>43</v>
      </c>
      <c r="H21" s="36">
        <f>H5*H19/H6</f>
        <v>2.3926343066318058E-4</v>
      </c>
      <c r="I21" s="33" t="s">
        <v>42</v>
      </c>
    </row>
    <row r="22" spans="1:10" x14ac:dyDescent="0.25">
      <c r="A22" t="s">
        <v>45</v>
      </c>
      <c r="B22" s="25">
        <f>B6^2*B7^2/(2*B5*B14^2*B12^2)</f>
        <v>2.9884542138500374E-2</v>
      </c>
      <c r="C22" s="27">
        <f>B6^2*B7^2/(2*B5*C14^2*C12^2)</f>
        <v>2.9884542138500366E-4</v>
      </c>
      <c r="D22" s="27">
        <f>B6^2*B7^2/(2*B5*D14^2*D12^2)</f>
        <v>2.9884542138500374E-2</v>
      </c>
      <c r="G22" t="s">
        <v>45</v>
      </c>
      <c r="H22" s="25">
        <f>H6^2*H7^2/(2*H5*H14^2*H12^2)</f>
        <v>3.7823895767876828E-2</v>
      </c>
      <c r="I22" s="27">
        <f>H6^2*H7^2/(2*H5*I14^2*I12^2)</f>
        <v>3.7823895767876819E-4</v>
      </c>
      <c r="J22" s="27">
        <f>H6^2*H7^2/(2*H5*J14^2*J12^2)</f>
        <v>3.7823895767876828E-2</v>
      </c>
    </row>
    <row r="23" spans="1:10" x14ac:dyDescent="0.25">
      <c r="A23" t="s">
        <v>51</v>
      </c>
      <c r="B23" s="25">
        <f>MIN(B15:D15)/B21</f>
        <v>5.9798968819139244E-2</v>
      </c>
      <c r="C23" t="s">
        <v>1</v>
      </c>
      <c r="G23" t="s">
        <v>51</v>
      </c>
      <c r="H23" s="25">
        <f>MIN(H15:J15)/H21</f>
        <v>7.5685615431521525E-2</v>
      </c>
      <c r="I23" t="s">
        <v>1</v>
      </c>
    </row>
    <row r="24" spans="1:10" x14ac:dyDescent="0.25">
      <c r="A24" t="s">
        <v>52</v>
      </c>
      <c r="B24" s="25">
        <f>(MAX(B15:D15)/B20)^2</f>
        <v>5.9772072731214569</v>
      </c>
      <c r="C24" t="s">
        <v>1</v>
      </c>
      <c r="G24" t="s">
        <v>52</v>
      </c>
      <c r="H24" s="25">
        <f>(MAX(H15:J15)/H20)^2</f>
        <v>7.5651573925330426</v>
      </c>
      <c r="I24" t="s">
        <v>1</v>
      </c>
    </row>
    <row r="26" spans="1:10" x14ac:dyDescent="0.25">
      <c r="A26" s="39" t="s">
        <v>49</v>
      </c>
      <c r="B26" s="30"/>
      <c r="C26" s="30"/>
      <c r="G26" s="39" t="s">
        <v>50</v>
      </c>
      <c r="H26" s="30"/>
      <c r="I26" s="30"/>
    </row>
    <row r="27" spans="1:10" ht="18" x14ac:dyDescent="0.25">
      <c r="A27" s="28" t="s">
        <v>53</v>
      </c>
      <c r="B27" s="28" t="s">
        <v>44</v>
      </c>
      <c r="C27" s="28" t="s">
        <v>43</v>
      </c>
      <c r="D27" s="28"/>
      <c r="G27" s="28" t="s">
        <v>53</v>
      </c>
      <c r="H27" s="28" t="s">
        <v>44</v>
      </c>
      <c r="I27" s="28" t="s">
        <v>43</v>
      </c>
    </row>
    <row r="28" spans="1:10" x14ac:dyDescent="0.25">
      <c r="A28" s="50">
        <v>100</v>
      </c>
      <c r="B28" s="54">
        <f>$B$20*SQRT(A28)</f>
        <v>6.5837175722514309E-4</v>
      </c>
      <c r="C28">
        <f>$B$21*A28</f>
        <v>2.6917000053216612E-2</v>
      </c>
      <c r="G28" s="50">
        <v>100</v>
      </c>
      <c r="H28" s="31">
        <f>$H$20*SQRT(G28)</f>
        <v>6.5838615294041604E-4</v>
      </c>
      <c r="I28" s="29">
        <f>$H$21*G28</f>
        <v>2.3926343066318058E-2</v>
      </c>
    </row>
    <row r="29" spans="1:10" x14ac:dyDescent="0.25">
      <c r="A29" s="49"/>
      <c r="B29" s="44"/>
      <c r="C29" s="43"/>
      <c r="G29" s="49"/>
      <c r="H29" s="42"/>
      <c r="I29" s="48"/>
    </row>
    <row r="30" spans="1:10" x14ac:dyDescent="0.25">
      <c r="B30" s="28" t="s">
        <v>54</v>
      </c>
      <c r="C30" s="28" t="s">
        <v>55</v>
      </c>
      <c r="D30" s="28" t="s">
        <v>56</v>
      </c>
      <c r="G30" s="49"/>
      <c r="H30" s="28" t="s">
        <v>54</v>
      </c>
      <c r="I30" s="28" t="s">
        <v>55</v>
      </c>
      <c r="J30" s="28" t="s">
        <v>56</v>
      </c>
    </row>
    <row r="31" spans="1:10" x14ac:dyDescent="0.25">
      <c r="A31" s="49"/>
      <c r="B31" s="44" t="str">
        <f>IF(B28&gt;B15,"turbulent","laminar")</f>
        <v>turbulent</v>
      </c>
      <c r="C31" s="44" t="str">
        <f>IF(B28&gt;C15,"turbulent","laminar")</f>
        <v>turbulent</v>
      </c>
      <c r="D31" s="44" t="str">
        <f>IF(B28&gt;D15,"turbulent","laminar")</f>
        <v>turbulent</v>
      </c>
      <c r="G31" s="49"/>
      <c r="H31" s="44" t="str">
        <f>IF(H28&gt;H15,"turbulent","laminar")</f>
        <v>turbulent</v>
      </c>
      <c r="I31" s="44" t="str">
        <f>IF(H28&gt;I15,"turbulent","laminar")</f>
        <v>turbulent</v>
      </c>
      <c r="J31" s="44" t="str">
        <f>IF(H28&gt;J15,"turbulent","laminar")</f>
        <v>turbulent</v>
      </c>
    </row>
    <row r="32" spans="1:10" x14ac:dyDescent="0.25">
      <c r="A32" s="49"/>
      <c r="B32" s="44"/>
      <c r="C32" s="43"/>
      <c r="G32" s="49"/>
      <c r="H32" s="42"/>
      <c r="I32" s="48"/>
    </row>
    <row r="33" spans="1:9" x14ac:dyDescent="0.25">
      <c r="A33" s="49"/>
      <c r="B33" s="48"/>
      <c r="C33" s="46"/>
      <c r="G33" s="49"/>
      <c r="H33" s="45"/>
      <c r="I33" s="44"/>
    </row>
    <row r="34" spans="1:9" x14ac:dyDescent="0.25">
      <c r="A34" s="49"/>
      <c r="B34" s="48"/>
      <c r="C34" s="46"/>
      <c r="G34" s="49"/>
      <c r="H34" s="45"/>
      <c r="I34" s="44"/>
    </row>
    <row r="35" spans="1:9" x14ac:dyDescent="0.25">
      <c r="A35" s="49"/>
      <c r="B35" s="48"/>
      <c r="C35" s="46"/>
      <c r="G35" s="49"/>
      <c r="H35" s="45"/>
      <c r="I35" s="4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5"/>
  <sheetViews>
    <sheetView workbookViewId="0">
      <selection activeCell="C11" sqref="C11"/>
    </sheetView>
  </sheetViews>
  <sheetFormatPr defaultRowHeight="15" x14ac:dyDescent="0.25"/>
  <cols>
    <col min="1" max="1" width="12.7109375" customWidth="1"/>
    <col min="2" max="2" width="12.28515625" bestFit="1" customWidth="1"/>
    <col min="3" max="4" width="12.7109375" customWidth="1"/>
    <col min="5" max="5" width="12.140625" bestFit="1" customWidth="1"/>
    <col min="6" max="6" width="12.5703125" bestFit="1" customWidth="1"/>
    <col min="7" max="9" width="12.7109375" customWidth="1"/>
    <col min="10" max="10" width="12" bestFit="1" customWidth="1"/>
  </cols>
  <sheetData>
    <row r="1" spans="1:11" x14ac:dyDescent="0.25">
      <c r="A1" s="20" t="s">
        <v>39</v>
      </c>
      <c r="G1" s="20" t="s">
        <v>38</v>
      </c>
    </row>
    <row r="2" spans="1:11" x14ac:dyDescent="0.25">
      <c r="A2" t="s">
        <v>13</v>
      </c>
      <c r="B2" s="14">
        <v>101325</v>
      </c>
      <c r="C2" s="13" t="s">
        <v>1</v>
      </c>
      <c r="G2" t="s">
        <v>13</v>
      </c>
      <c r="H2">
        <v>101325</v>
      </c>
      <c r="I2" s="13" t="s">
        <v>1</v>
      </c>
    </row>
    <row r="3" spans="1:11" x14ac:dyDescent="0.25">
      <c r="A3" t="s">
        <v>11</v>
      </c>
      <c r="B3" s="14">
        <f>20</f>
        <v>20</v>
      </c>
      <c r="C3" s="13" t="s">
        <v>10</v>
      </c>
      <c r="G3" t="s">
        <v>11</v>
      </c>
      <c r="H3" s="14">
        <f>20</f>
        <v>20</v>
      </c>
      <c r="I3" s="13" t="s">
        <v>10</v>
      </c>
    </row>
    <row r="4" spans="1:11" x14ac:dyDescent="0.25">
      <c r="B4">
        <f>B3+273.15</f>
        <v>293.14999999999998</v>
      </c>
      <c r="C4" s="13" t="s">
        <v>3</v>
      </c>
      <c r="H4">
        <f>H3+273.15</f>
        <v>293.14999999999998</v>
      </c>
      <c r="I4" s="13" t="s">
        <v>3</v>
      </c>
    </row>
    <row r="5" spans="1:11" ht="15.75" x14ac:dyDescent="0.25">
      <c r="A5" s="19" t="s">
        <v>12</v>
      </c>
      <c r="B5" s="8">
        <f>B2/(287.055*B4)</f>
        <v>1.2040973427229398</v>
      </c>
      <c r="C5" s="16" t="s">
        <v>5</v>
      </c>
      <c r="G5" s="19" t="s">
        <v>12</v>
      </c>
      <c r="H5" s="38">
        <v>1.2041500000000001</v>
      </c>
      <c r="I5" s="16" t="s">
        <v>5</v>
      </c>
    </row>
    <row r="6" spans="1:11" ht="15.75" x14ac:dyDescent="0.25">
      <c r="A6" s="11" t="s">
        <v>8</v>
      </c>
      <c r="B6">
        <f>0.0000037143+0.000000049286*B4</f>
        <v>1.8162490899999998E-5</v>
      </c>
      <c r="C6" s="12" t="s">
        <v>9</v>
      </c>
      <c r="G6" s="11" t="s">
        <v>8</v>
      </c>
      <c r="H6" s="37">
        <f>0.0000171432+0.00000004828*H3</f>
        <v>1.8108799999999998E-5</v>
      </c>
      <c r="I6" s="12" t="s">
        <v>9</v>
      </c>
    </row>
    <row r="7" spans="1:11" x14ac:dyDescent="0.25">
      <c r="A7" t="s">
        <v>28</v>
      </c>
      <c r="B7" s="14">
        <v>100</v>
      </c>
      <c r="H7">
        <v>100</v>
      </c>
    </row>
    <row r="10" spans="1:11" x14ac:dyDescent="0.25">
      <c r="B10" s="26" t="s">
        <v>57</v>
      </c>
      <c r="C10" s="26" t="s">
        <v>58</v>
      </c>
      <c r="D10" s="26" t="s">
        <v>59</v>
      </c>
      <c r="H10" s="26" t="s">
        <v>57</v>
      </c>
      <c r="I10" s="26" t="s">
        <v>58</v>
      </c>
      <c r="J10" s="26" t="s">
        <v>59</v>
      </c>
    </row>
    <row r="11" spans="1:11" x14ac:dyDescent="0.25">
      <c r="A11" t="s">
        <v>62</v>
      </c>
      <c r="B11" s="26"/>
      <c r="C11" s="55">
        <v>1000</v>
      </c>
      <c r="D11" s="26"/>
      <c r="H11" s="26"/>
      <c r="I11" s="26"/>
      <c r="J11" s="26"/>
    </row>
    <row r="12" spans="1:11" x14ac:dyDescent="0.25">
      <c r="A12" t="s">
        <v>32</v>
      </c>
      <c r="B12" s="23">
        <f>SQRT(4*B13/PI())</f>
        <v>1.1283791670955126E-2</v>
      </c>
      <c r="C12" s="23">
        <f>SQRT(4*C13/PI())</f>
        <v>0.3568248232305542</v>
      </c>
      <c r="D12" s="23">
        <f>SQRT(4*D13/PI())</f>
        <v>1.1283791670955126E-2</v>
      </c>
      <c r="E12" s="12" t="s">
        <v>8</v>
      </c>
      <c r="G12" t="s">
        <v>32</v>
      </c>
      <c r="H12" s="40">
        <f>SQRT(H13)</f>
        <v>0.01</v>
      </c>
      <c r="I12" s="40">
        <f>SQRT(I13)</f>
        <v>0.31622776601683794</v>
      </c>
      <c r="J12" s="40">
        <f>SQRT(J13)</f>
        <v>0.01</v>
      </c>
      <c r="K12" s="12" t="s">
        <v>8</v>
      </c>
    </row>
    <row r="13" spans="1:11" x14ac:dyDescent="0.25">
      <c r="A13" t="s">
        <v>30</v>
      </c>
      <c r="B13" s="53">
        <f>'1-1-1'!B13</f>
        <v>1E-4</v>
      </c>
      <c r="C13">
        <v>0.1</v>
      </c>
      <c r="D13">
        <f>B13</f>
        <v>1E-4</v>
      </c>
      <c r="E13" s="12" t="s">
        <v>33</v>
      </c>
      <c r="G13" t="s">
        <v>30</v>
      </c>
      <c r="H13">
        <f t="shared" ref="H13:J14" si="0">B13</f>
        <v>1E-4</v>
      </c>
      <c r="I13">
        <f t="shared" si="0"/>
        <v>0.1</v>
      </c>
      <c r="J13">
        <f t="shared" si="0"/>
        <v>1E-4</v>
      </c>
      <c r="K13" s="12" t="s">
        <v>33</v>
      </c>
    </row>
    <row r="14" spans="1:11" x14ac:dyDescent="0.25">
      <c r="A14" t="s">
        <v>31</v>
      </c>
      <c r="B14">
        <f>'1-1-1'!B14</f>
        <v>0.6</v>
      </c>
      <c r="C14">
        <f>B14</f>
        <v>0.6</v>
      </c>
      <c r="D14">
        <f>B14</f>
        <v>0.6</v>
      </c>
      <c r="G14" t="s">
        <v>31</v>
      </c>
      <c r="H14">
        <f t="shared" si="0"/>
        <v>0.6</v>
      </c>
      <c r="I14">
        <f t="shared" si="0"/>
        <v>0.6</v>
      </c>
      <c r="J14">
        <f t="shared" si="0"/>
        <v>0.6</v>
      </c>
    </row>
    <row r="15" spans="1:11" x14ac:dyDescent="0.25">
      <c r="A15" t="s">
        <v>29</v>
      </c>
      <c r="B15">
        <f>$B$6*B13*$B$7/B12</f>
        <v>1.6096088468870694E-5</v>
      </c>
      <c r="C15">
        <f>$B$6*C13*$B$7/C12</f>
        <v>5.0900300981203655E-4</v>
      </c>
      <c r="D15">
        <f>$B$6*D13*$B$7/D12</f>
        <v>1.6096088468870694E-5</v>
      </c>
      <c r="E15" t="s">
        <v>37</v>
      </c>
      <c r="G15" t="s">
        <v>29</v>
      </c>
      <c r="H15">
        <f>$H$6*H13*$H$7/H12</f>
        <v>1.8108799999999998E-5</v>
      </c>
      <c r="I15">
        <f>$H$6*I13*$H$7/I12</f>
        <v>5.7265053692457139E-4</v>
      </c>
      <c r="J15">
        <f>$H$6*J13*$H$7/J12</f>
        <v>1.8108799999999998E-5</v>
      </c>
      <c r="K15" t="s">
        <v>37</v>
      </c>
    </row>
    <row r="16" spans="1:11" x14ac:dyDescent="0.25">
      <c r="A16" t="s">
        <v>36</v>
      </c>
      <c r="B16" s="25">
        <f>B14*B13*SQRT(2)</f>
        <v>8.485281374238571E-5</v>
      </c>
      <c r="C16" s="25">
        <f>C14*C13*SQRT(2)</f>
        <v>8.4852813742385708E-2</v>
      </c>
      <c r="D16" s="25">
        <f>D14*D13*SQRT(2)</f>
        <v>8.485281374238571E-5</v>
      </c>
      <c r="G16" t="s">
        <v>36</v>
      </c>
      <c r="H16" s="25">
        <f>H14*H13*SQRT(2)</f>
        <v>8.485281374238571E-5</v>
      </c>
      <c r="I16" s="25">
        <f>I14*I13*SQRT(2)</f>
        <v>8.4852813742385708E-2</v>
      </c>
      <c r="J16" s="25">
        <f>J14*J13*SQRT(2)</f>
        <v>8.485281374238571E-5</v>
      </c>
    </row>
    <row r="17" spans="1:10" x14ac:dyDescent="0.25">
      <c r="A17" t="s">
        <v>3</v>
      </c>
      <c r="B17" s="24">
        <f>2*B13*B12*B14^2/$B$7</f>
        <v>8.1243300030876913E-9</v>
      </c>
      <c r="C17" s="24">
        <f>2*C13*C12*C14^2/$B$7</f>
        <v>2.5691387272599905E-4</v>
      </c>
      <c r="D17" s="24">
        <f>2*D13*D12*D14^2/$B$7</f>
        <v>8.1243300030876913E-9</v>
      </c>
      <c r="G17" t="s">
        <v>3</v>
      </c>
      <c r="H17" s="24">
        <f>2*H13*H12*H14^2/$B$7</f>
        <v>7.2000000000000008E-9</v>
      </c>
      <c r="I17" s="24">
        <f>2*I13*I12*I14^2/$B$7</f>
        <v>2.2768399153212334E-4</v>
      </c>
      <c r="J17" s="24">
        <f>2*J13*J12*J14^2/$B$7</f>
        <v>7.2000000000000008E-9</v>
      </c>
    </row>
    <row r="18" spans="1:10" x14ac:dyDescent="0.25">
      <c r="A18" t="s">
        <v>40</v>
      </c>
      <c r="B18" s="25">
        <f>1/SQRT((1/B16^2)+(1/C16^2)+(1/D16^2))</f>
        <v>5.9999985000005638E-5</v>
      </c>
      <c r="G18" t="s">
        <v>40</v>
      </c>
      <c r="H18" s="25">
        <f>1/SQRT((1/H16^2)+(1/I16^2)+(1/J16^2))</f>
        <v>5.9999985000005638E-5</v>
      </c>
    </row>
    <row r="19" spans="1:10" x14ac:dyDescent="0.25">
      <c r="A19" t="s">
        <v>41</v>
      </c>
      <c r="B19" s="41">
        <f>1/((1/B17)+(1/C17)+(1/D17))</f>
        <v>4.0621007740911896E-9</v>
      </c>
      <c r="G19" t="s">
        <v>41</v>
      </c>
      <c r="H19" s="41">
        <f>1/((1/H17)+(1/I17)+(1/J17))</f>
        <v>3.5999430799021039E-9</v>
      </c>
    </row>
    <row r="20" spans="1:10" x14ac:dyDescent="0.25">
      <c r="A20" s="32" t="s">
        <v>44</v>
      </c>
      <c r="B20" s="15">
        <f>B18*SQRT(B5)</f>
        <v>6.5838805171634541E-5</v>
      </c>
      <c r="C20" s="33" t="s">
        <v>46</v>
      </c>
      <c r="G20" s="32" t="s">
        <v>44</v>
      </c>
      <c r="H20" s="35">
        <f>H18*SQRT(H5)</f>
        <v>6.5840244778790776E-5</v>
      </c>
      <c r="I20" s="33" t="s">
        <v>46</v>
      </c>
    </row>
    <row r="21" spans="1:10" x14ac:dyDescent="0.25">
      <c r="A21" s="32" t="s">
        <v>43</v>
      </c>
      <c r="B21" s="34">
        <f>B5*B19/B6</f>
        <v>2.6930032752038423E-4</v>
      </c>
      <c r="C21" s="33" t="s">
        <v>42</v>
      </c>
      <c r="G21" s="32" t="s">
        <v>43</v>
      </c>
      <c r="H21" s="36">
        <f>H5*H19/H6</f>
        <v>2.3937927745980514E-4</v>
      </c>
      <c r="I21" s="33" t="s">
        <v>42</v>
      </c>
    </row>
    <row r="22" spans="1:10" x14ac:dyDescent="0.25">
      <c r="A22" t="s">
        <v>45</v>
      </c>
      <c r="B22" s="25">
        <f>B6^2*B7^2/(2*B5*B14^2*B12^2)</f>
        <v>2.9884542138500374E-2</v>
      </c>
      <c r="C22" s="27">
        <f>B6^2*B7^2/(2*B5*C14^2*C12^2)</f>
        <v>2.988454213850038E-5</v>
      </c>
      <c r="D22" s="27">
        <f>B6^2*B7^2/(2*B5*D14^2*D12^2)</f>
        <v>2.9884542138500374E-2</v>
      </c>
      <c r="G22" t="s">
        <v>45</v>
      </c>
      <c r="H22" s="25">
        <f>H6^2*H7^2/(2*H5*H14^2*H12^2)</f>
        <v>3.7823895767876828E-2</v>
      </c>
      <c r="I22" s="27">
        <f>H6^2*H7^2/(2*H5*I14^2*I12^2)</f>
        <v>3.7823895767876826E-5</v>
      </c>
      <c r="J22" s="27">
        <f>H6^2*H7^2/(2*H5*J14^2*J12^2)</f>
        <v>3.7823895767876828E-2</v>
      </c>
    </row>
    <row r="23" spans="1:10" x14ac:dyDescent="0.25">
      <c r="A23" t="s">
        <v>51</v>
      </c>
      <c r="B23" s="25">
        <f>MIN(B15:D15)/B21</f>
        <v>5.9770029309200626E-2</v>
      </c>
      <c r="C23" t="s">
        <v>1</v>
      </c>
      <c r="G23" t="s">
        <v>51</v>
      </c>
      <c r="H23" s="25">
        <f>MIN(H15:J15)/H21</f>
        <v>7.5648987632359693E-2</v>
      </c>
      <c r="I23" t="s">
        <v>1</v>
      </c>
    </row>
    <row r="24" spans="1:10" x14ac:dyDescent="0.25">
      <c r="A24" t="s">
        <v>52</v>
      </c>
      <c r="B24" s="25">
        <f>(MAX(B15:D15)/B20)^2</f>
        <v>59.769114161542873</v>
      </c>
      <c r="C24" t="s">
        <v>1</v>
      </c>
      <c r="G24" t="s">
        <v>52</v>
      </c>
      <c r="H24" s="25">
        <f>(MAX(H15:J15)/H20)^2</f>
        <v>75.647829359649364</v>
      </c>
      <c r="I24" t="s">
        <v>1</v>
      </c>
    </row>
    <row r="26" spans="1:10" x14ac:dyDescent="0.25">
      <c r="A26" s="39" t="s">
        <v>49</v>
      </c>
      <c r="B26" s="30"/>
      <c r="C26" s="30"/>
      <c r="G26" s="39" t="s">
        <v>50</v>
      </c>
      <c r="H26" s="30"/>
      <c r="I26" s="30"/>
    </row>
    <row r="27" spans="1:10" ht="18" x14ac:dyDescent="0.25">
      <c r="A27" s="28" t="s">
        <v>53</v>
      </c>
      <c r="B27" s="28" t="s">
        <v>44</v>
      </c>
      <c r="C27" s="28" t="s">
        <v>43</v>
      </c>
      <c r="D27" s="28"/>
      <c r="G27" s="28" t="s">
        <v>53</v>
      </c>
      <c r="H27" s="28" t="s">
        <v>44</v>
      </c>
      <c r="I27" s="28" t="s">
        <v>43</v>
      </c>
    </row>
    <row r="28" spans="1:10" x14ac:dyDescent="0.25">
      <c r="A28" s="50">
        <v>100</v>
      </c>
      <c r="B28" s="54">
        <f>$B$20*SQRT(A28)</f>
        <v>6.5838805171634538E-4</v>
      </c>
      <c r="C28">
        <f>$B$21*A28</f>
        <v>2.6930032752038424E-2</v>
      </c>
      <c r="G28" s="50">
        <v>100</v>
      </c>
      <c r="H28" s="31">
        <f>$H$20*SQRT(G28)</f>
        <v>6.5840244778790776E-4</v>
      </c>
      <c r="I28" s="29">
        <f>$H$21*G28</f>
        <v>2.3937927745980515E-2</v>
      </c>
    </row>
    <row r="29" spans="1:10" x14ac:dyDescent="0.25">
      <c r="A29" s="49"/>
      <c r="B29" s="44"/>
      <c r="C29" s="43"/>
      <c r="G29" s="49"/>
      <c r="H29" s="42"/>
      <c r="I29" s="48"/>
    </row>
    <row r="30" spans="1:10" x14ac:dyDescent="0.25">
      <c r="B30" s="28" t="s">
        <v>54</v>
      </c>
      <c r="C30" s="28" t="s">
        <v>55</v>
      </c>
      <c r="D30" s="28" t="s">
        <v>56</v>
      </c>
      <c r="G30" s="49"/>
      <c r="H30" s="28" t="s">
        <v>54</v>
      </c>
      <c r="I30" s="28" t="s">
        <v>55</v>
      </c>
      <c r="J30" s="28" t="s">
        <v>56</v>
      </c>
    </row>
    <row r="31" spans="1:10" x14ac:dyDescent="0.25">
      <c r="A31" s="49"/>
      <c r="B31" s="44" t="str">
        <f>IF(B28&gt;B15,"turbulent","laminar")</f>
        <v>turbulent</v>
      </c>
      <c r="C31" s="44" t="str">
        <f>IF(B28&gt;C15,"turbulent","laminar")</f>
        <v>turbulent</v>
      </c>
      <c r="D31" s="44" t="str">
        <f>IF(B28&gt;D15,"turbulent","laminar")</f>
        <v>turbulent</v>
      </c>
      <c r="G31" s="49"/>
      <c r="H31" s="44" t="str">
        <f>IF(H28&gt;H15,"turbulent","laminar")</f>
        <v>turbulent</v>
      </c>
      <c r="I31" s="44" t="str">
        <f>IF(H28&gt;I15,"turbulent","laminar")</f>
        <v>turbulent</v>
      </c>
      <c r="J31" s="44" t="str">
        <f>IF(H28&gt;J15,"turbulent","laminar")</f>
        <v>turbulent</v>
      </c>
    </row>
    <row r="32" spans="1:10" x14ac:dyDescent="0.25">
      <c r="A32" s="49"/>
      <c r="B32" s="44"/>
      <c r="C32" s="43"/>
      <c r="G32" s="49"/>
      <c r="H32" s="42"/>
      <c r="I32" s="48"/>
    </row>
    <row r="33" spans="1:9" x14ac:dyDescent="0.25">
      <c r="A33" s="49"/>
      <c r="B33" s="48"/>
      <c r="C33" s="46"/>
      <c r="G33" s="49"/>
      <c r="H33" s="45"/>
      <c r="I33" s="44"/>
    </row>
    <row r="34" spans="1:9" x14ac:dyDescent="0.25">
      <c r="A34" s="49"/>
      <c r="B34" s="48"/>
      <c r="C34" s="46"/>
      <c r="G34" s="49"/>
      <c r="H34" s="45"/>
      <c r="I34" s="44"/>
    </row>
    <row r="35" spans="1:9" x14ac:dyDescent="0.25">
      <c r="A35" s="49"/>
      <c r="B35" s="48"/>
      <c r="C35" s="46"/>
      <c r="G35" s="49"/>
      <c r="H35" s="45"/>
      <c r="I35" s="4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5"/>
  <sheetViews>
    <sheetView workbookViewId="0">
      <selection activeCell="C11" sqref="C11"/>
    </sheetView>
  </sheetViews>
  <sheetFormatPr defaultRowHeight="15" x14ac:dyDescent="0.25"/>
  <cols>
    <col min="1" max="1" width="12.7109375" customWidth="1"/>
    <col min="2" max="2" width="12.28515625" bestFit="1" customWidth="1"/>
    <col min="3" max="4" width="12.7109375" customWidth="1"/>
    <col min="5" max="5" width="12.140625" bestFit="1" customWidth="1"/>
    <col min="6" max="6" width="12.5703125" bestFit="1" customWidth="1"/>
    <col min="7" max="9" width="12.7109375" customWidth="1"/>
    <col min="10" max="10" width="12" bestFit="1" customWidth="1"/>
  </cols>
  <sheetData>
    <row r="1" spans="1:11" x14ac:dyDescent="0.25">
      <c r="A1" s="20" t="s">
        <v>39</v>
      </c>
      <c r="G1" s="20" t="s">
        <v>38</v>
      </c>
    </row>
    <row r="2" spans="1:11" x14ac:dyDescent="0.25">
      <c r="A2" t="s">
        <v>13</v>
      </c>
      <c r="B2" s="14">
        <v>101325</v>
      </c>
      <c r="C2" s="13" t="s">
        <v>1</v>
      </c>
      <c r="G2" t="s">
        <v>13</v>
      </c>
      <c r="H2">
        <v>101325</v>
      </c>
      <c r="I2" s="13" t="s">
        <v>1</v>
      </c>
    </row>
    <row r="3" spans="1:11" x14ac:dyDescent="0.25">
      <c r="A3" t="s">
        <v>11</v>
      </c>
      <c r="B3" s="14">
        <f>20</f>
        <v>20</v>
      </c>
      <c r="C3" s="13" t="s">
        <v>10</v>
      </c>
      <c r="G3" t="s">
        <v>11</v>
      </c>
      <c r="H3" s="14">
        <f>20</f>
        <v>20</v>
      </c>
      <c r="I3" s="13" t="s">
        <v>10</v>
      </c>
    </row>
    <row r="4" spans="1:11" x14ac:dyDescent="0.25">
      <c r="B4">
        <f>B3+273.15</f>
        <v>293.14999999999998</v>
      </c>
      <c r="C4" s="13" t="s">
        <v>3</v>
      </c>
      <c r="H4">
        <f>H3+273.15</f>
        <v>293.14999999999998</v>
      </c>
      <c r="I4" s="13" t="s">
        <v>3</v>
      </c>
    </row>
    <row r="5" spans="1:11" ht="15.75" x14ac:dyDescent="0.25">
      <c r="A5" s="19" t="s">
        <v>12</v>
      </c>
      <c r="B5" s="8">
        <f>B2/(287.055*B4)</f>
        <v>1.2040973427229398</v>
      </c>
      <c r="C5" s="16" t="s">
        <v>5</v>
      </c>
      <c r="G5" s="19" t="s">
        <v>12</v>
      </c>
      <c r="H5" s="38">
        <v>1.2041500000000001</v>
      </c>
      <c r="I5" s="16" t="s">
        <v>5</v>
      </c>
    </row>
    <row r="6" spans="1:11" ht="15.75" x14ac:dyDescent="0.25">
      <c r="A6" s="11" t="s">
        <v>8</v>
      </c>
      <c r="B6">
        <f>0.0000037143+0.000000049286*B4</f>
        <v>1.8162490899999998E-5</v>
      </c>
      <c r="C6" s="12" t="s">
        <v>9</v>
      </c>
      <c r="G6" s="11" t="s">
        <v>8</v>
      </c>
      <c r="H6" s="37">
        <f>0.0000171432+0.00000004828*H3</f>
        <v>1.8108799999999998E-5</v>
      </c>
      <c r="I6" s="12" t="s">
        <v>9</v>
      </c>
    </row>
    <row r="7" spans="1:11" x14ac:dyDescent="0.25">
      <c r="A7" t="s">
        <v>28</v>
      </c>
      <c r="B7" s="14">
        <v>100</v>
      </c>
      <c r="H7">
        <v>100</v>
      </c>
    </row>
    <row r="10" spans="1:11" x14ac:dyDescent="0.25">
      <c r="B10" s="26" t="s">
        <v>57</v>
      </c>
      <c r="C10" s="26" t="s">
        <v>58</v>
      </c>
      <c r="D10" s="26" t="s">
        <v>59</v>
      </c>
      <c r="H10" s="26" t="s">
        <v>57</v>
      </c>
      <c r="I10" s="26" t="s">
        <v>58</v>
      </c>
      <c r="J10" s="26" t="s">
        <v>59</v>
      </c>
    </row>
    <row r="11" spans="1:11" x14ac:dyDescent="0.25">
      <c r="A11" t="s">
        <v>62</v>
      </c>
      <c r="B11" s="26"/>
      <c r="C11" s="55">
        <v>10000</v>
      </c>
      <c r="D11" s="26"/>
      <c r="H11" s="26"/>
      <c r="I11" s="26"/>
      <c r="J11" s="26"/>
    </row>
    <row r="12" spans="1:11" x14ac:dyDescent="0.25">
      <c r="A12" t="s">
        <v>32</v>
      </c>
      <c r="B12" s="23">
        <f>SQRT(4*B13/PI())</f>
        <v>1.1283791670955126E-2</v>
      </c>
      <c r="C12" s="23">
        <f>SQRT(4*C13/PI())</f>
        <v>1.1283791670955126</v>
      </c>
      <c r="D12" s="23">
        <f>SQRT(4*D13/PI())</f>
        <v>1.1283791670955126E-2</v>
      </c>
      <c r="E12" s="12" t="s">
        <v>8</v>
      </c>
      <c r="G12" t="s">
        <v>32</v>
      </c>
      <c r="H12" s="40">
        <f>SQRT(H13)</f>
        <v>0.01</v>
      </c>
      <c r="I12" s="40">
        <f>SQRT(I13)</f>
        <v>1</v>
      </c>
      <c r="J12" s="40">
        <f>SQRT(J13)</f>
        <v>0.01</v>
      </c>
      <c r="K12" s="12" t="s">
        <v>8</v>
      </c>
    </row>
    <row r="13" spans="1:11" x14ac:dyDescent="0.25">
      <c r="A13" t="s">
        <v>30</v>
      </c>
      <c r="B13" s="53">
        <f>'1-1-1'!B13</f>
        <v>1E-4</v>
      </c>
      <c r="C13">
        <v>1</v>
      </c>
      <c r="D13">
        <f>B13</f>
        <v>1E-4</v>
      </c>
      <c r="E13" s="12" t="s">
        <v>33</v>
      </c>
      <c r="G13" t="s">
        <v>30</v>
      </c>
      <c r="H13">
        <f t="shared" ref="H13:J14" si="0">B13</f>
        <v>1E-4</v>
      </c>
      <c r="I13">
        <f t="shared" si="0"/>
        <v>1</v>
      </c>
      <c r="J13">
        <f t="shared" si="0"/>
        <v>1E-4</v>
      </c>
      <c r="K13" s="12" t="s">
        <v>33</v>
      </c>
    </row>
    <row r="14" spans="1:11" x14ac:dyDescent="0.25">
      <c r="A14" t="s">
        <v>31</v>
      </c>
      <c r="B14">
        <f>'1-1-1'!B14</f>
        <v>0.6</v>
      </c>
      <c r="C14">
        <f>B14</f>
        <v>0.6</v>
      </c>
      <c r="D14">
        <f>B14</f>
        <v>0.6</v>
      </c>
      <c r="G14" t="s">
        <v>31</v>
      </c>
      <c r="H14">
        <f t="shared" si="0"/>
        <v>0.6</v>
      </c>
      <c r="I14">
        <f t="shared" si="0"/>
        <v>0.6</v>
      </c>
      <c r="J14">
        <f t="shared" si="0"/>
        <v>0.6</v>
      </c>
    </row>
    <row r="15" spans="1:11" x14ac:dyDescent="0.25">
      <c r="A15" t="s">
        <v>29</v>
      </c>
      <c r="B15">
        <f>$B$6*B13*$B$7/B12</f>
        <v>1.6096088468870694E-5</v>
      </c>
      <c r="C15">
        <f>$B$6*C13*$B$7/C12</f>
        <v>1.6096088468870696E-3</v>
      </c>
      <c r="D15">
        <f>$B$6*D13*$B$7/D12</f>
        <v>1.6096088468870694E-5</v>
      </c>
      <c r="E15" t="s">
        <v>37</v>
      </c>
      <c r="G15" t="s">
        <v>29</v>
      </c>
      <c r="H15">
        <f>$H$6*H13*$H$7/H12</f>
        <v>1.8108799999999998E-5</v>
      </c>
      <c r="I15">
        <f>$H$6*I13*$H$7/I12</f>
        <v>1.81088E-3</v>
      </c>
      <c r="J15">
        <f>$H$6*J13*$H$7/J12</f>
        <v>1.8108799999999998E-5</v>
      </c>
      <c r="K15" t="s">
        <v>37</v>
      </c>
    </row>
    <row r="16" spans="1:11" x14ac:dyDescent="0.25">
      <c r="A16" t="s">
        <v>36</v>
      </c>
      <c r="B16" s="25">
        <f>B14*B13*SQRT(2)</f>
        <v>8.485281374238571E-5</v>
      </c>
      <c r="C16" s="25">
        <f>C14*C13*SQRT(2)</f>
        <v>0.84852813742385702</v>
      </c>
      <c r="D16" s="25">
        <f>D14*D13*SQRT(2)</f>
        <v>8.485281374238571E-5</v>
      </c>
      <c r="G16" t="s">
        <v>36</v>
      </c>
      <c r="H16" s="25">
        <f>H14*H13*SQRT(2)</f>
        <v>8.485281374238571E-5</v>
      </c>
      <c r="I16" s="25">
        <f>I14*I13*SQRT(2)</f>
        <v>0.84852813742385702</v>
      </c>
      <c r="J16" s="25">
        <f>J14*J13*SQRT(2)</f>
        <v>8.485281374238571E-5</v>
      </c>
    </row>
    <row r="17" spans="1:10" x14ac:dyDescent="0.25">
      <c r="A17" t="s">
        <v>3</v>
      </c>
      <c r="B17" s="24">
        <f>2*B13*B12*B14^2/$B$7</f>
        <v>8.1243300030876913E-9</v>
      </c>
      <c r="C17" s="24">
        <f>2*C13*C12*C14^2/$B$7</f>
        <v>8.1243300030876889E-3</v>
      </c>
      <c r="D17" s="24">
        <f>2*D13*D12*D14^2/$B$7</f>
        <v>8.1243300030876913E-9</v>
      </c>
      <c r="G17" t="s">
        <v>3</v>
      </c>
      <c r="H17" s="24">
        <f>2*H13*H12*H14^2/$B$7</f>
        <v>7.2000000000000008E-9</v>
      </c>
      <c r="I17" s="24">
        <f>2*I13*I12*I14^2/$B$7</f>
        <v>7.1999999999999998E-3</v>
      </c>
      <c r="J17" s="24">
        <f>2*J13*J12*J14^2/$B$7</f>
        <v>7.2000000000000008E-9</v>
      </c>
    </row>
    <row r="18" spans="1:10" x14ac:dyDescent="0.25">
      <c r="A18" t="s">
        <v>40</v>
      </c>
      <c r="B18" s="25">
        <f>1/SQRT((1/B16^2)+(1/C16^2)+(1/D16^2))</f>
        <v>5.9999999850000008E-5</v>
      </c>
      <c r="G18" t="s">
        <v>40</v>
      </c>
      <c r="H18" s="25">
        <f>1/SQRT((1/H16^2)+(1/I16^2)+(1/J16^2))</f>
        <v>5.9999999850000008E-5</v>
      </c>
    </row>
    <row r="19" spans="1:10" x14ac:dyDescent="0.25">
      <c r="A19" t="s">
        <v>41</v>
      </c>
      <c r="B19" s="41">
        <f>1/((1/B17)+(1/C17)+(1/D17))</f>
        <v>4.0621629704623606E-9</v>
      </c>
      <c r="G19" t="s">
        <v>41</v>
      </c>
      <c r="H19" s="41">
        <f>1/((1/H17)+(1/I17)+(1/J17))</f>
        <v>3.5999982000009006E-9</v>
      </c>
    </row>
    <row r="20" spans="1:10" x14ac:dyDescent="0.25">
      <c r="A20" s="32" t="s">
        <v>44</v>
      </c>
      <c r="B20" s="15">
        <f>B18*SQRT(B5)</f>
        <v>6.5838821466736717E-5</v>
      </c>
      <c r="C20" s="33" t="s">
        <v>46</v>
      </c>
      <c r="G20" s="32" t="s">
        <v>44</v>
      </c>
      <c r="H20" s="35">
        <f>H18*SQRT(H5)</f>
        <v>6.5840261074249248E-5</v>
      </c>
      <c r="I20" s="33" t="s">
        <v>46</v>
      </c>
    </row>
    <row r="21" spans="1:10" x14ac:dyDescent="0.25">
      <c r="A21" s="32" t="s">
        <v>43</v>
      </c>
      <c r="B21" s="34">
        <f>B5*B19/B6</f>
        <v>2.6930445088020676E-4</v>
      </c>
      <c r="C21" s="33" t="s">
        <v>42</v>
      </c>
      <c r="G21" s="32" t="s">
        <v>43</v>
      </c>
      <c r="H21" s="36">
        <f>H5*H19/H6</f>
        <v>2.3938294268704085E-4</v>
      </c>
      <c r="I21" s="33" t="s">
        <v>42</v>
      </c>
    </row>
    <row r="22" spans="1:10" x14ac:dyDescent="0.25">
      <c r="A22" t="s">
        <v>45</v>
      </c>
      <c r="B22" s="25">
        <f>B6^2*B7^2/(2*B5*B14^2*B12^2)</f>
        <v>2.9884542138500374E-2</v>
      </c>
      <c r="C22" s="27">
        <f>B6^2*B7^2/(2*B5*C14^2*C12^2)</f>
        <v>2.9884542138500379E-6</v>
      </c>
      <c r="D22" s="27">
        <f>B6^2*B7^2/(2*B5*D14^2*D12^2)</f>
        <v>2.9884542138500374E-2</v>
      </c>
      <c r="G22" t="s">
        <v>45</v>
      </c>
      <c r="H22" s="25">
        <f>H6^2*H7^2/(2*H5*H14^2*H12^2)</f>
        <v>3.7823895767876828E-2</v>
      </c>
      <c r="I22" s="27">
        <f>H6^2*H7^2/(2*H5*I14^2*I12^2)</f>
        <v>3.7823895767876829E-6</v>
      </c>
      <c r="J22" s="27">
        <f>H6^2*H7^2/(2*H5*J14^2*J12^2)</f>
        <v>3.7823895767876828E-2</v>
      </c>
    </row>
    <row r="23" spans="1:10" x14ac:dyDescent="0.25">
      <c r="A23" t="s">
        <v>51</v>
      </c>
      <c r="B23" s="25">
        <f>MIN(B15:D15)/B21</f>
        <v>5.9769114161542881E-2</v>
      </c>
      <c r="C23" t="s">
        <v>1</v>
      </c>
      <c r="G23" t="s">
        <v>51</v>
      </c>
      <c r="H23" s="25">
        <f>MIN(H15:J15)/H21</f>
        <v>7.5647829359649407E-2</v>
      </c>
      <c r="I23" t="s">
        <v>1</v>
      </c>
    </row>
    <row r="24" spans="1:10" x14ac:dyDescent="0.25">
      <c r="A24" t="s">
        <v>52</v>
      </c>
      <c r="B24" s="52">
        <f>(MAX(B15:D15)/B20)^2</f>
        <v>597.69084575846171</v>
      </c>
      <c r="C24" t="s">
        <v>1</v>
      </c>
      <c r="G24" t="s">
        <v>52</v>
      </c>
      <c r="H24" s="52">
        <f>(MAX(H15:J15)/H20)^2</f>
        <v>756.47791913992614</v>
      </c>
      <c r="I24" t="s">
        <v>1</v>
      </c>
    </row>
    <row r="26" spans="1:10" x14ac:dyDescent="0.25">
      <c r="A26" s="39" t="s">
        <v>49</v>
      </c>
      <c r="B26" s="30"/>
      <c r="C26" s="30"/>
      <c r="G26" s="39" t="s">
        <v>50</v>
      </c>
      <c r="H26" s="30"/>
      <c r="I26" s="30"/>
    </row>
    <row r="27" spans="1:10" ht="18" x14ac:dyDescent="0.25">
      <c r="A27" s="28" t="s">
        <v>53</v>
      </c>
      <c r="B27" s="28" t="s">
        <v>44</v>
      </c>
      <c r="C27" s="28" t="s">
        <v>43</v>
      </c>
      <c r="D27" s="28"/>
      <c r="G27" s="28" t="s">
        <v>53</v>
      </c>
      <c r="H27" s="28" t="s">
        <v>44</v>
      </c>
      <c r="I27" s="28" t="s">
        <v>43</v>
      </c>
    </row>
    <row r="28" spans="1:10" x14ac:dyDescent="0.25">
      <c r="A28" s="50">
        <v>100</v>
      </c>
      <c r="B28" s="54">
        <f>$B$20*SQRT(A28)</f>
        <v>6.583882146673672E-4</v>
      </c>
      <c r="C28">
        <f>$B$21*A28</f>
        <v>2.6930445088020675E-2</v>
      </c>
      <c r="G28" s="50">
        <v>100</v>
      </c>
      <c r="H28" s="31">
        <f>$H$20*SQRT(G28)</f>
        <v>6.5840261074249248E-4</v>
      </c>
      <c r="I28" s="29">
        <f>$H$21*G28</f>
        <v>2.3938294268704086E-2</v>
      </c>
    </row>
    <row r="29" spans="1:10" x14ac:dyDescent="0.25">
      <c r="A29" s="49"/>
      <c r="B29" s="44"/>
      <c r="C29" s="43"/>
      <c r="G29" s="49"/>
      <c r="H29" s="42"/>
      <c r="I29" s="48"/>
    </row>
    <row r="30" spans="1:10" x14ac:dyDescent="0.25">
      <c r="B30" s="28" t="s">
        <v>54</v>
      </c>
      <c r="C30" s="28" t="s">
        <v>55</v>
      </c>
      <c r="D30" s="28" t="s">
        <v>56</v>
      </c>
      <c r="G30" s="49"/>
      <c r="H30" s="28" t="s">
        <v>54</v>
      </c>
      <c r="I30" s="28" t="s">
        <v>55</v>
      </c>
      <c r="J30" s="28" t="s">
        <v>56</v>
      </c>
    </row>
    <row r="31" spans="1:10" x14ac:dyDescent="0.25">
      <c r="A31" s="49"/>
      <c r="B31" s="44" t="str">
        <f>IF(B28&gt;B15,"turbulent","laminar")</f>
        <v>turbulent</v>
      </c>
      <c r="C31" s="44" t="str">
        <f>IF(B28&gt;C15,"turbulent","laminar")</f>
        <v>laminar</v>
      </c>
      <c r="D31" s="44" t="str">
        <f>IF(B28&gt;D15,"turbulent","laminar")</f>
        <v>turbulent</v>
      </c>
      <c r="G31" s="49"/>
      <c r="H31" s="44" t="str">
        <f>IF(H28&gt;H15,"turbulent","laminar")</f>
        <v>turbulent</v>
      </c>
      <c r="I31" s="44" t="str">
        <f>IF(H28&gt;I15,"turbulent","laminar")</f>
        <v>laminar</v>
      </c>
      <c r="J31" s="44" t="str">
        <f>IF(H28&gt;J15,"turbulent","laminar")</f>
        <v>turbulent</v>
      </c>
    </row>
    <row r="32" spans="1:10" x14ac:dyDescent="0.25">
      <c r="A32" s="49"/>
      <c r="B32" s="44"/>
      <c r="C32" s="43"/>
      <c r="G32" s="49"/>
      <c r="H32" s="42"/>
      <c r="I32" s="48"/>
    </row>
    <row r="33" spans="1:9" x14ac:dyDescent="0.25">
      <c r="A33" s="49"/>
      <c r="B33" s="48"/>
      <c r="C33" s="46"/>
      <c r="G33" s="49"/>
      <c r="H33" s="45"/>
      <c r="I33" s="44"/>
    </row>
    <row r="34" spans="1:9" x14ac:dyDescent="0.25">
      <c r="A34" s="49"/>
      <c r="B34" s="48"/>
      <c r="C34" s="46"/>
      <c r="G34" s="49"/>
      <c r="H34" s="45"/>
      <c r="I34" s="44"/>
    </row>
    <row r="35" spans="1:9" x14ac:dyDescent="0.25">
      <c r="A35" s="49"/>
      <c r="B35" s="48"/>
      <c r="C35" s="46"/>
      <c r="G35" s="49"/>
      <c r="H35" s="45"/>
      <c r="I35" s="4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5"/>
  <sheetViews>
    <sheetView workbookViewId="0">
      <selection activeCell="C11" sqref="C11"/>
    </sheetView>
  </sheetViews>
  <sheetFormatPr defaultRowHeight="15" x14ac:dyDescent="0.25"/>
  <cols>
    <col min="1" max="1" width="12.7109375" customWidth="1"/>
    <col min="2" max="2" width="12.28515625" bestFit="1" customWidth="1"/>
    <col min="3" max="4" width="12.7109375" customWidth="1"/>
    <col min="5" max="5" width="12.140625" bestFit="1" customWidth="1"/>
    <col min="6" max="6" width="12.5703125" bestFit="1" customWidth="1"/>
    <col min="7" max="9" width="12.7109375" customWidth="1"/>
    <col min="10" max="10" width="12" bestFit="1" customWidth="1"/>
  </cols>
  <sheetData>
    <row r="1" spans="1:11" x14ac:dyDescent="0.25">
      <c r="A1" s="20" t="s">
        <v>39</v>
      </c>
      <c r="G1" s="20" t="s">
        <v>38</v>
      </c>
    </row>
    <row r="2" spans="1:11" x14ac:dyDescent="0.25">
      <c r="A2" t="s">
        <v>13</v>
      </c>
      <c r="B2" s="14">
        <v>101325</v>
      </c>
      <c r="C2" s="13" t="s">
        <v>1</v>
      </c>
      <c r="G2" t="s">
        <v>13</v>
      </c>
      <c r="H2">
        <v>101325</v>
      </c>
      <c r="I2" s="13" t="s">
        <v>1</v>
      </c>
    </row>
    <row r="3" spans="1:11" x14ac:dyDescent="0.25">
      <c r="A3" t="s">
        <v>11</v>
      </c>
      <c r="B3" s="14">
        <f>20</f>
        <v>20</v>
      </c>
      <c r="C3" s="13" t="s">
        <v>10</v>
      </c>
      <c r="G3" t="s">
        <v>11</v>
      </c>
      <c r="H3" s="14">
        <f>20</f>
        <v>20</v>
      </c>
      <c r="I3" s="13" t="s">
        <v>10</v>
      </c>
    </row>
    <row r="4" spans="1:11" x14ac:dyDescent="0.25">
      <c r="B4">
        <f>B3+273.15</f>
        <v>293.14999999999998</v>
      </c>
      <c r="C4" s="13" t="s">
        <v>3</v>
      </c>
      <c r="H4">
        <f>H3+273.15</f>
        <v>293.14999999999998</v>
      </c>
      <c r="I4" s="13" t="s">
        <v>3</v>
      </c>
    </row>
    <row r="5" spans="1:11" ht="15.75" x14ac:dyDescent="0.25">
      <c r="A5" s="19" t="s">
        <v>12</v>
      </c>
      <c r="B5" s="8">
        <f>B2/(287.055*B4)</f>
        <v>1.2040973427229398</v>
      </c>
      <c r="C5" s="16" t="s">
        <v>5</v>
      </c>
      <c r="G5" s="19" t="s">
        <v>12</v>
      </c>
      <c r="H5" s="38">
        <v>1.2041500000000001</v>
      </c>
      <c r="I5" s="16" t="s">
        <v>5</v>
      </c>
    </row>
    <row r="6" spans="1:11" ht="15.75" x14ac:dyDescent="0.25">
      <c r="A6" s="11" t="s">
        <v>8</v>
      </c>
      <c r="B6">
        <f>0.0000037143+0.000000049286*B4</f>
        <v>1.8162490899999998E-5</v>
      </c>
      <c r="C6" s="12" t="s">
        <v>9</v>
      </c>
      <c r="G6" s="11" t="s">
        <v>8</v>
      </c>
      <c r="H6" s="37">
        <f>0.0000171432+0.00000004828*H3</f>
        <v>1.8108799999999998E-5</v>
      </c>
      <c r="I6" s="12" t="s">
        <v>9</v>
      </c>
    </row>
    <row r="7" spans="1:11" x14ac:dyDescent="0.25">
      <c r="A7" t="s">
        <v>28</v>
      </c>
      <c r="B7" s="14">
        <v>100</v>
      </c>
      <c r="H7">
        <v>100</v>
      </c>
    </row>
    <row r="10" spans="1:11" x14ac:dyDescent="0.25">
      <c r="B10" s="26" t="s">
        <v>57</v>
      </c>
      <c r="C10" s="26" t="s">
        <v>58</v>
      </c>
      <c r="D10" s="26" t="s">
        <v>59</v>
      </c>
      <c r="H10" s="26" t="s">
        <v>57</v>
      </c>
      <c r="I10" s="26" t="s">
        <v>58</v>
      </c>
      <c r="J10" s="26" t="s">
        <v>59</v>
      </c>
    </row>
    <row r="11" spans="1:11" x14ac:dyDescent="0.25">
      <c r="A11" t="s">
        <v>62</v>
      </c>
      <c r="B11" s="26"/>
      <c r="C11" s="55">
        <v>100000</v>
      </c>
      <c r="D11" s="26"/>
      <c r="H11" s="26"/>
      <c r="I11" s="26"/>
      <c r="J11" s="26"/>
    </row>
    <row r="12" spans="1:11" x14ac:dyDescent="0.25">
      <c r="A12" t="s">
        <v>32</v>
      </c>
      <c r="B12" s="23">
        <f>SQRT(4*B13/PI())</f>
        <v>1.1283791670955126E-2</v>
      </c>
      <c r="C12" s="23">
        <f>SQRT(4*C13/PI())</f>
        <v>3.5682482323055424</v>
      </c>
      <c r="D12" s="23">
        <f>SQRT(4*D13/PI())</f>
        <v>1.1283791670955126E-2</v>
      </c>
      <c r="E12" s="12" t="s">
        <v>8</v>
      </c>
      <c r="G12" t="s">
        <v>32</v>
      </c>
      <c r="H12" s="40">
        <f>SQRT(H13)</f>
        <v>0.01</v>
      </c>
      <c r="I12" s="40">
        <f>SQRT(I13)</f>
        <v>3.1622776601683795</v>
      </c>
      <c r="J12" s="40">
        <f>SQRT(J13)</f>
        <v>0.01</v>
      </c>
      <c r="K12" s="12" t="s">
        <v>8</v>
      </c>
    </row>
    <row r="13" spans="1:11" x14ac:dyDescent="0.25">
      <c r="A13" t="s">
        <v>30</v>
      </c>
      <c r="B13" s="53">
        <f>'1-1-1'!B13</f>
        <v>1E-4</v>
      </c>
      <c r="C13">
        <v>10</v>
      </c>
      <c r="D13">
        <f>B13</f>
        <v>1E-4</v>
      </c>
      <c r="E13" s="12" t="s">
        <v>33</v>
      </c>
      <c r="G13" t="s">
        <v>30</v>
      </c>
      <c r="H13">
        <f t="shared" ref="H13:J14" si="0">B13</f>
        <v>1E-4</v>
      </c>
      <c r="I13">
        <f t="shared" si="0"/>
        <v>10</v>
      </c>
      <c r="J13">
        <f t="shared" si="0"/>
        <v>1E-4</v>
      </c>
      <c r="K13" s="12" t="s">
        <v>33</v>
      </c>
    </row>
    <row r="14" spans="1:11" x14ac:dyDescent="0.25">
      <c r="A14" t="s">
        <v>31</v>
      </c>
      <c r="B14">
        <f>'1-1-1'!B14</f>
        <v>0.6</v>
      </c>
      <c r="C14">
        <f>B14</f>
        <v>0.6</v>
      </c>
      <c r="D14">
        <f>B14</f>
        <v>0.6</v>
      </c>
      <c r="G14" t="s">
        <v>31</v>
      </c>
      <c r="H14">
        <f t="shared" si="0"/>
        <v>0.6</v>
      </c>
      <c r="I14">
        <f t="shared" si="0"/>
        <v>0.6</v>
      </c>
      <c r="J14">
        <f t="shared" si="0"/>
        <v>0.6</v>
      </c>
    </row>
    <row r="15" spans="1:11" x14ac:dyDescent="0.25">
      <c r="A15" t="s">
        <v>29</v>
      </c>
      <c r="B15">
        <f>$B$6*B13*$B$7/B12</f>
        <v>1.6096088468870694E-5</v>
      </c>
      <c r="C15">
        <f>$B$6*C13*$B$7/C12</f>
        <v>5.0900300981203649E-3</v>
      </c>
      <c r="D15">
        <f>$B$6*D13*$B$7/D12</f>
        <v>1.6096088468870694E-5</v>
      </c>
      <c r="E15" t="s">
        <v>37</v>
      </c>
      <c r="G15" t="s">
        <v>29</v>
      </c>
      <c r="H15">
        <f>$H$6*H13*$H$7/H12</f>
        <v>1.8108799999999998E-5</v>
      </c>
      <c r="I15">
        <f>$H$6*I13*$H$7/I12</f>
        <v>5.7265053692457137E-3</v>
      </c>
      <c r="J15">
        <f>$H$6*J13*$H$7/J12</f>
        <v>1.8108799999999998E-5</v>
      </c>
      <c r="K15" t="s">
        <v>37</v>
      </c>
    </row>
    <row r="16" spans="1:11" x14ac:dyDescent="0.25">
      <c r="A16" t="s">
        <v>36</v>
      </c>
      <c r="B16" s="25">
        <f>B14*B13*SQRT(2)</f>
        <v>8.485281374238571E-5</v>
      </c>
      <c r="C16" s="25">
        <f>C14*C13*SQRT(2)</f>
        <v>8.4852813742385713</v>
      </c>
      <c r="D16" s="25">
        <f>D14*D13*SQRT(2)</f>
        <v>8.485281374238571E-5</v>
      </c>
      <c r="G16" t="s">
        <v>36</v>
      </c>
      <c r="H16" s="25">
        <f>H14*H13*SQRT(2)</f>
        <v>8.485281374238571E-5</v>
      </c>
      <c r="I16" s="25">
        <f>I14*I13*SQRT(2)</f>
        <v>8.4852813742385713</v>
      </c>
      <c r="J16" s="25">
        <f>J14*J13*SQRT(2)</f>
        <v>8.485281374238571E-5</v>
      </c>
    </row>
    <row r="17" spans="1:10" x14ac:dyDescent="0.25">
      <c r="A17" t="s">
        <v>3</v>
      </c>
      <c r="B17" s="24">
        <f>2*B13*B12*B14^2/$B$7</f>
        <v>8.1243300030876913E-9</v>
      </c>
      <c r="C17" s="24">
        <f>2*C13*C12*C14^2/$B$7</f>
        <v>0.25691387272599903</v>
      </c>
      <c r="D17" s="24">
        <f>2*D13*D12*D14^2/$B$7</f>
        <v>8.1243300030876913E-9</v>
      </c>
      <c r="G17" t="s">
        <v>3</v>
      </c>
      <c r="H17" s="24">
        <f>2*H13*H12*H14^2/$B$7</f>
        <v>7.2000000000000008E-9</v>
      </c>
      <c r="I17" s="24">
        <f>2*I13*I12*I14^2/$B$7</f>
        <v>0.22768399153212332</v>
      </c>
      <c r="J17" s="24">
        <f>2*J13*J12*J14^2/$B$7</f>
        <v>7.2000000000000008E-9</v>
      </c>
    </row>
    <row r="18" spans="1:10" x14ac:dyDescent="0.25">
      <c r="A18" t="s">
        <v>40</v>
      </c>
      <c r="B18" s="25">
        <f>1/SQRT((1/B16^2)+(1/C16^2)+(1/D16^2))</f>
        <v>5.9999999998500001E-5</v>
      </c>
      <c r="G18" t="s">
        <v>40</v>
      </c>
      <c r="H18" s="25">
        <f>1/SQRT((1/H16^2)+(1/I16^2)+(1/J16^2))</f>
        <v>5.9999999998500001E-5</v>
      </c>
    </row>
    <row r="19" spans="1:10" x14ac:dyDescent="0.25">
      <c r="A19" t="s">
        <v>41</v>
      </c>
      <c r="B19" s="41">
        <f>1/((1/B17)+(1/C17)+(1/D17))</f>
        <v>4.0621649373153788E-9</v>
      </c>
      <c r="G19" t="s">
        <v>41</v>
      </c>
      <c r="H19" s="41">
        <f>1/((1/H17)+(1/I17)+(1/J17))</f>
        <v>3.5999999430790038E-9</v>
      </c>
    </row>
    <row r="20" spans="1:10" x14ac:dyDescent="0.25">
      <c r="A20" s="32" t="s">
        <v>44</v>
      </c>
      <c r="B20" s="15">
        <f>B18*SQRT(B5)</f>
        <v>6.5838821629687791E-5</v>
      </c>
      <c r="C20" s="33" t="s">
        <v>46</v>
      </c>
      <c r="G20" s="32" t="s">
        <v>44</v>
      </c>
      <c r="H20" s="35">
        <f>H18*SQRT(H5)</f>
        <v>6.5840261237203886E-5</v>
      </c>
      <c r="I20" s="33" t="s">
        <v>46</v>
      </c>
    </row>
    <row r="21" spans="1:10" x14ac:dyDescent="0.25">
      <c r="A21" s="32" t="s">
        <v>43</v>
      </c>
      <c r="B21" s="34">
        <f>B5*B19/B6</f>
        <v>2.6930458127435292E-4</v>
      </c>
      <c r="C21" s="33" t="s">
        <v>42</v>
      </c>
      <c r="G21" s="32" t="s">
        <v>43</v>
      </c>
      <c r="H21" s="36">
        <f>H5*H19/H6</f>
        <v>2.3938305859353367E-4</v>
      </c>
      <c r="I21" s="33" t="s">
        <v>42</v>
      </c>
    </row>
    <row r="22" spans="1:10" x14ac:dyDescent="0.25">
      <c r="A22" t="s">
        <v>45</v>
      </c>
      <c r="B22" s="25">
        <f>B6^2*B7^2/(2*B5*B14^2*B12^2)</f>
        <v>2.9884542138500374E-2</v>
      </c>
      <c r="C22" s="27">
        <f>B6^2*B7^2/(2*B5*C14^2*C12^2)</f>
        <v>2.988454213850037E-7</v>
      </c>
      <c r="D22" s="27">
        <f>B6^2*B7^2/(2*B5*D14^2*D12^2)</f>
        <v>2.9884542138500374E-2</v>
      </c>
      <c r="G22" t="s">
        <v>45</v>
      </c>
      <c r="H22" s="25">
        <f>H6^2*H7^2/(2*H5*H14^2*H12^2)</f>
        <v>3.7823895767876828E-2</v>
      </c>
      <c r="I22" s="27">
        <f>H6^2*H7^2/(2*H5*I14^2*I12^2)</f>
        <v>3.7823895767876822E-7</v>
      </c>
      <c r="J22" s="27">
        <f>H6^2*H7^2/(2*H5*J14^2*J12^2)</f>
        <v>3.7823895767876828E-2</v>
      </c>
    </row>
    <row r="23" spans="1:10" x14ac:dyDescent="0.25">
      <c r="A23" t="s">
        <v>51</v>
      </c>
      <c r="B23" s="25">
        <f>MIN(B15:D15)/B21</f>
        <v>5.9769085222032933E-2</v>
      </c>
      <c r="C23" t="s">
        <v>1</v>
      </c>
      <c r="G23" t="s">
        <v>51</v>
      </c>
      <c r="H23" s="25">
        <f>MIN(H15:J15)/H21</f>
        <v>7.5647792731850252E-2</v>
      </c>
      <c r="I23" t="s">
        <v>1</v>
      </c>
    </row>
    <row r="24" spans="1:10" x14ac:dyDescent="0.25">
      <c r="A24" t="s">
        <v>52</v>
      </c>
      <c r="B24" s="52">
        <f>(MAX(B15:D15)/B20)^2</f>
        <v>5976.9084279989211</v>
      </c>
      <c r="C24" t="s">
        <v>1</v>
      </c>
      <c r="G24" t="s">
        <v>52</v>
      </c>
      <c r="H24" s="52">
        <f>(MAX(H15:J15)/H20)^2</f>
        <v>7564.7791539536038</v>
      </c>
      <c r="I24" t="s">
        <v>1</v>
      </c>
    </row>
    <row r="26" spans="1:10" x14ac:dyDescent="0.25">
      <c r="A26" s="39" t="s">
        <v>49</v>
      </c>
      <c r="B26" s="30"/>
      <c r="C26" s="30"/>
      <c r="G26" s="39" t="s">
        <v>50</v>
      </c>
      <c r="H26" s="30"/>
      <c r="I26" s="30"/>
    </row>
    <row r="27" spans="1:10" ht="18" x14ac:dyDescent="0.25">
      <c r="A27" s="28" t="s">
        <v>53</v>
      </c>
      <c r="B27" s="28" t="s">
        <v>44</v>
      </c>
      <c r="C27" s="28" t="s">
        <v>43</v>
      </c>
      <c r="G27" s="28" t="s">
        <v>53</v>
      </c>
      <c r="H27" s="28" t="s">
        <v>44</v>
      </c>
      <c r="I27" s="28" t="s">
        <v>43</v>
      </c>
    </row>
    <row r="28" spans="1:10" x14ac:dyDescent="0.25">
      <c r="A28" s="50">
        <v>100</v>
      </c>
      <c r="B28" s="54">
        <f>$B$20*SQRT(A28)</f>
        <v>6.5838821629687796E-4</v>
      </c>
      <c r="C28">
        <f>$B$21*A28</f>
        <v>2.6930458127435292E-2</v>
      </c>
      <c r="G28" s="50">
        <v>100</v>
      </c>
      <c r="H28" s="31">
        <f>$H$20*SQRT(G28)</f>
        <v>6.5840261237203892E-4</v>
      </c>
      <c r="I28" s="29">
        <f>$H$21*G28</f>
        <v>2.3938305859353366E-2</v>
      </c>
    </row>
    <row r="29" spans="1:10" x14ac:dyDescent="0.25">
      <c r="A29" s="49"/>
      <c r="B29" s="44"/>
      <c r="C29" s="43"/>
      <c r="G29" s="49"/>
      <c r="H29" s="42"/>
      <c r="I29" s="48"/>
    </row>
    <row r="30" spans="1:10" x14ac:dyDescent="0.25">
      <c r="B30" s="28" t="s">
        <v>54</v>
      </c>
      <c r="C30" s="28" t="s">
        <v>55</v>
      </c>
      <c r="D30" s="28" t="s">
        <v>56</v>
      </c>
      <c r="G30" s="49"/>
      <c r="H30" s="28" t="s">
        <v>54</v>
      </c>
      <c r="I30" s="28" t="s">
        <v>55</v>
      </c>
      <c r="J30" s="28" t="s">
        <v>56</v>
      </c>
    </row>
    <row r="31" spans="1:10" x14ac:dyDescent="0.25">
      <c r="A31" s="49"/>
      <c r="B31" s="44" t="str">
        <f>IF(B28&gt;B15,"turbulent","laminar")</f>
        <v>turbulent</v>
      </c>
      <c r="C31" s="44" t="str">
        <f>IF(B28&gt;C15,"turbulent","laminar")</f>
        <v>laminar</v>
      </c>
      <c r="D31" s="44" t="str">
        <f>IF(B28&gt;D15,"turbulent","laminar")</f>
        <v>turbulent</v>
      </c>
      <c r="G31" s="49"/>
      <c r="H31" s="44" t="str">
        <f>IF(H28&gt;H15,"turbulent","laminar")</f>
        <v>turbulent</v>
      </c>
      <c r="I31" s="44" t="str">
        <f>IF(H28&gt;I15,"turbulent","laminar")</f>
        <v>laminar</v>
      </c>
      <c r="J31" s="44" t="str">
        <f>IF(H28&gt;J15,"turbulent","laminar")</f>
        <v>turbulent</v>
      </c>
    </row>
    <row r="32" spans="1:10" x14ac:dyDescent="0.25">
      <c r="A32" s="49"/>
      <c r="B32" s="44"/>
      <c r="C32" s="43"/>
      <c r="G32" s="49"/>
      <c r="H32" s="42"/>
      <c r="I32" s="48"/>
    </row>
    <row r="33" spans="1:9" x14ac:dyDescent="0.25">
      <c r="A33" s="49"/>
      <c r="B33" s="48"/>
      <c r="C33" s="46"/>
      <c r="G33" s="49"/>
      <c r="H33" s="45"/>
      <c r="I33" s="44"/>
    </row>
    <row r="34" spans="1:9" x14ac:dyDescent="0.25">
      <c r="A34" s="49"/>
      <c r="B34" s="48"/>
      <c r="C34" s="46"/>
      <c r="G34" s="49"/>
      <c r="H34" s="45"/>
      <c r="I34" s="44"/>
    </row>
    <row r="35" spans="1:9" x14ac:dyDescent="0.25">
      <c r="A35" s="49"/>
      <c r="B35" s="48"/>
      <c r="C35" s="46"/>
      <c r="G35" s="49"/>
      <c r="H35" s="45"/>
      <c r="I35" s="44"/>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5"/>
  <sheetViews>
    <sheetView workbookViewId="0">
      <selection activeCell="C11" sqref="C11"/>
    </sheetView>
  </sheetViews>
  <sheetFormatPr defaultRowHeight="15" x14ac:dyDescent="0.25"/>
  <cols>
    <col min="1" max="1" width="12.7109375" customWidth="1"/>
    <col min="2" max="2" width="12.28515625" bestFit="1" customWidth="1"/>
    <col min="3" max="4" width="12.7109375" customWidth="1"/>
    <col min="5" max="5" width="12.140625" bestFit="1" customWidth="1"/>
    <col min="6" max="6" width="12.5703125" bestFit="1" customWidth="1"/>
    <col min="7" max="9" width="12.7109375" customWidth="1"/>
    <col min="10" max="10" width="12" bestFit="1" customWidth="1"/>
  </cols>
  <sheetData>
    <row r="1" spans="1:11" x14ac:dyDescent="0.25">
      <c r="A1" s="20" t="s">
        <v>39</v>
      </c>
      <c r="G1" s="20" t="s">
        <v>38</v>
      </c>
    </row>
    <row r="2" spans="1:11" x14ac:dyDescent="0.25">
      <c r="A2" t="s">
        <v>13</v>
      </c>
      <c r="B2" s="14">
        <v>101325</v>
      </c>
      <c r="C2" s="13" t="s">
        <v>1</v>
      </c>
      <c r="G2" t="s">
        <v>13</v>
      </c>
      <c r="H2">
        <v>101325</v>
      </c>
      <c r="I2" s="13" t="s">
        <v>1</v>
      </c>
    </row>
    <row r="3" spans="1:11" x14ac:dyDescent="0.25">
      <c r="A3" t="s">
        <v>11</v>
      </c>
      <c r="B3" s="14">
        <f>20</f>
        <v>20</v>
      </c>
      <c r="C3" s="13" t="s">
        <v>10</v>
      </c>
      <c r="G3" t="s">
        <v>11</v>
      </c>
      <c r="H3" s="14">
        <f>20</f>
        <v>20</v>
      </c>
      <c r="I3" s="13" t="s">
        <v>10</v>
      </c>
    </row>
    <row r="4" spans="1:11" x14ac:dyDescent="0.25">
      <c r="B4">
        <f>B3+273.15</f>
        <v>293.14999999999998</v>
      </c>
      <c r="C4" s="13" t="s">
        <v>3</v>
      </c>
      <c r="H4">
        <f>H3+273.15</f>
        <v>293.14999999999998</v>
      </c>
      <c r="I4" s="13" t="s">
        <v>3</v>
      </c>
    </row>
    <row r="5" spans="1:11" ht="15.75" x14ac:dyDescent="0.25">
      <c r="A5" s="19" t="s">
        <v>12</v>
      </c>
      <c r="B5" s="8">
        <f>B2/(287.055*B4)</f>
        <v>1.2040973427229398</v>
      </c>
      <c r="C5" s="16" t="s">
        <v>5</v>
      </c>
      <c r="G5" s="19" t="s">
        <v>12</v>
      </c>
      <c r="H5" s="38">
        <v>1.2041500000000001</v>
      </c>
      <c r="I5" s="16" t="s">
        <v>5</v>
      </c>
    </row>
    <row r="6" spans="1:11" ht="15.75" x14ac:dyDescent="0.25">
      <c r="A6" s="11" t="s">
        <v>8</v>
      </c>
      <c r="B6">
        <f>0.0000037143+0.000000049286*B4</f>
        <v>1.8162490899999998E-5</v>
      </c>
      <c r="C6" s="12" t="s">
        <v>9</v>
      </c>
      <c r="G6" s="11" t="s">
        <v>8</v>
      </c>
      <c r="H6" s="37">
        <f>0.0000171432+0.00000004828*H3</f>
        <v>1.8108799999999998E-5</v>
      </c>
      <c r="I6" s="12" t="s">
        <v>9</v>
      </c>
    </row>
    <row r="7" spans="1:11" x14ac:dyDescent="0.25">
      <c r="A7" t="s">
        <v>28</v>
      </c>
      <c r="B7" s="14">
        <v>100</v>
      </c>
      <c r="H7">
        <v>100</v>
      </c>
    </row>
    <row r="10" spans="1:11" x14ac:dyDescent="0.25">
      <c r="B10" s="26" t="s">
        <v>57</v>
      </c>
      <c r="C10" s="26" t="s">
        <v>58</v>
      </c>
      <c r="D10" s="26" t="s">
        <v>59</v>
      </c>
      <c r="H10" s="26" t="s">
        <v>57</v>
      </c>
      <c r="I10" s="26" t="s">
        <v>58</v>
      </c>
      <c r="J10" s="26" t="s">
        <v>59</v>
      </c>
    </row>
    <row r="11" spans="1:11" x14ac:dyDescent="0.25">
      <c r="A11" t="s">
        <v>62</v>
      </c>
      <c r="B11" s="26"/>
      <c r="C11" s="55">
        <v>1000000</v>
      </c>
      <c r="D11" s="26"/>
      <c r="H11" s="26"/>
      <c r="I11" s="26"/>
      <c r="J11" s="26"/>
    </row>
    <row r="12" spans="1:11" x14ac:dyDescent="0.25">
      <c r="A12" t="s">
        <v>32</v>
      </c>
      <c r="B12" s="23">
        <f>SQRT(4*B13/PI())</f>
        <v>1.1283791670955126E-2</v>
      </c>
      <c r="C12" s="23">
        <f>SQRT(4*C13/PI())</f>
        <v>11.283791670955125</v>
      </c>
      <c r="D12" s="23">
        <f>SQRT(4*D13/PI())</f>
        <v>1.1283791670955126E-2</v>
      </c>
      <c r="E12" s="12" t="s">
        <v>8</v>
      </c>
      <c r="G12" t="s">
        <v>32</v>
      </c>
      <c r="H12" s="40">
        <f>SQRT(H13)</f>
        <v>0.01</v>
      </c>
      <c r="I12" s="40">
        <f>SQRT(I13)</f>
        <v>10</v>
      </c>
      <c r="J12" s="40">
        <f>SQRT(J13)</f>
        <v>0.01</v>
      </c>
      <c r="K12" s="12" t="s">
        <v>8</v>
      </c>
    </row>
    <row r="13" spans="1:11" x14ac:dyDescent="0.25">
      <c r="A13" t="s">
        <v>30</v>
      </c>
      <c r="B13" s="53">
        <f>'1-1-1'!B13</f>
        <v>1E-4</v>
      </c>
      <c r="C13">
        <v>100</v>
      </c>
      <c r="D13">
        <f>B13</f>
        <v>1E-4</v>
      </c>
      <c r="E13" s="12" t="s">
        <v>33</v>
      </c>
      <c r="G13" t="s">
        <v>30</v>
      </c>
      <c r="H13">
        <f t="shared" ref="H13:J14" si="0">B13</f>
        <v>1E-4</v>
      </c>
      <c r="I13">
        <f t="shared" si="0"/>
        <v>100</v>
      </c>
      <c r="J13">
        <f t="shared" si="0"/>
        <v>1E-4</v>
      </c>
      <c r="K13" s="12" t="s">
        <v>33</v>
      </c>
    </row>
    <row r="14" spans="1:11" x14ac:dyDescent="0.25">
      <c r="A14" t="s">
        <v>31</v>
      </c>
      <c r="B14">
        <f>'1-1-1'!B14</f>
        <v>0.6</v>
      </c>
      <c r="C14">
        <f>B14</f>
        <v>0.6</v>
      </c>
      <c r="D14">
        <f>B14</f>
        <v>0.6</v>
      </c>
      <c r="G14" t="s">
        <v>31</v>
      </c>
      <c r="H14">
        <f t="shared" si="0"/>
        <v>0.6</v>
      </c>
      <c r="I14">
        <f t="shared" si="0"/>
        <v>0.6</v>
      </c>
      <c r="J14">
        <f t="shared" si="0"/>
        <v>0.6</v>
      </c>
    </row>
    <row r="15" spans="1:11" x14ac:dyDescent="0.25">
      <c r="A15" t="s">
        <v>29</v>
      </c>
      <c r="B15">
        <f>$B$6*B13*$B$7/B12</f>
        <v>1.6096088468870694E-5</v>
      </c>
      <c r="C15">
        <f>$B$6*C13*$B$7/C12</f>
        <v>1.6096088468870697E-2</v>
      </c>
      <c r="D15">
        <f>$B$6*D13*$B$7/D12</f>
        <v>1.6096088468870694E-5</v>
      </c>
      <c r="E15" t="s">
        <v>37</v>
      </c>
      <c r="G15" t="s">
        <v>29</v>
      </c>
      <c r="H15">
        <f>$H$6*H13*$H$7/H12</f>
        <v>1.8108799999999998E-5</v>
      </c>
      <c r="I15">
        <f>$H$6*I13*$H$7/I12</f>
        <v>1.8108800000000001E-2</v>
      </c>
      <c r="J15">
        <f>$H$6*J13*$H$7/J12</f>
        <v>1.8108799999999998E-5</v>
      </c>
      <c r="K15" t="s">
        <v>37</v>
      </c>
    </row>
    <row r="16" spans="1:11" x14ac:dyDescent="0.25">
      <c r="A16" t="s">
        <v>36</v>
      </c>
      <c r="B16" s="25">
        <f>B14*B13*SQRT(2)</f>
        <v>8.485281374238571E-5</v>
      </c>
      <c r="C16" s="25">
        <f>C14*C13*SQRT(2)</f>
        <v>84.852813742385706</v>
      </c>
      <c r="D16" s="25">
        <f>D14*D13*SQRT(2)</f>
        <v>8.485281374238571E-5</v>
      </c>
      <c r="G16" t="s">
        <v>36</v>
      </c>
      <c r="H16" s="25">
        <f>H14*H13*SQRT(2)</f>
        <v>8.485281374238571E-5</v>
      </c>
      <c r="I16" s="25">
        <f>I14*I13*SQRT(2)</f>
        <v>84.852813742385706</v>
      </c>
      <c r="J16" s="25">
        <f>J14*J13*SQRT(2)</f>
        <v>8.485281374238571E-5</v>
      </c>
    </row>
    <row r="17" spans="1:10" x14ac:dyDescent="0.25">
      <c r="A17" t="s">
        <v>3</v>
      </c>
      <c r="B17" s="24">
        <f>2*B13*B12*B14^2/$B$7</f>
        <v>8.1243300030876913E-9</v>
      </c>
      <c r="C17" s="24">
        <f>2*C13*C12*C14^2/$B$7</f>
        <v>8.1243300030876888</v>
      </c>
      <c r="D17" s="24">
        <f>2*D13*D12*D14^2/$B$7</f>
        <v>8.1243300030876913E-9</v>
      </c>
      <c r="G17" t="s">
        <v>3</v>
      </c>
      <c r="H17" s="24">
        <f>2*H13*H12*H14^2/$B$7</f>
        <v>7.2000000000000008E-9</v>
      </c>
      <c r="I17" s="24">
        <f>2*I13*I12*I14^2/$B$7</f>
        <v>7.2</v>
      </c>
      <c r="J17" s="24">
        <f>2*J13*J12*J14^2/$B$7</f>
        <v>7.2000000000000008E-9</v>
      </c>
    </row>
    <row r="18" spans="1:10" x14ac:dyDescent="0.25">
      <c r="A18" t="s">
        <v>40</v>
      </c>
      <c r="B18" s="25">
        <f>1/SQRT((1/B16^2)+(1/C16^2)+(1/D16^2))</f>
        <v>5.9999999999984999E-5</v>
      </c>
      <c r="G18" t="s">
        <v>40</v>
      </c>
      <c r="H18" s="25">
        <f>1/SQRT((1/H16^2)+(1/I16^2)+(1/J16^2))</f>
        <v>5.9999999999984999E-5</v>
      </c>
    </row>
    <row r="19" spans="1:10" x14ac:dyDescent="0.25">
      <c r="A19" t="s">
        <v>41</v>
      </c>
      <c r="B19" s="41">
        <f>1/((1/B17)+(1/C17)+(1/D17))</f>
        <v>4.0621649995127632E-9</v>
      </c>
      <c r="G19" t="s">
        <v>41</v>
      </c>
      <c r="H19" s="41">
        <f>1/((1/H17)+(1/I17)+(1/J17))</f>
        <v>3.5999999982000004E-9</v>
      </c>
    </row>
    <row r="20" spans="1:10" x14ac:dyDescent="0.25">
      <c r="A20" s="32" t="s">
        <v>44</v>
      </c>
      <c r="B20" s="15">
        <f>B18*SQRT(B5)</f>
        <v>6.5838821631317306E-5</v>
      </c>
      <c r="C20" s="33" t="s">
        <v>46</v>
      </c>
      <c r="G20" s="32" t="s">
        <v>44</v>
      </c>
      <c r="H20" s="35">
        <f>H18*SQRT(H5)</f>
        <v>6.5840261238833429E-5</v>
      </c>
      <c r="I20" s="33" t="s">
        <v>46</v>
      </c>
    </row>
    <row r="21" spans="1:10" x14ac:dyDescent="0.25">
      <c r="A21" s="32" t="s">
        <v>43</v>
      </c>
      <c r="B21" s="34">
        <f>B5*B19/B6</f>
        <v>2.6930458539777994E-4</v>
      </c>
      <c r="C21" s="33" t="s">
        <v>42</v>
      </c>
      <c r="G21" s="32" t="s">
        <v>43</v>
      </c>
      <c r="H21" s="36">
        <f>H5*H19/H6</f>
        <v>2.3938306225882063E-4</v>
      </c>
      <c r="I21" s="33" t="s">
        <v>42</v>
      </c>
    </row>
    <row r="22" spans="1:10" x14ac:dyDescent="0.25">
      <c r="A22" t="s">
        <v>45</v>
      </c>
      <c r="B22" s="25">
        <f>B6^2*B7^2/(2*B5*B14^2*B12^2)</f>
        <v>2.9884542138500374E-2</v>
      </c>
      <c r="C22" s="27">
        <f>B6^2*B7^2/(2*B5*C14^2*C12^2)</f>
        <v>2.9884542138500381E-8</v>
      </c>
      <c r="D22" s="27">
        <f>B6^2*B7^2/(2*B5*D14^2*D12^2)</f>
        <v>2.9884542138500374E-2</v>
      </c>
      <c r="G22" t="s">
        <v>45</v>
      </c>
      <c r="H22" s="25">
        <f>H6^2*H7^2/(2*H5*H14^2*H12^2)</f>
        <v>3.7823895767876828E-2</v>
      </c>
      <c r="I22" s="27">
        <f>H6^2*H7^2/(2*H5*I14^2*I12^2)</f>
        <v>3.782389576787683E-8</v>
      </c>
      <c r="J22" s="27">
        <f>H6^2*H7^2/(2*H5*J14^2*J12^2)</f>
        <v>3.7823895767876828E-2</v>
      </c>
    </row>
    <row r="23" spans="1:10" x14ac:dyDescent="0.25">
      <c r="A23" t="s">
        <v>51</v>
      </c>
      <c r="B23" s="25">
        <f>MIN(B15:D15)/B21</f>
        <v>5.9769084306885274E-2</v>
      </c>
      <c r="C23" t="s">
        <v>1</v>
      </c>
      <c r="G23" t="s">
        <v>51</v>
      </c>
      <c r="H23" s="25">
        <f>MIN(H15:J15)/H21</f>
        <v>7.5647791573577539E-2</v>
      </c>
      <c r="I23" t="s">
        <v>1</v>
      </c>
    </row>
    <row r="24" spans="1:10" x14ac:dyDescent="0.25">
      <c r="A24" t="s">
        <v>52</v>
      </c>
      <c r="B24" s="52">
        <f>(MAX(B15:D15)/B20)^2</f>
        <v>59769.084277030655</v>
      </c>
      <c r="C24" t="s">
        <v>1</v>
      </c>
      <c r="G24" t="s">
        <v>52</v>
      </c>
      <c r="H24" s="52">
        <f>(MAX(H15:J15)/H20)^2</f>
        <v>75647.791535791504</v>
      </c>
      <c r="I24" t="s">
        <v>1</v>
      </c>
    </row>
    <row r="26" spans="1:10" x14ac:dyDescent="0.25">
      <c r="A26" s="39" t="s">
        <v>49</v>
      </c>
      <c r="B26" s="30"/>
      <c r="C26" s="30"/>
      <c r="G26" s="39" t="s">
        <v>50</v>
      </c>
      <c r="H26" s="30"/>
      <c r="I26" s="30"/>
    </row>
    <row r="27" spans="1:10" ht="18" x14ac:dyDescent="0.25">
      <c r="A27" s="28" t="s">
        <v>53</v>
      </c>
      <c r="B27" s="28" t="s">
        <v>44</v>
      </c>
      <c r="C27" s="28" t="s">
        <v>43</v>
      </c>
      <c r="D27" s="28"/>
      <c r="G27" s="28" t="s">
        <v>53</v>
      </c>
      <c r="H27" s="28" t="s">
        <v>44</v>
      </c>
      <c r="I27" s="28" t="s">
        <v>43</v>
      </c>
    </row>
    <row r="28" spans="1:10" x14ac:dyDescent="0.25">
      <c r="A28" s="50">
        <v>100</v>
      </c>
      <c r="B28" s="54">
        <f>$B$20*SQRT(A28)</f>
        <v>6.5838821631317309E-4</v>
      </c>
      <c r="C28">
        <f>$B$21*A28</f>
        <v>2.6930458539777994E-2</v>
      </c>
      <c r="G28" s="50">
        <v>100</v>
      </c>
      <c r="H28" s="31">
        <f>$H$20*SQRT(G28)</f>
        <v>6.5840261238833426E-4</v>
      </c>
      <c r="I28" s="29">
        <f>$H$21*G28</f>
        <v>2.3938306225882063E-2</v>
      </c>
    </row>
    <row r="29" spans="1:10" x14ac:dyDescent="0.25">
      <c r="A29" s="49"/>
      <c r="B29" s="44"/>
      <c r="C29" s="43"/>
      <c r="G29" s="49"/>
      <c r="H29" s="42"/>
      <c r="I29" s="48"/>
    </row>
    <row r="30" spans="1:10" x14ac:dyDescent="0.25">
      <c r="B30" s="28" t="s">
        <v>54</v>
      </c>
      <c r="C30" s="28" t="s">
        <v>55</v>
      </c>
      <c r="D30" s="28" t="s">
        <v>56</v>
      </c>
      <c r="G30" s="49"/>
      <c r="H30" s="28" t="s">
        <v>54</v>
      </c>
      <c r="I30" s="28" t="s">
        <v>55</v>
      </c>
      <c r="J30" s="28" t="s">
        <v>56</v>
      </c>
    </row>
    <row r="31" spans="1:10" x14ac:dyDescent="0.25">
      <c r="A31" s="49"/>
      <c r="B31" s="44" t="str">
        <f>IF(B28&gt;B15,"turbulent","laminar")</f>
        <v>turbulent</v>
      </c>
      <c r="C31" s="44" t="str">
        <f>IF(B28&gt;C15,"turbulent","laminar")</f>
        <v>laminar</v>
      </c>
      <c r="D31" s="44" t="str">
        <f>IF(B28&gt;D15,"turbulent","laminar")</f>
        <v>turbulent</v>
      </c>
      <c r="G31" s="49"/>
      <c r="H31" s="44" t="str">
        <f>IF(H28&gt;H15,"turbulent","laminar")</f>
        <v>turbulent</v>
      </c>
      <c r="I31" s="44" t="str">
        <f>IF(H28&gt;I15,"turbulent","laminar")</f>
        <v>laminar</v>
      </c>
      <c r="J31" s="44" t="str">
        <f>IF(H28&gt;J15,"turbulent","laminar")</f>
        <v>turbulent</v>
      </c>
    </row>
    <row r="32" spans="1:10" x14ac:dyDescent="0.25">
      <c r="A32" s="49"/>
      <c r="B32" s="44"/>
      <c r="C32" s="43"/>
      <c r="G32" s="49"/>
      <c r="H32" s="42"/>
      <c r="I32" s="48"/>
    </row>
    <row r="33" spans="1:9" x14ac:dyDescent="0.25">
      <c r="A33" s="49"/>
      <c r="B33" s="48"/>
      <c r="C33" s="46"/>
      <c r="G33" s="49"/>
      <c r="H33" s="45"/>
      <c r="I33" s="44"/>
    </row>
    <row r="34" spans="1:9" x14ac:dyDescent="0.25">
      <c r="A34" s="49"/>
      <c r="B34" s="48"/>
      <c r="C34" s="46"/>
      <c r="G34" s="49"/>
      <c r="H34" s="45"/>
      <c r="I34" s="44"/>
    </row>
    <row r="35" spans="1:9" x14ac:dyDescent="0.25">
      <c r="A35" s="49"/>
      <c r="B35" s="48"/>
      <c r="C35" s="46"/>
      <c r="G35" s="49"/>
      <c r="H35" s="45"/>
      <c r="I35" s="4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34"/>
  <sheetViews>
    <sheetView workbookViewId="0">
      <selection activeCell="S27" sqref="S27"/>
    </sheetView>
  </sheetViews>
  <sheetFormatPr defaultRowHeight="15" x14ac:dyDescent="0.25"/>
  <cols>
    <col min="3" max="3" width="12" bestFit="1" customWidth="1"/>
    <col min="12" max="15" width="12.7109375" customWidth="1"/>
    <col min="16" max="16" width="12.140625" bestFit="1" customWidth="1"/>
    <col min="17" max="17" width="12.5703125" bestFit="1" customWidth="1"/>
    <col min="18" max="20" width="12.7109375" customWidth="1"/>
    <col min="21" max="21" width="12" bestFit="1" customWidth="1"/>
  </cols>
  <sheetData>
    <row r="1" spans="1:22" x14ac:dyDescent="0.25">
      <c r="A1" s="20" t="s">
        <v>60</v>
      </c>
      <c r="F1" s="20" t="s">
        <v>14</v>
      </c>
      <c r="L1" s="20" t="s">
        <v>39</v>
      </c>
      <c r="R1" s="20" t="s">
        <v>38</v>
      </c>
    </row>
    <row r="2" spans="1:22" x14ac:dyDescent="0.25">
      <c r="F2" s="20" t="s">
        <v>22</v>
      </c>
      <c r="L2" t="s">
        <v>13</v>
      </c>
      <c r="M2" s="14">
        <v>101325</v>
      </c>
      <c r="N2" s="13" t="s">
        <v>1</v>
      </c>
      <c r="R2" t="s">
        <v>13</v>
      </c>
      <c r="S2">
        <v>101325</v>
      </c>
      <c r="T2" s="13" t="s">
        <v>1</v>
      </c>
    </row>
    <row r="3" spans="1:22" x14ac:dyDescent="0.25">
      <c r="F3" t="s">
        <v>15</v>
      </c>
      <c r="L3" t="s">
        <v>11</v>
      </c>
      <c r="M3" s="14">
        <f>20</f>
        <v>20</v>
      </c>
      <c r="N3" s="13" t="s">
        <v>10</v>
      </c>
      <c r="R3" t="s">
        <v>11</v>
      </c>
      <c r="S3" s="14">
        <f>20</f>
        <v>20</v>
      </c>
      <c r="T3" s="13" t="s">
        <v>10</v>
      </c>
    </row>
    <row r="4" spans="1:22" x14ac:dyDescent="0.25">
      <c r="F4" t="s">
        <v>18</v>
      </c>
      <c r="M4">
        <f>M3+273.15</f>
        <v>293.14999999999998</v>
      </c>
      <c r="N4" s="13" t="s">
        <v>3</v>
      </c>
      <c r="S4">
        <f>S3+273.15</f>
        <v>293.14999999999998</v>
      </c>
      <c r="T4" s="13" t="s">
        <v>3</v>
      </c>
    </row>
    <row r="5" spans="1:22" ht="15.75" x14ac:dyDescent="0.25">
      <c r="E5" t="s">
        <v>16</v>
      </c>
      <c r="F5" t="s">
        <v>19</v>
      </c>
      <c r="L5" s="19" t="s">
        <v>12</v>
      </c>
      <c r="M5" s="8">
        <f>M2/(287.055*M4)</f>
        <v>1.2040973427229398</v>
      </c>
      <c r="N5" s="16" t="s">
        <v>5</v>
      </c>
      <c r="R5" s="19" t="s">
        <v>12</v>
      </c>
      <c r="S5" s="38">
        <v>1.2041500000000001</v>
      </c>
      <c r="T5" s="16" t="s">
        <v>5</v>
      </c>
    </row>
    <row r="6" spans="1:22" ht="15.75" x14ac:dyDescent="0.25">
      <c r="F6" t="s">
        <v>17</v>
      </c>
      <c r="L6" s="11" t="s">
        <v>8</v>
      </c>
      <c r="M6">
        <f>0.0000037143+0.000000049286*M4</f>
        <v>1.8162490899999998E-5</v>
      </c>
      <c r="N6" s="12" t="s">
        <v>9</v>
      </c>
      <c r="R6" s="11" t="s">
        <v>8</v>
      </c>
      <c r="S6" s="37">
        <f>0.0000171432+0.00000004828*S3</f>
        <v>1.8108799999999998E-5</v>
      </c>
      <c r="T6" s="12" t="s">
        <v>9</v>
      </c>
    </row>
    <row r="7" spans="1:22" x14ac:dyDescent="0.25">
      <c r="F7" t="s">
        <v>20</v>
      </c>
      <c r="L7" t="s">
        <v>28</v>
      </c>
      <c r="M7" s="14">
        <v>100</v>
      </c>
      <c r="S7">
        <v>100</v>
      </c>
    </row>
    <row r="9" spans="1:22" x14ac:dyDescent="0.25">
      <c r="F9" t="s">
        <v>26</v>
      </c>
    </row>
    <row r="10" spans="1:22" x14ac:dyDescent="0.25">
      <c r="F10" s="20" t="s">
        <v>21</v>
      </c>
      <c r="M10" s="26" t="s">
        <v>57</v>
      </c>
      <c r="N10" s="26" t="s">
        <v>58</v>
      </c>
      <c r="O10" s="26" t="s">
        <v>59</v>
      </c>
      <c r="S10" s="26" t="s">
        <v>57</v>
      </c>
      <c r="T10" s="26" t="s">
        <v>58</v>
      </c>
      <c r="U10" s="26" t="s">
        <v>59</v>
      </c>
    </row>
    <row r="11" spans="1:22" x14ac:dyDescent="0.25">
      <c r="B11" s="1" t="s">
        <v>0</v>
      </c>
      <c r="C11" s="2">
        <v>101325</v>
      </c>
      <c r="D11" s="3" t="s">
        <v>1</v>
      </c>
      <c r="F11" t="s">
        <v>23</v>
      </c>
      <c r="L11" t="s">
        <v>32</v>
      </c>
      <c r="M11" s="23">
        <f>SQRT(4*M12/PI())</f>
        <v>1.1283791670955126E-2</v>
      </c>
      <c r="N11" s="23">
        <f>SQRT(4*N12/PI())</f>
        <v>0.11283791670955126</v>
      </c>
      <c r="O11" s="23">
        <f>SQRT(4*O12/PI())</f>
        <v>1.1283791670955126E-2</v>
      </c>
      <c r="P11" s="12" t="s">
        <v>8</v>
      </c>
      <c r="R11" t="s">
        <v>32</v>
      </c>
      <c r="S11" s="40">
        <v>1.1283791670955126E-2</v>
      </c>
      <c r="T11" s="40">
        <v>0.11283791670955126</v>
      </c>
      <c r="U11" s="40">
        <v>1.1283791670955126E-2</v>
      </c>
      <c r="V11" s="12" t="s">
        <v>8</v>
      </c>
    </row>
    <row r="12" spans="1:22" x14ac:dyDescent="0.25">
      <c r="B12" s="4" t="s">
        <v>2</v>
      </c>
      <c r="C12" s="5">
        <v>20</v>
      </c>
      <c r="D12" s="6" t="s">
        <v>10</v>
      </c>
      <c r="L12" t="s">
        <v>30</v>
      </c>
      <c r="M12" s="14">
        <v>1E-4</v>
      </c>
      <c r="N12" s="14">
        <v>0.01</v>
      </c>
      <c r="O12" s="14">
        <v>1E-4</v>
      </c>
      <c r="P12" s="12" t="s">
        <v>33</v>
      </c>
      <c r="R12" t="s">
        <v>30</v>
      </c>
      <c r="S12">
        <f>M12</f>
        <v>1E-4</v>
      </c>
      <c r="T12">
        <f>N12</f>
        <v>0.01</v>
      </c>
      <c r="U12">
        <f>O12</f>
        <v>1E-4</v>
      </c>
      <c r="V12" s="12" t="s">
        <v>33</v>
      </c>
    </row>
    <row r="13" spans="1:22" x14ac:dyDescent="0.25">
      <c r="B13" s="4"/>
      <c r="C13" s="5">
        <f>C12+273.15</f>
        <v>293.14999999999998</v>
      </c>
      <c r="D13" s="6" t="s">
        <v>3</v>
      </c>
      <c r="F13" s="20" t="s">
        <v>24</v>
      </c>
      <c r="L13" t="s">
        <v>31</v>
      </c>
      <c r="M13" s="14">
        <v>0.6</v>
      </c>
      <c r="N13">
        <f>M13</f>
        <v>0.6</v>
      </c>
      <c r="O13">
        <f>N13</f>
        <v>0.6</v>
      </c>
      <c r="R13" t="s">
        <v>31</v>
      </c>
      <c r="S13">
        <f>M13</f>
        <v>0.6</v>
      </c>
      <c r="T13">
        <f t="shared" ref="T13:U13" si="0">N13</f>
        <v>0.6</v>
      </c>
      <c r="U13">
        <f t="shared" si="0"/>
        <v>0.6</v>
      </c>
    </row>
    <row r="14" spans="1:22" ht="15.75" x14ac:dyDescent="0.25">
      <c r="B14" s="7" t="s">
        <v>4</v>
      </c>
      <c r="C14" s="8">
        <f>C11/(287.055*C13)</f>
        <v>1.2040973427229398</v>
      </c>
      <c r="D14" s="9" t="s">
        <v>5</v>
      </c>
      <c r="F14" t="s">
        <v>25</v>
      </c>
      <c r="L14" t="s">
        <v>29</v>
      </c>
      <c r="M14">
        <f>$M$6*M12*$M$7/M11</f>
        <v>1.6096088468870694E-5</v>
      </c>
      <c r="N14">
        <f>$M$6*N12*$M$7/N11</f>
        <v>1.6096088468870693E-4</v>
      </c>
      <c r="O14">
        <f>$M$6*O12*$M$7/O11</f>
        <v>1.6096088468870694E-5</v>
      </c>
      <c r="P14" t="s">
        <v>37</v>
      </c>
      <c r="R14" t="s">
        <v>29</v>
      </c>
      <c r="S14">
        <f>$S$6*S12*$S$7/S11</f>
        <v>1.6048506147638904E-5</v>
      </c>
      <c r="T14">
        <f>$S$6*T12*$S$7/T11</f>
        <v>1.6048506147638904E-4</v>
      </c>
      <c r="U14">
        <f>$S$6*U12*$S$7/U11</f>
        <v>1.6048506147638904E-5</v>
      </c>
      <c r="V14" t="s">
        <v>37</v>
      </c>
    </row>
    <row r="15" spans="1:22" x14ac:dyDescent="0.25">
      <c r="B15" s="17" t="s">
        <v>6</v>
      </c>
      <c r="C15" s="5">
        <f>C11/(C14*C13)</f>
        <v>287.05500000000001</v>
      </c>
      <c r="D15" s="9" t="s">
        <v>7</v>
      </c>
      <c r="F15" t="s">
        <v>27</v>
      </c>
      <c r="L15" t="s">
        <v>36</v>
      </c>
      <c r="M15" s="25">
        <f>M13*M12*SQRT(2)</f>
        <v>8.485281374238571E-5</v>
      </c>
      <c r="N15" s="25">
        <f>N13*N12*SQRT(2)</f>
        <v>8.4852813742385715E-3</v>
      </c>
      <c r="O15" s="25">
        <f>O13*O12*SQRT(2)</f>
        <v>8.485281374238571E-5</v>
      </c>
      <c r="R15" t="s">
        <v>36</v>
      </c>
      <c r="S15" s="25">
        <f>S13*S12*SQRT(2)</f>
        <v>8.485281374238571E-5</v>
      </c>
      <c r="T15" s="25">
        <f>T13*T12*SQRT(2)</f>
        <v>8.4852813742385715E-3</v>
      </c>
      <c r="U15" s="25">
        <f>U13*U12*SQRT(2)</f>
        <v>8.485281374238571E-5</v>
      </c>
    </row>
    <row r="16" spans="1:22" ht="15.75" x14ac:dyDescent="0.25">
      <c r="B16" s="21" t="s">
        <v>8</v>
      </c>
      <c r="C16" s="5">
        <f>0.0000037143+0.000000049286*C13</f>
        <v>1.8162490899999998E-5</v>
      </c>
      <c r="D16" s="9" t="s">
        <v>9</v>
      </c>
      <c r="L16" t="s">
        <v>3</v>
      </c>
      <c r="M16" s="24">
        <f>2*M12*M11*M13^2/$M$7</f>
        <v>8.1243300030876913E-9</v>
      </c>
      <c r="N16" s="24">
        <f>2*N12*N11*N13^2/$M$7</f>
        <v>8.1243300030876907E-6</v>
      </c>
      <c r="O16" s="24">
        <f>2*O12*O11*O13^2/$M$7</f>
        <v>8.1243300030876913E-9</v>
      </c>
      <c r="R16" t="s">
        <v>3</v>
      </c>
      <c r="S16" s="24">
        <f>2*S12*S11*S13^2/$M$7</f>
        <v>8.1243300030876913E-9</v>
      </c>
      <c r="T16" s="24">
        <f>2*T12*T11*T13^2/$M$7</f>
        <v>8.1243300030876907E-6</v>
      </c>
      <c r="U16" s="24">
        <f>2*U12*U11*U13^2/$M$7</f>
        <v>8.1243300030876913E-9</v>
      </c>
    </row>
    <row r="17" spans="2:21" ht="15.75" x14ac:dyDescent="0.25">
      <c r="B17" s="18" t="s">
        <v>34</v>
      </c>
      <c r="C17" s="10">
        <f>C16/C14</f>
        <v>1.5083905806923742E-5</v>
      </c>
      <c r="D17" s="22" t="s">
        <v>35</v>
      </c>
      <c r="L17" t="s">
        <v>40</v>
      </c>
      <c r="M17" s="25">
        <f>1/SQRT((1/M15^2)+(1/N15^2)+(1/O15^2))</f>
        <v>5.9998500056247662E-5</v>
      </c>
      <c r="R17" t="s">
        <v>40</v>
      </c>
      <c r="S17" s="25">
        <f>1/SQRT((1/S15^2)+(1/T15^2)+(1/U15^2))</f>
        <v>5.9998500056247662E-5</v>
      </c>
    </row>
    <row r="18" spans="2:21" x14ac:dyDescent="0.25">
      <c r="L18" t="s">
        <v>41</v>
      </c>
      <c r="M18" s="41">
        <f>1/((1/M16)+(1/N16)+(1/O16))</f>
        <v>4.0601349340768068E-9</v>
      </c>
      <c r="R18" t="s">
        <v>41</v>
      </c>
      <c r="S18" s="41">
        <f>1/((1/S16)+(1/T16)+(1/U16))</f>
        <v>4.0601349340768068E-9</v>
      </c>
    </row>
    <row r="19" spans="2:21" x14ac:dyDescent="0.25">
      <c r="I19" t="s">
        <v>47</v>
      </c>
      <c r="L19" s="32" t="s">
        <v>44</v>
      </c>
      <c r="M19" s="15">
        <f>M17*SQRT(M5)</f>
        <v>6.5837175722514312E-5</v>
      </c>
      <c r="N19" s="33" t="s">
        <v>46</v>
      </c>
      <c r="R19" s="32" t="s">
        <v>44</v>
      </c>
      <c r="S19" s="35">
        <f>S17*SQRT(S5)</f>
        <v>6.5838615294041604E-5</v>
      </c>
      <c r="T19" s="33" t="s">
        <v>46</v>
      </c>
    </row>
    <row r="20" spans="2:21" x14ac:dyDescent="0.25">
      <c r="I20" t="s">
        <v>48</v>
      </c>
      <c r="L20" s="32" t="s">
        <v>43</v>
      </c>
      <c r="M20" s="34">
        <f>M5*M18/M6</f>
        <v>2.6917000053216611E-4</v>
      </c>
      <c r="N20" s="33" t="s">
        <v>42</v>
      </c>
      <c r="R20" s="32" t="s">
        <v>43</v>
      </c>
      <c r="S20" s="36">
        <f>S5*S18/S6</f>
        <v>2.6997987060813463E-4</v>
      </c>
      <c r="T20" s="33" t="s">
        <v>42</v>
      </c>
    </row>
    <row r="21" spans="2:21" x14ac:dyDescent="0.25">
      <c r="L21" t="s">
        <v>45</v>
      </c>
      <c r="M21" s="25">
        <f>M6^2*M7^2/(2*M5*M13^2*M11^2)</f>
        <v>2.9884542138500374E-2</v>
      </c>
      <c r="N21" s="27">
        <f>M6^2*M7^2/(2*M5*N13^2*N11^2)</f>
        <v>2.9884542138500366E-4</v>
      </c>
      <c r="O21" s="27">
        <f>M6^2*M7^2/(2*M5*O13^2*O11^2)</f>
        <v>2.9884542138500374E-2</v>
      </c>
      <c r="R21" t="s">
        <v>45</v>
      </c>
      <c r="S21" s="25">
        <f>S6^2*S7^2/(2*S5*S13^2*S11^2)</f>
        <v>2.9706818268626978E-2</v>
      </c>
      <c r="T21" s="27">
        <f>S6^2*S7^2/(2*S5*T13^2*T11^2)</f>
        <v>2.9706818268626975E-4</v>
      </c>
      <c r="U21" s="27">
        <f>S6^2*S7^2/(2*S5*U13^2*U11^2)</f>
        <v>2.9706818268626978E-2</v>
      </c>
    </row>
    <row r="22" spans="2:21" x14ac:dyDescent="0.25">
      <c r="L22" t="s">
        <v>51</v>
      </c>
      <c r="M22" s="25">
        <f>MIN(M14:O14)/M20</f>
        <v>5.9798968819139244E-2</v>
      </c>
      <c r="N22" t="s">
        <v>1</v>
      </c>
      <c r="R22" t="s">
        <v>51</v>
      </c>
      <c r="S22" s="25">
        <f>MIN(S14:U14)/S20</f>
        <v>5.9443343355522572E-2</v>
      </c>
      <c r="T22" t="s">
        <v>1</v>
      </c>
    </row>
    <row r="23" spans="2:21" x14ac:dyDescent="0.25">
      <c r="L23" t="s">
        <v>52</v>
      </c>
      <c r="M23" s="25">
        <f>(MAX(M14:O14)/M19)^2</f>
        <v>5.9772072731214569</v>
      </c>
      <c r="N23" t="s">
        <v>1</v>
      </c>
      <c r="R23" t="s">
        <v>52</v>
      </c>
      <c r="S23" s="25">
        <f>(MAX(S14:U14)/S19)^2</f>
        <v>5.9416607219080797</v>
      </c>
      <c r="T23" t="s">
        <v>1</v>
      </c>
    </row>
    <row r="25" spans="2:21" x14ac:dyDescent="0.25">
      <c r="L25" s="51"/>
      <c r="M25" s="46"/>
      <c r="N25" s="46"/>
      <c r="O25" s="43"/>
      <c r="P25" s="43"/>
      <c r="Q25" s="43"/>
      <c r="R25" s="51"/>
      <c r="S25" s="46"/>
      <c r="T25" s="46"/>
    </row>
    <row r="26" spans="2:21" ht="18" x14ac:dyDescent="0.25">
      <c r="L26" s="28" t="s">
        <v>53</v>
      </c>
      <c r="M26" s="28" t="s">
        <v>44</v>
      </c>
      <c r="N26" s="28" t="s">
        <v>43</v>
      </c>
      <c r="O26" s="28"/>
      <c r="R26" s="28" t="s">
        <v>53</v>
      </c>
      <c r="S26" s="28" t="s">
        <v>44</v>
      </c>
      <c r="T26" s="28" t="s">
        <v>43</v>
      </c>
    </row>
    <row r="27" spans="2:21" x14ac:dyDescent="0.25">
      <c r="L27" s="50">
        <v>100</v>
      </c>
      <c r="M27" s="56">
        <f>M19*SQRT(L27)</f>
        <v>6.5837175722514309E-4</v>
      </c>
      <c r="N27">
        <f>M20*L27</f>
        <v>2.6917000053216612E-2</v>
      </c>
      <c r="R27" s="50">
        <v>100</v>
      </c>
      <c r="S27" s="56">
        <f>S19*SQRT(R27)</f>
        <v>6.5838615294041604E-4</v>
      </c>
      <c r="T27">
        <f>S20*R27</f>
        <v>2.6997987060813463E-2</v>
      </c>
    </row>
    <row r="28" spans="2:21" x14ac:dyDescent="0.25">
      <c r="L28" s="49"/>
      <c r="M28" s="44"/>
      <c r="N28" s="43"/>
      <c r="R28" s="49"/>
      <c r="S28" s="42"/>
      <c r="T28" s="48"/>
    </row>
    <row r="29" spans="2:21" x14ac:dyDescent="0.25">
      <c r="K29" s="25"/>
      <c r="M29" s="28" t="s">
        <v>54</v>
      </c>
      <c r="N29" s="28" t="s">
        <v>55</v>
      </c>
      <c r="O29" s="28" t="s">
        <v>56</v>
      </c>
      <c r="R29" s="49"/>
      <c r="S29" s="28" t="s">
        <v>54</v>
      </c>
      <c r="T29" s="28" t="s">
        <v>55</v>
      </c>
      <c r="U29" s="28" t="s">
        <v>56</v>
      </c>
    </row>
    <row r="30" spans="2:21" x14ac:dyDescent="0.25">
      <c r="K30" s="25"/>
      <c r="L30" s="49"/>
      <c r="M30" s="44" t="str">
        <f>IF(M27&gt;M14,"turbulent","laminar")</f>
        <v>turbulent</v>
      </c>
      <c r="N30" s="44" t="str">
        <f>IF(M27&gt;N14,"turbulent","laminar")</f>
        <v>turbulent</v>
      </c>
      <c r="O30" s="44" t="str">
        <f>IF(M27&gt;O14,"turbulent","laminar")</f>
        <v>turbulent</v>
      </c>
      <c r="R30" s="49"/>
      <c r="S30" s="44" t="str">
        <f>IF(S27&gt;S14,"turbulent","laminar")</f>
        <v>turbulent</v>
      </c>
      <c r="T30" s="44" t="str">
        <f>IF(S27&gt;T14,"turbulent","laminar")</f>
        <v>turbulent</v>
      </c>
      <c r="U30" s="44" t="str">
        <f>IF(S27&gt;U14,"turbulent","laminar")</f>
        <v>turbulent</v>
      </c>
    </row>
    <row r="31" spans="2:21" x14ac:dyDescent="0.25">
      <c r="K31" s="25"/>
      <c r="L31" s="47"/>
      <c r="M31" s="44"/>
      <c r="N31" s="43"/>
      <c r="O31" s="43"/>
      <c r="P31" s="43"/>
      <c r="Q31" s="43"/>
      <c r="R31" s="47"/>
      <c r="S31" s="44"/>
      <c r="T31" s="48"/>
    </row>
    <row r="32" spans="2:21" x14ac:dyDescent="0.25">
      <c r="K32" s="25"/>
      <c r="L32" s="47"/>
      <c r="M32" s="45"/>
      <c r="N32" s="46"/>
      <c r="O32" s="43"/>
      <c r="P32" s="43"/>
      <c r="Q32" s="43"/>
      <c r="R32" s="47"/>
      <c r="S32" s="45"/>
      <c r="T32" s="44"/>
    </row>
    <row r="33" spans="11:20" x14ac:dyDescent="0.25">
      <c r="K33" s="25"/>
      <c r="L33" s="47"/>
      <c r="M33" s="45"/>
      <c r="N33" s="46"/>
      <c r="O33" s="43"/>
      <c r="P33" s="43"/>
      <c r="Q33" s="43"/>
      <c r="R33" s="47"/>
      <c r="S33" s="45"/>
      <c r="T33" s="44"/>
    </row>
    <row r="34" spans="11:20" x14ac:dyDescent="0.25">
      <c r="L34" s="47"/>
      <c r="M34" s="45"/>
      <c r="N34" s="46"/>
      <c r="O34" s="43"/>
      <c r="P34" s="43"/>
      <c r="Q34" s="43"/>
      <c r="R34" s="47"/>
      <c r="S34" s="45"/>
      <c r="T34" s="44"/>
    </row>
  </sheetData>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1-1-1</vt:lpstr>
      <vt:lpstr>1-2-1</vt:lpstr>
      <vt:lpstr>1-3-1</vt:lpstr>
      <vt:lpstr>1-4-1</vt:lpstr>
      <vt:lpstr>1-5-1</vt:lpstr>
      <vt:lpstr>1-6-1</vt:lpstr>
      <vt:lpstr>1-7-1</vt:lpstr>
      <vt:lpstr>BASE</vt:lpstr>
      <vt:lpstr>Do</vt:lpstr>
    </vt:vector>
  </TitlesOfParts>
  <Company>NIST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Stuart Dols</dc:creator>
  <cp:lastModifiedBy>Dols, William Stuart (Fed)</cp:lastModifiedBy>
  <dcterms:created xsi:type="dcterms:W3CDTF">2012-05-23T18:52:29Z</dcterms:created>
  <dcterms:modified xsi:type="dcterms:W3CDTF">2025-06-12T18:54:16Z</dcterms:modified>
</cp:coreProperties>
</file>