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tahal\Desktop\"/>
    </mc:Choice>
  </mc:AlternateContent>
  <xr:revisionPtr revIDLastSave="0" documentId="13_ncr:1_{17DD6C6A-B57E-4E08-B6F5-4BD313976539}" xr6:coauthVersionLast="45" xr6:coauthVersionMax="45" xr10:uidLastSave="{00000000-0000-0000-0000-000000000000}"/>
  <bookViews>
    <workbookView xWindow="0" yWindow="0" windowWidth="14400" windowHeight="23400" xr2:uid="{00000000-000D-0000-FFFF-FFFF00000000}"/>
  </bookViews>
  <sheets>
    <sheet name="Murabaha Schedule" sheetId="3" r:id="rId1"/>
    <sheet name="semestre" sheetId="4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\A" localSheetId="1">#REF!</definedName>
    <definedName name="\A">#REF!</definedName>
    <definedName name="\M" localSheetId="1">#REF!</definedName>
    <definedName name="\M">#REF!</definedName>
    <definedName name="\P" localSheetId="1">[1]QUARTERLY!#REF!</definedName>
    <definedName name="\P">[1]QUARTERLY!#REF!</definedName>
    <definedName name="\S">#REF!</definedName>
    <definedName name="\T">#REF!</definedName>
    <definedName name="_DEP1">'[2]DEPRECIATION SCHEDULE'!$F$10:$O$36</definedName>
    <definedName name="_DEP2">'[2]DEPRECIATION SCHEDULE'!$F$37:$O$70</definedName>
    <definedName name="_DEP3">'[2]DEPRECIATION SCHEDULE'!$P$1:$AA$36</definedName>
    <definedName name="_DEP4">'[2]DEPRECIATION SCHEDULE'!$P$37:$AA$70</definedName>
    <definedName name="_xlnm._FilterDatabase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Sort" hidden="1">#REF!</definedName>
    <definedName name="A">#REF!</definedName>
    <definedName name="ActiveProjects_Submkts">[3]ActiveProjects_Submkts!$A$1:$G$30</definedName>
    <definedName name="Add">'[4]Office - Demand'!$A$3</definedName>
    <definedName name="All_area">[5]Summary!$A$20:$L$1240</definedName>
    <definedName name="April12">#REF!</definedName>
    <definedName name="AprilII">#REF!</definedName>
    <definedName name="Archiv">#REF!</definedName>
    <definedName name="AS2DocOpenMode" hidden="1">"AS2DocumentEdit"</definedName>
    <definedName name="Author">#REF!</definedName>
    <definedName name="Avr_rent">[6]assumptions!#REF!</definedName>
    <definedName name="Avr_rent_escalation">[7]Assumptions!$H$50</definedName>
    <definedName name="Book_value">#REF!</definedName>
    <definedName name="Büro">#REF!</definedName>
    <definedName name="Cancel12">#REF!</definedName>
    <definedName name="CancelII">#REF!</definedName>
    <definedName name="Cap_rate">[6]assumptions!#REF!</definedName>
    <definedName name="Capex">[6]assumptions!#REF!</definedName>
    <definedName name="Center">'[8]2015-06-09_09-56-36_Objekt_10-1'!$A$3:$A$558</definedName>
    <definedName name="CompCnr">'[9]Office - Supply radar'!#REF!</definedName>
    <definedName name="Constr_period">[6]assumptions!#REF!</definedName>
    <definedName name="Constr_period_neu">[6]assumptions!#REF!</definedName>
    <definedName name="Construction_loan_excl_interest">[6]assumptions!#REF!</definedName>
    <definedName name="Construction_loan_interest">[7]Assumptions!$B$64</definedName>
    <definedName name="ContactDetails">#REF!</definedName>
    <definedName name="Debt_share">[6]assumptions!#REF!</definedName>
    <definedName name="DEPLEFT">'[2]DEPRECIATION SCHEDULE'!$A$1:$E$9</definedName>
    <definedName name="Depr_charge">[6]assumptions!#REF!</definedName>
    <definedName name="Depreciation">[10]Cals!$CZ$7:$CZ$113</definedName>
    <definedName name="DEPTOP">'[2]DEPRECIATION SCHEDULE'!$A$1:$AE$9</definedName>
    <definedName name="Disclaimer">#REF!</definedName>
    <definedName name="Einzelhandel">#REF!</definedName>
    <definedName name="Equity_Share">[6]assumptions!#REF!</definedName>
    <definedName name="fh">#REF!</definedName>
    <definedName name="fiscalité">#REF!</definedName>
    <definedName name="FutureKeyCnr">'[9]Office - Supply radar'!#REF!</definedName>
    <definedName name="GBA">#REF!</definedName>
    <definedName name="Gewerbe">#REF!</definedName>
    <definedName name="GLA">#REF!</definedName>
    <definedName name="Hilfstabelle">#REF!</definedName>
    <definedName name="hk">#REF!</definedName>
    <definedName name="ICode">#REF!</definedName>
    <definedName name="IDate">#REF!</definedName>
    <definedName name="IIKategorie">#REF!</definedName>
    <definedName name="IISumme">#REF!</definedName>
    <definedName name="Income_tax">#REF!</definedName>
    <definedName name="Investment_loan">[7]Assumptions!$B$71</definedName>
    <definedName name="Investment_loan_interest">[7]Assumptions!$B$68</definedName>
    <definedName name="ivnerunfrunf">#REF!</definedName>
    <definedName name="Kaufpreis">#REF!</definedName>
    <definedName name="kk">#REF!</definedName>
    <definedName name="Land_tax">#REF!</definedName>
    <definedName name="LCode">#REF!</definedName>
    <definedName name="LMatrix">#REF!</definedName>
    <definedName name="LP12Term">#REF!</definedName>
    <definedName name="LP2Term">#REF!</definedName>
    <definedName name="LTC">#REF!</definedName>
    <definedName name="LTitle">#REF!</definedName>
    <definedName name="managementfee">#REF!</definedName>
    <definedName name="Maßnahme_2101">#REF!</definedName>
    <definedName name="Maßnahme_2102">#REF!</definedName>
    <definedName name="Maßnahme_2103">#REF!</definedName>
    <definedName name="Maßnahme_2104">#REF!</definedName>
    <definedName name="Maßnahme_2105">#REF!</definedName>
    <definedName name="Maßnahme_2106">#REF!</definedName>
    <definedName name="Maßnahme_2107">#REF!</definedName>
    <definedName name="Maßnahme_2108">#REF!</definedName>
    <definedName name="Maßnahme_2109">#REF!</definedName>
    <definedName name="Maßnahme_2110">#REF!</definedName>
    <definedName name="Maßnahme_2111">#REF!</definedName>
    <definedName name="Maßnahme_2112">#REF!</definedName>
    <definedName name="Maßnahme_2113">#REF!</definedName>
    <definedName name="Maßnahme_2114">#REF!</definedName>
    <definedName name="Maßnahme_2115">#REF!</definedName>
    <definedName name="Maßnahme_2116">#REF!</definedName>
    <definedName name="Maßnahme_2117">#REF!</definedName>
    <definedName name="Maßnahme_2118">#REF!</definedName>
    <definedName name="Maßnahme_2119">#REF!</definedName>
    <definedName name="Maßnahme_2120">#REF!</definedName>
    <definedName name="Maßnahme_2121">#REF!</definedName>
    <definedName name="Maßnahme_2122">#REF!</definedName>
    <definedName name="Maßnahme_2123">#REF!</definedName>
    <definedName name="Maßnahme_2124">#REF!</definedName>
    <definedName name="Maßnahme_2125">#REF!</definedName>
    <definedName name="Maßnahme_2126">#REF!</definedName>
    <definedName name="Maßnahme_2127">#REF!</definedName>
    <definedName name="Maßnahme_2128">#REF!</definedName>
    <definedName name="Maßnahme_2129">#REF!</definedName>
    <definedName name="Maßnahme_2130">#REF!</definedName>
    <definedName name="Maßnahme_2131">#REF!</definedName>
    <definedName name="Maßnahme_2132">#REF!</definedName>
    <definedName name="Maßnahme_2133">#REF!</definedName>
    <definedName name="Maßnahme_2134">#REF!</definedName>
    <definedName name="Maßnahme_2135">#REF!</definedName>
    <definedName name="Maßnahme_2136">#REF!</definedName>
    <definedName name="Maßnahme_2137">#REF!</definedName>
    <definedName name="Maßnahme_2138">#REF!</definedName>
    <definedName name="Maßnahme_2139">#REF!</definedName>
    <definedName name="Maßnahme_2140">#REF!</definedName>
    <definedName name="Maßnahme_2141">#REF!</definedName>
    <definedName name="Maßnahme_2142">#REF!</definedName>
    <definedName name="Maßnahme_2143">#REF!</definedName>
    <definedName name="Maßnahme_2144">#REF!</definedName>
    <definedName name="Maßnahme_2145">#REF!</definedName>
    <definedName name="Maßnahme_2146">#REF!</definedName>
    <definedName name="Maßnahme_2147">#REF!</definedName>
    <definedName name="Maßnahme_2148">#REF!</definedName>
    <definedName name="Maßnahme_2149">#REF!</definedName>
    <definedName name="Maßnahme_2150">#REF!</definedName>
    <definedName name="Maßnahme_2151">#REF!</definedName>
    <definedName name="Maßnahme_2152">#REF!</definedName>
    <definedName name="Maßnahme_2153">#REF!</definedName>
    <definedName name="Maßnahme_2154">#REF!</definedName>
    <definedName name="Maßnahme_2155">#REF!</definedName>
    <definedName name="Maßnahme_2156">#REF!</definedName>
    <definedName name="Maßnahme_2157">#REF!</definedName>
    <definedName name="Maßnahme_2158">#REF!</definedName>
    <definedName name="Maßnahme_2159">#REF!</definedName>
    <definedName name="Maßnahme_2160">#REF!</definedName>
    <definedName name="Maßnahme_2161">#REF!</definedName>
    <definedName name="Maßnahme_2162">#REF!</definedName>
    <definedName name="Maßnahme_2163">#REF!</definedName>
    <definedName name="Maßnahme_2164">#REF!</definedName>
    <definedName name="Maßnahme_2165">#REF!</definedName>
    <definedName name="Maßnahme_2166">#REF!</definedName>
    <definedName name="Maßnahme_2167">#REF!</definedName>
    <definedName name="Maßnahme_2168">#REF!</definedName>
    <definedName name="Maßnahme_2169">#REF!</definedName>
    <definedName name="Maßnahme_2170">#REF!</definedName>
    <definedName name="Maßnahme_2171">#REF!</definedName>
    <definedName name="Maßnahme_2172">#REF!</definedName>
    <definedName name="Maßnahme_2173">#REF!</definedName>
    <definedName name="Maßnahme_2174">#REF!</definedName>
    <definedName name="Maßnahme_2175">#REF!</definedName>
    <definedName name="Maßnahme_2176">#REF!</definedName>
    <definedName name="Maßnahme_2177">#REF!</definedName>
    <definedName name="Maßnahme_2178">#REF!</definedName>
    <definedName name="Maßnahme_2179">#REF!</definedName>
    <definedName name="Maßnahme_2180">#REF!</definedName>
    <definedName name="Maßnahme_2181">#REF!</definedName>
    <definedName name="Maßnahme_2182">#REF!</definedName>
    <definedName name="Maßnahme_2183">#REF!</definedName>
    <definedName name="Maßnahme_2184">#REF!</definedName>
    <definedName name="Maßnahme_2185">#REF!</definedName>
    <definedName name="Maßnahme_2186">#REF!</definedName>
    <definedName name="Maßnahme_2187">#REF!</definedName>
    <definedName name="Maßnahme_2188">#REF!</definedName>
    <definedName name="Maßnahme_2189">#REF!</definedName>
    <definedName name="Maßnahme_2190">#REF!</definedName>
    <definedName name="Maßnahme_2191">#REF!</definedName>
    <definedName name="Maßnahme_2192">#REF!</definedName>
    <definedName name="Maßnahme_2193">#REF!</definedName>
    <definedName name="Maßnahme_2194">#REF!</definedName>
    <definedName name="Maßnahme_2195">#REF!</definedName>
    <definedName name="Maßnahme_2196">#REF!</definedName>
    <definedName name="Maßnahme_2197">#REF!</definedName>
    <definedName name="Maßnahme_2198">#REF!</definedName>
    <definedName name="Maßnahme_2199">#REF!</definedName>
    <definedName name="Matrix">#REF!</definedName>
    <definedName name="MCode">#REF!</definedName>
    <definedName name="MDate">#REF!</definedName>
    <definedName name="MF">#REF!</definedName>
    <definedName name="Miete">'[8]2015-06-09_09-56-36_Objekt_10-1'!$AK$3:$AK$558</definedName>
    <definedName name="MMatrix">#REF!</definedName>
    <definedName name="NK">'[8]2015-06-09_09-56-36_Objekt_10-1'!$AQ$3:$AQ$558</definedName>
    <definedName name="NOI">#REF!</definedName>
    <definedName name="Non_recov_OPEX">[6]assumptions!#REF!</definedName>
    <definedName name="nra">#REF!</definedName>
    <definedName name="Nutzung">'[8]2015-06-09_09-56-36_Objekt_10-1'!$H$3:$H$558</definedName>
    <definedName name="oct_sept">'[11]III.C2 Op Exp Detail'!$A$2:$K$391</definedName>
    <definedName name="OFFICE_REV">#REF!</definedName>
    <definedName name="operatingcosts">#REF!</definedName>
    <definedName name="Parts_1">#REF!</definedName>
    <definedName name="Parts_2">#REF!</definedName>
    <definedName name="Parts_Sup">#REF!</definedName>
    <definedName name="Plaf_demiP">#REF!</definedName>
    <definedName name="plafond">'[12]Duflot VS Ancien'!$G$12</definedName>
    <definedName name="plafond_duflot">'[12]Duflot VS Scellier'!$G$11</definedName>
    <definedName name="plafond_scellier">'[12]Duflot VS Scellier'!$O$10</definedName>
    <definedName name="_xlnm.Print_Area" localSheetId="1">#REF!</definedName>
    <definedName name="_xlnm.Print_Area">#REF!</definedName>
    <definedName name="_xlnm.Print_Titles" localSheetId="1">#REF!</definedName>
    <definedName name="_xlnm.Print_Titles">#REF!</definedName>
    <definedName name="Print_Titles_MI" localSheetId="1">#REF!,#REF!</definedName>
    <definedName name="Print_Titles_MI">#REF!,#REF!</definedName>
    <definedName name="Profits_tax">[7]Assumptions!$H$55</definedName>
    <definedName name="Proj_book_value">[6]assumptions!#REF!</definedName>
    <definedName name="Project_exit">[6]assumptions!#REF!</definedName>
    <definedName name="projectname">#REF!</definedName>
    <definedName name="Property_tax">#REF!</definedName>
    <definedName name="QF_1">#REF!</definedName>
    <definedName name="QF_2">#REF!</definedName>
    <definedName name="Qry_Completions_by_Class_by_Qrt">#REF!</definedName>
    <definedName name="Qry_London_Fut_Supply_Est">#REF!</definedName>
    <definedName name="QtrExit">#REF!</definedName>
    <definedName name="qwer">#REF!</definedName>
    <definedName name="Rekoli">#REF!</definedName>
    <definedName name="Resale_cost">[6]assumptions!#REF!</definedName>
    <definedName name="RETAIL_REV">#REF!</definedName>
    <definedName name="RNGI">#REF!</definedName>
    <definedName name="Row">'[4]Office - Demand'!$A$2</definedName>
    <definedName name="rrfCF">#REF!</definedName>
    <definedName name="rrfDates">#REF!</definedName>
    <definedName name="SellersCosts">#REF!</definedName>
    <definedName name="sencount" hidden="1">1</definedName>
    <definedName name="SollApr12">#REF!</definedName>
    <definedName name="SollAprII">#REF!</definedName>
    <definedName name="solver_adj" localSheetId="0" hidden="1">'Murabaha Schedule'!$E$55</definedName>
    <definedName name="solver_adj" localSheetId="1" hidden="1">semestre!$E$55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'Murabaha Schedule'!$E$31</definedName>
    <definedName name="solver_opt" localSheetId="1" hidden="1">semestre!$E$31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3</definedName>
    <definedName name="solver_typ" localSheetId="1" hidden="1">3</definedName>
    <definedName name="solver_val" localSheetId="0" hidden="1">40000</definedName>
    <definedName name="solver_val" localSheetId="1" hidden="1">40000</definedName>
    <definedName name="solver_ver" localSheetId="0" hidden="1">3</definedName>
    <definedName name="solver_ver" localSheetId="1" hidden="1">3</definedName>
    <definedName name="Stab_vacancy">[6]assumptions!#REF!</definedName>
    <definedName name="start">#REF!</definedName>
    <definedName name="StartCnr">'[9]Office - Supply radar'!#REF!</definedName>
    <definedName name="Stellplätze">#REF!</definedName>
    <definedName name="STORAGE_REV">#REF!</definedName>
    <definedName name="Sub_Marketing">[10]Cals!#REF!</definedName>
    <definedName name="Sum_Take_up">#REF!</definedName>
    <definedName name="Summe_2000">#REF!</definedName>
    <definedName name="Summe_2001">#REF!</definedName>
    <definedName name="SumTotalOfficeSpaceClass">#REF!</definedName>
    <definedName name="tencfDates">#REF!</definedName>
    <definedName name="tenCFHeadings">#REF!</definedName>
    <definedName name="tenCFTotal">#REF!</definedName>
    <definedName name="Total_budget_incl_VAT">[6]assumptions!#REF!</definedName>
    <definedName name="Total_leasable_area">[6]assumptions!#REF!</definedName>
    <definedName name="UPDK">#REF!</definedName>
    <definedName name="VAT">#REF!</definedName>
    <definedName name="Vermietet">#REF!</definedName>
    <definedName name="Version">#REF!</definedName>
    <definedName name="wk">#REF!</definedName>
    <definedName name="Wohnen">#REF!</definedName>
    <definedName name="wrn.Cash._.Flow." localSheetId="1" hidden="1">{"Cash Flow",#N/A,FALSE,"Report "}</definedName>
    <definedName name="wrn.Cash._.Flow." hidden="1">{"Cash Flow",#N/A,FALSE,"Report "}</definedName>
    <definedName name="wrn.HeadLease._.Report." localSheetId="1" hidden="1">{"Report",#N/A,FALSE,"Report "}</definedName>
    <definedName name="wrn.HeadLease._.Report." hidden="1">{"Report",#N/A,FALSE,"Report "}</definedName>
    <definedName name="wrn.Sub._.Tenants." localSheetId="1" hidden="1">{"Sub Tenant Report",#N/A,FALSE,"Report "}</definedName>
    <definedName name="wrn.Sub._.Tenants." hidden="1">{"Sub Tenant Report",#N/A,FALSE,"Report "}</definedName>
    <definedName name="XIIKategorie">#REF!</definedName>
    <definedName name="XIISumme">#REF!</definedName>
    <definedName name="Zimmer">#REF!</definedName>
    <definedName name="Zins">'[13]Cashflow Prognose'!#REF!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1" i="3" l="1"/>
  <c r="AG7" i="3"/>
  <c r="AA7" i="3"/>
  <c r="AA8" i="3" s="1"/>
  <c r="AA9" i="3" s="1"/>
  <c r="AA10" i="3" s="1"/>
  <c r="AA11" i="3" s="1"/>
  <c r="AA12" i="3" s="1"/>
  <c r="AA13" i="3" s="1"/>
  <c r="AA14" i="3" s="1"/>
  <c r="AA15" i="3" s="1"/>
  <c r="AA16" i="3" s="1"/>
  <c r="AA17" i="3" s="1"/>
  <c r="AA18" i="3" s="1"/>
  <c r="AA19" i="3" s="1"/>
  <c r="AA20" i="3" s="1"/>
  <c r="AA21" i="3" s="1"/>
  <c r="AA22" i="3" s="1"/>
  <c r="AA23" i="3" s="1"/>
  <c r="AA24" i="3" s="1"/>
  <c r="AA25" i="3" s="1"/>
  <c r="AA26" i="3" s="1"/>
  <c r="V6" i="4" l="1"/>
  <c r="W6" i="4"/>
  <c r="E94" i="4" l="1"/>
  <c r="E94" i="3"/>
  <c r="AA7" i="4" l="1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6" i="4"/>
  <c r="X1" i="4" l="1"/>
  <c r="R35" i="4" s="1"/>
  <c r="X2" i="4"/>
  <c r="O7" i="4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O125" i="4" s="1"/>
  <c r="O126" i="4" s="1"/>
  <c r="O127" i="4" s="1"/>
  <c r="O128" i="4" s="1"/>
  <c r="O129" i="4" s="1"/>
  <c r="O130" i="4" s="1"/>
  <c r="O131" i="4" s="1"/>
  <c r="O132" i="4" s="1"/>
  <c r="O133" i="4" s="1"/>
  <c r="O134" i="4" s="1"/>
  <c r="O135" i="4" s="1"/>
  <c r="O136" i="4" s="1"/>
  <c r="O137" i="4" s="1"/>
  <c r="O138" i="4" s="1"/>
  <c r="O139" i="4" s="1"/>
  <c r="O140" i="4" s="1"/>
  <c r="O141" i="4" s="1"/>
  <c r="O142" i="4" s="1"/>
  <c r="O143" i="4" s="1"/>
  <c r="O144" i="4" s="1"/>
  <c r="O145" i="4" s="1"/>
  <c r="O146" i="4" s="1"/>
  <c r="O147" i="4" s="1"/>
  <c r="O148" i="4" s="1"/>
  <c r="O149" i="4" s="1"/>
  <c r="O150" i="4" s="1"/>
  <c r="O151" i="4" s="1"/>
  <c r="O152" i="4" s="1"/>
  <c r="O153" i="4" s="1"/>
  <c r="O154" i="4" s="1"/>
  <c r="O155" i="4" s="1"/>
  <c r="O156" i="4" s="1"/>
  <c r="O157" i="4" s="1"/>
  <c r="O158" i="4" s="1"/>
  <c r="O159" i="4" s="1"/>
  <c r="O160" i="4" s="1"/>
  <c r="O161" i="4" s="1"/>
  <c r="O162" i="4" s="1"/>
  <c r="O163" i="4" s="1"/>
  <c r="O164" i="4" s="1"/>
  <c r="O165" i="4" s="1"/>
  <c r="O166" i="4" s="1"/>
  <c r="O167" i="4" s="1"/>
  <c r="O168" i="4" s="1"/>
  <c r="O169" i="4" s="1"/>
  <c r="O170" i="4" s="1"/>
  <c r="O171" i="4" s="1"/>
  <c r="O172" i="4" s="1"/>
  <c r="O173" i="4" s="1"/>
  <c r="O174" i="4" s="1"/>
  <c r="O175" i="4" s="1"/>
  <c r="O176" i="4" s="1"/>
  <c r="O177" i="4" s="1"/>
  <c r="O178" i="4" s="1"/>
  <c r="O179" i="4" s="1"/>
  <c r="O180" i="4" s="1"/>
  <c r="O181" i="4" s="1"/>
  <c r="O182" i="4" s="1"/>
  <c r="O183" i="4" s="1"/>
  <c r="O184" i="4" s="1"/>
  <c r="O185" i="4" s="1"/>
  <c r="O186" i="4" s="1"/>
  <c r="O187" i="4" s="1"/>
  <c r="O188" i="4" s="1"/>
  <c r="O189" i="4" s="1"/>
  <c r="O190" i="4" s="1"/>
  <c r="O191" i="4" s="1"/>
  <c r="O192" i="4" s="1"/>
  <c r="O193" i="4" s="1"/>
  <c r="O194" i="4" s="1"/>
  <c r="O195" i="4" s="1"/>
  <c r="O196" i="4" s="1"/>
  <c r="O197" i="4" s="1"/>
  <c r="O198" i="4" s="1"/>
  <c r="O199" i="4" s="1"/>
  <c r="O200" i="4" s="1"/>
  <c r="O201" i="4" s="1"/>
  <c r="O202" i="4" s="1"/>
  <c r="O203" i="4" s="1"/>
  <c r="O204" i="4" s="1"/>
  <c r="O205" i="4" s="1"/>
  <c r="O206" i="4" s="1"/>
  <c r="O207" i="4" s="1"/>
  <c r="O208" i="4" s="1"/>
  <c r="O209" i="4" s="1"/>
  <c r="O210" i="4" s="1"/>
  <c r="O211" i="4" s="1"/>
  <c r="O212" i="4" s="1"/>
  <c r="O213" i="4" s="1"/>
  <c r="O214" i="4" s="1"/>
  <c r="O215" i="4" s="1"/>
  <c r="O216" i="4" s="1"/>
  <c r="O217" i="4" s="1"/>
  <c r="O218" i="4" s="1"/>
  <c r="O219" i="4" s="1"/>
  <c r="O220" i="4" s="1"/>
  <c r="O221" i="4" s="1"/>
  <c r="O222" i="4" s="1"/>
  <c r="O223" i="4" s="1"/>
  <c r="O224" i="4" s="1"/>
  <c r="O225" i="4" s="1"/>
  <c r="O226" i="4" s="1"/>
  <c r="O227" i="4" s="1"/>
  <c r="O228" i="4" s="1"/>
  <c r="O229" i="4" s="1"/>
  <c r="O230" i="4" s="1"/>
  <c r="O231" i="4" s="1"/>
  <c r="O232" i="4" s="1"/>
  <c r="O233" i="4" s="1"/>
  <c r="O234" i="4" s="1"/>
  <c r="O235" i="4" s="1"/>
  <c r="O236" i="4" s="1"/>
  <c r="O237" i="4" s="1"/>
  <c r="O238" i="4" s="1"/>
  <c r="O239" i="4" s="1"/>
  <c r="O240" i="4" s="1"/>
  <c r="O241" i="4" s="1"/>
  <c r="O242" i="4" s="1"/>
  <c r="O243" i="4" s="1"/>
  <c r="O244" i="4" s="1"/>
  <c r="O245" i="4" s="1"/>
  <c r="O246" i="4" s="1"/>
  <c r="G8" i="4"/>
  <c r="E14" i="4"/>
  <c r="E20" i="4"/>
  <c r="R38" i="4"/>
  <c r="R41" i="4"/>
  <c r="E42" i="4"/>
  <c r="C43" i="4" s="1"/>
  <c r="E43" i="4" s="1"/>
  <c r="J45" i="4"/>
  <c r="R45" i="4"/>
  <c r="J46" i="4"/>
  <c r="R46" i="4"/>
  <c r="D47" i="4"/>
  <c r="J47" i="4"/>
  <c r="L48" i="4"/>
  <c r="R48" i="4"/>
  <c r="R49" i="4"/>
  <c r="R50" i="4"/>
  <c r="R51" i="4"/>
  <c r="R52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J69" i="4"/>
  <c r="R69" i="4"/>
  <c r="J70" i="4"/>
  <c r="R70" i="4"/>
  <c r="J71" i="4"/>
  <c r="R71" i="4"/>
  <c r="R72" i="4"/>
  <c r="R73" i="4"/>
  <c r="R74" i="4"/>
  <c r="R75" i="4"/>
  <c r="R76" i="4"/>
  <c r="R77" i="4"/>
  <c r="R78" i="4"/>
  <c r="R79" i="4"/>
  <c r="R80" i="4"/>
  <c r="R81" i="4"/>
  <c r="R82" i="4"/>
  <c r="E83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40" i="4" l="1"/>
  <c r="R39" i="4"/>
  <c r="R44" i="4"/>
  <c r="R37" i="4"/>
  <c r="R54" i="4"/>
  <c r="R47" i="4"/>
  <c r="R43" i="4"/>
  <c r="R36" i="4"/>
  <c r="R53" i="4"/>
  <c r="R42" i="4"/>
  <c r="C44" i="4"/>
  <c r="L40" i="4" s="1"/>
  <c r="C45" i="4"/>
  <c r="E45" i="4" s="1"/>
  <c r="L45" i="4" l="1"/>
  <c r="K47" i="4"/>
  <c r="L47" i="4" s="1"/>
  <c r="L44" i="4"/>
  <c r="L46" i="4"/>
  <c r="L49" i="4" l="1"/>
  <c r="E44" i="4" l="1"/>
  <c r="K49" i="4"/>
  <c r="C46" i="4" l="1"/>
  <c r="E46" i="4" s="1"/>
  <c r="D46" i="4" s="1"/>
  <c r="D44" i="4"/>
  <c r="E48" i="4" l="1"/>
  <c r="E21" i="4"/>
  <c r="E22" i="4" s="1"/>
  <c r="D48" i="4" l="1"/>
  <c r="E60" i="4"/>
  <c r="C66" i="4"/>
  <c r="E66" i="4" s="1"/>
  <c r="E25" i="4" l="1"/>
  <c r="E4" i="3" l="1"/>
  <c r="E83" i="3" l="1"/>
  <c r="J71" i="3"/>
  <c r="J70" i="3"/>
  <c r="J69" i="3"/>
  <c r="L48" i="3"/>
  <c r="J47" i="3"/>
  <c r="D47" i="3"/>
  <c r="J46" i="3"/>
  <c r="J45" i="3"/>
  <c r="E42" i="3"/>
  <c r="C45" i="3" s="1"/>
  <c r="E45" i="3" s="1"/>
  <c r="E20" i="3"/>
  <c r="E14" i="3"/>
  <c r="G8" i="3"/>
  <c r="O7" i="3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O95" i="3" s="1"/>
  <c r="O96" i="3" s="1"/>
  <c r="O97" i="3" s="1"/>
  <c r="O98" i="3" s="1"/>
  <c r="O99" i="3" s="1"/>
  <c r="O100" i="3" s="1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O120" i="3" s="1"/>
  <c r="O121" i="3" s="1"/>
  <c r="O122" i="3" s="1"/>
  <c r="O123" i="3" s="1"/>
  <c r="O124" i="3" s="1"/>
  <c r="O125" i="3" s="1"/>
  <c r="O126" i="3" s="1"/>
  <c r="X2" i="3"/>
  <c r="X1" i="3"/>
  <c r="C43" i="3" l="1"/>
  <c r="E43" i="3" s="1"/>
  <c r="C44" i="3"/>
  <c r="L40" i="3" s="1"/>
  <c r="K47" i="3" l="1"/>
  <c r="L47" i="3" s="1"/>
  <c r="L45" i="3"/>
  <c r="L46" i="3"/>
  <c r="L44" i="3"/>
  <c r="L49" i="3" l="1"/>
  <c r="E44" i="3" l="1"/>
  <c r="K49" i="3"/>
  <c r="D44" i="3" l="1"/>
  <c r="C46" i="3"/>
  <c r="E46" i="3" s="1"/>
  <c r="D46" i="3" s="1"/>
  <c r="E21" i="3" l="1"/>
  <c r="E22" i="3" s="1"/>
  <c r="E48" i="3"/>
  <c r="E60" i="3" s="1"/>
  <c r="C66" i="3" l="1"/>
  <c r="E66" i="3" s="1"/>
  <c r="D48" i="3"/>
  <c r="E25" i="3"/>
  <c r="R27" i="4" l="1"/>
  <c r="R28" i="4"/>
  <c r="R29" i="4"/>
  <c r="R30" i="4"/>
  <c r="R31" i="4"/>
  <c r="R32" i="4"/>
  <c r="R33" i="4"/>
  <c r="R34" i="4"/>
  <c r="V3" i="4" l="1"/>
  <c r="Q7" i="4"/>
  <c r="R7" i="4"/>
  <c r="U7" i="4"/>
  <c r="V7" i="4" s="1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S7" i="4" l="1"/>
  <c r="Q8" i="4" s="1"/>
  <c r="S8" i="4" s="1"/>
  <c r="Q9" i="4" s="1"/>
  <c r="S9" i="4" s="1"/>
  <c r="Q10" i="4" s="1"/>
  <c r="S10" i="4" s="1"/>
  <c r="Q11" i="4" s="1"/>
  <c r="S11" i="4" s="1"/>
  <c r="Q12" i="4" s="1"/>
  <c r="S12" i="4" s="1"/>
  <c r="Q13" i="4" s="1"/>
  <c r="S13" i="4" s="1"/>
  <c r="Q14" i="4" s="1"/>
  <c r="S14" i="4" s="1"/>
  <c r="Q15" i="4" s="1"/>
  <c r="S15" i="4" s="1"/>
  <c r="Q16" i="4" s="1"/>
  <c r="S16" i="4" s="1"/>
  <c r="Q17" i="4" s="1"/>
  <c r="S17" i="4" s="1"/>
  <c r="Q18" i="4" s="1"/>
  <c r="S18" i="4" s="1"/>
  <c r="Q19" i="4" s="1"/>
  <c r="S19" i="4" s="1"/>
  <c r="Q20" i="4" s="1"/>
  <c r="S20" i="4" s="1"/>
  <c r="Q21" i="4" s="1"/>
  <c r="S21" i="4" s="1"/>
  <c r="Q22" i="4" s="1"/>
  <c r="S22" i="4" s="1"/>
  <c r="Q23" i="4" s="1"/>
  <c r="S23" i="4" s="1"/>
  <c r="Q24" i="4" s="1"/>
  <c r="S24" i="4" s="1"/>
  <c r="Q25" i="4" s="1"/>
  <c r="S25" i="4" s="1"/>
  <c r="Q26" i="4" s="1"/>
  <c r="S26" i="4" s="1"/>
  <c r="Q27" i="4" s="1"/>
  <c r="S27" i="4" s="1"/>
  <c r="Q28" i="4" s="1"/>
  <c r="S28" i="4" s="1"/>
  <c r="Q29" i="4" s="1"/>
  <c r="S29" i="4" s="1"/>
  <c r="Q30" i="4" s="1"/>
  <c r="S30" i="4" s="1"/>
  <c r="Q31" i="4" s="1"/>
  <c r="S31" i="4" s="1"/>
  <c r="Q32" i="4" s="1"/>
  <c r="S32" i="4" s="1"/>
  <c r="Q33" i="4" s="1"/>
  <c r="S33" i="4" s="1"/>
  <c r="Q34" i="4" s="1"/>
  <c r="S34" i="4" s="1"/>
  <c r="Q35" i="4" s="1"/>
  <c r="S35" i="4" s="1"/>
  <c r="Q36" i="4" s="1"/>
  <c r="S36" i="4" s="1"/>
  <c r="Q37" i="4" s="1"/>
  <c r="S37" i="4" s="1"/>
  <c r="Q38" i="4" s="1"/>
  <c r="S38" i="4" s="1"/>
  <c r="Q39" i="4" s="1"/>
  <c r="S39" i="4" s="1"/>
  <c r="Q40" i="4" s="1"/>
  <c r="S40" i="4" s="1"/>
  <c r="Q41" i="4" s="1"/>
  <c r="S41" i="4" s="1"/>
  <c r="Q42" i="4" s="1"/>
  <c r="S42" i="4" s="1"/>
  <c r="Q43" i="4" s="1"/>
  <c r="S43" i="4" s="1"/>
  <c r="Q44" i="4" s="1"/>
  <c r="S44" i="4" s="1"/>
  <c r="Q45" i="4" s="1"/>
  <c r="S45" i="4" s="1"/>
  <c r="Q46" i="4" s="1"/>
  <c r="S46" i="4" s="1"/>
  <c r="Q47" i="4" s="1"/>
  <c r="S47" i="4" s="1"/>
  <c r="Q48" i="4" s="1"/>
  <c r="S48" i="4" s="1"/>
  <c r="Q49" i="4" s="1"/>
  <c r="S49" i="4" s="1"/>
  <c r="Q50" i="4" s="1"/>
  <c r="S50" i="4" s="1"/>
  <c r="Q51" i="4" s="1"/>
  <c r="S51" i="4" s="1"/>
  <c r="Q52" i="4" s="1"/>
  <c r="S52" i="4" s="1"/>
  <c r="Q53" i="4" s="1"/>
  <c r="S53" i="4" s="1"/>
  <c r="Q54" i="4" s="1"/>
  <c r="S54" i="4" s="1"/>
  <c r="Q55" i="4" s="1"/>
  <c r="S55" i="4" s="1"/>
  <c r="Q56" i="4" s="1"/>
  <c r="S56" i="4" s="1"/>
  <c r="Q57" i="4" s="1"/>
  <c r="S57" i="4" s="1"/>
  <c r="Q58" i="4" s="1"/>
  <c r="S58" i="4" s="1"/>
  <c r="Q59" i="4" s="1"/>
  <c r="S59" i="4" s="1"/>
  <c r="Q60" i="4" s="1"/>
  <c r="S60" i="4" s="1"/>
  <c r="Q61" i="4" s="1"/>
  <c r="S61" i="4" s="1"/>
  <c r="Q62" i="4" s="1"/>
  <c r="S62" i="4" s="1"/>
  <c r="Q63" i="4" s="1"/>
  <c r="S63" i="4" s="1"/>
  <c r="Q64" i="4" s="1"/>
  <c r="S64" i="4" s="1"/>
  <c r="Q65" i="4" s="1"/>
  <c r="S65" i="4" s="1"/>
  <c r="Q66" i="4" s="1"/>
  <c r="S66" i="4" s="1"/>
  <c r="Q67" i="4" s="1"/>
  <c r="S67" i="4" s="1"/>
  <c r="Q68" i="4" s="1"/>
  <c r="S68" i="4" s="1"/>
  <c r="Q69" i="4" s="1"/>
  <c r="S69" i="4" s="1"/>
  <c r="Q70" i="4" s="1"/>
  <c r="S70" i="4" s="1"/>
  <c r="Q71" i="4" s="1"/>
  <c r="S71" i="4" s="1"/>
  <c r="Q72" i="4" s="1"/>
  <c r="S72" i="4" s="1"/>
  <c r="Q73" i="4" s="1"/>
  <c r="S73" i="4" s="1"/>
  <c r="Q74" i="4" s="1"/>
  <c r="S74" i="4" s="1"/>
  <c r="Q75" i="4" s="1"/>
  <c r="S75" i="4" s="1"/>
  <c r="Q76" i="4" s="1"/>
  <c r="S76" i="4" s="1"/>
  <c r="Q77" i="4" s="1"/>
  <c r="S77" i="4" s="1"/>
  <c r="Q78" i="4" s="1"/>
  <c r="S78" i="4" s="1"/>
  <c r="Q79" i="4" s="1"/>
  <c r="S79" i="4" s="1"/>
  <c r="Q80" i="4" s="1"/>
  <c r="S80" i="4" s="1"/>
  <c r="Q81" i="4" s="1"/>
  <c r="S81" i="4" s="1"/>
  <c r="Q82" i="4" s="1"/>
  <c r="S82" i="4" s="1"/>
  <c r="Q83" i="4" s="1"/>
  <c r="S83" i="4" s="1"/>
  <c r="Q84" i="4" s="1"/>
  <c r="S84" i="4" s="1"/>
  <c r="Q85" i="4" s="1"/>
  <c r="S85" i="4" s="1"/>
  <c r="Q86" i="4" s="1"/>
  <c r="S86" i="4" s="1"/>
  <c r="Q87" i="4" s="1"/>
  <c r="S87" i="4" s="1"/>
  <c r="Q88" i="4" s="1"/>
  <c r="S88" i="4" s="1"/>
  <c r="Q89" i="4" s="1"/>
  <c r="S89" i="4" s="1"/>
  <c r="Q90" i="4" s="1"/>
  <c r="S90" i="4" s="1"/>
  <c r="Q91" i="4" s="1"/>
  <c r="S91" i="4" s="1"/>
  <c r="Q92" i="4" s="1"/>
  <c r="S92" i="4" s="1"/>
  <c r="Q93" i="4" s="1"/>
  <c r="S93" i="4" s="1"/>
  <c r="Q94" i="4" s="1"/>
  <c r="S94" i="4" s="1"/>
  <c r="Q95" i="4" s="1"/>
  <c r="S95" i="4" s="1"/>
  <c r="Q96" i="4" s="1"/>
  <c r="S96" i="4" s="1"/>
  <c r="Q97" i="4" s="1"/>
  <c r="S97" i="4" s="1"/>
  <c r="Q98" i="4" s="1"/>
  <c r="S98" i="4" s="1"/>
  <c r="Q99" i="4" s="1"/>
  <c r="S99" i="4" s="1"/>
  <c r="Q100" i="4" s="1"/>
  <c r="S100" i="4" s="1"/>
  <c r="Q101" i="4" s="1"/>
  <c r="S101" i="4" s="1"/>
  <c r="Q102" i="4" s="1"/>
  <c r="S102" i="4" s="1"/>
  <c r="Q103" i="4" s="1"/>
  <c r="S103" i="4" s="1"/>
  <c r="Q104" i="4" s="1"/>
  <c r="S104" i="4" s="1"/>
  <c r="Q105" i="4" s="1"/>
  <c r="S105" i="4" s="1"/>
  <c r="Q106" i="4" s="1"/>
  <c r="S106" i="4" s="1"/>
  <c r="Q107" i="4" s="1"/>
  <c r="S107" i="4" s="1"/>
  <c r="Q108" i="4" s="1"/>
  <c r="S108" i="4" s="1"/>
  <c r="Q109" i="4" s="1"/>
  <c r="S109" i="4" s="1"/>
  <c r="Q110" i="4" s="1"/>
  <c r="S110" i="4" s="1"/>
  <c r="Q111" i="4" s="1"/>
  <c r="S111" i="4" s="1"/>
  <c r="Q112" i="4" s="1"/>
  <c r="S112" i="4" s="1"/>
  <c r="Q113" i="4" s="1"/>
  <c r="S113" i="4" s="1"/>
  <c r="Q114" i="4" s="1"/>
  <c r="S114" i="4" s="1"/>
  <c r="Q115" i="4" s="1"/>
  <c r="S115" i="4" s="1"/>
  <c r="Q116" i="4" s="1"/>
  <c r="S116" i="4" s="1"/>
  <c r="Q117" i="4" s="1"/>
  <c r="S117" i="4" s="1"/>
  <c r="Q118" i="4" s="1"/>
  <c r="S118" i="4" s="1"/>
  <c r="Q119" i="4" s="1"/>
  <c r="S119" i="4" s="1"/>
  <c r="Q120" i="4" s="1"/>
  <c r="S120" i="4" s="1"/>
  <c r="Q121" i="4" s="1"/>
  <c r="S121" i="4" s="1"/>
  <c r="Q122" i="4" s="1"/>
  <c r="S122" i="4" s="1"/>
  <c r="Q123" i="4" s="1"/>
  <c r="S123" i="4" s="1"/>
  <c r="Q124" i="4" s="1"/>
  <c r="S124" i="4" s="1"/>
  <c r="Q125" i="4" s="1"/>
  <c r="S125" i="4" s="1"/>
  <c r="Q126" i="4" s="1"/>
  <c r="S126" i="4" s="1"/>
  <c r="Q127" i="4" s="1"/>
  <c r="S127" i="4" s="1"/>
  <c r="Q128" i="4" s="1"/>
  <c r="S128" i="4" s="1"/>
  <c r="Q129" i="4" s="1"/>
  <c r="S129" i="4" s="1"/>
  <c r="Q130" i="4" s="1"/>
  <c r="S130" i="4" s="1"/>
  <c r="Q131" i="4" s="1"/>
  <c r="S131" i="4" s="1"/>
  <c r="Q132" i="4" s="1"/>
  <c r="S132" i="4" s="1"/>
  <c r="Q133" i="4" s="1"/>
  <c r="S133" i="4" s="1"/>
  <c r="Q134" i="4" s="1"/>
  <c r="S134" i="4" s="1"/>
  <c r="Q135" i="4" s="1"/>
  <c r="S135" i="4" s="1"/>
  <c r="Q136" i="4" s="1"/>
  <c r="S136" i="4" s="1"/>
  <c r="Q137" i="4" s="1"/>
  <c r="S137" i="4" s="1"/>
  <c r="Q138" i="4" s="1"/>
  <c r="S138" i="4" s="1"/>
  <c r="Q139" i="4" s="1"/>
  <c r="S139" i="4" s="1"/>
  <c r="Q140" i="4" s="1"/>
  <c r="S140" i="4" s="1"/>
  <c r="Q141" i="4" s="1"/>
  <c r="S141" i="4" s="1"/>
  <c r="Q142" i="4" s="1"/>
  <c r="S142" i="4" s="1"/>
  <c r="Q143" i="4" s="1"/>
  <c r="S143" i="4" s="1"/>
  <c r="Q144" i="4" s="1"/>
  <c r="S144" i="4" s="1"/>
  <c r="Q145" i="4" s="1"/>
  <c r="S145" i="4" s="1"/>
  <c r="Q146" i="4" s="1"/>
  <c r="S146" i="4" s="1"/>
  <c r="Q147" i="4" s="1"/>
  <c r="S147" i="4" s="1"/>
  <c r="Q148" i="4" s="1"/>
  <c r="S148" i="4" s="1"/>
  <c r="Q149" i="4" s="1"/>
  <c r="S149" i="4" s="1"/>
  <c r="Q150" i="4" s="1"/>
  <c r="S150" i="4" s="1"/>
  <c r="Q151" i="4" s="1"/>
  <c r="S151" i="4" s="1"/>
  <c r="Q152" i="4" s="1"/>
  <c r="S152" i="4" s="1"/>
  <c r="Q153" i="4" s="1"/>
  <c r="S153" i="4" s="1"/>
  <c r="Q154" i="4" s="1"/>
  <c r="S154" i="4" s="1"/>
  <c r="Q155" i="4" s="1"/>
  <c r="S155" i="4" s="1"/>
  <c r="Q156" i="4" s="1"/>
  <c r="S156" i="4" s="1"/>
  <c r="Q157" i="4" s="1"/>
  <c r="S157" i="4" s="1"/>
  <c r="Q158" i="4" s="1"/>
  <c r="S158" i="4" s="1"/>
  <c r="Q159" i="4" s="1"/>
  <c r="S159" i="4" s="1"/>
  <c r="Q160" i="4" s="1"/>
  <c r="S160" i="4" s="1"/>
  <c r="Q161" i="4" s="1"/>
  <c r="S161" i="4" s="1"/>
  <c r="Q162" i="4" s="1"/>
  <c r="S162" i="4" s="1"/>
  <c r="Q163" i="4" s="1"/>
  <c r="S163" i="4" s="1"/>
  <c r="Q164" i="4" s="1"/>
  <c r="S164" i="4" s="1"/>
  <c r="Q165" i="4" s="1"/>
  <c r="S165" i="4" s="1"/>
  <c r="Q166" i="4" s="1"/>
  <c r="S166" i="4" s="1"/>
  <c r="Q167" i="4" s="1"/>
  <c r="S167" i="4" s="1"/>
  <c r="Q168" i="4" s="1"/>
  <c r="S168" i="4" s="1"/>
  <c r="Q169" i="4" s="1"/>
  <c r="S169" i="4" s="1"/>
  <c r="Q170" i="4" s="1"/>
  <c r="S170" i="4" s="1"/>
  <c r="Q171" i="4" s="1"/>
  <c r="S171" i="4" s="1"/>
  <c r="Q172" i="4" s="1"/>
  <c r="S172" i="4" s="1"/>
  <c r="Q173" i="4" s="1"/>
  <c r="S173" i="4" s="1"/>
  <c r="Q174" i="4" s="1"/>
  <c r="S174" i="4" s="1"/>
  <c r="Q175" i="4" s="1"/>
  <c r="S175" i="4" s="1"/>
  <c r="Q176" i="4" s="1"/>
  <c r="S176" i="4" s="1"/>
  <c r="Q177" i="4" s="1"/>
  <c r="S177" i="4" s="1"/>
  <c r="Q178" i="4" s="1"/>
  <c r="S178" i="4" s="1"/>
  <c r="Q179" i="4" s="1"/>
  <c r="S179" i="4" s="1"/>
  <c r="Q180" i="4" s="1"/>
  <c r="S180" i="4" s="1"/>
  <c r="Q181" i="4" s="1"/>
  <c r="S181" i="4" s="1"/>
  <c r="Q182" i="4" s="1"/>
  <c r="S182" i="4" s="1"/>
  <c r="Q183" i="4" s="1"/>
  <c r="S183" i="4" s="1"/>
  <c r="Q184" i="4" s="1"/>
  <c r="S184" i="4" s="1"/>
  <c r="Q185" i="4" s="1"/>
  <c r="S185" i="4" s="1"/>
  <c r="Q186" i="4" s="1"/>
  <c r="S186" i="4" s="1"/>
  <c r="Q187" i="4" s="1"/>
  <c r="S187" i="4" s="1"/>
  <c r="Q188" i="4" s="1"/>
  <c r="S188" i="4" s="1"/>
  <c r="Q189" i="4" s="1"/>
  <c r="S189" i="4" s="1"/>
  <c r="Q190" i="4" s="1"/>
  <c r="S190" i="4" s="1"/>
  <c r="Q191" i="4" s="1"/>
  <c r="S191" i="4" s="1"/>
  <c r="Q192" i="4" s="1"/>
  <c r="S192" i="4" s="1"/>
  <c r="Q193" i="4" s="1"/>
  <c r="S193" i="4" s="1"/>
  <c r="Q194" i="4" s="1"/>
  <c r="S194" i="4" s="1"/>
  <c r="Q195" i="4" s="1"/>
  <c r="S195" i="4" s="1"/>
  <c r="Q196" i="4" s="1"/>
  <c r="S196" i="4" s="1"/>
  <c r="Q197" i="4" s="1"/>
  <c r="S197" i="4" s="1"/>
  <c r="Q198" i="4" s="1"/>
  <c r="S198" i="4" s="1"/>
  <c r="Q199" i="4" s="1"/>
  <c r="S199" i="4" s="1"/>
  <c r="Q200" i="4" s="1"/>
  <c r="S200" i="4" s="1"/>
  <c r="Q201" i="4" s="1"/>
  <c r="S201" i="4" s="1"/>
  <c r="Q202" i="4" s="1"/>
  <c r="S202" i="4" s="1"/>
  <c r="Q203" i="4" s="1"/>
  <c r="S203" i="4" s="1"/>
  <c r="Q204" i="4" s="1"/>
  <c r="S204" i="4" s="1"/>
  <c r="Q205" i="4" s="1"/>
  <c r="S205" i="4" s="1"/>
  <c r="Q206" i="4" s="1"/>
  <c r="S206" i="4" s="1"/>
  <c r="Q207" i="4" s="1"/>
  <c r="S207" i="4" s="1"/>
  <c r="Q208" i="4" s="1"/>
  <c r="S208" i="4" s="1"/>
  <c r="Q209" i="4" s="1"/>
  <c r="S209" i="4" s="1"/>
  <c r="Q210" i="4" s="1"/>
  <c r="S210" i="4" s="1"/>
  <c r="Q211" i="4" s="1"/>
  <c r="S211" i="4" s="1"/>
  <c r="Q212" i="4" s="1"/>
  <c r="S212" i="4" s="1"/>
  <c r="Q213" i="4" s="1"/>
  <c r="S213" i="4" s="1"/>
  <c r="Q214" i="4" s="1"/>
  <c r="S214" i="4" s="1"/>
  <c r="Q215" i="4" s="1"/>
  <c r="S215" i="4" s="1"/>
  <c r="Q216" i="4" s="1"/>
  <c r="S216" i="4" s="1"/>
  <c r="Q217" i="4" s="1"/>
  <c r="S217" i="4" s="1"/>
  <c r="Q218" i="4" s="1"/>
  <c r="S218" i="4" s="1"/>
  <c r="Q219" i="4" s="1"/>
  <c r="S219" i="4" s="1"/>
  <c r="Q220" i="4" s="1"/>
  <c r="S220" i="4" s="1"/>
  <c r="Q221" i="4" s="1"/>
  <c r="S221" i="4" s="1"/>
  <c r="Q222" i="4" s="1"/>
  <c r="S222" i="4" s="1"/>
  <c r="Q223" i="4" s="1"/>
  <c r="S223" i="4" s="1"/>
  <c r="Q224" i="4" s="1"/>
  <c r="S224" i="4" s="1"/>
  <c r="Q225" i="4" s="1"/>
  <c r="S225" i="4" s="1"/>
  <c r="Q226" i="4" s="1"/>
  <c r="S226" i="4" s="1"/>
  <c r="Q227" i="4" s="1"/>
  <c r="S227" i="4" s="1"/>
  <c r="Q228" i="4" s="1"/>
  <c r="S228" i="4" s="1"/>
  <c r="Q229" i="4" s="1"/>
  <c r="S229" i="4" s="1"/>
  <c r="Q230" i="4" s="1"/>
  <c r="S230" i="4" s="1"/>
  <c r="Q231" i="4" s="1"/>
  <c r="S231" i="4" s="1"/>
  <c r="Q232" i="4" s="1"/>
  <c r="S232" i="4" s="1"/>
  <c r="Q233" i="4" s="1"/>
  <c r="S233" i="4" s="1"/>
  <c r="Q234" i="4" s="1"/>
  <c r="S234" i="4" s="1"/>
  <c r="Q235" i="4" s="1"/>
  <c r="S235" i="4" s="1"/>
  <c r="Q236" i="4" s="1"/>
  <c r="S236" i="4" s="1"/>
  <c r="Q237" i="4" s="1"/>
  <c r="S237" i="4" s="1"/>
  <c r="Q238" i="4" s="1"/>
  <c r="S238" i="4" s="1"/>
  <c r="Q239" i="4" s="1"/>
  <c r="S239" i="4" s="1"/>
  <c r="Q240" i="4" s="1"/>
  <c r="S240" i="4" s="1"/>
  <c r="Q241" i="4" s="1"/>
  <c r="S241" i="4" s="1"/>
  <c r="Q242" i="4" s="1"/>
  <c r="S242" i="4" s="1"/>
  <c r="Q243" i="4" s="1"/>
  <c r="S243" i="4" s="1"/>
  <c r="Q244" i="4" s="1"/>
  <c r="S244" i="4" s="1"/>
  <c r="Q245" i="4" s="1"/>
  <c r="S245" i="4" s="1"/>
  <c r="Q246" i="4" s="1"/>
  <c r="S246" i="4" s="1"/>
  <c r="W7" i="4"/>
  <c r="U8" i="4" l="1"/>
  <c r="X7" i="4"/>
  <c r="AB7" i="4" s="1"/>
  <c r="V8" i="4" l="1"/>
  <c r="W8" i="4" l="1"/>
  <c r="X8" i="4" l="1"/>
  <c r="AB8" i="4" s="1"/>
  <c r="U9" i="4"/>
  <c r="V9" i="4" l="1"/>
  <c r="W9" i="4" l="1"/>
  <c r="X9" i="4" l="1"/>
  <c r="AB9" i="4" s="1"/>
  <c r="U10" i="4"/>
  <c r="V10" i="4" l="1"/>
  <c r="W10" i="4" l="1"/>
  <c r="X10" i="4" l="1"/>
  <c r="AB10" i="4" s="1"/>
  <c r="U11" i="4"/>
  <c r="V11" i="4" l="1"/>
  <c r="W11" i="4" s="1"/>
  <c r="U12" i="4"/>
  <c r="V12" i="4" l="1"/>
  <c r="W12" i="4" s="1"/>
  <c r="X12" i="4" s="1"/>
  <c r="AB12" i="4" s="1"/>
  <c r="X11" i="4"/>
  <c r="AB11" i="4" s="1"/>
  <c r="U13" i="4" l="1"/>
  <c r="V13" i="4" l="1"/>
  <c r="W13" i="4" s="1"/>
  <c r="X13" i="4"/>
  <c r="AB13" i="4" s="1"/>
  <c r="U14" i="4"/>
  <c r="V14" i="4" l="1"/>
  <c r="W14" i="4" s="1"/>
  <c r="X14" i="4" s="1"/>
  <c r="AB14" i="4" s="1"/>
  <c r="U15" i="4"/>
  <c r="V15" i="4" l="1"/>
  <c r="W15" i="4" s="1"/>
  <c r="X15" i="4"/>
  <c r="AB15" i="4" s="1"/>
  <c r="U16" i="4"/>
  <c r="V16" i="4" l="1"/>
  <c r="W16" i="4" s="1"/>
  <c r="U17" i="4"/>
  <c r="X16" i="4"/>
  <c r="AB16" i="4" s="1"/>
  <c r="V17" i="4" l="1"/>
  <c r="W17" i="4" s="1"/>
  <c r="U18" i="4" s="1"/>
  <c r="V18" i="4" l="1"/>
  <c r="W18" i="4" s="1"/>
  <c r="U19" i="4" s="1"/>
  <c r="X17" i="4"/>
  <c r="AB17" i="4" s="1"/>
  <c r="V19" i="4" l="1"/>
  <c r="W19" i="4" s="1"/>
  <c r="U20" i="4" s="1"/>
  <c r="X19" i="4"/>
  <c r="AB19" i="4" s="1"/>
  <c r="X18" i="4"/>
  <c r="AB18" i="4" s="1"/>
  <c r="V20" i="4" l="1"/>
  <c r="W20" i="4" s="1"/>
  <c r="U21" i="4" s="1"/>
  <c r="X20" i="4"/>
  <c r="AB20" i="4" s="1"/>
  <c r="V21" i="4" l="1"/>
  <c r="W21" i="4" s="1"/>
  <c r="U22" i="4" s="1"/>
  <c r="X21" i="4"/>
  <c r="AB21" i="4" s="1"/>
  <c r="V22" i="4" l="1"/>
  <c r="W22" i="4" s="1"/>
  <c r="U23" i="4" s="1"/>
  <c r="X22" i="4"/>
  <c r="AB22" i="4" s="1"/>
  <c r="V23" i="4" l="1"/>
  <c r="W23" i="4" s="1"/>
  <c r="U24" i="4" s="1"/>
  <c r="X23" i="4"/>
  <c r="AB23" i="4" s="1"/>
  <c r="V24" i="4" l="1"/>
  <c r="W24" i="4" s="1"/>
  <c r="U25" i="4" s="1"/>
  <c r="X24" i="4"/>
  <c r="AB24" i="4" s="1"/>
  <c r="V25" i="4" l="1"/>
  <c r="W25" i="4" s="1"/>
  <c r="X25" i="4" s="1"/>
  <c r="AB25" i="4" s="1"/>
  <c r="U26" i="4"/>
  <c r="V26" i="4" l="1"/>
  <c r="W26" i="4" s="1"/>
  <c r="X26" i="4" s="1"/>
  <c r="AB26" i="4" s="1"/>
  <c r="V27" i="4" l="1"/>
  <c r="W27" i="4" s="1"/>
  <c r="X27" i="4" s="1"/>
  <c r="U28" i="4" l="1"/>
  <c r="V28" i="4" l="1"/>
  <c r="W28" i="4" s="1"/>
  <c r="X28" i="4"/>
  <c r="U29" i="4"/>
  <c r="V29" i="4" l="1"/>
  <c r="W29" i="4" s="1"/>
  <c r="U30" i="4"/>
  <c r="X29" i="4"/>
  <c r="V30" i="4" l="1"/>
  <c r="W30" i="4" s="1"/>
  <c r="X30" i="4" s="1"/>
  <c r="U31" i="4" l="1"/>
  <c r="V31" i="4" l="1"/>
  <c r="W31" i="4" s="1"/>
  <c r="X31" i="4" s="1"/>
  <c r="U32" i="4" l="1"/>
  <c r="V32" i="4" l="1"/>
  <c r="W32" i="4" s="1"/>
  <c r="X32" i="4"/>
  <c r="U33" i="4"/>
  <c r="V33" i="4" l="1"/>
  <c r="W33" i="4" s="1"/>
  <c r="X33" i="4" s="1"/>
  <c r="U34" i="4"/>
  <c r="V34" i="4" l="1"/>
  <c r="W34" i="4" s="1"/>
  <c r="U35" i="4" s="1"/>
  <c r="V35" i="4" l="1"/>
  <c r="W35" i="4" s="1"/>
  <c r="U36" i="4"/>
  <c r="X35" i="4"/>
  <c r="X34" i="4"/>
  <c r="V36" i="4" l="1"/>
  <c r="W36" i="4" s="1"/>
  <c r="U37" i="4" s="1"/>
  <c r="V37" i="4" l="1"/>
  <c r="W37" i="4" s="1"/>
  <c r="U38" i="4"/>
  <c r="X37" i="4"/>
  <c r="X36" i="4"/>
  <c r="V38" i="4" l="1"/>
  <c r="W38" i="4" s="1"/>
  <c r="U39" i="4" s="1"/>
  <c r="V39" i="4" l="1"/>
  <c r="W39" i="4" s="1"/>
  <c r="U40" i="4" s="1"/>
  <c r="X39" i="4"/>
  <c r="X38" i="4"/>
  <c r="V40" i="4" l="1"/>
  <c r="W40" i="4" s="1"/>
  <c r="U41" i="4" s="1"/>
  <c r="V41" i="4" l="1"/>
  <c r="W41" i="4" s="1"/>
  <c r="U42" i="4"/>
  <c r="X41" i="4"/>
  <c r="X40" i="4"/>
  <c r="V42" i="4" l="1"/>
  <c r="W42" i="4" s="1"/>
  <c r="U43" i="4" s="1"/>
  <c r="V43" i="4" l="1"/>
  <c r="W43" i="4" s="1"/>
  <c r="U44" i="4" s="1"/>
  <c r="X43" i="4"/>
  <c r="X42" i="4"/>
  <c r="V44" i="4" l="1"/>
  <c r="W44" i="4" s="1"/>
  <c r="U45" i="4" s="1"/>
  <c r="V45" i="4" l="1"/>
  <c r="W45" i="4" s="1"/>
  <c r="X45" i="4" s="1"/>
  <c r="X44" i="4"/>
  <c r="U46" i="4" l="1"/>
  <c r="V46" i="4" l="1"/>
  <c r="W46" i="4" s="1"/>
  <c r="U47" i="4" s="1"/>
  <c r="V47" i="4" l="1"/>
  <c r="W47" i="4" s="1"/>
  <c r="U48" i="4"/>
  <c r="X47" i="4"/>
  <c r="X46" i="4"/>
  <c r="V48" i="4" l="1"/>
  <c r="W48" i="4" s="1"/>
  <c r="U49" i="4" s="1"/>
  <c r="V49" i="4" l="1"/>
  <c r="W49" i="4" s="1"/>
  <c r="X49" i="4"/>
  <c r="U50" i="4"/>
  <c r="X48" i="4"/>
  <c r="V50" i="4" l="1"/>
  <c r="W50" i="4" s="1"/>
  <c r="U51" i="4" s="1"/>
  <c r="V51" i="4" l="1"/>
  <c r="W51" i="4" s="1"/>
  <c r="U52" i="4"/>
  <c r="X51" i="4"/>
  <c r="X50" i="4"/>
  <c r="V52" i="4" l="1"/>
  <c r="W52" i="4" s="1"/>
  <c r="U53" i="4" s="1"/>
  <c r="V53" i="4" l="1"/>
  <c r="W53" i="4" s="1"/>
  <c r="U54" i="4" s="1"/>
  <c r="X53" i="4"/>
  <c r="X52" i="4"/>
  <c r="V54" i="4" l="1"/>
  <c r="W54" i="4" s="1"/>
  <c r="X54" i="4"/>
  <c r="U55" i="4"/>
  <c r="V55" i="4" l="1"/>
  <c r="W55" i="4" s="1"/>
  <c r="X55" i="4"/>
  <c r="U56" i="4"/>
  <c r="V56" i="4" l="1"/>
  <c r="W56" i="4" s="1"/>
  <c r="U57" i="4"/>
  <c r="X56" i="4"/>
  <c r="V57" i="4" l="1"/>
  <c r="W57" i="4" s="1"/>
  <c r="X57" i="4" s="1"/>
  <c r="U58" i="4"/>
  <c r="V58" i="4" l="1"/>
  <c r="W58" i="4" s="1"/>
  <c r="U59" i="4"/>
  <c r="X58" i="4"/>
  <c r="V59" i="4" l="1"/>
  <c r="W59" i="4" s="1"/>
  <c r="X59" i="4" s="1"/>
  <c r="U60" i="4" l="1"/>
  <c r="V60" i="4" s="1"/>
  <c r="W60" i="4" s="1"/>
  <c r="X60" i="4" s="1"/>
  <c r="U61" i="4" l="1"/>
  <c r="V61" i="4" s="1"/>
  <c r="W61" i="4" s="1"/>
  <c r="U62" i="4" s="1"/>
  <c r="X61" i="4" l="1"/>
  <c r="V62" i="4"/>
  <c r="W62" i="4" s="1"/>
  <c r="U63" i="4" s="1"/>
  <c r="V63" i="4" l="1"/>
  <c r="W63" i="4" s="1"/>
  <c r="X63" i="4" s="1"/>
  <c r="X62" i="4"/>
  <c r="U64" i="4" l="1"/>
  <c r="V64" i="4" l="1"/>
  <c r="W64" i="4" s="1"/>
  <c r="U65" i="4"/>
  <c r="X64" i="4"/>
  <c r="V65" i="4" l="1"/>
  <c r="W65" i="4" s="1"/>
  <c r="X65" i="4" s="1"/>
  <c r="U66" i="4"/>
  <c r="V66" i="4" l="1"/>
  <c r="W66" i="4" s="1"/>
  <c r="X66" i="4" s="1"/>
  <c r="U67" i="4"/>
  <c r="V67" i="4" l="1"/>
  <c r="W67" i="4" s="1"/>
  <c r="U68" i="4" s="1"/>
  <c r="X67" i="4"/>
  <c r="V68" i="4" l="1"/>
  <c r="W68" i="4" s="1"/>
  <c r="U69" i="4"/>
  <c r="X68" i="4"/>
  <c r="V69" i="4" l="1"/>
  <c r="W69" i="4" s="1"/>
  <c r="X69" i="4" s="1"/>
  <c r="U70" i="4" l="1"/>
  <c r="V70" i="4" l="1"/>
  <c r="W70" i="4" s="1"/>
  <c r="X70" i="4" s="1"/>
  <c r="U71" i="4"/>
  <c r="V71" i="4" l="1"/>
  <c r="W71" i="4" s="1"/>
  <c r="U72" i="4"/>
  <c r="X71" i="4"/>
  <c r="V72" i="4" l="1"/>
  <c r="W72" i="4" s="1"/>
  <c r="U73" i="4" s="1"/>
  <c r="X72" i="4" l="1"/>
  <c r="V73" i="4"/>
  <c r="W73" i="4" s="1"/>
  <c r="X73" i="4" s="1"/>
  <c r="U74" i="4" l="1"/>
  <c r="V74" i="4" l="1"/>
  <c r="W74" i="4" s="1"/>
  <c r="U75" i="4" s="1"/>
  <c r="X74" i="4"/>
  <c r="V75" i="4" l="1"/>
  <c r="W75" i="4" s="1"/>
  <c r="X75" i="4" s="1"/>
  <c r="U76" i="4" l="1"/>
  <c r="V76" i="4" l="1"/>
  <c r="W76" i="4" s="1"/>
  <c r="X76" i="4" s="1"/>
  <c r="U77" i="4" l="1"/>
  <c r="V77" i="4" l="1"/>
  <c r="W77" i="4" s="1"/>
  <c r="U78" i="4"/>
  <c r="X77" i="4"/>
  <c r="V78" i="4" l="1"/>
  <c r="W78" i="4" s="1"/>
  <c r="X78" i="4" s="1"/>
  <c r="U79" i="4"/>
  <c r="V79" i="4" l="1"/>
  <c r="W79" i="4" s="1"/>
  <c r="U80" i="4"/>
  <c r="X79" i="4"/>
  <c r="V80" i="4" l="1"/>
  <c r="W80" i="4" s="1"/>
  <c r="X80" i="4" s="1"/>
  <c r="U81" i="4" l="1"/>
  <c r="V81" i="4" l="1"/>
  <c r="W81" i="4" s="1"/>
  <c r="U82" i="4" s="1"/>
  <c r="X81" i="4" l="1"/>
  <c r="V82" i="4"/>
  <c r="W82" i="4" s="1"/>
  <c r="X82" i="4" s="1"/>
  <c r="U83" i="4" l="1"/>
  <c r="V83" i="4"/>
  <c r="W83" i="4" s="1"/>
  <c r="U84" i="4"/>
  <c r="X83" i="4"/>
  <c r="V84" i="4" l="1"/>
  <c r="W84" i="4" s="1"/>
  <c r="X84" i="4" s="1"/>
  <c r="U85" i="4" l="1"/>
  <c r="V85" i="4" l="1"/>
  <c r="W85" i="4" s="1"/>
  <c r="U86" i="4" s="1"/>
  <c r="X85" i="4"/>
  <c r="V86" i="4" l="1"/>
  <c r="W86" i="4" s="1"/>
  <c r="X86" i="4" s="1"/>
  <c r="U87" i="4" l="1"/>
  <c r="V87" i="4"/>
  <c r="W87" i="4" s="1"/>
  <c r="U88" i="4" s="1"/>
  <c r="X87" i="4"/>
  <c r="V88" i="4" l="1"/>
  <c r="W88" i="4" s="1"/>
  <c r="X88" i="4" s="1"/>
  <c r="U89" i="4"/>
  <c r="V89" i="4" l="1"/>
  <c r="W89" i="4" s="1"/>
  <c r="U90" i="4" s="1"/>
  <c r="X89" i="4"/>
  <c r="V90" i="4" l="1"/>
  <c r="W90" i="4" s="1"/>
  <c r="X90" i="4" s="1"/>
  <c r="U91" i="4" l="1"/>
  <c r="V91" i="4" l="1"/>
  <c r="W91" i="4" s="1"/>
  <c r="U92" i="4"/>
  <c r="X91" i="4"/>
  <c r="V92" i="4" l="1"/>
  <c r="W92" i="4" s="1"/>
  <c r="X92" i="4" s="1"/>
  <c r="U93" i="4" l="1"/>
  <c r="V93" i="4" l="1"/>
  <c r="W93" i="4" s="1"/>
  <c r="U94" i="4"/>
  <c r="X93" i="4"/>
  <c r="V94" i="4" l="1"/>
  <c r="W94" i="4" s="1"/>
  <c r="X94" i="4" s="1"/>
  <c r="U95" i="4"/>
  <c r="V95" i="4" l="1"/>
  <c r="W95" i="4" s="1"/>
  <c r="U96" i="4"/>
  <c r="X95" i="4"/>
  <c r="V96" i="4" l="1"/>
  <c r="W96" i="4" s="1"/>
  <c r="X96" i="4" s="1"/>
  <c r="U97" i="4" l="1"/>
  <c r="V97" i="4" l="1"/>
  <c r="W97" i="4" s="1"/>
  <c r="U98" i="4" s="1"/>
  <c r="X97" i="4"/>
  <c r="V98" i="4" l="1"/>
  <c r="W98" i="4" s="1"/>
  <c r="X98" i="4" s="1"/>
  <c r="U99" i="4"/>
  <c r="V99" i="4" l="1"/>
  <c r="W99" i="4" s="1"/>
  <c r="U100" i="4"/>
  <c r="X99" i="4"/>
  <c r="V100" i="4" l="1"/>
  <c r="W100" i="4" s="1"/>
  <c r="X100" i="4" s="1"/>
  <c r="U101" i="4" l="1"/>
  <c r="V101" i="4" l="1"/>
  <c r="W101" i="4" s="1"/>
  <c r="U102" i="4" s="1"/>
  <c r="X101" i="4" l="1"/>
  <c r="V102" i="4"/>
  <c r="W102" i="4" s="1"/>
  <c r="X102" i="4" s="1"/>
  <c r="U103" i="4"/>
  <c r="V103" i="4" l="1"/>
  <c r="W103" i="4" s="1"/>
  <c r="U104" i="4" s="1"/>
  <c r="X103" i="4"/>
  <c r="V104" i="4" l="1"/>
  <c r="W104" i="4" s="1"/>
  <c r="X104" i="4" s="1"/>
  <c r="U105" i="4" l="1"/>
  <c r="V105" i="4"/>
  <c r="W105" i="4" s="1"/>
  <c r="U106" i="4"/>
  <c r="X105" i="4"/>
  <c r="V106" i="4" l="1"/>
  <c r="W106" i="4" s="1"/>
  <c r="X106" i="4" s="1"/>
  <c r="U107" i="4" l="1"/>
  <c r="V107" i="4" l="1"/>
  <c r="W107" i="4" s="1"/>
  <c r="U108" i="4" s="1"/>
  <c r="X107" i="4" l="1"/>
  <c r="V108" i="4"/>
  <c r="W108" i="4" s="1"/>
  <c r="X108" i="4" s="1"/>
  <c r="U109" i="4" l="1"/>
  <c r="V109" i="4" l="1"/>
  <c r="W109" i="4" s="1"/>
  <c r="U110" i="4"/>
  <c r="X109" i="4"/>
  <c r="V110" i="4" l="1"/>
  <c r="W110" i="4" s="1"/>
  <c r="X110" i="4" s="1"/>
  <c r="U111" i="4" l="1"/>
  <c r="U112" i="4" s="1"/>
  <c r="V111" i="4"/>
  <c r="W111" i="4" s="1"/>
  <c r="X111" i="4" s="1"/>
  <c r="V112" i="4" l="1"/>
  <c r="W112" i="4" s="1"/>
  <c r="X112" i="4" s="1"/>
  <c r="U113" i="4" l="1"/>
  <c r="V113" i="4" l="1"/>
  <c r="W113" i="4" s="1"/>
  <c r="U114" i="4"/>
  <c r="X113" i="4"/>
  <c r="V114" i="4" l="1"/>
  <c r="W114" i="4" s="1"/>
  <c r="X114" i="4" s="1"/>
  <c r="U115" i="4" l="1"/>
  <c r="V115" i="4" l="1"/>
  <c r="W115" i="4" s="1"/>
  <c r="U116" i="4"/>
  <c r="X115" i="4"/>
  <c r="V116" i="4" l="1"/>
  <c r="W116" i="4" s="1"/>
  <c r="X116" i="4" s="1"/>
  <c r="U117" i="4" l="1"/>
  <c r="V117" i="4" l="1"/>
  <c r="W117" i="4" s="1"/>
  <c r="U118" i="4" s="1"/>
  <c r="X117" i="4"/>
  <c r="V118" i="4" l="1"/>
  <c r="W118" i="4" s="1"/>
  <c r="X118" i="4" s="1"/>
  <c r="U119" i="4" l="1"/>
  <c r="V119" i="4" l="1"/>
  <c r="W119" i="4" s="1"/>
  <c r="U120" i="4"/>
  <c r="X119" i="4"/>
  <c r="V120" i="4" l="1"/>
  <c r="W120" i="4" s="1"/>
  <c r="X120" i="4" s="1"/>
  <c r="U121" i="4" l="1"/>
  <c r="V121" i="4" l="1"/>
  <c r="W121" i="4" s="1"/>
  <c r="U122" i="4" s="1"/>
  <c r="X121" i="4" l="1"/>
  <c r="V122" i="4"/>
  <c r="W122" i="4" s="1"/>
  <c r="U123" i="4" s="1"/>
  <c r="V123" i="4" l="1"/>
  <c r="W123" i="4" s="1"/>
  <c r="U124" i="4" s="1"/>
  <c r="X123" i="4"/>
  <c r="X122" i="4"/>
  <c r="V124" i="4" l="1"/>
  <c r="W124" i="4" s="1"/>
  <c r="X124" i="4" s="1"/>
  <c r="U125" i="4" l="1"/>
  <c r="V125" i="4" l="1"/>
  <c r="W125" i="4" s="1"/>
  <c r="U126" i="4"/>
  <c r="X125" i="4"/>
  <c r="V126" i="4" l="1"/>
  <c r="W126" i="4" s="1"/>
  <c r="X126" i="4" s="1"/>
  <c r="U127" i="4" l="1"/>
  <c r="V127" i="4" s="1"/>
  <c r="W127" i="4" s="1"/>
  <c r="X127" i="4" l="1"/>
  <c r="U128" i="4"/>
  <c r="V128" i="4"/>
  <c r="W128" i="4" s="1"/>
  <c r="X128" i="4" s="1"/>
  <c r="U129" i="4" l="1"/>
  <c r="V129" i="4" l="1"/>
  <c r="W129" i="4" s="1"/>
  <c r="U130" i="4" s="1"/>
  <c r="X129" i="4"/>
  <c r="V130" i="4" l="1"/>
  <c r="W130" i="4" s="1"/>
  <c r="X130" i="4" s="1"/>
  <c r="U131" i="4"/>
  <c r="V131" i="4" l="1"/>
  <c r="W131" i="4" s="1"/>
  <c r="U132" i="4" s="1"/>
  <c r="X131" i="4" l="1"/>
  <c r="V132" i="4"/>
  <c r="W132" i="4" s="1"/>
  <c r="X132" i="4" s="1"/>
  <c r="U133" i="4"/>
  <c r="V133" i="4" l="1"/>
  <c r="W133" i="4" s="1"/>
  <c r="U134" i="4" s="1"/>
  <c r="X133" i="4"/>
  <c r="V134" i="4" l="1"/>
  <c r="W134" i="4" s="1"/>
  <c r="X134" i="4" s="1"/>
  <c r="U135" i="4"/>
  <c r="V135" i="4" l="1"/>
  <c r="W135" i="4" s="1"/>
  <c r="U136" i="4" s="1"/>
  <c r="X135" i="4" l="1"/>
  <c r="V136" i="4"/>
  <c r="W136" i="4" s="1"/>
  <c r="X136" i="4" s="1"/>
  <c r="U137" i="4" l="1"/>
  <c r="V137" i="4"/>
  <c r="W137" i="4" s="1"/>
  <c r="X137" i="4" s="1"/>
  <c r="U138" i="4" l="1"/>
  <c r="V138" i="4"/>
  <c r="W138" i="4" s="1"/>
  <c r="X138" i="4" s="1"/>
  <c r="U139" i="4" l="1"/>
  <c r="V139" i="4" l="1"/>
  <c r="W139" i="4" s="1"/>
  <c r="U140" i="4"/>
  <c r="X139" i="4"/>
  <c r="V140" i="4" l="1"/>
  <c r="W140" i="4" s="1"/>
  <c r="X140" i="4" s="1"/>
  <c r="U141" i="4" l="1"/>
  <c r="V141" i="4" l="1"/>
  <c r="W141" i="4" s="1"/>
  <c r="U142" i="4" s="1"/>
  <c r="X141" i="4"/>
  <c r="V142" i="4" l="1"/>
  <c r="W142" i="4" s="1"/>
  <c r="X142" i="4" s="1"/>
  <c r="U143" i="4" l="1"/>
  <c r="V143" i="4" l="1"/>
  <c r="W143" i="4" s="1"/>
  <c r="U144" i="4" s="1"/>
  <c r="X143" i="4"/>
  <c r="V144" i="4" l="1"/>
  <c r="W144" i="4" s="1"/>
  <c r="X144" i="4" s="1"/>
  <c r="U145" i="4" l="1"/>
  <c r="V145" i="4" l="1"/>
  <c r="W145" i="4" s="1"/>
  <c r="U146" i="4" s="1"/>
  <c r="X145" i="4" l="1"/>
  <c r="V146" i="4"/>
  <c r="W146" i="4" s="1"/>
  <c r="X146" i="4" s="1"/>
  <c r="U147" i="4"/>
  <c r="V147" i="4" l="1"/>
  <c r="W147" i="4" s="1"/>
  <c r="U148" i="4"/>
  <c r="X147" i="4"/>
  <c r="V148" i="4" l="1"/>
  <c r="W148" i="4" s="1"/>
  <c r="X148" i="4" s="1"/>
  <c r="U149" i="4" l="1"/>
  <c r="V149" i="4"/>
  <c r="W149" i="4" s="1"/>
  <c r="U150" i="4"/>
  <c r="X149" i="4"/>
  <c r="V150" i="4" l="1"/>
  <c r="W150" i="4" s="1"/>
  <c r="X150" i="4" s="1"/>
  <c r="U151" i="4" l="1"/>
  <c r="V151" i="4" s="1"/>
  <c r="W151" i="4" s="1"/>
  <c r="U152" i="4" l="1"/>
  <c r="X151" i="4"/>
  <c r="V152" i="4"/>
  <c r="W152" i="4" s="1"/>
  <c r="X152" i="4" s="1"/>
  <c r="U153" i="4"/>
  <c r="V153" i="4" l="1"/>
  <c r="W153" i="4" s="1"/>
  <c r="U154" i="4"/>
  <c r="X153" i="4"/>
  <c r="V154" i="4" l="1"/>
  <c r="W154" i="4" s="1"/>
  <c r="X154" i="4" s="1"/>
  <c r="U155" i="4" l="1"/>
  <c r="V155" i="4"/>
  <c r="W155" i="4" s="1"/>
  <c r="U156" i="4" s="1"/>
  <c r="X155" i="4" l="1"/>
  <c r="V156" i="4"/>
  <c r="W156" i="4" s="1"/>
  <c r="X156" i="4" s="1"/>
  <c r="U157" i="4" l="1"/>
  <c r="V157" i="4" l="1"/>
  <c r="W157" i="4" s="1"/>
  <c r="U158" i="4"/>
  <c r="X157" i="4"/>
  <c r="V158" i="4" l="1"/>
  <c r="W158" i="4" s="1"/>
  <c r="X158" i="4" s="1"/>
  <c r="U159" i="4"/>
  <c r="V159" i="4" l="1"/>
  <c r="W159" i="4" s="1"/>
  <c r="U160" i="4" s="1"/>
  <c r="V160" i="4" l="1"/>
  <c r="W160" i="4" s="1"/>
  <c r="X160" i="4" s="1"/>
  <c r="X159" i="4"/>
  <c r="U161" i="4" l="1"/>
  <c r="V161" i="4" l="1"/>
  <c r="W161" i="4" s="1"/>
  <c r="U162" i="4"/>
  <c r="X161" i="4"/>
  <c r="V162" i="4" l="1"/>
  <c r="W162" i="4" s="1"/>
  <c r="X162" i="4" s="1"/>
  <c r="U163" i="4" l="1"/>
  <c r="V163" i="4"/>
  <c r="W163" i="4" s="1"/>
  <c r="U164" i="4" s="1"/>
  <c r="V164" i="4" l="1"/>
  <c r="W164" i="4" s="1"/>
  <c r="X164" i="4" s="1"/>
  <c r="U165" i="4"/>
  <c r="X163" i="4"/>
  <c r="V165" i="4" l="1"/>
  <c r="W165" i="4" s="1"/>
  <c r="U166" i="4"/>
  <c r="X165" i="4"/>
  <c r="V166" i="4" l="1"/>
  <c r="W166" i="4" s="1"/>
  <c r="X166" i="4" s="1"/>
  <c r="U167" i="4"/>
  <c r="V167" i="4" l="1"/>
  <c r="W167" i="4" s="1"/>
  <c r="X167" i="4"/>
  <c r="U168" i="4"/>
  <c r="V168" i="4" l="1"/>
  <c r="W168" i="4" s="1"/>
  <c r="X168" i="4" s="1"/>
  <c r="U169" i="4"/>
  <c r="V169" i="4" l="1"/>
  <c r="W169" i="4" s="1"/>
  <c r="U170" i="4" s="1"/>
  <c r="X169" i="4"/>
  <c r="V170" i="4" l="1"/>
  <c r="W170" i="4" s="1"/>
  <c r="X170" i="4" s="1"/>
  <c r="U171" i="4" l="1"/>
  <c r="V171" i="4" l="1"/>
  <c r="W171" i="4" s="1"/>
  <c r="X171" i="4"/>
  <c r="U172" i="4"/>
  <c r="V172" i="4" l="1"/>
  <c r="W172" i="4" s="1"/>
  <c r="X172" i="4" s="1"/>
  <c r="U173" i="4"/>
  <c r="V173" i="4" l="1"/>
  <c r="W173" i="4" s="1"/>
  <c r="X173" i="4"/>
  <c r="U174" i="4"/>
  <c r="V174" i="4" l="1"/>
  <c r="W174" i="4" s="1"/>
  <c r="X174" i="4" s="1"/>
  <c r="U175" i="4" l="1"/>
  <c r="V175" i="4" l="1"/>
  <c r="W175" i="4" s="1"/>
  <c r="U176" i="4"/>
  <c r="X175" i="4"/>
  <c r="V176" i="4" l="1"/>
  <c r="W176" i="4" s="1"/>
  <c r="X176" i="4" s="1"/>
  <c r="U177" i="4"/>
  <c r="V177" i="4" l="1"/>
  <c r="W177" i="4" s="1"/>
  <c r="U178" i="4"/>
  <c r="X177" i="4"/>
  <c r="V178" i="4" l="1"/>
  <c r="W178" i="4" s="1"/>
  <c r="X178" i="4" s="1"/>
  <c r="U179" i="4"/>
  <c r="V179" i="4" l="1"/>
  <c r="W179" i="4" s="1"/>
  <c r="X179" i="4"/>
  <c r="U180" i="4"/>
  <c r="V180" i="4" l="1"/>
  <c r="W180" i="4" s="1"/>
  <c r="X180" i="4" s="1"/>
  <c r="U181" i="4"/>
  <c r="V181" i="4" l="1"/>
  <c r="W181" i="4" s="1"/>
  <c r="U182" i="4" s="1"/>
  <c r="X181" i="4"/>
  <c r="V182" i="4" l="1"/>
  <c r="W182" i="4" s="1"/>
  <c r="X182" i="4" s="1"/>
  <c r="U183" i="4" l="1"/>
  <c r="V183" i="4" s="1"/>
  <c r="W183" i="4" s="1"/>
  <c r="X183" i="4" l="1"/>
  <c r="U184" i="4"/>
  <c r="V184" i="4"/>
  <c r="W184" i="4" s="1"/>
  <c r="U185" i="4" s="1"/>
  <c r="V185" i="4" l="1"/>
  <c r="W185" i="4" s="1"/>
  <c r="U186" i="4" s="1"/>
  <c r="X184" i="4"/>
  <c r="V186" i="4" l="1"/>
  <c r="W186" i="4" s="1"/>
  <c r="X186" i="4" s="1"/>
  <c r="X185" i="4"/>
  <c r="U187" i="4" l="1"/>
  <c r="V187" i="4" l="1"/>
  <c r="W187" i="4" s="1"/>
  <c r="X187" i="4"/>
  <c r="U188" i="4"/>
  <c r="V188" i="4" l="1"/>
  <c r="W188" i="4" s="1"/>
  <c r="U189" i="4" s="1"/>
  <c r="X188" i="4" l="1"/>
  <c r="V189" i="4"/>
  <c r="W189" i="4" s="1"/>
  <c r="X189" i="4"/>
  <c r="U190" i="4"/>
  <c r="V190" i="4" l="1"/>
  <c r="W190" i="4" s="1"/>
  <c r="X190" i="4" s="1"/>
  <c r="U191" i="4" l="1"/>
  <c r="V191" i="4" l="1"/>
  <c r="W191" i="4" s="1"/>
  <c r="U192" i="4"/>
  <c r="X191" i="4"/>
  <c r="V192" i="4" l="1"/>
  <c r="W192" i="4" s="1"/>
  <c r="U193" i="4"/>
  <c r="X192" i="4"/>
  <c r="V193" i="4" l="1"/>
  <c r="W193" i="4" s="1"/>
  <c r="U194" i="4" s="1"/>
  <c r="X193" i="4" l="1"/>
  <c r="V194" i="4"/>
  <c r="W194" i="4" s="1"/>
  <c r="U195" i="4" s="1"/>
  <c r="X194" i="4"/>
  <c r="V195" i="4" l="1"/>
  <c r="W195" i="4" s="1"/>
  <c r="U196" i="4" s="1"/>
  <c r="V196" i="4" l="1"/>
  <c r="W196" i="4" s="1"/>
  <c r="X196" i="4" s="1"/>
  <c r="X195" i="4"/>
  <c r="U197" i="4" l="1"/>
  <c r="V197" i="4"/>
  <c r="W197" i="4" s="1"/>
  <c r="U198" i="4" s="1"/>
  <c r="V198" i="4" l="1"/>
  <c r="W198" i="4" s="1"/>
  <c r="X198" i="4" s="1"/>
  <c r="U199" i="4"/>
  <c r="X197" i="4"/>
  <c r="V199" i="4" l="1"/>
  <c r="W199" i="4" s="1"/>
  <c r="U200" i="4" s="1"/>
  <c r="X199" i="4"/>
  <c r="V200" i="4" l="1"/>
  <c r="W200" i="4" s="1"/>
  <c r="U201" i="4" s="1"/>
  <c r="X200" i="4" l="1"/>
  <c r="V201" i="4"/>
  <c r="W201" i="4" s="1"/>
  <c r="X201" i="4" s="1"/>
  <c r="U202" i="4" l="1"/>
  <c r="V202" i="4" l="1"/>
  <c r="W202" i="4" s="1"/>
  <c r="U203" i="4" s="1"/>
  <c r="V203" i="4" l="1"/>
  <c r="W203" i="4" s="1"/>
  <c r="U204" i="4"/>
  <c r="X203" i="4"/>
  <c r="X202" i="4"/>
  <c r="V204" i="4" l="1"/>
  <c r="W204" i="4" s="1"/>
  <c r="X204" i="4" s="1"/>
  <c r="U205" i="4"/>
  <c r="V205" i="4" l="1"/>
  <c r="W205" i="4" s="1"/>
  <c r="X205" i="4"/>
  <c r="U206" i="4"/>
  <c r="V206" i="4" l="1"/>
  <c r="W206" i="4" s="1"/>
  <c r="X206" i="4" s="1"/>
  <c r="U207" i="4" l="1"/>
  <c r="V207" i="4" l="1"/>
  <c r="W207" i="4" s="1"/>
  <c r="U208" i="4"/>
  <c r="X207" i="4"/>
  <c r="V208" i="4" l="1"/>
  <c r="W208" i="4" s="1"/>
  <c r="X208" i="4" s="1"/>
  <c r="U209" i="4" l="1"/>
  <c r="V209" i="4"/>
  <c r="W209" i="4" s="1"/>
  <c r="X209" i="4"/>
  <c r="U210" i="4"/>
  <c r="V210" i="4" l="1"/>
  <c r="W210" i="4" s="1"/>
  <c r="X210" i="4" s="1"/>
  <c r="U211" i="4"/>
  <c r="V211" i="4" l="1"/>
  <c r="W211" i="4" s="1"/>
  <c r="U212" i="4" s="1"/>
  <c r="X211" i="4" l="1"/>
  <c r="V212" i="4"/>
  <c r="W212" i="4" s="1"/>
  <c r="X212" i="4" s="1"/>
  <c r="U213" i="4"/>
  <c r="V213" i="4" l="1"/>
  <c r="W213" i="4" s="1"/>
  <c r="X213" i="4" s="1"/>
  <c r="U214" i="4" l="1"/>
  <c r="V214" i="4" l="1"/>
  <c r="W214" i="4" s="1"/>
  <c r="X214" i="4" s="1"/>
  <c r="U215" i="4"/>
  <c r="V215" i="4" l="1"/>
  <c r="W215" i="4" s="1"/>
  <c r="U216" i="4"/>
  <c r="X215" i="4"/>
  <c r="V216" i="4" l="1"/>
  <c r="W216" i="4" s="1"/>
  <c r="X216" i="4" s="1"/>
  <c r="U217" i="4"/>
  <c r="V217" i="4" l="1"/>
  <c r="W217" i="4" s="1"/>
  <c r="X217" i="4" s="1"/>
  <c r="U218" i="4" l="1"/>
  <c r="V218" i="4" l="1"/>
  <c r="W218" i="4" s="1"/>
  <c r="U219" i="4" s="1"/>
  <c r="V219" i="4" l="1"/>
  <c r="W219" i="4" s="1"/>
  <c r="U220" i="4" s="1"/>
  <c r="X219" i="4"/>
  <c r="X218" i="4"/>
  <c r="V220" i="4" l="1"/>
  <c r="W220" i="4" s="1"/>
  <c r="X220" i="4" s="1"/>
  <c r="U221" i="4"/>
  <c r="V221" i="4" l="1"/>
  <c r="W221" i="4" s="1"/>
  <c r="X221" i="4"/>
  <c r="U222" i="4"/>
  <c r="V222" i="4" l="1"/>
  <c r="W222" i="4" s="1"/>
  <c r="X222" i="4" s="1"/>
  <c r="U223" i="4" l="1"/>
  <c r="V223" i="4" l="1"/>
  <c r="W223" i="4" s="1"/>
  <c r="U224" i="4"/>
  <c r="X223" i="4"/>
  <c r="V224" i="4" l="1"/>
  <c r="W224" i="4" s="1"/>
  <c r="X224" i="4" s="1"/>
  <c r="U225" i="4"/>
  <c r="V225" i="4" l="1"/>
  <c r="W225" i="4" s="1"/>
  <c r="X225" i="4"/>
  <c r="U226" i="4"/>
  <c r="V226" i="4" l="1"/>
  <c r="W226" i="4" s="1"/>
  <c r="X226" i="4" s="1"/>
  <c r="U227" i="4" l="1"/>
  <c r="V227" i="4" l="1"/>
  <c r="W227" i="4" s="1"/>
  <c r="X227" i="4" s="1"/>
  <c r="U228" i="4"/>
  <c r="V228" i="4" l="1"/>
  <c r="W228" i="4" s="1"/>
  <c r="X228" i="4" s="1"/>
  <c r="U229" i="4"/>
  <c r="V229" i="4" l="1"/>
  <c r="W229" i="4" s="1"/>
  <c r="X229" i="4"/>
  <c r="U230" i="4"/>
  <c r="V230" i="4" l="1"/>
  <c r="W230" i="4" s="1"/>
  <c r="X230" i="4" s="1"/>
  <c r="U231" i="4"/>
  <c r="V231" i="4" l="1"/>
  <c r="W231" i="4" s="1"/>
  <c r="X231" i="4" s="1"/>
  <c r="U232" i="4"/>
  <c r="V232" i="4" l="1"/>
  <c r="W232" i="4" s="1"/>
  <c r="X232" i="4" s="1"/>
  <c r="U233" i="4"/>
  <c r="V233" i="4" l="1"/>
  <c r="W233" i="4" s="1"/>
  <c r="U234" i="4" s="1"/>
  <c r="V234" i="4" l="1"/>
  <c r="W234" i="4" s="1"/>
  <c r="X234" i="4" s="1"/>
  <c r="X233" i="4"/>
  <c r="U235" i="4" l="1"/>
  <c r="V235" i="4" l="1"/>
  <c r="W235" i="4" s="1"/>
  <c r="U236" i="4" s="1"/>
  <c r="X235" i="4"/>
  <c r="V236" i="4" l="1"/>
  <c r="W236" i="4" s="1"/>
  <c r="X236" i="4" s="1"/>
  <c r="U237" i="4"/>
  <c r="V237" i="4" l="1"/>
  <c r="W237" i="4" s="1"/>
  <c r="X237" i="4" s="1"/>
  <c r="U238" i="4" l="1"/>
  <c r="V238" i="4"/>
  <c r="W238" i="4" s="1"/>
  <c r="U239" i="4" s="1"/>
  <c r="X238" i="4" l="1"/>
  <c r="V239" i="4"/>
  <c r="W239" i="4" s="1"/>
  <c r="U240" i="4" s="1"/>
  <c r="X239" i="4" l="1"/>
  <c r="V240" i="4"/>
  <c r="W240" i="4" s="1"/>
  <c r="X240" i="4" s="1"/>
  <c r="U241" i="4" l="1"/>
  <c r="V241" i="4" l="1"/>
  <c r="W241" i="4" s="1"/>
  <c r="U242" i="4"/>
  <c r="X241" i="4"/>
  <c r="V242" i="4" l="1"/>
  <c r="W242" i="4" s="1"/>
  <c r="X242" i="4" s="1"/>
  <c r="U243" i="4"/>
  <c r="V243" i="4" l="1"/>
  <c r="W243" i="4" s="1"/>
  <c r="U244" i="4"/>
  <c r="X243" i="4"/>
  <c r="V244" i="4" l="1"/>
  <c r="W244" i="4" s="1"/>
  <c r="X244" i="4" s="1"/>
  <c r="U245" i="4"/>
  <c r="V245" i="4" l="1"/>
  <c r="W245" i="4" s="1"/>
  <c r="X245" i="4"/>
  <c r="U246" i="4"/>
  <c r="V246" i="4" l="1"/>
  <c r="W246" i="4" l="1"/>
  <c r="AB6" i="4" l="1"/>
  <c r="AD6" i="4" s="1"/>
  <c r="AD7" i="4" s="1"/>
  <c r="X246" i="4"/>
  <c r="V1" i="3" l="1"/>
  <c r="V2" i="3"/>
  <c r="AH2" i="3"/>
  <c r="V3" i="3"/>
  <c r="AH3" i="3"/>
  <c r="E5" i="3"/>
  <c r="R6" i="3"/>
  <c r="V6" i="3"/>
  <c r="W6" i="3"/>
  <c r="AD6" i="3"/>
  <c r="AH6" i="3"/>
  <c r="AI6" i="3"/>
  <c r="Q7" i="3"/>
  <c r="R7" i="3"/>
  <c r="S7" i="3"/>
  <c r="U7" i="3"/>
  <c r="V7" i="3"/>
  <c r="W7" i="3"/>
  <c r="X7" i="3"/>
  <c r="AC7" i="3"/>
  <c r="AD7" i="3"/>
  <c r="AE7" i="3"/>
  <c r="AH7" i="3"/>
  <c r="AI7" i="3"/>
  <c r="AJ7" i="3"/>
  <c r="C8" i="3"/>
  <c r="Q8" i="3"/>
  <c r="R8" i="3"/>
  <c r="S8" i="3"/>
  <c r="U8" i="3"/>
  <c r="V8" i="3"/>
  <c r="W8" i="3"/>
  <c r="X8" i="3"/>
  <c r="AC8" i="3"/>
  <c r="AD8" i="3"/>
  <c r="AE8" i="3"/>
  <c r="AG8" i="3"/>
  <c r="AH8" i="3"/>
  <c r="AI8" i="3"/>
  <c r="AJ8" i="3"/>
  <c r="Q9" i="3"/>
  <c r="R9" i="3"/>
  <c r="S9" i="3"/>
  <c r="U9" i="3"/>
  <c r="V9" i="3"/>
  <c r="W9" i="3"/>
  <c r="X9" i="3"/>
  <c r="AC9" i="3"/>
  <c r="AD9" i="3"/>
  <c r="AE9" i="3"/>
  <c r="AG9" i="3"/>
  <c r="AH9" i="3"/>
  <c r="AI9" i="3"/>
  <c r="AJ9" i="3"/>
  <c r="Q10" i="3"/>
  <c r="R10" i="3"/>
  <c r="S10" i="3"/>
  <c r="U10" i="3"/>
  <c r="V10" i="3"/>
  <c r="W10" i="3"/>
  <c r="X10" i="3"/>
  <c r="AC10" i="3"/>
  <c r="AD10" i="3"/>
  <c r="AE10" i="3"/>
  <c r="AG10" i="3"/>
  <c r="AH10" i="3"/>
  <c r="AI10" i="3"/>
  <c r="AJ10" i="3"/>
  <c r="Q11" i="3"/>
  <c r="R11" i="3"/>
  <c r="S11" i="3"/>
  <c r="U11" i="3"/>
  <c r="V11" i="3"/>
  <c r="W11" i="3"/>
  <c r="X11" i="3"/>
  <c r="AC11" i="3"/>
  <c r="AD11" i="3"/>
  <c r="AE11" i="3"/>
  <c r="AG11" i="3"/>
  <c r="AH11" i="3"/>
  <c r="AI11" i="3"/>
  <c r="AJ11" i="3"/>
  <c r="E12" i="3"/>
  <c r="Q12" i="3"/>
  <c r="R12" i="3"/>
  <c r="S12" i="3"/>
  <c r="U12" i="3"/>
  <c r="V12" i="3"/>
  <c r="W12" i="3"/>
  <c r="X12" i="3"/>
  <c r="AC12" i="3"/>
  <c r="AD12" i="3"/>
  <c r="AE12" i="3"/>
  <c r="AG12" i="3"/>
  <c r="AH12" i="3"/>
  <c r="AI12" i="3"/>
  <c r="AJ12" i="3"/>
  <c r="E13" i="3"/>
  <c r="Q13" i="3"/>
  <c r="R13" i="3"/>
  <c r="S13" i="3"/>
  <c r="U13" i="3"/>
  <c r="V13" i="3"/>
  <c r="W13" i="3"/>
  <c r="X13" i="3"/>
  <c r="AC13" i="3"/>
  <c r="AD13" i="3"/>
  <c r="AE13" i="3"/>
  <c r="AG13" i="3"/>
  <c r="AH13" i="3"/>
  <c r="AI13" i="3"/>
  <c r="AJ13" i="3"/>
  <c r="Q14" i="3"/>
  <c r="R14" i="3"/>
  <c r="S14" i="3"/>
  <c r="U14" i="3"/>
  <c r="V14" i="3"/>
  <c r="W14" i="3"/>
  <c r="X14" i="3"/>
  <c r="AC14" i="3"/>
  <c r="AD14" i="3"/>
  <c r="AE14" i="3"/>
  <c r="AG14" i="3"/>
  <c r="AH14" i="3"/>
  <c r="AI14" i="3"/>
  <c r="AJ14" i="3"/>
  <c r="Q15" i="3"/>
  <c r="R15" i="3"/>
  <c r="S15" i="3"/>
  <c r="U15" i="3"/>
  <c r="V15" i="3"/>
  <c r="W15" i="3"/>
  <c r="X15" i="3"/>
  <c r="AC15" i="3"/>
  <c r="AD15" i="3"/>
  <c r="AE15" i="3"/>
  <c r="AG15" i="3"/>
  <c r="AH15" i="3"/>
  <c r="AI15" i="3"/>
  <c r="AJ15" i="3"/>
  <c r="Q16" i="3"/>
  <c r="R16" i="3"/>
  <c r="S16" i="3"/>
  <c r="U16" i="3"/>
  <c r="V16" i="3"/>
  <c r="W16" i="3"/>
  <c r="X16" i="3"/>
  <c r="AC16" i="3"/>
  <c r="AD16" i="3"/>
  <c r="AE16" i="3"/>
  <c r="AG16" i="3"/>
  <c r="AH16" i="3"/>
  <c r="AI16" i="3"/>
  <c r="AJ16" i="3"/>
  <c r="E17" i="3"/>
  <c r="Q17" i="3"/>
  <c r="R17" i="3"/>
  <c r="S17" i="3"/>
  <c r="U17" i="3"/>
  <c r="V17" i="3"/>
  <c r="W17" i="3"/>
  <c r="X17" i="3"/>
  <c r="AC17" i="3"/>
  <c r="AD17" i="3"/>
  <c r="AE17" i="3"/>
  <c r="AG17" i="3"/>
  <c r="AH17" i="3"/>
  <c r="AI17" i="3"/>
  <c r="AJ17" i="3"/>
  <c r="Q18" i="3"/>
  <c r="R18" i="3"/>
  <c r="S18" i="3"/>
  <c r="U18" i="3"/>
  <c r="V18" i="3"/>
  <c r="W18" i="3"/>
  <c r="X18" i="3"/>
  <c r="AC18" i="3"/>
  <c r="AD18" i="3"/>
  <c r="AE18" i="3"/>
  <c r="AG18" i="3"/>
  <c r="AH18" i="3"/>
  <c r="AI18" i="3"/>
  <c r="AJ18" i="3"/>
  <c r="Q19" i="3"/>
  <c r="R19" i="3"/>
  <c r="S19" i="3"/>
  <c r="U19" i="3"/>
  <c r="V19" i="3"/>
  <c r="W19" i="3"/>
  <c r="X19" i="3"/>
  <c r="AC19" i="3"/>
  <c r="AD19" i="3"/>
  <c r="AE19" i="3"/>
  <c r="AG19" i="3"/>
  <c r="AH19" i="3"/>
  <c r="AI19" i="3"/>
  <c r="AJ19" i="3"/>
  <c r="Q20" i="3"/>
  <c r="R20" i="3"/>
  <c r="S20" i="3"/>
  <c r="U20" i="3"/>
  <c r="V20" i="3"/>
  <c r="W20" i="3"/>
  <c r="X20" i="3"/>
  <c r="AC20" i="3"/>
  <c r="AD20" i="3"/>
  <c r="AE20" i="3"/>
  <c r="AG20" i="3"/>
  <c r="AH20" i="3"/>
  <c r="AI20" i="3"/>
  <c r="AJ20" i="3"/>
  <c r="Q21" i="3"/>
  <c r="R21" i="3"/>
  <c r="S21" i="3"/>
  <c r="U21" i="3"/>
  <c r="V21" i="3"/>
  <c r="W21" i="3"/>
  <c r="X21" i="3"/>
  <c r="AC21" i="3"/>
  <c r="AD21" i="3"/>
  <c r="AE21" i="3"/>
  <c r="AG21" i="3"/>
  <c r="AH21" i="3"/>
  <c r="AI21" i="3"/>
  <c r="AJ21" i="3"/>
  <c r="Q22" i="3"/>
  <c r="R22" i="3"/>
  <c r="S22" i="3"/>
  <c r="U22" i="3"/>
  <c r="V22" i="3"/>
  <c r="W22" i="3"/>
  <c r="X22" i="3"/>
  <c r="AC22" i="3"/>
  <c r="AD22" i="3"/>
  <c r="AE22" i="3"/>
  <c r="AG22" i="3"/>
  <c r="AH22" i="3"/>
  <c r="AI22" i="3"/>
  <c r="AJ22" i="3"/>
  <c r="Q23" i="3"/>
  <c r="R23" i="3"/>
  <c r="S23" i="3"/>
  <c r="U23" i="3"/>
  <c r="V23" i="3"/>
  <c r="W23" i="3"/>
  <c r="X23" i="3"/>
  <c r="AC23" i="3"/>
  <c r="AD23" i="3"/>
  <c r="AE23" i="3"/>
  <c r="AG23" i="3"/>
  <c r="AH23" i="3"/>
  <c r="AI23" i="3"/>
  <c r="AJ23" i="3"/>
  <c r="Q24" i="3"/>
  <c r="R24" i="3"/>
  <c r="S24" i="3"/>
  <c r="U24" i="3"/>
  <c r="V24" i="3"/>
  <c r="W24" i="3"/>
  <c r="X24" i="3"/>
  <c r="AC24" i="3"/>
  <c r="AD24" i="3"/>
  <c r="AE24" i="3"/>
  <c r="AG24" i="3"/>
  <c r="AH24" i="3"/>
  <c r="AI24" i="3"/>
  <c r="AJ24" i="3"/>
  <c r="Q25" i="3"/>
  <c r="R25" i="3"/>
  <c r="S25" i="3"/>
  <c r="U25" i="3"/>
  <c r="V25" i="3"/>
  <c r="W25" i="3"/>
  <c r="X25" i="3"/>
  <c r="AC25" i="3"/>
  <c r="AD25" i="3"/>
  <c r="AE25" i="3"/>
  <c r="AG25" i="3"/>
  <c r="AH25" i="3"/>
  <c r="AI25" i="3"/>
  <c r="AJ25" i="3"/>
  <c r="E26" i="3"/>
  <c r="Q26" i="3"/>
  <c r="R26" i="3"/>
  <c r="S26" i="3"/>
  <c r="U26" i="3"/>
  <c r="V26" i="3"/>
  <c r="W26" i="3"/>
  <c r="X26" i="3"/>
  <c r="AC26" i="3"/>
  <c r="AD26" i="3"/>
  <c r="AE26" i="3"/>
  <c r="AG26" i="3"/>
  <c r="AH26" i="3"/>
  <c r="AI26" i="3"/>
  <c r="AJ26" i="3"/>
  <c r="E27" i="3"/>
  <c r="Q27" i="3"/>
  <c r="R27" i="3"/>
  <c r="S27" i="3"/>
  <c r="U27" i="3"/>
  <c r="V27" i="3"/>
  <c r="W27" i="3"/>
  <c r="X27" i="3"/>
  <c r="E28" i="3"/>
  <c r="Q28" i="3"/>
  <c r="R28" i="3"/>
  <c r="S28" i="3"/>
  <c r="U28" i="3"/>
  <c r="V28" i="3"/>
  <c r="W28" i="3"/>
  <c r="X28" i="3"/>
  <c r="E29" i="3"/>
  <c r="Q29" i="3"/>
  <c r="R29" i="3"/>
  <c r="S29" i="3"/>
  <c r="U29" i="3"/>
  <c r="V29" i="3"/>
  <c r="W29" i="3"/>
  <c r="X29" i="3"/>
  <c r="Q30" i="3"/>
  <c r="R30" i="3"/>
  <c r="S30" i="3"/>
  <c r="U30" i="3"/>
  <c r="V30" i="3"/>
  <c r="W30" i="3"/>
  <c r="X30" i="3"/>
  <c r="E31" i="3"/>
  <c r="N31" i="3"/>
  <c r="Q31" i="3"/>
  <c r="R31" i="3"/>
  <c r="S31" i="3"/>
  <c r="U31" i="3"/>
  <c r="V31" i="3"/>
  <c r="W31" i="3"/>
  <c r="X31" i="3"/>
  <c r="E32" i="3"/>
  <c r="Q32" i="3"/>
  <c r="R32" i="3"/>
  <c r="S32" i="3"/>
  <c r="U32" i="3"/>
  <c r="V32" i="3"/>
  <c r="W32" i="3"/>
  <c r="X32" i="3"/>
  <c r="Q33" i="3"/>
  <c r="R33" i="3"/>
  <c r="S33" i="3"/>
  <c r="U33" i="3"/>
  <c r="V33" i="3"/>
  <c r="W33" i="3"/>
  <c r="X33" i="3"/>
  <c r="E34" i="3"/>
  <c r="Q34" i="3"/>
  <c r="R34" i="3"/>
  <c r="S34" i="3"/>
  <c r="U34" i="3"/>
  <c r="V34" i="3"/>
  <c r="W34" i="3"/>
  <c r="X34" i="3"/>
  <c r="Q35" i="3"/>
  <c r="R35" i="3"/>
  <c r="S35" i="3"/>
  <c r="U35" i="3"/>
  <c r="V35" i="3"/>
  <c r="W35" i="3"/>
  <c r="X35" i="3"/>
  <c r="Q36" i="3"/>
  <c r="R36" i="3"/>
  <c r="S36" i="3"/>
  <c r="U36" i="3"/>
  <c r="V36" i="3"/>
  <c r="W36" i="3"/>
  <c r="X36" i="3"/>
  <c r="Q37" i="3"/>
  <c r="R37" i="3"/>
  <c r="S37" i="3"/>
  <c r="U37" i="3"/>
  <c r="V37" i="3"/>
  <c r="W37" i="3"/>
  <c r="X37" i="3"/>
  <c r="Q38" i="3"/>
  <c r="R38" i="3"/>
  <c r="S38" i="3"/>
  <c r="U38" i="3"/>
  <c r="V38" i="3"/>
  <c r="W38" i="3"/>
  <c r="X38" i="3"/>
  <c r="Q39" i="3"/>
  <c r="R39" i="3"/>
  <c r="S39" i="3"/>
  <c r="U39" i="3"/>
  <c r="V39" i="3"/>
  <c r="W39" i="3"/>
  <c r="X39" i="3"/>
  <c r="Q40" i="3"/>
  <c r="R40" i="3"/>
  <c r="S40" i="3"/>
  <c r="U40" i="3"/>
  <c r="V40" i="3"/>
  <c r="W40" i="3"/>
  <c r="X40" i="3"/>
  <c r="Q41" i="3"/>
  <c r="R41" i="3"/>
  <c r="S41" i="3"/>
  <c r="U41" i="3"/>
  <c r="V41" i="3"/>
  <c r="W41" i="3"/>
  <c r="X41" i="3"/>
  <c r="Q42" i="3"/>
  <c r="R42" i="3"/>
  <c r="S42" i="3"/>
  <c r="U42" i="3"/>
  <c r="V42" i="3"/>
  <c r="W42" i="3"/>
  <c r="X42" i="3"/>
  <c r="Q43" i="3"/>
  <c r="R43" i="3"/>
  <c r="S43" i="3"/>
  <c r="U43" i="3"/>
  <c r="V43" i="3"/>
  <c r="W43" i="3"/>
  <c r="X43" i="3"/>
  <c r="Q44" i="3"/>
  <c r="R44" i="3"/>
  <c r="S44" i="3"/>
  <c r="U44" i="3"/>
  <c r="V44" i="3"/>
  <c r="W44" i="3"/>
  <c r="X44" i="3"/>
  <c r="Q45" i="3"/>
  <c r="R45" i="3"/>
  <c r="S45" i="3"/>
  <c r="U45" i="3"/>
  <c r="V45" i="3"/>
  <c r="W45" i="3"/>
  <c r="X45" i="3"/>
  <c r="Q46" i="3"/>
  <c r="R46" i="3"/>
  <c r="S46" i="3"/>
  <c r="U46" i="3"/>
  <c r="V46" i="3"/>
  <c r="W46" i="3"/>
  <c r="X46" i="3"/>
  <c r="Q47" i="3"/>
  <c r="R47" i="3"/>
  <c r="S47" i="3"/>
  <c r="U47" i="3"/>
  <c r="V47" i="3"/>
  <c r="W47" i="3"/>
  <c r="X47" i="3"/>
  <c r="Q48" i="3"/>
  <c r="R48" i="3"/>
  <c r="S48" i="3"/>
  <c r="U48" i="3"/>
  <c r="V48" i="3"/>
  <c r="W48" i="3"/>
  <c r="X48" i="3"/>
  <c r="Q49" i="3"/>
  <c r="R49" i="3"/>
  <c r="S49" i="3"/>
  <c r="U49" i="3"/>
  <c r="V49" i="3"/>
  <c r="W49" i="3"/>
  <c r="X49" i="3"/>
  <c r="Q50" i="3"/>
  <c r="R50" i="3"/>
  <c r="S50" i="3"/>
  <c r="U50" i="3"/>
  <c r="V50" i="3"/>
  <c r="W50" i="3"/>
  <c r="X50" i="3"/>
  <c r="Q51" i="3"/>
  <c r="R51" i="3"/>
  <c r="S51" i="3"/>
  <c r="U51" i="3"/>
  <c r="V51" i="3"/>
  <c r="W51" i="3"/>
  <c r="X51" i="3"/>
  <c r="Q52" i="3"/>
  <c r="R52" i="3"/>
  <c r="S52" i="3"/>
  <c r="U52" i="3"/>
  <c r="V52" i="3"/>
  <c r="W52" i="3"/>
  <c r="X52" i="3"/>
  <c r="Q53" i="3"/>
  <c r="R53" i="3"/>
  <c r="S53" i="3"/>
  <c r="U53" i="3"/>
  <c r="V53" i="3"/>
  <c r="W53" i="3"/>
  <c r="X53" i="3"/>
  <c r="E54" i="3"/>
  <c r="Q54" i="3"/>
  <c r="R54" i="3"/>
  <c r="S54" i="3"/>
  <c r="U54" i="3"/>
  <c r="V54" i="3"/>
  <c r="W54" i="3"/>
  <c r="X54" i="3"/>
  <c r="D55" i="3"/>
  <c r="E55" i="3"/>
  <c r="Q55" i="3"/>
  <c r="R55" i="3"/>
  <c r="S55" i="3"/>
  <c r="U55" i="3"/>
  <c r="V55" i="3"/>
  <c r="W55" i="3"/>
  <c r="X55" i="3"/>
  <c r="D56" i="3"/>
  <c r="E56" i="3"/>
  <c r="Q56" i="3"/>
  <c r="R56" i="3"/>
  <c r="S56" i="3"/>
  <c r="U56" i="3"/>
  <c r="V56" i="3"/>
  <c r="W56" i="3"/>
  <c r="X56" i="3"/>
  <c r="Q57" i="3"/>
  <c r="R57" i="3"/>
  <c r="S57" i="3"/>
  <c r="U57" i="3"/>
  <c r="V57" i="3"/>
  <c r="W57" i="3"/>
  <c r="X57" i="3"/>
  <c r="Q58" i="3"/>
  <c r="R58" i="3"/>
  <c r="S58" i="3"/>
  <c r="U58" i="3"/>
  <c r="V58" i="3"/>
  <c r="W58" i="3"/>
  <c r="X58" i="3"/>
  <c r="Q59" i="3"/>
  <c r="R59" i="3"/>
  <c r="S59" i="3"/>
  <c r="U59" i="3"/>
  <c r="V59" i="3"/>
  <c r="W59" i="3"/>
  <c r="X59" i="3"/>
  <c r="Q60" i="3"/>
  <c r="R60" i="3"/>
  <c r="S60" i="3"/>
  <c r="U60" i="3"/>
  <c r="V60" i="3"/>
  <c r="W60" i="3"/>
  <c r="X60" i="3"/>
  <c r="D61" i="3"/>
  <c r="E61" i="3"/>
  <c r="Q61" i="3"/>
  <c r="R61" i="3"/>
  <c r="S61" i="3"/>
  <c r="U61" i="3"/>
  <c r="V61" i="3"/>
  <c r="W61" i="3"/>
  <c r="X61" i="3"/>
  <c r="E62" i="3"/>
  <c r="Q62" i="3"/>
  <c r="R62" i="3"/>
  <c r="S62" i="3"/>
  <c r="U62" i="3"/>
  <c r="V62" i="3"/>
  <c r="W62" i="3"/>
  <c r="X62" i="3"/>
  <c r="Q63" i="3"/>
  <c r="R63" i="3"/>
  <c r="S63" i="3"/>
  <c r="U63" i="3"/>
  <c r="V63" i="3"/>
  <c r="W63" i="3"/>
  <c r="X63" i="3"/>
  <c r="L64" i="3"/>
  <c r="Q64" i="3"/>
  <c r="R64" i="3"/>
  <c r="S64" i="3"/>
  <c r="U64" i="3"/>
  <c r="V64" i="3"/>
  <c r="W64" i="3"/>
  <c r="X64" i="3"/>
  <c r="Q65" i="3"/>
  <c r="R65" i="3"/>
  <c r="S65" i="3"/>
  <c r="U65" i="3"/>
  <c r="V65" i="3"/>
  <c r="W65" i="3"/>
  <c r="X65" i="3"/>
  <c r="Q66" i="3"/>
  <c r="R66" i="3"/>
  <c r="S66" i="3"/>
  <c r="U66" i="3"/>
  <c r="V66" i="3"/>
  <c r="W66" i="3"/>
  <c r="X66" i="3"/>
  <c r="C67" i="3"/>
  <c r="D67" i="3"/>
  <c r="E67" i="3"/>
  <c r="Q67" i="3"/>
  <c r="R67" i="3"/>
  <c r="S67" i="3"/>
  <c r="U67" i="3"/>
  <c r="V67" i="3"/>
  <c r="W67" i="3"/>
  <c r="X67" i="3"/>
  <c r="D68" i="3"/>
  <c r="L68" i="3"/>
  <c r="Q68" i="3"/>
  <c r="R68" i="3"/>
  <c r="S68" i="3"/>
  <c r="U68" i="3"/>
  <c r="V68" i="3"/>
  <c r="W68" i="3"/>
  <c r="X68" i="3"/>
  <c r="C69" i="3"/>
  <c r="E69" i="3"/>
  <c r="L69" i="3"/>
  <c r="Q69" i="3"/>
  <c r="R69" i="3"/>
  <c r="S69" i="3"/>
  <c r="U69" i="3"/>
  <c r="V69" i="3"/>
  <c r="W69" i="3"/>
  <c r="X69" i="3"/>
  <c r="C70" i="3"/>
  <c r="E70" i="3"/>
  <c r="L70" i="3"/>
  <c r="Q70" i="3"/>
  <c r="R70" i="3"/>
  <c r="S70" i="3"/>
  <c r="U70" i="3"/>
  <c r="V70" i="3"/>
  <c r="W70" i="3"/>
  <c r="X70" i="3"/>
  <c r="D71" i="3"/>
  <c r="K71" i="3"/>
  <c r="L71" i="3"/>
  <c r="Q71" i="3"/>
  <c r="R71" i="3"/>
  <c r="S71" i="3"/>
  <c r="U71" i="3"/>
  <c r="V71" i="3"/>
  <c r="W71" i="3"/>
  <c r="X71" i="3"/>
  <c r="D72" i="3"/>
  <c r="L72" i="3"/>
  <c r="Q72" i="3"/>
  <c r="R72" i="3"/>
  <c r="S72" i="3"/>
  <c r="U72" i="3"/>
  <c r="V72" i="3"/>
  <c r="W72" i="3"/>
  <c r="X72" i="3"/>
  <c r="C73" i="3"/>
  <c r="E73" i="3"/>
  <c r="K73" i="3"/>
  <c r="L73" i="3"/>
  <c r="Q73" i="3"/>
  <c r="R73" i="3"/>
  <c r="S73" i="3"/>
  <c r="U73" i="3"/>
  <c r="V73" i="3"/>
  <c r="W73" i="3"/>
  <c r="X73" i="3"/>
  <c r="D74" i="3"/>
  <c r="Q74" i="3"/>
  <c r="R74" i="3"/>
  <c r="S74" i="3"/>
  <c r="U74" i="3"/>
  <c r="V74" i="3"/>
  <c r="W74" i="3"/>
  <c r="X74" i="3"/>
  <c r="C75" i="3"/>
  <c r="D75" i="3"/>
  <c r="E75" i="3"/>
  <c r="Q75" i="3"/>
  <c r="R75" i="3"/>
  <c r="S75" i="3"/>
  <c r="U75" i="3"/>
  <c r="V75" i="3"/>
  <c r="W75" i="3"/>
  <c r="X75" i="3"/>
  <c r="D76" i="3"/>
  <c r="E76" i="3"/>
  <c r="Q76" i="3"/>
  <c r="R76" i="3"/>
  <c r="S76" i="3"/>
  <c r="U76" i="3"/>
  <c r="V76" i="3"/>
  <c r="W76" i="3"/>
  <c r="X76" i="3"/>
  <c r="Q77" i="3"/>
  <c r="R77" i="3"/>
  <c r="S77" i="3"/>
  <c r="U77" i="3"/>
  <c r="V77" i="3"/>
  <c r="W77" i="3"/>
  <c r="X77" i="3"/>
  <c r="Q78" i="3"/>
  <c r="R78" i="3"/>
  <c r="S78" i="3"/>
  <c r="U78" i="3"/>
  <c r="V78" i="3"/>
  <c r="W78" i="3"/>
  <c r="X78" i="3"/>
  <c r="Q79" i="3"/>
  <c r="R79" i="3"/>
  <c r="S79" i="3"/>
  <c r="U79" i="3"/>
  <c r="V79" i="3"/>
  <c r="W79" i="3"/>
  <c r="X79" i="3"/>
  <c r="Q80" i="3"/>
  <c r="R80" i="3"/>
  <c r="S80" i="3"/>
  <c r="U80" i="3"/>
  <c r="V80" i="3"/>
  <c r="W80" i="3"/>
  <c r="X80" i="3"/>
  <c r="Q81" i="3"/>
  <c r="R81" i="3"/>
  <c r="S81" i="3"/>
  <c r="U81" i="3"/>
  <c r="V81" i="3"/>
  <c r="W81" i="3"/>
  <c r="X81" i="3"/>
  <c r="Q82" i="3"/>
  <c r="R82" i="3"/>
  <c r="S82" i="3"/>
  <c r="U82" i="3"/>
  <c r="V82" i="3"/>
  <c r="W82" i="3"/>
  <c r="X82" i="3"/>
  <c r="Q83" i="3"/>
  <c r="R83" i="3"/>
  <c r="S83" i="3"/>
  <c r="U83" i="3"/>
  <c r="V83" i="3"/>
  <c r="W83" i="3"/>
  <c r="X83" i="3"/>
  <c r="Q84" i="3"/>
  <c r="R84" i="3"/>
  <c r="S84" i="3"/>
  <c r="U84" i="3"/>
  <c r="V84" i="3"/>
  <c r="W84" i="3"/>
  <c r="X84" i="3"/>
  <c r="Q85" i="3"/>
  <c r="R85" i="3"/>
  <c r="S85" i="3"/>
  <c r="U85" i="3"/>
  <c r="V85" i="3"/>
  <c r="W85" i="3"/>
  <c r="X85" i="3"/>
  <c r="Q86" i="3"/>
  <c r="R86" i="3"/>
  <c r="S86" i="3"/>
  <c r="U86" i="3"/>
  <c r="V86" i="3"/>
  <c r="W86" i="3"/>
  <c r="X86" i="3"/>
  <c r="Q87" i="3"/>
  <c r="R87" i="3"/>
  <c r="S87" i="3"/>
  <c r="U87" i="3"/>
  <c r="V87" i="3"/>
  <c r="W87" i="3"/>
  <c r="X87" i="3"/>
  <c r="Q88" i="3"/>
  <c r="R88" i="3"/>
  <c r="S88" i="3"/>
  <c r="U88" i="3"/>
  <c r="V88" i="3"/>
  <c r="W88" i="3"/>
  <c r="X88" i="3"/>
  <c r="Q89" i="3"/>
  <c r="R89" i="3"/>
  <c r="S89" i="3"/>
  <c r="U89" i="3"/>
  <c r="V89" i="3"/>
  <c r="W89" i="3"/>
  <c r="X89" i="3"/>
  <c r="Q90" i="3"/>
  <c r="R90" i="3"/>
  <c r="S90" i="3"/>
  <c r="U90" i="3"/>
  <c r="V90" i="3"/>
  <c r="W90" i="3"/>
  <c r="X90" i="3"/>
  <c r="Q91" i="3"/>
  <c r="R91" i="3"/>
  <c r="S91" i="3"/>
  <c r="U91" i="3"/>
  <c r="V91" i="3"/>
  <c r="W91" i="3"/>
  <c r="X91" i="3"/>
  <c r="Q92" i="3"/>
  <c r="R92" i="3"/>
  <c r="S92" i="3"/>
  <c r="U92" i="3"/>
  <c r="V92" i="3"/>
  <c r="W92" i="3"/>
  <c r="X92" i="3"/>
  <c r="Q93" i="3"/>
  <c r="R93" i="3"/>
  <c r="S93" i="3"/>
  <c r="U93" i="3"/>
  <c r="V93" i="3"/>
  <c r="W93" i="3"/>
  <c r="X93" i="3"/>
  <c r="Q94" i="3"/>
  <c r="R94" i="3"/>
  <c r="S94" i="3"/>
  <c r="U94" i="3"/>
  <c r="V94" i="3"/>
  <c r="W94" i="3"/>
  <c r="X94" i="3"/>
  <c r="Q95" i="3"/>
  <c r="R95" i="3"/>
  <c r="S95" i="3"/>
  <c r="U95" i="3"/>
  <c r="V95" i="3"/>
  <c r="W95" i="3"/>
  <c r="X95" i="3"/>
  <c r="Q96" i="3"/>
  <c r="R96" i="3"/>
  <c r="S96" i="3"/>
  <c r="U96" i="3"/>
  <c r="V96" i="3"/>
  <c r="W96" i="3"/>
  <c r="X96" i="3"/>
  <c r="Q97" i="3"/>
  <c r="R97" i="3"/>
  <c r="S97" i="3"/>
  <c r="U97" i="3"/>
  <c r="V97" i="3"/>
  <c r="W97" i="3"/>
  <c r="X97" i="3"/>
  <c r="Q98" i="3"/>
  <c r="R98" i="3"/>
  <c r="S98" i="3"/>
  <c r="U98" i="3"/>
  <c r="V98" i="3"/>
  <c r="W98" i="3"/>
  <c r="X98" i="3"/>
  <c r="Q99" i="3"/>
  <c r="R99" i="3"/>
  <c r="S99" i="3"/>
  <c r="U99" i="3"/>
  <c r="V99" i="3"/>
  <c r="W99" i="3"/>
  <c r="X99" i="3"/>
  <c r="Q100" i="3"/>
  <c r="R100" i="3"/>
  <c r="S100" i="3"/>
  <c r="U100" i="3"/>
  <c r="V100" i="3"/>
  <c r="W100" i="3"/>
  <c r="X100" i="3"/>
  <c r="Q101" i="3"/>
  <c r="R101" i="3"/>
  <c r="S101" i="3"/>
  <c r="U101" i="3"/>
  <c r="V101" i="3"/>
  <c r="W101" i="3"/>
  <c r="X101" i="3"/>
  <c r="Q102" i="3"/>
  <c r="R102" i="3"/>
  <c r="S102" i="3"/>
  <c r="U102" i="3"/>
  <c r="V102" i="3"/>
  <c r="W102" i="3"/>
  <c r="X102" i="3"/>
  <c r="Q103" i="3"/>
  <c r="R103" i="3"/>
  <c r="S103" i="3"/>
  <c r="U103" i="3"/>
  <c r="V103" i="3"/>
  <c r="W103" i="3"/>
  <c r="X103" i="3"/>
  <c r="Q104" i="3"/>
  <c r="R104" i="3"/>
  <c r="S104" i="3"/>
  <c r="U104" i="3"/>
  <c r="V104" i="3"/>
  <c r="W104" i="3"/>
  <c r="X104" i="3"/>
  <c r="Q105" i="3"/>
  <c r="R105" i="3"/>
  <c r="S105" i="3"/>
  <c r="U105" i="3"/>
  <c r="V105" i="3"/>
  <c r="W105" i="3"/>
  <c r="X105" i="3"/>
  <c r="Q106" i="3"/>
  <c r="R106" i="3"/>
  <c r="S106" i="3"/>
  <c r="U106" i="3"/>
  <c r="V106" i="3"/>
  <c r="W106" i="3"/>
  <c r="X106" i="3"/>
  <c r="Q107" i="3"/>
  <c r="R107" i="3"/>
  <c r="S107" i="3"/>
  <c r="U107" i="3"/>
  <c r="V107" i="3"/>
  <c r="W107" i="3"/>
  <c r="X107" i="3"/>
  <c r="Q108" i="3"/>
  <c r="R108" i="3"/>
  <c r="S108" i="3"/>
  <c r="U108" i="3"/>
  <c r="V108" i="3"/>
  <c r="W108" i="3"/>
  <c r="X108" i="3"/>
  <c r="Q109" i="3"/>
  <c r="R109" i="3"/>
  <c r="S109" i="3"/>
  <c r="U109" i="3"/>
  <c r="V109" i="3"/>
  <c r="W109" i="3"/>
  <c r="X109" i="3"/>
  <c r="Q110" i="3"/>
  <c r="R110" i="3"/>
  <c r="S110" i="3"/>
  <c r="U110" i="3"/>
  <c r="V110" i="3"/>
  <c r="W110" i="3"/>
  <c r="X110" i="3"/>
  <c r="Q111" i="3"/>
  <c r="R111" i="3"/>
  <c r="S111" i="3"/>
  <c r="U111" i="3"/>
  <c r="V111" i="3"/>
  <c r="W111" i="3"/>
  <c r="X111" i="3"/>
  <c r="Q112" i="3"/>
  <c r="R112" i="3"/>
  <c r="S112" i="3"/>
  <c r="U112" i="3"/>
  <c r="V112" i="3"/>
  <c r="W112" i="3"/>
  <c r="X112" i="3"/>
  <c r="Q113" i="3"/>
  <c r="R113" i="3"/>
  <c r="S113" i="3"/>
  <c r="U113" i="3"/>
  <c r="V113" i="3"/>
  <c r="W113" i="3"/>
  <c r="X113" i="3"/>
  <c r="Q114" i="3"/>
  <c r="R114" i="3"/>
  <c r="S114" i="3"/>
  <c r="U114" i="3"/>
  <c r="V114" i="3"/>
  <c r="W114" i="3"/>
  <c r="X114" i="3"/>
  <c r="Q115" i="3"/>
  <c r="R115" i="3"/>
  <c r="S115" i="3"/>
  <c r="U115" i="3"/>
  <c r="V115" i="3"/>
  <c r="W115" i="3"/>
  <c r="X115" i="3"/>
  <c r="Q116" i="3"/>
  <c r="R116" i="3"/>
  <c r="S116" i="3"/>
  <c r="U116" i="3"/>
  <c r="V116" i="3"/>
  <c r="W116" i="3"/>
  <c r="X116" i="3"/>
  <c r="Q117" i="3"/>
  <c r="R117" i="3"/>
  <c r="S117" i="3"/>
  <c r="U117" i="3"/>
  <c r="V117" i="3"/>
  <c r="W117" i="3"/>
  <c r="X117" i="3"/>
  <c r="Q118" i="3"/>
  <c r="R118" i="3"/>
  <c r="S118" i="3"/>
  <c r="U118" i="3"/>
  <c r="V118" i="3"/>
  <c r="W118" i="3"/>
  <c r="X118" i="3"/>
  <c r="Q119" i="3"/>
  <c r="R119" i="3"/>
  <c r="S119" i="3"/>
  <c r="U119" i="3"/>
  <c r="V119" i="3"/>
  <c r="W119" i="3"/>
  <c r="X119" i="3"/>
  <c r="Q120" i="3"/>
  <c r="R120" i="3"/>
  <c r="S120" i="3"/>
  <c r="U120" i="3"/>
  <c r="V120" i="3"/>
  <c r="W120" i="3"/>
  <c r="X120" i="3"/>
  <c r="Q121" i="3"/>
  <c r="R121" i="3"/>
  <c r="S121" i="3"/>
  <c r="U121" i="3"/>
  <c r="V121" i="3"/>
  <c r="W121" i="3"/>
  <c r="X121" i="3"/>
  <c r="Q122" i="3"/>
  <c r="R122" i="3"/>
  <c r="S122" i="3"/>
  <c r="U122" i="3"/>
  <c r="V122" i="3"/>
  <c r="W122" i="3"/>
  <c r="X122" i="3"/>
  <c r="Q123" i="3"/>
  <c r="R123" i="3"/>
  <c r="S123" i="3"/>
  <c r="U123" i="3"/>
  <c r="V123" i="3"/>
  <c r="W123" i="3"/>
  <c r="X123" i="3"/>
  <c r="Q124" i="3"/>
  <c r="R124" i="3"/>
  <c r="S124" i="3"/>
  <c r="U124" i="3"/>
  <c r="V124" i="3"/>
  <c r="W124" i="3"/>
  <c r="X124" i="3"/>
  <c r="Q125" i="3"/>
  <c r="R125" i="3"/>
  <c r="S125" i="3"/>
  <c r="U125" i="3"/>
  <c r="V125" i="3"/>
  <c r="W125" i="3"/>
  <c r="X125" i="3"/>
  <c r="Q126" i="3"/>
  <c r="R126" i="3"/>
  <c r="S126" i="3"/>
  <c r="U126" i="3"/>
  <c r="V126" i="3"/>
  <c r="W126" i="3"/>
  <c r="X126" i="3"/>
  <c r="V4" i="4"/>
  <c r="E5" i="4"/>
  <c r="R6" i="4"/>
  <c r="C8" i="4"/>
  <c r="E12" i="4"/>
  <c r="E13" i="4"/>
  <c r="E17" i="4"/>
  <c r="E26" i="4"/>
  <c r="E27" i="4"/>
  <c r="E28" i="4"/>
  <c r="E29" i="4"/>
  <c r="E31" i="4"/>
  <c r="N31" i="4"/>
  <c r="E32" i="4"/>
  <c r="E34" i="4"/>
  <c r="N34" i="4"/>
  <c r="E54" i="4"/>
  <c r="D55" i="4"/>
  <c r="E55" i="4"/>
  <c r="D56" i="4"/>
  <c r="E56" i="4"/>
  <c r="D61" i="4"/>
  <c r="E61" i="4"/>
  <c r="E62" i="4"/>
  <c r="L64" i="4"/>
  <c r="C67" i="4"/>
  <c r="D67" i="4"/>
  <c r="E67" i="4"/>
  <c r="D68" i="4"/>
  <c r="L68" i="4"/>
  <c r="C69" i="4"/>
  <c r="E69" i="4"/>
  <c r="L69" i="4"/>
  <c r="C70" i="4"/>
  <c r="E70" i="4"/>
  <c r="L70" i="4"/>
  <c r="D71" i="4"/>
  <c r="K71" i="4"/>
  <c r="L71" i="4"/>
  <c r="D72" i="4"/>
  <c r="L72" i="4"/>
  <c r="C73" i="4"/>
  <c r="E73" i="4"/>
  <c r="K73" i="4"/>
  <c r="L73" i="4"/>
  <c r="D74" i="4"/>
  <c r="C75" i="4"/>
  <c r="D75" i="4"/>
  <c r="E75" i="4"/>
  <c r="D76" i="4"/>
  <c r="E7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P</author>
  </authors>
  <commentList>
    <comment ref="E4" authorId="0" shapeId="0" xr:uid="{2EDD4A35-849A-4CCE-8FEE-98C68016020A}">
      <text>
        <r>
          <rPr>
            <b/>
            <sz val="9"/>
            <color indexed="81"/>
            <rFont val="Tahoma"/>
            <family val="2"/>
          </rPr>
          <t>A P:</t>
        </r>
        <r>
          <rPr>
            <sz val="9"/>
            <color indexed="81"/>
            <rFont val="Tahoma"/>
            <family val="2"/>
          </rPr>
          <t xml:space="preserve">
KAN to input CA CxC Fr</t>
        </r>
      </text>
    </comment>
  </commentList>
</comments>
</file>

<file path=xl/sharedStrings.xml><?xml version="1.0" encoding="utf-8"?>
<sst xmlns="http://schemas.openxmlformats.org/spreadsheetml/2006/main" count="258" uniqueCount="113">
  <si>
    <t>IRR</t>
  </si>
  <si>
    <t>Principal</t>
  </si>
  <si>
    <t>Financement EASI - France</t>
  </si>
  <si>
    <t>Profit</t>
  </si>
  <si>
    <t>Taux de profit</t>
  </si>
  <si>
    <t>Total</t>
  </si>
  <si>
    <t>Taux d'endettement</t>
  </si>
  <si>
    <t>Date</t>
  </si>
  <si>
    <t>PV</t>
  </si>
  <si>
    <t>Mensualité</t>
  </si>
  <si>
    <t>PV restant dû</t>
  </si>
  <si>
    <t>Capital</t>
  </si>
  <si>
    <t>Rémun.</t>
  </si>
  <si>
    <t>Remb. Capital</t>
  </si>
  <si>
    <t>CRD</t>
  </si>
  <si>
    <t>Prix du bien</t>
  </si>
  <si>
    <t>Durée du financement</t>
  </si>
  <si>
    <t>Apport Client</t>
  </si>
  <si>
    <t>Banque</t>
  </si>
  <si>
    <t>Montant de financement</t>
  </si>
  <si>
    <t>Profit du financement</t>
  </si>
  <si>
    <t>Frais de dossier - Client</t>
  </si>
  <si>
    <t>- Frais de structuration - EASI</t>
  </si>
  <si>
    <t>- Frais apport d'affaire - EASI</t>
  </si>
  <si>
    <t>Revenu net généré</t>
  </si>
  <si>
    <t>Acquisition par la banque</t>
  </si>
  <si>
    <r>
      <t>Prix du bien</t>
    </r>
    <r>
      <rPr>
        <sz val="1"/>
        <color theme="0" tint="-4.9989318521683403E-2"/>
        <rFont val="Calibri"/>
        <family val="2"/>
        <scheme val="minor"/>
      </rPr>
      <t/>
    </r>
  </si>
  <si>
    <t>Frais d'acquisition</t>
  </si>
  <si>
    <t>Total coûts d'acquisition - Acte I</t>
  </si>
  <si>
    <t>Revente de l'immeuble à l'acquéreur</t>
  </si>
  <si>
    <t>Coûts d'acquisition</t>
  </si>
  <si>
    <t>Profit de la banque</t>
  </si>
  <si>
    <t>Total Prix de vente - Acte II</t>
  </si>
  <si>
    <t>Coût total</t>
  </si>
  <si>
    <t>Paiement comptant</t>
  </si>
  <si>
    <t>Paiement échelonné</t>
  </si>
  <si>
    <t>Détail</t>
  </si>
  <si>
    <t>Etape I -    Achat par la banque</t>
  </si>
  <si>
    <r>
      <rPr>
        <b/>
        <i/>
        <sz val="10"/>
        <color theme="1"/>
        <rFont val="Calibri"/>
        <family val="2"/>
      </rPr>
      <t xml:space="preserve">1. </t>
    </r>
    <r>
      <rPr>
        <b/>
        <i/>
        <u/>
        <sz val="10"/>
        <color theme="1"/>
        <rFont val="Calibri"/>
        <family val="2"/>
        <scheme val="minor"/>
      </rPr>
      <t>Calcul du prix d'acquisition</t>
    </r>
  </si>
  <si>
    <t>Base de calcul</t>
  </si>
  <si>
    <r>
      <t xml:space="preserve">Emoluments et honoraires </t>
    </r>
    <r>
      <rPr>
        <b/>
        <sz val="10"/>
        <color theme="1"/>
        <rFont val="Calibri"/>
        <family val="2"/>
      </rPr>
      <t xml:space="preserve">-  </t>
    </r>
    <r>
      <rPr>
        <b/>
        <sz val="10"/>
        <color rgb="FFFF0000"/>
        <rFont val="Calibri"/>
        <family val="2"/>
      </rPr>
      <t>Acte I</t>
    </r>
  </si>
  <si>
    <t>Valeur de l'immeuble:</t>
  </si>
  <si>
    <t>Prix Achat - Acte I</t>
  </si>
  <si>
    <t>Taux</t>
  </si>
  <si>
    <t>Tranches</t>
  </si>
  <si>
    <t>Montant</t>
  </si>
  <si>
    <t>Taxe de publicité foncière</t>
  </si>
  <si>
    <t>De</t>
  </si>
  <si>
    <t>à</t>
  </si>
  <si>
    <t>Emoluments et honoraires</t>
  </si>
  <si>
    <t>Tranche 1</t>
  </si>
  <si>
    <t xml:space="preserve">Salaire du conservateur des hypothèques (Trésor Public) </t>
  </si>
  <si>
    <t>Tranche 2</t>
  </si>
  <si>
    <t>TVA (Trésor public)</t>
  </si>
  <si>
    <t>Tranche 3</t>
  </si>
  <si>
    <t>Total debours</t>
  </si>
  <si>
    <t>Tranche 4</t>
  </si>
  <si>
    <t>Total Coût d'acquisition</t>
  </si>
  <si>
    <t>Copie et formalités</t>
  </si>
  <si>
    <t>Etape II -     Revente au Client</t>
  </si>
  <si>
    <r>
      <rPr>
        <b/>
        <i/>
        <sz val="10"/>
        <color theme="1"/>
        <rFont val="Calibri"/>
        <family val="2"/>
      </rPr>
      <t xml:space="preserve">1. </t>
    </r>
    <r>
      <rPr>
        <b/>
        <i/>
        <u/>
        <sz val="10"/>
        <color theme="1"/>
        <rFont val="Calibri"/>
        <family val="2"/>
        <scheme val="minor"/>
      </rPr>
      <t>Estimation apport/demande de financement (Solver)</t>
    </r>
  </si>
  <si>
    <t>Avance acquéreur sur mutation</t>
  </si>
  <si>
    <t>Apport acquéreur sur paiement</t>
  </si>
  <si>
    <t>Demande de financement</t>
  </si>
  <si>
    <r>
      <rPr>
        <b/>
        <i/>
        <sz val="10"/>
        <color theme="1"/>
        <rFont val="Calibri"/>
        <family val="2"/>
      </rPr>
      <t xml:space="preserve">2. </t>
    </r>
    <r>
      <rPr>
        <b/>
        <i/>
        <u/>
        <sz val="10"/>
        <color theme="1"/>
        <rFont val="Calibri"/>
        <family val="2"/>
        <scheme val="minor"/>
      </rPr>
      <t>Calcul du prix de revente</t>
    </r>
  </si>
  <si>
    <t>Coût Acquisition - Transaction I</t>
  </si>
  <si>
    <t>Marge</t>
  </si>
  <si>
    <t>Prix de vente - Transaction II</t>
  </si>
  <si>
    <r>
      <rPr>
        <b/>
        <i/>
        <sz val="10"/>
        <color theme="1"/>
        <rFont val="Calibri"/>
        <family val="2"/>
      </rPr>
      <t xml:space="preserve">3. </t>
    </r>
    <r>
      <rPr>
        <b/>
        <i/>
        <u/>
        <sz val="10"/>
        <color theme="1"/>
        <rFont val="Calibri"/>
        <family val="2"/>
        <scheme val="minor"/>
      </rPr>
      <t>Calcul des frais d'acte II</t>
    </r>
  </si>
  <si>
    <r>
      <t xml:space="preserve">Emoluments et honoraires </t>
    </r>
    <r>
      <rPr>
        <b/>
        <sz val="10"/>
        <color theme="1"/>
        <rFont val="Calibri"/>
        <family val="2"/>
      </rPr>
      <t xml:space="preserve">-  </t>
    </r>
    <r>
      <rPr>
        <b/>
        <sz val="10"/>
        <color rgb="FFFF0000"/>
        <rFont val="Calibri"/>
        <family val="2"/>
      </rPr>
      <t>Acte II</t>
    </r>
  </si>
  <si>
    <t xml:space="preserve">Droits de mutation </t>
  </si>
  <si>
    <t>Emoluement proportionnel de Vente (Tarif 1-92) H.T.*</t>
  </si>
  <si>
    <t>Debours</t>
  </si>
  <si>
    <t>Salaire conservateur sur publication</t>
  </si>
  <si>
    <t xml:space="preserve">Salaire conservateur sur inscription </t>
  </si>
  <si>
    <t>Formalités forfaitaire</t>
  </si>
  <si>
    <t>Formalités publicité foncière</t>
  </si>
  <si>
    <t>Privilège vendeur</t>
  </si>
  <si>
    <t xml:space="preserve">Coût lié à l'inscription du privilège vendeur </t>
  </si>
  <si>
    <t>TVA</t>
  </si>
  <si>
    <t>Total Frais d'acte II</t>
  </si>
  <si>
    <r>
      <t xml:space="preserve">4. </t>
    </r>
    <r>
      <rPr>
        <b/>
        <i/>
        <u/>
        <sz val="10"/>
        <color theme="1"/>
        <rFont val="Calibri"/>
        <family val="2"/>
      </rPr>
      <t>Autres frais</t>
    </r>
  </si>
  <si>
    <t>Frais de dossiers - banque</t>
  </si>
  <si>
    <t>Frais de dossiers - EASI</t>
  </si>
  <si>
    <t>Autres</t>
  </si>
  <si>
    <t xml:space="preserve">Total Autres frais </t>
  </si>
  <si>
    <t>CA mensuels</t>
  </si>
  <si>
    <t>Taux d'effort</t>
  </si>
  <si>
    <t>Semestrialité</t>
  </si>
  <si>
    <t>WAL</t>
  </si>
  <si>
    <t>DaysLeft</t>
  </si>
  <si>
    <t>Outstanding</t>
  </si>
  <si>
    <t>WAL days</t>
  </si>
  <si>
    <t>WAL years</t>
  </si>
  <si>
    <t>Macaulay Duration</t>
  </si>
  <si>
    <t>years</t>
  </si>
  <si>
    <t>Frais de listing</t>
  </si>
  <si>
    <t>Etape III -     Listing Euro MTF</t>
  </si>
  <si>
    <t>1. Coût de mise en place</t>
  </si>
  <si>
    <t>2. Coût de maintenance</t>
  </si>
  <si>
    <t>fixe</t>
  </si>
  <si>
    <t>Approval fee</t>
  </si>
  <si>
    <t>Listing fee</t>
  </si>
  <si>
    <t>Annual maintenance fee</t>
  </si>
  <si>
    <t>http://legilux.public.lu/eli/etat/leg/rgd/2017/12/21/a1121/jo</t>
  </si>
  <si>
    <t>Annual listing maintenance fee</t>
  </si>
  <si>
    <t>https://www.bourse.lu/lei-renewal</t>
  </si>
  <si>
    <t>Annual LEI renewal*</t>
  </si>
  <si>
    <r>
      <rPr>
        <b/>
        <sz val="10"/>
        <color theme="1"/>
        <rFont val="Calibri"/>
        <family val="2"/>
      </rPr>
      <t>*</t>
    </r>
    <r>
      <rPr>
        <b/>
        <i/>
        <sz val="10"/>
        <color theme="1"/>
        <rFont val="Calibri"/>
        <family val="2"/>
      </rPr>
      <t>max VAT is 17%</t>
    </r>
  </si>
  <si>
    <t>Sukuk Schedule</t>
  </si>
  <si>
    <t>Tenor</t>
  </si>
  <si>
    <t>Profit Rate</t>
  </si>
  <si>
    <t>Murabaha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</si>
</sst>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(* #,##0.00_);_(* \(#,##0.00\);_(* &quot;-&quot;??_);_(@_)"/>
    <numFmt numFmtId="164" formatCode="_-* #,##0.00\ &quot;€&quot;_-;\-* #,##0.00\ &quot;€&quot;_-;_-* &quot;-&quot;??\ &quot;€&quot;_-;_-@_-"/>
    <numFmt numFmtId="165" formatCode="_-* #,##0.00_-;\-* #,##0.00_-;_-* &quot;-&quot;??_-;_-@_-"/>
    <numFmt numFmtId="166" formatCode="0.0%"/>
    <numFmt numFmtId="167" formatCode="_-* #,##0\ &quot;€&quot;_-;\-* #,##0\ &quot;€&quot;_-;_-* &quot;-&quot;??\ &quot;€&quot;_-;_-@_-"/>
    <numFmt numFmtId="168" formatCode="#,##0\ _€"/>
    <numFmt numFmtId="169" formatCode="#,##0.00\ _€"/>
    <numFmt numFmtId="170" formatCode="_-[$€-2]\ * #,##0.00_-;\-[$€-2]\ * #,##0.00_-;_-[$€-2]\ * &quot;-&quot;??_-;_-@_-"/>
    <numFmt numFmtId="171" formatCode="_-* #,##0_-;\-* #,##0_-;_-* &quot;-&quot;??_-;_-@_-"/>
    <numFmt numFmtId="172" formatCode="_([$€-2]\ * #,##0_);_([$€-2]\ * \(#,##0\);_([$€-2]\ * &quot;-&quot;??_);_(@_)"/>
    <numFmt numFmtId="173" formatCode="_(&quot;€&quot;\ * #,##0.00_);_(&quot;€&quot;\ * \(#,##0.00\);_(&quot;€&quot;\ * &quot;-&quot;??_);_(@_)"/>
    <numFmt numFmtId="174" formatCode="_-* #,##0&quot; ans&quot;_-;\-* #,##0.00_-;_-* &quot;-&quot;??_-;_-@_-"/>
    <numFmt numFmtId="175" formatCode="_-[$€-2]\ * #,##0_-;\-[$€-2]\ * #,##0_-;_-[$€-2]\ * &quot;-&quot;??_-;_-@_-"/>
    <numFmt numFmtId="176" formatCode="_([$€-2]\ * #,##0.00_);_([$€-2]\ * \(#,##0.00\);_([$€-2]\ * &quot;-&quot;??_);_(@_)"/>
    <numFmt numFmtId="177" formatCode="0.000%"/>
    <numFmt numFmtId="178" formatCode="#,##0_ ;\-#,##0\ 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5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2"/>
      <name val="Calibri"/>
      <family val="2"/>
      <scheme val="minor"/>
    </font>
    <font>
      <sz val="8"/>
      <color theme="2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sz val="10"/>
      <color theme="2"/>
      <name val="Calibri"/>
      <family val="2"/>
      <scheme val="minor"/>
    </font>
    <font>
      <sz val="10"/>
      <color theme="0" tint="-4.9989318521683403E-2"/>
      <name val="Calibri"/>
      <family val="2"/>
      <scheme val="minor"/>
    </font>
    <font>
      <sz val="1"/>
      <color theme="0" tint="-4.9989318521683403E-2"/>
      <name val="Calibri"/>
      <family val="2"/>
      <scheme val="minor"/>
    </font>
    <font>
      <b/>
      <sz val="10"/>
      <name val="Calibri"/>
      <family val="2"/>
      <scheme val="minor"/>
    </font>
    <font>
      <b/>
      <i/>
      <u/>
      <sz val="10"/>
      <color theme="1"/>
      <name val="Calibri"/>
      <family val="2"/>
      <scheme val="minor"/>
    </font>
    <font>
      <b/>
      <i/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FF0000"/>
      <name val="Calibri"/>
      <family val="2"/>
    </font>
    <font>
      <sz val="11"/>
      <color rgb="FF9C6500"/>
      <name val="Calibri"/>
      <family val="2"/>
      <scheme val="minor"/>
    </font>
    <font>
      <sz val="10"/>
      <color theme="2" tint="-0.249977111117893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i/>
      <sz val="10"/>
      <color theme="3"/>
      <name val="Calibri"/>
      <family val="2"/>
      <scheme val="minor"/>
    </font>
    <font>
      <b/>
      <i/>
      <u/>
      <sz val="10"/>
      <color theme="1"/>
      <name val="Calibri"/>
      <family val="2"/>
    </font>
    <font>
      <sz val="10"/>
      <color rgb="FFC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gradientFill degree="270">
        <stop position="0">
          <color theme="4" tint="0.80001220740379042"/>
        </stop>
        <stop position="1">
          <color theme="0" tint="-0.1490218817712943"/>
        </stop>
      </gradient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23" fillId="2" borderId="0" applyNumberFormat="0" applyBorder="0" applyAlignment="0" applyProtection="0"/>
    <xf numFmtId="0" fontId="32" fillId="0" borderId="0" applyNumberFormat="0" applyFill="0" applyBorder="0" applyAlignment="0" applyProtection="0"/>
  </cellStyleXfs>
  <cellXfs count="17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indent="2"/>
    </xf>
    <xf numFmtId="3" fontId="3" fillId="0" borderId="0" xfId="0" applyNumberFormat="1" applyFont="1"/>
    <xf numFmtId="168" fontId="3" fillId="0" borderId="0" xfId="0" applyNumberFormat="1" applyFont="1"/>
    <xf numFmtId="170" fontId="3" fillId="0" borderId="0" xfId="0" applyNumberFormat="1" applyFont="1"/>
    <xf numFmtId="171" fontId="4" fillId="0" borderId="0" xfId="0" applyNumberFormat="1" applyFont="1" applyAlignment="1">
      <alignment horizontal="left"/>
    </xf>
    <xf numFmtId="168" fontId="3" fillId="0" borderId="0" xfId="1" applyNumberFormat="1" applyFont="1" applyFill="1" applyBorder="1" applyAlignment="1">
      <alignment horizontal="right" indent="4"/>
    </xf>
    <xf numFmtId="0" fontId="6" fillId="0" borderId="0" xfId="0" applyFont="1"/>
    <xf numFmtId="172" fontId="3" fillId="0" borderId="0" xfId="0" applyNumberFormat="1" applyFont="1"/>
    <xf numFmtId="0" fontId="7" fillId="4" borderId="0" xfId="0" applyFont="1" applyFill="1" applyAlignment="1">
      <alignment horizontal="left"/>
    </xf>
    <xf numFmtId="0" fontId="7" fillId="4" borderId="0" xfId="0" applyFont="1" applyFill="1" applyAlignment="1">
      <alignment horizontal="center"/>
    </xf>
    <xf numFmtId="3" fontId="7" fillId="4" borderId="0" xfId="0" applyNumberFormat="1" applyFont="1" applyFill="1" applyAlignment="1">
      <alignment horizontal="center"/>
    </xf>
    <xf numFmtId="171" fontId="3" fillId="0" borderId="0" xfId="1" applyNumberFormat="1" applyFont="1" applyAlignment="1">
      <alignment horizontal="left"/>
    </xf>
    <xf numFmtId="167" fontId="4" fillId="5" borderId="6" xfId="3" applyNumberFormat="1" applyFont="1" applyFill="1" applyBorder="1" applyAlignment="1" applyProtection="1">
      <alignment horizontal="right" indent="1"/>
    </xf>
    <xf numFmtId="0" fontId="3" fillId="0" borderId="0" xfId="0" applyFont="1" applyAlignment="1">
      <alignment vertical="center"/>
    </xf>
    <xf numFmtId="9" fontId="3" fillId="0" borderId="0" xfId="2" applyFont="1" applyAlignment="1">
      <alignment horizontal="center"/>
    </xf>
    <xf numFmtId="10" fontId="4" fillId="0" borderId="0" xfId="2" applyNumberFormat="1" applyFont="1" applyFill="1" applyBorder="1" applyAlignment="1" applyProtection="1">
      <alignment horizontal="right" indent="1"/>
    </xf>
    <xf numFmtId="0" fontId="9" fillId="6" borderId="0" xfId="0" applyFont="1" applyFill="1" applyAlignment="1">
      <alignment horizontal="left" vertical="center"/>
    </xf>
    <xf numFmtId="3" fontId="9" fillId="6" borderId="0" xfId="0" applyNumberFormat="1" applyFont="1" applyFill="1" applyAlignment="1">
      <alignment horizontal="center" vertical="center" wrapText="1"/>
    </xf>
    <xf numFmtId="168" fontId="9" fillId="6" borderId="0" xfId="0" applyNumberFormat="1" applyFont="1" applyFill="1" applyAlignment="1">
      <alignment horizontal="left" vertical="center"/>
    </xf>
    <xf numFmtId="169" fontId="9" fillId="6" borderId="0" xfId="0" applyNumberFormat="1" applyFont="1" applyFill="1" applyAlignment="1">
      <alignment horizontal="left" vertical="center" wrapText="1"/>
    </xf>
    <xf numFmtId="168" fontId="9" fillId="6" borderId="0" xfId="0" applyNumberFormat="1" applyFont="1" applyFill="1" applyAlignment="1">
      <alignment horizontal="center" vertical="center"/>
    </xf>
    <xf numFmtId="164" fontId="3" fillId="0" borderId="0" xfId="0" quotePrefix="1" applyNumberFormat="1" applyFont="1"/>
    <xf numFmtId="14" fontId="3" fillId="0" borderId="0" xfId="0" applyNumberFormat="1" applyFont="1"/>
    <xf numFmtId="168" fontId="10" fillId="0" borderId="0" xfId="0" applyNumberFormat="1" applyFont="1"/>
    <xf numFmtId="169" fontId="3" fillId="0" borderId="0" xfId="0" applyNumberFormat="1" applyFont="1"/>
    <xf numFmtId="164" fontId="8" fillId="0" borderId="0" xfId="0" applyNumberFormat="1" applyFont="1" applyAlignment="1">
      <alignment horizontal="left" vertical="center"/>
    </xf>
    <xf numFmtId="167" fontId="8" fillId="0" borderId="0" xfId="0" applyNumberFormat="1" applyFont="1" applyAlignment="1">
      <alignment horizontal="left" vertical="center"/>
    </xf>
    <xf numFmtId="174" fontId="3" fillId="5" borderId="6" xfId="1" applyNumberFormat="1" applyFont="1" applyFill="1" applyBorder="1" applyAlignment="1">
      <alignment horizontal="right" indent="3"/>
    </xf>
    <xf numFmtId="0" fontId="3" fillId="0" borderId="0" xfId="0" quotePrefix="1" applyFont="1"/>
    <xf numFmtId="3" fontId="3" fillId="0" borderId="0" xfId="0" quotePrefix="1" applyNumberFormat="1" applyFont="1"/>
    <xf numFmtId="165" fontId="3" fillId="0" borderId="0" xfId="0" applyNumberFormat="1" applyFont="1"/>
    <xf numFmtId="164" fontId="3" fillId="0" borderId="0" xfId="0" applyNumberFormat="1" applyFont="1"/>
    <xf numFmtId="10" fontId="11" fillId="0" borderId="0" xfId="2" applyNumberFormat="1" applyFont="1" applyFill="1" applyBorder="1" applyAlignment="1" applyProtection="1">
      <alignment horizontal="center" vertical="center"/>
    </xf>
    <xf numFmtId="167" fontId="12" fillId="0" borderId="0" xfId="0" applyNumberFormat="1" applyFont="1" applyAlignment="1" applyProtection="1">
      <alignment horizontal="center"/>
      <protection hidden="1"/>
    </xf>
    <xf numFmtId="166" fontId="3" fillId="0" borderId="0" xfId="2" applyNumberFormat="1" applyFont="1" applyAlignment="1">
      <alignment horizontal="right" indent="2"/>
    </xf>
    <xf numFmtId="169" fontId="3" fillId="0" borderId="0" xfId="0" quotePrefix="1" applyNumberFormat="1" applyFont="1"/>
    <xf numFmtId="171" fontId="13" fillId="7" borderId="7" xfId="0" applyNumberFormat="1" applyFont="1" applyFill="1" applyBorder="1" applyAlignment="1">
      <alignment horizontal="left"/>
    </xf>
    <xf numFmtId="171" fontId="13" fillId="7" borderId="8" xfId="0" applyNumberFormat="1" applyFont="1" applyFill="1" applyBorder="1" applyAlignment="1">
      <alignment horizontal="left"/>
    </xf>
    <xf numFmtId="0" fontId="14" fillId="7" borderId="8" xfId="0" applyFont="1" applyFill="1" applyBorder="1" applyAlignment="1">
      <alignment horizontal="center"/>
    </xf>
    <xf numFmtId="0" fontId="14" fillId="7" borderId="9" xfId="0" applyFont="1" applyFill="1" applyBorder="1" applyAlignment="1">
      <alignment horizontal="center"/>
    </xf>
    <xf numFmtId="171" fontId="9" fillId="7" borderId="10" xfId="0" applyNumberFormat="1" applyFont="1" applyFill="1" applyBorder="1" applyAlignment="1">
      <alignment horizontal="left"/>
    </xf>
    <xf numFmtId="171" fontId="9" fillId="7" borderId="11" xfId="0" applyNumberFormat="1" applyFont="1" applyFill="1" applyBorder="1" applyAlignment="1">
      <alignment horizontal="left"/>
    </xf>
    <xf numFmtId="175" fontId="9" fillId="7" borderId="11" xfId="0" applyNumberFormat="1" applyFont="1" applyFill="1" applyBorder="1"/>
    <xf numFmtId="175" fontId="9" fillId="7" borderId="12" xfId="0" applyNumberFormat="1" applyFont="1" applyFill="1" applyBorder="1"/>
    <xf numFmtId="171" fontId="10" fillId="7" borderId="13" xfId="0" applyNumberFormat="1" applyFont="1" applyFill="1" applyBorder="1" applyAlignment="1">
      <alignment horizontal="left"/>
    </xf>
    <xf numFmtId="171" fontId="10" fillId="7" borderId="0" xfId="0" applyNumberFormat="1" applyFont="1" applyFill="1" applyAlignment="1">
      <alignment horizontal="left"/>
    </xf>
    <xf numFmtId="175" fontId="15" fillId="7" borderId="0" xfId="0" applyNumberFormat="1" applyFont="1" applyFill="1"/>
    <xf numFmtId="175" fontId="15" fillId="7" borderId="14" xfId="0" applyNumberFormat="1" applyFont="1" applyFill="1" applyBorder="1"/>
    <xf numFmtId="171" fontId="10" fillId="7" borderId="13" xfId="0" quotePrefix="1" applyNumberFormat="1" applyFont="1" applyFill="1" applyBorder="1" applyAlignment="1">
      <alignment horizontal="left" indent="1"/>
    </xf>
    <xf numFmtId="171" fontId="10" fillId="7" borderId="0" xfId="0" quotePrefix="1" applyNumberFormat="1" applyFont="1" applyFill="1" applyAlignment="1">
      <alignment horizontal="left" indent="1"/>
    </xf>
    <xf numFmtId="171" fontId="9" fillId="7" borderId="15" xfId="0" applyNumberFormat="1" applyFont="1" applyFill="1" applyBorder="1" applyAlignment="1">
      <alignment horizontal="left"/>
    </xf>
    <xf numFmtId="171" fontId="9" fillId="7" borderId="16" xfId="0" applyNumberFormat="1" applyFont="1" applyFill="1" applyBorder="1" applyAlignment="1">
      <alignment horizontal="left"/>
    </xf>
    <xf numFmtId="175" fontId="9" fillId="7" borderId="16" xfId="0" applyNumberFormat="1" applyFont="1" applyFill="1" applyBorder="1"/>
    <xf numFmtId="175" fontId="9" fillId="7" borderId="17" xfId="0" applyNumberFormat="1" applyFont="1" applyFill="1" applyBorder="1"/>
    <xf numFmtId="0" fontId="6" fillId="0" borderId="0" xfId="0" applyFont="1" applyAlignment="1">
      <alignment horizontal="right" indent="2"/>
    </xf>
    <xf numFmtId="166" fontId="3" fillId="0" borderId="0" xfId="2" applyNumberFormat="1" applyFont="1"/>
    <xf numFmtId="0" fontId="9" fillId="8" borderId="0" xfId="0" applyFont="1" applyFill="1"/>
    <xf numFmtId="0" fontId="16" fillId="8" borderId="0" xfId="0" applyFont="1" applyFill="1" applyAlignment="1">
      <alignment horizontal="center"/>
    </xf>
    <xf numFmtId="0" fontId="16" fillId="8" borderId="0" xfId="0" applyFont="1" applyFill="1"/>
    <xf numFmtId="171" fontId="16" fillId="8" borderId="0" xfId="0" applyNumberFormat="1" applyFont="1" applyFill="1" applyAlignment="1">
      <alignment horizontal="left"/>
    </xf>
    <xf numFmtId="172" fontId="16" fillId="8" borderId="0" xfId="0" applyNumberFormat="1" applyFont="1" applyFill="1"/>
    <xf numFmtId="171" fontId="9" fillId="8" borderId="0" xfId="0" applyNumberFormat="1" applyFont="1" applyFill="1" applyAlignment="1">
      <alignment horizontal="left"/>
    </xf>
    <xf numFmtId="172" fontId="9" fillId="8" borderId="0" xfId="0" applyNumberFormat="1" applyFont="1" applyFill="1"/>
    <xf numFmtId="171" fontId="10" fillId="0" borderId="0" xfId="0" applyNumberFormat="1" applyFont="1" applyAlignment="1">
      <alignment horizontal="left"/>
    </xf>
    <xf numFmtId="0" fontId="10" fillId="0" borderId="0" xfId="0" applyFont="1"/>
    <xf numFmtId="172" fontId="10" fillId="0" borderId="0" xfId="0" applyNumberFormat="1" applyFont="1"/>
    <xf numFmtId="0" fontId="9" fillId="8" borderId="7" xfId="0" applyFont="1" applyFill="1" applyBorder="1"/>
    <xf numFmtId="0" fontId="9" fillId="8" borderId="8" xfId="0" applyFont="1" applyFill="1" applyBorder="1"/>
    <xf numFmtId="0" fontId="16" fillId="8" borderId="8" xfId="0" applyFont="1" applyFill="1" applyBorder="1"/>
    <xf numFmtId="172" fontId="16" fillId="8" borderId="9" xfId="0" applyNumberFormat="1" applyFont="1" applyFill="1" applyBorder="1"/>
    <xf numFmtId="171" fontId="16" fillId="8" borderId="13" xfId="0" applyNumberFormat="1" applyFont="1" applyFill="1" applyBorder="1" applyAlignment="1">
      <alignment horizontal="left"/>
    </xf>
    <xf numFmtId="172" fontId="16" fillId="8" borderId="14" xfId="0" applyNumberFormat="1" applyFont="1" applyFill="1" applyBorder="1"/>
    <xf numFmtId="171" fontId="9" fillId="8" borderId="13" xfId="0" applyNumberFormat="1" applyFont="1" applyFill="1" applyBorder="1" applyAlignment="1">
      <alignment horizontal="left"/>
    </xf>
    <xf numFmtId="0" fontId="13" fillId="8" borderId="0" xfId="0" applyFont="1" applyFill="1"/>
    <xf numFmtId="172" fontId="9" fillId="8" borderId="14" xfId="0" applyNumberFormat="1" applyFont="1" applyFill="1" applyBorder="1"/>
    <xf numFmtId="171" fontId="9" fillId="8" borderId="18" xfId="0" applyNumberFormat="1" applyFont="1" applyFill="1" applyBorder="1" applyAlignment="1">
      <alignment horizontal="left"/>
    </xf>
    <xf numFmtId="171" fontId="9" fillId="8" borderId="1" xfId="0" applyNumberFormat="1" applyFont="1" applyFill="1" applyBorder="1" applyAlignment="1">
      <alignment horizontal="left"/>
    </xf>
    <xf numFmtId="0" fontId="9" fillId="8" borderId="1" xfId="0" applyFont="1" applyFill="1" applyBorder="1"/>
    <xf numFmtId="172" fontId="9" fillId="8" borderId="19" xfId="0" applyNumberFormat="1" applyFont="1" applyFill="1" applyBorder="1"/>
    <xf numFmtId="171" fontId="9" fillId="0" borderId="0" xfId="0" applyNumberFormat="1" applyFont="1" applyAlignment="1">
      <alignment horizontal="left"/>
    </xf>
    <xf numFmtId="0" fontId="9" fillId="0" borderId="0" xfId="0" applyFont="1"/>
    <xf numFmtId="172" fontId="9" fillId="0" borderId="0" xfId="0" applyNumberFormat="1" applyFont="1"/>
    <xf numFmtId="171" fontId="13" fillId="8" borderId="7" xfId="0" applyNumberFormat="1" applyFont="1" applyFill="1" applyBorder="1" applyAlignment="1">
      <alignment horizontal="left"/>
    </xf>
    <xf numFmtId="171" fontId="13" fillId="8" borderId="8" xfId="0" applyNumberFormat="1" applyFont="1" applyFill="1" applyBorder="1" applyAlignment="1">
      <alignment horizontal="left"/>
    </xf>
    <xf numFmtId="0" fontId="13" fillId="8" borderId="8" xfId="0" applyFont="1" applyFill="1" applyBorder="1"/>
    <xf numFmtId="175" fontId="18" fillId="9" borderId="9" xfId="0" applyNumberFormat="1" applyFont="1" applyFill="1" applyBorder="1"/>
    <xf numFmtId="171" fontId="13" fillId="8" borderId="13" xfId="0" applyNumberFormat="1" applyFont="1" applyFill="1" applyBorder="1" applyAlignment="1">
      <alignment horizontal="left"/>
    </xf>
    <xf numFmtId="171" fontId="13" fillId="8" borderId="0" xfId="0" applyNumberFormat="1" applyFont="1" applyFill="1" applyAlignment="1">
      <alignment horizontal="left"/>
    </xf>
    <xf numFmtId="172" fontId="13" fillId="8" borderId="14" xfId="0" applyNumberFormat="1" applyFont="1" applyFill="1" applyBorder="1"/>
    <xf numFmtId="176" fontId="16" fillId="8" borderId="14" xfId="0" applyNumberFormat="1" applyFont="1" applyFill="1" applyBorder="1"/>
    <xf numFmtId="171" fontId="2" fillId="10" borderId="0" xfId="1" applyNumberFormat="1" applyFont="1" applyFill="1" applyAlignment="1">
      <alignment horizontal="left" vertical="center"/>
    </xf>
    <xf numFmtId="0" fontId="18" fillId="11" borderId="7" xfId="0" applyFont="1" applyFill="1" applyBorder="1" applyAlignment="1">
      <alignment horizontal="left"/>
    </xf>
    <xf numFmtId="0" fontId="18" fillId="11" borderId="8" xfId="0" applyFont="1" applyFill="1" applyBorder="1" applyAlignment="1">
      <alignment horizontal="left"/>
    </xf>
    <xf numFmtId="171" fontId="6" fillId="11" borderId="8" xfId="1" applyNumberFormat="1" applyFont="1" applyFill="1" applyBorder="1" applyAlignment="1">
      <alignment horizontal="center"/>
    </xf>
    <xf numFmtId="171" fontId="6" fillId="11" borderId="8" xfId="1" applyNumberFormat="1" applyFont="1" applyFill="1" applyBorder="1" applyAlignment="1">
      <alignment horizontal="right"/>
    </xf>
    <xf numFmtId="9" fontId="3" fillId="0" borderId="0" xfId="0" applyNumberFormat="1" applyFont="1"/>
    <xf numFmtId="0" fontId="19" fillId="0" borderId="0" xfId="0" applyFont="1"/>
    <xf numFmtId="0" fontId="6" fillId="0" borderId="0" xfId="0" applyFont="1" applyAlignment="1">
      <alignment horizontal="center"/>
    </xf>
    <xf numFmtId="10" fontId="3" fillId="0" borderId="0" xfId="2" applyNumberFormat="1" applyFont="1" applyAlignment="1">
      <alignment horizontal="center"/>
    </xf>
    <xf numFmtId="0" fontId="6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24" fillId="0" borderId="2" xfId="4" applyNumberFormat="1" applyFont="1" applyFill="1" applyBorder="1" applyAlignment="1">
      <alignment horizontal="left" indent="2"/>
    </xf>
    <xf numFmtId="0" fontId="25" fillId="0" borderId="7" xfId="0" applyFont="1" applyBorder="1"/>
    <xf numFmtId="172" fontId="6" fillId="0" borderId="20" xfId="0" applyNumberFormat="1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10" fontId="25" fillId="0" borderId="13" xfId="2" applyNumberFormat="1" applyFont="1" applyBorder="1"/>
    <xf numFmtId="177" fontId="3" fillId="0" borderId="21" xfId="2" applyNumberFormat="1" applyFont="1" applyBorder="1"/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72" fontId="3" fillId="0" borderId="21" xfId="0" applyNumberFormat="1" applyFont="1" applyBorder="1"/>
    <xf numFmtId="10" fontId="3" fillId="0" borderId="0" xfId="0" applyNumberFormat="1" applyFont="1"/>
    <xf numFmtId="177" fontId="3" fillId="0" borderId="21" xfId="2" applyNumberFormat="1" applyFont="1" applyFill="1" applyBorder="1"/>
    <xf numFmtId="172" fontId="3" fillId="0" borderId="13" xfId="0" applyNumberFormat="1" applyFont="1" applyBorder="1"/>
    <xf numFmtId="172" fontId="3" fillId="0" borderId="14" xfId="0" applyNumberFormat="1" applyFont="1" applyBorder="1"/>
    <xf numFmtId="9" fontId="3" fillId="5" borderId="0" xfId="0" applyNumberFormat="1" applyFont="1" applyFill="1" applyAlignment="1">
      <alignment horizontal="center"/>
    </xf>
    <xf numFmtId="176" fontId="3" fillId="0" borderId="0" xfId="0" applyNumberFormat="1" applyFont="1"/>
    <xf numFmtId="172" fontId="3" fillId="5" borderId="0" xfId="0" applyNumberFormat="1" applyFont="1" applyFill="1"/>
    <xf numFmtId="10" fontId="25" fillId="0" borderId="18" xfId="2" applyNumberFormat="1" applyFont="1" applyBorder="1"/>
    <xf numFmtId="177" fontId="3" fillId="0" borderId="22" xfId="2" applyNumberFormat="1" applyFont="1" applyBorder="1"/>
    <xf numFmtId="172" fontId="3" fillId="0" borderId="18" xfId="0" applyNumberFormat="1" applyFont="1" applyBorder="1"/>
    <xf numFmtId="172" fontId="3" fillId="0" borderId="19" xfId="0" applyNumberFormat="1" applyFont="1" applyBorder="1"/>
    <xf numFmtId="172" fontId="3" fillId="0" borderId="22" xfId="0" applyNumberFormat="1" applyFont="1" applyBorder="1"/>
    <xf numFmtId="0" fontId="6" fillId="0" borderId="23" xfId="0" applyFont="1" applyBorder="1"/>
    <xf numFmtId="10" fontId="6" fillId="0" borderId="0" xfId="2" applyNumberFormat="1" applyFont="1" applyAlignment="1">
      <alignment horizontal="center"/>
    </xf>
    <xf numFmtId="172" fontId="6" fillId="0" borderId="23" xfId="0" applyNumberFormat="1" applyFont="1" applyBorder="1"/>
    <xf numFmtId="10" fontId="25" fillId="0" borderId="3" xfId="2" applyNumberFormat="1" applyFont="1" applyBorder="1"/>
    <xf numFmtId="177" fontId="3" fillId="0" borderId="4" xfId="2" applyNumberFormat="1" applyFont="1" applyBorder="1"/>
    <xf numFmtId="172" fontId="3" fillId="3" borderId="4" xfId="0" applyNumberFormat="1" applyFont="1" applyFill="1" applyBorder="1"/>
    <xf numFmtId="172" fontId="3" fillId="3" borderId="5" xfId="0" applyNumberFormat="1" applyFont="1" applyFill="1" applyBorder="1" applyAlignment="1">
      <alignment horizontal="right" indent="1"/>
    </xf>
    <xf numFmtId="172" fontId="3" fillId="0" borderId="23" xfId="0" applyNumberFormat="1" applyFont="1" applyBorder="1"/>
    <xf numFmtId="10" fontId="3" fillId="0" borderId="22" xfId="2" applyNumberFormat="1" applyFont="1" applyBorder="1"/>
    <xf numFmtId="172" fontId="6" fillId="0" borderId="22" xfId="0" applyNumberFormat="1" applyFont="1" applyBorder="1"/>
    <xf numFmtId="10" fontId="6" fillId="11" borderId="8" xfId="2" applyNumberFormat="1" applyFont="1" applyFill="1" applyBorder="1" applyAlignment="1">
      <alignment horizontal="center"/>
    </xf>
    <xf numFmtId="10" fontId="26" fillId="0" borderId="0" xfId="2" applyNumberFormat="1" applyFont="1" applyAlignment="1">
      <alignment horizontal="center"/>
    </xf>
    <xf numFmtId="175" fontId="6" fillId="9" borderId="23" xfId="0" applyNumberFormat="1" applyFont="1" applyFill="1" applyBorder="1"/>
    <xf numFmtId="175" fontId="3" fillId="0" borderId="0" xfId="0" applyNumberFormat="1" applyFont="1"/>
    <xf numFmtId="0" fontId="3" fillId="3" borderId="0" xfId="0" applyFont="1" applyFill="1"/>
    <xf numFmtId="0" fontId="20" fillId="0" borderId="0" xfId="0" applyFont="1"/>
    <xf numFmtId="9" fontId="3" fillId="3" borderId="0" xfId="0" applyNumberFormat="1" applyFont="1" applyFill="1" applyAlignment="1">
      <alignment horizontal="center"/>
    </xf>
    <xf numFmtId="175" fontId="6" fillId="0" borderId="0" xfId="0" applyNumberFormat="1" applyFont="1"/>
    <xf numFmtId="0" fontId="28" fillId="0" borderId="0" xfId="0" applyFont="1"/>
    <xf numFmtId="178" fontId="12" fillId="0" borderId="0" xfId="0" applyNumberFormat="1" applyFont="1"/>
    <xf numFmtId="1" fontId="3" fillId="0" borderId="0" xfId="0" applyNumberFormat="1" applyFont="1"/>
    <xf numFmtId="1" fontId="29" fillId="0" borderId="0" xfId="0" applyNumberFormat="1" applyFont="1"/>
    <xf numFmtId="166" fontId="8" fillId="0" borderId="0" xfId="2" applyNumberFormat="1" applyFont="1" applyFill="1" applyAlignment="1">
      <alignment horizontal="right" vertical="center"/>
    </xf>
    <xf numFmtId="166" fontId="4" fillId="0" borderId="0" xfId="2" applyNumberFormat="1" applyFont="1" applyFill="1" applyBorder="1" applyAlignment="1" applyProtection="1">
      <alignment horizontal="left"/>
    </xf>
    <xf numFmtId="168" fontId="3" fillId="0" borderId="0" xfId="0" quotePrefix="1" applyNumberFormat="1" applyFont="1"/>
    <xf numFmtId="168" fontId="8" fillId="0" borderId="0" xfId="0" applyNumberFormat="1" applyFont="1" applyAlignment="1">
      <alignment horizontal="left" vertical="center"/>
    </xf>
    <xf numFmtId="168" fontId="9" fillId="6" borderId="0" xfId="0" applyNumberFormat="1" applyFont="1" applyFill="1" applyAlignment="1">
      <alignment horizontal="left" vertical="center" wrapText="1"/>
    </xf>
    <xf numFmtId="9" fontId="8" fillId="0" borderId="0" xfId="2" applyFont="1" applyFill="1" applyAlignment="1">
      <alignment horizontal="right" vertical="center"/>
    </xf>
    <xf numFmtId="168" fontId="3" fillId="0" borderId="0" xfId="1" applyNumberFormat="1" applyFont="1" applyAlignment="1">
      <alignment horizontal="left"/>
    </xf>
    <xf numFmtId="168" fontId="6" fillId="0" borderId="0" xfId="0" applyNumberFormat="1" applyFont="1"/>
    <xf numFmtId="168" fontId="6" fillId="0" borderId="0" xfId="1" applyNumberFormat="1" applyFont="1" applyAlignment="1">
      <alignment horizontal="left"/>
    </xf>
    <xf numFmtId="168" fontId="4" fillId="0" borderId="0" xfId="0" applyNumberFormat="1" applyFont="1" applyAlignment="1">
      <alignment horizontal="left"/>
    </xf>
    <xf numFmtId="2" fontId="3" fillId="12" borderId="0" xfId="0" applyNumberFormat="1" applyFont="1" applyFill="1"/>
    <xf numFmtId="0" fontId="3" fillId="12" borderId="0" xfId="0" applyFont="1" applyFill="1"/>
    <xf numFmtId="0" fontId="32" fillId="0" borderId="0" xfId="5"/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4" fontId="3" fillId="3" borderId="0" xfId="0" applyNumberFormat="1" applyFont="1" applyFill="1"/>
    <xf numFmtId="0" fontId="3" fillId="3" borderId="0" xfId="0" quotePrefix="1" applyFont="1" applyFill="1"/>
    <xf numFmtId="3" fontId="3" fillId="3" borderId="0" xfId="0" quotePrefix="1" applyNumberFormat="1" applyFont="1" applyFill="1"/>
    <xf numFmtId="168" fontId="3" fillId="3" borderId="0" xfId="0" applyNumberFormat="1" applyFont="1" applyFill="1"/>
    <xf numFmtId="164" fontId="3" fillId="3" borderId="0" xfId="0" quotePrefix="1" applyNumberFormat="1" applyFont="1" applyFill="1"/>
    <xf numFmtId="169" fontId="3" fillId="3" borderId="0" xfId="0" quotePrefix="1" applyNumberFormat="1" applyFont="1" applyFill="1"/>
    <xf numFmtId="164" fontId="3" fillId="3" borderId="0" xfId="0" applyNumberFormat="1" applyFont="1" applyFill="1"/>
  </cellXfs>
  <cellStyles count="6">
    <cellStyle name="Comma" xfId="1" builtinId="3"/>
    <cellStyle name="Hyperlink" xfId="5" builtinId="8"/>
    <cellStyle name="Monétaire 2" xfId="3" xr:uid="{9B6EF5C6-83D9-4C0B-9C65-99DB299DDE64}"/>
    <cellStyle name="Neutre 2" xfId="4" xr:uid="{91BC167A-6D44-48D5-AAA1-5B41D70A5FFA}"/>
    <cellStyle name="Normal" xfId="0" builtinId="0"/>
    <cellStyle name="Percent" xfId="2" builtinId="5"/>
  </cellStyles>
  <dxfs count="4">
    <dxf>
      <font>
        <b/>
        <i val="0"/>
        <color rgb="FF006100"/>
      </font>
      <fill>
        <patternFill>
          <fgColor auto="1"/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fgColor auto="1"/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37</xdr:row>
      <xdr:rowOff>0</xdr:rowOff>
    </xdr:from>
    <xdr:to>
      <xdr:col>34</xdr:col>
      <xdr:colOff>600232</xdr:colOff>
      <xdr:row>60</xdr:row>
      <xdr:rowOff>127269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6D50DD-5DBA-49BA-A6BC-481C38C41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87300" y="6181725"/>
          <a:ext cx="4314982" cy="385154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ghi-server/09%20Leipziger%20Platz%2012/7%20Tabellen-Kalkulationen/1%20Projektkalkulation/7%20Cash%20Flow%20Endfinanzierung/Liqui-Planung%202017%20(Entwurf)/LP%202018/QUARTERLY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071126_Lib3_v3.0%20-%20Portfolio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nnual%20Plan%202007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ogaPat/Dropbox%20(Easi)/A.%20Partage%20Pro/1.%20Montage%20Dev%20Fin%20Immo/Simul%20Immo/FAC_JD_Simulateur_patrimoine_demembremen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LP%2012,%20II_BP%20cash%20flow%20projection_080615-s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ghi-server/Users/lars/Library/Caches/TemporaryItems/Outlook%20Temp/DEPRECIATION%20SCHEDULE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hghi-server/Users/lars/Library/Caches/TemporaryItems/Outlook%20Temp/ActiveProjects_Summary%20Q2%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ADAR%20London%20Office%20Dat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ntal%20rates%20compariso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Alfa%20Group_Valuation.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CF%20office%20project%2005%2006%20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1%20LP%20gesamt%20Ma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t%20Absorption%20&amp;%20vacancy%20Projections%20Q3%2006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RTERLY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s"/>
      <sheetName val="Disclaimer"/>
      <sheetName val="LogBook"/>
      <sheetName val="Global"/>
      <sheetName val="Assumptions"/>
      <sheetName val="PropCodes"/>
      <sheetName val="PropInfo"/>
      <sheetName val="O_SQ"/>
      <sheetName val="O_ELLT"/>
      <sheetName val="O_Comp"/>
      <sheetName val="O_PropLH"/>
      <sheetName val="O_Overview"/>
      <sheetName val="LTP"/>
      <sheetName val="Data&gt;"/>
      <sheetName val="D_Rent"/>
      <sheetName val="D_RentRec"/>
      <sheetName val="D_NewRent"/>
      <sheetName val="D_Rates"/>
      <sheetName val="D_Service"/>
      <sheetName val="D_Insurance"/>
      <sheetName val="D_Utilities"/>
      <sheetName val="D_Dilaps"/>
      <sheetName val="D_HLRReview"/>
      <sheetName val="D_MrktWorks"/>
      <sheetName val="D_SubRates"/>
      <sheetName val="D_SubService"/>
      <sheetName val="D_SubIns"/>
      <sheetName val="D_SubUtils"/>
      <sheetName val="D_SubRReview"/>
      <sheetName val="D_SubRelet"/>
      <sheetName val="D_RentLB"/>
      <sheetName val="D_RatesLB"/>
      <sheetName val="D_ServiceLB"/>
      <sheetName val="D_InsuranceLB"/>
      <sheetName val="D_DilapsLB"/>
      <sheetName val="D_Depr"/>
      <sheetName val="D_DisposalNBV"/>
      <sheetName val="D_DisposalV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II.C2 Op Exp Detail"/>
      <sheetName val="Table of Contents"/>
      <sheetName val="I.A Executive Summary"/>
      <sheetName val="I.B Org. Staffing Chart"/>
      <sheetName val="II.A Market Status"/>
      <sheetName val="II.B Leasing Detail"/>
      <sheetName val="II.C1 Stacking Plan"/>
      <sheetName val="II.C2 Lease Exp Sched"/>
      <sheetName val="III.A  2007 Goals &amp; Objectives"/>
      <sheetName val="III.B Cash Flow Mthly"/>
      <sheetName val="III.C1 Revenue"/>
      <sheetName val="III.C1 Pkg Rev"/>
      <sheetName val="III.C1 WAO"/>
      <sheetName val="III.C1 OtherRevenues"/>
      <sheetName val="III.C2 Op Exp Summ"/>
      <sheetName val="III.C2 Insurance Coverage"/>
      <sheetName val="III.C2 OtherExpenses"/>
      <sheetName val="III.C2 Commissions Overview"/>
      <sheetName val="III.D Vendors Contract Summary"/>
      <sheetName val="Check Ta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ueil"/>
      <sheetName val="IR 2013"/>
      <sheetName val="RCM fixes 2012"/>
      <sheetName val="RCM fixes 2013"/>
      <sheetName val="RCM variables 2012"/>
      <sheetName val="RCM variables 2013"/>
      <sheetName val="CEHR 2013"/>
      <sheetName val="PVVM 2013"/>
      <sheetName val="150-0 D bis"/>
      <sheetName val="PNF 2013 a posteriori"/>
      <sheetName val="PNF 2013 disponible"/>
      <sheetName val="In fine VS Amort"/>
      <sheetName val="TRI vs Enrichissement"/>
      <sheetName val="Prêt substitutif"/>
      <sheetName val="PV immo avec 25%"/>
      <sheetName val="PV immo sans 25%"/>
      <sheetName val="PV immo TAB"/>
      <sheetName val="Impact ISF DMTG PV"/>
      <sheetName val="DMTG SUCC° 2013"/>
      <sheetName val="DMTG DON° 2013"/>
      <sheetName val="DMTG Rappel Fiscal"/>
      <sheetName val="RM Bacquet - CBD"/>
      <sheetName val="AssVie 990I"/>
      <sheetName val="Obligations CTO Ass-Vie"/>
      <sheetName val="Compar Revenu Ass-Vie Immo"/>
      <sheetName val="ISF 2013"/>
      <sheetName val="Evaluation US-NP"/>
      <sheetName val="Investissement NP"/>
      <sheetName val="Duflot VS Ancien"/>
      <sheetName val="Duflot VS Scellier"/>
      <sheetName val="Duflot VS Scellier (OM)"/>
      <sheetName val="PERISSOL"/>
      <sheetName val="BESSON"/>
      <sheetName val="ROBIEN"/>
      <sheetName val="ROBIEN RECENTRE"/>
      <sheetName val="Location meublée"/>
      <sheetName val="PE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2">
          <cell r="G12">
            <v>581.93200000000002</v>
          </cell>
        </row>
      </sheetData>
      <sheetData sheetId="29">
        <row r="10">
          <cell r="O10">
            <v>603.06000000000006</v>
          </cell>
        </row>
        <row r="11">
          <cell r="G11">
            <v>581.93200000000002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 04-2015 to 12-2015"/>
      <sheetName val="Primor Review sheet"/>
      <sheetName val="Cashflow Prognose"/>
      <sheetName val="Tabelle1"/>
      <sheetName val="Opex Budget Mai 15"/>
      <sheetName val="Opex Budget 15"/>
      <sheetName val="SHL Zinstableau"/>
      <sheetName val="MFK LP 12"/>
      <sheetName val="MFK LP II"/>
      <sheetName val="Summary"/>
      <sheetName val="Zinsplan Senior"/>
      <sheetName val="Tilgungspläne Junior"/>
      <sheetName val="Tilgungspläne Nachrang"/>
      <sheetName val="Blatt1"/>
      <sheetName val="Umsatzsteuernanchzahlu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RECIATION SCHEDULE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veProjects_Submkt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 - Demand"/>
      <sheetName val="Office - Supply"/>
      <sheetName val="Office - SupplyFcast"/>
      <sheetName val="Office - Rents &amp; Yields"/>
      <sheetName val="Office - Key dat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y_floor"/>
      <sheetName val="Metropoli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CF"/>
      <sheetName val="DCF Dev"/>
      <sheetName val="construction loan"/>
      <sheetName val="mortgage"/>
      <sheetName val="Balance Sheet"/>
      <sheetName val="Pr. Ratios"/>
      <sheetName val="Lever. Ratios"/>
      <sheetName val="Investment Summary 1"/>
      <sheetName val="Investment Summary 2"/>
      <sheetName val="Investment Summary 3"/>
      <sheetName val="Investment Summary 4"/>
      <sheetName val="Investment Graphs Data"/>
      <sheetName val="Investment Graphs"/>
      <sheetName val="Chart1"/>
      <sheetName val="Cashflow Graphs"/>
      <sheetName val="Feasibility Graphs"/>
      <sheetName val="Feasibility Graph Data"/>
      <sheetName val="DTO Reque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CB_DATA_"/>
      <sheetName val="CF"/>
      <sheetName val="Return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-06-09_09-56-36_Objekt_10-1"/>
      <sheetName val="Konsolidiert"/>
    </sheetNames>
    <sheetDataSet>
      <sheetData sheetId="0" refreshError="1">
        <row r="3">
          <cell r="A3">
            <v>10</v>
          </cell>
          <cell r="H3" t="str">
            <v>Tiefgarage</v>
          </cell>
          <cell r="AK3">
            <v>160105</v>
          </cell>
          <cell r="AQ3">
            <v>4000</v>
          </cell>
        </row>
        <row r="4">
          <cell r="A4">
            <v>10</v>
          </cell>
          <cell r="H4" t="str">
            <v>Einzelhandel</v>
          </cell>
          <cell r="AK4">
            <v>15157</v>
          </cell>
          <cell r="AQ4">
            <v>11056</v>
          </cell>
        </row>
        <row r="5">
          <cell r="A5">
            <v>10</v>
          </cell>
          <cell r="H5" t="str">
            <v>Einzelhandel</v>
          </cell>
          <cell r="AK5">
            <v>6500.62</v>
          </cell>
          <cell r="AQ5">
            <v>2147.6</v>
          </cell>
        </row>
        <row r="6">
          <cell r="A6">
            <v>10</v>
          </cell>
          <cell r="H6" t="str">
            <v>Einzelhandel</v>
          </cell>
          <cell r="AK6">
            <v>6930</v>
          </cell>
          <cell r="AQ6">
            <v>2802.7999999999997</v>
          </cell>
        </row>
        <row r="7">
          <cell r="A7">
            <v>10</v>
          </cell>
          <cell r="H7" t="str">
            <v>Einzelhandel</v>
          </cell>
          <cell r="AK7">
            <v>6320</v>
          </cell>
          <cell r="AQ7">
            <v>1437.8</v>
          </cell>
        </row>
        <row r="8">
          <cell r="A8">
            <v>10</v>
          </cell>
          <cell r="H8" t="str">
            <v>Einzelhandel</v>
          </cell>
          <cell r="AK8">
            <v>8316</v>
          </cell>
          <cell r="AQ8">
            <v>2293.2000000000003</v>
          </cell>
        </row>
        <row r="9">
          <cell r="A9">
            <v>10</v>
          </cell>
          <cell r="H9" t="str">
            <v>Einzelhandel</v>
          </cell>
          <cell r="AK9">
            <v>3572</v>
          </cell>
          <cell r="AQ9">
            <v>1383.2</v>
          </cell>
        </row>
        <row r="10">
          <cell r="A10">
            <v>10</v>
          </cell>
          <cell r="H10" t="str">
            <v>Einzelhandel</v>
          </cell>
          <cell r="AK10">
            <v>7000</v>
          </cell>
          <cell r="AQ10">
            <v>3640</v>
          </cell>
        </row>
        <row r="11">
          <cell r="A11">
            <v>10</v>
          </cell>
          <cell r="H11" t="str">
            <v>Einzelhandel</v>
          </cell>
          <cell r="AK11">
            <v>4800</v>
          </cell>
          <cell r="AQ11">
            <v>2730</v>
          </cell>
        </row>
        <row r="12">
          <cell r="A12">
            <v>10</v>
          </cell>
          <cell r="H12" t="str">
            <v>Einzelhandel</v>
          </cell>
          <cell r="AK12">
            <v>6975</v>
          </cell>
          <cell r="AQ12">
            <v>2821</v>
          </cell>
        </row>
        <row r="13">
          <cell r="A13">
            <v>10</v>
          </cell>
          <cell r="H13" t="str">
            <v>Einzelhandel</v>
          </cell>
          <cell r="AK13">
            <v>1600</v>
          </cell>
          <cell r="AQ13">
            <v>582.4</v>
          </cell>
        </row>
        <row r="14">
          <cell r="A14">
            <v>10</v>
          </cell>
          <cell r="H14" t="str">
            <v>Einzelhandel</v>
          </cell>
          <cell r="AK14">
            <v>22425</v>
          </cell>
          <cell r="AQ14">
            <v>7280</v>
          </cell>
        </row>
        <row r="15">
          <cell r="A15">
            <v>10</v>
          </cell>
          <cell r="H15" t="str">
            <v>Einzelhandel</v>
          </cell>
          <cell r="AK15">
            <v>33022</v>
          </cell>
          <cell r="AQ15">
            <v>13556.4</v>
          </cell>
        </row>
        <row r="16">
          <cell r="A16">
            <v>10</v>
          </cell>
          <cell r="H16" t="str">
            <v>Einzelhandel</v>
          </cell>
          <cell r="AK16">
            <v>3000</v>
          </cell>
          <cell r="AQ16">
            <v>910</v>
          </cell>
        </row>
        <row r="17">
          <cell r="A17">
            <v>10</v>
          </cell>
          <cell r="H17" t="str">
            <v>Einzelhandel</v>
          </cell>
          <cell r="AK17">
            <v>5838.4</v>
          </cell>
          <cell r="AQ17">
            <v>1328.2400000000002</v>
          </cell>
        </row>
        <row r="18">
          <cell r="A18">
            <v>10</v>
          </cell>
          <cell r="H18" t="str">
            <v>Einzelhandel</v>
          </cell>
          <cell r="AK18">
            <v>6480</v>
          </cell>
          <cell r="AQ18">
            <v>1310.3999999999996</v>
          </cell>
        </row>
        <row r="19">
          <cell r="A19">
            <v>10</v>
          </cell>
          <cell r="H19" t="str">
            <v>Einzelhandel</v>
          </cell>
          <cell r="AK19">
            <v>2250</v>
          </cell>
          <cell r="AQ19">
            <v>1365</v>
          </cell>
        </row>
        <row r="20">
          <cell r="A20">
            <v>10</v>
          </cell>
          <cell r="H20" t="str">
            <v>Einzelhandel</v>
          </cell>
          <cell r="AK20">
            <v>8100</v>
          </cell>
          <cell r="AQ20">
            <v>1638</v>
          </cell>
        </row>
        <row r="21">
          <cell r="A21">
            <v>10</v>
          </cell>
          <cell r="H21" t="str">
            <v>Einzelhandel</v>
          </cell>
          <cell r="AK21">
            <v>13775</v>
          </cell>
          <cell r="AQ21">
            <v>5472</v>
          </cell>
        </row>
        <row r="22">
          <cell r="A22">
            <v>10</v>
          </cell>
          <cell r="H22" t="str">
            <v>Einzelhandel</v>
          </cell>
          <cell r="AK22">
            <v>15890</v>
          </cell>
          <cell r="AQ22">
            <v>8262.8000000000011</v>
          </cell>
        </row>
        <row r="23">
          <cell r="A23">
            <v>10</v>
          </cell>
          <cell r="H23" t="str">
            <v>Einzelhandel</v>
          </cell>
          <cell r="AK23">
            <v>12100</v>
          </cell>
          <cell r="AQ23">
            <v>4004</v>
          </cell>
        </row>
        <row r="24">
          <cell r="A24">
            <v>10</v>
          </cell>
          <cell r="H24" t="str">
            <v>Einzelhandel</v>
          </cell>
          <cell r="AK24">
            <v>12750</v>
          </cell>
          <cell r="AQ24">
            <v>4641</v>
          </cell>
        </row>
        <row r="25">
          <cell r="A25">
            <v>10</v>
          </cell>
          <cell r="H25" t="str">
            <v>Einzelhandel</v>
          </cell>
          <cell r="AK25">
            <v>6825</v>
          </cell>
          <cell r="AQ25">
            <v>3549</v>
          </cell>
        </row>
        <row r="26">
          <cell r="A26">
            <v>10</v>
          </cell>
          <cell r="H26" t="str">
            <v>Einzelhandel</v>
          </cell>
          <cell r="AK26">
            <v>9100</v>
          </cell>
          <cell r="AQ26">
            <v>2366</v>
          </cell>
        </row>
        <row r="27">
          <cell r="A27">
            <v>10</v>
          </cell>
          <cell r="H27" t="str">
            <v>Einzelhandel</v>
          </cell>
          <cell r="AK27">
            <v>3200</v>
          </cell>
          <cell r="AQ27">
            <v>728</v>
          </cell>
        </row>
        <row r="28">
          <cell r="A28">
            <v>10</v>
          </cell>
          <cell r="H28" t="str">
            <v>Einzelhandel</v>
          </cell>
          <cell r="AK28">
            <v>4200</v>
          </cell>
          <cell r="AQ28">
            <v>1274</v>
          </cell>
        </row>
        <row r="29">
          <cell r="A29">
            <v>10</v>
          </cell>
          <cell r="H29" t="str">
            <v>Einzelhandel</v>
          </cell>
          <cell r="AK29">
            <v>4000</v>
          </cell>
          <cell r="AQ29">
            <v>1820</v>
          </cell>
        </row>
        <row r="30">
          <cell r="A30">
            <v>10</v>
          </cell>
          <cell r="H30" t="str">
            <v>Einzelhandel</v>
          </cell>
          <cell r="AK30">
            <v>4500</v>
          </cell>
          <cell r="AQ30">
            <v>1382</v>
          </cell>
        </row>
        <row r="31">
          <cell r="A31">
            <v>10</v>
          </cell>
          <cell r="H31" t="str">
            <v>Einzelhandel</v>
          </cell>
          <cell r="AK31">
            <v>7400</v>
          </cell>
          <cell r="AQ31">
            <v>343.2</v>
          </cell>
        </row>
        <row r="32">
          <cell r="A32">
            <v>10</v>
          </cell>
          <cell r="H32" t="str">
            <v>Einzelhandel</v>
          </cell>
          <cell r="AK32">
            <v>4256</v>
          </cell>
          <cell r="AQ32">
            <v>1019.1999999999999</v>
          </cell>
        </row>
        <row r="33">
          <cell r="A33">
            <v>10</v>
          </cell>
          <cell r="H33" t="str">
            <v>Einzelhandel</v>
          </cell>
          <cell r="AK33">
            <v>8800</v>
          </cell>
          <cell r="AQ33">
            <v>2002</v>
          </cell>
        </row>
        <row r="34">
          <cell r="A34">
            <v>10</v>
          </cell>
          <cell r="H34" t="str">
            <v>Einzelhandel</v>
          </cell>
          <cell r="AK34">
            <v>6720</v>
          </cell>
          <cell r="AQ34">
            <v>1747.2</v>
          </cell>
        </row>
        <row r="35">
          <cell r="A35">
            <v>10</v>
          </cell>
          <cell r="H35" t="str">
            <v>Einzelhandel</v>
          </cell>
          <cell r="AK35">
            <v>5600</v>
          </cell>
          <cell r="AQ35">
            <v>1456</v>
          </cell>
        </row>
        <row r="36">
          <cell r="A36">
            <v>10</v>
          </cell>
          <cell r="H36" t="str">
            <v>Einzelhandel</v>
          </cell>
          <cell r="AK36">
            <v>6100</v>
          </cell>
          <cell r="AQ36">
            <v>1686.0400000000002</v>
          </cell>
        </row>
        <row r="37">
          <cell r="A37">
            <v>10</v>
          </cell>
          <cell r="H37" t="str">
            <v>Einzelhandel</v>
          </cell>
          <cell r="AK37">
            <v>6480</v>
          </cell>
          <cell r="AQ37">
            <v>1965.6000000000001</v>
          </cell>
        </row>
        <row r="38">
          <cell r="A38">
            <v>10</v>
          </cell>
          <cell r="H38" t="str">
            <v>Einzelhandel</v>
          </cell>
          <cell r="AK38">
            <v>3344</v>
          </cell>
          <cell r="AQ38">
            <v>691.6</v>
          </cell>
        </row>
        <row r="39">
          <cell r="A39">
            <v>10</v>
          </cell>
          <cell r="H39" t="str">
            <v>Einzelhandel</v>
          </cell>
          <cell r="AK39">
            <v>7287.5</v>
          </cell>
          <cell r="AQ39">
            <v>4823</v>
          </cell>
        </row>
        <row r="40">
          <cell r="A40">
            <v>10</v>
          </cell>
          <cell r="H40" t="str">
            <v>Einzelhandel</v>
          </cell>
          <cell r="AK40">
            <v>2160</v>
          </cell>
          <cell r="AQ40">
            <v>491.40000000000003</v>
          </cell>
        </row>
        <row r="41">
          <cell r="A41">
            <v>10</v>
          </cell>
          <cell r="H41" t="str">
            <v>Einzelhandel</v>
          </cell>
          <cell r="AK41">
            <v>0</v>
          </cell>
          <cell r="AQ41">
            <v>0</v>
          </cell>
        </row>
        <row r="42">
          <cell r="A42">
            <v>10</v>
          </cell>
          <cell r="H42" t="str">
            <v>Einzelhandel</v>
          </cell>
          <cell r="AK42">
            <v>1000</v>
          </cell>
          <cell r="AQ42">
            <v>18.2</v>
          </cell>
        </row>
        <row r="43">
          <cell r="A43">
            <v>10</v>
          </cell>
          <cell r="H43" t="str">
            <v>Einzelhandel</v>
          </cell>
          <cell r="AK43">
            <v>850</v>
          </cell>
          <cell r="AQ43">
            <v>138.19999999999999</v>
          </cell>
        </row>
        <row r="44">
          <cell r="A44">
            <v>10</v>
          </cell>
          <cell r="H44" t="str">
            <v>Einzelhandel</v>
          </cell>
          <cell r="AK44">
            <v>2500</v>
          </cell>
          <cell r="AQ44">
            <v>218.4</v>
          </cell>
        </row>
        <row r="45">
          <cell r="A45">
            <v>10</v>
          </cell>
          <cell r="H45" t="str">
            <v>Einzelhandel</v>
          </cell>
          <cell r="AK45">
            <v>2200</v>
          </cell>
          <cell r="AQ45">
            <v>728</v>
          </cell>
        </row>
        <row r="46">
          <cell r="A46">
            <v>10</v>
          </cell>
          <cell r="H46" t="str">
            <v>Einzelhandel</v>
          </cell>
          <cell r="AK46">
            <v>3570</v>
          </cell>
          <cell r="AQ46">
            <v>764.4</v>
          </cell>
        </row>
        <row r="47">
          <cell r="A47">
            <v>10</v>
          </cell>
          <cell r="H47" t="str">
            <v>Einzelhandel</v>
          </cell>
          <cell r="AK47">
            <v>0</v>
          </cell>
          <cell r="AQ47">
            <v>0</v>
          </cell>
        </row>
        <row r="48">
          <cell r="A48">
            <v>10</v>
          </cell>
          <cell r="H48" t="str">
            <v>Einzelhandel</v>
          </cell>
          <cell r="AK48">
            <v>27657</v>
          </cell>
          <cell r="AQ48">
            <v>5926.5</v>
          </cell>
        </row>
        <row r="49">
          <cell r="A49">
            <v>10</v>
          </cell>
          <cell r="H49" t="str">
            <v>Einzelhandel</v>
          </cell>
          <cell r="AK49">
            <v>15042.5</v>
          </cell>
          <cell r="AQ49">
            <v>3779.77</v>
          </cell>
        </row>
        <row r="50">
          <cell r="A50">
            <v>10</v>
          </cell>
          <cell r="H50" t="str">
            <v>Einzelhandel</v>
          </cell>
          <cell r="AK50">
            <v>4450</v>
          </cell>
          <cell r="AQ50">
            <v>1619.8</v>
          </cell>
        </row>
        <row r="51">
          <cell r="A51">
            <v>10</v>
          </cell>
          <cell r="H51" t="str">
            <v>Einzelhandel</v>
          </cell>
          <cell r="AK51">
            <v>3762.18</v>
          </cell>
          <cell r="AQ51">
            <v>0</v>
          </cell>
        </row>
        <row r="52">
          <cell r="AK52">
            <v>0</v>
          </cell>
          <cell r="AQ52">
            <v>0</v>
          </cell>
        </row>
        <row r="53">
          <cell r="A53">
            <v>10</v>
          </cell>
          <cell r="H53" t="str">
            <v>Einzelhandel</v>
          </cell>
          <cell r="AK53">
            <v>9540</v>
          </cell>
          <cell r="AQ53">
            <v>1446.91</v>
          </cell>
        </row>
        <row r="54">
          <cell r="A54">
            <v>10</v>
          </cell>
          <cell r="H54" t="str">
            <v>Einzelhandel</v>
          </cell>
          <cell r="AK54">
            <v>3900</v>
          </cell>
          <cell r="AQ54">
            <v>538.98</v>
          </cell>
        </row>
        <row r="55">
          <cell r="A55">
            <v>10</v>
          </cell>
          <cell r="H55" t="str">
            <v>Einzelhandel</v>
          </cell>
          <cell r="AK55">
            <v>3410</v>
          </cell>
          <cell r="AQ55">
            <v>564.19999999999993</v>
          </cell>
        </row>
        <row r="56">
          <cell r="A56">
            <v>10</v>
          </cell>
          <cell r="H56" t="str">
            <v>Einzelhandel</v>
          </cell>
          <cell r="AK56">
            <v>4290</v>
          </cell>
          <cell r="AQ56">
            <v>538.98</v>
          </cell>
        </row>
        <row r="57">
          <cell r="A57">
            <v>10</v>
          </cell>
          <cell r="H57" t="str">
            <v>Einzelhandel</v>
          </cell>
          <cell r="AK57">
            <v>2700</v>
          </cell>
          <cell r="AQ57">
            <v>373.14</v>
          </cell>
        </row>
        <row r="58">
          <cell r="A58">
            <v>10</v>
          </cell>
          <cell r="H58" t="str">
            <v>Einzelhandel</v>
          </cell>
          <cell r="AK58">
            <v>30590</v>
          </cell>
          <cell r="AQ58">
            <v>6555</v>
          </cell>
        </row>
        <row r="59">
          <cell r="A59">
            <v>10</v>
          </cell>
          <cell r="H59" t="str">
            <v>Einzelhandel</v>
          </cell>
          <cell r="AK59">
            <v>15400</v>
          </cell>
          <cell r="AQ59">
            <v>4256.5599999999995</v>
          </cell>
        </row>
        <row r="60">
          <cell r="A60">
            <v>10</v>
          </cell>
          <cell r="H60" t="str">
            <v>Einzelhandel</v>
          </cell>
          <cell r="AK60">
            <v>6500</v>
          </cell>
          <cell r="AQ60">
            <v>1183</v>
          </cell>
        </row>
        <row r="61">
          <cell r="A61">
            <v>10</v>
          </cell>
          <cell r="H61" t="str">
            <v>Einzelhandel</v>
          </cell>
          <cell r="AK61">
            <v>7680</v>
          </cell>
          <cell r="AQ61">
            <v>1747.2</v>
          </cell>
        </row>
        <row r="62">
          <cell r="A62">
            <v>10</v>
          </cell>
          <cell r="H62" t="str">
            <v>Einzelhandel</v>
          </cell>
          <cell r="AK62">
            <v>19932</v>
          </cell>
          <cell r="AQ62">
            <v>5496.4000000000005</v>
          </cell>
        </row>
        <row r="63">
          <cell r="A63">
            <v>10</v>
          </cell>
          <cell r="H63" t="str">
            <v>Einzelhandel</v>
          </cell>
          <cell r="AK63">
            <v>16080</v>
          </cell>
          <cell r="AQ63">
            <v>6097</v>
          </cell>
        </row>
        <row r="64">
          <cell r="A64">
            <v>10</v>
          </cell>
          <cell r="H64" t="str">
            <v>Einzelhandel</v>
          </cell>
          <cell r="AK64">
            <v>4270</v>
          </cell>
          <cell r="AQ64">
            <v>1110.2</v>
          </cell>
        </row>
        <row r="65">
          <cell r="A65">
            <v>10</v>
          </cell>
          <cell r="H65" t="str">
            <v>Einzelhandel</v>
          </cell>
          <cell r="AK65">
            <v>4015</v>
          </cell>
          <cell r="AQ65">
            <v>1001</v>
          </cell>
        </row>
        <row r="66">
          <cell r="A66">
            <v>10</v>
          </cell>
          <cell r="H66" t="str">
            <v>Einzelhandel</v>
          </cell>
          <cell r="AK66">
            <v>11577.5</v>
          </cell>
          <cell r="AQ66">
            <v>2909.11</v>
          </cell>
        </row>
        <row r="67">
          <cell r="A67">
            <v>10</v>
          </cell>
          <cell r="H67" t="str">
            <v>Einzelhandel</v>
          </cell>
          <cell r="AK67">
            <v>17360</v>
          </cell>
          <cell r="AQ67">
            <v>2256.7999999999997</v>
          </cell>
        </row>
        <row r="68">
          <cell r="A68">
            <v>10</v>
          </cell>
          <cell r="H68" t="str">
            <v>Einzelhandel</v>
          </cell>
          <cell r="AK68">
            <v>15960</v>
          </cell>
          <cell r="AQ68">
            <v>3567.8</v>
          </cell>
        </row>
        <row r="69">
          <cell r="A69">
            <v>10</v>
          </cell>
          <cell r="H69" t="str">
            <v>Einzelhandel</v>
          </cell>
          <cell r="AK69">
            <v>14200</v>
          </cell>
          <cell r="AQ69">
            <v>17337.5</v>
          </cell>
        </row>
        <row r="70">
          <cell r="A70">
            <v>10</v>
          </cell>
          <cell r="H70" t="str">
            <v>Einzelhandel</v>
          </cell>
          <cell r="AK70">
            <v>6420</v>
          </cell>
          <cell r="AQ70">
            <v>1947.3999999999999</v>
          </cell>
        </row>
        <row r="71">
          <cell r="A71">
            <v>10</v>
          </cell>
          <cell r="H71" t="str">
            <v>Einzelhandel</v>
          </cell>
          <cell r="AK71">
            <v>8100</v>
          </cell>
          <cell r="AQ71">
            <v>4914</v>
          </cell>
        </row>
        <row r="72">
          <cell r="A72">
            <v>10</v>
          </cell>
          <cell r="H72" t="str">
            <v>Einzelhandel</v>
          </cell>
          <cell r="AK72">
            <v>4200</v>
          </cell>
          <cell r="AQ72">
            <v>764.4</v>
          </cell>
        </row>
        <row r="73">
          <cell r="A73">
            <v>10</v>
          </cell>
          <cell r="H73" t="str">
            <v>Einzelhandel</v>
          </cell>
          <cell r="AK73">
            <v>15050</v>
          </cell>
          <cell r="AQ73">
            <v>7826</v>
          </cell>
        </row>
        <row r="74">
          <cell r="A74">
            <v>10</v>
          </cell>
          <cell r="H74" t="str">
            <v>Einzelhandel</v>
          </cell>
          <cell r="AK74">
            <v>17775</v>
          </cell>
          <cell r="AQ74">
            <v>4313.3999999999996</v>
          </cell>
        </row>
        <row r="75">
          <cell r="A75">
            <v>10</v>
          </cell>
          <cell r="H75" t="str">
            <v>Einzelhandel</v>
          </cell>
          <cell r="AK75">
            <v>5400</v>
          </cell>
          <cell r="AQ75">
            <v>829.2</v>
          </cell>
        </row>
        <row r="76">
          <cell r="A76">
            <v>10</v>
          </cell>
          <cell r="H76" t="str">
            <v>Einzelhandel</v>
          </cell>
          <cell r="AK76">
            <v>6600</v>
          </cell>
          <cell r="AQ76">
            <v>2002</v>
          </cell>
        </row>
        <row r="77">
          <cell r="A77">
            <v>10</v>
          </cell>
          <cell r="H77" t="str">
            <v>Einzelhandel</v>
          </cell>
          <cell r="AK77">
            <v>14400</v>
          </cell>
          <cell r="AQ77">
            <v>2184</v>
          </cell>
        </row>
        <row r="78">
          <cell r="A78">
            <v>10</v>
          </cell>
          <cell r="H78" t="str">
            <v>Einzelhandel</v>
          </cell>
          <cell r="AK78">
            <v>13955.5</v>
          </cell>
          <cell r="AQ78">
            <v>2967.15</v>
          </cell>
        </row>
        <row r="79">
          <cell r="A79">
            <v>10</v>
          </cell>
          <cell r="H79" t="str">
            <v>Einzelhandel</v>
          </cell>
          <cell r="AK79">
            <v>13000</v>
          </cell>
          <cell r="AQ79">
            <v>3640</v>
          </cell>
        </row>
        <row r="80">
          <cell r="A80">
            <v>10</v>
          </cell>
          <cell r="H80" t="str">
            <v>Einzelhandel</v>
          </cell>
          <cell r="AK80">
            <v>13350</v>
          </cell>
          <cell r="AQ80">
            <v>3239.6</v>
          </cell>
        </row>
        <row r="81">
          <cell r="A81">
            <v>10</v>
          </cell>
          <cell r="H81" t="str">
            <v>Einzelhandel</v>
          </cell>
          <cell r="AK81">
            <v>8540</v>
          </cell>
          <cell r="AQ81">
            <v>2220.4</v>
          </cell>
        </row>
        <row r="82">
          <cell r="A82">
            <v>10</v>
          </cell>
          <cell r="H82" t="str">
            <v>Einzelhandel</v>
          </cell>
          <cell r="AK82">
            <v>12800</v>
          </cell>
          <cell r="AQ82">
            <v>3640</v>
          </cell>
        </row>
        <row r="83">
          <cell r="A83">
            <v>10</v>
          </cell>
          <cell r="H83" t="str">
            <v>Einzelhandel</v>
          </cell>
          <cell r="AK83">
            <v>6732</v>
          </cell>
          <cell r="AQ83">
            <v>1531.54</v>
          </cell>
        </row>
        <row r="84">
          <cell r="A84">
            <v>10</v>
          </cell>
          <cell r="H84" t="str">
            <v>Einzelhandel</v>
          </cell>
          <cell r="AK84">
            <v>11700</v>
          </cell>
          <cell r="AQ84">
            <v>1183</v>
          </cell>
        </row>
        <row r="85">
          <cell r="A85">
            <v>10</v>
          </cell>
          <cell r="H85" t="str">
            <v>Einzelhandel</v>
          </cell>
          <cell r="AK85">
            <v>12600</v>
          </cell>
          <cell r="AQ85">
            <v>4586.4000000000005</v>
          </cell>
        </row>
        <row r="86">
          <cell r="A86">
            <v>10</v>
          </cell>
          <cell r="H86" t="str">
            <v>Einzelhandel</v>
          </cell>
          <cell r="AK86">
            <v>15580</v>
          </cell>
          <cell r="AQ86">
            <v>14924</v>
          </cell>
        </row>
        <row r="87">
          <cell r="A87">
            <v>10</v>
          </cell>
          <cell r="H87" t="str">
            <v>Einzelhandel</v>
          </cell>
          <cell r="AK87">
            <v>6300</v>
          </cell>
          <cell r="AQ87">
            <v>1274</v>
          </cell>
        </row>
        <row r="88">
          <cell r="A88">
            <v>10</v>
          </cell>
          <cell r="H88" t="str">
            <v>Einzelhandel</v>
          </cell>
          <cell r="AK88">
            <v>9420</v>
          </cell>
          <cell r="AQ88">
            <v>2857.4</v>
          </cell>
        </row>
        <row r="89">
          <cell r="A89">
            <v>10</v>
          </cell>
          <cell r="H89" t="str">
            <v>Einzelhandel</v>
          </cell>
          <cell r="AK89">
            <v>10320</v>
          </cell>
          <cell r="AQ89">
            <v>2184</v>
          </cell>
        </row>
        <row r="90">
          <cell r="A90">
            <v>10</v>
          </cell>
          <cell r="H90" t="str">
            <v>Einzelhandel</v>
          </cell>
          <cell r="AK90">
            <v>5900</v>
          </cell>
          <cell r="AQ90">
            <v>1073.8</v>
          </cell>
        </row>
        <row r="91">
          <cell r="A91">
            <v>10</v>
          </cell>
          <cell r="H91" t="str">
            <v>Einzelhandel</v>
          </cell>
          <cell r="AK91">
            <v>13160</v>
          </cell>
          <cell r="AQ91">
            <v>1710.8</v>
          </cell>
        </row>
        <row r="92">
          <cell r="A92">
            <v>10</v>
          </cell>
          <cell r="H92" t="str">
            <v>Einzelhandel</v>
          </cell>
          <cell r="AK92">
            <v>15840</v>
          </cell>
          <cell r="AQ92">
            <v>5241.5999999999985</v>
          </cell>
        </row>
        <row r="93">
          <cell r="A93">
            <v>10</v>
          </cell>
          <cell r="H93" t="str">
            <v>Einzelhandel</v>
          </cell>
          <cell r="AK93">
            <v>9405</v>
          </cell>
          <cell r="AQ93">
            <v>1801.8</v>
          </cell>
        </row>
        <row r="94">
          <cell r="A94">
            <v>10</v>
          </cell>
          <cell r="H94" t="str">
            <v>Einzelhandel</v>
          </cell>
          <cell r="AK94">
            <v>6720</v>
          </cell>
          <cell r="AQ94">
            <v>873.6</v>
          </cell>
        </row>
        <row r="95">
          <cell r="A95">
            <v>10</v>
          </cell>
          <cell r="H95" t="str">
            <v>Einzelhandel</v>
          </cell>
          <cell r="AK95">
            <v>6675</v>
          </cell>
          <cell r="AQ95">
            <v>1619.8</v>
          </cell>
        </row>
        <row r="96">
          <cell r="A96">
            <v>10</v>
          </cell>
          <cell r="H96" t="str">
            <v>Einzelhandel</v>
          </cell>
          <cell r="AK96">
            <v>2040</v>
          </cell>
          <cell r="AQ96">
            <v>218.4</v>
          </cell>
        </row>
        <row r="97">
          <cell r="A97">
            <v>10</v>
          </cell>
          <cell r="H97" t="str">
            <v>Einzelhandel</v>
          </cell>
          <cell r="AK97">
            <v>6570</v>
          </cell>
          <cell r="AQ97">
            <v>1328.6000000000001</v>
          </cell>
        </row>
        <row r="98">
          <cell r="A98">
            <v>10</v>
          </cell>
          <cell r="H98" t="str">
            <v>Einzelhandel</v>
          </cell>
          <cell r="AK98">
            <v>5400</v>
          </cell>
          <cell r="AQ98">
            <v>819</v>
          </cell>
        </row>
        <row r="99">
          <cell r="A99">
            <v>10</v>
          </cell>
          <cell r="H99" t="str">
            <v>Einzelhandel</v>
          </cell>
          <cell r="AK99">
            <v>18000</v>
          </cell>
          <cell r="AQ99">
            <v>4095</v>
          </cell>
        </row>
        <row r="100">
          <cell r="A100">
            <v>10</v>
          </cell>
          <cell r="H100" t="str">
            <v>Einzelhandel</v>
          </cell>
          <cell r="AK100">
            <v>0</v>
          </cell>
          <cell r="AQ100">
            <v>0</v>
          </cell>
        </row>
        <row r="101">
          <cell r="A101">
            <v>10</v>
          </cell>
          <cell r="H101" t="str">
            <v>Einzelhandel</v>
          </cell>
          <cell r="AK101">
            <v>1000</v>
          </cell>
          <cell r="AQ101">
            <v>18.2</v>
          </cell>
        </row>
        <row r="102">
          <cell r="A102">
            <v>10</v>
          </cell>
          <cell r="H102" t="str">
            <v>Einzelhandel</v>
          </cell>
          <cell r="AK102">
            <v>0</v>
          </cell>
          <cell r="AQ102">
            <v>0</v>
          </cell>
        </row>
        <row r="103">
          <cell r="A103">
            <v>10</v>
          </cell>
          <cell r="H103" t="str">
            <v>Einzelhandel</v>
          </cell>
          <cell r="AK103">
            <v>1500</v>
          </cell>
          <cell r="AQ103">
            <v>145.6</v>
          </cell>
        </row>
        <row r="104">
          <cell r="A104">
            <v>10</v>
          </cell>
          <cell r="H104" t="str">
            <v>Einzelhandel</v>
          </cell>
          <cell r="AK104">
            <v>6240</v>
          </cell>
          <cell r="AQ104">
            <v>946.4</v>
          </cell>
        </row>
        <row r="105">
          <cell r="A105">
            <v>10</v>
          </cell>
          <cell r="H105" t="str">
            <v>Einzelhandel</v>
          </cell>
          <cell r="AK105">
            <v>1200</v>
          </cell>
          <cell r="AQ105">
            <v>145.6</v>
          </cell>
        </row>
        <row r="106">
          <cell r="A106">
            <v>10</v>
          </cell>
          <cell r="H106" t="str">
            <v>Einzelhandel</v>
          </cell>
          <cell r="AK106">
            <v>13200</v>
          </cell>
          <cell r="AQ106">
            <v>3003</v>
          </cell>
        </row>
        <row r="107">
          <cell r="A107">
            <v>10</v>
          </cell>
          <cell r="H107" t="str">
            <v>Einzelhandel</v>
          </cell>
          <cell r="AK107">
            <v>12800</v>
          </cell>
          <cell r="AQ107">
            <v>5824</v>
          </cell>
        </row>
        <row r="108">
          <cell r="A108">
            <v>10</v>
          </cell>
          <cell r="H108" t="str">
            <v>Einzelhandel</v>
          </cell>
          <cell r="AK108">
            <v>0</v>
          </cell>
          <cell r="AQ108">
            <v>0</v>
          </cell>
        </row>
        <row r="109">
          <cell r="AK109">
            <v>0</v>
          </cell>
          <cell r="AQ109">
            <v>0</v>
          </cell>
        </row>
        <row r="110">
          <cell r="A110">
            <v>10</v>
          </cell>
          <cell r="H110" t="str">
            <v>Einzelhandel</v>
          </cell>
          <cell r="AK110">
            <v>0</v>
          </cell>
          <cell r="AQ110">
            <v>0</v>
          </cell>
        </row>
        <row r="111">
          <cell r="A111">
            <v>10</v>
          </cell>
          <cell r="H111" t="str">
            <v>Einzelhandel</v>
          </cell>
          <cell r="AK111">
            <v>40523</v>
          </cell>
          <cell r="AQ111">
            <v>8683.5</v>
          </cell>
        </row>
        <row r="112">
          <cell r="A112">
            <v>10</v>
          </cell>
          <cell r="H112" t="str">
            <v>Einzelhandel</v>
          </cell>
          <cell r="AK112">
            <v>25555</v>
          </cell>
          <cell r="AQ112">
            <v>5712.73</v>
          </cell>
        </row>
        <row r="113">
          <cell r="A113">
            <v>10</v>
          </cell>
          <cell r="H113" t="str">
            <v>Einzelhandel</v>
          </cell>
          <cell r="AK113">
            <v>23275</v>
          </cell>
          <cell r="AQ113">
            <v>0</v>
          </cell>
        </row>
        <row r="114">
          <cell r="A114">
            <v>10</v>
          </cell>
          <cell r="H114" t="str">
            <v>Einzelhandel</v>
          </cell>
          <cell r="AK114">
            <v>18850</v>
          </cell>
          <cell r="AQ114">
            <v>6861.4000000000005</v>
          </cell>
        </row>
        <row r="115">
          <cell r="A115">
            <v>10</v>
          </cell>
          <cell r="H115" t="str">
            <v>Einzelhandel</v>
          </cell>
          <cell r="AK115">
            <v>17138</v>
          </cell>
          <cell r="AQ115">
            <v>16416.400000000001</v>
          </cell>
        </row>
        <row r="116">
          <cell r="A116">
            <v>10</v>
          </cell>
          <cell r="H116" t="str">
            <v>Einzelhandel</v>
          </cell>
          <cell r="AK116">
            <v>3870</v>
          </cell>
          <cell r="AQ116">
            <v>782.6</v>
          </cell>
        </row>
        <row r="117">
          <cell r="A117">
            <v>10</v>
          </cell>
          <cell r="H117" t="str">
            <v>Einzelhandel</v>
          </cell>
          <cell r="AK117">
            <v>0</v>
          </cell>
          <cell r="AQ117">
            <v>0</v>
          </cell>
        </row>
        <row r="118">
          <cell r="A118">
            <v>10</v>
          </cell>
          <cell r="H118" t="str">
            <v>Einzelhandel</v>
          </cell>
          <cell r="AK118">
            <v>0</v>
          </cell>
          <cell r="AQ118">
            <v>0</v>
          </cell>
        </row>
        <row r="119">
          <cell r="A119">
            <v>10</v>
          </cell>
          <cell r="H119" t="str">
            <v>Einzelhandel</v>
          </cell>
          <cell r="AK119">
            <v>8728.98</v>
          </cell>
          <cell r="AQ119">
            <v>709.80000000000018</v>
          </cell>
        </row>
        <row r="120">
          <cell r="A120">
            <v>10</v>
          </cell>
          <cell r="H120" t="str">
            <v>Einzelhandel</v>
          </cell>
          <cell r="AK120">
            <v>5625</v>
          </cell>
          <cell r="AQ120">
            <v>2275</v>
          </cell>
        </row>
        <row r="121">
          <cell r="A121">
            <v>10</v>
          </cell>
          <cell r="H121" t="str">
            <v>Einzelhandel</v>
          </cell>
          <cell r="AK121">
            <v>22800</v>
          </cell>
          <cell r="AQ121">
            <v>7280</v>
          </cell>
        </row>
        <row r="122">
          <cell r="A122">
            <v>10</v>
          </cell>
          <cell r="H122" t="str">
            <v>Einzelhandel</v>
          </cell>
          <cell r="AK122">
            <v>11200</v>
          </cell>
          <cell r="AQ122">
            <v>2548</v>
          </cell>
        </row>
        <row r="123">
          <cell r="A123">
            <v>10</v>
          </cell>
          <cell r="H123" t="str">
            <v>Einzelhandel</v>
          </cell>
          <cell r="AK123">
            <v>6900</v>
          </cell>
          <cell r="AQ123">
            <v>1674.3999999999999</v>
          </cell>
        </row>
        <row r="124">
          <cell r="A124">
            <v>10</v>
          </cell>
          <cell r="H124" t="str">
            <v>Einzelhandel</v>
          </cell>
          <cell r="AK124">
            <v>12160</v>
          </cell>
          <cell r="AQ124">
            <v>5824</v>
          </cell>
        </row>
        <row r="125">
          <cell r="A125">
            <v>10</v>
          </cell>
          <cell r="H125" t="str">
            <v>Einzelhandel</v>
          </cell>
          <cell r="AK125">
            <v>11430</v>
          </cell>
          <cell r="AQ125">
            <v>4622.8</v>
          </cell>
        </row>
        <row r="126">
          <cell r="A126">
            <v>10</v>
          </cell>
          <cell r="H126" t="str">
            <v>Einzelhandel</v>
          </cell>
          <cell r="AK126">
            <v>10687.5</v>
          </cell>
          <cell r="AQ126">
            <v>3109.5</v>
          </cell>
        </row>
        <row r="127">
          <cell r="A127">
            <v>10</v>
          </cell>
          <cell r="H127" t="str">
            <v>Einzelhandel</v>
          </cell>
          <cell r="AK127">
            <v>15015</v>
          </cell>
          <cell r="AQ127">
            <v>4968.5999999999995</v>
          </cell>
        </row>
        <row r="128">
          <cell r="A128">
            <v>10</v>
          </cell>
          <cell r="H128" t="str">
            <v>Einzelhandel</v>
          </cell>
          <cell r="AK128">
            <v>14670</v>
          </cell>
          <cell r="AQ128">
            <v>8899.8000000000011</v>
          </cell>
        </row>
        <row r="129">
          <cell r="A129">
            <v>10</v>
          </cell>
          <cell r="H129" t="str">
            <v>Einzelhandel</v>
          </cell>
          <cell r="AK129">
            <v>8100</v>
          </cell>
          <cell r="AQ129">
            <v>3276</v>
          </cell>
        </row>
        <row r="130">
          <cell r="A130">
            <v>10</v>
          </cell>
          <cell r="H130" t="str">
            <v>Einzelhandel</v>
          </cell>
          <cell r="AK130">
            <v>15320</v>
          </cell>
          <cell r="AQ130">
            <v>6970.5999999999995</v>
          </cell>
        </row>
        <row r="131">
          <cell r="A131">
            <v>10</v>
          </cell>
          <cell r="H131" t="str">
            <v>Einzelhandel</v>
          </cell>
          <cell r="AK131">
            <v>12200</v>
          </cell>
          <cell r="AQ131">
            <v>4440.8</v>
          </cell>
        </row>
        <row r="132">
          <cell r="A132">
            <v>10</v>
          </cell>
          <cell r="H132" t="str">
            <v>Einzelhandel</v>
          </cell>
          <cell r="AK132">
            <v>9063</v>
          </cell>
          <cell r="AQ132">
            <v>2363.2199999999998</v>
          </cell>
        </row>
        <row r="133">
          <cell r="A133">
            <v>10</v>
          </cell>
          <cell r="H133" t="str">
            <v>Einzelhandel</v>
          </cell>
          <cell r="AK133">
            <v>13320</v>
          </cell>
          <cell r="AQ133">
            <v>2693.6</v>
          </cell>
        </row>
        <row r="134">
          <cell r="A134">
            <v>10</v>
          </cell>
          <cell r="H134" t="str">
            <v>Einzelhandel</v>
          </cell>
          <cell r="AK134">
            <v>4550</v>
          </cell>
          <cell r="AQ134">
            <v>1183</v>
          </cell>
        </row>
        <row r="135">
          <cell r="A135">
            <v>10</v>
          </cell>
          <cell r="H135" t="str">
            <v>Einzelhandel</v>
          </cell>
          <cell r="AK135">
            <v>11440</v>
          </cell>
          <cell r="AQ135">
            <v>3203.2000000000003</v>
          </cell>
        </row>
        <row r="136">
          <cell r="A136">
            <v>10</v>
          </cell>
          <cell r="H136" t="str">
            <v>Einzelhandel</v>
          </cell>
          <cell r="AK136">
            <v>16610</v>
          </cell>
          <cell r="AQ136">
            <v>5496.4000000000005</v>
          </cell>
        </row>
        <row r="137">
          <cell r="A137">
            <v>10</v>
          </cell>
          <cell r="H137" t="str">
            <v>Einzelhandel</v>
          </cell>
          <cell r="AK137">
            <v>9120</v>
          </cell>
          <cell r="AQ137">
            <v>2766.4</v>
          </cell>
        </row>
        <row r="138">
          <cell r="A138">
            <v>10</v>
          </cell>
          <cell r="H138" t="str">
            <v>Einzelhandel</v>
          </cell>
          <cell r="AK138">
            <v>9600</v>
          </cell>
          <cell r="AQ138">
            <v>2211.1999999999998</v>
          </cell>
        </row>
        <row r="139">
          <cell r="A139">
            <v>10</v>
          </cell>
          <cell r="H139" t="str">
            <v>Einzelhandel</v>
          </cell>
          <cell r="AK139">
            <v>5200</v>
          </cell>
          <cell r="AQ139">
            <v>1183</v>
          </cell>
        </row>
        <row r="140">
          <cell r="A140">
            <v>10</v>
          </cell>
          <cell r="H140" t="str">
            <v>Einzelhandel</v>
          </cell>
          <cell r="AK140">
            <v>6075</v>
          </cell>
          <cell r="AQ140">
            <v>2457</v>
          </cell>
        </row>
        <row r="141">
          <cell r="A141">
            <v>10</v>
          </cell>
          <cell r="H141" t="str">
            <v>Einzelhandel</v>
          </cell>
          <cell r="AK141">
            <v>10660</v>
          </cell>
          <cell r="AQ141">
            <v>2984.7999999999997</v>
          </cell>
        </row>
        <row r="142">
          <cell r="A142">
            <v>10</v>
          </cell>
          <cell r="H142" t="str">
            <v>Einzelhandel</v>
          </cell>
          <cell r="AK142">
            <v>7560</v>
          </cell>
          <cell r="AQ142">
            <v>2321.7600000000002</v>
          </cell>
        </row>
        <row r="143">
          <cell r="A143">
            <v>10</v>
          </cell>
          <cell r="H143" t="str">
            <v>Einzelhandel</v>
          </cell>
          <cell r="AK143">
            <v>9130</v>
          </cell>
          <cell r="AQ143">
            <v>3021.2000000000003</v>
          </cell>
        </row>
        <row r="144">
          <cell r="A144">
            <v>10</v>
          </cell>
          <cell r="H144" t="str">
            <v>Einzelhandel</v>
          </cell>
          <cell r="AK144">
            <v>8880</v>
          </cell>
          <cell r="AQ144">
            <v>3068.04</v>
          </cell>
        </row>
        <row r="145">
          <cell r="A145">
            <v>10</v>
          </cell>
          <cell r="H145" t="str">
            <v>Einzelhandel</v>
          </cell>
          <cell r="AK145">
            <v>3700</v>
          </cell>
          <cell r="AQ145">
            <v>511.34</v>
          </cell>
        </row>
        <row r="146">
          <cell r="A146">
            <v>10</v>
          </cell>
          <cell r="H146" t="str">
            <v>Einzelhandel</v>
          </cell>
          <cell r="AK146">
            <v>29725</v>
          </cell>
          <cell r="AQ146">
            <v>13195</v>
          </cell>
        </row>
        <row r="147">
          <cell r="A147">
            <v>10</v>
          </cell>
          <cell r="H147" t="str">
            <v>Einzelhandel</v>
          </cell>
          <cell r="AK147">
            <v>6525</v>
          </cell>
          <cell r="AQ147">
            <v>2639</v>
          </cell>
        </row>
        <row r="148">
          <cell r="A148">
            <v>10</v>
          </cell>
          <cell r="H148" t="str">
            <v>Einzelhandel</v>
          </cell>
          <cell r="AK148">
            <v>10250</v>
          </cell>
          <cell r="AQ148">
            <v>1133.24</v>
          </cell>
        </row>
        <row r="149">
          <cell r="A149">
            <v>10</v>
          </cell>
          <cell r="H149" t="str">
            <v>Einzelhandel</v>
          </cell>
          <cell r="AK149">
            <v>1000</v>
          </cell>
          <cell r="AQ149">
            <v>18.2</v>
          </cell>
        </row>
        <row r="150">
          <cell r="A150">
            <v>10</v>
          </cell>
          <cell r="H150" t="str">
            <v>Einzelhandel</v>
          </cell>
          <cell r="AK150">
            <v>1000</v>
          </cell>
          <cell r="AQ150">
            <v>18.2</v>
          </cell>
        </row>
        <row r="151">
          <cell r="A151">
            <v>10</v>
          </cell>
          <cell r="H151" t="str">
            <v>Einzelhandel</v>
          </cell>
          <cell r="AK151">
            <v>3510</v>
          </cell>
          <cell r="AQ151">
            <v>709.80000000000018</v>
          </cell>
        </row>
        <row r="152">
          <cell r="A152">
            <v>10</v>
          </cell>
          <cell r="H152" t="str">
            <v>Einzelhandel</v>
          </cell>
          <cell r="AK152">
            <v>6800</v>
          </cell>
          <cell r="AQ152">
            <v>1237.6000000000001</v>
          </cell>
        </row>
        <row r="153">
          <cell r="A153">
            <v>10</v>
          </cell>
          <cell r="H153" t="str">
            <v>Einzelhandel</v>
          </cell>
          <cell r="AK153">
            <v>3900</v>
          </cell>
          <cell r="AQ153">
            <v>414.6</v>
          </cell>
        </row>
        <row r="154">
          <cell r="A154">
            <v>10</v>
          </cell>
          <cell r="H154" t="str">
            <v>Einzelhandel</v>
          </cell>
          <cell r="AK154">
            <v>400</v>
          </cell>
          <cell r="AQ154">
            <v>36.629999999999995</v>
          </cell>
        </row>
        <row r="155">
          <cell r="A155">
            <v>10</v>
          </cell>
          <cell r="H155" t="str">
            <v>Einzelhandel</v>
          </cell>
          <cell r="AK155">
            <v>22040</v>
          </cell>
          <cell r="AQ155">
            <v>4926.97</v>
          </cell>
        </row>
        <row r="156">
          <cell r="A156">
            <v>10</v>
          </cell>
          <cell r="H156" t="str">
            <v>Einzelhandel</v>
          </cell>
          <cell r="AK156">
            <v>24250</v>
          </cell>
          <cell r="AQ156">
            <v>0</v>
          </cell>
        </row>
        <row r="157">
          <cell r="A157">
            <v>10</v>
          </cell>
          <cell r="H157" t="str">
            <v>Einzelhandel</v>
          </cell>
          <cell r="AK157">
            <v>4750</v>
          </cell>
          <cell r="AQ157">
            <v>4550</v>
          </cell>
        </row>
        <row r="158">
          <cell r="A158">
            <v>10</v>
          </cell>
          <cell r="H158" t="str">
            <v>Einzelhandel</v>
          </cell>
          <cell r="AK158">
            <v>4536.2700000000004</v>
          </cell>
          <cell r="AQ158">
            <v>964.6</v>
          </cell>
        </row>
        <row r="159">
          <cell r="A159">
            <v>10</v>
          </cell>
          <cell r="H159" t="str">
            <v>Einzelhandel</v>
          </cell>
          <cell r="AK159">
            <v>5382</v>
          </cell>
          <cell r="AQ159">
            <v>1255.8</v>
          </cell>
        </row>
        <row r="160">
          <cell r="A160">
            <v>10</v>
          </cell>
          <cell r="H160" t="str">
            <v>Einzelhandel</v>
          </cell>
          <cell r="AK160">
            <v>27444.78</v>
          </cell>
          <cell r="AQ160">
            <v>12197.51</v>
          </cell>
        </row>
        <row r="161">
          <cell r="A161">
            <v>10</v>
          </cell>
          <cell r="H161" t="str">
            <v>Einzelhandel</v>
          </cell>
          <cell r="AK161">
            <v>6090</v>
          </cell>
          <cell r="AQ161">
            <v>1583.3999999999999</v>
          </cell>
        </row>
        <row r="162">
          <cell r="A162">
            <v>10</v>
          </cell>
          <cell r="H162" t="str">
            <v>Einzelhandel</v>
          </cell>
          <cell r="AK162">
            <v>12775</v>
          </cell>
          <cell r="AQ162">
            <v>6643</v>
          </cell>
        </row>
        <row r="163">
          <cell r="A163">
            <v>10</v>
          </cell>
          <cell r="H163" t="str">
            <v>Einzelhandel</v>
          </cell>
          <cell r="AK163">
            <v>3774</v>
          </cell>
          <cell r="AQ163">
            <v>1856.3999999999999</v>
          </cell>
        </row>
        <row r="164">
          <cell r="A164">
            <v>10</v>
          </cell>
          <cell r="H164" t="str">
            <v>Einzelhandel</v>
          </cell>
          <cell r="AK164">
            <v>11578.68</v>
          </cell>
          <cell r="AQ164">
            <v>5496.4000000000005</v>
          </cell>
        </row>
        <row r="165">
          <cell r="A165">
            <v>10</v>
          </cell>
          <cell r="H165" t="str">
            <v>Einzelhandel</v>
          </cell>
          <cell r="AK165">
            <v>4516.13</v>
          </cell>
          <cell r="AQ165">
            <v>2348.39</v>
          </cell>
        </row>
        <row r="166">
          <cell r="A166">
            <v>10</v>
          </cell>
          <cell r="H166" t="str">
            <v>Einzelhandel</v>
          </cell>
          <cell r="AK166">
            <v>7175</v>
          </cell>
          <cell r="AQ166">
            <v>3731</v>
          </cell>
        </row>
        <row r="167">
          <cell r="A167">
            <v>10</v>
          </cell>
          <cell r="H167" t="str">
            <v>Einzelhandel</v>
          </cell>
          <cell r="AK167">
            <v>11440</v>
          </cell>
          <cell r="AQ167">
            <v>9464</v>
          </cell>
        </row>
        <row r="168">
          <cell r="A168">
            <v>10</v>
          </cell>
          <cell r="H168" t="str">
            <v>Einzelhandel</v>
          </cell>
          <cell r="AK168">
            <v>8360</v>
          </cell>
          <cell r="AQ168">
            <v>3803.7999999999997</v>
          </cell>
        </row>
        <row r="169">
          <cell r="A169">
            <v>10</v>
          </cell>
          <cell r="H169" t="str">
            <v>Einzelhandel</v>
          </cell>
          <cell r="AK169">
            <v>10396</v>
          </cell>
          <cell r="AQ169">
            <v>8226.4000000000015</v>
          </cell>
        </row>
        <row r="170">
          <cell r="A170">
            <v>10</v>
          </cell>
          <cell r="H170" t="str">
            <v>Einzelhandel</v>
          </cell>
          <cell r="AK170">
            <v>13468</v>
          </cell>
          <cell r="AQ170">
            <v>8754.1999999999989</v>
          </cell>
        </row>
        <row r="171">
          <cell r="A171">
            <v>10</v>
          </cell>
          <cell r="H171" t="str">
            <v>Einzelhandel</v>
          </cell>
          <cell r="AK171">
            <v>13500</v>
          </cell>
          <cell r="AQ171">
            <v>9100</v>
          </cell>
        </row>
        <row r="172">
          <cell r="A172">
            <v>10</v>
          </cell>
          <cell r="H172" t="str">
            <v>Einzelhandel</v>
          </cell>
          <cell r="AK172">
            <v>4455</v>
          </cell>
          <cell r="AQ172">
            <v>1801.8</v>
          </cell>
        </row>
        <row r="173">
          <cell r="A173">
            <v>10</v>
          </cell>
          <cell r="H173" t="str">
            <v>Einzelhandel</v>
          </cell>
          <cell r="AK173">
            <v>2280</v>
          </cell>
          <cell r="AQ173">
            <v>345.8</v>
          </cell>
        </row>
        <row r="174">
          <cell r="A174">
            <v>10</v>
          </cell>
          <cell r="H174" t="str">
            <v>Einzelhandel</v>
          </cell>
          <cell r="AK174">
            <v>4320</v>
          </cell>
          <cell r="AQ174">
            <v>746.28</v>
          </cell>
        </row>
        <row r="175">
          <cell r="A175">
            <v>10</v>
          </cell>
          <cell r="H175" t="str">
            <v>Einzelhandel</v>
          </cell>
          <cell r="AK175">
            <v>3120</v>
          </cell>
          <cell r="AQ175">
            <v>709.80000000000018</v>
          </cell>
        </row>
        <row r="176">
          <cell r="A176">
            <v>10</v>
          </cell>
          <cell r="H176" t="str">
            <v>Einzelhandel</v>
          </cell>
          <cell r="AK176">
            <v>1000</v>
          </cell>
          <cell r="AQ176">
            <v>18.2</v>
          </cell>
        </row>
        <row r="177">
          <cell r="A177">
            <v>10</v>
          </cell>
          <cell r="H177" t="str">
            <v>Einzelhandel</v>
          </cell>
          <cell r="AK177">
            <v>2500</v>
          </cell>
          <cell r="AQ177">
            <v>862.5</v>
          </cell>
        </row>
        <row r="178">
          <cell r="A178">
            <v>10</v>
          </cell>
          <cell r="H178" t="str">
            <v>Einzelhandel</v>
          </cell>
          <cell r="AK178">
            <v>1282</v>
          </cell>
          <cell r="AQ178">
            <v>0</v>
          </cell>
        </row>
        <row r="179">
          <cell r="A179">
            <v>10</v>
          </cell>
          <cell r="H179" t="str">
            <v>Einzelhandel</v>
          </cell>
          <cell r="AK179">
            <v>2024</v>
          </cell>
          <cell r="AQ179">
            <v>418.59999999999997</v>
          </cell>
        </row>
        <row r="180">
          <cell r="A180">
            <v>10</v>
          </cell>
          <cell r="H180" t="str">
            <v>Einzelhandel</v>
          </cell>
          <cell r="AK180">
            <v>6864</v>
          </cell>
          <cell r="AQ180">
            <v>2839.2000000000007</v>
          </cell>
        </row>
        <row r="181">
          <cell r="A181">
            <v>10</v>
          </cell>
          <cell r="H181" t="str">
            <v>Einzelhandel</v>
          </cell>
          <cell r="AK181">
            <v>2800</v>
          </cell>
          <cell r="AQ181">
            <v>637</v>
          </cell>
        </row>
        <row r="182">
          <cell r="A182">
            <v>10</v>
          </cell>
          <cell r="H182" t="str">
            <v>Einzelhandel</v>
          </cell>
          <cell r="AK182">
            <v>15708</v>
          </cell>
          <cell r="AQ182">
            <v>12994.800000000001</v>
          </cell>
        </row>
        <row r="183">
          <cell r="A183">
            <v>10</v>
          </cell>
          <cell r="H183" t="str">
            <v>Einzelhandel</v>
          </cell>
          <cell r="AK183">
            <v>2400</v>
          </cell>
          <cell r="AQ183">
            <v>1035</v>
          </cell>
        </row>
        <row r="184">
          <cell r="A184">
            <v>10</v>
          </cell>
          <cell r="H184" t="str">
            <v>Einzelhandel</v>
          </cell>
          <cell r="AK184">
            <v>4000</v>
          </cell>
          <cell r="AQ184">
            <v>1380</v>
          </cell>
        </row>
        <row r="185">
          <cell r="A185">
            <v>10</v>
          </cell>
          <cell r="H185" t="str">
            <v>Einzelhandel</v>
          </cell>
          <cell r="AK185">
            <v>4320</v>
          </cell>
          <cell r="AQ185">
            <v>1656</v>
          </cell>
        </row>
        <row r="186">
          <cell r="A186">
            <v>10</v>
          </cell>
          <cell r="H186" t="str">
            <v>Einzelhandel</v>
          </cell>
          <cell r="AK186">
            <v>8000</v>
          </cell>
          <cell r="AQ186">
            <v>3450</v>
          </cell>
        </row>
        <row r="187">
          <cell r="A187">
            <v>10</v>
          </cell>
          <cell r="H187" t="str">
            <v>Einzelhandel</v>
          </cell>
          <cell r="AK187">
            <v>3600</v>
          </cell>
          <cell r="AQ187">
            <v>1552.5</v>
          </cell>
        </row>
        <row r="188">
          <cell r="A188">
            <v>10</v>
          </cell>
          <cell r="H188" t="str">
            <v>Einzelhandel</v>
          </cell>
          <cell r="AK188">
            <v>6492.15</v>
          </cell>
          <cell r="AQ188">
            <v>2173.5</v>
          </cell>
        </row>
        <row r="189">
          <cell r="A189">
            <v>10</v>
          </cell>
          <cell r="H189" t="str">
            <v>Einzelhandel</v>
          </cell>
          <cell r="AK189">
            <v>6961.3</v>
          </cell>
          <cell r="AQ189">
            <v>2311.5</v>
          </cell>
        </row>
        <row r="190">
          <cell r="A190">
            <v>10</v>
          </cell>
          <cell r="H190" t="str">
            <v>Einzelhandel</v>
          </cell>
          <cell r="AK190">
            <v>8880</v>
          </cell>
          <cell r="AQ190">
            <v>3343.3199999999997</v>
          </cell>
        </row>
        <row r="191">
          <cell r="A191">
            <v>10</v>
          </cell>
          <cell r="H191" t="str">
            <v>Einzelhandel</v>
          </cell>
          <cell r="AK191">
            <v>5760</v>
          </cell>
          <cell r="AQ191">
            <v>2484</v>
          </cell>
        </row>
        <row r="192">
          <cell r="A192">
            <v>10</v>
          </cell>
          <cell r="H192" t="str">
            <v>Einzelhandel</v>
          </cell>
          <cell r="AK192">
            <v>4800</v>
          </cell>
          <cell r="AQ192">
            <v>2070</v>
          </cell>
        </row>
        <row r="193">
          <cell r="A193">
            <v>10</v>
          </cell>
          <cell r="H193" t="str">
            <v>Einzelhandel</v>
          </cell>
          <cell r="AK193">
            <v>3520</v>
          </cell>
          <cell r="AQ193">
            <v>1518</v>
          </cell>
        </row>
        <row r="194">
          <cell r="A194">
            <v>10</v>
          </cell>
          <cell r="H194" t="str">
            <v>Einzelhandel</v>
          </cell>
          <cell r="AK194">
            <v>5680</v>
          </cell>
          <cell r="AQ194">
            <v>2449.5</v>
          </cell>
        </row>
        <row r="195">
          <cell r="A195">
            <v>10</v>
          </cell>
          <cell r="H195" t="str">
            <v>Einzelhandel</v>
          </cell>
          <cell r="AK195">
            <v>3200</v>
          </cell>
          <cell r="AQ195">
            <v>1380</v>
          </cell>
        </row>
        <row r="196">
          <cell r="A196">
            <v>10</v>
          </cell>
          <cell r="H196" t="str">
            <v>Einzelhandel</v>
          </cell>
          <cell r="AK196">
            <v>3500</v>
          </cell>
          <cell r="AQ196">
            <v>1207.5</v>
          </cell>
        </row>
        <row r="197">
          <cell r="A197">
            <v>10</v>
          </cell>
          <cell r="H197" t="str">
            <v>Einzelhandel</v>
          </cell>
          <cell r="AK197">
            <v>5400</v>
          </cell>
          <cell r="AQ197">
            <v>1863</v>
          </cell>
        </row>
        <row r="198">
          <cell r="A198">
            <v>10</v>
          </cell>
          <cell r="H198" t="str">
            <v>Einzelhandel</v>
          </cell>
          <cell r="AK198">
            <v>3819.2</v>
          </cell>
          <cell r="AQ198">
            <v>1647.0300000000002</v>
          </cell>
        </row>
        <row r="199">
          <cell r="A199">
            <v>10</v>
          </cell>
          <cell r="H199" t="str">
            <v>Einzelhandel</v>
          </cell>
          <cell r="AK199">
            <v>2880</v>
          </cell>
          <cell r="AQ199">
            <v>1242</v>
          </cell>
        </row>
        <row r="200">
          <cell r="A200">
            <v>10</v>
          </cell>
          <cell r="H200" t="str">
            <v>Einzelhandel</v>
          </cell>
          <cell r="AK200">
            <v>4800</v>
          </cell>
          <cell r="AQ200">
            <v>2070</v>
          </cell>
        </row>
        <row r="201">
          <cell r="A201">
            <v>10</v>
          </cell>
          <cell r="H201" t="str">
            <v>Einzelhandel</v>
          </cell>
          <cell r="AK201">
            <v>3200</v>
          </cell>
          <cell r="AQ201">
            <v>1380</v>
          </cell>
        </row>
        <row r="202">
          <cell r="A202">
            <v>10</v>
          </cell>
          <cell r="H202" t="str">
            <v>Einzelhandel</v>
          </cell>
          <cell r="AK202">
            <v>3520</v>
          </cell>
          <cell r="AQ202">
            <v>1380</v>
          </cell>
        </row>
        <row r="203">
          <cell r="A203">
            <v>10</v>
          </cell>
          <cell r="H203" t="str">
            <v>Einzelhandel</v>
          </cell>
          <cell r="AK203">
            <v>6000</v>
          </cell>
          <cell r="AQ203">
            <v>2070</v>
          </cell>
        </row>
        <row r="204">
          <cell r="A204">
            <v>10</v>
          </cell>
          <cell r="H204" t="str">
            <v>Einzelhandel</v>
          </cell>
          <cell r="AK204">
            <v>0</v>
          </cell>
          <cell r="AQ204">
            <v>0</v>
          </cell>
        </row>
        <row r="205">
          <cell r="A205">
            <v>10</v>
          </cell>
          <cell r="H205" t="str">
            <v>Einzelhandel</v>
          </cell>
          <cell r="AK205">
            <v>7500</v>
          </cell>
          <cell r="AQ205">
            <v>2587.5</v>
          </cell>
        </row>
        <row r="206">
          <cell r="A206">
            <v>10</v>
          </cell>
          <cell r="H206" t="str">
            <v>Einzelhandel</v>
          </cell>
          <cell r="AK206">
            <v>4860</v>
          </cell>
          <cell r="AQ206">
            <v>746.28</v>
          </cell>
        </row>
        <row r="207">
          <cell r="A207">
            <v>10</v>
          </cell>
          <cell r="H207" t="str">
            <v>Einzelhandel</v>
          </cell>
          <cell r="AK207">
            <v>5494.08</v>
          </cell>
          <cell r="AQ207">
            <v>2035.5</v>
          </cell>
        </row>
        <row r="208">
          <cell r="A208">
            <v>10</v>
          </cell>
          <cell r="H208" t="str">
            <v>Einzelhandel</v>
          </cell>
          <cell r="AK208">
            <v>3060</v>
          </cell>
          <cell r="AQ208">
            <v>1324.98</v>
          </cell>
        </row>
        <row r="209">
          <cell r="A209">
            <v>10</v>
          </cell>
          <cell r="H209" t="str">
            <v>Einzelhandel</v>
          </cell>
          <cell r="AK209">
            <v>8560</v>
          </cell>
          <cell r="AQ209">
            <v>3691.5</v>
          </cell>
        </row>
        <row r="210">
          <cell r="A210">
            <v>10</v>
          </cell>
          <cell r="H210" t="str">
            <v>Fitness</v>
          </cell>
          <cell r="AK210">
            <v>24975</v>
          </cell>
          <cell r="AQ210">
            <v>5130</v>
          </cell>
        </row>
        <row r="211">
          <cell r="A211">
            <v>10</v>
          </cell>
          <cell r="H211" t="str">
            <v>Fitness</v>
          </cell>
          <cell r="AK211">
            <v>900</v>
          </cell>
          <cell r="AQ211">
            <v>0</v>
          </cell>
        </row>
        <row r="212">
          <cell r="A212">
            <v>10</v>
          </cell>
          <cell r="H212" t="str">
            <v>Büro</v>
          </cell>
          <cell r="AK212">
            <v>10000</v>
          </cell>
          <cell r="AQ212">
            <v>7280</v>
          </cell>
        </row>
        <row r="213">
          <cell r="A213">
            <v>10</v>
          </cell>
          <cell r="H213" t="str">
            <v>Büro</v>
          </cell>
          <cell r="AK213">
            <v>612.63</v>
          </cell>
          <cell r="AQ213">
            <v>0</v>
          </cell>
        </row>
        <row r="214">
          <cell r="AK214">
            <v>0</v>
          </cell>
          <cell r="AQ214">
            <v>0</v>
          </cell>
        </row>
        <row r="215">
          <cell r="A215">
            <v>10</v>
          </cell>
          <cell r="H215" t="str">
            <v>Büro</v>
          </cell>
          <cell r="AK215">
            <v>6862.89</v>
          </cell>
          <cell r="AQ215">
            <v>932.88</v>
          </cell>
        </row>
        <row r="216">
          <cell r="A216">
            <v>10</v>
          </cell>
          <cell r="H216" t="str">
            <v>Hotel</v>
          </cell>
          <cell r="AK216">
            <v>118783</v>
          </cell>
          <cell r="AQ216">
            <v>55361</v>
          </cell>
        </row>
        <row r="217">
          <cell r="A217">
            <v>10</v>
          </cell>
          <cell r="H217" t="str">
            <v>Lager</v>
          </cell>
          <cell r="AK217">
            <v>875</v>
          </cell>
          <cell r="AQ217">
            <v>0</v>
          </cell>
        </row>
        <row r="218">
          <cell r="A218">
            <v>10</v>
          </cell>
          <cell r="H218" t="str">
            <v>Lager</v>
          </cell>
          <cell r="AK218">
            <v>3375</v>
          </cell>
          <cell r="AQ218">
            <v>0</v>
          </cell>
        </row>
        <row r="219">
          <cell r="A219">
            <v>10</v>
          </cell>
          <cell r="H219" t="str">
            <v>Lager</v>
          </cell>
          <cell r="AK219">
            <v>4578</v>
          </cell>
          <cell r="AQ219">
            <v>0</v>
          </cell>
        </row>
        <row r="220">
          <cell r="A220">
            <v>10</v>
          </cell>
          <cell r="H220" t="str">
            <v>Lager</v>
          </cell>
          <cell r="AK220">
            <v>4500</v>
          </cell>
          <cell r="AQ220">
            <v>2073</v>
          </cell>
        </row>
        <row r="221">
          <cell r="A221">
            <v>10</v>
          </cell>
          <cell r="H221" t="str">
            <v>Lager</v>
          </cell>
          <cell r="AK221">
            <v>2500</v>
          </cell>
          <cell r="AQ221">
            <v>1820</v>
          </cell>
        </row>
        <row r="222">
          <cell r="A222">
            <v>10</v>
          </cell>
          <cell r="H222" t="str">
            <v>Lager</v>
          </cell>
          <cell r="AK222">
            <v>700</v>
          </cell>
          <cell r="AQ222">
            <v>509.59999999999997</v>
          </cell>
        </row>
        <row r="223">
          <cell r="A223">
            <v>10</v>
          </cell>
          <cell r="H223" t="str">
            <v>Lager</v>
          </cell>
          <cell r="AK223">
            <v>2115</v>
          </cell>
          <cell r="AQ223">
            <v>318.66000000000003</v>
          </cell>
        </row>
        <row r="224">
          <cell r="A224">
            <v>10</v>
          </cell>
          <cell r="H224" t="str">
            <v>Lager</v>
          </cell>
          <cell r="AK224">
            <v>197.5</v>
          </cell>
          <cell r="AQ224">
            <v>143.77000000000001</v>
          </cell>
        </row>
        <row r="225">
          <cell r="A225">
            <v>10</v>
          </cell>
          <cell r="H225" t="str">
            <v>Lager</v>
          </cell>
          <cell r="AK225">
            <v>285</v>
          </cell>
          <cell r="AQ225">
            <v>207.48000000000002</v>
          </cell>
        </row>
        <row r="226">
          <cell r="A226">
            <v>10</v>
          </cell>
          <cell r="H226" t="str">
            <v>Lager</v>
          </cell>
          <cell r="AK226">
            <v>740</v>
          </cell>
          <cell r="AQ226">
            <v>1346.8</v>
          </cell>
        </row>
        <row r="227">
          <cell r="A227">
            <v>10</v>
          </cell>
          <cell r="H227" t="str">
            <v>Lager</v>
          </cell>
          <cell r="AK227">
            <v>550</v>
          </cell>
          <cell r="AQ227">
            <v>400.40000000000003</v>
          </cell>
        </row>
        <row r="228">
          <cell r="A228">
            <v>10</v>
          </cell>
          <cell r="H228" t="str">
            <v>Lager</v>
          </cell>
          <cell r="AK228">
            <v>375</v>
          </cell>
          <cell r="AQ228">
            <v>273</v>
          </cell>
        </row>
        <row r="229">
          <cell r="A229">
            <v>10</v>
          </cell>
          <cell r="H229" t="str">
            <v>Lager</v>
          </cell>
          <cell r="AK229">
            <v>300</v>
          </cell>
          <cell r="AQ229">
            <v>165.84</v>
          </cell>
        </row>
        <row r="230">
          <cell r="A230">
            <v>10</v>
          </cell>
          <cell r="H230" t="str">
            <v>Lager</v>
          </cell>
          <cell r="AK230">
            <v>228</v>
          </cell>
          <cell r="AQ230">
            <v>93.6</v>
          </cell>
        </row>
        <row r="231">
          <cell r="A231">
            <v>10</v>
          </cell>
          <cell r="H231" t="str">
            <v>Lager</v>
          </cell>
          <cell r="AK231">
            <v>375</v>
          </cell>
          <cell r="AQ231">
            <v>273</v>
          </cell>
        </row>
        <row r="232">
          <cell r="A232">
            <v>10</v>
          </cell>
          <cell r="H232" t="str">
            <v>Lager</v>
          </cell>
          <cell r="AK232">
            <v>377.5</v>
          </cell>
          <cell r="AQ232">
            <v>274.81</v>
          </cell>
        </row>
        <row r="233">
          <cell r="A233">
            <v>10</v>
          </cell>
          <cell r="H233" t="str">
            <v>Lager</v>
          </cell>
          <cell r="AK233">
            <v>0</v>
          </cell>
          <cell r="AQ233">
            <v>0</v>
          </cell>
        </row>
        <row r="234">
          <cell r="A234">
            <v>10</v>
          </cell>
          <cell r="H234" t="str">
            <v>Lager</v>
          </cell>
          <cell r="AK234">
            <v>375</v>
          </cell>
          <cell r="AQ234">
            <v>345.5</v>
          </cell>
        </row>
        <row r="235">
          <cell r="A235">
            <v>10</v>
          </cell>
          <cell r="H235" t="str">
            <v>Lager</v>
          </cell>
          <cell r="AK235">
            <v>450</v>
          </cell>
          <cell r="AQ235">
            <v>546</v>
          </cell>
        </row>
        <row r="236">
          <cell r="A236">
            <v>10</v>
          </cell>
          <cell r="H236" t="str">
            <v>Lager</v>
          </cell>
          <cell r="AK236">
            <v>1250</v>
          </cell>
          <cell r="AQ236">
            <v>910</v>
          </cell>
        </row>
        <row r="237">
          <cell r="A237">
            <v>10</v>
          </cell>
          <cell r="H237" t="str">
            <v>Lager</v>
          </cell>
          <cell r="AK237">
            <v>500</v>
          </cell>
          <cell r="AQ237">
            <v>364</v>
          </cell>
        </row>
        <row r="238">
          <cell r="A238">
            <v>10</v>
          </cell>
          <cell r="H238" t="str">
            <v>Lager</v>
          </cell>
          <cell r="AK238">
            <v>1995</v>
          </cell>
          <cell r="AQ238">
            <v>399</v>
          </cell>
        </row>
        <row r="239">
          <cell r="A239">
            <v>10</v>
          </cell>
          <cell r="H239" t="str">
            <v>Lager</v>
          </cell>
          <cell r="AK239">
            <v>946.2</v>
          </cell>
          <cell r="AQ239">
            <v>1148.05</v>
          </cell>
        </row>
        <row r="240">
          <cell r="A240">
            <v>10</v>
          </cell>
          <cell r="H240" t="str">
            <v>Lager</v>
          </cell>
          <cell r="AK240">
            <v>800</v>
          </cell>
          <cell r="AQ240">
            <v>160</v>
          </cell>
        </row>
        <row r="241">
          <cell r="A241">
            <v>10</v>
          </cell>
          <cell r="H241" t="str">
            <v>Lager</v>
          </cell>
          <cell r="AK241">
            <v>750</v>
          </cell>
          <cell r="AQ241">
            <v>546</v>
          </cell>
        </row>
        <row r="242">
          <cell r="A242">
            <v>10</v>
          </cell>
          <cell r="H242" t="str">
            <v>Lager</v>
          </cell>
          <cell r="AK242">
            <v>835</v>
          </cell>
          <cell r="AQ242">
            <v>461.59</v>
          </cell>
        </row>
        <row r="243">
          <cell r="A243">
            <v>10</v>
          </cell>
          <cell r="H243" t="str">
            <v>Lager</v>
          </cell>
          <cell r="AK243">
            <v>550</v>
          </cell>
          <cell r="AQ243">
            <v>110</v>
          </cell>
        </row>
        <row r="244">
          <cell r="A244">
            <v>10</v>
          </cell>
          <cell r="H244" t="str">
            <v>Lager</v>
          </cell>
          <cell r="AK244">
            <v>495</v>
          </cell>
          <cell r="AQ244">
            <v>360.36</v>
          </cell>
        </row>
        <row r="245">
          <cell r="A245">
            <v>10</v>
          </cell>
          <cell r="H245" t="str">
            <v>Lager</v>
          </cell>
          <cell r="AK245">
            <v>315</v>
          </cell>
          <cell r="AQ245">
            <v>63</v>
          </cell>
        </row>
        <row r="246">
          <cell r="A246">
            <v>10</v>
          </cell>
          <cell r="H246" t="str">
            <v>Lager</v>
          </cell>
          <cell r="AK246">
            <v>377.5</v>
          </cell>
          <cell r="AQ246">
            <v>274.82</v>
          </cell>
        </row>
        <row r="247">
          <cell r="A247">
            <v>10</v>
          </cell>
          <cell r="H247" t="str">
            <v>Lager</v>
          </cell>
          <cell r="AK247">
            <v>942.5</v>
          </cell>
          <cell r="AQ247">
            <v>188.5</v>
          </cell>
        </row>
        <row r="248">
          <cell r="A248">
            <v>10</v>
          </cell>
          <cell r="H248" t="str">
            <v>Lager</v>
          </cell>
          <cell r="AK248">
            <v>0</v>
          </cell>
          <cell r="AQ248">
            <v>0</v>
          </cell>
        </row>
        <row r="249">
          <cell r="A249">
            <v>10</v>
          </cell>
          <cell r="H249" t="str">
            <v>Lager</v>
          </cell>
          <cell r="AK249">
            <v>375</v>
          </cell>
          <cell r="AQ249">
            <v>273</v>
          </cell>
        </row>
        <row r="250">
          <cell r="A250">
            <v>10</v>
          </cell>
          <cell r="H250" t="str">
            <v>Lager</v>
          </cell>
          <cell r="AK250">
            <v>440</v>
          </cell>
          <cell r="AQ250">
            <v>364</v>
          </cell>
        </row>
        <row r="251">
          <cell r="A251">
            <v>10</v>
          </cell>
          <cell r="H251" t="str">
            <v>Lager</v>
          </cell>
          <cell r="AK251">
            <v>0</v>
          </cell>
          <cell r="AQ251">
            <v>0</v>
          </cell>
        </row>
        <row r="252">
          <cell r="A252">
            <v>10</v>
          </cell>
          <cell r="H252" t="str">
            <v>Lager</v>
          </cell>
          <cell r="AK252">
            <v>0</v>
          </cell>
          <cell r="AQ252">
            <v>0</v>
          </cell>
        </row>
        <row r="253">
          <cell r="A253">
            <v>10</v>
          </cell>
          <cell r="H253" t="str">
            <v>Lager</v>
          </cell>
          <cell r="AK253">
            <v>2700</v>
          </cell>
          <cell r="AQ253">
            <v>3276</v>
          </cell>
        </row>
        <row r="254">
          <cell r="A254">
            <v>10</v>
          </cell>
          <cell r="H254" t="str">
            <v>Lager</v>
          </cell>
          <cell r="AK254">
            <v>3000</v>
          </cell>
          <cell r="AQ254">
            <v>3640</v>
          </cell>
        </row>
        <row r="255">
          <cell r="A255">
            <v>10</v>
          </cell>
          <cell r="H255" t="str">
            <v>Lager</v>
          </cell>
          <cell r="AK255">
            <v>0</v>
          </cell>
          <cell r="AQ255">
            <v>0</v>
          </cell>
        </row>
        <row r="256">
          <cell r="A256">
            <v>10</v>
          </cell>
          <cell r="H256" t="str">
            <v>Lager</v>
          </cell>
          <cell r="AK256">
            <v>712.5</v>
          </cell>
          <cell r="AQ256">
            <v>142.5</v>
          </cell>
        </row>
        <row r="257">
          <cell r="A257">
            <v>10</v>
          </cell>
          <cell r="H257" t="str">
            <v>Lager</v>
          </cell>
          <cell r="AK257">
            <v>720</v>
          </cell>
          <cell r="AQ257">
            <v>144</v>
          </cell>
        </row>
        <row r="258">
          <cell r="A258">
            <v>10</v>
          </cell>
          <cell r="H258" t="str">
            <v>Lager</v>
          </cell>
          <cell r="AK258">
            <v>812.5</v>
          </cell>
          <cell r="AQ258">
            <v>591.51</v>
          </cell>
        </row>
        <row r="259">
          <cell r="A259">
            <v>10</v>
          </cell>
          <cell r="H259" t="str">
            <v>Lager</v>
          </cell>
          <cell r="AK259">
            <v>787.5</v>
          </cell>
          <cell r="AQ259">
            <v>573.31000000000006</v>
          </cell>
        </row>
        <row r="260">
          <cell r="A260">
            <v>10</v>
          </cell>
          <cell r="H260" t="str">
            <v>Lager</v>
          </cell>
          <cell r="AK260">
            <v>0</v>
          </cell>
          <cell r="AQ260">
            <v>0</v>
          </cell>
        </row>
        <row r="261">
          <cell r="A261">
            <v>10</v>
          </cell>
          <cell r="H261" t="str">
            <v>Lager</v>
          </cell>
          <cell r="AK261">
            <v>0</v>
          </cell>
          <cell r="AQ261">
            <v>0</v>
          </cell>
        </row>
        <row r="262">
          <cell r="A262">
            <v>10</v>
          </cell>
          <cell r="H262" t="str">
            <v>Lager</v>
          </cell>
          <cell r="AK262">
            <v>157.5</v>
          </cell>
          <cell r="AQ262">
            <v>123.75999999999999</v>
          </cell>
        </row>
        <row r="263">
          <cell r="A263">
            <v>10</v>
          </cell>
          <cell r="H263" t="str">
            <v>Lager</v>
          </cell>
          <cell r="AK263">
            <v>0</v>
          </cell>
          <cell r="AQ263">
            <v>0</v>
          </cell>
        </row>
        <row r="264">
          <cell r="A264">
            <v>10</v>
          </cell>
          <cell r="H264" t="str">
            <v>Lager</v>
          </cell>
          <cell r="AK264">
            <v>602.5</v>
          </cell>
          <cell r="AQ264">
            <v>120.5</v>
          </cell>
        </row>
        <row r="265">
          <cell r="A265">
            <v>10</v>
          </cell>
          <cell r="H265" t="str">
            <v>Lager</v>
          </cell>
          <cell r="AK265">
            <v>0</v>
          </cell>
          <cell r="AQ265">
            <v>0</v>
          </cell>
        </row>
        <row r="266">
          <cell r="A266">
            <v>10</v>
          </cell>
          <cell r="H266" t="str">
            <v>Lager</v>
          </cell>
          <cell r="AK266">
            <v>505</v>
          </cell>
          <cell r="AQ266">
            <v>101</v>
          </cell>
        </row>
        <row r="267">
          <cell r="A267">
            <v>10</v>
          </cell>
          <cell r="H267" t="str">
            <v>Lager</v>
          </cell>
          <cell r="AK267">
            <v>375</v>
          </cell>
          <cell r="AQ267">
            <v>273</v>
          </cell>
        </row>
        <row r="268">
          <cell r="A268">
            <v>10</v>
          </cell>
          <cell r="H268" t="str">
            <v>Lager</v>
          </cell>
          <cell r="AK268">
            <v>0</v>
          </cell>
          <cell r="AQ268">
            <v>0</v>
          </cell>
        </row>
        <row r="269">
          <cell r="A269">
            <v>10</v>
          </cell>
          <cell r="H269" t="str">
            <v>Lager</v>
          </cell>
          <cell r="AK269">
            <v>750</v>
          </cell>
          <cell r="AQ269">
            <v>546</v>
          </cell>
        </row>
        <row r="270">
          <cell r="A270">
            <v>10</v>
          </cell>
          <cell r="H270" t="str">
            <v>Lager</v>
          </cell>
          <cell r="AK270">
            <v>462.5</v>
          </cell>
          <cell r="AQ270">
            <v>336.69</v>
          </cell>
        </row>
        <row r="271">
          <cell r="A271">
            <v>10</v>
          </cell>
          <cell r="H271" t="str">
            <v>Lager</v>
          </cell>
          <cell r="AK271">
            <v>0</v>
          </cell>
          <cell r="AQ271">
            <v>0</v>
          </cell>
        </row>
        <row r="272">
          <cell r="A272">
            <v>10</v>
          </cell>
          <cell r="H272" t="str">
            <v>Lager</v>
          </cell>
          <cell r="AK272">
            <v>1690</v>
          </cell>
          <cell r="AQ272">
            <v>3075.7999999999993</v>
          </cell>
        </row>
        <row r="273">
          <cell r="A273">
            <v>10</v>
          </cell>
          <cell r="H273" t="str">
            <v>Lager</v>
          </cell>
          <cell r="AK273">
            <v>825</v>
          </cell>
          <cell r="AQ273">
            <v>165</v>
          </cell>
        </row>
        <row r="274">
          <cell r="A274">
            <v>10</v>
          </cell>
          <cell r="H274" t="str">
            <v>Lager</v>
          </cell>
          <cell r="AK274">
            <v>315</v>
          </cell>
          <cell r="AQ274">
            <v>229.32</v>
          </cell>
        </row>
        <row r="275">
          <cell r="A275">
            <v>10</v>
          </cell>
          <cell r="H275" t="str">
            <v>Lager</v>
          </cell>
          <cell r="AK275">
            <v>1400</v>
          </cell>
          <cell r="AQ275">
            <v>1456</v>
          </cell>
        </row>
        <row r="276">
          <cell r="A276">
            <v>10</v>
          </cell>
          <cell r="H276" t="str">
            <v>Lager</v>
          </cell>
          <cell r="AK276">
            <v>892.5</v>
          </cell>
          <cell r="AQ276">
            <v>649.74999999999989</v>
          </cell>
        </row>
        <row r="277">
          <cell r="A277">
            <v>10</v>
          </cell>
          <cell r="H277" t="str">
            <v>Lager</v>
          </cell>
          <cell r="AK277">
            <v>0</v>
          </cell>
          <cell r="AQ277">
            <v>0</v>
          </cell>
        </row>
        <row r="278">
          <cell r="A278">
            <v>10</v>
          </cell>
          <cell r="H278" t="str">
            <v>Lager</v>
          </cell>
          <cell r="AK278">
            <v>500</v>
          </cell>
          <cell r="AQ278">
            <v>298</v>
          </cell>
        </row>
        <row r="279">
          <cell r="A279">
            <v>10</v>
          </cell>
          <cell r="H279" t="str">
            <v>Lager</v>
          </cell>
          <cell r="AK279">
            <v>247</v>
          </cell>
          <cell r="AQ279">
            <v>123.5</v>
          </cell>
        </row>
        <row r="280">
          <cell r="A280">
            <v>10</v>
          </cell>
          <cell r="H280" t="str">
            <v>Lager</v>
          </cell>
          <cell r="AK280">
            <v>500</v>
          </cell>
          <cell r="AQ280">
            <v>364</v>
          </cell>
        </row>
        <row r="281">
          <cell r="A281">
            <v>10</v>
          </cell>
          <cell r="H281" t="str">
            <v>Lager</v>
          </cell>
          <cell r="AK281">
            <v>500</v>
          </cell>
          <cell r="AQ281">
            <v>364</v>
          </cell>
        </row>
        <row r="282">
          <cell r="A282">
            <v>10</v>
          </cell>
          <cell r="H282" t="str">
            <v>Lager</v>
          </cell>
          <cell r="AK282">
            <v>1500</v>
          </cell>
          <cell r="AQ282">
            <v>0</v>
          </cell>
        </row>
        <row r="283">
          <cell r="A283">
            <v>10</v>
          </cell>
          <cell r="H283" t="str">
            <v>Lager</v>
          </cell>
          <cell r="AK283">
            <v>834</v>
          </cell>
          <cell r="AQ283">
            <v>278</v>
          </cell>
        </row>
        <row r="284">
          <cell r="A284">
            <v>10</v>
          </cell>
          <cell r="H284" t="str">
            <v>Lager</v>
          </cell>
          <cell r="AK284">
            <v>561</v>
          </cell>
          <cell r="AQ284">
            <v>680.68</v>
          </cell>
        </row>
        <row r="285">
          <cell r="A285">
            <v>10</v>
          </cell>
          <cell r="H285" t="str">
            <v>Lager</v>
          </cell>
          <cell r="AK285">
            <v>525</v>
          </cell>
          <cell r="AQ285">
            <v>382.2</v>
          </cell>
        </row>
        <row r="286">
          <cell r="A286">
            <v>10</v>
          </cell>
          <cell r="H286" t="str">
            <v>Lager</v>
          </cell>
          <cell r="AK286">
            <v>865</v>
          </cell>
          <cell r="AQ286">
            <v>629.71</v>
          </cell>
        </row>
        <row r="287">
          <cell r="A287">
            <v>10</v>
          </cell>
          <cell r="H287" t="str">
            <v>Lager</v>
          </cell>
          <cell r="AK287">
            <v>550</v>
          </cell>
          <cell r="AQ287">
            <v>400.40000000000003</v>
          </cell>
        </row>
        <row r="288">
          <cell r="A288">
            <v>10</v>
          </cell>
          <cell r="H288" t="str">
            <v>Lager</v>
          </cell>
          <cell r="AK288">
            <v>1814.75</v>
          </cell>
          <cell r="AQ288">
            <v>1321.1299999999999</v>
          </cell>
        </row>
        <row r="289">
          <cell r="A289">
            <v>10</v>
          </cell>
          <cell r="H289" t="str">
            <v>Lager</v>
          </cell>
          <cell r="AK289">
            <v>0</v>
          </cell>
          <cell r="AQ289">
            <v>0</v>
          </cell>
        </row>
        <row r="290">
          <cell r="A290">
            <v>10</v>
          </cell>
          <cell r="H290" t="str">
            <v>Lager</v>
          </cell>
          <cell r="AK290">
            <v>640.5</v>
          </cell>
          <cell r="AQ290">
            <v>777.15</v>
          </cell>
        </row>
        <row r="291">
          <cell r="A291">
            <v>10</v>
          </cell>
          <cell r="H291" t="str">
            <v>Lager</v>
          </cell>
          <cell r="AK291">
            <v>300</v>
          </cell>
          <cell r="AQ291">
            <v>273</v>
          </cell>
        </row>
        <row r="292">
          <cell r="A292">
            <v>10</v>
          </cell>
          <cell r="H292" t="str">
            <v>Lager</v>
          </cell>
          <cell r="AK292">
            <v>700</v>
          </cell>
          <cell r="AQ292">
            <v>509.59999999999997</v>
          </cell>
        </row>
        <row r="293">
          <cell r="A293">
            <v>10</v>
          </cell>
          <cell r="H293" t="str">
            <v>Lager</v>
          </cell>
          <cell r="AK293">
            <v>0</v>
          </cell>
          <cell r="AQ293">
            <v>0</v>
          </cell>
        </row>
        <row r="294">
          <cell r="A294">
            <v>10</v>
          </cell>
          <cell r="H294" t="str">
            <v>Lager</v>
          </cell>
          <cell r="AK294">
            <v>0</v>
          </cell>
          <cell r="AQ294">
            <v>0</v>
          </cell>
        </row>
        <row r="295">
          <cell r="A295">
            <v>10</v>
          </cell>
          <cell r="H295" t="str">
            <v>Lager</v>
          </cell>
          <cell r="AK295">
            <v>0</v>
          </cell>
          <cell r="AQ295">
            <v>0</v>
          </cell>
        </row>
        <row r="296">
          <cell r="A296">
            <v>10</v>
          </cell>
          <cell r="H296" t="str">
            <v>Lager</v>
          </cell>
          <cell r="AK296">
            <v>564</v>
          </cell>
          <cell r="AQ296">
            <v>410.59</v>
          </cell>
        </row>
        <row r="297">
          <cell r="A297">
            <v>10</v>
          </cell>
          <cell r="H297" t="str">
            <v>Lager</v>
          </cell>
          <cell r="AK297">
            <v>750</v>
          </cell>
          <cell r="AQ297">
            <v>546</v>
          </cell>
        </row>
        <row r="298">
          <cell r="A298">
            <v>10</v>
          </cell>
          <cell r="H298" t="str">
            <v>Lager</v>
          </cell>
          <cell r="AK298">
            <v>931</v>
          </cell>
          <cell r="AQ298">
            <v>266</v>
          </cell>
        </row>
        <row r="299">
          <cell r="A299">
            <v>10</v>
          </cell>
          <cell r="H299" t="str">
            <v>Lager</v>
          </cell>
          <cell r="AK299">
            <v>387.5</v>
          </cell>
          <cell r="AQ299">
            <v>282.11</v>
          </cell>
        </row>
        <row r="300">
          <cell r="A300">
            <v>10</v>
          </cell>
          <cell r="H300" t="str">
            <v>Lager</v>
          </cell>
          <cell r="AK300">
            <v>205</v>
          </cell>
          <cell r="AQ300">
            <v>41</v>
          </cell>
        </row>
        <row r="301">
          <cell r="A301">
            <v>10</v>
          </cell>
          <cell r="H301" t="str">
            <v>Lager</v>
          </cell>
          <cell r="AK301">
            <v>367.5</v>
          </cell>
          <cell r="AQ301">
            <v>267.54000000000002</v>
          </cell>
        </row>
        <row r="302">
          <cell r="A302">
            <v>10</v>
          </cell>
          <cell r="H302" t="str">
            <v>Lager</v>
          </cell>
          <cell r="AK302">
            <v>233</v>
          </cell>
          <cell r="AQ302">
            <v>46.6</v>
          </cell>
        </row>
        <row r="303">
          <cell r="A303">
            <v>10</v>
          </cell>
          <cell r="H303" t="str">
            <v>Lager</v>
          </cell>
          <cell r="AK303">
            <v>287.5</v>
          </cell>
          <cell r="AQ303">
            <v>57.5</v>
          </cell>
        </row>
        <row r="304">
          <cell r="A304">
            <v>10</v>
          </cell>
          <cell r="H304" t="str">
            <v>Lager</v>
          </cell>
          <cell r="AK304">
            <v>470</v>
          </cell>
          <cell r="AQ304">
            <v>342.15000000000003</v>
          </cell>
        </row>
        <row r="305">
          <cell r="A305">
            <v>10</v>
          </cell>
          <cell r="H305" t="str">
            <v>Lager</v>
          </cell>
          <cell r="AK305">
            <v>417.5</v>
          </cell>
          <cell r="AQ305">
            <v>303.94</v>
          </cell>
        </row>
        <row r="306">
          <cell r="A306">
            <v>10</v>
          </cell>
          <cell r="H306" t="str">
            <v>Lager</v>
          </cell>
          <cell r="AK306">
            <v>110</v>
          </cell>
          <cell r="AQ306">
            <v>80.08</v>
          </cell>
        </row>
        <row r="307">
          <cell r="A307">
            <v>10</v>
          </cell>
          <cell r="H307" t="str">
            <v>Lager</v>
          </cell>
          <cell r="AK307">
            <v>0</v>
          </cell>
          <cell r="AQ307">
            <v>0</v>
          </cell>
        </row>
        <row r="308">
          <cell r="A308">
            <v>10</v>
          </cell>
          <cell r="H308" t="str">
            <v>Lager</v>
          </cell>
          <cell r="AK308">
            <v>720.25</v>
          </cell>
          <cell r="AQ308">
            <v>609.68999999999994</v>
          </cell>
        </row>
        <row r="309">
          <cell r="A309">
            <v>10</v>
          </cell>
          <cell r="H309" t="str">
            <v>Lager</v>
          </cell>
          <cell r="AK309">
            <v>0</v>
          </cell>
          <cell r="AQ309">
            <v>0</v>
          </cell>
        </row>
        <row r="310">
          <cell r="A310">
            <v>10</v>
          </cell>
          <cell r="H310" t="str">
            <v>Lager</v>
          </cell>
          <cell r="AK310">
            <v>577.5</v>
          </cell>
          <cell r="AQ310">
            <v>420.42</v>
          </cell>
        </row>
        <row r="311">
          <cell r="A311">
            <v>10</v>
          </cell>
          <cell r="H311" t="str">
            <v>Lager</v>
          </cell>
          <cell r="AK311">
            <v>1337.5</v>
          </cell>
          <cell r="AQ311">
            <v>973.68999999999994</v>
          </cell>
        </row>
        <row r="312">
          <cell r="A312">
            <v>10</v>
          </cell>
          <cell r="H312" t="str">
            <v>Lager</v>
          </cell>
          <cell r="AK312">
            <v>0</v>
          </cell>
          <cell r="AQ312">
            <v>0</v>
          </cell>
        </row>
        <row r="313">
          <cell r="A313">
            <v>10</v>
          </cell>
          <cell r="H313" t="str">
            <v>Lager</v>
          </cell>
          <cell r="AK313">
            <v>945</v>
          </cell>
          <cell r="AQ313">
            <v>189</v>
          </cell>
        </row>
        <row r="314">
          <cell r="A314">
            <v>10</v>
          </cell>
          <cell r="H314" t="str">
            <v>Lager</v>
          </cell>
          <cell r="AK314">
            <v>696.96</v>
          </cell>
          <cell r="AQ314">
            <v>480.48</v>
          </cell>
        </row>
        <row r="315">
          <cell r="A315">
            <v>10</v>
          </cell>
          <cell r="H315" t="str">
            <v>Lager</v>
          </cell>
          <cell r="AK315">
            <v>1285</v>
          </cell>
          <cell r="AQ315">
            <v>257</v>
          </cell>
        </row>
        <row r="316">
          <cell r="A316">
            <v>10</v>
          </cell>
          <cell r="H316" t="str">
            <v>Lager</v>
          </cell>
          <cell r="AK316">
            <v>595</v>
          </cell>
          <cell r="AQ316">
            <v>328.92</v>
          </cell>
        </row>
        <row r="317">
          <cell r="A317">
            <v>10</v>
          </cell>
          <cell r="H317" t="str">
            <v>Lager</v>
          </cell>
          <cell r="AK317">
            <v>376.25</v>
          </cell>
          <cell r="AQ317">
            <v>75.25</v>
          </cell>
        </row>
        <row r="318">
          <cell r="A318">
            <v>10</v>
          </cell>
          <cell r="H318" t="str">
            <v>Lager</v>
          </cell>
          <cell r="AK318">
            <v>655</v>
          </cell>
          <cell r="AQ318">
            <v>476.84</v>
          </cell>
        </row>
        <row r="319">
          <cell r="A319">
            <v>10</v>
          </cell>
          <cell r="H319" t="str">
            <v>Lager</v>
          </cell>
          <cell r="AK319">
            <v>520</v>
          </cell>
          <cell r="AQ319">
            <v>130</v>
          </cell>
        </row>
        <row r="320">
          <cell r="A320">
            <v>10</v>
          </cell>
          <cell r="H320" t="str">
            <v>Lager</v>
          </cell>
          <cell r="AK320">
            <v>1037.5</v>
          </cell>
          <cell r="AQ320">
            <v>207.5</v>
          </cell>
        </row>
        <row r="321">
          <cell r="A321">
            <v>10</v>
          </cell>
          <cell r="H321" t="str">
            <v>Lager</v>
          </cell>
          <cell r="AK321">
            <v>1125</v>
          </cell>
          <cell r="AQ321">
            <v>225</v>
          </cell>
        </row>
        <row r="322">
          <cell r="A322">
            <v>10</v>
          </cell>
          <cell r="H322" t="str">
            <v>Lager</v>
          </cell>
          <cell r="AK322">
            <v>345</v>
          </cell>
          <cell r="AQ322">
            <v>418.59999999999997</v>
          </cell>
        </row>
        <row r="323">
          <cell r="A323">
            <v>10</v>
          </cell>
          <cell r="H323" t="str">
            <v>Lager</v>
          </cell>
          <cell r="AK323">
            <v>0</v>
          </cell>
          <cell r="AQ323">
            <v>0</v>
          </cell>
        </row>
        <row r="324">
          <cell r="A324">
            <v>10</v>
          </cell>
          <cell r="H324" t="str">
            <v>Lager</v>
          </cell>
          <cell r="AK324">
            <v>0</v>
          </cell>
          <cell r="AQ324">
            <v>0</v>
          </cell>
        </row>
        <row r="325">
          <cell r="A325">
            <v>10</v>
          </cell>
          <cell r="H325" t="str">
            <v>anteilige Sanitäranlagen</v>
          </cell>
          <cell r="AK325">
            <v>100</v>
          </cell>
          <cell r="AQ325">
            <v>55.279999999999994</v>
          </cell>
        </row>
        <row r="326">
          <cell r="A326">
            <v>10</v>
          </cell>
          <cell r="H326" t="str">
            <v>anteilige Sanitäranlagen</v>
          </cell>
          <cell r="AK326">
            <v>125</v>
          </cell>
          <cell r="AQ326">
            <v>25</v>
          </cell>
        </row>
        <row r="327">
          <cell r="A327">
            <v>10</v>
          </cell>
          <cell r="H327" t="str">
            <v>anteilige Sanitäranlagen</v>
          </cell>
          <cell r="AK327">
            <v>125</v>
          </cell>
          <cell r="AQ327">
            <v>91</v>
          </cell>
        </row>
        <row r="328">
          <cell r="A328">
            <v>10</v>
          </cell>
          <cell r="H328" t="str">
            <v>anteilige Sanitäranlagen</v>
          </cell>
          <cell r="AK328">
            <v>125</v>
          </cell>
          <cell r="AQ328">
            <v>91</v>
          </cell>
        </row>
        <row r="329">
          <cell r="A329">
            <v>10</v>
          </cell>
          <cell r="H329" t="str">
            <v>anteilige Sanitäranlagen</v>
          </cell>
          <cell r="AK329">
            <v>125</v>
          </cell>
          <cell r="AQ329">
            <v>69.099999999999994</v>
          </cell>
        </row>
        <row r="330">
          <cell r="A330">
            <v>10</v>
          </cell>
          <cell r="H330" t="str">
            <v>anteilige Sanitäranlagen</v>
          </cell>
          <cell r="AK330">
            <v>125</v>
          </cell>
          <cell r="AQ330">
            <v>91</v>
          </cell>
        </row>
        <row r="331">
          <cell r="A331">
            <v>10</v>
          </cell>
          <cell r="H331" t="str">
            <v>anteilige Sanitäranlagen</v>
          </cell>
          <cell r="AK331">
            <v>125</v>
          </cell>
          <cell r="AQ331">
            <v>91</v>
          </cell>
        </row>
        <row r="332">
          <cell r="A332">
            <v>10</v>
          </cell>
          <cell r="H332" t="str">
            <v>anteilige Sanitäranlagen</v>
          </cell>
          <cell r="AK332">
            <v>125</v>
          </cell>
          <cell r="AQ332">
            <v>91</v>
          </cell>
        </row>
        <row r="333">
          <cell r="A333">
            <v>10</v>
          </cell>
          <cell r="H333" t="str">
            <v>anteilige Sanitäranlagen</v>
          </cell>
          <cell r="AK333">
            <v>125</v>
          </cell>
          <cell r="AQ333">
            <v>91</v>
          </cell>
        </row>
        <row r="334">
          <cell r="A334">
            <v>10</v>
          </cell>
          <cell r="H334" t="str">
            <v>anteilige Sanitäranlagen</v>
          </cell>
          <cell r="AK334">
            <v>125</v>
          </cell>
          <cell r="AQ334">
            <v>91</v>
          </cell>
        </row>
        <row r="335">
          <cell r="A335">
            <v>10</v>
          </cell>
          <cell r="H335" t="str">
            <v>anteilige Sanitäranlagen</v>
          </cell>
          <cell r="AK335">
            <v>125</v>
          </cell>
          <cell r="AQ335">
            <v>91</v>
          </cell>
        </row>
        <row r="336">
          <cell r="A336">
            <v>10</v>
          </cell>
          <cell r="H336" t="str">
            <v>anteilige Sanitäranlagen</v>
          </cell>
          <cell r="AK336">
            <v>125</v>
          </cell>
          <cell r="AQ336">
            <v>91</v>
          </cell>
        </row>
        <row r="337">
          <cell r="A337">
            <v>10</v>
          </cell>
          <cell r="H337" t="str">
            <v>anteilige Sanitäranlagen</v>
          </cell>
          <cell r="AK337">
            <v>125</v>
          </cell>
          <cell r="AQ337">
            <v>91</v>
          </cell>
        </row>
        <row r="338">
          <cell r="A338">
            <v>10</v>
          </cell>
          <cell r="H338" t="str">
            <v>anteilige Sanitäranlagen</v>
          </cell>
          <cell r="AK338">
            <v>125</v>
          </cell>
          <cell r="AQ338">
            <v>91</v>
          </cell>
        </row>
        <row r="339">
          <cell r="A339">
            <v>10</v>
          </cell>
          <cell r="H339" t="str">
            <v>anteilige Sanitäranlagen</v>
          </cell>
          <cell r="AK339">
            <v>125</v>
          </cell>
          <cell r="AQ339">
            <v>91</v>
          </cell>
        </row>
        <row r="340">
          <cell r="A340">
            <v>10</v>
          </cell>
          <cell r="H340" t="str">
            <v>anteilige Sanitäranlagen</v>
          </cell>
          <cell r="AK340">
            <v>125</v>
          </cell>
          <cell r="AQ340">
            <v>91</v>
          </cell>
        </row>
        <row r="341">
          <cell r="A341">
            <v>10</v>
          </cell>
          <cell r="H341" t="str">
            <v>anteilige Sanitäranlagen</v>
          </cell>
          <cell r="AK341">
            <v>0</v>
          </cell>
          <cell r="AQ341">
            <v>0</v>
          </cell>
        </row>
        <row r="342">
          <cell r="A342">
            <v>10</v>
          </cell>
          <cell r="H342" t="str">
            <v>anteilige Sanitäranlagen</v>
          </cell>
          <cell r="AK342">
            <v>60</v>
          </cell>
          <cell r="AQ342">
            <v>39</v>
          </cell>
        </row>
        <row r="343">
          <cell r="A343">
            <v>10</v>
          </cell>
          <cell r="H343" t="str">
            <v>anteilige WC-Anlagen</v>
          </cell>
          <cell r="AK343">
            <v>75</v>
          </cell>
          <cell r="AQ343">
            <v>54.6</v>
          </cell>
        </row>
        <row r="344">
          <cell r="A344">
            <v>10</v>
          </cell>
          <cell r="H344" t="str">
            <v>anteilige WC-Anlagen</v>
          </cell>
          <cell r="AK344">
            <v>75</v>
          </cell>
          <cell r="AQ344">
            <v>41.46</v>
          </cell>
        </row>
        <row r="345">
          <cell r="A345">
            <v>10</v>
          </cell>
          <cell r="H345" t="str">
            <v>anteilige WC-Anlagen</v>
          </cell>
          <cell r="AK345">
            <v>75</v>
          </cell>
          <cell r="AQ345">
            <v>54.6</v>
          </cell>
        </row>
        <row r="346">
          <cell r="A346">
            <v>10</v>
          </cell>
          <cell r="H346" t="str">
            <v>anteilige WC-Anlagen</v>
          </cell>
          <cell r="AK346">
            <v>75</v>
          </cell>
          <cell r="AQ346">
            <v>54.6</v>
          </cell>
        </row>
        <row r="347">
          <cell r="A347">
            <v>10</v>
          </cell>
          <cell r="H347" t="str">
            <v>anteilige WC-Anlagen</v>
          </cell>
          <cell r="AK347">
            <v>0</v>
          </cell>
          <cell r="AQ347">
            <v>0</v>
          </cell>
        </row>
        <row r="348">
          <cell r="A348">
            <v>10</v>
          </cell>
          <cell r="H348" t="str">
            <v>anteilige WC-Anlagen</v>
          </cell>
          <cell r="AK348">
            <v>75</v>
          </cell>
          <cell r="AQ348">
            <v>54.6</v>
          </cell>
        </row>
        <row r="349">
          <cell r="A349">
            <v>10</v>
          </cell>
          <cell r="H349" t="str">
            <v>anteilige WC-Anlagen</v>
          </cell>
          <cell r="AK349">
            <v>75</v>
          </cell>
          <cell r="AQ349">
            <v>54.6</v>
          </cell>
        </row>
        <row r="350">
          <cell r="A350">
            <v>10</v>
          </cell>
          <cell r="H350" t="str">
            <v>anteilige WC-Anlagen</v>
          </cell>
          <cell r="AK350">
            <v>75</v>
          </cell>
          <cell r="AQ350">
            <v>41.46</v>
          </cell>
        </row>
        <row r="351">
          <cell r="A351">
            <v>10</v>
          </cell>
          <cell r="H351" t="str">
            <v>anteilige WC-Anlagen</v>
          </cell>
          <cell r="AK351">
            <v>75</v>
          </cell>
          <cell r="AQ351">
            <v>54.6</v>
          </cell>
        </row>
        <row r="352">
          <cell r="A352">
            <v>10</v>
          </cell>
          <cell r="H352" t="str">
            <v>anteilige WC-Anlagen</v>
          </cell>
          <cell r="AK352">
            <v>75</v>
          </cell>
          <cell r="AQ352">
            <v>54.6</v>
          </cell>
        </row>
        <row r="353">
          <cell r="A353">
            <v>10</v>
          </cell>
          <cell r="H353" t="str">
            <v>anteilige WC-Anlagen</v>
          </cell>
          <cell r="AK353">
            <v>50</v>
          </cell>
          <cell r="AQ353">
            <v>54.6</v>
          </cell>
        </row>
        <row r="354">
          <cell r="A354">
            <v>10</v>
          </cell>
          <cell r="H354" t="str">
            <v>anteilige WC-Anlagen</v>
          </cell>
          <cell r="AK354">
            <v>75</v>
          </cell>
          <cell r="AQ354">
            <v>54.6</v>
          </cell>
        </row>
        <row r="355">
          <cell r="A355">
            <v>10</v>
          </cell>
          <cell r="H355" t="str">
            <v>anteilige WC-Anlagen</v>
          </cell>
          <cell r="AK355">
            <v>75</v>
          </cell>
          <cell r="AQ355">
            <v>41.46</v>
          </cell>
        </row>
        <row r="356">
          <cell r="A356">
            <v>10</v>
          </cell>
          <cell r="H356" t="str">
            <v>anteilige WC-Anlagen</v>
          </cell>
          <cell r="AK356">
            <v>75</v>
          </cell>
          <cell r="AQ356">
            <v>54.6</v>
          </cell>
        </row>
        <row r="357">
          <cell r="A357">
            <v>10</v>
          </cell>
          <cell r="H357" t="str">
            <v>anteilige WC-Anlagen</v>
          </cell>
          <cell r="AK357">
            <v>0</v>
          </cell>
          <cell r="AQ357">
            <v>0</v>
          </cell>
        </row>
        <row r="358">
          <cell r="A358">
            <v>10</v>
          </cell>
          <cell r="H358" t="str">
            <v>anteilige WC-Anlagen</v>
          </cell>
          <cell r="AK358">
            <v>0</v>
          </cell>
          <cell r="AQ358">
            <v>0</v>
          </cell>
        </row>
        <row r="359">
          <cell r="A359">
            <v>10</v>
          </cell>
          <cell r="H359" t="str">
            <v>anteilige WC-Anlagen</v>
          </cell>
          <cell r="AK359">
            <v>0</v>
          </cell>
          <cell r="AQ359">
            <v>0</v>
          </cell>
        </row>
        <row r="360">
          <cell r="A360">
            <v>10</v>
          </cell>
          <cell r="H360" t="str">
            <v>anteilige WC-Anlagen</v>
          </cell>
          <cell r="AK360">
            <v>0</v>
          </cell>
          <cell r="AQ360">
            <v>0</v>
          </cell>
        </row>
        <row r="361">
          <cell r="A361">
            <v>10</v>
          </cell>
          <cell r="H361" t="str">
            <v>anteilige WC-Anlagen</v>
          </cell>
          <cell r="AK361">
            <v>0</v>
          </cell>
          <cell r="AQ361">
            <v>0</v>
          </cell>
        </row>
        <row r="362">
          <cell r="A362">
            <v>10</v>
          </cell>
          <cell r="H362" t="str">
            <v>anteilige WC-Anlagen</v>
          </cell>
          <cell r="AK362">
            <v>0</v>
          </cell>
          <cell r="AQ362">
            <v>0</v>
          </cell>
        </row>
        <row r="363">
          <cell r="A363">
            <v>10</v>
          </cell>
          <cell r="H363" t="str">
            <v>anteilige WC-Anlagen</v>
          </cell>
          <cell r="AK363">
            <v>0</v>
          </cell>
          <cell r="AQ363">
            <v>0</v>
          </cell>
        </row>
        <row r="364">
          <cell r="A364">
            <v>10</v>
          </cell>
          <cell r="H364" t="str">
            <v>anteilige WC-Anlagen</v>
          </cell>
          <cell r="AK364">
            <v>0</v>
          </cell>
          <cell r="AQ364">
            <v>0</v>
          </cell>
        </row>
        <row r="365">
          <cell r="A365">
            <v>10</v>
          </cell>
          <cell r="H365" t="str">
            <v>anteilige WC-Anlagen</v>
          </cell>
          <cell r="AK365">
            <v>0</v>
          </cell>
          <cell r="AQ365">
            <v>0</v>
          </cell>
        </row>
        <row r="366">
          <cell r="A366">
            <v>10</v>
          </cell>
          <cell r="H366" t="str">
            <v>anteilige WC-Anlagen</v>
          </cell>
          <cell r="AK366">
            <v>0</v>
          </cell>
          <cell r="AQ366">
            <v>0</v>
          </cell>
        </row>
        <row r="367">
          <cell r="A367">
            <v>10</v>
          </cell>
          <cell r="H367" t="str">
            <v>Lager</v>
          </cell>
          <cell r="AK367">
            <v>365</v>
          </cell>
          <cell r="AQ367">
            <v>265.71999999999997</v>
          </cell>
        </row>
        <row r="368">
          <cell r="A368">
            <v>10</v>
          </cell>
          <cell r="H368" t="str">
            <v>Lager</v>
          </cell>
          <cell r="AK368">
            <v>0</v>
          </cell>
          <cell r="AQ368">
            <v>0</v>
          </cell>
        </row>
        <row r="369">
          <cell r="A369">
            <v>10</v>
          </cell>
          <cell r="H369" t="str">
            <v>Lager</v>
          </cell>
          <cell r="AK369">
            <v>130</v>
          </cell>
          <cell r="AQ369">
            <v>94.64</v>
          </cell>
        </row>
        <row r="370">
          <cell r="A370">
            <v>10</v>
          </cell>
          <cell r="H370" t="str">
            <v>Lager</v>
          </cell>
          <cell r="AK370">
            <v>130</v>
          </cell>
          <cell r="AQ370">
            <v>26</v>
          </cell>
        </row>
        <row r="371">
          <cell r="A371">
            <v>10</v>
          </cell>
          <cell r="H371" t="str">
            <v>Lager</v>
          </cell>
          <cell r="AK371">
            <v>140</v>
          </cell>
          <cell r="AQ371">
            <v>101.92000000000002</v>
          </cell>
        </row>
        <row r="372">
          <cell r="A372">
            <v>10</v>
          </cell>
          <cell r="H372" t="str">
            <v>anteilige Sanitäranlagen</v>
          </cell>
          <cell r="AK372">
            <v>125</v>
          </cell>
          <cell r="AQ372">
            <v>91</v>
          </cell>
        </row>
        <row r="373">
          <cell r="A373">
            <v>10</v>
          </cell>
          <cell r="H373" t="str">
            <v>anteilige Sanitäranlagen</v>
          </cell>
          <cell r="AK373">
            <v>125</v>
          </cell>
          <cell r="AQ373">
            <v>91</v>
          </cell>
        </row>
        <row r="374">
          <cell r="A374">
            <v>10</v>
          </cell>
          <cell r="H374" t="str">
            <v>Lager</v>
          </cell>
          <cell r="AK374">
            <v>1152</v>
          </cell>
          <cell r="AQ374">
            <v>0</v>
          </cell>
        </row>
        <row r="375">
          <cell r="A375">
            <v>10</v>
          </cell>
          <cell r="H375" t="str">
            <v>anteilige Sanitäranlagen</v>
          </cell>
          <cell r="AK375">
            <v>125</v>
          </cell>
          <cell r="AQ375">
            <v>91</v>
          </cell>
        </row>
        <row r="376">
          <cell r="A376">
            <v>10</v>
          </cell>
          <cell r="H376" t="str">
            <v>anteilige Sanitäranlagen</v>
          </cell>
          <cell r="AK376">
            <v>0</v>
          </cell>
          <cell r="AQ376">
            <v>0</v>
          </cell>
        </row>
        <row r="377">
          <cell r="A377">
            <v>10</v>
          </cell>
          <cell r="H377" t="str">
            <v>anteilige Sanitäranlagen</v>
          </cell>
          <cell r="AK377">
            <v>0</v>
          </cell>
          <cell r="AQ377">
            <v>0</v>
          </cell>
        </row>
        <row r="378">
          <cell r="A378">
            <v>10</v>
          </cell>
          <cell r="H378" t="str">
            <v>anteilige Sanitäranlagen</v>
          </cell>
          <cell r="AK378">
            <v>0</v>
          </cell>
          <cell r="AQ378">
            <v>0</v>
          </cell>
        </row>
        <row r="379">
          <cell r="A379">
            <v>10</v>
          </cell>
          <cell r="H379" t="str">
            <v>anteilige Sanitäranlagen</v>
          </cell>
          <cell r="AK379">
            <v>0</v>
          </cell>
          <cell r="AQ379">
            <v>0</v>
          </cell>
        </row>
        <row r="380">
          <cell r="A380">
            <v>10</v>
          </cell>
          <cell r="H380" t="str">
            <v>anteilige Sanitäranlagen</v>
          </cell>
          <cell r="AK380">
            <v>0</v>
          </cell>
          <cell r="AQ380">
            <v>0</v>
          </cell>
        </row>
        <row r="381">
          <cell r="A381">
            <v>10</v>
          </cell>
          <cell r="H381" t="str">
            <v>anteilige Sanitäranlagen</v>
          </cell>
          <cell r="AK381">
            <v>0</v>
          </cell>
          <cell r="AQ381">
            <v>0</v>
          </cell>
        </row>
        <row r="382">
          <cell r="A382">
            <v>10</v>
          </cell>
          <cell r="H382" t="str">
            <v>anteilige Sanitäranlagen</v>
          </cell>
          <cell r="AK382">
            <v>0</v>
          </cell>
          <cell r="AQ382">
            <v>0</v>
          </cell>
        </row>
        <row r="383">
          <cell r="A383">
            <v>10</v>
          </cell>
          <cell r="H383" t="str">
            <v>anteilige Sanitäranlagen</v>
          </cell>
          <cell r="AK383">
            <v>0</v>
          </cell>
          <cell r="AQ383">
            <v>0</v>
          </cell>
        </row>
        <row r="384">
          <cell r="A384">
            <v>10</v>
          </cell>
          <cell r="H384" t="str">
            <v>anteilige Sanitäranlagen</v>
          </cell>
          <cell r="AK384">
            <v>0</v>
          </cell>
          <cell r="AQ384">
            <v>0</v>
          </cell>
        </row>
        <row r="385">
          <cell r="A385">
            <v>10</v>
          </cell>
          <cell r="H385" t="str">
            <v>anteilige Sanitäranlagen</v>
          </cell>
          <cell r="AK385">
            <v>0</v>
          </cell>
          <cell r="AQ385">
            <v>0</v>
          </cell>
        </row>
        <row r="386">
          <cell r="A386">
            <v>10</v>
          </cell>
          <cell r="H386" t="str">
            <v>anteilige Sanitäranlagen</v>
          </cell>
          <cell r="AK386">
            <v>125</v>
          </cell>
          <cell r="AQ386">
            <v>91</v>
          </cell>
        </row>
        <row r="387">
          <cell r="A387">
            <v>10</v>
          </cell>
          <cell r="H387" t="str">
            <v>anteilige WC-Anlagen</v>
          </cell>
          <cell r="AK387">
            <v>75</v>
          </cell>
          <cell r="AQ387">
            <v>41.46</v>
          </cell>
        </row>
        <row r="388">
          <cell r="A388">
            <v>10</v>
          </cell>
          <cell r="H388" t="str">
            <v>anteilige WC-Anlagen</v>
          </cell>
          <cell r="AK388">
            <v>0</v>
          </cell>
          <cell r="AQ388">
            <v>0</v>
          </cell>
        </row>
        <row r="389">
          <cell r="A389">
            <v>10</v>
          </cell>
          <cell r="H389" t="str">
            <v>anteilige WC-Anlagen</v>
          </cell>
          <cell r="AK389">
            <v>0</v>
          </cell>
          <cell r="AQ389">
            <v>0</v>
          </cell>
        </row>
        <row r="390">
          <cell r="A390">
            <v>10</v>
          </cell>
          <cell r="H390" t="str">
            <v>anteilige WC-Anlagen</v>
          </cell>
          <cell r="AK390">
            <v>0</v>
          </cell>
          <cell r="AQ390">
            <v>0</v>
          </cell>
        </row>
        <row r="391">
          <cell r="A391">
            <v>10</v>
          </cell>
          <cell r="H391" t="str">
            <v>anteilige WC-Anlagen</v>
          </cell>
          <cell r="AK391">
            <v>0</v>
          </cell>
          <cell r="AQ391">
            <v>0</v>
          </cell>
        </row>
        <row r="392">
          <cell r="A392">
            <v>10</v>
          </cell>
          <cell r="H392" t="str">
            <v>anteilige WC-Anlagen</v>
          </cell>
          <cell r="AK392">
            <v>0</v>
          </cell>
          <cell r="AQ392">
            <v>0</v>
          </cell>
        </row>
        <row r="393">
          <cell r="A393">
            <v>10</v>
          </cell>
          <cell r="H393" t="str">
            <v>anteilige WC-Anlagen</v>
          </cell>
          <cell r="AK393">
            <v>0</v>
          </cell>
          <cell r="AQ393">
            <v>0</v>
          </cell>
        </row>
        <row r="394">
          <cell r="A394">
            <v>10</v>
          </cell>
          <cell r="H394" t="str">
            <v>anteilige WC-Anlagen</v>
          </cell>
          <cell r="AK394">
            <v>0</v>
          </cell>
          <cell r="AQ394">
            <v>0</v>
          </cell>
        </row>
        <row r="395">
          <cell r="A395">
            <v>10</v>
          </cell>
          <cell r="H395" t="str">
            <v>anteilige WC-Anlagen</v>
          </cell>
          <cell r="AK395">
            <v>0</v>
          </cell>
          <cell r="AQ395">
            <v>0</v>
          </cell>
        </row>
        <row r="396">
          <cell r="A396">
            <v>10</v>
          </cell>
          <cell r="H396" t="str">
            <v>anteilige WC-Anlagen</v>
          </cell>
          <cell r="AK396">
            <v>0</v>
          </cell>
          <cell r="AQ396">
            <v>0</v>
          </cell>
        </row>
        <row r="397">
          <cell r="A397">
            <v>10</v>
          </cell>
          <cell r="H397" t="str">
            <v>anteilige WC-Anlagen</v>
          </cell>
          <cell r="AK397">
            <v>0</v>
          </cell>
          <cell r="AQ397">
            <v>0</v>
          </cell>
        </row>
        <row r="398">
          <cell r="A398">
            <v>10</v>
          </cell>
          <cell r="H398" t="str">
            <v>anteilige WC-Anlagen</v>
          </cell>
          <cell r="AK398">
            <v>0</v>
          </cell>
          <cell r="AQ398">
            <v>0</v>
          </cell>
        </row>
        <row r="399">
          <cell r="A399">
            <v>10</v>
          </cell>
          <cell r="H399" t="str">
            <v>anteilige WC-Anlagen</v>
          </cell>
          <cell r="AK399">
            <v>0</v>
          </cell>
          <cell r="AQ399">
            <v>0</v>
          </cell>
        </row>
        <row r="400">
          <cell r="A400">
            <v>10</v>
          </cell>
          <cell r="H400" t="str">
            <v>anteilige WC-Anlagen</v>
          </cell>
          <cell r="AK400">
            <v>0</v>
          </cell>
          <cell r="AQ400">
            <v>0</v>
          </cell>
        </row>
        <row r="401">
          <cell r="A401">
            <v>10</v>
          </cell>
          <cell r="H401" t="str">
            <v>anteilige WC-Anlagen</v>
          </cell>
          <cell r="AK401">
            <v>150</v>
          </cell>
          <cell r="AQ401">
            <v>109.2</v>
          </cell>
        </row>
        <row r="402">
          <cell r="A402">
            <v>10</v>
          </cell>
          <cell r="H402" t="str">
            <v>anteilige WC-Anlagen</v>
          </cell>
          <cell r="AK402">
            <v>75</v>
          </cell>
          <cell r="AQ402">
            <v>54.6</v>
          </cell>
        </row>
        <row r="403">
          <cell r="A403">
            <v>10</v>
          </cell>
          <cell r="H403" t="str">
            <v>Mallfläche</v>
          </cell>
          <cell r="AK403">
            <v>1350</v>
          </cell>
          <cell r="AQ403">
            <v>546</v>
          </cell>
        </row>
        <row r="404">
          <cell r="A404">
            <v>10</v>
          </cell>
          <cell r="H404" t="str">
            <v>Mallfläche</v>
          </cell>
          <cell r="AK404">
            <v>675</v>
          </cell>
          <cell r="AQ404">
            <v>273</v>
          </cell>
        </row>
        <row r="405">
          <cell r="A405">
            <v>10</v>
          </cell>
          <cell r="H405" t="str">
            <v>Mallfläche</v>
          </cell>
          <cell r="AK405">
            <v>2500</v>
          </cell>
          <cell r="AQ405">
            <v>910</v>
          </cell>
        </row>
        <row r="406">
          <cell r="A406">
            <v>10</v>
          </cell>
          <cell r="H406" t="str">
            <v>Mallfläche</v>
          </cell>
          <cell r="AK406">
            <v>4550</v>
          </cell>
          <cell r="AQ406">
            <v>1274</v>
          </cell>
        </row>
        <row r="407">
          <cell r="A407">
            <v>10</v>
          </cell>
          <cell r="H407" t="str">
            <v>Mallfläche</v>
          </cell>
          <cell r="AK407">
            <v>2500</v>
          </cell>
          <cell r="AQ407">
            <v>200.20000000000002</v>
          </cell>
        </row>
        <row r="408">
          <cell r="A408">
            <v>10</v>
          </cell>
          <cell r="H408" t="str">
            <v>Mallfläche</v>
          </cell>
          <cell r="AK408">
            <v>3079.72</v>
          </cell>
          <cell r="AQ408">
            <v>540.6</v>
          </cell>
        </row>
        <row r="409">
          <cell r="A409">
            <v>10</v>
          </cell>
          <cell r="H409" t="str">
            <v>Mallfläche</v>
          </cell>
          <cell r="AK409">
            <v>0</v>
          </cell>
          <cell r="AQ409">
            <v>0</v>
          </cell>
        </row>
        <row r="410">
          <cell r="A410">
            <v>10</v>
          </cell>
          <cell r="H410" t="str">
            <v>Technik</v>
          </cell>
          <cell r="AK410">
            <v>33333.339999999997</v>
          </cell>
          <cell r="AQ410">
            <v>0</v>
          </cell>
        </row>
        <row r="411">
          <cell r="A411">
            <v>10</v>
          </cell>
          <cell r="H411" t="str">
            <v>Technik</v>
          </cell>
          <cell r="AK411">
            <v>2917</v>
          </cell>
          <cell r="AQ411">
            <v>0</v>
          </cell>
        </row>
        <row r="412">
          <cell r="A412">
            <v>10</v>
          </cell>
          <cell r="H412" t="str">
            <v>Werbeflächen</v>
          </cell>
          <cell r="AK412">
            <v>0</v>
          </cell>
          <cell r="AQ412">
            <v>0</v>
          </cell>
        </row>
        <row r="413">
          <cell r="A413">
            <v>10</v>
          </cell>
          <cell r="H413" t="str">
            <v>Werbeflächen</v>
          </cell>
          <cell r="AK413">
            <v>600</v>
          </cell>
          <cell r="AQ413">
            <v>0</v>
          </cell>
        </row>
        <row r="414">
          <cell r="A414">
            <v>10</v>
          </cell>
          <cell r="H414" t="str">
            <v>Werbeflächen</v>
          </cell>
          <cell r="AK414">
            <v>266.66000000000003</v>
          </cell>
          <cell r="AQ414">
            <v>0</v>
          </cell>
        </row>
        <row r="415">
          <cell r="A415">
            <v>10</v>
          </cell>
          <cell r="H415" t="str">
            <v>Werbeflächen</v>
          </cell>
          <cell r="AK415">
            <v>266.67</v>
          </cell>
          <cell r="AQ415">
            <v>0</v>
          </cell>
        </row>
        <row r="416">
          <cell r="A416">
            <v>10</v>
          </cell>
          <cell r="H416" t="str">
            <v>Werbeflächen</v>
          </cell>
          <cell r="AK416">
            <v>266.67</v>
          </cell>
          <cell r="AQ416">
            <v>0</v>
          </cell>
        </row>
        <row r="417">
          <cell r="A417">
            <v>10</v>
          </cell>
          <cell r="H417" t="str">
            <v>Werbeflächen</v>
          </cell>
          <cell r="AK417">
            <v>600</v>
          </cell>
          <cell r="AQ417">
            <v>0</v>
          </cell>
        </row>
        <row r="418">
          <cell r="A418">
            <v>10</v>
          </cell>
          <cell r="H418" t="str">
            <v>Werbeflächen</v>
          </cell>
          <cell r="AK418">
            <v>600</v>
          </cell>
          <cell r="AQ418">
            <v>0</v>
          </cell>
        </row>
        <row r="419">
          <cell r="A419">
            <v>10</v>
          </cell>
          <cell r="H419" t="str">
            <v>Werbeflächen</v>
          </cell>
          <cell r="AK419">
            <v>600</v>
          </cell>
          <cell r="AQ419">
            <v>0</v>
          </cell>
        </row>
        <row r="420">
          <cell r="A420">
            <v>10</v>
          </cell>
          <cell r="H420" t="str">
            <v>Werbeflächen</v>
          </cell>
          <cell r="AK420">
            <v>600</v>
          </cell>
          <cell r="AQ420">
            <v>0</v>
          </cell>
        </row>
        <row r="421">
          <cell r="A421">
            <v>10</v>
          </cell>
          <cell r="H421" t="str">
            <v>Werbeflächen</v>
          </cell>
          <cell r="AK421">
            <v>500</v>
          </cell>
          <cell r="AQ421">
            <v>0</v>
          </cell>
        </row>
        <row r="422">
          <cell r="A422">
            <v>10</v>
          </cell>
          <cell r="H422" t="str">
            <v>Werbeflächen</v>
          </cell>
          <cell r="AK422">
            <v>1200</v>
          </cell>
          <cell r="AQ422">
            <v>4.5</v>
          </cell>
        </row>
        <row r="423">
          <cell r="A423">
            <v>10</v>
          </cell>
          <cell r="H423" t="str">
            <v>Werbeflächen</v>
          </cell>
          <cell r="AK423">
            <v>1500</v>
          </cell>
          <cell r="AQ423">
            <v>10</v>
          </cell>
        </row>
        <row r="424">
          <cell r="A424">
            <v>10</v>
          </cell>
          <cell r="H424" t="str">
            <v>Werbeflächen</v>
          </cell>
          <cell r="AK424">
            <v>1200</v>
          </cell>
          <cell r="AQ424">
            <v>10</v>
          </cell>
        </row>
        <row r="425">
          <cell r="A425">
            <v>10</v>
          </cell>
          <cell r="H425" t="str">
            <v>Werbeflächen</v>
          </cell>
          <cell r="AK425">
            <v>600</v>
          </cell>
          <cell r="AQ425">
            <v>0</v>
          </cell>
        </row>
        <row r="426">
          <cell r="A426">
            <v>10</v>
          </cell>
          <cell r="H426" t="str">
            <v>Werbeflächen</v>
          </cell>
          <cell r="AK426">
            <v>600</v>
          </cell>
          <cell r="AQ426">
            <v>0</v>
          </cell>
        </row>
        <row r="427">
          <cell r="A427">
            <v>10</v>
          </cell>
          <cell r="H427" t="str">
            <v>Werbeflächen</v>
          </cell>
          <cell r="AK427">
            <v>1200</v>
          </cell>
          <cell r="AQ427">
            <v>0</v>
          </cell>
        </row>
        <row r="428">
          <cell r="A428">
            <v>10</v>
          </cell>
          <cell r="H428" t="str">
            <v>Werbeflächen</v>
          </cell>
          <cell r="AK428">
            <v>600</v>
          </cell>
          <cell r="AQ428">
            <v>0</v>
          </cell>
        </row>
        <row r="429">
          <cell r="A429">
            <v>10</v>
          </cell>
          <cell r="H429" t="str">
            <v>Werbeflächen</v>
          </cell>
          <cell r="AK429">
            <v>600</v>
          </cell>
          <cell r="AQ429">
            <v>10</v>
          </cell>
        </row>
        <row r="430">
          <cell r="A430">
            <v>10</v>
          </cell>
          <cell r="H430" t="str">
            <v>Werbeflächen</v>
          </cell>
          <cell r="AK430">
            <v>500</v>
          </cell>
          <cell r="AQ430">
            <v>10</v>
          </cell>
        </row>
        <row r="431">
          <cell r="A431">
            <v>10</v>
          </cell>
          <cell r="H431" t="str">
            <v>Werbeflächen</v>
          </cell>
          <cell r="AK431">
            <v>600</v>
          </cell>
          <cell r="AQ431">
            <v>0</v>
          </cell>
        </row>
        <row r="432">
          <cell r="A432">
            <v>10</v>
          </cell>
          <cell r="H432" t="str">
            <v>Werbeflächen</v>
          </cell>
          <cell r="AK432">
            <v>250</v>
          </cell>
          <cell r="AQ432">
            <v>0</v>
          </cell>
        </row>
        <row r="433">
          <cell r="A433">
            <v>10</v>
          </cell>
          <cell r="H433" t="str">
            <v>Werbeflächen</v>
          </cell>
          <cell r="AK433">
            <v>400</v>
          </cell>
          <cell r="AQ433">
            <v>0</v>
          </cell>
        </row>
        <row r="434">
          <cell r="A434">
            <v>10</v>
          </cell>
          <cell r="H434" t="str">
            <v>Werbeflächen</v>
          </cell>
          <cell r="AK434">
            <v>600</v>
          </cell>
          <cell r="AQ434">
            <v>0</v>
          </cell>
        </row>
        <row r="435">
          <cell r="A435">
            <v>10</v>
          </cell>
          <cell r="H435" t="str">
            <v>Werbeflächen</v>
          </cell>
          <cell r="AK435">
            <v>850</v>
          </cell>
          <cell r="AQ435">
            <v>10</v>
          </cell>
        </row>
        <row r="436">
          <cell r="A436">
            <v>10</v>
          </cell>
          <cell r="H436" t="str">
            <v>Werbeflächen</v>
          </cell>
          <cell r="AK436">
            <v>420</v>
          </cell>
          <cell r="AQ436">
            <v>10</v>
          </cell>
        </row>
        <row r="437">
          <cell r="A437">
            <v>10</v>
          </cell>
          <cell r="H437" t="str">
            <v>Werbeflächen</v>
          </cell>
          <cell r="AK437">
            <v>600</v>
          </cell>
          <cell r="AQ437">
            <v>0</v>
          </cell>
        </row>
        <row r="438">
          <cell r="A438">
            <v>10</v>
          </cell>
          <cell r="H438" t="str">
            <v>Werbeflächen</v>
          </cell>
          <cell r="AK438">
            <v>600</v>
          </cell>
          <cell r="AQ438">
            <v>10</v>
          </cell>
        </row>
        <row r="439">
          <cell r="A439">
            <v>10</v>
          </cell>
          <cell r="H439" t="str">
            <v>Werbeflächen</v>
          </cell>
          <cell r="AK439">
            <v>850</v>
          </cell>
          <cell r="AQ439">
            <v>10</v>
          </cell>
        </row>
        <row r="440">
          <cell r="A440">
            <v>10</v>
          </cell>
          <cell r="H440" t="str">
            <v>Werbeflächen</v>
          </cell>
          <cell r="AK440">
            <v>600</v>
          </cell>
          <cell r="AQ440">
            <v>10</v>
          </cell>
        </row>
        <row r="441">
          <cell r="A441">
            <v>10</v>
          </cell>
          <cell r="H441" t="str">
            <v>Werbeflächen</v>
          </cell>
          <cell r="AK441">
            <v>600</v>
          </cell>
          <cell r="AQ441">
            <v>0</v>
          </cell>
        </row>
        <row r="442">
          <cell r="A442">
            <v>10</v>
          </cell>
          <cell r="H442" t="str">
            <v>Werbeflächen</v>
          </cell>
          <cell r="AK442">
            <v>600</v>
          </cell>
          <cell r="AQ442">
            <v>0</v>
          </cell>
        </row>
        <row r="443">
          <cell r="A443">
            <v>10</v>
          </cell>
          <cell r="H443" t="str">
            <v>Werbeflächen</v>
          </cell>
          <cell r="AK443">
            <v>300</v>
          </cell>
          <cell r="AQ443">
            <v>10</v>
          </cell>
        </row>
        <row r="444">
          <cell r="A444">
            <v>10</v>
          </cell>
          <cell r="H444" t="str">
            <v>Werbeflächen</v>
          </cell>
          <cell r="AK444">
            <v>600</v>
          </cell>
          <cell r="AQ444">
            <v>10</v>
          </cell>
        </row>
        <row r="445">
          <cell r="A445">
            <v>10</v>
          </cell>
          <cell r="H445" t="str">
            <v>Werbeflächen</v>
          </cell>
          <cell r="AK445">
            <v>600</v>
          </cell>
          <cell r="AQ445">
            <v>10</v>
          </cell>
        </row>
        <row r="446">
          <cell r="A446">
            <v>10</v>
          </cell>
          <cell r="H446" t="str">
            <v>Werbeflächen</v>
          </cell>
          <cell r="AK446">
            <v>1200</v>
          </cell>
          <cell r="AQ446">
            <v>10</v>
          </cell>
        </row>
        <row r="447">
          <cell r="A447">
            <v>10</v>
          </cell>
          <cell r="H447" t="str">
            <v>Werbeflächen</v>
          </cell>
          <cell r="AK447">
            <v>0</v>
          </cell>
          <cell r="AQ447">
            <v>0</v>
          </cell>
        </row>
        <row r="448">
          <cell r="A448">
            <v>10</v>
          </cell>
          <cell r="H448" t="str">
            <v>Werbeflächen</v>
          </cell>
          <cell r="AK448">
            <v>0</v>
          </cell>
          <cell r="AQ448">
            <v>0</v>
          </cell>
        </row>
        <row r="449">
          <cell r="A449">
            <v>10</v>
          </cell>
          <cell r="H449" t="str">
            <v>Werbeflächen</v>
          </cell>
          <cell r="AK449">
            <v>0</v>
          </cell>
          <cell r="AQ449">
            <v>0</v>
          </cell>
        </row>
        <row r="450">
          <cell r="A450">
            <v>10</v>
          </cell>
          <cell r="H450" t="str">
            <v>Werbeflächen</v>
          </cell>
          <cell r="AK450">
            <v>0</v>
          </cell>
          <cell r="AQ450">
            <v>0</v>
          </cell>
        </row>
        <row r="451">
          <cell r="A451">
            <v>10</v>
          </cell>
          <cell r="H451" t="str">
            <v>Werbeflächen</v>
          </cell>
          <cell r="AK451">
            <v>650</v>
          </cell>
          <cell r="AQ451">
            <v>10</v>
          </cell>
        </row>
        <row r="452">
          <cell r="A452">
            <v>10</v>
          </cell>
          <cell r="H452" t="str">
            <v>Wohnung</v>
          </cell>
          <cell r="AK452">
            <v>0</v>
          </cell>
          <cell r="AQ452">
            <v>0</v>
          </cell>
        </row>
        <row r="453">
          <cell r="A453">
            <v>15</v>
          </cell>
          <cell r="H453" t="str">
            <v>Einzelhandel</v>
          </cell>
          <cell r="AK453">
            <v>21600</v>
          </cell>
          <cell r="AQ453">
            <v>3840</v>
          </cell>
        </row>
        <row r="454">
          <cell r="A454">
            <v>15</v>
          </cell>
          <cell r="H454" t="str">
            <v>Einzelhandel</v>
          </cell>
          <cell r="AK454">
            <v>24640</v>
          </cell>
          <cell r="AQ454">
            <v>4004</v>
          </cell>
        </row>
        <row r="455">
          <cell r="A455">
            <v>15</v>
          </cell>
          <cell r="H455" t="str">
            <v>Einzelhandel</v>
          </cell>
          <cell r="AK455">
            <v>22840</v>
          </cell>
          <cell r="AQ455">
            <v>2569.5</v>
          </cell>
        </row>
        <row r="456">
          <cell r="A456">
            <v>15</v>
          </cell>
          <cell r="H456" t="str">
            <v>Einzelhandel</v>
          </cell>
          <cell r="AK456">
            <v>15600</v>
          </cell>
          <cell r="AQ456">
            <v>4732</v>
          </cell>
        </row>
        <row r="457">
          <cell r="A457">
            <v>15</v>
          </cell>
          <cell r="H457" t="str">
            <v>Einzelhandel</v>
          </cell>
          <cell r="AK457">
            <v>30550.799999999999</v>
          </cell>
          <cell r="AQ457">
            <v>5096</v>
          </cell>
        </row>
        <row r="458">
          <cell r="A458">
            <v>15</v>
          </cell>
          <cell r="H458" t="str">
            <v>Einzelhandel</v>
          </cell>
          <cell r="AK458">
            <v>11250</v>
          </cell>
          <cell r="AQ458">
            <v>4095</v>
          </cell>
        </row>
        <row r="459">
          <cell r="A459">
            <v>15</v>
          </cell>
          <cell r="H459" t="str">
            <v>Einzelhandel</v>
          </cell>
          <cell r="AK459">
            <v>10920</v>
          </cell>
          <cell r="AQ459">
            <v>3057.6</v>
          </cell>
        </row>
        <row r="460">
          <cell r="A460">
            <v>15</v>
          </cell>
          <cell r="H460" t="str">
            <v>Einzelhandel</v>
          </cell>
          <cell r="AK460">
            <v>1800</v>
          </cell>
          <cell r="AQ460">
            <v>273</v>
          </cell>
        </row>
        <row r="461">
          <cell r="A461">
            <v>15</v>
          </cell>
          <cell r="H461" t="str">
            <v>Einzelhandel</v>
          </cell>
          <cell r="AK461">
            <v>1000</v>
          </cell>
          <cell r="AQ461">
            <v>14.9</v>
          </cell>
        </row>
        <row r="462">
          <cell r="A462">
            <v>15</v>
          </cell>
          <cell r="H462" t="str">
            <v>Einzelhandel</v>
          </cell>
          <cell r="AK462">
            <v>3360</v>
          </cell>
          <cell r="AQ462">
            <v>382.2</v>
          </cell>
        </row>
        <row r="463">
          <cell r="A463">
            <v>15</v>
          </cell>
          <cell r="H463" t="str">
            <v>Einzelhandel</v>
          </cell>
          <cell r="AK463">
            <v>5280</v>
          </cell>
          <cell r="AQ463">
            <v>728</v>
          </cell>
        </row>
        <row r="464">
          <cell r="A464">
            <v>15</v>
          </cell>
          <cell r="H464" t="str">
            <v>Einzelhandel</v>
          </cell>
          <cell r="AK464">
            <v>11000</v>
          </cell>
          <cell r="AQ464">
            <v>1820</v>
          </cell>
        </row>
        <row r="465">
          <cell r="A465">
            <v>15</v>
          </cell>
          <cell r="H465" t="str">
            <v>Einzelhandel</v>
          </cell>
          <cell r="AK465">
            <v>14100</v>
          </cell>
          <cell r="AQ465">
            <v>4277</v>
          </cell>
        </row>
        <row r="466">
          <cell r="A466">
            <v>15</v>
          </cell>
          <cell r="H466" t="str">
            <v>Einzelhandel</v>
          </cell>
          <cell r="AK466">
            <v>16940</v>
          </cell>
          <cell r="AQ466">
            <v>5605.5999999999995</v>
          </cell>
        </row>
        <row r="467">
          <cell r="A467">
            <v>15</v>
          </cell>
          <cell r="H467" t="str">
            <v>Einzelhandel</v>
          </cell>
          <cell r="AK467">
            <v>16000</v>
          </cell>
          <cell r="AQ467">
            <v>5824</v>
          </cell>
        </row>
        <row r="468">
          <cell r="A468">
            <v>15</v>
          </cell>
          <cell r="H468" t="str">
            <v>Einzelhandel</v>
          </cell>
          <cell r="AK468">
            <v>15400</v>
          </cell>
          <cell r="AQ468">
            <v>4256.5599999999995</v>
          </cell>
        </row>
        <row r="469">
          <cell r="A469">
            <v>15</v>
          </cell>
          <cell r="H469" t="str">
            <v>Einzelhandel</v>
          </cell>
          <cell r="AK469">
            <v>23842.74</v>
          </cell>
          <cell r="AQ469">
            <v>10377.6</v>
          </cell>
        </row>
        <row r="470">
          <cell r="A470">
            <v>15</v>
          </cell>
          <cell r="H470" t="str">
            <v>Einzelhandel</v>
          </cell>
          <cell r="AK470">
            <v>8010.24</v>
          </cell>
          <cell r="AQ470">
            <v>2329.6</v>
          </cell>
        </row>
        <row r="471">
          <cell r="A471">
            <v>15</v>
          </cell>
          <cell r="H471" t="str">
            <v>Einzelhandel</v>
          </cell>
          <cell r="AK471">
            <v>14440</v>
          </cell>
          <cell r="AQ471">
            <v>2766.4</v>
          </cell>
        </row>
        <row r="472">
          <cell r="A472">
            <v>15</v>
          </cell>
          <cell r="H472" t="str">
            <v>Einzelhandel</v>
          </cell>
          <cell r="AK472">
            <v>20930</v>
          </cell>
          <cell r="AQ472">
            <v>2930.2000000000003</v>
          </cell>
        </row>
        <row r="473">
          <cell r="A473">
            <v>15</v>
          </cell>
          <cell r="H473" t="str">
            <v>Einzelhandel</v>
          </cell>
          <cell r="AK473">
            <v>11880</v>
          </cell>
          <cell r="AQ473">
            <v>2184</v>
          </cell>
        </row>
        <row r="474">
          <cell r="A474">
            <v>15</v>
          </cell>
          <cell r="H474" t="str">
            <v>Einzelhandel</v>
          </cell>
          <cell r="AK474">
            <v>10640</v>
          </cell>
          <cell r="AQ474">
            <v>2038.3999999999999</v>
          </cell>
        </row>
        <row r="475">
          <cell r="A475">
            <v>15</v>
          </cell>
          <cell r="H475" t="str">
            <v>Einzelhandel</v>
          </cell>
          <cell r="AK475">
            <v>8400</v>
          </cell>
          <cell r="AQ475">
            <v>2038.3999999999999</v>
          </cell>
        </row>
        <row r="476">
          <cell r="A476">
            <v>15</v>
          </cell>
          <cell r="H476" t="str">
            <v>Einzelhandel</v>
          </cell>
          <cell r="AK476">
            <v>8930</v>
          </cell>
          <cell r="AQ476">
            <v>1710.8</v>
          </cell>
        </row>
        <row r="477">
          <cell r="A477">
            <v>15</v>
          </cell>
          <cell r="H477" t="str">
            <v>Einzelhandel</v>
          </cell>
          <cell r="AK477">
            <v>1000</v>
          </cell>
          <cell r="AQ477">
            <v>18.2</v>
          </cell>
        </row>
        <row r="478">
          <cell r="A478">
            <v>15</v>
          </cell>
          <cell r="H478" t="str">
            <v>Einzelhandel</v>
          </cell>
          <cell r="AK478">
            <v>1000</v>
          </cell>
          <cell r="AQ478">
            <v>18.2</v>
          </cell>
        </row>
        <row r="479">
          <cell r="A479">
            <v>15</v>
          </cell>
          <cell r="H479" t="str">
            <v>Einzelhandel</v>
          </cell>
          <cell r="AK479">
            <v>9120</v>
          </cell>
          <cell r="AQ479">
            <v>1747.2</v>
          </cell>
        </row>
        <row r="480">
          <cell r="A480">
            <v>15</v>
          </cell>
          <cell r="H480" t="str">
            <v>Einzelhandel</v>
          </cell>
          <cell r="AK480">
            <v>5000</v>
          </cell>
          <cell r="AQ480">
            <v>1820</v>
          </cell>
        </row>
        <row r="481">
          <cell r="A481">
            <v>15</v>
          </cell>
          <cell r="H481" t="str">
            <v>Einzelhandel</v>
          </cell>
          <cell r="AK481">
            <v>11780</v>
          </cell>
          <cell r="AQ481">
            <v>2256.7999999999997</v>
          </cell>
        </row>
        <row r="482">
          <cell r="A482">
            <v>15</v>
          </cell>
          <cell r="H482" t="str">
            <v>Einzelhandel</v>
          </cell>
          <cell r="AK482">
            <v>19237.5</v>
          </cell>
          <cell r="AQ482">
            <v>3420</v>
          </cell>
        </row>
        <row r="483">
          <cell r="A483">
            <v>15</v>
          </cell>
          <cell r="H483" t="str">
            <v>Einzelhandel</v>
          </cell>
          <cell r="AK483">
            <v>4000</v>
          </cell>
          <cell r="AQ483">
            <v>910</v>
          </cell>
        </row>
        <row r="484">
          <cell r="A484">
            <v>15</v>
          </cell>
          <cell r="H484" t="str">
            <v>Einzelhandel</v>
          </cell>
          <cell r="AK484">
            <v>3690</v>
          </cell>
          <cell r="AQ484">
            <v>746.19999999999993</v>
          </cell>
        </row>
        <row r="485">
          <cell r="A485">
            <v>15</v>
          </cell>
          <cell r="H485" t="str">
            <v>Einzelhandel</v>
          </cell>
          <cell r="AK485">
            <v>7350</v>
          </cell>
          <cell r="AQ485">
            <v>1911</v>
          </cell>
        </row>
        <row r="486">
          <cell r="A486">
            <v>15</v>
          </cell>
          <cell r="H486" t="str">
            <v>Einzelhandel</v>
          </cell>
          <cell r="AK486">
            <v>29295</v>
          </cell>
          <cell r="AQ486">
            <v>8996.8200000000015</v>
          </cell>
        </row>
        <row r="487">
          <cell r="A487">
            <v>15</v>
          </cell>
          <cell r="H487" t="str">
            <v>Einzelhandel</v>
          </cell>
          <cell r="AK487">
            <v>28000</v>
          </cell>
          <cell r="AQ487">
            <v>7280</v>
          </cell>
        </row>
        <row r="488">
          <cell r="A488">
            <v>15</v>
          </cell>
          <cell r="H488" t="str">
            <v>Einzelhandel</v>
          </cell>
          <cell r="AK488">
            <v>34441</v>
          </cell>
          <cell r="AQ488">
            <v>12412.4</v>
          </cell>
        </row>
        <row r="489">
          <cell r="A489">
            <v>15</v>
          </cell>
          <cell r="H489" t="str">
            <v>Einzelhandel</v>
          </cell>
          <cell r="AK489">
            <v>33705</v>
          </cell>
          <cell r="AQ489">
            <v>17526.600000000002</v>
          </cell>
        </row>
        <row r="490">
          <cell r="A490">
            <v>15</v>
          </cell>
          <cell r="H490" t="str">
            <v>Einzelhandel</v>
          </cell>
          <cell r="AK490">
            <v>18590</v>
          </cell>
          <cell r="AQ490">
            <v>6151.5999999999985</v>
          </cell>
        </row>
        <row r="491">
          <cell r="A491">
            <v>15</v>
          </cell>
          <cell r="H491" t="str">
            <v>Einzelhandel</v>
          </cell>
          <cell r="AK491">
            <v>37835.550000000003</v>
          </cell>
          <cell r="AQ491">
            <v>16468</v>
          </cell>
        </row>
        <row r="492">
          <cell r="A492">
            <v>15</v>
          </cell>
          <cell r="H492" t="str">
            <v>Einzelhandel</v>
          </cell>
          <cell r="AK492">
            <v>7050</v>
          </cell>
          <cell r="AQ492">
            <v>2566.2000000000003</v>
          </cell>
        </row>
        <row r="493">
          <cell r="A493">
            <v>15</v>
          </cell>
          <cell r="H493" t="str">
            <v>Einzelhandel</v>
          </cell>
          <cell r="AK493">
            <v>10150</v>
          </cell>
          <cell r="AQ493">
            <v>2639</v>
          </cell>
        </row>
        <row r="494">
          <cell r="A494">
            <v>15</v>
          </cell>
          <cell r="H494" t="str">
            <v>Einzelhandel</v>
          </cell>
          <cell r="AK494">
            <v>14478</v>
          </cell>
          <cell r="AQ494">
            <v>4149.6000000000004</v>
          </cell>
        </row>
        <row r="495">
          <cell r="A495">
            <v>15</v>
          </cell>
          <cell r="H495" t="str">
            <v>Einzelhandel</v>
          </cell>
          <cell r="AK495">
            <v>2632.5</v>
          </cell>
          <cell r="AQ495">
            <v>354.91000000000008</v>
          </cell>
        </row>
        <row r="496">
          <cell r="A496">
            <v>15</v>
          </cell>
          <cell r="H496" t="str">
            <v>Einzelhandel</v>
          </cell>
          <cell r="AK496">
            <v>6500</v>
          </cell>
          <cell r="AQ496">
            <v>1820</v>
          </cell>
        </row>
        <row r="497">
          <cell r="A497">
            <v>15</v>
          </cell>
          <cell r="H497" t="str">
            <v>Einzelhandel</v>
          </cell>
          <cell r="AK497">
            <v>6336</v>
          </cell>
          <cell r="AQ497">
            <v>1601.6000000000001</v>
          </cell>
        </row>
        <row r="498">
          <cell r="A498">
            <v>15</v>
          </cell>
          <cell r="H498" t="str">
            <v>Einzelhandel</v>
          </cell>
          <cell r="AK498">
            <v>6555</v>
          </cell>
          <cell r="AQ498">
            <v>1729</v>
          </cell>
        </row>
        <row r="499">
          <cell r="A499">
            <v>15</v>
          </cell>
          <cell r="H499" t="str">
            <v>Einzelhandel</v>
          </cell>
          <cell r="AK499">
            <v>1000</v>
          </cell>
          <cell r="AQ499">
            <v>18.2</v>
          </cell>
        </row>
        <row r="500">
          <cell r="A500">
            <v>15</v>
          </cell>
          <cell r="H500" t="str">
            <v>Einzelhandel</v>
          </cell>
          <cell r="AK500">
            <v>9042</v>
          </cell>
          <cell r="AQ500">
            <v>2493.4</v>
          </cell>
        </row>
        <row r="501">
          <cell r="A501">
            <v>15</v>
          </cell>
          <cell r="H501" t="str">
            <v>Einzelhandel</v>
          </cell>
          <cell r="AK501">
            <v>6014</v>
          </cell>
          <cell r="AQ501">
            <v>1765.3999999999996</v>
          </cell>
        </row>
        <row r="502">
          <cell r="A502">
            <v>15</v>
          </cell>
          <cell r="H502" t="str">
            <v>Einzelhandel</v>
          </cell>
          <cell r="AK502">
            <v>20250</v>
          </cell>
          <cell r="AQ502">
            <v>3600</v>
          </cell>
        </row>
        <row r="503">
          <cell r="A503">
            <v>15</v>
          </cell>
          <cell r="H503" t="str">
            <v>Einzelhandel</v>
          </cell>
          <cell r="AK503">
            <v>5940</v>
          </cell>
          <cell r="AQ503">
            <v>1965.6000000000001</v>
          </cell>
        </row>
        <row r="504">
          <cell r="A504">
            <v>15</v>
          </cell>
          <cell r="H504" t="str">
            <v>Einzelhandel</v>
          </cell>
          <cell r="AK504">
            <v>12075</v>
          </cell>
          <cell r="AQ504">
            <v>6417</v>
          </cell>
        </row>
        <row r="505">
          <cell r="A505">
            <v>15</v>
          </cell>
          <cell r="H505" t="str">
            <v>Einzelhandel</v>
          </cell>
          <cell r="AK505">
            <v>0</v>
          </cell>
          <cell r="AQ505">
            <v>260</v>
          </cell>
        </row>
        <row r="506">
          <cell r="A506">
            <v>15</v>
          </cell>
          <cell r="H506" t="str">
            <v>Einzelhandel</v>
          </cell>
          <cell r="AK506">
            <v>20000</v>
          </cell>
          <cell r="AQ506">
            <v>11244.8</v>
          </cell>
        </row>
        <row r="507">
          <cell r="A507">
            <v>15</v>
          </cell>
          <cell r="H507" t="str">
            <v>Einzelhandel</v>
          </cell>
          <cell r="AK507">
            <v>7981</v>
          </cell>
          <cell r="AQ507">
            <v>6315.4000000000005</v>
          </cell>
        </row>
        <row r="508">
          <cell r="A508">
            <v>15</v>
          </cell>
          <cell r="H508" t="str">
            <v>Einzelhandel</v>
          </cell>
          <cell r="AK508">
            <v>5430</v>
          </cell>
          <cell r="AQ508">
            <v>3294.2000000000007</v>
          </cell>
        </row>
        <row r="509">
          <cell r="A509">
            <v>15</v>
          </cell>
          <cell r="H509" t="str">
            <v>Einzelhandel</v>
          </cell>
          <cell r="AK509">
            <v>9000</v>
          </cell>
          <cell r="AQ509">
            <v>4550</v>
          </cell>
        </row>
        <row r="510">
          <cell r="A510">
            <v>15</v>
          </cell>
          <cell r="H510" t="str">
            <v>Einzelhandel</v>
          </cell>
          <cell r="AK510">
            <v>38321.71</v>
          </cell>
          <cell r="AQ510">
            <v>16679.599999999999</v>
          </cell>
        </row>
        <row r="511">
          <cell r="A511">
            <v>15</v>
          </cell>
          <cell r="H511" t="str">
            <v>Einzelhandel</v>
          </cell>
          <cell r="AK511">
            <v>2655</v>
          </cell>
          <cell r="AQ511">
            <v>1073.8</v>
          </cell>
        </row>
        <row r="512">
          <cell r="A512">
            <v>15</v>
          </cell>
          <cell r="H512" t="str">
            <v>Einzelhandel</v>
          </cell>
          <cell r="AK512">
            <v>0</v>
          </cell>
          <cell r="AQ512">
            <v>0</v>
          </cell>
        </row>
        <row r="513">
          <cell r="A513">
            <v>15</v>
          </cell>
          <cell r="H513" t="str">
            <v>Einzelhandel</v>
          </cell>
          <cell r="AK513">
            <v>5076</v>
          </cell>
          <cell r="AQ513">
            <v>3421.6</v>
          </cell>
        </row>
        <row r="514">
          <cell r="A514">
            <v>15</v>
          </cell>
          <cell r="H514" t="str">
            <v>Einzelhandel</v>
          </cell>
          <cell r="AK514">
            <v>6105</v>
          </cell>
          <cell r="AQ514">
            <v>2020.2</v>
          </cell>
        </row>
        <row r="515">
          <cell r="A515">
            <v>15</v>
          </cell>
          <cell r="H515" t="str">
            <v>Einzelhandel</v>
          </cell>
          <cell r="AK515">
            <v>1900</v>
          </cell>
          <cell r="AQ515">
            <v>345.8</v>
          </cell>
        </row>
        <row r="516">
          <cell r="A516">
            <v>15</v>
          </cell>
          <cell r="H516" t="str">
            <v>Einzelhandel</v>
          </cell>
          <cell r="AK516">
            <v>3850</v>
          </cell>
          <cell r="AQ516">
            <v>1274</v>
          </cell>
        </row>
        <row r="517">
          <cell r="A517">
            <v>15</v>
          </cell>
          <cell r="H517" t="str">
            <v>Einzelhandel</v>
          </cell>
          <cell r="AK517">
            <v>0</v>
          </cell>
          <cell r="AQ517">
            <v>0</v>
          </cell>
        </row>
        <row r="518">
          <cell r="A518">
            <v>15</v>
          </cell>
          <cell r="H518" t="str">
            <v>Einzelhandel</v>
          </cell>
          <cell r="AK518">
            <v>3200</v>
          </cell>
          <cell r="AQ518">
            <v>1164.8</v>
          </cell>
        </row>
        <row r="519">
          <cell r="A519">
            <v>15</v>
          </cell>
          <cell r="H519" t="str">
            <v>Einzelhandel</v>
          </cell>
          <cell r="AK519">
            <v>1000</v>
          </cell>
          <cell r="AQ519">
            <v>18.2</v>
          </cell>
        </row>
        <row r="520">
          <cell r="A520">
            <v>15</v>
          </cell>
          <cell r="H520" t="str">
            <v>Einzelhandel</v>
          </cell>
          <cell r="AK520">
            <v>4004</v>
          </cell>
          <cell r="AQ520">
            <v>1656.2</v>
          </cell>
        </row>
        <row r="521">
          <cell r="A521">
            <v>15</v>
          </cell>
          <cell r="H521" t="str">
            <v>Einzelhandel</v>
          </cell>
          <cell r="AK521">
            <v>5612.16</v>
          </cell>
          <cell r="AQ521">
            <v>1164.8</v>
          </cell>
        </row>
        <row r="522">
          <cell r="A522">
            <v>15</v>
          </cell>
          <cell r="H522" t="str">
            <v>Einzelhandel</v>
          </cell>
          <cell r="AK522">
            <v>7200</v>
          </cell>
          <cell r="AQ522">
            <v>1638</v>
          </cell>
        </row>
        <row r="523">
          <cell r="A523">
            <v>15</v>
          </cell>
          <cell r="H523" t="str">
            <v>Mallfläche</v>
          </cell>
          <cell r="AK523">
            <v>4500</v>
          </cell>
          <cell r="AQ523">
            <v>273</v>
          </cell>
        </row>
        <row r="524">
          <cell r="A524">
            <v>15</v>
          </cell>
          <cell r="H524" t="str">
            <v>Mallfläche</v>
          </cell>
          <cell r="AK524">
            <v>5000</v>
          </cell>
          <cell r="AQ524">
            <v>273</v>
          </cell>
        </row>
        <row r="525">
          <cell r="A525">
            <v>15</v>
          </cell>
          <cell r="H525" t="str">
            <v>Mallfläche</v>
          </cell>
          <cell r="AK525">
            <v>6000</v>
          </cell>
          <cell r="AQ525">
            <v>291.2</v>
          </cell>
        </row>
        <row r="526">
          <cell r="A526">
            <v>15</v>
          </cell>
          <cell r="H526" t="str">
            <v>Mallfläche</v>
          </cell>
          <cell r="AK526">
            <v>0</v>
          </cell>
          <cell r="AQ526">
            <v>0</v>
          </cell>
        </row>
        <row r="527">
          <cell r="A527">
            <v>15</v>
          </cell>
          <cell r="H527" t="str">
            <v>EC Automat</v>
          </cell>
          <cell r="AK527">
            <v>1000</v>
          </cell>
          <cell r="AQ527">
            <v>18.2</v>
          </cell>
        </row>
        <row r="528">
          <cell r="A528">
            <v>15</v>
          </cell>
          <cell r="H528" t="str">
            <v>Tiefgarage</v>
          </cell>
          <cell r="AK528">
            <v>41000</v>
          </cell>
          <cell r="AQ528">
            <v>1000</v>
          </cell>
        </row>
        <row r="529">
          <cell r="A529">
            <v>15</v>
          </cell>
          <cell r="H529" t="str">
            <v>Technik</v>
          </cell>
          <cell r="AK529">
            <v>2500</v>
          </cell>
          <cell r="AQ529">
            <v>0</v>
          </cell>
        </row>
        <row r="530">
          <cell r="A530">
            <v>15</v>
          </cell>
          <cell r="H530" t="str">
            <v>Technik</v>
          </cell>
          <cell r="AK530">
            <v>10000</v>
          </cell>
          <cell r="AQ530">
            <v>0</v>
          </cell>
        </row>
        <row r="531">
          <cell r="A531">
            <v>15</v>
          </cell>
          <cell r="H531" t="str">
            <v>Lager</v>
          </cell>
          <cell r="AK531">
            <v>500</v>
          </cell>
          <cell r="AQ531">
            <v>364</v>
          </cell>
        </row>
        <row r="532">
          <cell r="A532">
            <v>15</v>
          </cell>
          <cell r="H532" t="str">
            <v>Lager</v>
          </cell>
          <cell r="AK532">
            <v>2000</v>
          </cell>
          <cell r="AQ532">
            <v>1456</v>
          </cell>
        </row>
        <row r="533">
          <cell r="A533">
            <v>15</v>
          </cell>
          <cell r="H533" t="str">
            <v>Lager</v>
          </cell>
          <cell r="AK533">
            <v>75</v>
          </cell>
          <cell r="AQ533">
            <v>54.6</v>
          </cell>
        </row>
        <row r="534">
          <cell r="A534">
            <v>15</v>
          </cell>
          <cell r="H534" t="str">
            <v>Lager</v>
          </cell>
          <cell r="AK534">
            <v>75</v>
          </cell>
          <cell r="AQ534">
            <v>54.6</v>
          </cell>
        </row>
        <row r="535">
          <cell r="A535">
            <v>15</v>
          </cell>
          <cell r="H535" t="str">
            <v>Lager</v>
          </cell>
          <cell r="AK535">
            <v>75</v>
          </cell>
          <cell r="AQ535">
            <v>54.6</v>
          </cell>
        </row>
        <row r="536">
          <cell r="A536">
            <v>15</v>
          </cell>
          <cell r="H536" t="str">
            <v>Lager</v>
          </cell>
          <cell r="AK536">
            <v>25</v>
          </cell>
          <cell r="AQ536">
            <v>54.6</v>
          </cell>
        </row>
        <row r="537">
          <cell r="A537">
            <v>15</v>
          </cell>
          <cell r="H537" t="str">
            <v>Lager</v>
          </cell>
          <cell r="AK537">
            <v>75</v>
          </cell>
          <cell r="AQ537">
            <v>54.6</v>
          </cell>
        </row>
        <row r="538">
          <cell r="A538">
            <v>15</v>
          </cell>
          <cell r="H538" t="str">
            <v>Lager</v>
          </cell>
          <cell r="AK538">
            <v>75</v>
          </cell>
          <cell r="AQ538">
            <v>54.6</v>
          </cell>
        </row>
        <row r="539">
          <cell r="A539">
            <v>15</v>
          </cell>
          <cell r="H539" t="str">
            <v>Lager</v>
          </cell>
          <cell r="AK539">
            <v>0</v>
          </cell>
          <cell r="AQ539">
            <v>0</v>
          </cell>
        </row>
        <row r="540">
          <cell r="A540">
            <v>15</v>
          </cell>
          <cell r="H540" t="str">
            <v>Lager</v>
          </cell>
          <cell r="AK540">
            <v>75</v>
          </cell>
          <cell r="AQ540">
            <v>54.6</v>
          </cell>
        </row>
        <row r="541">
          <cell r="A541">
            <v>15</v>
          </cell>
          <cell r="H541" t="str">
            <v>Lager</v>
          </cell>
          <cell r="AK541">
            <v>0</v>
          </cell>
          <cell r="AQ541">
            <v>0</v>
          </cell>
        </row>
        <row r="542">
          <cell r="A542">
            <v>15</v>
          </cell>
          <cell r="H542" t="str">
            <v>Lager</v>
          </cell>
          <cell r="AK542">
            <v>0</v>
          </cell>
          <cell r="AQ542">
            <v>0</v>
          </cell>
        </row>
        <row r="543">
          <cell r="A543">
            <v>15</v>
          </cell>
          <cell r="H543" t="str">
            <v>Lager</v>
          </cell>
          <cell r="AK543">
            <v>0</v>
          </cell>
          <cell r="AQ543">
            <v>0</v>
          </cell>
        </row>
        <row r="544">
          <cell r="A544">
            <v>15</v>
          </cell>
          <cell r="H544" t="str">
            <v>Lager</v>
          </cell>
          <cell r="AK544">
            <v>0</v>
          </cell>
          <cell r="AQ544">
            <v>0</v>
          </cell>
        </row>
        <row r="545">
          <cell r="A545">
            <v>15</v>
          </cell>
          <cell r="H545" t="str">
            <v>Lager</v>
          </cell>
          <cell r="AK545">
            <v>0</v>
          </cell>
          <cell r="AQ545">
            <v>0</v>
          </cell>
        </row>
        <row r="546">
          <cell r="A546">
            <v>15</v>
          </cell>
          <cell r="H546" t="str">
            <v>Lager</v>
          </cell>
          <cell r="AK546">
            <v>75</v>
          </cell>
          <cell r="AQ546">
            <v>54.6</v>
          </cell>
        </row>
        <row r="547">
          <cell r="A547">
            <v>15</v>
          </cell>
          <cell r="H547" t="str">
            <v>Lager</v>
          </cell>
          <cell r="AK547">
            <v>0</v>
          </cell>
          <cell r="AQ547">
            <v>0</v>
          </cell>
        </row>
        <row r="548">
          <cell r="A548">
            <v>15</v>
          </cell>
          <cell r="H548" t="str">
            <v>Lager</v>
          </cell>
          <cell r="AK548">
            <v>0</v>
          </cell>
          <cell r="AQ548">
            <v>0</v>
          </cell>
        </row>
        <row r="549">
          <cell r="A549">
            <v>15</v>
          </cell>
          <cell r="H549" t="str">
            <v>Lager</v>
          </cell>
          <cell r="AK549">
            <v>760</v>
          </cell>
          <cell r="AQ549">
            <v>0</v>
          </cell>
        </row>
        <row r="550">
          <cell r="A550">
            <v>15</v>
          </cell>
          <cell r="H550" t="str">
            <v>Mallfläche</v>
          </cell>
          <cell r="AK550">
            <v>1086.96</v>
          </cell>
          <cell r="AQ550">
            <v>190.8</v>
          </cell>
        </row>
        <row r="551">
          <cell r="A551">
            <v>15</v>
          </cell>
          <cell r="H551" t="str">
            <v>Wohnung</v>
          </cell>
          <cell r="AK551">
            <v>0</v>
          </cell>
          <cell r="AQ551">
            <v>0</v>
          </cell>
        </row>
        <row r="552">
          <cell r="A552">
            <v>15</v>
          </cell>
          <cell r="H552" t="str">
            <v>Werbeflächen</v>
          </cell>
          <cell r="AK552">
            <v>0</v>
          </cell>
          <cell r="AQ552">
            <v>0</v>
          </cell>
        </row>
        <row r="553">
          <cell r="A553">
            <v>15</v>
          </cell>
          <cell r="H553" t="str">
            <v>Werbeflächen</v>
          </cell>
          <cell r="AK553">
            <v>600</v>
          </cell>
          <cell r="AQ553">
            <v>0</v>
          </cell>
        </row>
        <row r="554">
          <cell r="A554">
            <v>15</v>
          </cell>
          <cell r="H554" t="str">
            <v>Werbeflächen</v>
          </cell>
          <cell r="AK554">
            <v>600</v>
          </cell>
          <cell r="AQ554">
            <v>0</v>
          </cell>
        </row>
        <row r="555">
          <cell r="A555">
            <v>15</v>
          </cell>
          <cell r="H555" t="str">
            <v>Werbeflächen</v>
          </cell>
          <cell r="AK555">
            <v>850</v>
          </cell>
          <cell r="AQ555">
            <v>0</v>
          </cell>
        </row>
        <row r="556">
          <cell r="A556">
            <v>15</v>
          </cell>
          <cell r="H556" t="str">
            <v>Werbeflächen</v>
          </cell>
          <cell r="AK556">
            <v>900</v>
          </cell>
          <cell r="AQ556">
            <v>0</v>
          </cell>
        </row>
        <row r="557">
          <cell r="A557">
            <v>15</v>
          </cell>
          <cell r="H557" t="str">
            <v>Werbeflächen</v>
          </cell>
          <cell r="AK557">
            <v>600</v>
          </cell>
          <cell r="AQ557">
            <v>4.5</v>
          </cell>
        </row>
        <row r="558">
          <cell r="A558">
            <v>15</v>
          </cell>
          <cell r="H558" t="str">
            <v>Werbeflächen</v>
          </cell>
          <cell r="AK558">
            <v>600</v>
          </cell>
          <cell r="AQ558">
            <v>4.5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 - Supply radar"/>
      <sheetName val="Net Absorption A&amp;B"/>
      <sheetName val="Net Absorption A"/>
      <sheetName val="Net Absorption B"/>
      <sheetName val="Net Absorption A Central"/>
      <sheetName val="Chart"/>
      <sheetName val="Sbm discont short"/>
      <sheetName val="Sbm discont"/>
      <sheetName val="Total"/>
      <sheetName val="Decentral W"/>
      <sheetName val="Decentral S"/>
      <sheetName val="Decentral NW"/>
      <sheetName val="Decentral NE"/>
      <sheetName val="Decentral E"/>
      <sheetName val="Central S"/>
      <sheetName val="Central NW"/>
      <sheetName val="Central NE"/>
      <sheetName val="central decentral"/>
      <sheetName val="Qrt Summary"/>
      <sheetName val="Table Future Completions"/>
      <sheetName val="Planned"/>
      <sheetName val="Table Completions"/>
      <sheetName val="Table Stock"/>
      <sheetName val="Jul 02"/>
      <sheetName val="Stock Projections tb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egilux.public.lu/eli/etat/leg/rgd/2017/12/21/a1121/jo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AF6C4-1BEF-4AA8-9A40-6AD7C5661C34}">
  <dimension ref="A1:AM257"/>
  <sheetViews>
    <sheetView showGridLines="0" tabSelected="1" topLeftCell="N1" zoomScale="85" zoomScaleNormal="85" workbookViewId="0">
      <selection activeCell="AH29" sqref="AH29"/>
    </sheetView>
  </sheetViews>
  <sheetFormatPr defaultColWidth="9.28515625" defaultRowHeight="12.75" outlineLevelCol="1" x14ac:dyDescent="0.2"/>
  <cols>
    <col min="1" max="1" width="7.28515625" style="1" hidden="1" customWidth="1"/>
    <col min="2" max="2" width="52.5703125" style="1" hidden="1" customWidth="1"/>
    <col min="3" max="3" width="11.5703125" style="1" hidden="1" customWidth="1"/>
    <col min="4" max="4" width="7.7109375" style="2" hidden="1" customWidth="1"/>
    <col min="5" max="5" width="12.85546875" style="1" hidden="1" customWidth="1"/>
    <col min="6" max="6" width="3.28515625" style="1" hidden="1" customWidth="1"/>
    <col min="7" max="7" width="8.5703125" style="3" hidden="1" customWidth="1" outlineLevel="1"/>
    <col min="8" max="8" width="9.28515625" style="1" hidden="1" customWidth="1" outlineLevel="1"/>
    <col min="9" max="12" width="10.42578125" style="1" hidden="1" customWidth="1" outlineLevel="1"/>
    <col min="13" max="13" width="2.28515625" style="1" hidden="1" customWidth="1" outlineLevel="1"/>
    <col min="14" max="14" width="3.140625" style="1" customWidth="1" collapsed="1"/>
    <col min="15" max="15" width="10.42578125" style="1" customWidth="1" outlineLevel="1"/>
    <col min="16" max="16" width="4" style="1" customWidth="1" outlineLevel="1"/>
    <col min="17" max="17" width="9.85546875" style="4" hidden="1" customWidth="1" outlineLevel="1"/>
    <col min="18" max="18" width="10.85546875" style="5" hidden="1" customWidth="1" outlineLevel="1"/>
    <col min="19" max="19" width="11.7109375" style="4" hidden="1" customWidth="1" outlineLevel="1"/>
    <col min="20" max="20" width="3" style="1" hidden="1" customWidth="1" outlineLevel="1"/>
    <col min="21" max="21" width="12.7109375" style="27" bestFit="1" customWidth="1" outlineLevel="1"/>
    <col min="22" max="22" width="12.42578125" style="1" customWidth="1" outlineLevel="1"/>
    <col min="23" max="23" width="12.5703125" style="1" customWidth="1" outlineLevel="1"/>
    <col min="24" max="24" width="10.28515625" style="5" bestFit="1" customWidth="1" outlineLevel="1"/>
    <col min="25" max="25" width="3" style="1" customWidth="1" outlineLevel="1"/>
    <col min="26" max="26" width="9.28515625" style="1"/>
    <col min="27" max="27" width="13.42578125" style="1" bestFit="1" customWidth="1"/>
    <col min="28" max="28" width="3.5703125" style="1" customWidth="1"/>
    <col min="29" max="29" width="1.5703125" style="1" customWidth="1"/>
    <col min="30" max="30" width="0.5703125" style="1" customWidth="1"/>
    <col min="31" max="31" width="0.42578125" style="1" customWidth="1"/>
    <col min="32" max="32" width="0.7109375" style="1" hidden="1" customWidth="1"/>
    <col min="33" max="33" width="11.5703125" style="1" bestFit="1" customWidth="1"/>
    <col min="34" max="34" width="11.5703125" style="1" customWidth="1"/>
    <col min="35" max="35" width="11.42578125" style="1" customWidth="1"/>
    <col min="36" max="36" width="14.140625" style="1" customWidth="1"/>
    <col min="37" max="16384" width="9.28515625" style="1"/>
  </cols>
  <sheetData>
    <row r="1" spans="1:39" x14ac:dyDescent="0.2">
      <c r="U1" s="153" t="s">
        <v>1</v>
      </c>
      <c r="V1" s="138">
        <f ca="1">+E56</f>
        <v>208291.52475371765</v>
      </c>
      <c r="W1" s="156" t="s">
        <v>110</v>
      </c>
      <c r="X1" s="8">
        <f>+E7</f>
        <v>10</v>
      </c>
      <c r="AC1" s="4"/>
      <c r="AD1" s="5"/>
      <c r="AE1" s="4"/>
      <c r="AG1" s="153" t="s">
        <v>1</v>
      </c>
      <c r="AH1" s="5">
        <v>208292</v>
      </c>
      <c r="AI1" s="156" t="s">
        <v>110</v>
      </c>
      <c r="AJ1" s="8">
        <f>10</f>
        <v>10</v>
      </c>
    </row>
    <row r="2" spans="1:39" x14ac:dyDescent="0.2">
      <c r="B2" s="160" t="s">
        <v>2</v>
      </c>
      <c r="C2" s="161"/>
      <c r="D2" s="161"/>
      <c r="E2" s="162"/>
      <c r="F2" s="9"/>
      <c r="K2" s="10"/>
      <c r="L2" s="10"/>
      <c r="M2" s="10"/>
      <c r="O2" s="11" t="s">
        <v>112</v>
      </c>
      <c r="P2" s="12"/>
      <c r="Q2" s="13"/>
      <c r="S2" s="13"/>
      <c r="U2" s="153" t="s">
        <v>3</v>
      </c>
      <c r="V2" s="138">
        <f ca="1">V6</f>
        <v>21695.946430655073</v>
      </c>
      <c r="W2" s="156" t="s">
        <v>111</v>
      </c>
      <c r="X2" s="148">
        <f>+E9</f>
        <v>0.02</v>
      </c>
      <c r="AA2" s="11" t="s">
        <v>109</v>
      </c>
      <c r="AB2" s="12"/>
      <c r="AC2" s="13"/>
      <c r="AD2" s="5"/>
      <c r="AE2" s="13"/>
      <c r="AG2" s="153" t="s">
        <v>3</v>
      </c>
      <c r="AH2" s="5">
        <f ca="1">V2</f>
        <v>21695.946430655073</v>
      </c>
      <c r="AI2" s="156" t="s">
        <v>111</v>
      </c>
      <c r="AJ2" s="148">
        <v>0.02</v>
      </c>
    </row>
    <row r="3" spans="1:39" x14ac:dyDescent="0.2">
      <c r="F3" s="9"/>
      <c r="U3" s="155" t="s">
        <v>5</v>
      </c>
      <c r="V3" s="142">
        <f ca="1">SUM(V1:V2)</f>
        <v>229987.47118437273</v>
      </c>
      <c r="AC3" s="4"/>
      <c r="AD3" s="5"/>
      <c r="AE3" s="4"/>
      <c r="AG3" s="155" t="s">
        <v>5</v>
      </c>
      <c r="AH3" s="154">
        <f ca="1">SUM(AH1:AH2)</f>
        <v>229987.94643065508</v>
      </c>
      <c r="AI3" s="5"/>
      <c r="AJ3" s="5"/>
    </row>
    <row r="4" spans="1:39" x14ac:dyDescent="0.2">
      <c r="B4" s="14" t="s">
        <v>86</v>
      </c>
      <c r="C4" s="14"/>
      <c r="E4" s="15">
        <f>1800000/12</f>
        <v>150000</v>
      </c>
      <c r="F4" s="9"/>
      <c r="U4" s="153"/>
      <c r="V4" s="147"/>
      <c r="Y4" s="16"/>
      <c r="AC4" s="4"/>
      <c r="AD4" s="5"/>
      <c r="AE4" s="4"/>
      <c r="AG4" s="153"/>
      <c r="AH4" s="152"/>
      <c r="AI4" s="5"/>
      <c r="AJ4" s="5"/>
    </row>
    <row r="5" spans="1:39" ht="25.5" x14ac:dyDescent="0.2">
      <c r="B5" s="14" t="s">
        <v>6</v>
      </c>
      <c r="C5" s="14"/>
      <c r="D5" s="17"/>
      <c r="E5" s="18">
        <f ca="1">+E34/E4</f>
        <v>1.3325415065815192E-2</v>
      </c>
      <c r="F5" s="9"/>
      <c r="O5" s="19" t="s">
        <v>7</v>
      </c>
      <c r="Q5" s="20" t="s">
        <v>8</v>
      </c>
      <c r="R5" s="21" t="s">
        <v>9</v>
      </c>
      <c r="S5" s="20" t="s">
        <v>10</v>
      </c>
      <c r="T5" s="16"/>
      <c r="U5" s="22" t="s">
        <v>11</v>
      </c>
      <c r="V5" s="19" t="s">
        <v>12</v>
      </c>
      <c r="W5" s="19" t="s">
        <v>13</v>
      </c>
      <c r="X5" s="23" t="s">
        <v>14</v>
      </c>
      <c r="Y5" s="24"/>
      <c r="AA5" s="19" t="s">
        <v>7</v>
      </c>
      <c r="AC5" s="20" t="s">
        <v>8</v>
      </c>
      <c r="AD5" s="21" t="s">
        <v>9</v>
      </c>
      <c r="AE5" s="20" t="s">
        <v>10</v>
      </c>
      <c r="AF5" s="16"/>
      <c r="AG5" s="151" t="s">
        <v>11</v>
      </c>
      <c r="AH5" s="21" t="s">
        <v>12</v>
      </c>
      <c r="AI5" s="21" t="s">
        <v>13</v>
      </c>
      <c r="AJ5" s="23" t="s">
        <v>14</v>
      </c>
    </row>
    <row r="6" spans="1:39" x14ac:dyDescent="0.2">
      <c r="B6" s="7" t="s">
        <v>15</v>
      </c>
      <c r="C6" s="7"/>
      <c r="E6" s="15">
        <v>210000</v>
      </c>
      <c r="F6" s="9"/>
      <c r="O6" s="25">
        <v>44013</v>
      </c>
      <c r="R6" s="26">
        <f ca="1">-E12+SUM(E14:E16)</f>
        <v>-208291.52475371765</v>
      </c>
      <c r="V6" s="28">
        <f ca="1">SUM(V7:V246)</f>
        <v>21695.946430987711</v>
      </c>
      <c r="W6" s="29">
        <f ca="1">SUM(W7:W246)</f>
        <v>208291.52475338493</v>
      </c>
      <c r="Y6" s="24"/>
      <c r="AA6" s="25">
        <v>44013</v>
      </c>
      <c r="AC6" s="4"/>
      <c r="AD6" s="26">
        <f ca="1">-Q12+SUM(Q14:Q16)</f>
        <v>423560.25943121995</v>
      </c>
      <c r="AE6" s="4"/>
      <c r="AG6" s="5"/>
      <c r="AH6" s="28">
        <f ca="1">SUM(AH7:AH246)</f>
        <v>21695.946430655069</v>
      </c>
      <c r="AI6" s="29">
        <f ca="1">SUM(AI7:AI246)</f>
        <v>208291.52475371765</v>
      </c>
      <c r="AJ6" s="5"/>
    </row>
    <row r="7" spans="1:39" x14ac:dyDescent="0.2">
      <c r="B7" s="14" t="s">
        <v>16</v>
      </c>
      <c r="C7" s="14"/>
      <c r="E7" s="30">
        <v>10</v>
      </c>
      <c r="F7" s="9"/>
      <c r="O7" s="25">
        <f t="shared" ref="O7:O69" si="0">+EOMONTH(O6,1)</f>
        <v>44074</v>
      </c>
      <c r="P7" s="31">
        <v>1</v>
      </c>
      <c r="Q7" s="32">
        <f ca="1">+V3</f>
        <v>229987.47118437273</v>
      </c>
      <c r="R7" s="5">
        <f t="shared" ref="R7:R70" ca="1" si="1">+IF(P7&lt;=$X$1*12,$V$3/($X$1*12),0)</f>
        <v>1916.5622598697728</v>
      </c>
      <c r="S7" s="32">
        <f t="shared" ref="S7:S70" ca="1" si="2">+Q7-R7</f>
        <v>228070.90892450296</v>
      </c>
      <c r="T7" s="33"/>
      <c r="U7" s="27">
        <f ca="1">+V1</f>
        <v>208291.52475371765</v>
      </c>
      <c r="V7" s="34">
        <f t="shared" ref="V7:V70" ca="1" si="3">+U7*$X$2/12</f>
        <v>347.15254125619612</v>
      </c>
      <c r="W7" s="34">
        <f t="shared" ref="W7:W70" ca="1" si="4">+R7-V7</f>
        <v>1569.4097186135766</v>
      </c>
      <c r="X7" s="5">
        <f t="shared" ref="X7:X70" ca="1" si="5">+U7-W7</f>
        <v>206722.11503510407</v>
      </c>
      <c r="Y7" s="24"/>
      <c r="AA7" s="25">
        <f>+EOMONTH(AA6,5)</f>
        <v>44196</v>
      </c>
      <c r="AB7" s="31">
        <v>1</v>
      </c>
      <c r="AC7" s="32">
        <f ca="1">+AH3</f>
        <v>229987.94643065508</v>
      </c>
      <c r="AD7" s="5">
        <f t="shared" ref="AD7:AD26" ca="1" si="6">+IF(AB7&lt;=$X$1*2,$V$3/($X$1*2),0)</f>
        <v>11499.373559218637</v>
      </c>
      <c r="AE7" s="32">
        <f t="shared" ref="AE7:AE26" ca="1" si="7">+AC7-AD7</f>
        <v>218488.57287143645</v>
      </c>
      <c r="AF7" s="33"/>
      <c r="AG7" s="27">
        <f>+AH1</f>
        <v>208292</v>
      </c>
      <c r="AH7" s="27">
        <f ca="1">SUM(V7:V12)</f>
        <v>2043.5927060835613</v>
      </c>
      <c r="AI7" s="27">
        <f t="shared" ref="AI7:AI26" ca="1" si="8">+AD7-AH7</f>
        <v>9455.7808531350747</v>
      </c>
      <c r="AJ7" s="5">
        <f t="shared" ref="AJ7:AJ26" ca="1" si="9">+AG7-AI7</f>
        <v>198836.21914686493</v>
      </c>
    </row>
    <row r="8" spans="1:39" x14ac:dyDescent="0.2">
      <c r="A8" s="35">
        <v>0.85</v>
      </c>
      <c r="B8" s="7" t="s">
        <v>17</v>
      </c>
      <c r="C8" s="36" t="str">
        <f ca="1">IF(A8&gt;=D56,"GO !","KO")</f>
        <v>KO</v>
      </c>
      <c r="E8" s="15">
        <v>25000</v>
      </c>
      <c r="F8" s="9"/>
      <c r="G8" s="37">
        <f>+E8/E6</f>
        <v>0.11904761904761904</v>
      </c>
      <c r="O8" s="25">
        <f t="shared" si="0"/>
        <v>44104</v>
      </c>
      <c r="P8" s="31">
        <v>2</v>
      </c>
      <c r="Q8" s="32">
        <f t="shared" ref="Q8:Q71" ca="1" si="10">+S7</f>
        <v>228070.90892450296</v>
      </c>
      <c r="R8" s="5">
        <f t="shared" ca="1" si="1"/>
        <v>1916.5622598697728</v>
      </c>
      <c r="S8" s="32">
        <f t="shared" ca="1" si="2"/>
        <v>226154.34666463319</v>
      </c>
      <c r="T8" s="24"/>
      <c r="U8" s="38">
        <f t="shared" ref="U8:U70" ca="1" si="11">+U7-W7</f>
        <v>206722.11503510407</v>
      </c>
      <c r="V8" s="34">
        <f t="shared" ca="1" si="3"/>
        <v>344.5368583918401</v>
      </c>
      <c r="W8" s="34">
        <f t="shared" ca="1" si="4"/>
        <v>1572.0254014779327</v>
      </c>
      <c r="X8" s="5">
        <f t="shared" ca="1" si="5"/>
        <v>205150.08963362614</v>
      </c>
      <c r="Y8" s="24"/>
      <c r="AA8" s="25">
        <f t="shared" ref="AA8:AA26" si="12">+EOMONTH(AA7,6)</f>
        <v>44377</v>
      </c>
      <c r="AB8" s="31">
        <v>2</v>
      </c>
      <c r="AC8" s="32">
        <f t="shared" ref="AC8:AC26" ca="1" si="13">+AE7</f>
        <v>218488.57287143645</v>
      </c>
      <c r="AD8" s="5">
        <f t="shared" ca="1" si="6"/>
        <v>11499.373559218637</v>
      </c>
      <c r="AE8" s="32">
        <f t="shared" ca="1" si="7"/>
        <v>206989.19931221782</v>
      </c>
      <c r="AF8" s="24"/>
      <c r="AG8" s="38">
        <f t="shared" ref="AG8:AG26" ca="1" si="14">+AG7-AI7</f>
        <v>198836.21914686493</v>
      </c>
      <c r="AH8" s="27">
        <f ca="1">SUM(V13:V18)</f>
        <v>1948.6400300529165</v>
      </c>
      <c r="AI8" s="27">
        <f t="shared" ca="1" si="8"/>
        <v>9550.73352916572</v>
      </c>
      <c r="AJ8" s="5">
        <f t="shared" ca="1" si="9"/>
        <v>189285.48561769922</v>
      </c>
    </row>
    <row r="9" spans="1:39" x14ac:dyDescent="0.2">
      <c r="B9" s="14" t="s">
        <v>4</v>
      </c>
      <c r="C9" s="14"/>
      <c r="E9" s="18">
        <v>0.02</v>
      </c>
      <c r="F9" s="9"/>
      <c r="O9" s="25">
        <f t="shared" si="0"/>
        <v>44135</v>
      </c>
      <c r="P9" s="31">
        <v>3</v>
      </c>
      <c r="Q9" s="32">
        <f t="shared" ca="1" si="10"/>
        <v>226154.34666463319</v>
      </c>
      <c r="R9" s="5">
        <f t="shared" ca="1" si="1"/>
        <v>1916.5622598697728</v>
      </c>
      <c r="S9" s="32">
        <f t="shared" ca="1" si="2"/>
        <v>224237.78440476343</v>
      </c>
      <c r="T9" s="24"/>
      <c r="U9" s="38">
        <f t="shared" ca="1" si="11"/>
        <v>205150.08963362614</v>
      </c>
      <c r="V9" s="34">
        <f t="shared" ca="1" si="3"/>
        <v>341.91681605604361</v>
      </c>
      <c r="W9" s="34">
        <f t="shared" ca="1" si="4"/>
        <v>1574.6454438137291</v>
      </c>
      <c r="X9" s="5">
        <f t="shared" ca="1" si="5"/>
        <v>203575.44418981241</v>
      </c>
      <c r="Y9" s="24"/>
      <c r="AA9" s="25">
        <f t="shared" si="12"/>
        <v>44561</v>
      </c>
      <c r="AB9" s="31">
        <v>3</v>
      </c>
      <c r="AC9" s="32">
        <f t="shared" ca="1" si="13"/>
        <v>206989.19931221782</v>
      </c>
      <c r="AD9" s="5">
        <f t="shared" ca="1" si="6"/>
        <v>11499.373559218637</v>
      </c>
      <c r="AE9" s="32">
        <f t="shared" ca="1" si="7"/>
        <v>195489.8257529992</v>
      </c>
      <c r="AF9" s="24"/>
      <c r="AG9" s="38">
        <f t="shared" ca="1" si="14"/>
        <v>189285.48561769922</v>
      </c>
      <c r="AH9" s="27">
        <f ca="1">SUM(V19:V24)</f>
        <v>1852.7338620975529</v>
      </c>
      <c r="AI9" s="27">
        <f t="shared" ca="1" si="8"/>
        <v>9646.6396971210834</v>
      </c>
      <c r="AJ9" s="5">
        <f t="shared" ca="1" si="9"/>
        <v>179638.84592057814</v>
      </c>
    </row>
    <row r="10" spans="1:39" x14ac:dyDescent="0.2">
      <c r="B10" s="14"/>
      <c r="C10" s="14"/>
      <c r="F10" s="9"/>
      <c r="O10" s="25">
        <f t="shared" si="0"/>
        <v>44165</v>
      </c>
      <c r="P10" s="31">
        <v>4</v>
      </c>
      <c r="Q10" s="32">
        <f t="shared" ca="1" si="10"/>
        <v>224237.78440476343</v>
      </c>
      <c r="R10" s="5">
        <f t="shared" ca="1" si="1"/>
        <v>1916.5622598697728</v>
      </c>
      <c r="S10" s="32">
        <f t="shared" ca="1" si="2"/>
        <v>222321.22214489366</v>
      </c>
      <c r="T10" s="24"/>
      <c r="U10" s="38">
        <f t="shared" ca="1" si="11"/>
        <v>203575.44418981241</v>
      </c>
      <c r="V10" s="34">
        <f t="shared" ca="1" si="3"/>
        <v>339.29240698302067</v>
      </c>
      <c r="W10" s="34">
        <f t="shared" ca="1" si="4"/>
        <v>1577.2698528867522</v>
      </c>
      <c r="X10" s="5">
        <f t="shared" ca="1" si="5"/>
        <v>201998.17433692564</v>
      </c>
      <c r="Y10" s="24"/>
      <c r="Z10" s="9"/>
      <c r="AA10" s="25">
        <f t="shared" si="12"/>
        <v>44742</v>
      </c>
      <c r="AB10" s="31">
        <v>4</v>
      </c>
      <c r="AC10" s="32">
        <f t="shared" ca="1" si="13"/>
        <v>195489.8257529992</v>
      </c>
      <c r="AD10" s="5">
        <f t="shared" ca="1" si="6"/>
        <v>11499.373559218637</v>
      </c>
      <c r="AE10" s="32">
        <f t="shared" ca="1" si="7"/>
        <v>183990.45219378057</v>
      </c>
      <c r="AF10" s="24"/>
      <c r="AG10" s="38">
        <f t="shared" ca="1" si="14"/>
        <v>179638.84592057814</v>
      </c>
      <c r="AH10" s="27">
        <f ca="1">SUM(V25:V30)</f>
        <v>1755.8646274809955</v>
      </c>
      <c r="AI10" s="27">
        <f t="shared" ca="1" si="8"/>
        <v>9743.5089317376405</v>
      </c>
      <c r="AJ10" s="5">
        <f t="shared" ca="1" si="9"/>
        <v>169895.33698884048</v>
      </c>
      <c r="AK10" s="9"/>
      <c r="AL10" s="9"/>
      <c r="AM10" s="9"/>
    </row>
    <row r="11" spans="1:39" x14ac:dyDescent="0.2">
      <c r="B11" s="39"/>
      <c r="C11" s="40"/>
      <c r="D11" s="41"/>
      <c r="E11" s="42" t="s">
        <v>18</v>
      </c>
      <c r="F11" s="9"/>
      <c r="O11" s="25">
        <f t="shared" si="0"/>
        <v>44196</v>
      </c>
      <c r="P11" s="31">
        <v>5</v>
      </c>
      <c r="Q11" s="32">
        <f t="shared" ca="1" si="10"/>
        <v>222321.22214489366</v>
      </c>
      <c r="R11" s="5">
        <f t="shared" ca="1" si="1"/>
        <v>1916.5622598697728</v>
      </c>
      <c r="S11" s="32">
        <f t="shared" ca="1" si="2"/>
        <v>220404.6598850239</v>
      </c>
      <c r="T11" s="24"/>
      <c r="U11" s="38">
        <f t="shared" ca="1" si="11"/>
        <v>201998.17433692564</v>
      </c>
      <c r="V11" s="34">
        <f t="shared" ca="1" si="3"/>
        <v>336.66362389487608</v>
      </c>
      <c r="W11" s="34">
        <f t="shared" ca="1" si="4"/>
        <v>1579.8986359748967</v>
      </c>
      <c r="X11" s="5">
        <f t="shared" ca="1" si="5"/>
        <v>200418.27570095073</v>
      </c>
      <c r="Y11" s="24"/>
      <c r="AA11" s="25">
        <f t="shared" si="12"/>
        <v>44926</v>
      </c>
      <c r="AB11" s="31">
        <v>5</v>
      </c>
      <c r="AC11" s="32">
        <f t="shared" ca="1" si="13"/>
        <v>183990.45219378057</v>
      </c>
      <c r="AD11" s="5">
        <f t="shared" ca="1" si="6"/>
        <v>11499.373559218637</v>
      </c>
      <c r="AE11" s="32">
        <f t="shared" ca="1" si="7"/>
        <v>172491.07863456194</v>
      </c>
      <c r="AF11" s="24"/>
      <c r="AG11" s="38">
        <f t="shared" ca="1" si="14"/>
        <v>169895.33698884048</v>
      </c>
      <c r="AH11" s="27">
        <f ca="1">SUM(V31:V36)</f>
        <v>1658.0226553195712</v>
      </c>
      <c r="AI11" s="27">
        <f t="shared" ca="1" si="8"/>
        <v>9841.3509038990651</v>
      </c>
      <c r="AJ11" s="5">
        <f t="shared" ca="1" si="9"/>
        <v>160053.98608494143</v>
      </c>
    </row>
    <row r="12" spans="1:39" s="9" customFormat="1" x14ac:dyDescent="0.2">
      <c r="A12" s="1"/>
      <c r="B12" s="43" t="s">
        <v>19</v>
      </c>
      <c r="C12" s="44"/>
      <c r="D12" s="45"/>
      <c r="E12" s="46">
        <f ca="1">+E56</f>
        <v>208291.52475371765</v>
      </c>
      <c r="G12" s="3"/>
      <c r="H12" s="1"/>
      <c r="I12" s="1"/>
      <c r="J12" s="1"/>
      <c r="K12" s="1"/>
      <c r="L12" s="1"/>
      <c r="M12" s="1"/>
      <c r="N12" s="1"/>
      <c r="O12" s="25">
        <f t="shared" si="0"/>
        <v>44227</v>
      </c>
      <c r="P12" s="31">
        <v>6</v>
      </c>
      <c r="Q12" s="32">
        <f t="shared" ca="1" si="10"/>
        <v>220404.6598850239</v>
      </c>
      <c r="R12" s="5">
        <f t="shared" ca="1" si="1"/>
        <v>1916.5622598697728</v>
      </c>
      <c r="S12" s="32">
        <f t="shared" ca="1" si="2"/>
        <v>218488.09762515413</v>
      </c>
      <c r="T12" s="24"/>
      <c r="U12" s="38">
        <f t="shared" ca="1" si="11"/>
        <v>200418.27570095073</v>
      </c>
      <c r="V12" s="34">
        <f t="shared" ca="1" si="3"/>
        <v>334.03045950158457</v>
      </c>
      <c r="W12" s="34">
        <f t="shared" ca="1" si="4"/>
        <v>1582.5318003681882</v>
      </c>
      <c r="X12" s="5">
        <f t="shared" ca="1" si="5"/>
        <v>198835.74390058254</v>
      </c>
      <c r="Y12" s="24"/>
      <c r="Z12" s="1"/>
      <c r="AA12" s="25">
        <f t="shared" si="12"/>
        <v>45107</v>
      </c>
      <c r="AB12" s="31">
        <v>6</v>
      </c>
      <c r="AC12" s="32">
        <f t="shared" ca="1" si="13"/>
        <v>172491.07863456194</v>
      </c>
      <c r="AD12" s="5">
        <f t="shared" ca="1" si="6"/>
        <v>11499.373559218637</v>
      </c>
      <c r="AE12" s="32">
        <f t="shared" ca="1" si="7"/>
        <v>160991.70507534331</v>
      </c>
      <c r="AF12" s="24"/>
      <c r="AG12" s="38">
        <f t="shared" ca="1" si="14"/>
        <v>160053.98608494143</v>
      </c>
      <c r="AH12" s="27">
        <f ca="1">SUM(V37:V42)</f>
        <v>1559.1981776169187</v>
      </c>
      <c r="AI12" s="27">
        <f t="shared" ca="1" si="8"/>
        <v>9940.175381601719</v>
      </c>
      <c r="AJ12" s="5">
        <f t="shared" ca="1" si="9"/>
        <v>150113.8107033397</v>
      </c>
      <c r="AK12" s="1"/>
      <c r="AL12" s="1"/>
      <c r="AM12" s="1"/>
    </row>
    <row r="13" spans="1:39" x14ac:dyDescent="0.2">
      <c r="B13" s="47" t="s">
        <v>20</v>
      </c>
      <c r="C13" s="48"/>
      <c r="D13" s="49"/>
      <c r="E13" s="50">
        <f ca="1">+E61</f>
        <v>21695.94643095581</v>
      </c>
      <c r="F13" s="9"/>
      <c r="O13" s="165">
        <f t="shared" si="0"/>
        <v>44255</v>
      </c>
      <c r="P13" s="166">
        <v>7</v>
      </c>
      <c r="Q13" s="167">
        <f t="shared" ca="1" si="10"/>
        <v>218488.09762515413</v>
      </c>
      <c r="R13" s="168">
        <f t="shared" ca="1" si="1"/>
        <v>1916.5622598697728</v>
      </c>
      <c r="S13" s="167">
        <f t="shared" ca="1" si="2"/>
        <v>216571.53536528436</v>
      </c>
      <c r="T13" s="169"/>
      <c r="U13" s="170">
        <f t="shared" ca="1" si="11"/>
        <v>198835.74390058254</v>
      </c>
      <c r="V13" s="171">
        <f t="shared" ca="1" si="3"/>
        <v>331.39290650097092</v>
      </c>
      <c r="W13" s="171">
        <f t="shared" ca="1" si="4"/>
        <v>1585.1693533688019</v>
      </c>
      <c r="X13" s="168">
        <f t="shared" ca="1" si="5"/>
        <v>197250.57454721374</v>
      </c>
      <c r="Y13" s="24"/>
      <c r="AA13" s="25">
        <f t="shared" si="12"/>
        <v>45291</v>
      </c>
      <c r="AB13" s="31">
        <v>7</v>
      </c>
      <c r="AC13" s="32">
        <f t="shared" ca="1" si="13"/>
        <v>160991.70507534331</v>
      </c>
      <c r="AD13" s="5">
        <f t="shared" ca="1" si="6"/>
        <v>11499.373559218637</v>
      </c>
      <c r="AE13" s="32">
        <f t="shared" ca="1" si="7"/>
        <v>149492.33151612469</v>
      </c>
      <c r="AF13" s="24"/>
      <c r="AG13" s="38">
        <f t="shared" ca="1" si="14"/>
        <v>150113.8107033397</v>
      </c>
      <c r="AH13" s="27">
        <f ca="1">SUM(V43:V48)</f>
        <v>1459.3813282888079</v>
      </c>
      <c r="AI13" s="27">
        <f t="shared" ca="1" si="8"/>
        <v>10039.992230929829</v>
      </c>
      <c r="AJ13" s="5">
        <f t="shared" ca="1" si="9"/>
        <v>140073.81847240985</v>
      </c>
    </row>
    <row r="14" spans="1:39" x14ac:dyDescent="0.2">
      <c r="B14" s="47" t="s">
        <v>21</v>
      </c>
      <c r="C14" s="48"/>
      <c r="D14" s="49"/>
      <c r="E14" s="50">
        <f>+E80</f>
        <v>0</v>
      </c>
      <c r="F14" s="9"/>
      <c r="O14" s="165">
        <f t="shared" si="0"/>
        <v>44286</v>
      </c>
      <c r="P14" s="166">
        <v>8</v>
      </c>
      <c r="Q14" s="167">
        <f t="shared" ca="1" si="10"/>
        <v>216571.53536528436</v>
      </c>
      <c r="R14" s="168">
        <f t="shared" ca="1" si="1"/>
        <v>1916.5622598697728</v>
      </c>
      <c r="S14" s="167">
        <f t="shared" ca="1" si="2"/>
        <v>214654.9731054146</v>
      </c>
      <c r="T14" s="169"/>
      <c r="U14" s="170">
        <f t="shared" ca="1" si="11"/>
        <v>197250.57454721374</v>
      </c>
      <c r="V14" s="171">
        <f t="shared" ca="1" si="3"/>
        <v>328.75095757868957</v>
      </c>
      <c r="W14" s="171">
        <f t="shared" ca="1" si="4"/>
        <v>1587.8113022910832</v>
      </c>
      <c r="X14" s="168">
        <f t="shared" ca="1" si="5"/>
        <v>195662.76324492265</v>
      </c>
      <c r="Y14" s="24"/>
      <c r="AA14" s="25">
        <f t="shared" si="12"/>
        <v>45473</v>
      </c>
      <c r="AB14" s="31">
        <v>8</v>
      </c>
      <c r="AC14" s="32">
        <f t="shared" ca="1" si="13"/>
        <v>149492.33151612469</v>
      </c>
      <c r="AD14" s="5">
        <f t="shared" ca="1" si="6"/>
        <v>11499.373559218637</v>
      </c>
      <c r="AE14" s="32">
        <f t="shared" ca="1" si="7"/>
        <v>137992.95795690606</v>
      </c>
      <c r="AF14" s="24"/>
      <c r="AG14" s="38">
        <f t="shared" ca="1" si="14"/>
        <v>140073.81847240985</v>
      </c>
      <c r="AH14" s="27">
        <f ca="1">SUM(V49:V54)</f>
        <v>1358.5621421781661</v>
      </c>
      <c r="AI14" s="27">
        <f t="shared" ca="1" si="8"/>
        <v>10140.81141704047</v>
      </c>
      <c r="AJ14" s="5">
        <f t="shared" ca="1" si="9"/>
        <v>129933.00705536938</v>
      </c>
    </row>
    <row r="15" spans="1:39" x14ac:dyDescent="0.2">
      <c r="B15" s="51" t="s">
        <v>22</v>
      </c>
      <c r="C15" s="52"/>
      <c r="D15" s="49"/>
      <c r="E15" s="50"/>
      <c r="F15" s="9"/>
      <c r="O15" s="165">
        <f t="shared" si="0"/>
        <v>44316</v>
      </c>
      <c r="P15" s="166">
        <v>9</v>
      </c>
      <c r="Q15" s="167">
        <f t="shared" ca="1" si="10"/>
        <v>214654.9731054146</v>
      </c>
      <c r="R15" s="168">
        <f t="shared" ca="1" si="1"/>
        <v>1916.5622598697728</v>
      </c>
      <c r="S15" s="167">
        <f t="shared" ca="1" si="2"/>
        <v>212738.41084554483</v>
      </c>
      <c r="T15" s="169"/>
      <c r="U15" s="170">
        <f t="shared" ca="1" si="11"/>
        <v>195662.76324492265</v>
      </c>
      <c r="V15" s="171">
        <f t="shared" ca="1" si="3"/>
        <v>326.10460540820441</v>
      </c>
      <c r="W15" s="171">
        <f t="shared" ca="1" si="4"/>
        <v>1590.4576544615684</v>
      </c>
      <c r="X15" s="168">
        <f t="shared" ca="1" si="5"/>
        <v>194072.3055904611</v>
      </c>
      <c r="Y15" s="24"/>
      <c r="AA15" s="25">
        <f t="shared" si="12"/>
        <v>45657</v>
      </c>
      <c r="AB15" s="31">
        <v>9</v>
      </c>
      <c r="AC15" s="32">
        <f t="shared" ca="1" si="13"/>
        <v>137992.95795690606</v>
      </c>
      <c r="AD15" s="5">
        <f t="shared" ca="1" si="6"/>
        <v>11499.373559218637</v>
      </c>
      <c r="AE15" s="32">
        <f t="shared" ca="1" si="7"/>
        <v>126493.58439768742</v>
      </c>
      <c r="AF15" s="24"/>
      <c r="AG15" s="38">
        <f t="shared" ca="1" si="14"/>
        <v>129933.00705536938</v>
      </c>
      <c r="AH15" s="27">
        <f ca="1">SUM(V55:V60)</f>
        <v>1256.7305540602104</v>
      </c>
      <c r="AI15" s="27">
        <f t="shared" ca="1" si="8"/>
        <v>10242.643005158427</v>
      </c>
      <c r="AJ15" s="5">
        <f t="shared" ca="1" si="9"/>
        <v>119690.36405021095</v>
      </c>
    </row>
    <row r="16" spans="1:39" x14ac:dyDescent="0.2">
      <c r="B16" s="51" t="s">
        <v>23</v>
      </c>
      <c r="C16" s="52"/>
      <c r="D16" s="49"/>
      <c r="E16" s="50"/>
      <c r="F16" s="9"/>
      <c r="O16" s="165">
        <f t="shared" si="0"/>
        <v>44347</v>
      </c>
      <c r="P16" s="166">
        <v>10</v>
      </c>
      <c r="Q16" s="167">
        <f t="shared" ca="1" si="10"/>
        <v>212738.41084554483</v>
      </c>
      <c r="R16" s="168">
        <f t="shared" ca="1" si="1"/>
        <v>1916.5622598697728</v>
      </c>
      <c r="S16" s="167">
        <f t="shared" ca="1" si="2"/>
        <v>210821.84858567506</v>
      </c>
      <c r="T16" s="169"/>
      <c r="U16" s="170">
        <f t="shared" ca="1" si="11"/>
        <v>194072.3055904611</v>
      </c>
      <c r="V16" s="171">
        <f t="shared" ca="1" si="3"/>
        <v>323.45384265076854</v>
      </c>
      <c r="W16" s="171">
        <f t="shared" ca="1" si="4"/>
        <v>1593.1084172190042</v>
      </c>
      <c r="X16" s="168">
        <f t="shared" ca="1" si="5"/>
        <v>192479.19717324208</v>
      </c>
      <c r="Y16" s="24"/>
      <c r="AA16" s="25">
        <f t="shared" si="12"/>
        <v>45838</v>
      </c>
      <c r="AB16" s="31">
        <v>10</v>
      </c>
      <c r="AC16" s="32">
        <f t="shared" ca="1" si="13"/>
        <v>126493.58439768742</v>
      </c>
      <c r="AD16" s="5">
        <f t="shared" ca="1" si="6"/>
        <v>11499.373559218637</v>
      </c>
      <c r="AE16" s="32">
        <f t="shared" ca="1" si="7"/>
        <v>114994.21083846877</v>
      </c>
      <c r="AF16" s="24"/>
      <c r="AG16" s="38">
        <f t="shared" ca="1" si="14"/>
        <v>119690.36405021095</v>
      </c>
      <c r="AH16" s="27">
        <f ca="1">SUM(V61:V66)</f>
        <v>1153.8763976375919</v>
      </c>
      <c r="AI16" s="27">
        <f t="shared" ca="1" si="8"/>
        <v>10345.497161581045</v>
      </c>
      <c r="AJ16" s="5">
        <f t="shared" ca="1" si="9"/>
        <v>109344.8668886299</v>
      </c>
    </row>
    <row r="17" spans="1:36" x14ac:dyDescent="0.2">
      <c r="B17" s="53" t="s">
        <v>24</v>
      </c>
      <c r="C17" s="54"/>
      <c r="D17" s="55"/>
      <c r="E17" s="56">
        <f ca="1">SUM(E13:E16)</f>
        <v>21695.94643095581</v>
      </c>
      <c r="F17" s="9"/>
      <c r="G17" s="57"/>
      <c r="H17" s="9"/>
      <c r="I17" s="9"/>
      <c r="J17" s="9"/>
      <c r="K17" s="9"/>
      <c r="L17" s="9"/>
      <c r="M17" s="9"/>
      <c r="N17" s="9"/>
      <c r="O17" s="165">
        <f t="shared" si="0"/>
        <v>44377</v>
      </c>
      <c r="P17" s="166">
        <v>11</v>
      </c>
      <c r="Q17" s="167">
        <f t="shared" ca="1" si="10"/>
        <v>210821.84858567506</v>
      </c>
      <c r="R17" s="168">
        <f t="shared" ca="1" si="1"/>
        <v>1916.5622598697728</v>
      </c>
      <c r="S17" s="167">
        <f t="shared" ca="1" si="2"/>
        <v>208905.2863258053</v>
      </c>
      <c r="T17" s="169"/>
      <c r="U17" s="170">
        <f t="shared" ca="1" si="11"/>
        <v>192479.19717324208</v>
      </c>
      <c r="V17" s="171">
        <f t="shared" ca="1" si="3"/>
        <v>320.79866195540347</v>
      </c>
      <c r="W17" s="171">
        <f t="shared" ca="1" si="4"/>
        <v>1595.7635979143693</v>
      </c>
      <c r="X17" s="168">
        <f t="shared" ca="1" si="5"/>
        <v>190883.43357532771</v>
      </c>
      <c r="Y17" s="24"/>
      <c r="AA17" s="25">
        <f t="shared" si="12"/>
        <v>46022</v>
      </c>
      <c r="AB17" s="31">
        <v>11</v>
      </c>
      <c r="AC17" s="32">
        <f t="shared" ca="1" si="13"/>
        <v>114994.21083846877</v>
      </c>
      <c r="AD17" s="5">
        <f t="shared" ca="1" si="6"/>
        <v>11499.373559218637</v>
      </c>
      <c r="AE17" s="32">
        <f t="shared" ca="1" si="7"/>
        <v>103494.83727925013</v>
      </c>
      <c r="AF17" s="24"/>
      <c r="AG17" s="38">
        <f t="shared" ca="1" si="14"/>
        <v>109344.8668886299</v>
      </c>
      <c r="AH17" s="27">
        <f ca="1">SUM(V67:V72)</f>
        <v>1049.9894045254509</v>
      </c>
      <c r="AI17" s="27">
        <f t="shared" ca="1" si="8"/>
        <v>10449.384154693185</v>
      </c>
      <c r="AJ17" s="5">
        <f t="shared" ca="1" si="9"/>
        <v>98895.482733936718</v>
      </c>
    </row>
    <row r="18" spans="1:36" x14ac:dyDescent="0.2">
      <c r="D18" s="1"/>
      <c r="E18" s="58"/>
      <c r="F18" s="9"/>
      <c r="G18" s="57"/>
      <c r="H18" s="9"/>
      <c r="I18" s="9"/>
      <c r="J18" s="9"/>
      <c r="K18" s="9"/>
      <c r="L18" s="9"/>
      <c r="M18" s="9"/>
      <c r="N18" s="9"/>
      <c r="O18" s="165">
        <f t="shared" si="0"/>
        <v>44408</v>
      </c>
      <c r="P18" s="166">
        <v>12</v>
      </c>
      <c r="Q18" s="167">
        <f t="shared" ca="1" si="10"/>
        <v>208905.2863258053</v>
      </c>
      <c r="R18" s="168">
        <f t="shared" ca="1" si="1"/>
        <v>1916.5622598697728</v>
      </c>
      <c r="S18" s="167">
        <f t="shared" ca="1" si="2"/>
        <v>206988.72406593553</v>
      </c>
      <c r="T18" s="169"/>
      <c r="U18" s="170">
        <f t="shared" ca="1" si="11"/>
        <v>190883.43357532771</v>
      </c>
      <c r="V18" s="171">
        <f t="shared" ca="1" si="3"/>
        <v>318.13905595887951</v>
      </c>
      <c r="W18" s="171">
        <f t="shared" ca="1" si="4"/>
        <v>1598.4232039108933</v>
      </c>
      <c r="X18" s="168">
        <f t="shared" ca="1" si="5"/>
        <v>189285.01037141681</v>
      </c>
      <c r="Y18" s="24"/>
      <c r="AA18" s="25">
        <f t="shared" si="12"/>
        <v>46203</v>
      </c>
      <c r="AB18" s="31">
        <v>12</v>
      </c>
      <c r="AC18" s="32">
        <f t="shared" ca="1" si="13"/>
        <v>103494.83727925013</v>
      </c>
      <c r="AD18" s="5">
        <f t="shared" ca="1" si="6"/>
        <v>11499.373559218637</v>
      </c>
      <c r="AE18" s="32">
        <f t="shared" ca="1" si="7"/>
        <v>91995.46372003149</v>
      </c>
      <c r="AF18" s="24"/>
      <c r="AG18" s="38">
        <f t="shared" ca="1" si="14"/>
        <v>98895.482733936718</v>
      </c>
      <c r="AH18" s="27">
        <f ca="1">SUM(V73:V78)</f>
        <v>945.05920322627799</v>
      </c>
      <c r="AI18" s="27">
        <f t="shared" ca="1" si="8"/>
        <v>10554.314355992359</v>
      </c>
      <c r="AJ18" s="5">
        <f t="shared" ca="1" si="9"/>
        <v>88341.168377944356</v>
      </c>
    </row>
    <row r="19" spans="1:36" x14ac:dyDescent="0.2">
      <c r="B19" s="59" t="s">
        <v>25</v>
      </c>
      <c r="C19" s="59"/>
      <c r="D19" s="60"/>
      <c r="E19" s="61"/>
      <c r="F19" s="9"/>
      <c r="O19" s="25">
        <f t="shared" si="0"/>
        <v>44439</v>
      </c>
      <c r="P19" s="31">
        <v>13</v>
      </c>
      <c r="Q19" s="32">
        <f t="shared" ca="1" si="10"/>
        <v>206988.72406593553</v>
      </c>
      <c r="R19" s="5">
        <f t="shared" ca="1" si="1"/>
        <v>1916.5622598697728</v>
      </c>
      <c r="S19" s="32">
        <f t="shared" ca="1" si="2"/>
        <v>205072.16180606576</v>
      </c>
      <c r="T19" s="24"/>
      <c r="U19" s="38">
        <f t="shared" ca="1" si="11"/>
        <v>189285.01037141681</v>
      </c>
      <c r="V19" s="34">
        <f t="shared" ca="1" si="3"/>
        <v>315.47501728569472</v>
      </c>
      <c r="W19" s="34">
        <f t="shared" ca="1" si="4"/>
        <v>1601.087242584078</v>
      </c>
      <c r="X19" s="5">
        <f t="shared" ca="1" si="5"/>
        <v>187683.92312883274</v>
      </c>
      <c r="Y19" s="24"/>
      <c r="AA19" s="25">
        <f t="shared" si="12"/>
        <v>46387</v>
      </c>
      <c r="AB19" s="31">
        <v>13</v>
      </c>
      <c r="AC19" s="32">
        <f t="shared" ca="1" si="13"/>
        <v>91995.46372003149</v>
      </c>
      <c r="AD19" s="5">
        <f t="shared" ca="1" si="6"/>
        <v>11499.373559218637</v>
      </c>
      <c r="AE19" s="32">
        <f t="shared" ca="1" si="7"/>
        <v>80496.090160812848</v>
      </c>
      <c r="AF19" s="24"/>
      <c r="AG19" s="38">
        <f t="shared" ca="1" si="14"/>
        <v>88341.168377944356</v>
      </c>
      <c r="AH19" s="27">
        <f ca="1">SUM(V79:V84)</f>
        <v>839.07531809448005</v>
      </c>
      <c r="AI19" s="27">
        <f t="shared" ca="1" si="8"/>
        <v>10660.298241124157</v>
      </c>
      <c r="AJ19" s="5">
        <f t="shared" ca="1" si="9"/>
        <v>77680.870136820202</v>
      </c>
    </row>
    <row r="20" spans="1:36" x14ac:dyDescent="0.2">
      <c r="B20" s="62" t="s">
        <v>26</v>
      </c>
      <c r="C20" s="62"/>
      <c r="D20" s="61"/>
      <c r="E20" s="63">
        <f>+E6</f>
        <v>210000</v>
      </c>
      <c r="F20" s="9"/>
      <c r="G20" s="57"/>
      <c r="H20" s="9"/>
      <c r="I20" s="9"/>
      <c r="J20" s="9"/>
      <c r="K20" s="9"/>
      <c r="L20" s="9"/>
      <c r="M20" s="9"/>
      <c r="N20" s="9"/>
      <c r="O20" s="25">
        <f t="shared" si="0"/>
        <v>44469</v>
      </c>
      <c r="P20" s="31">
        <v>14</v>
      </c>
      <c r="Q20" s="32">
        <f t="shared" ca="1" si="10"/>
        <v>205072.16180606576</v>
      </c>
      <c r="R20" s="5">
        <f t="shared" ca="1" si="1"/>
        <v>1916.5622598697728</v>
      </c>
      <c r="S20" s="32">
        <f t="shared" ca="1" si="2"/>
        <v>203155.599546196</v>
      </c>
      <c r="T20" s="24"/>
      <c r="U20" s="38">
        <f t="shared" ca="1" si="11"/>
        <v>187683.92312883274</v>
      </c>
      <c r="V20" s="34">
        <f t="shared" ca="1" si="3"/>
        <v>312.80653854805456</v>
      </c>
      <c r="W20" s="34">
        <f t="shared" ca="1" si="4"/>
        <v>1603.7557213217183</v>
      </c>
      <c r="X20" s="5">
        <f t="shared" ca="1" si="5"/>
        <v>186080.16740751103</v>
      </c>
      <c r="Y20" s="24"/>
      <c r="AA20" s="25">
        <f t="shared" si="12"/>
        <v>46568</v>
      </c>
      <c r="AB20" s="31">
        <v>14</v>
      </c>
      <c r="AC20" s="32">
        <f t="shared" ca="1" si="13"/>
        <v>80496.090160812848</v>
      </c>
      <c r="AD20" s="5">
        <f t="shared" ca="1" si="6"/>
        <v>11499.373559218637</v>
      </c>
      <c r="AE20" s="32">
        <f t="shared" ca="1" si="7"/>
        <v>68996.716601594206</v>
      </c>
      <c r="AF20" s="24"/>
      <c r="AG20" s="38">
        <f t="shared" ca="1" si="14"/>
        <v>77680.870136820202</v>
      </c>
      <c r="AH20" s="27">
        <f ca="1">SUM(V85:V90)</f>
        <v>732.02716829055271</v>
      </c>
      <c r="AI20" s="27">
        <f t="shared" ca="1" si="8"/>
        <v>10767.346390928084</v>
      </c>
      <c r="AJ20" s="5">
        <f t="shared" ca="1" si="9"/>
        <v>66913.523745892118</v>
      </c>
    </row>
    <row r="21" spans="1:36" x14ac:dyDescent="0.2">
      <c r="B21" s="62" t="s">
        <v>27</v>
      </c>
      <c r="C21" s="62"/>
      <c r="D21" s="61"/>
      <c r="E21" s="63">
        <f>+SUM(E43:E47)</f>
        <v>5400</v>
      </c>
      <c r="F21" s="9"/>
      <c r="O21" s="25">
        <f t="shared" si="0"/>
        <v>44500</v>
      </c>
      <c r="P21" s="31">
        <v>15</v>
      </c>
      <c r="Q21" s="32">
        <f t="shared" ca="1" si="10"/>
        <v>203155.599546196</v>
      </c>
      <c r="R21" s="5">
        <f t="shared" ca="1" si="1"/>
        <v>1916.5622598697728</v>
      </c>
      <c r="S21" s="32">
        <f t="shared" ca="1" si="2"/>
        <v>201239.03728632623</v>
      </c>
      <c r="T21" s="24"/>
      <c r="U21" s="38">
        <f t="shared" ca="1" si="11"/>
        <v>186080.16740751103</v>
      </c>
      <c r="V21" s="34">
        <f t="shared" ca="1" si="3"/>
        <v>310.13361234585176</v>
      </c>
      <c r="W21" s="34">
        <f t="shared" ca="1" si="4"/>
        <v>1606.428647523921</v>
      </c>
      <c r="X21" s="5">
        <f t="shared" ca="1" si="5"/>
        <v>184473.73875998711</v>
      </c>
      <c r="Y21" s="24"/>
      <c r="AA21" s="25">
        <f t="shared" si="12"/>
        <v>46752</v>
      </c>
      <c r="AB21" s="31">
        <v>15</v>
      </c>
      <c r="AC21" s="32">
        <f t="shared" ca="1" si="13"/>
        <v>68996.716601594206</v>
      </c>
      <c r="AD21" s="5">
        <f t="shared" ca="1" si="6"/>
        <v>11499.373559218637</v>
      </c>
      <c r="AE21" s="32">
        <f t="shared" ca="1" si="7"/>
        <v>57497.343042375571</v>
      </c>
      <c r="AF21" s="24"/>
      <c r="AG21" s="38">
        <f t="shared" ca="1" si="14"/>
        <v>66913.523745892118</v>
      </c>
      <c r="AH21" s="27">
        <f ca="1">SUM(V91:V96)</f>
        <v>623.90406672474717</v>
      </c>
      <c r="AI21" s="27">
        <f t="shared" ca="1" si="8"/>
        <v>10875.46949249389</v>
      </c>
      <c r="AJ21" s="5">
        <f t="shared" ca="1" si="9"/>
        <v>56038.05425339823</v>
      </c>
    </row>
    <row r="22" spans="1:36" x14ac:dyDescent="0.2">
      <c r="A22" s="9"/>
      <c r="B22" s="64" t="s">
        <v>28</v>
      </c>
      <c r="C22" s="64"/>
      <c r="D22" s="59"/>
      <c r="E22" s="65">
        <f>SUM(E20:E21)</f>
        <v>215400</v>
      </c>
      <c r="F22" s="9"/>
      <c r="O22" s="25">
        <f t="shared" si="0"/>
        <v>44530</v>
      </c>
      <c r="P22" s="31">
        <v>16</v>
      </c>
      <c r="Q22" s="32">
        <f t="shared" ca="1" si="10"/>
        <v>201239.03728632623</v>
      </c>
      <c r="R22" s="5">
        <f t="shared" ca="1" si="1"/>
        <v>1916.5622598697728</v>
      </c>
      <c r="S22" s="32">
        <f t="shared" ca="1" si="2"/>
        <v>199322.47502645646</v>
      </c>
      <c r="T22" s="24"/>
      <c r="U22" s="38">
        <f t="shared" ca="1" si="11"/>
        <v>184473.73875998711</v>
      </c>
      <c r="V22" s="34">
        <f t="shared" ca="1" si="3"/>
        <v>307.4562312666452</v>
      </c>
      <c r="W22" s="34">
        <f t="shared" ca="1" si="4"/>
        <v>1609.1060286031275</v>
      </c>
      <c r="X22" s="5">
        <f t="shared" ca="1" si="5"/>
        <v>182864.63273138399</v>
      </c>
      <c r="Y22" s="24"/>
      <c r="AA22" s="25">
        <f t="shared" si="12"/>
        <v>46934</v>
      </c>
      <c r="AB22" s="31">
        <v>16</v>
      </c>
      <c r="AC22" s="32">
        <f t="shared" ca="1" si="13"/>
        <v>57497.343042375571</v>
      </c>
      <c r="AD22" s="5">
        <f t="shared" ca="1" si="6"/>
        <v>11499.373559218637</v>
      </c>
      <c r="AE22" s="32">
        <f t="shared" ca="1" si="7"/>
        <v>45997.969483156936</v>
      </c>
      <c r="AF22" s="24"/>
      <c r="AG22" s="38">
        <f t="shared" ca="1" si="14"/>
        <v>56038.05425339823</v>
      </c>
      <c r="AH22" s="27">
        <f ca="1">SUM(V97:V102)</f>
        <v>514.6952189901308</v>
      </c>
      <c r="AI22" s="27">
        <f t="shared" ca="1" si="8"/>
        <v>10984.678340228505</v>
      </c>
      <c r="AJ22" s="5">
        <f t="shared" ca="1" si="9"/>
        <v>45053.375913169722</v>
      </c>
    </row>
    <row r="23" spans="1:36" x14ac:dyDescent="0.2">
      <c r="B23" s="66"/>
      <c r="C23" s="66"/>
      <c r="D23" s="67"/>
      <c r="E23" s="68"/>
      <c r="F23" s="9"/>
      <c r="O23" s="25">
        <f t="shared" si="0"/>
        <v>44561</v>
      </c>
      <c r="P23" s="31">
        <v>17</v>
      </c>
      <c r="Q23" s="32">
        <f t="shared" ca="1" si="10"/>
        <v>199322.47502645646</v>
      </c>
      <c r="R23" s="5">
        <f t="shared" ca="1" si="1"/>
        <v>1916.5622598697728</v>
      </c>
      <c r="S23" s="32">
        <f t="shared" ca="1" si="2"/>
        <v>197405.9127665867</v>
      </c>
      <c r="T23" s="24"/>
      <c r="U23" s="38">
        <f t="shared" ca="1" si="11"/>
        <v>182864.63273138399</v>
      </c>
      <c r="V23" s="34">
        <f t="shared" ca="1" si="3"/>
        <v>304.77438788564001</v>
      </c>
      <c r="W23" s="34">
        <f t="shared" ca="1" si="4"/>
        <v>1611.7878719841328</v>
      </c>
      <c r="X23" s="5">
        <f t="shared" ca="1" si="5"/>
        <v>181252.84485939986</v>
      </c>
      <c r="Y23" s="24"/>
      <c r="AA23" s="25">
        <f t="shared" si="12"/>
        <v>47118</v>
      </c>
      <c r="AB23" s="31">
        <v>17</v>
      </c>
      <c r="AC23" s="32">
        <f t="shared" ca="1" si="13"/>
        <v>45997.969483156936</v>
      </c>
      <c r="AD23" s="5">
        <f t="shared" ca="1" si="6"/>
        <v>11499.373559218637</v>
      </c>
      <c r="AE23" s="32">
        <f t="shared" ca="1" si="7"/>
        <v>34498.595923938301</v>
      </c>
      <c r="AF23" s="24"/>
      <c r="AG23" s="38">
        <f t="shared" ca="1" si="14"/>
        <v>45053.375913169722</v>
      </c>
      <c r="AH23" s="27">
        <f ca="1">SUM(V103:V108)</f>
        <v>404.38972228493401</v>
      </c>
      <c r="AI23" s="27">
        <f t="shared" ca="1" si="8"/>
        <v>11094.983836933703</v>
      </c>
      <c r="AJ23" s="5">
        <f t="shared" ca="1" si="9"/>
        <v>33958.392076236021</v>
      </c>
    </row>
    <row r="24" spans="1:36" x14ac:dyDescent="0.2">
      <c r="B24" s="69" t="s">
        <v>29</v>
      </c>
      <c r="C24" s="70"/>
      <c r="D24" s="71"/>
      <c r="E24" s="72"/>
      <c r="F24" s="9"/>
      <c r="O24" s="25">
        <f t="shared" si="0"/>
        <v>44592</v>
      </c>
      <c r="P24" s="31">
        <v>18</v>
      </c>
      <c r="Q24" s="32">
        <f t="shared" ca="1" si="10"/>
        <v>197405.9127665867</v>
      </c>
      <c r="R24" s="5">
        <f t="shared" ca="1" si="1"/>
        <v>1916.5622598697728</v>
      </c>
      <c r="S24" s="32">
        <f t="shared" ca="1" si="2"/>
        <v>195489.35050671693</v>
      </c>
      <c r="T24" s="24"/>
      <c r="U24" s="38">
        <f t="shared" ca="1" si="11"/>
        <v>181252.84485939986</v>
      </c>
      <c r="V24" s="34">
        <f t="shared" ca="1" si="3"/>
        <v>302.08807476566648</v>
      </c>
      <c r="W24" s="34">
        <f t="shared" ca="1" si="4"/>
        <v>1614.4741851041063</v>
      </c>
      <c r="X24" s="5">
        <f t="shared" ca="1" si="5"/>
        <v>179638.37067429576</v>
      </c>
      <c r="Y24" s="24"/>
      <c r="AA24" s="25">
        <f t="shared" si="12"/>
        <v>47299</v>
      </c>
      <c r="AB24" s="31">
        <v>18</v>
      </c>
      <c r="AC24" s="32">
        <f t="shared" ca="1" si="13"/>
        <v>34498.595923938301</v>
      </c>
      <c r="AD24" s="5">
        <f t="shared" ca="1" si="6"/>
        <v>11499.373559218637</v>
      </c>
      <c r="AE24" s="32">
        <f t="shared" ca="1" si="7"/>
        <v>22999.222364719666</v>
      </c>
      <c r="AF24" s="24"/>
      <c r="AG24" s="38">
        <f t="shared" ca="1" si="14"/>
        <v>33958.392076236021</v>
      </c>
      <c r="AH24" s="27">
        <f ca="1">SUM(V109:V114)</f>
        <v>292.97656432407513</v>
      </c>
      <c r="AI24" s="27">
        <f t="shared" ca="1" si="8"/>
        <v>11206.396994894561</v>
      </c>
      <c r="AJ24" s="5">
        <f t="shared" ca="1" si="9"/>
        <v>22751.995081341462</v>
      </c>
    </row>
    <row r="25" spans="1:36" x14ac:dyDescent="0.2">
      <c r="B25" s="73" t="s">
        <v>30</v>
      </c>
      <c r="C25" s="62"/>
      <c r="D25" s="61"/>
      <c r="E25" s="74">
        <f>+E60</f>
        <v>215400</v>
      </c>
      <c r="F25" s="9"/>
      <c r="N25" s="145"/>
      <c r="O25" s="165">
        <f t="shared" si="0"/>
        <v>44620</v>
      </c>
      <c r="P25" s="166">
        <v>19</v>
      </c>
      <c r="Q25" s="167">
        <f t="shared" ca="1" si="10"/>
        <v>195489.35050671693</v>
      </c>
      <c r="R25" s="168">
        <f t="shared" ca="1" si="1"/>
        <v>1916.5622598697728</v>
      </c>
      <c r="S25" s="167">
        <f t="shared" ca="1" si="2"/>
        <v>193572.78824684717</v>
      </c>
      <c r="T25" s="169"/>
      <c r="U25" s="170">
        <f t="shared" ca="1" si="11"/>
        <v>179638.37067429576</v>
      </c>
      <c r="V25" s="171">
        <f t="shared" ca="1" si="3"/>
        <v>299.39728445715963</v>
      </c>
      <c r="W25" s="171">
        <f t="shared" ca="1" si="4"/>
        <v>1617.1649754126131</v>
      </c>
      <c r="X25" s="168">
        <f t="shared" ca="1" si="5"/>
        <v>178021.20569888313</v>
      </c>
      <c r="Y25" s="24"/>
      <c r="AA25" s="25">
        <f t="shared" si="12"/>
        <v>47483</v>
      </c>
      <c r="AB25" s="31">
        <v>19</v>
      </c>
      <c r="AC25" s="32">
        <f t="shared" ca="1" si="13"/>
        <v>22999.222364719666</v>
      </c>
      <c r="AD25" s="5">
        <f t="shared" ca="1" si="6"/>
        <v>11499.373559218637</v>
      </c>
      <c r="AE25" s="32">
        <f t="shared" ca="1" si="7"/>
        <v>11499.848805501029</v>
      </c>
      <c r="AF25" s="24"/>
      <c r="AG25" s="38">
        <f t="shared" ca="1" si="14"/>
        <v>22751.995081341462</v>
      </c>
      <c r="AH25" s="27">
        <f ca="1">SUM(V115:V120)</f>
        <v>180.44462223975592</v>
      </c>
      <c r="AI25" s="27">
        <f t="shared" ca="1" si="8"/>
        <v>11318.92893697888</v>
      </c>
      <c r="AJ25" s="5">
        <f t="shared" ca="1" si="9"/>
        <v>11433.066144362581</v>
      </c>
    </row>
    <row r="26" spans="1:36" x14ac:dyDescent="0.2">
      <c r="B26" s="73" t="s">
        <v>31</v>
      </c>
      <c r="C26" s="62"/>
      <c r="D26" s="61"/>
      <c r="E26" s="74">
        <f ca="1">+E61</f>
        <v>21695.94643095581</v>
      </c>
      <c r="F26" s="9"/>
      <c r="N26" s="145"/>
      <c r="O26" s="165">
        <f t="shared" si="0"/>
        <v>44651</v>
      </c>
      <c r="P26" s="166">
        <v>20</v>
      </c>
      <c r="Q26" s="167">
        <f t="shared" ca="1" si="10"/>
        <v>193572.78824684717</v>
      </c>
      <c r="R26" s="168">
        <f t="shared" ca="1" si="1"/>
        <v>1916.5622598697728</v>
      </c>
      <c r="S26" s="167">
        <f t="shared" ca="1" si="2"/>
        <v>191656.2259869774</v>
      </c>
      <c r="T26" s="169"/>
      <c r="U26" s="170">
        <f t="shared" ca="1" si="11"/>
        <v>178021.20569888313</v>
      </c>
      <c r="V26" s="171">
        <f t="shared" ca="1" si="3"/>
        <v>296.70200949813858</v>
      </c>
      <c r="W26" s="171">
        <f t="shared" ca="1" si="4"/>
        <v>1619.8602503716343</v>
      </c>
      <c r="X26" s="168">
        <f t="shared" ca="1" si="5"/>
        <v>176401.34544851151</v>
      </c>
      <c r="Y26" s="24"/>
      <c r="AA26" s="25">
        <f t="shared" si="12"/>
        <v>47664</v>
      </c>
      <c r="AB26" s="31">
        <v>20</v>
      </c>
      <c r="AC26" s="32">
        <f t="shared" ca="1" si="13"/>
        <v>11499.848805501029</v>
      </c>
      <c r="AD26" s="5">
        <f t="shared" ca="1" si="6"/>
        <v>11499.373559218637</v>
      </c>
      <c r="AE26" s="32">
        <f t="shared" ca="1" si="7"/>
        <v>0.47524628239261801</v>
      </c>
      <c r="AF26" s="24"/>
      <c r="AG26" s="38">
        <f t="shared" ca="1" si="14"/>
        <v>11433.066144362581</v>
      </c>
      <c r="AH26" s="27">
        <f ca="1">SUM(V121:V126)</f>
        <v>66.782661471015786</v>
      </c>
      <c r="AI26" s="27">
        <f t="shared" ca="1" si="8"/>
        <v>11432.590897747621</v>
      </c>
      <c r="AJ26" s="5">
        <f t="shared" ca="1" si="9"/>
        <v>0.47524661496026965</v>
      </c>
    </row>
    <row r="27" spans="1:36" x14ac:dyDescent="0.2">
      <c r="B27" s="75" t="s">
        <v>32</v>
      </c>
      <c r="C27" s="64"/>
      <c r="D27" s="76"/>
      <c r="E27" s="77">
        <f ca="1">SUM(E25:E26)</f>
        <v>237095.94643095581</v>
      </c>
      <c r="F27" s="9"/>
      <c r="N27" s="146"/>
      <c r="O27" s="165">
        <f t="shared" si="0"/>
        <v>44681</v>
      </c>
      <c r="P27" s="166">
        <v>21</v>
      </c>
      <c r="Q27" s="167">
        <f t="shared" ca="1" si="10"/>
        <v>191656.2259869774</v>
      </c>
      <c r="R27" s="168">
        <f t="shared" ca="1" si="1"/>
        <v>1916.5622598697728</v>
      </c>
      <c r="S27" s="167">
        <f t="shared" ca="1" si="2"/>
        <v>189739.66372710763</v>
      </c>
      <c r="T27" s="169"/>
      <c r="U27" s="170">
        <f t="shared" ca="1" si="11"/>
        <v>176401.34544851151</v>
      </c>
      <c r="V27" s="171">
        <f t="shared" ca="1" si="3"/>
        <v>294.00224241418584</v>
      </c>
      <c r="W27" s="171">
        <f t="shared" ca="1" si="4"/>
        <v>1622.5600174555871</v>
      </c>
      <c r="X27" s="168">
        <f t="shared" ca="1" si="5"/>
        <v>174778.78543105593</v>
      </c>
      <c r="Y27" s="24"/>
    </row>
    <row r="28" spans="1:36" x14ac:dyDescent="0.2">
      <c r="B28" s="73" t="s">
        <v>27</v>
      </c>
      <c r="C28" s="62"/>
      <c r="D28" s="61"/>
      <c r="E28" s="74">
        <f ca="1">+E76+E83</f>
        <v>17891.524753717647</v>
      </c>
      <c r="F28" s="9"/>
      <c r="O28" s="165">
        <f t="shared" si="0"/>
        <v>44712</v>
      </c>
      <c r="P28" s="166">
        <v>22</v>
      </c>
      <c r="Q28" s="167">
        <f t="shared" ca="1" si="10"/>
        <v>189739.66372710763</v>
      </c>
      <c r="R28" s="168">
        <f t="shared" ca="1" si="1"/>
        <v>1916.5622598697728</v>
      </c>
      <c r="S28" s="167">
        <f t="shared" ca="1" si="2"/>
        <v>187823.10146723787</v>
      </c>
      <c r="T28" s="169"/>
      <c r="U28" s="170">
        <f t="shared" ca="1" si="11"/>
        <v>174778.78543105593</v>
      </c>
      <c r="V28" s="171">
        <f t="shared" ca="1" si="3"/>
        <v>291.29797571842658</v>
      </c>
      <c r="W28" s="171">
        <f t="shared" ca="1" si="4"/>
        <v>1625.2642841513461</v>
      </c>
      <c r="X28" s="168">
        <f t="shared" ca="1" si="5"/>
        <v>173153.52114690459</v>
      </c>
      <c r="Y28" s="24"/>
    </row>
    <row r="29" spans="1:36" x14ac:dyDescent="0.2">
      <c r="B29" s="78" t="s">
        <v>33</v>
      </c>
      <c r="C29" s="79"/>
      <c r="D29" s="80"/>
      <c r="E29" s="81">
        <f ca="1">+E25+E26+E28</f>
        <v>254987.47118467346</v>
      </c>
      <c r="F29" s="9"/>
      <c r="O29" s="165">
        <f t="shared" si="0"/>
        <v>44742</v>
      </c>
      <c r="P29" s="166">
        <v>23</v>
      </c>
      <c r="Q29" s="167">
        <f t="shared" ca="1" si="10"/>
        <v>187823.10146723787</v>
      </c>
      <c r="R29" s="168">
        <f t="shared" ca="1" si="1"/>
        <v>1916.5622598697728</v>
      </c>
      <c r="S29" s="167">
        <f t="shared" ca="1" si="2"/>
        <v>185906.5392073681</v>
      </c>
      <c r="T29" s="169"/>
      <c r="U29" s="170">
        <f t="shared" ca="1" si="11"/>
        <v>173153.52114690459</v>
      </c>
      <c r="V29" s="171">
        <f t="shared" ca="1" si="3"/>
        <v>288.58920191150764</v>
      </c>
      <c r="W29" s="171">
        <f t="shared" ca="1" si="4"/>
        <v>1627.9730579582651</v>
      </c>
      <c r="X29" s="168">
        <f t="shared" ca="1" si="5"/>
        <v>171525.54808894632</v>
      </c>
      <c r="Y29" s="24"/>
    </row>
    <row r="30" spans="1:36" x14ac:dyDescent="0.2">
      <c r="B30" s="82"/>
      <c r="C30" s="82"/>
      <c r="D30" s="83"/>
      <c r="E30" s="84"/>
      <c r="F30" s="9"/>
      <c r="O30" s="165">
        <f t="shared" si="0"/>
        <v>44773</v>
      </c>
      <c r="P30" s="166">
        <v>24</v>
      </c>
      <c r="Q30" s="167">
        <f t="shared" ca="1" si="10"/>
        <v>185906.5392073681</v>
      </c>
      <c r="R30" s="168">
        <f t="shared" ca="1" si="1"/>
        <v>1916.5622598697728</v>
      </c>
      <c r="S30" s="167">
        <f t="shared" ca="1" si="2"/>
        <v>183989.97694749833</v>
      </c>
      <c r="T30" s="169"/>
      <c r="U30" s="170">
        <f t="shared" ca="1" si="11"/>
        <v>171525.54808894632</v>
      </c>
      <c r="V30" s="171">
        <f t="shared" ca="1" si="3"/>
        <v>285.87591348157724</v>
      </c>
      <c r="W30" s="171">
        <f t="shared" ca="1" si="4"/>
        <v>1630.6863463881955</v>
      </c>
      <c r="X30" s="168">
        <f t="shared" ca="1" si="5"/>
        <v>169894.86174255813</v>
      </c>
      <c r="Y30" s="24"/>
    </row>
    <row r="31" spans="1:36" x14ac:dyDescent="0.2">
      <c r="B31" s="85" t="s">
        <v>34</v>
      </c>
      <c r="C31" s="86"/>
      <c r="D31" s="87"/>
      <c r="E31" s="88">
        <f ca="1">+E55</f>
        <v>7108.4752462823526</v>
      </c>
      <c r="F31" s="9"/>
      <c r="N31" s="144" t="b">
        <f ca="1">+E55+E28=E8</f>
        <v>1</v>
      </c>
      <c r="O31" s="25">
        <f t="shared" si="0"/>
        <v>44804</v>
      </c>
      <c r="P31" s="31">
        <v>25</v>
      </c>
      <c r="Q31" s="32">
        <f t="shared" ca="1" si="10"/>
        <v>183989.97694749833</v>
      </c>
      <c r="R31" s="5">
        <f t="shared" ca="1" si="1"/>
        <v>1916.5622598697728</v>
      </c>
      <c r="S31" s="32">
        <f t="shared" ca="1" si="2"/>
        <v>182073.41468762857</v>
      </c>
      <c r="T31" s="24"/>
      <c r="U31" s="38">
        <f t="shared" ca="1" si="11"/>
        <v>169894.86174255813</v>
      </c>
      <c r="V31" s="34">
        <f t="shared" ca="1" si="3"/>
        <v>283.15810290426356</v>
      </c>
      <c r="W31" s="34">
        <f t="shared" ca="1" si="4"/>
        <v>1633.4041569655092</v>
      </c>
      <c r="X31" s="5">
        <f t="shared" ca="1" si="5"/>
        <v>168261.45758559264</v>
      </c>
      <c r="Y31" s="24"/>
    </row>
    <row r="32" spans="1:36" x14ac:dyDescent="0.2">
      <c r="B32" s="89" t="s">
        <v>35</v>
      </c>
      <c r="C32" s="90"/>
      <c r="D32" s="76"/>
      <c r="E32" s="91">
        <f ca="1">+E27-E55</f>
        <v>229987.47118467346</v>
      </c>
      <c r="F32" s="9"/>
      <c r="O32" s="25">
        <f t="shared" si="0"/>
        <v>44834</v>
      </c>
      <c r="P32" s="31">
        <v>26</v>
      </c>
      <c r="Q32" s="32">
        <f t="shared" ca="1" si="10"/>
        <v>182073.41468762857</v>
      </c>
      <c r="R32" s="5">
        <f t="shared" ca="1" si="1"/>
        <v>1916.5622598697728</v>
      </c>
      <c r="S32" s="32">
        <f t="shared" ca="1" si="2"/>
        <v>180156.8524277588</v>
      </c>
      <c r="T32" s="24"/>
      <c r="U32" s="38">
        <f t="shared" ca="1" si="11"/>
        <v>168261.45758559264</v>
      </c>
      <c r="V32" s="34">
        <f t="shared" ca="1" si="3"/>
        <v>280.43576264265442</v>
      </c>
      <c r="W32" s="34">
        <f t="shared" ca="1" si="4"/>
        <v>1636.1264972271183</v>
      </c>
      <c r="X32" s="5">
        <f t="shared" ca="1" si="5"/>
        <v>166625.33108836552</v>
      </c>
      <c r="Y32" s="24"/>
    </row>
    <row r="33" spans="1:25" x14ac:dyDescent="0.2">
      <c r="B33" s="82"/>
      <c r="C33" s="82"/>
      <c r="D33" s="83"/>
      <c r="E33" s="84"/>
      <c r="F33" s="9"/>
      <c r="O33" s="25">
        <f t="shared" si="0"/>
        <v>44865</v>
      </c>
      <c r="P33" s="31">
        <v>27</v>
      </c>
      <c r="Q33" s="32">
        <f t="shared" ca="1" si="10"/>
        <v>180156.8524277588</v>
      </c>
      <c r="R33" s="5">
        <f t="shared" ca="1" si="1"/>
        <v>1916.5622598697728</v>
      </c>
      <c r="S33" s="32">
        <f t="shared" ca="1" si="2"/>
        <v>178240.29016788903</v>
      </c>
      <c r="T33" s="24"/>
      <c r="U33" s="38">
        <f t="shared" ca="1" si="11"/>
        <v>166625.33108836552</v>
      </c>
      <c r="V33" s="34">
        <f t="shared" ca="1" si="3"/>
        <v>277.70888514727591</v>
      </c>
      <c r="W33" s="34">
        <f t="shared" ca="1" si="4"/>
        <v>1638.8533747224969</v>
      </c>
      <c r="X33" s="5">
        <f t="shared" ca="1" si="5"/>
        <v>164986.47771364302</v>
      </c>
      <c r="Y33" s="24"/>
    </row>
    <row r="34" spans="1:25" x14ac:dyDescent="0.2">
      <c r="B34" s="73" t="s">
        <v>9</v>
      </c>
      <c r="C34" s="62"/>
      <c r="D34" s="61"/>
      <c r="E34" s="92">
        <f ca="1">+((E62-E55+E88+E89)/($E$7*12))+((E93+E94)/12)</f>
        <v>1998.8122598722789</v>
      </c>
      <c r="F34" s="9"/>
      <c r="O34" s="25">
        <f t="shared" si="0"/>
        <v>44895</v>
      </c>
      <c r="P34" s="31">
        <v>28</v>
      </c>
      <c r="Q34" s="32">
        <f t="shared" ca="1" si="10"/>
        <v>178240.29016788903</v>
      </c>
      <c r="R34" s="5">
        <f t="shared" ca="1" si="1"/>
        <v>1916.5622598697728</v>
      </c>
      <c r="S34" s="32">
        <f t="shared" ca="1" si="2"/>
        <v>176323.72790801927</v>
      </c>
      <c r="T34" s="24"/>
      <c r="U34" s="38">
        <f t="shared" ca="1" si="11"/>
        <v>164986.47771364302</v>
      </c>
      <c r="V34" s="34">
        <f t="shared" ca="1" si="3"/>
        <v>274.97746285607172</v>
      </c>
      <c r="W34" s="34">
        <f t="shared" ca="1" si="4"/>
        <v>1641.5847970137011</v>
      </c>
      <c r="X34" s="5">
        <f t="shared" ca="1" si="5"/>
        <v>163344.89291662932</v>
      </c>
      <c r="Y34" s="24"/>
    </row>
    <row r="35" spans="1:25" x14ac:dyDescent="0.2">
      <c r="F35" s="9"/>
      <c r="O35" s="25">
        <f t="shared" si="0"/>
        <v>44926</v>
      </c>
      <c r="P35" s="31">
        <v>29</v>
      </c>
      <c r="Q35" s="32">
        <f t="shared" ca="1" si="10"/>
        <v>176323.72790801927</v>
      </c>
      <c r="R35" s="5">
        <f t="shared" ca="1" si="1"/>
        <v>1916.5622598697728</v>
      </c>
      <c r="S35" s="32">
        <f t="shared" ca="1" si="2"/>
        <v>174407.1656481495</v>
      </c>
      <c r="T35" s="24"/>
      <c r="U35" s="38">
        <f t="shared" ca="1" si="11"/>
        <v>163344.89291662932</v>
      </c>
      <c r="V35" s="34">
        <f t="shared" ca="1" si="3"/>
        <v>272.24148819438221</v>
      </c>
      <c r="W35" s="34">
        <f t="shared" ca="1" si="4"/>
        <v>1644.3207716753905</v>
      </c>
      <c r="X35" s="5">
        <f t="shared" ca="1" si="5"/>
        <v>161700.57214495394</v>
      </c>
      <c r="Y35" s="24"/>
    </row>
    <row r="36" spans="1:25" ht="15" x14ac:dyDescent="0.2">
      <c r="B36" s="93" t="s">
        <v>36</v>
      </c>
      <c r="C36" s="93"/>
      <c r="F36" s="9"/>
      <c r="O36" s="25">
        <f t="shared" si="0"/>
        <v>44957</v>
      </c>
      <c r="P36" s="31">
        <v>30</v>
      </c>
      <c r="Q36" s="32">
        <f t="shared" ca="1" si="10"/>
        <v>174407.1656481495</v>
      </c>
      <c r="R36" s="5">
        <f t="shared" ca="1" si="1"/>
        <v>1916.5622598697728</v>
      </c>
      <c r="S36" s="32">
        <f t="shared" ca="1" si="2"/>
        <v>172490.60338827973</v>
      </c>
      <c r="T36" s="24"/>
      <c r="U36" s="38">
        <f t="shared" ca="1" si="11"/>
        <v>161700.57214495394</v>
      </c>
      <c r="V36" s="34">
        <f t="shared" ca="1" si="3"/>
        <v>269.50095357492324</v>
      </c>
      <c r="W36" s="34">
        <f t="shared" ca="1" si="4"/>
        <v>1647.0613062948496</v>
      </c>
      <c r="X36" s="5">
        <f t="shared" ca="1" si="5"/>
        <v>160053.5108386591</v>
      </c>
      <c r="Y36" s="24"/>
    </row>
    <row r="37" spans="1:25" x14ac:dyDescent="0.2">
      <c r="F37" s="9"/>
      <c r="O37" s="165">
        <f t="shared" si="0"/>
        <v>44985</v>
      </c>
      <c r="P37" s="166">
        <v>31</v>
      </c>
      <c r="Q37" s="167">
        <f t="shared" ca="1" si="10"/>
        <v>172490.60338827973</v>
      </c>
      <c r="R37" s="168">
        <f t="shared" ca="1" si="1"/>
        <v>1916.5622598697728</v>
      </c>
      <c r="S37" s="167">
        <f t="shared" ca="1" si="2"/>
        <v>170574.04112840997</v>
      </c>
      <c r="T37" s="169"/>
      <c r="U37" s="170">
        <f t="shared" ca="1" si="11"/>
        <v>160053.5108386591</v>
      </c>
      <c r="V37" s="171">
        <f t="shared" ca="1" si="3"/>
        <v>266.75585139776518</v>
      </c>
      <c r="W37" s="171">
        <f t="shared" ca="1" si="4"/>
        <v>1649.8064084720077</v>
      </c>
      <c r="X37" s="168">
        <f t="shared" ca="1" si="5"/>
        <v>158403.70443018709</v>
      </c>
      <c r="Y37" s="24"/>
    </row>
    <row r="38" spans="1:25" x14ac:dyDescent="0.2">
      <c r="B38" s="94" t="s">
        <v>37</v>
      </c>
      <c r="C38" s="95"/>
      <c r="D38" s="96"/>
      <c r="E38" s="97"/>
      <c r="F38" s="9"/>
      <c r="O38" s="165">
        <f t="shared" si="0"/>
        <v>45016</v>
      </c>
      <c r="P38" s="166">
        <v>32</v>
      </c>
      <c r="Q38" s="167">
        <f t="shared" ca="1" si="10"/>
        <v>170574.04112840997</v>
      </c>
      <c r="R38" s="168">
        <f t="shared" ca="1" si="1"/>
        <v>1916.5622598697728</v>
      </c>
      <c r="S38" s="167">
        <f t="shared" ca="1" si="2"/>
        <v>168657.4788685402</v>
      </c>
      <c r="T38" s="169"/>
      <c r="U38" s="170">
        <f t="shared" ca="1" si="11"/>
        <v>158403.70443018709</v>
      </c>
      <c r="V38" s="171">
        <f t="shared" ca="1" si="3"/>
        <v>264.00617405031181</v>
      </c>
      <c r="W38" s="171">
        <f t="shared" ca="1" si="4"/>
        <v>1652.556085819461</v>
      </c>
      <c r="X38" s="168">
        <f t="shared" ca="1" si="5"/>
        <v>156751.14834436763</v>
      </c>
      <c r="Y38" s="24"/>
    </row>
    <row r="39" spans="1:25" x14ac:dyDescent="0.2">
      <c r="E39" s="98"/>
      <c r="F39" s="9"/>
      <c r="O39" s="165">
        <f t="shared" si="0"/>
        <v>45046</v>
      </c>
      <c r="P39" s="166">
        <v>33</v>
      </c>
      <c r="Q39" s="167">
        <f t="shared" ca="1" si="10"/>
        <v>168657.4788685402</v>
      </c>
      <c r="R39" s="168">
        <f t="shared" ca="1" si="1"/>
        <v>1916.5622598697728</v>
      </c>
      <c r="S39" s="167">
        <f t="shared" ca="1" si="2"/>
        <v>166740.91660867044</v>
      </c>
      <c r="T39" s="169"/>
      <c r="U39" s="170">
        <f t="shared" ca="1" si="11"/>
        <v>156751.14834436763</v>
      </c>
      <c r="V39" s="171">
        <f t="shared" ca="1" si="3"/>
        <v>261.2519139072794</v>
      </c>
      <c r="W39" s="171">
        <f t="shared" ca="1" si="4"/>
        <v>1655.3103459624933</v>
      </c>
      <c r="X39" s="168">
        <f t="shared" ca="1" si="5"/>
        <v>155095.83799840513</v>
      </c>
      <c r="Y39" s="24"/>
    </row>
    <row r="40" spans="1:25" x14ac:dyDescent="0.2">
      <c r="B40" s="99" t="s">
        <v>38</v>
      </c>
      <c r="C40" s="100" t="s">
        <v>39</v>
      </c>
      <c r="D40" s="101"/>
      <c r="E40" s="100" t="s">
        <v>5</v>
      </c>
      <c r="F40" s="9"/>
      <c r="I40" s="102" t="s">
        <v>40</v>
      </c>
      <c r="K40" s="103" t="s">
        <v>41</v>
      </c>
      <c r="L40" s="104">
        <f>+C44</f>
        <v>210000</v>
      </c>
      <c r="O40" s="165">
        <f t="shared" si="0"/>
        <v>45077</v>
      </c>
      <c r="P40" s="166">
        <v>34</v>
      </c>
      <c r="Q40" s="167">
        <f t="shared" ca="1" si="10"/>
        <v>166740.91660867044</v>
      </c>
      <c r="R40" s="168">
        <f t="shared" ca="1" si="1"/>
        <v>1916.5622598697728</v>
      </c>
      <c r="S40" s="167">
        <f t="shared" ca="1" si="2"/>
        <v>164824.35434880067</v>
      </c>
      <c r="T40" s="169"/>
      <c r="U40" s="170">
        <f t="shared" ca="1" si="11"/>
        <v>155095.83799840513</v>
      </c>
      <c r="V40" s="171">
        <f t="shared" ca="1" si="3"/>
        <v>258.49306333067523</v>
      </c>
      <c r="W40" s="171">
        <f t="shared" ca="1" si="4"/>
        <v>1658.0691965390974</v>
      </c>
      <c r="X40" s="168">
        <f t="shared" ca="1" si="5"/>
        <v>153437.76880186604</v>
      </c>
      <c r="Y40" s="24"/>
    </row>
    <row r="41" spans="1:25" x14ac:dyDescent="0.2">
      <c r="D41" s="101"/>
      <c r="F41" s="9"/>
      <c r="O41" s="165">
        <f t="shared" si="0"/>
        <v>45107</v>
      </c>
      <c r="P41" s="166">
        <v>35</v>
      </c>
      <c r="Q41" s="167">
        <f t="shared" ca="1" si="10"/>
        <v>164824.35434880067</v>
      </c>
      <c r="R41" s="168">
        <f t="shared" ca="1" si="1"/>
        <v>1916.5622598697728</v>
      </c>
      <c r="S41" s="167">
        <f t="shared" ca="1" si="2"/>
        <v>162907.7920889309</v>
      </c>
      <c r="T41" s="169"/>
      <c r="U41" s="170">
        <f t="shared" ca="1" si="11"/>
        <v>153437.76880186604</v>
      </c>
      <c r="V41" s="171">
        <f t="shared" ca="1" si="3"/>
        <v>255.72961466977674</v>
      </c>
      <c r="W41" s="171">
        <f t="shared" ca="1" si="4"/>
        <v>1660.832645199996</v>
      </c>
      <c r="X41" s="168">
        <f t="shared" ca="1" si="5"/>
        <v>151776.93615666605</v>
      </c>
      <c r="Y41" s="24"/>
    </row>
    <row r="42" spans="1:25" x14ac:dyDescent="0.2">
      <c r="B42" s="1" t="s">
        <v>42</v>
      </c>
      <c r="D42" s="101"/>
      <c r="E42" s="10">
        <f>+E6</f>
        <v>210000</v>
      </c>
      <c r="F42" s="9"/>
      <c r="H42" s="105"/>
      <c r="I42" s="106" t="s">
        <v>43</v>
      </c>
      <c r="J42" s="163" t="s">
        <v>44</v>
      </c>
      <c r="K42" s="164"/>
      <c r="L42" s="107" t="s">
        <v>45</v>
      </c>
      <c r="O42" s="165">
        <f t="shared" si="0"/>
        <v>45138</v>
      </c>
      <c r="P42" s="166">
        <v>36</v>
      </c>
      <c r="Q42" s="167">
        <f t="shared" ca="1" si="10"/>
        <v>162907.7920889309</v>
      </c>
      <c r="R42" s="168">
        <f t="shared" ca="1" si="1"/>
        <v>1916.5622598697728</v>
      </c>
      <c r="S42" s="167">
        <f t="shared" ca="1" si="2"/>
        <v>160991.22982906114</v>
      </c>
      <c r="T42" s="169"/>
      <c r="U42" s="170">
        <f t="shared" ca="1" si="11"/>
        <v>151776.93615666605</v>
      </c>
      <c r="V42" s="171">
        <f t="shared" ca="1" si="3"/>
        <v>252.96156026111009</v>
      </c>
      <c r="W42" s="171">
        <f t="shared" ca="1" si="4"/>
        <v>1663.6006996086626</v>
      </c>
      <c r="X42" s="168">
        <f t="shared" ca="1" si="5"/>
        <v>150113.3354570574</v>
      </c>
      <c r="Y42" s="24"/>
    </row>
    <row r="43" spans="1:25" x14ac:dyDescent="0.2">
      <c r="B43" s="1" t="s">
        <v>46</v>
      </c>
      <c r="C43" s="10">
        <f>+$E$42</f>
        <v>210000</v>
      </c>
      <c r="D43" s="101">
        <v>7.1500000000000001E-3</v>
      </c>
      <c r="E43" s="10">
        <f>+C43*D43</f>
        <v>1501.5</v>
      </c>
      <c r="F43" s="9"/>
      <c r="H43" s="108"/>
      <c r="I43" s="109"/>
      <c r="J43" s="110" t="s">
        <v>47</v>
      </c>
      <c r="K43" s="111" t="s">
        <v>48</v>
      </c>
      <c r="L43" s="112"/>
      <c r="M43" s="113"/>
      <c r="O43" s="25">
        <f t="shared" si="0"/>
        <v>45169</v>
      </c>
      <c r="P43" s="31">
        <v>37</v>
      </c>
      <c r="Q43" s="32">
        <f t="shared" ca="1" si="10"/>
        <v>160991.22982906114</v>
      </c>
      <c r="R43" s="5">
        <f t="shared" ca="1" si="1"/>
        <v>1916.5622598697728</v>
      </c>
      <c r="S43" s="32">
        <f t="shared" ca="1" si="2"/>
        <v>159074.66756919137</v>
      </c>
      <c r="T43" s="24"/>
      <c r="U43" s="38">
        <f t="shared" ca="1" si="11"/>
        <v>150113.3354570574</v>
      </c>
      <c r="V43" s="34">
        <f t="shared" ca="1" si="3"/>
        <v>250.188892428429</v>
      </c>
      <c r="W43" s="34">
        <f t="shared" ca="1" si="4"/>
        <v>1666.3733674413438</v>
      </c>
      <c r="X43" s="5">
        <f t="shared" ca="1" si="5"/>
        <v>148446.96208961605</v>
      </c>
      <c r="Y43" s="24"/>
    </row>
    <row r="44" spans="1:25" x14ac:dyDescent="0.2">
      <c r="B44" s="1" t="s">
        <v>49</v>
      </c>
      <c r="C44" s="10">
        <f>+$E$42</f>
        <v>210000</v>
      </c>
      <c r="D44" s="101">
        <f>+E44/$E$6</f>
        <v>1.2255952380952381E-2</v>
      </c>
      <c r="E44" s="10">
        <f>+L49</f>
        <v>2573.75</v>
      </c>
      <c r="F44" s="9"/>
      <c r="H44" s="108" t="s">
        <v>50</v>
      </c>
      <c r="I44" s="114">
        <v>0.04</v>
      </c>
      <c r="J44" s="115">
        <v>0</v>
      </c>
      <c r="K44" s="116">
        <v>6500</v>
      </c>
      <c r="L44" s="112">
        <f>IF(L$40&lt;J44,0,IF(L$40&gt;=K44,K44-J44,L$40-J44))*I44</f>
        <v>260</v>
      </c>
      <c r="M44" s="113"/>
      <c r="O44" s="25">
        <f t="shared" si="0"/>
        <v>45199</v>
      </c>
      <c r="P44" s="31">
        <v>38</v>
      </c>
      <c r="Q44" s="32">
        <f t="shared" ca="1" si="10"/>
        <v>159074.66756919137</v>
      </c>
      <c r="R44" s="5">
        <f t="shared" ca="1" si="1"/>
        <v>1916.5622598697728</v>
      </c>
      <c r="S44" s="32">
        <f t="shared" ca="1" si="2"/>
        <v>157158.1053093216</v>
      </c>
      <c r="T44" s="24"/>
      <c r="U44" s="38">
        <f t="shared" ca="1" si="11"/>
        <v>148446.96208961605</v>
      </c>
      <c r="V44" s="34">
        <f t="shared" ca="1" si="3"/>
        <v>247.41160348269341</v>
      </c>
      <c r="W44" s="34">
        <f t="shared" ca="1" si="4"/>
        <v>1669.1506563870794</v>
      </c>
      <c r="X44" s="5">
        <f t="shared" ca="1" si="5"/>
        <v>146777.81143322896</v>
      </c>
      <c r="Y44" s="24"/>
    </row>
    <row r="45" spans="1:25" x14ac:dyDescent="0.2">
      <c r="B45" s="1" t="s">
        <v>51</v>
      </c>
      <c r="C45" s="10">
        <f>+$E$42</f>
        <v>210000</v>
      </c>
      <c r="D45" s="101">
        <v>1E-3</v>
      </c>
      <c r="E45" s="10">
        <f>+C45*D45</f>
        <v>210</v>
      </c>
      <c r="F45" s="9"/>
      <c r="H45" s="108" t="s">
        <v>52</v>
      </c>
      <c r="I45" s="109">
        <v>1.6500000000000001E-2</v>
      </c>
      <c r="J45" s="115">
        <f>+K44</f>
        <v>6500</v>
      </c>
      <c r="K45" s="116">
        <v>17000</v>
      </c>
      <c r="L45" s="112">
        <f>IF(L$40&lt;J45,0,IF(L$40&gt;=K45,K45-J45,L$40-J45))*I45</f>
        <v>173.25</v>
      </c>
      <c r="M45" s="113"/>
      <c r="O45" s="25">
        <f t="shared" si="0"/>
        <v>45230</v>
      </c>
      <c r="P45" s="31">
        <v>39</v>
      </c>
      <c r="Q45" s="32">
        <f t="shared" ca="1" si="10"/>
        <v>157158.1053093216</v>
      </c>
      <c r="R45" s="5">
        <f t="shared" ca="1" si="1"/>
        <v>1916.5622598697728</v>
      </c>
      <c r="S45" s="32">
        <f t="shared" ca="1" si="2"/>
        <v>155241.54304945184</v>
      </c>
      <c r="T45" s="24"/>
      <c r="U45" s="38">
        <f t="shared" ca="1" si="11"/>
        <v>146777.81143322896</v>
      </c>
      <c r="V45" s="34">
        <f t="shared" ca="1" si="3"/>
        <v>244.62968572204827</v>
      </c>
      <c r="W45" s="34">
        <f t="shared" ca="1" si="4"/>
        <v>1671.9325741477246</v>
      </c>
      <c r="X45" s="5">
        <f t="shared" ca="1" si="5"/>
        <v>145105.87885908122</v>
      </c>
      <c r="Y45" s="24"/>
    </row>
    <row r="46" spans="1:25" x14ac:dyDescent="0.2">
      <c r="A46" s="117">
        <v>0.2</v>
      </c>
      <c r="B46" s="1" t="s">
        <v>53</v>
      </c>
      <c r="C46" s="10">
        <f>+E44</f>
        <v>2573.75</v>
      </c>
      <c r="D46" s="101">
        <f>+E46/$E$6</f>
        <v>2.4511904761904762E-3</v>
      </c>
      <c r="E46" s="10">
        <f>+C46*A46</f>
        <v>514.75</v>
      </c>
      <c r="F46" s="9"/>
      <c r="H46" s="108" t="s">
        <v>54</v>
      </c>
      <c r="I46" s="109">
        <v>1.0999999999999999E-2</v>
      </c>
      <c r="J46" s="115">
        <f>+K45</f>
        <v>17000</v>
      </c>
      <c r="K46" s="116">
        <v>60000</v>
      </c>
      <c r="L46" s="112">
        <f>IF(L$40&lt;J46,0,IF(L$40&gt;=K46,K46-J46,L$40-J46))*I46</f>
        <v>473</v>
      </c>
      <c r="M46" s="113"/>
      <c r="O46" s="25">
        <f t="shared" si="0"/>
        <v>45260</v>
      </c>
      <c r="P46" s="31">
        <v>40</v>
      </c>
      <c r="Q46" s="32">
        <f t="shared" ca="1" si="10"/>
        <v>155241.54304945184</v>
      </c>
      <c r="R46" s="5">
        <f t="shared" ca="1" si="1"/>
        <v>1916.5622598697728</v>
      </c>
      <c r="S46" s="32">
        <f t="shared" ca="1" si="2"/>
        <v>153324.98078958207</v>
      </c>
      <c r="T46" s="24"/>
      <c r="U46" s="38">
        <f t="shared" ca="1" si="11"/>
        <v>145105.87885908122</v>
      </c>
      <c r="V46" s="34">
        <f t="shared" ca="1" si="3"/>
        <v>241.84313143180202</v>
      </c>
      <c r="W46" s="34">
        <f t="shared" ca="1" si="4"/>
        <v>1674.7191284379708</v>
      </c>
      <c r="X46" s="5">
        <f t="shared" ca="1" si="5"/>
        <v>143431.15973064324</v>
      </c>
      <c r="Y46" s="24"/>
    </row>
    <row r="47" spans="1:25" x14ac:dyDescent="0.2">
      <c r="B47" s="1" t="s">
        <v>55</v>
      </c>
      <c r="C47" s="118"/>
      <c r="D47" s="101">
        <f>+E47/$E$6</f>
        <v>2.8571428571428571E-3</v>
      </c>
      <c r="E47" s="119">
        <v>600</v>
      </c>
      <c r="F47" s="9"/>
      <c r="H47" s="120" t="s">
        <v>56</v>
      </c>
      <c r="I47" s="121">
        <v>8.2500000000000004E-3</v>
      </c>
      <c r="J47" s="122">
        <f>+K46</f>
        <v>60000</v>
      </c>
      <c r="K47" s="123">
        <f>+IF(L40&gt;J47,L40,J47)</f>
        <v>210000</v>
      </c>
      <c r="L47" s="124">
        <f>IF(L$40&lt;J47,0,IF(L$40&gt;=K47,K47-J47,L$40-J47))*I47</f>
        <v>1237.5</v>
      </c>
      <c r="M47" s="98"/>
      <c r="O47" s="25">
        <f t="shared" si="0"/>
        <v>45291</v>
      </c>
      <c r="P47" s="31">
        <v>41</v>
      </c>
      <c r="Q47" s="32">
        <f t="shared" ca="1" si="10"/>
        <v>153324.98078958207</v>
      </c>
      <c r="R47" s="5">
        <f t="shared" ca="1" si="1"/>
        <v>1916.5622598697728</v>
      </c>
      <c r="S47" s="32">
        <f t="shared" ca="1" si="2"/>
        <v>151408.4185297123</v>
      </c>
      <c r="T47" s="24"/>
      <c r="U47" s="38">
        <f t="shared" ca="1" si="11"/>
        <v>143431.15973064324</v>
      </c>
      <c r="V47" s="34">
        <f t="shared" ca="1" si="3"/>
        <v>239.05193288440537</v>
      </c>
      <c r="W47" s="34">
        <f t="shared" ca="1" si="4"/>
        <v>1677.5103269853673</v>
      </c>
      <c r="X47" s="5">
        <f t="shared" ca="1" si="5"/>
        <v>141753.64940365788</v>
      </c>
      <c r="Y47" s="24"/>
    </row>
    <row r="48" spans="1:25" x14ac:dyDescent="0.2">
      <c r="B48" s="125" t="s">
        <v>57</v>
      </c>
      <c r="C48" s="9"/>
      <c r="D48" s="126">
        <f>+(E48-E42)/E42</f>
        <v>2.5714285714285714E-2</v>
      </c>
      <c r="E48" s="127">
        <f>ROUNDUP(SUM(E42:E47),-2)</f>
        <v>215400</v>
      </c>
      <c r="F48" s="9"/>
      <c r="H48" s="128"/>
      <c r="I48" s="129"/>
      <c r="J48" s="130"/>
      <c r="K48" s="131" t="s">
        <v>58</v>
      </c>
      <c r="L48" s="132">
        <f>270+160</f>
        <v>430</v>
      </c>
      <c r="M48" s="10"/>
      <c r="O48" s="25">
        <f t="shared" si="0"/>
        <v>45322</v>
      </c>
      <c r="P48" s="31">
        <v>42</v>
      </c>
      <c r="Q48" s="32">
        <f t="shared" ca="1" si="10"/>
        <v>151408.4185297123</v>
      </c>
      <c r="R48" s="5">
        <f t="shared" ca="1" si="1"/>
        <v>1916.5622598697728</v>
      </c>
      <c r="S48" s="32">
        <f t="shared" ca="1" si="2"/>
        <v>149491.85626984254</v>
      </c>
      <c r="T48" s="24"/>
      <c r="U48" s="38">
        <f t="shared" ca="1" si="11"/>
        <v>141753.64940365788</v>
      </c>
      <c r="V48" s="34">
        <f t="shared" ca="1" si="3"/>
        <v>236.25608233942981</v>
      </c>
      <c r="W48" s="34">
        <f t="shared" ca="1" si="4"/>
        <v>1680.3061775303429</v>
      </c>
      <c r="X48" s="5">
        <f t="shared" ca="1" si="5"/>
        <v>140073.34322612753</v>
      </c>
      <c r="Y48" s="24"/>
    </row>
    <row r="49" spans="2:25" x14ac:dyDescent="0.2">
      <c r="D49" s="101"/>
      <c r="F49" s="9"/>
      <c r="J49" s="10"/>
      <c r="K49" s="133">
        <f>+L49/L40</f>
        <v>1.2255952380952381E-2</v>
      </c>
      <c r="L49" s="134">
        <f>SUM(L44:L48)</f>
        <v>2573.75</v>
      </c>
      <c r="M49" s="10"/>
      <c r="O49" s="165">
        <f t="shared" si="0"/>
        <v>45351</v>
      </c>
      <c r="P49" s="166">
        <v>43</v>
      </c>
      <c r="Q49" s="167">
        <f t="shared" ca="1" si="10"/>
        <v>149491.85626984254</v>
      </c>
      <c r="R49" s="168">
        <f t="shared" ca="1" si="1"/>
        <v>1916.5622598697728</v>
      </c>
      <c r="S49" s="167">
        <f t="shared" ca="1" si="2"/>
        <v>147575.29400997277</v>
      </c>
      <c r="T49" s="169"/>
      <c r="U49" s="170">
        <f t="shared" ca="1" si="11"/>
        <v>140073.34322612753</v>
      </c>
      <c r="V49" s="171">
        <f t="shared" ca="1" si="3"/>
        <v>233.45557204354589</v>
      </c>
      <c r="W49" s="171">
        <f t="shared" ca="1" si="4"/>
        <v>1683.1066878262268</v>
      </c>
      <c r="X49" s="168">
        <f t="shared" ca="1" si="5"/>
        <v>138390.23653830131</v>
      </c>
      <c r="Y49" s="24"/>
    </row>
    <row r="50" spans="2:25" x14ac:dyDescent="0.2">
      <c r="B50" s="94" t="s">
        <v>59</v>
      </c>
      <c r="C50" s="95"/>
      <c r="D50" s="135"/>
      <c r="E50" s="97"/>
      <c r="F50" s="9"/>
      <c r="G50" s="1"/>
      <c r="M50" s="10"/>
      <c r="O50" s="165">
        <f t="shared" si="0"/>
        <v>45382</v>
      </c>
      <c r="P50" s="166">
        <v>44</v>
      </c>
      <c r="Q50" s="167">
        <f t="shared" ca="1" si="10"/>
        <v>147575.29400997277</v>
      </c>
      <c r="R50" s="168">
        <f t="shared" ca="1" si="1"/>
        <v>1916.5622598697728</v>
      </c>
      <c r="S50" s="167">
        <f t="shared" ca="1" si="2"/>
        <v>145658.731750103</v>
      </c>
      <c r="T50" s="169"/>
      <c r="U50" s="170">
        <f t="shared" ca="1" si="11"/>
        <v>138390.23653830131</v>
      </c>
      <c r="V50" s="171">
        <f t="shared" ca="1" si="3"/>
        <v>230.6503942305022</v>
      </c>
      <c r="W50" s="171">
        <f t="shared" ca="1" si="4"/>
        <v>1685.9118656392707</v>
      </c>
      <c r="X50" s="168">
        <f t="shared" ca="1" si="5"/>
        <v>136704.32467266204</v>
      </c>
      <c r="Y50" s="24"/>
    </row>
    <row r="51" spans="2:25" x14ac:dyDescent="0.2">
      <c r="D51" s="101"/>
      <c r="F51" s="9"/>
      <c r="G51" s="1"/>
      <c r="M51" s="10"/>
      <c r="O51" s="165">
        <f t="shared" si="0"/>
        <v>45412</v>
      </c>
      <c r="P51" s="166">
        <v>45</v>
      </c>
      <c r="Q51" s="167">
        <f t="shared" ca="1" si="10"/>
        <v>145658.731750103</v>
      </c>
      <c r="R51" s="168">
        <f t="shared" ca="1" si="1"/>
        <v>1916.5622598697728</v>
      </c>
      <c r="S51" s="167">
        <f t="shared" ca="1" si="2"/>
        <v>143742.16949023324</v>
      </c>
      <c r="T51" s="169"/>
      <c r="U51" s="170">
        <f t="shared" ca="1" si="11"/>
        <v>136704.32467266204</v>
      </c>
      <c r="V51" s="171">
        <f t="shared" ca="1" si="3"/>
        <v>227.84054112110343</v>
      </c>
      <c r="W51" s="171">
        <f t="shared" ca="1" si="4"/>
        <v>1688.7217187486694</v>
      </c>
      <c r="X51" s="168">
        <f t="shared" ca="1" si="5"/>
        <v>135015.60295391336</v>
      </c>
      <c r="Y51" s="24"/>
    </row>
    <row r="52" spans="2:25" x14ac:dyDescent="0.2">
      <c r="B52" s="99" t="s">
        <v>60</v>
      </c>
      <c r="C52" s="99"/>
      <c r="D52" s="101"/>
      <c r="F52" s="9"/>
      <c r="G52" s="1"/>
      <c r="M52" s="10"/>
      <c r="O52" s="165">
        <f t="shared" si="0"/>
        <v>45443</v>
      </c>
      <c r="P52" s="166">
        <v>46</v>
      </c>
      <c r="Q52" s="167">
        <f t="shared" ca="1" si="10"/>
        <v>143742.16949023324</v>
      </c>
      <c r="R52" s="168">
        <f t="shared" ca="1" si="1"/>
        <v>1916.5622598697728</v>
      </c>
      <c r="S52" s="167">
        <f t="shared" ca="1" si="2"/>
        <v>141825.60723036347</v>
      </c>
      <c r="T52" s="169"/>
      <c r="U52" s="170">
        <f t="shared" ca="1" si="11"/>
        <v>135015.60295391336</v>
      </c>
      <c r="V52" s="171">
        <f t="shared" ca="1" si="3"/>
        <v>225.02600492318894</v>
      </c>
      <c r="W52" s="171">
        <f t="shared" ca="1" si="4"/>
        <v>1691.5362549465838</v>
      </c>
      <c r="X52" s="168">
        <f t="shared" ca="1" si="5"/>
        <v>133324.06669896678</v>
      </c>
      <c r="Y52" s="24"/>
    </row>
    <row r="53" spans="2:25" x14ac:dyDescent="0.2">
      <c r="B53" s="99"/>
      <c r="C53" s="99"/>
      <c r="D53" s="101"/>
      <c r="G53" s="1"/>
      <c r="M53" s="10"/>
      <c r="O53" s="165">
        <f t="shared" si="0"/>
        <v>45473</v>
      </c>
      <c r="P53" s="166">
        <v>47</v>
      </c>
      <c r="Q53" s="167">
        <f t="shared" ca="1" si="10"/>
        <v>141825.60723036347</v>
      </c>
      <c r="R53" s="168">
        <f t="shared" ca="1" si="1"/>
        <v>1916.5622598697728</v>
      </c>
      <c r="S53" s="167">
        <f t="shared" ca="1" si="2"/>
        <v>139909.04497049371</v>
      </c>
      <c r="T53" s="169"/>
      <c r="U53" s="170">
        <f t="shared" ca="1" si="11"/>
        <v>133324.06669896678</v>
      </c>
      <c r="V53" s="171">
        <f t="shared" ca="1" si="3"/>
        <v>222.20677783161133</v>
      </c>
      <c r="W53" s="171">
        <f t="shared" ca="1" si="4"/>
        <v>1694.3554820381614</v>
      </c>
      <c r="X53" s="168">
        <f t="shared" ca="1" si="5"/>
        <v>131629.71121692861</v>
      </c>
      <c r="Y53" s="24"/>
    </row>
    <row r="54" spans="2:25" x14ac:dyDescent="0.2">
      <c r="B54" s="143" t="s">
        <v>61</v>
      </c>
      <c r="C54" s="99"/>
      <c r="D54" s="101"/>
      <c r="E54" s="10">
        <f ca="1">E76</f>
        <v>17891.524753717647</v>
      </c>
      <c r="G54" s="1"/>
      <c r="M54" s="10"/>
      <c r="O54" s="165">
        <f>+EOMONTH(O53,1)</f>
        <v>45504</v>
      </c>
      <c r="P54" s="166">
        <v>48</v>
      </c>
      <c r="Q54" s="167">
        <f ca="1">+S53</f>
        <v>139909.04497049371</v>
      </c>
      <c r="R54" s="168">
        <f t="shared" ca="1" si="1"/>
        <v>1916.5622598697728</v>
      </c>
      <c r="S54" s="167">
        <f t="shared" ca="1" si="2"/>
        <v>137992.48271062394</v>
      </c>
      <c r="T54" s="169"/>
      <c r="U54" s="170">
        <f ca="1">+U53-W53</f>
        <v>131629.71121692861</v>
      </c>
      <c r="V54" s="171">
        <f t="shared" ca="1" si="3"/>
        <v>219.38285202821433</v>
      </c>
      <c r="W54" s="171">
        <f t="shared" ca="1" si="4"/>
        <v>1697.1794078415585</v>
      </c>
      <c r="X54" s="168">
        <f t="shared" ca="1" si="5"/>
        <v>129932.53180908706</v>
      </c>
      <c r="Y54" s="24"/>
    </row>
    <row r="55" spans="2:25" x14ac:dyDescent="0.2">
      <c r="B55" s="1" t="s">
        <v>62</v>
      </c>
      <c r="D55" s="136">
        <f ca="1">+E55/$E$48</f>
        <v>3.300127783789393E-2</v>
      </c>
      <c r="E55" s="137">
        <f ca="1">E8-E54</f>
        <v>7108.4752462823526</v>
      </c>
      <c r="F55" s="9"/>
      <c r="G55" s="1"/>
      <c r="M55" s="10"/>
      <c r="O55" s="25">
        <f>+EOMONTH(O54,1)</f>
        <v>45535</v>
      </c>
      <c r="P55" s="31">
        <v>49</v>
      </c>
      <c r="Q55" s="32">
        <f ca="1">+S54</f>
        <v>137992.48271062394</v>
      </c>
      <c r="R55" s="5">
        <f t="shared" ca="1" si="1"/>
        <v>1916.5622598697728</v>
      </c>
      <c r="S55" s="32">
        <f t="shared" ca="1" si="2"/>
        <v>136075.92045075417</v>
      </c>
      <c r="T55" s="24"/>
      <c r="U55" s="38">
        <f ca="1">+U54-W54</f>
        <v>129932.53180908706</v>
      </c>
      <c r="V55" s="34">
        <f t="shared" ca="1" si="3"/>
        <v>216.55421968181176</v>
      </c>
      <c r="W55" s="34">
        <f t="shared" ca="1" si="4"/>
        <v>1700.0080401879611</v>
      </c>
      <c r="X55" s="5">
        <f t="shared" ca="1" si="5"/>
        <v>128232.52376889909</v>
      </c>
      <c r="Y55" s="24"/>
    </row>
    <row r="56" spans="2:25" x14ac:dyDescent="0.2">
      <c r="B56" s="1" t="s">
        <v>63</v>
      </c>
      <c r="D56" s="136">
        <f ca="1">+E56/$E$48</f>
        <v>0.96699872216210603</v>
      </c>
      <c r="E56" s="127">
        <f ca="1">+E48-E55</f>
        <v>208291.52475371765</v>
      </c>
      <c r="F56" s="9"/>
      <c r="G56" s="1"/>
      <c r="M56" s="10"/>
      <c r="O56" s="25">
        <f t="shared" si="0"/>
        <v>45565</v>
      </c>
      <c r="P56" s="31">
        <v>50</v>
      </c>
      <c r="Q56" s="32">
        <f t="shared" ca="1" si="10"/>
        <v>136075.92045075417</v>
      </c>
      <c r="R56" s="5">
        <f t="shared" ca="1" si="1"/>
        <v>1916.5622598697728</v>
      </c>
      <c r="S56" s="32">
        <f t="shared" ca="1" si="2"/>
        <v>134159.35819088441</v>
      </c>
      <c r="T56" s="24"/>
      <c r="U56" s="38">
        <f t="shared" ca="1" si="11"/>
        <v>128232.52376889909</v>
      </c>
      <c r="V56" s="34">
        <f t="shared" ca="1" si="3"/>
        <v>213.72087294816515</v>
      </c>
      <c r="W56" s="34">
        <f t="shared" ca="1" si="4"/>
        <v>1702.8413869216076</v>
      </c>
      <c r="X56" s="5">
        <f t="shared" ca="1" si="5"/>
        <v>126529.68238197749</v>
      </c>
      <c r="Y56" s="24"/>
    </row>
    <row r="57" spans="2:25" x14ac:dyDescent="0.2">
      <c r="B57" s="9"/>
      <c r="C57" s="9"/>
      <c r="D57" s="101"/>
      <c r="F57" s="9"/>
      <c r="G57" s="1"/>
      <c r="M57" s="10"/>
      <c r="O57" s="25">
        <f t="shared" si="0"/>
        <v>45596</v>
      </c>
      <c r="P57" s="31">
        <v>51</v>
      </c>
      <c r="Q57" s="32">
        <f t="shared" ca="1" si="10"/>
        <v>134159.35819088441</v>
      </c>
      <c r="R57" s="5">
        <f t="shared" ca="1" si="1"/>
        <v>1916.5622598697728</v>
      </c>
      <c r="S57" s="32">
        <f t="shared" ca="1" si="2"/>
        <v>132242.79593101464</v>
      </c>
      <c r="T57" s="24"/>
      <c r="U57" s="38">
        <f t="shared" ca="1" si="11"/>
        <v>126529.68238197749</v>
      </c>
      <c r="V57" s="34">
        <f t="shared" ca="1" si="3"/>
        <v>210.88280396996251</v>
      </c>
      <c r="W57" s="34">
        <f t="shared" ca="1" si="4"/>
        <v>1705.6794558998104</v>
      </c>
      <c r="X57" s="5">
        <f t="shared" ca="1" si="5"/>
        <v>124824.00292607768</v>
      </c>
      <c r="Y57" s="24"/>
    </row>
    <row r="58" spans="2:25" x14ac:dyDescent="0.2">
      <c r="B58" s="99" t="s">
        <v>64</v>
      </c>
      <c r="C58" s="99"/>
      <c r="D58" s="101"/>
      <c r="F58" s="9"/>
      <c r="G58" s="1"/>
      <c r="M58" s="10"/>
      <c r="O58" s="25">
        <f t="shared" si="0"/>
        <v>45626</v>
      </c>
      <c r="P58" s="31">
        <v>52</v>
      </c>
      <c r="Q58" s="32">
        <f t="shared" ca="1" si="10"/>
        <v>132242.79593101464</v>
      </c>
      <c r="R58" s="5">
        <f t="shared" ca="1" si="1"/>
        <v>1916.5622598697728</v>
      </c>
      <c r="S58" s="32">
        <f t="shared" ca="1" si="2"/>
        <v>130326.23367114487</v>
      </c>
      <c r="T58" s="24"/>
      <c r="U58" s="38">
        <f t="shared" ca="1" si="11"/>
        <v>124824.00292607768</v>
      </c>
      <c r="V58" s="34">
        <f t="shared" ca="1" si="3"/>
        <v>208.04000487679613</v>
      </c>
      <c r="W58" s="34">
        <f t="shared" ca="1" si="4"/>
        <v>1708.5222549929767</v>
      </c>
      <c r="X58" s="5">
        <f t="shared" ca="1" si="5"/>
        <v>123115.4806710847</v>
      </c>
      <c r="Y58" s="24"/>
    </row>
    <row r="59" spans="2:25" x14ac:dyDescent="0.2">
      <c r="D59" s="101"/>
      <c r="F59" s="9"/>
      <c r="G59" s="1"/>
      <c r="M59" s="10"/>
      <c r="O59" s="25">
        <f t="shared" si="0"/>
        <v>45657</v>
      </c>
      <c r="P59" s="31">
        <v>53</v>
      </c>
      <c r="Q59" s="32">
        <f t="shared" ca="1" si="10"/>
        <v>130326.23367114487</v>
      </c>
      <c r="R59" s="5">
        <f t="shared" ca="1" si="1"/>
        <v>1916.5622598697728</v>
      </c>
      <c r="S59" s="32">
        <f t="shared" ca="1" si="2"/>
        <v>128409.67141127511</v>
      </c>
      <c r="T59" s="24"/>
      <c r="U59" s="38">
        <f t="shared" ca="1" si="11"/>
        <v>123115.4806710847</v>
      </c>
      <c r="V59" s="34">
        <f t="shared" ca="1" si="3"/>
        <v>205.19246778514116</v>
      </c>
      <c r="W59" s="34">
        <f t="shared" ca="1" si="4"/>
        <v>1711.3697920846316</v>
      </c>
      <c r="X59" s="5">
        <f t="shared" ca="1" si="5"/>
        <v>121404.11087900007</v>
      </c>
      <c r="Y59" s="24"/>
    </row>
    <row r="60" spans="2:25" x14ac:dyDescent="0.2">
      <c r="B60" s="1" t="s">
        <v>65</v>
      </c>
      <c r="D60" s="101"/>
      <c r="E60" s="10">
        <f>+E48</f>
        <v>215400</v>
      </c>
      <c r="F60" s="9"/>
      <c r="G60" s="1"/>
      <c r="O60" s="25">
        <f t="shared" si="0"/>
        <v>45688</v>
      </c>
      <c r="P60" s="31">
        <v>54</v>
      </c>
      <c r="Q60" s="32">
        <f t="shared" ca="1" si="10"/>
        <v>128409.67141127511</v>
      </c>
      <c r="R60" s="5">
        <f t="shared" ca="1" si="1"/>
        <v>1916.5622598697728</v>
      </c>
      <c r="S60" s="32">
        <f t="shared" ca="1" si="2"/>
        <v>126493.10915140534</v>
      </c>
      <c r="T60" s="24"/>
      <c r="U60" s="38">
        <f t="shared" ca="1" si="11"/>
        <v>121404.11087900007</v>
      </c>
      <c r="V60" s="34">
        <f t="shared" ca="1" si="3"/>
        <v>202.34018479833347</v>
      </c>
      <c r="W60" s="34">
        <f t="shared" ca="1" si="4"/>
        <v>1714.2220750714393</v>
      </c>
      <c r="X60" s="5">
        <f t="shared" ca="1" si="5"/>
        <v>119689.88880392864</v>
      </c>
      <c r="Y60" s="24"/>
    </row>
    <row r="61" spans="2:25" x14ac:dyDescent="0.2">
      <c r="B61" s="1" t="s">
        <v>66</v>
      </c>
      <c r="D61" s="101">
        <f ca="1">+E61/(E60-E55)</f>
        <v>0.10416144611072839</v>
      </c>
      <c r="E61" s="138">
        <f ca="1">PMT(E9/12,E7*12,-E56)*E7*12-E56</f>
        <v>21695.94643095581</v>
      </c>
      <c r="F61" s="9"/>
      <c r="G61" s="1"/>
      <c r="M61" s="10"/>
      <c r="O61" s="165">
        <f t="shared" si="0"/>
        <v>45716</v>
      </c>
      <c r="P61" s="166">
        <v>55</v>
      </c>
      <c r="Q61" s="167">
        <f t="shared" ca="1" si="10"/>
        <v>126493.10915140534</v>
      </c>
      <c r="R61" s="168">
        <f t="shared" ca="1" si="1"/>
        <v>1916.5622598697728</v>
      </c>
      <c r="S61" s="167">
        <f t="shared" ca="1" si="2"/>
        <v>124576.54689153557</v>
      </c>
      <c r="T61" s="169"/>
      <c r="U61" s="170">
        <f t="shared" ca="1" si="11"/>
        <v>119689.88880392864</v>
      </c>
      <c r="V61" s="171">
        <f t="shared" ca="1" si="3"/>
        <v>199.48314800654774</v>
      </c>
      <c r="W61" s="171">
        <f t="shared" ca="1" si="4"/>
        <v>1717.0791118632251</v>
      </c>
      <c r="X61" s="168">
        <f t="shared" ca="1" si="5"/>
        <v>117972.80969206542</v>
      </c>
      <c r="Y61" s="24"/>
    </row>
    <row r="62" spans="2:25" x14ac:dyDescent="0.2">
      <c r="B62" s="125" t="s">
        <v>67</v>
      </c>
      <c r="C62" s="9"/>
      <c r="D62" s="101"/>
      <c r="E62" s="127">
        <f ca="1">SUM(E60:E61)</f>
        <v>237095.94643095581</v>
      </c>
      <c r="F62" s="9"/>
      <c r="G62" s="1"/>
      <c r="M62" s="10"/>
      <c r="O62" s="165">
        <f t="shared" si="0"/>
        <v>45747</v>
      </c>
      <c r="P62" s="166">
        <v>56</v>
      </c>
      <c r="Q62" s="167">
        <f t="shared" ca="1" si="10"/>
        <v>124576.54689153557</v>
      </c>
      <c r="R62" s="168">
        <f t="shared" ca="1" si="1"/>
        <v>1916.5622598697728</v>
      </c>
      <c r="S62" s="167">
        <f t="shared" ca="1" si="2"/>
        <v>122659.98463166581</v>
      </c>
      <c r="T62" s="169"/>
      <c r="U62" s="170">
        <f t="shared" ca="1" si="11"/>
        <v>117972.80969206542</v>
      </c>
      <c r="V62" s="171">
        <f t="shared" ca="1" si="3"/>
        <v>196.6213494867757</v>
      </c>
      <c r="W62" s="171">
        <f t="shared" ca="1" si="4"/>
        <v>1719.9409103829971</v>
      </c>
      <c r="X62" s="168">
        <f t="shared" ca="1" si="5"/>
        <v>116252.86878168242</v>
      </c>
      <c r="Y62" s="24"/>
    </row>
    <row r="63" spans="2:25" x14ac:dyDescent="0.2">
      <c r="B63" s="99"/>
      <c r="C63" s="99"/>
      <c r="D63" s="101"/>
      <c r="F63" s="9"/>
      <c r="G63" s="1"/>
      <c r="M63" s="10"/>
      <c r="O63" s="165">
        <f t="shared" si="0"/>
        <v>45777</v>
      </c>
      <c r="P63" s="166">
        <v>57</v>
      </c>
      <c r="Q63" s="167">
        <f t="shared" ca="1" si="10"/>
        <v>122659.98463166581</v>
      </c>
      <c r="R63" s="168">
        <f t="shared" ca="1" si="1"/>
        <v>1916.5622598697728</v>
      </c>
      <c r="S63" s="167">
        <f t="shared" ca="1" si="2"/>
        <v>120743.42237179604</v>
      </c>
      <c r="T63" s="169"/>
      <c r="U63" s="170">
        <f t="shared" ca="1" si="11"/>
        <v>116252.86878168242</v>
      </c>
      <c r="V63" s="171">
        <f t="shared" ca="1" si="3"/>
        <v>193.75478130280405</v>
      </c>
      <c r="W63" s="171">
        <f t="shared" ca="1" si="4"/>
        <v>1722.8074785669687</v>
      </c>
      <c r="X63" s="168">
        <f t="shared" ca="1" si="5"/>
        <v>114530.06130311545</v>
      </c>
      <c r="Y63" s="24"/>
    </row>
    <row r="64" spans="2:25" x14ac:dyDescent="0.2">
      <c r="B64" s="99" t="s">
        <v>68</v>
      </c>
      <c r="C64" s="100" t="s">
        <v>39</v>
      </c>
      <c r="D64" s="101"/>
      <c r="E64" s="100" t="s">
        <v>5</v>
      </c>
      <c r="F64" s="9"/>
      <c r="I64" s="102" t="s">
        <v>69</v>
      </c>
      <c r="K64" s="103" t="s">
        <v>41</v>
      </c>
      <c r="L64" s="104">
        <f ca="1">+C67</f>
        <v>237095.94643095581</v>
      </c>
      <c r="O64" s="165">
        <f t="shared" si="0"/>
        <v>45808</v>
      </c>
      <c r="P64" s="166">
        <v>58</v>
      </c>
      <c r="Q64" s="167">
        <f t="shared" ca="1" si="10"/>
        <v>120743.42237179604</v>
      </c>
      <c r="R64" s="168">
        <f t="shared" ca="1" si="1"/>
        <v>1916.5622598697728</v>
      </c>
      <c r="S64" s="167">
        <f t="shared" ca="1" si="2"/>
        <v>118826.86011192627</v>
      </c>
      <c r="T64" s="169"/>
      <c r="U64" s="170">
        <f t="shared" ca="1" si="11"/>
        <v>114530.06130311545</v>
      </c>
      <c r="V64" s="171">
        <f t="shared" ca="1" si="3"/>
        <v>190.88343550519244</v>
      </c>
      <c r="W64" s="171">
        <f t="shared" ca="1" si="4"/>
        <v>1725.6788243645804</v>
      </c>
      <c r="X64" s="168">
        <f t="shared" ca="1" si="5"/>
        <v>112804.38247875086</v>
      </c>
      <c r="Y64" s="24"/>
    </row>
    <row r="65" spans="1:25" x14ac:dyDescent="0.2">
      <c r="D65" s="101"/>
      <c r="F65" s="9"/>
      <c r="O65" s="165">
        <f t="shared" si="0"/>
        <v>45838</v>
      </c>
      <c r="P65" s="166">
        <v>59</v>
      </c>
      <c r="Q65" s="167">
        <f t="shared" ca="1" si="10"/>
        <v>118826.86011192627</v>
      </c>
      <c r="R65" s="168">
        <f t="shared" ca="1" si="1"/>
        <v>1916.5622598697728</v>
      </c>
      <c r="S65" s="167">
        <f t="shared" ca="1" si="2"/>
        <v>116910.29785205651</v>
      </c>
      <c r="T65" s="169"/>
      <c r="U65" s="170">
        <f t="shared" ca="1" si="11"/>
        <v>112804.38247875086</v>
      </c>
      <c r="V65" s="171">
        <f t="shared" ca="1" si="3"/>
        <v>188.00730413125143</v>
      </c>
      <c r="W65" s="171">
        <f t="shared" ca="1" si="4"/>
        <v>1728.5549557385214</v>
      </c>
      <c r="X65" s="168">
        <f t="shared" ca="1" si="5"/>
        <v>111075.82752301234</v>
      </c>
      <c r="Y65" s="24"/>
    </row>
    <row r="66" spans="1:25" x14ac:dyDescent="0.2">
      <c r="A66" s="113"/>
      <c r="B66" s="1" t="s">
        <v>70</v>
      </c>
      <c r="C66" s="10">
        <f>+E48</f>
        <v>215400</v>
      </c>
      <c r="D66" s="101">
        <v>5.8067000000000001E-2</v>
      </c>
      <c r="E66" s="6">
        <f>+D66*C66</f>
        <v>12507.631800000001</v>
      </c>
      <c r="F66" s="9"/>
      <c r="G66" s="1"/>
      <c r="H66" s="105"/>
      <c r="I66" s="106" t="s">
        <v>43</v>
      </c>
      <c r="J66" s="163" t="s">
        <v>44</v>
      </c>
      <c r="K66" s="164"/>
      <c r="L66" s="107" t="s">
        <v>45</v>
      </c>
      <c r="O66" s="165">
        <f t="shared" si="0"/>
        <v>45869</v>
      </c>
      <c r="P66" s="166">
        <v>60</v>
      </c>
      <c r="Q66" s="167">
        <f t="shared" ca="1" si="10"/>
        <v>116910.29785205651</v>
      </c>
      <c r="R66" s="168">
        <f t="shared" ca="1" si="1"/>
        <v>1916.5622598697728</v>
      </c>
      <c r="S66" s="167">
        <f t="shared" ca="1" si="2"/>
        <v>114993.73559218674</v>
      </c>
      <c r="T66" s="169"/>
      <c r="U66" s="170">
        <f t="shared" ca="1" si="11"/>
        <v>111075.82752301234</v>
      </c>
      <c r="V66" s="171">
        <f t="shared" ca="1" si="3"/>
        <v>185.12637920502058</v>
      </c>
      <c r="W66" s="171">
        <f t="shared" ca="1" si="4"/>
        <v>1731.4358806647522</v>
      </c>
      <c r="X66" s="168">
        <f t="shared" ca="1" si="5"/>
        <v>109344.39164234759</v>
      </c>
      <c r="Y66" s="24"/>
    </row>
    <row r="67" spans="1:25" x14ac:dyDescent="0.2">
      <c r="A67" s="113"/>
      <c r="B67" s="1" t="s">
        <v>71</v>
      </c>
      <c r="C67" s="10">
        <f ca="1">+E62</f>
        <v>237095.94643095581</v>
      </c>
      <c r="D67" s="101">
        <f ca="1">+E67/$E$62</f>
        <v>9.9845298651900782E-3</v>
      </c>
      <c r="E67" s="10">
        <f ca="1">+L73</f>
        <v>2367.2915580553854</v>
      </c>
      <c r="F67" s="9"/>
      <c r="G67" s="1"/>
      <c r="H67" s="108"/>
      <c r="I67" s="109"/>
      <c r="J67" s="110" t="s">
        <v>47</v>
      </c>
      <c r="K67" s="111" t="s">
        <v>48</v>
      </c>
      <c r="L67" s="112"/>
      <c r="O67" s="25">
        <f t="shared" si="0"/>
        <v>45900</v>
      </c>
      <c r="P67" s="31">
        <v>61</v>
      </c>
      <c r="Q67" s="32">
        <f t="shared" ca="1" si="10"/>
        <v>114993.73559218674</v>
      </c>
      <c r="R67" s="5">
        <f t="shared" ca="1" si="1"/>
        <v>1916.5622598697728</v>
      </c>
      <c r="S67" s="32">
        <f t="shared" ca="1" si="2"/>
        <v>113077.17333231698</v>
      </c>
      <c r="T67" s="24"/>
      <c r="U67" s="38">
        <f t="shared" ca="1" si="11"/>
        <v>109344.39164234759</v>
      </c>
      <c r="V67" s="34">
        <f t="shared" ca="1" si="3"/>
        <v>182.24065273724599</v>
      </c>
      <c r="W67" s="34">
        <f t="shared" ca="1" si="4"/>
        <v>1734.3216071325269</v>
      </c>
      <c r="X67" s="5">
        <f t="shared" ca="1" si="5"/>
        <v>107610.07003521506</v>
      </c>
      <c r="Y67" s="24"/>
    </row>
    <row r="68" spans="1:25" x14ac:dyDescent="0.2">
      <c r="A68" s="113"/>
      <c r="B68" s="1" t="s">
        <v>72</v>
      </c>
      <c r="D68" s="101">
        <f ca="1">+E68/$E$62</f>
        <v>3.3741614398834366E-3</v>
      </c>
      <c r="E68" s="119">
        <v>800</v>
      </c>
      <c r="F68" s="9"/>
      <c r="G68" s="1"/>
      <c r="H68" s="108" t="s">
        <v>50</v>
      </c>
      <c r="I68" s="114">
        <v>0.04</v>
      </c>
      <c r="J68" s="115">
        <v>0</v>
      </c>
      <c r="K68" s="116">
        <v>6500</v>
      </c>
      <c r="L68" s="112">
        <f ca="1">IF(L$64&lt;J68,0,IF(L$64&gt;=K68,K68-J68,L$64-J68))*I68</f>
        <v>260</v>
      </c>
      <c r="O68" s="25">
        <f t="shared" si="0"/>
        <v>45930</v>
      </c>
      <c r="P68" s="31">
        <v>62</v>
      </c>
      <c r="Q68" s="32">
        <f t="shared" ca="1" si="10"/>
        <v>113077.17333231698</v>
      </c>
      <c r="R68" s="5">
        <f t="shared" ca="1" si="1"/>
        <v>1916.5622598697728</v>
      </c>
      <c r="S68" s="32">
        <f t="shared" ca="1" si="2"/>
        <v>111160.61107244721</v>
      </c>
      <c r="T68" s="24"/>
      <c r="U68" s="38">
        <f t="shared" ca="1" si="11"/>
        <v>107610.07003521506</v>
      </c>
      <c r="V68" s="34">
        <f t="shared" ca="1" si="3"/>
        <v>179.35011672535845</v>
      </c>
      <c r="W68" s="34">
        <f t="shared" ca="1" si="4"/>
        <v>1737.2121431444143</v>
      </c>
      <c r="X68" s="5">
        <f t="shared" ca="1" si="5"/>
        <v>105872.85789207065</v>
      </c>
      <c r="Y68" s="24"/>
    </row>
    <row r="69" spans="1:25" x14ac:dyDescent="0.2">
      <c r="A69" s="113"/>
      <c r="B69" s="1" t="s">
        <v>73</v>
      </c>
      <c r="C69" s="10">
        <f ca="1">+E62</f>
        <v>237095.94643095581</v>
      </c>
      <c r="D69" s="101">
        <v>1E-3</v>
      </c>
      <c r="E69" s="6">
        <f ca="1">+D69*C69</f>
        <v>237.09594643095582</v>
      </c>
      <c r="F69" s="9"/>
      <c r="G69" s="1"/>
      <c r="H69" s="108" t="s">
        <v>52</v>
      </c>
      <c r="I69" s="109">
        <v>1.6500000000000001E-2</v>
      </c>
      <c r="J69" s="115">
        <f>+K68</f>
        <v>6500</v>
      </c>
      <c r="K69" s="116">
        <v>17000</v>
      </c>
      <c r="L69" s="112">
        <f ca="1">IF(L$64&lt;J69,0,IF(L$64&gt;=K69,K69-J69,L$64-J69))*I69</f>
        <v>173.25</v>
      </c>
      <c r="O69" s="25">
        <f t="shared" si="0"/>
        <v>45961</v>
      </c>
      <c r="P69" s="31">
        <v>63</v>
      </c>
      <c r="Q69" s="32">
        <f t="shared" ca="1" si="10"/>
        <v>111160.61107244721</v>
      </c>
      <c r="R69" s="5">
        <f t="shared" ca="1" si="1"/>
        <v>1916.5622598697728</v>
      </c>
      <c r="S69" s="32">
        <f t="shared" ca="1" si="2"/>
        <v>109244.04881257744</v>
      </c>
      <c r="T69" s="24"/>
      <c r="U69" s="38">
        <f t="shared" ca="1" si="11"/>
        <v>105872.85789207065</v>
      </c>
      <c r="V69" s="34">
        <f t="shared" ca="1" si="3"/>
        <v>176.45476315345107</v>
      </c>
      <c r="W69" s="34">
        <f t="shared" ca="1" si="4"/>
        <v>1740.1074967163217</v>
      </c>
      <c r="X69" s="5">
        <f t="shared" ca="1" si="5"/>
        <v>104132.75039535433</v>
      </c>
      <c r="Y69" s="24"/>
    </row>
    <row r="70" spans="1:25" x14ac:dyDescent="0.2">
      <c r="A70" s="113"/>
      <c r="B70" s="1" t="s">
        <v>74</v>
      </c>
      <c r="C70" s="10">
        <f ca="1">+E32*(1+A75)</f>
        <v>275984.96542160813</v>
      </c>
      <c r="D70" s="101">
        <v>5.0000000000000001E-4</v>
      </c>
      <c r="E70" s="10">
        <f ca="1">C70*D70</f>
        <v>137.99248271080407</v>
      </c>
      <c r="F70" s="9"/>
      <c r="G70" s="1"/>
      <c r="H70" s="108" t="s">
        <v>54</v>
      </c>
      <c r="I70" s="109">
        <v>1.0999999999999999E-2</v>
      </c>
      <c r="J70" s="115">
        <f>+K69</f>
        <v>17000</v>
      </c>
      <c r="K70" s="116">
        <v>60000</v>
      </c>
      <c r="L70" s="112">
        <f ca="1">IF(L$64&lt;J70,0,IF(L$64&gt;=K70,K70-J70,L$64-J70))*I70</f>
        <v>473</v>
      </c>
      <c r="O70" s="25">
        <f t="shared" ref="O70:O133" si="15">+EOMONTH(O69,1)</f>
        <v>45991</v>
      </c>
      <c r="P70" s="31">
        <v>64</v>
      </c>
      <c r="Q70" s="32">
        <f t="shared" ca="1" si="10"/>
        <v>109244.04881257744</v>
      </c>
      <c r="R70" s="5">
        <f t="shared" ca="1" si="1"/>
        <v>1916.5622598697728</v>
      </c>
      <c r="S70" s="32">
        <f t="shared" ca="1" si="2"/>
        <v>107327.48655270768</v>
      </c>
      <c r="T70" s="24"/>
      <c r="U70" s="38">
        <f t="shared" ca="1" si="11"/>
        <v>104132.75039535433</v>
      </c>
      <c r="V70" s="34">
        <f t="shared" ca="1" si="3"/>
        <v>173.55458399225722</v>
      </c>
      <c r="W70" s="34">
        <f t="shared" ca="1" si="4"/>
        <v>1743.0076758775156</v>
      </c>
      <c r="X70" s="5">
        <f t="shared" ca="1" si="5"/>
        <v>102389.74271947682</v>
      </c>
      <c r="Y70" s="24"/>
    </row>
    <row r="71" spans="1:25" x14ac:dyDescent="0.2">
      <c r="A71" s="113"/>
      <c r="B71" s="1" t="s">
        <v>75</v>
      </c>
      <c r="C71" s="10"/>
      <c r="D71" s="101">
        <f ca="1">+E71/$E$62</f>
        <v>1.4804133317488579E-3</v>
      </c>
      <c r="E71" s="119">
        <v>351</v>
      </c>
      <c r="F71" s="9"/>
      <c r="G71" s="1"/>
      <c r="H71" s="120" t="s">
        <v>56</v>
      </c>
      <c r="I71" s="121">
        <v>8.2500000000000004E-3</v>
      </c>
      <c r="J71" s="122">
        <f>+K70</f>
        <v>60000</v>
      </c>
      <c r="K71" s="123">
        <f ca="1">+IF(L64&gt;J71,L64,J71)</f>
        <v>237095.94643095581</v>
      </c>
      <c r="L71" s="124">
        <f ca="1">IF(L$64&lt;J71,0,IF(L$64&gt;=K71,K71-J71,L$64-J71))*I71</f>
        <v>1461.0415580553854</v>
      </c>
      <c r="O71" s="25">
        <f t="shared" si="15"/>
        <v>46022</v>
      </c>
      <c r="P71" s="31">
        <v>65</v>
      </c>
      <c r="Q71" s="32">
        <f t="shared" ca="1" si="10"/>
        <v>107327.48655270768</v>
      </c>
      <c r="R71" s="5">
        <f t="shared" ref="R71:R134" ca="1" si="16">+IF(P71&lt;=$X$1*12,$V$3/($X$1*12),0)</f>
        <v>1916.5622598697728</v>
      </c>
      <c r="S71" s="32">
        <f t="shared" ref="S71:S134" ca="1" si="17">+Q71-R71</f>
        <v>105410.92429283791</v>
      </c>
      <c r="T71" s="24"/>
      <c r="U71" s="38">
        <f t="shared" ref="U71:U134" ca="1" si="18">+U70-W70</f>
        <v>102389.74271947682</v>
      </c>
      <c r="V71" s="34">
        <f t="shared" ref="V71:V134" ca="1" si="19">+U71*$X$2/12</f>
        <v>170.64957119912805</v>
      </c>
      <c r="W71" s="34">
        <f t="shared" ref="W71:W134" ca="1" si="20">+R71-V71</f>
        <v>1745.9126886706447</v>
      </c>
      <c r="X71" s="5">
        <f t="shared" ref="X71:X134" ca="1" si="21">+U71-W71</f>
        <v>100643.83003080617</v>
      </c>
      <c r="Y71" s="24"/>
    </row>
    <row r="72" spans="1:25" x14ac:dyDescent="0.2">
      <c r="A72" s="113"/>
      <c r="B72" s="1" t="s">
        <v>76</v>
      </c>
      <c r="C72" s="10"/>
      <c r="D72" s="101">
        <f ca="1">+E72/$E$62</f>
        <v>8.2245185097158761E-5</v>
      </c>
      <c r="E72" s="119">
        <v>19.5</v>
      </c>
      <c r="F72" s="9"/>
      <c r="G72" s="1"/>
      <c r="H72" s="128"/>
      <c r="I72" s="129"/>
      <c r="J72" s="130"/>
      <c r="K72" s="131" t="s">
        <v>58</v>
      </c>
      <c r="L72" s="132">
        <f ca="1">IF(L$64&lt;J72,0,IF(L$64&gt;=K72,K72-J72,L$64-J72))*I72</f>
        <v>0</v>
      </c>
      <c r="O72" s="25">
        <f t="shared" si="15"/>
        <v>46053</v>
      </c>
      <c r="P72" s="31">
        <v>66</v>
      </c>
      <c r="Q72" s="32">
        <f t="shared" ref="Q72:Q135" ca="1" si="22">+S71</f>
        <v>105410.92429283791</v>
      </c>
      <c r="R72" s="5">
        <f t="shared" ca="1" si="16"/>
        <v>1916.5622598697728</v>
      </c>
      <c r="S72" s="32">
        <f t="shared" ca="1" si="17"/>
        <v>103494.36203296814</v>
      </c>
      <c r="T72" s="24"/>
      <c r="U72" s="38">
        <f t="shared" ca="1" si="18"/>
        <v>100643.83003080617</v>
      </c>
      <c r="V72" s="34">
        <f t="shared" ca="1" si="19"/>
        <v>167.7397167180103</v>
      </c>
      <c r="W72" s="34">
        <f t="shared" ca="1" si="20"/>
        <v>1748.8225431517626</v>
      </c>
      <c r="X72" s="5">
        <f t="shared" ca="1" si="21"/>
        <v>98895.007487654409</v>
      </c>
      <c r="Y72" s="24"/>
    </row>
    <row r="73" spans="1:25" x14ac:dyDescent="0.2">
      <c r="A73" s="113"/>
      <c r="B73" s="1" t="s">
        <v>77</v>
      </c>
      <c r="C73" s="10">
        <f ca="1">+E32</f>
        <v>229987.47118467346</v>
      </c>
      <c r="D73" s="101">
        <v>2.7499999999999998E-3</v>
      </c>
      <c r="E73" s="10">
        <f ca="1">C73*D73</f>
        <v>632.46554575785194</v>
      </c>
      <c r="F73" s="9"/>
      <c r="G73" s="1"/>
      <c r="J73" s="10"/>
      <c r="K73" s="133">
        <f ca="1">+L73/L64</f>
        <v>9.9845298651900782E-3</v>
      </c>
      <c r="L73" s="134">
        <f ca="1">SUM(L68:L72)</f>
        <v>2367.2915580553854</v>
      </c>
      <c r="O73" s="165">
        <f t="shared" si="15"/>
        <v>46081</v>
      </c>
      <c r="P73" s="166">
        <v>67</v>
      </c>
      <c r="Q73" s="167">
        <f t="shared" ca="1" si="22"/>
        <v>103494.36203296814</v>
      </c>
      <c r="R73" s="168">
        <f t="shared" ca="1" si="16"/>
        <v>1916.5622598697728</v>
      </c>
      <c r="S73" s="167">
        <f t="shared" ca="1" si="17"/>
        <v>101577.79977309838</v>
      </c>
      <c r="T73" s="169"/>
      <c r="U73" s="170">
        <f t="shared" ca="1" si="18"/>
        <v>98895.007487654409</v>
      </c>
      <c r="V73" s="171">
        <f t="shared" ca="1" si="19"/>
        <v>164.82501247942403</v>
      </c>
      <c r="W73" s="171">
        <f t="shared" ca="1" si="20"/>
        <v>1751.7372473903488</v>
      </c>
      <c r="X73" s="168">
        <f t="shared" ca="1" si="21"/>
        <v>97143.270240264057</v>
      </c>
      <c r="Y73" s="24"/>
    </row>
    <row r="74" spans="1:25" x14ac:dyDescent="0.2">
      <c r="A74" s="113"/>
      <c r="B74" s="139" t="s">
        <v>78</v>
      </c>
      <c r="C74" s="10"/>
      <c r="D74" s="101">
        <f ca="1">+E74/$E$62</f>
        <v>5.7816256272402689E-4</v>
      </c>
      <c r="E74" s="119">
        <v>137.08000000000001</v>
      </c>
      <c r="F74" s="9"/>
      <c r="G74" s="1"/>
      <c r="O74" s="165">
        <f t="shared" si="15"/>
        <v>46112</v>
      </c>
      <c r="P74" s="166">
        <v>68</v>
      </c>
      <c r="Q74" s="167">
        <f t="shared" ca="1" si="22"/>
        <v>101577.79977309838</v>
      </c>
      <c r="R74" s="168">
        <f t="shared" ca="1" si="16"/>
        <v>1916.5622598697728</v>
      </c>
      <c r="S74" s="167">
        <f t="shared" ca="1" si="17"/>
        <v>99661.237513228611</v>
      </c>
      <c r="T74" s="169"/>
      <c r="U74" s="170">
        <f t="shared" ca="1" si="18"/>
        <v>97143.270240264057</v>
      </c>
      <c r="V74" s="171">
        <f t="shared" ca="1" si="19"/>
        <v>161.90545040044012</v>
      </c>
      <c r="W74" s="171">
        <f t="shared" ca="1" si="20"/>
        <v>1754.6568094693328</v>
      </c>
      <c r="X74" s="168">
        <f t="shared" ca="1" si="21"/>
        <v>95388.613430794721</v>
      </c>
      <c r="Y74" s="24"/>
    </row>
    <row r="75" spans="1:25" x14ac:dyDescent="0.2">
      <c r="A75" s="117">
        <v>0.2</v>
      </c>
      <c r="B75" s="1" t="s">
        <v>79</v>
      </c>
      <c r="C75" s="10">
        <f ca="1">(E67+E71+E72+E73+E74)</f>
        <v>3507.3371038132373</v>
      </c>
      <c r="D75" s="101">
        <f ca="1">+E75/$E$62</f>
        <v>2.9585804030897692E-3</v>
      </c>
      <c r="E75" s="6">
        <f ca="1">C75*A75</f>
        <v>701.46742076264752</v>
      </c>
      <c r="F75" s="9"/>
      <c r="G75" s="1"/>
      <c r="O75" s="165">
        <f t="shared" si="15"/>
        <v>46142</v>
      </c>
      <c r="P75" s="166">
        <v>69</v>
      </c>
      <c r="Q75" s="167">
        <f t="shared" ca="1" si="22"/>
        <v>99661.237513228611</v>
      </c>
      <c r="R75" s="168">
        <f t="shared" ca="1" si="16"/>
        <v>1916.5622598697728</v>
      </c>
      <c r="S75" s="167">
        <f t="shared" ca="1" si="17"/>
        <v>97744.675253358844</v>
      </c>
      <c r="T75" s="169"/>
      <c r="U75" s="170">
        <f t="shared" ca="1" si="18"/>
        <v>95388.613430794721</v>
      </c>
      <c r="V75" s="171">
        <f t="shared" ca="1" si="19"/>
        <v>158.98102238465788</v>
      </c>
      <c r="W75" s="171">
        <f t="shared" ca="1" si="20"/>
        <v>1757.5812374851148</v>
      </c>
      <c r="X75" s="168">
        <f t="shared" ca="1" si="21"/>
        <v>93631.032193309613</v>
      </c>
      <c r="Y75" s="24"/>
    </row>
    <row r="76" spans="1:25" x14ac:dyDescent="0.2">
      <c r="B76" s="125" t="s">
        <v>80</v>
      </c>
      <c r="C76" s="9"/>
      <c r="D76" s="126">
        <f ca="1">+E76/E62</f>
        <v>7.5461116155892613E-2</v>
      </c>
      <c r="E76" s="127">
        <f ca="1">+SUM(E66:E75)</f>
        <v>17891.524753717647</v>
      </c>
      <c r="F76" s="9"/>
      <c r="G76" s="1"/>
      <c r="M76" s="10"/>
      <c r="O76" s="165">
        <f t="shared" si="15"/>
        <v>46173</v>
      </c>
      <c r="P76" s="166">
        <v>70</v>
      </c>
      <c r="Q76" s="167">
        <f t="shared" ca="1" si="22"/>
        <v>97744.675253358844</v>
      </c>
      <c r="R76" s="168">
        <f t="shared" ca="1" si="16"/>
        <v>1916.5622598697728</v>
      </c>
      <c r="S76" s="167">
        <f t="shared" ca="1" si="17"/>
        <v>95828.112993489078</v>
      </c>
      <c r="T76" s="169"/>
      <c r="U76" s="170">
        <f t="shared" ca="1" si="18"/>
        <v>93631.032193309613</v>
      </c>
      <c r="V76" s="171">
        <f t="shared" ca="1" si="19"/>
        <v>156.05172032218269</v>
      </c>
      <c r="W76" s="171">
        <f t="shared" ca="1" si="20"/>
        <v>1760.51053954759</v>
      </c>
      <c r="X76" s="168">
        <f t="shared" ca="1" si="21"/>
        <v>91870.521653762029</v>
      </c>
      <c r="Y76" s="24"/>
    </row>
    <row r="77" spans="1:25" x14ac:dyDescent="0.2">
      <c r="F77" s="9"/>
      <c r="G77" s="1"/>
      <c r="M77" s="10"/>
      <c r="O77" s="165">
        <f t="shared" si="15"/>
        <v>46203</v>
      </c>
      <c r="P77" s="166">
        <v>71</v>
      </c>
      <c r="Q77" s="167">
        <f t="shared" ca="1" si="22"/>
        <v>95828.112993489078</v>
      </c>
      <c r="R77" s="168">
        <f t="shared" ca="1" si="16"/>
        <v>1916.5622598697728</v>
      </c>
      <c r="S77" s="167">
        <f t="shared" ca="1" si="17"/>
        <v>93911.550733619311</v>
      </c>
      <c r="T77" s="169"/>
      <c r="U77" s="170">
        <f t="shared" ca="1" si="18"/>
        <v>91870.521653762029</v>
      </c>
      <c r="V77" s="171">
        <f t="shared" ca="1" si="19"/>
        <v>153.11753608960339</v>
      </c>
      <c r="W77" s="171">
        <f t="shared" ca="1" si="20"/>
        <v>1763.4447237801694</v>
      </c>
      <c r="X77" s="168">
        <f t="shared" ca="1" si="21"/>
        <v>90107.076929981864</v>
      </c>
      <c r="Y77" s="24"/>
    </row>
    <row r="78" spans="1:25" x14ac:dyDescent="0.2">
      <c r="B78" s="140" t="s">
        <v>81</v>
      </c>
      <c r="C78" s="140"/>
      <c r="F78" s="9"/>
      <c r="G78" s="1"/>
      <c r="M78" s="10"/>
      <c r="O78" s="165">
        <f t="shared" si="15"/>
        <v>46234</v>
      </c>
      <c r="P78" s="166">
        <v>72</v>
      </c>
      <c r="Q78" s="167">
        <f t="shared" ca="1" si="22"/>
        <v>93911.550733619311</v>
      </c>
      <c r="R78" s="168">
        <f t="shared" ca="1" si="16"/>
        <v>1916.5622598697728</v>
      </c>
      <c r="S78" s="167">
        <f t="shared" ca="1" si="17"/>
        <v>91994.988473749545</v>
      </c>
      <c r="T78" s="169"/>
      <c r="U78" s="170">
        <f t="shared" ca="1" si="18"/>
        <v>90107.076929981864</v>
      </c>
      <c r="V78" s="171">
        <f t="shared" ca="1" si="19"/>
        <v>150.17846154996977</v>
      </c>
      <c r="W78" s="171">
        <f t="shared" ca="1" si="20"/>
        <v>1766.383798319803</v>
      </c>
      <c r="X78" s="168">
        <f t="shared" ca="1" si="21"/>
        <v>88340.693131662061</v>
      </c>
      <c r="Y78" s="24"/>
    </row>
    <row r="79" spans="1:25" x14ac:dyDescent="0.2">
      <c r="F79" s="9"/>
      <c r="G79" s="1"/>
      <c r="M79" s="10"/>
      <c r="O79" s="25">
        <f t="shared" si="15"/>
        <v>46265</v>
      </c>
      <c r="P79" s="31">
        <v>73</v>
      </c>
      <c r="Q79" s="32">
        <f t="shared" ca="1" si="22"/>
        <v>91994.988473749545</v>
      </c>
      <c r="R79" s="5">
        <f t="shared" ca="1" si="16"/>
        <v>1916.5622598697728</v>
      </c>
      <c r="S79" s="32">
        <f t="shared" ca="1" si="17"/>
        <v>90078.426213879779</v>
      </c>
      <c r="T79" s="24"/>
      <c r="U79" s="38">
        <f t="shared" ca="1" si="18"/>
        <v>88340.693131662061</v>
      </c>
      <c r="V79" s="34">
        <f t="shared" ca="1" si="19"/>
        <v>147.2344885527701</v>
      </c>
      <c r="W79" s="34">
        <f t="shared" ca="1" si="20"/>
        <v>1769.3277713170028</v>
      </c>
      <c r="X79" s="5">
        <f t="shared" ca="1" si="21"/>
        <v>86571.365360345051</v>
      </c>
      <c r="Y79" s="24"/>
    </row>
    <row r="80" spans="1:25" x14ac:dyDescent="0.2">
      <c r="B80" s="1" t="s">
        <v>96</v>
      </c>
      <c r="D80" s="141"/>
      <c r="E80" s="10">
        <v>0</v>
      </c>
      <c r="F80" s="9"/>
      <c r="G80" s="1"/>
      <c r="M80" s="10"/>
      <c r="O80" s="25">
        <f t="shared" si="15"/>
        <v>46295</v>
      </c>
      <c r="P80" s="31">
        <v>74</v>
      </c>
      <c r="Q80" s="32">
        <f t="shared" ca="1" si="22"/>
        <v>90078.426213879779</v>
      </c>
      <c r="R80" s="5">
        <f t="shared" ca="1" si="16"/>
        <v>1916.5622598697728</v>
      </c>
      <c r="S80" s="32">
        <f t="shared" ca="1" si="17"/>
        <v>88161.863954010012</v>
      </c>
      <c r="T80" s="24"/>
      <c r="U80" s="38">
        <f t="shared" ca="1" si="18"/>
        <v>86571.365360345051</v>
      </c>
      <c r="V80" s="34">
        <f t="shared" ca="1" si="19"/>
        <v>144.28560893390843</v>
      </c>
      <c r="W80" s="34">
        <f t="shared" ca="1" si="20"/>
        <v>1772.2766509358644</v>
      </c>
      <c r="X80" s="5">
        <f t="shared" ca="1" si="21"/>
        <v>84799.088709409189</v>
      </c>
      <c r="Y80" s="24"/>
    </row>
    <row r="81" spans="2:25" x14ac:dyDescent="0.2">
      <c r="B81" s="1" t="s">
        <v>83</v>
      </c>
      <c r="D81" s="141"/>
      <c r="E81" s="10"/>
      <c r="F81" s="9"/>
      <c r="G81" s="1"/>
      <c r="O81" s="25">
        <f t="shared" si="15"/>
        <v>46326</v>
      </c>
      <c r="P81" s="31">
        <v>75</v>
      </c>
      <c r="Q81" s="32">
        <f t="shared" ca="1" si="22"/>
        <v>88161.863954010012</v>
      </c>
      <c r="R81" s="5">
        <f t="shared" ca="1" si="16"/>
        <v>1916.5622598697728</v>
      </c>
      <c r="S81" s="32">
        <f t="shared" ca="1" si="17"/>
        <v>86245.301694140246</v>
      </c>
      <c r="T81" s="24"/>
      <c r="U81" s="38">
        <f t="shared" ca="1" si="18"/>
        <v>84799.088709409189</v>
      </c>
      <c r="V81" s="34">
        <f t="shared" ca="1" si="19"/>
        <v>141.331814515682</v>
      </c>
      <c r="W81" s="34">
        <f t="shared" ca="1" si="20"/>
        <v>1775.2304453540908</v>
      </c>
      <c r="X81" s="5">
        <f t="shared" ca="1" si="21"/>
        <v>83023.858264055103</v>
      </c>
      <c r="Y81" s="24"/>
    </row>
    <row r="82" spans="2:25" x14ac:dyDescent="0.2">
      <c r="B82" s="1" t="s">
        <v>84</v>
      </c>
      <c r="E82" s="10">
        <v>0</v>
      </c>
      <c r="F82" s="9"/>
      <c r="G82" s="1"/>
      <c r="O82" s="25">
        <f t="shared" si="15"/>
        <v>46356</v>
      </c>
      <c r="P82" s="31">
        <v>76</v>
      </c>
      <c r="Q82" s="32">
        <f t="shared" ca="1" si="22"/>
        <v>86245.301694140246</v>
      </c>
      <c r="R82" s="5">
        <f t="shared" ca="1" si="16"/>
        <v>1916.5622598697728</v>
      </c>
      <c r="S82" s="32">
        <f t="shared" ca="1" si="17"/>
        <v>84328.739434270479</v>
      </c>
      <c r="T82" s="24"/>
      <c r="U82" s="38">
        <f t="shared" ca="1" si="18"/>
        <v>83023.858264055103</v>
      </c>
      <c r="V82" s="34">
        <f t="shared" ca="1" si="19"/>
        <v>138.37309710675851</v>
      </c>
      <c r="W82" s="34">
        <f t="shared" ca="1" si="20"/>
        <v>1778.1891627630143</v>
      </c>
      <c r="X82" s="5">
        <f t="shared" ca="1" si="21"/>
        <v>81245.669101292093</v>
      </c>
      <c r="Y82" s="24"/>
    </row>
    <row r="83" spans="2:25" x14ac:dyDescent="0.2">
      <c r="B83" s="125" t="s">
        <v>85</v>
      </c>
      <c r="C83" s="9"/>
      <c r="E83" s="127">
        <f>+SUM(E80:E82)</f>
        <v>0</v>
      </c>
      <c r="F83" s="9"/>
      <c r="G83" s="1"/>
      <c r="O83" s="25">
        <f t="shared" si="15"/>
        <v>46387</v>
      </c>
      <c r="P83" s="31">
        <v>77</v>
      </c>
      <c r="Q83" s="32">
        <f t="shared" ca="1" si="22"/>
        <v>84328.739434270479</v>
      </c>
      <c r="R83" s="5">
        <f t="shared" ca="1" si="16"/>
        <v>1916.5622598697728</v>
      </c>
      <c r="S83" s="32">
        <f t="shared" ca="1" si="17"/>
        <v>82412.177174400713</v>
      </c>
      <c r="T83" s="24"/>
      <c r="U83" s="38">
        <f t="shared" ca="1" si="18"/>
        <v>81245.669101292093</v>
      </c>
      <c r="V83" s="34">
        <f t="shared" ca="1" si="19"/>
        <v>135.40944850215348</v>
      </c>
      <c r="W83" s="34">
        <f t="shared" ca="1" si="20"/>
        <v>1781.1528113676193</v>
      </c>
      <c r="X83" s="5">
        <f t="shared" ca="1" si="21"/>
        <v>79464.516289924475</v>
      </c>
      <c r="Y83" s="24"/>
    </row>
    <row r="84" spans="2:25" x14ac:dyDescent="0.2">
      <c r="F84" s="9"/>
      <c r="G84" s="1"/>
      <c r="O84" s="25">
        <f t="shared" si="15"/>
        <v>46418</v>
      </c>
      <c r="P84" s="31">
        <v>78</v>
      </c>
      <c r="Q84" s="32">
        <f t="shared" ca="1" si="22"/>
        <v>82412.177174400713</v>
      </c>
      <c r="R84" s="5">
        <f t="shared" ca="1" si="16"/>
        <v>1916.5622598697728</v>
      </c>
      <c r="S84" s="32">
        <f t="shared" ca="1" si="17"/>
        <v>80495.614914530946</v>
      </c>
      <c r="T84" s="24"/>
      <c r="U84" s="38">
        <f t="shared" ca="1" si="18"/>
        <v>79464.516289924475</v>
      </c>
      <c r="V84" s="34">
        <f t="shared" ca="1" si="19"/>
        <v>132.44086048320744</v>
      </c>
      <c r="W84" s="34">
        <f t="shared" ca="1" si="20"/>
        <v>1784.1213993865654</v>
      </c>
      <c r="X84" s="5">
        <f t="shared" ca="1" si="21"/>
        <v>77680.394890537907</v>
      </c>
      <c r="Y84" s="24"/>
    </row>
    <row r="85" spans="2:25" x14ac:dyDescent="0.2">
      <c r="B85" s="94" t="s">
        <v>97</v>
      </c>
      <c r="C85" s="95"/>
      <c r="D85" s="135"/>
      <c r="E85" s="97"/>
      <c r="F85" s="9"/>
      <c r="G85" s="1"/>
      <c r="O85" s="165">
        <f t="shared" si="15"/>
        <v>46446</v>
      </c>
      <c r="P85" s="166">
        <v>79</v>
      </c>
      <c r="Q85" s="167">
        <f t="shared" ca="1" si="22"/>
        <v>80495.614914530946</v>
      </c>
      <c r="R85" s="168">
        <f t="shared" ca="1" si="16"/>
        <v>1916.5622598697728</v>
      </c>
      <c r="S85" s="167">
        <f t="shared" ca="1" si="17"/>
        <v>78579.05265466118</v>
      </c>
      <c r="T85" s="169"/>
      <c r="U85" s="170">
        <f t="shared" ca="1" si="18"/>
        <v>77680.394890537907</v>
      </c>
      <c r="V85" s="171">
        <f t="shared" ca="1" si="19"/>
        <v>129.4673248175632</v>
      </c>
      <c r="W85" s="171">
        <f t="shared" ca="1" si="20"/>
        <v>1787.0949350522096</v>
      </c>
      <c r="X85" s="168">
        <f t="shared" ca="1" si="21"/>
        <v>75893.299955485694</v>
      </c>
      <c r="Y85" s="24"/>
    </row>
    <row r="86" spans="2:25" x14ac:dyDescent="0.2">
      <c r="D86" s="1"/>
      <c r="F86" s="9"/>
      <c r="G86" s="1"/>
      <c r="O86" s="165">
        <f t="shared" si="15"/>
        <v>46477</v>
      </c>
      <c r="P86" s="166">
        <v>80</v>
      </c>
      <c r="Q86" s="167">
        <f t="shared" ca="1" si="22"/>
        <v>78579.05265466118</v>
      </c>
      <c r="R86" s="168">
        <f t="shared" ca="1" si="16"/>
        <v>1916.5622598697728</v>
      </c>
      <c r="S86" s="167">
        <f t="shared" ca="1" si="17"/>
        <v>76662.490394791414</v>
      </c>
      <c r="T86" s="169"/>
      <c r="U86" s="170">
        <f t="shared" ca="1" si="18"/>
        <v>75893.299955485694</v>
      </c>
      <c r="V86" s="171">
        <f t="shared" ca="1" si="19"/>
        <v>126.48883325914282</v>
      </c>
      <c r="W86" s="171">
        <f t="shared" ca="1" si="20"/>
        <v>1790.0734266106299</v>
      </c>
      <c r="X86" s="168">
        <f t="shared" ca="1" si="21"/>
        <v>74103.226528875064</v>
      </c>
      <c r="Y86" s="24"/>
    </row>
    <row r="87" spans="2:25" x14ac:dyDescent="0.2">
      <c r="B87" s="140" t="s">
        <v>98</v>
      </c>
      <c r="C87" s="100" t="s">
        <v>39</v>
      </c>
      <c r="D87" s="101"/>
      <c r="E87" s="100" t="s">
        <v>5</v>
      </c>
      <c r="F87" s="9"/>
      <c r="G87" s="1"/>
      <c r="O87" s="165">
        <f t="shared" si="15"/>
        <v>46507</v>
      </c>
      <c r="P87" s="166">
        <v>81</v>
      </c>
      <c r="Q87" s="167">
        <f t="shared" ca="1" si="22"/>
        <v>76662.490394791414</v>
      </c>
      <c r="R87" s="168">
        <f t="shared" ca="1" si="16"/>
        <v>1916.5622598697728</v>
      </c>
      <c r="S87" s="167">
        <f t="shared" ca="1" si="17"/>
        <v>74745.928134921647</v>
      </c>
      <c r="T87" s="169"/>
      <c r="U87" s="170">
        <f t="shared" ca="1" si="18"/>
        <v>74103.226528875064</v>
      </c>
      <c r="V87" s="171">
        <f t="shared" ca="1" si="19"/>
        <v>123.50537754812511</v>
      </c>
      <c r="W87" s="171">
        <f t="shared" ca="1" si="20"/>
        <v>1793.0568823216477</v>
      </c>
      <c r="X87" s="168">
        <f t="shared" ca="1" si="21"/>
        <v>72310.169646553419</v>
      </c>
      <c r="Y87" s="24"/>
    </row>
    <row r="88" spans="2:25" x14ac:dyDescent="0.2">
      <c r="B88" s="1" t="s">
        <v>101</v>
      </c>
      <c r="C88" s="1" t="s">
        <v>100</v>
      </c>
      <c r="D88" s="1"/>
      <c r="E88" s="10">
        <v>2500</v>
      </c>
      <c r="F88" s="9"/>
      <c r="G88" s="1"/>
      <c r="O88" s="165">
        <f t="shared" si="15"/>
        <v>46538</v>
      </c>
      <c r="P88" s="166">
        <v>82</v>
      </c>
      <c r="Q88" s="167">
        <f t="shared" ca="1" si="22"/>
        <v>74745.928134921647</v>
      </c>
      <c r="R88" s="168">
        <f t="shared" ca="1" si="16"/>
        <v>1916.5622598697728</v>
      </c>
      <c r="S88" s="167">
        <f t="shared" ca="1" si="17"/>
        <v>72829.365875051881</v>
      </c>
      <c r="T88" s="169"/>
      <c r="U88" s="170">
        <f t="shared" ca="1" si="18"/>
        <v>72310.169646553419</v>
      </c>
      <c r="V88" s="171">
        <f t="shared" ca="1" si="19"/>
        <v>120.51694941092238</v>
      </c>
      <c r="W88" s="171">
        <f t="shared" ca="1" si="20"/>
        <v>1796.0453104588505</v>
      </c>
      <c r="X88" s="168">
        <f t="shared" ca="1" si="21"/>
        <v>70514.124336094566</v>
      </c>
      <c r="Y88" s="24"/>
    </row>
    <row r="89" spans="2:25" x14ac:dyDescent="0.2">
      <c r="B89" s="1" t="s">
        <v>102</v>
      </c>
      <c r="C89" s="1" t="s">
        <v>100</v>
      </c>
      <c r="D89" s="1"/>
      <c r="E89" s="10">
        <v>1200</v>
      </c>
      <c r="F89" s="9"/>
      <c r="G89" s="1"/>
      <c r="O89" s="165">
        <f t="shared" si="15"/>
        <v>46568</v>
      </c>
      <c r="P89" s="166">
        <v>83</v>
      </c>
      <c r="Q89" s="167">
        <f t="shared" ca="1" si="22"/>
        <v>72829.365875051881</v>
      </c>
      <c r="R89" s="168">
        <f t="shared" ca="1" si="16"/>
        <v>1916.5622598697728</v>
      </c>
      <c r="S89" s="167">
        <f t="shared" ca="1" si="17"/>
        <v>70912.803615182114</v>
      </c>
      <c r="T89" s="169"/>
      <c r="U89" s="170">
        <f t="shared" ca="1" si="18"/>
        <v>70514.124336094566</v>
      </c>
      <c r="V89" s="171">
        <f t="shared" ca="1" si="19"/>
        <v>117.5235405601576</v>
      </c>
      <c r="W89" s="171">
        <f t="shared" ca="1" si="20"/>
        <v>1799.0387193096151</v>
      </c>
      <c r="X89" s="168">
        <f t="shared" ca="1" si="21"/>
        <v>68715.085616784956</v>
      </c>
      <c r="Y89" s="24"/>
    </row>
    <row r="90" spans="2:25" x14ac:dyDescent="0.2">
      <c r="D90" s="1"/>
      <c r="F90" s="9"/>
      <c r="G90" s="1"/>
      <c r="O90" s="165">
        <f t="shared" si="15"/>
        <v>46599</v>
      </c>
      <c r="P90" s="166">
        <v>84</v>
      </c>
      <c r="Q90" s="167">
        <f t="shared" ca="1" si="22"/>
        <v>70912.803615182114</v>
      </c>
      <c r="R90" s="168">
        <f t="shared" ca="1" si="16"/>
        <v>1916.5622598697728</v>
      </c>
      <c r="S90" s="167">
        <f t="shared" ca="1" si="17"/>
        <v>68996.241355312348</v>
      </c>
      <c r="T90" s="169"/>
      <c r="U90" s="170">
        <f t="shared" ca="1" si="18"/>
        <v>68715.085616784956</v>
      </c>
      <c r="V90" s="171">
        <f t="shared" ca="1" si="19"/>
        <v>114.5251426946416</v>
      </c>
      <c r="W90" s="171">
        <f t="shared" ca="1" si="20"/>
        <v>1802.0371171751312</v>
      </c>
      <c r="X90" s="168">
        <f t="shared" ca="1" si="21"/>
        <v>66913.048499609824</v>
      </c>
      <c r="Y90" s="24"/>
    </row>
    <row r="91" spans="2:25" x14ac:dyDescent="0.2">
      <c r="D91" s="1"/>
      <c r="F91" s="9"/>
      <c r="G91" s="1"/>
      <c r="O91" s="25">
        <f t="shared" si="15"/>
        <v>46630</v>
      </c>
      <c r="P91" s="31">
        <v>85</v>
      </c>
      <c r="Q91" s="32">
        <f t="shared" ca="1" si="22"/>
        <v>68996.241355312348</v>
      </c>
      <c r="R91" s="5">
        <f t="shared" ca="1" si="16"/>
        <v>1916.5622598697728</v>
      </c>
      <c r="S91" s="32">
        <f t="shared" ca="1" si="17"/>
        <v>67079.679095442581</v>
      </c>
      <c r="T91" s="24"/>
      <c r="U91" s="38">
        <f t="shared" ca="1" si="18"/>
        <v>66913.048499609824</v>
      </c>
      <c r="V91" s="34">
        <f t="shared" ca="1" si="19"/>
        <v>111.52174749934971</v>
      </c>
      <c r="W91" s="34">
        <f t="shared" ca="1" si="20"/>
        <v>1805.0405123704231</v>
      </c>
      <c r="X91" s="5">
        <f t="shared" ca="1" si="21"/>
        <v>65108.007987239398</v>
      </c>
      <c r="Y91" s="24"/>
    </row>
    <row r="92" spans="2:25" x14ac:dyDescent="0.2">
      <c r="B92" s="140" t="s">
        <v>99</v>
      </c>
      <c r="D92" s="1"/>
      <c r="F92" s="9"/>
      <c r="G92" s="1"/>
      <c r="O92" s="25">
        <f t="shared" si="15"/>
        <v>46660</v>
      </c>
      <c r="P92" s="31">
        <v>86</v>
      </c>
      <c r="Q92" s="32">
        <f t="shared" ca="1" si="22"/>
        <v>67079.679095442581</v>
      </c>
      <c r="R92" s="5">
        <f t="shared" ca="1" si="16"/>
        <v>1916.5622598697728</v>
      </c>
      <c r="S92" s="32">
        <f t="shared" ca="1" si="17"/>
        <v>65163.116835572808</v>
      </c>
      <c r="T92" s="24"/>
      <c r="U92" s="38">
        <f t="shared" ca="1" si="18"/>
        <v>65108.007987239398</v>
      </c>
      <c r="V92" s="34">
        <f t="shared" ca="1" si="19"/>
        <v>108.513346645399</v>
      </c>
      <c r="W92" s="34">
        <f t="shared" ca="1" si="20"/>
        <v>1808.0489132243738</v>
      </c>
      <c r="X92" s="5">
        <f t="shared" ca="1" si="21"/>
        <v>63299.959074015023</v>
      </c>
      <c r="Y92" s="24"/>
    </row>
    <row r="93" spans="2:25" x14ac:dyDescent="0.2">
      <c r="B93" s="1" t="s">
        <v>105</v>
      </c>
      <c r="D93" s="1"/>
      <c r="E93" s="10">
        <v>500</v>
      </c>
      <c r="F93" s="9"/>
      <c r="G93" s="1"/>
      <c r="O93" s="25">
        <f t="shared" si="15"/>
        <v>46691</v>
      </c>
      <c r="P93" s="31">
        <v>87</v>
      </c>
      <c r="Q93" s="32">
        <f t="shared" ca="1" si="22"/>
        <v>65163.116835572808</v>
      </c>
      <c r="R93" s="5">
        <f t="shared" ca="1" si="16"/>
        <v>1916.5622598697728</v>
      </c>
      <c r="S93" s="32">
        <f t="shared" ca="1" si="17"/>
        <v>63246.554575703034</v>
      </c>
      <c r="T93" s="24"/>
      <c r="U93" s="38">
        <f t="shared" ca="1" si="18"/>
        <v>63299.959074015023</v>
      </c>
      <c r="V93" s="34">
        <f t="shared" ca="1" si="19"/>
        <v>105.49993179002503</v>
      </c>
      <c r="W93" s="34">
        <f t="shared" ca="1" si="20"/>
        <v>1811.0623280797477</v>
      </c>
      <c r="X93" s="5">
        <f t="shared" ca="1" si="21"/>
        <v>61488.896745935279</v>
      </c>
      <c r="Y93" s="24"/>
    </row>
    <row r="94" spans="2:25" x14ac:dyDescent="0.2">
      <c r="B94" s="1" t="s">
        <v>107</v>
      </c>
      <c r="E94" s="10">
        <f>100*1.17</f>
        <v>117</v>
      </c>
      <c r="F94" s="9"/>
      <c r="G94" s="1"/>
      <c r="O94" s="25">
        <f t="shared" si="15"/>
        <v>46721</v>
      </c>
      <c r="P94" s="31">
        <v>88</v>
      </c>
      <c r="Q94" s="32">
        <f t="shared" ca="1" si="22"/>
        <v>63246.554575703034</v>
      </c>
      <c r="R94" s="5">
        <f t="shared" ca="1" si="16"/>
        <v>1916.5622598697728</v>
      </c>
      <c r="S94" s="32">
        <f t="shared" ca="1" si="17"/>
        <v>61329.99231583326</v>
      </c>
      <c r="T94" s="24"/>
      <c r="U94" s="38">
        <f t="shared" ca="1" si="18"/>
        <v>61488.896745935279</v>
      </c>
      <c r="V94" s="34">
        <f t="shared" ca="1" si="19"/>
        <v>102.4814945765588</v>
      </c>
      <c r="W94" s="34">
        <f t="shared" ca="1" si="20"/>
        <v>1814.080765293214</v>
      </c>
      <c r="X94" s="5">
        <f t="shared" ca="1" si="21"/>
        <v>59674.815980642066</v>
      </c>
      <c r="Y94" s="24"/>
    </row>
    <row r="95" spans="2:25" x14ac:dyDescent="0.2">
      <c r="B95" s="140" t="s">
        <v>108</v>
      </c>
      <c r="D95" s="1"/>
      <c r="F95" s="9"/>
      <c r="G95" s="1"/>
      <c r="O95" s="25">
        <f t="shared" si="15"/>
        <v>46752</v>
      </c>
      <c r="P95" s="31">
        <v>89</v>
      </c>
      <c r="Q95" s="32">
        <f t="shared" ca="1" si="22"/>
        <v>61329.99231583326</v>
      </c>
      <c r="R95" s="5">
        <f t="shared" ca="1" si="16"/>
        <v>1916.5622598697728</v>
      </c>
      <c r="S95" s="32">
        <f t="shared" ca="1" si="17"/>
        <v>59413.430055963487</v>
      </c>
      <c r="T95" s="24"/>
      <c r="U95" s="38">
        <f t="shared" ca="1" si="18"/>
        <v>59674.815980642066</v>
      </c>
      <c r="V95" s="34">
        <f t="shared" ca="1" si="19"/>
        <v>99.458026634403438</v>
      </c>
      <c r="W95" s="34">
        <f t="shared" ca="1" si="20"/>
        <v>1817.1042332353693</v>
      </c>
      <c r="X95" s="5">
        <f t="shared" ca="1" si="21"/>
        <v>57857.711747406698</v>
      </c>
      <c r="Y95" s="24"/>
    </row>
    <row r="96" spans="2:25" x14ac:dyDescent="0.2">
      <c r="D96" s="1"/>
      <c r="E96" s="10"/>
      <c r="F96" s="9"/>
      <c r="G96" s="1"/>
      <c r="O96" s="25">
        <f t="shared" si="15"/>
        <v>46783</v>
      </c>
      <c r="P96" s="31">
        <v>90</v>
      </c>
      <c r="Q96" s="32">
        <f t="shared" ca="1" si="22"/>
        <v>59413.430055963487</v>
      </c>
      <c r="R96" s="5">
        <f t="shared" ca="1" si="16"/>
        <v>1916.5622598697728</v>
      </c>
      <c r="S96" s="32">
        <f t="shared" ca="1" si="17"/>
        <v>57496.867796093713</v>
      </c>
      <c r="T96" s="24"/>
      <c r="U96" s="38">
        <f t="shared" ca="1" si="18"/>
        <v>57857.711747406698</v>
      </c>
      <c r="V96" s="34">
        <f t="shared" ca="1" si="19"/>
        <v>96.429519579011171</v>
      </c>
      <c r="W96" s="34">
        <f t="shared" ca="1" si="20"/>
        <v>1820.1327402907616</v>
      </c>
      <c r="X96" s="5">
        <f t="shared" ca="1" si="21"/>
        <v>56037.579007115935</v>
      </c>
      <c r="Y96" s="24"/>
    </row>
    <row r="97" spans="4:25" x14ac:dyDescent="0.2">
      <c r="D97" s="1"/>
      <c r="F97" s="9"/>
      <c r="G97" s="1"/>
      <c r="O97" s="165">
        <f t="shared" si="15"/>
        <v>46812</v>
      </c>
      <c r="P97" s="166">
        <v>91</v>
      </c>
      <c r="Q97" s="167">
        <f t="shared" ca="1" si="22"/>
        <v>57496.867796093713</v>
      </c>
      <c r="R97" s="168">
        <f t="shared" ca="1" si="16"/>
        <v>1916.5622598697728</v>
      </c>
      <c r="S97" s="167">
        <f t="shared" ca="1" si="17"/>
        <v>55580.305536223939</v>
      </c>
      <c r="T97" s="169"/>
      <c r="U97" s="170">
        <f t="shared" ca="1" si="18"/>
        <v>56037.579007115935</v>
      </c>
      <c r="V97" s="171">
        <f t="shared" ca="1" si="19"/>
        <v>93.3959650118599</v>
      </c>
      <c r="W97" s="171">
        <f t="shared" ca="1" si="20"/>
        <v>1823.1662948579128</v>
      </c>
      <c r="X97" s="168">
        <f t="shared" ca="1" si="21"/>
        <v>54214.412712258025</v>
      </c>
      <c r="Y97" s="24"/>
    </row>
    <row r="98" spans="4:25" x14ac:dyDescent="0.2">
      <c r="F98" s="9"/>
      <c r="G98" s="1"/>
      <c r="O98" s="165">
        <f t="shared" si="15"/>
        <v>46843</v>
      </c>
      <c r="P98" s="166">
        <v>92</v>
      </c>
      <c r="Q98" s="167">
        <f t="shared" ca="1" si="22"/>
        <v>55580.305536223939</v>
      </c>
      <c r="R98" s="168">
        <f t="shared" ca="1" si="16"/>
        <v>1916.5622598697728</v>
      </c>
      <c r="S98" s="167">
        <f t="shared" ca="1" si="17"/>
        <v>53663.743276354166</v>
      </c>
      <c r="T98" s="169"/>
      <c r="U98" s="170">
        <f t="shared" ca="1" si="18"/>
        <v>54214.412712258025</v>
      </c>
      <c r="V98" s="171">
        <f t="shared" ca="1" si="19"/>
        <v>90.357354520430036</v>
      </c>
      <c r="W98" s="171">
        <f t="shared" ca="1" si="20"/>
        <v>1826.2049053493427</v>
      </c>
      <c r="X98" s="168">
        <f t="shared" ca="1" si="21"/>
        <v>52388.207806908686</v>
      </c>
      <c r="Y98" s="24"/>
    </row>
    <row r="99" spans="4:25" x14ac:dyDescent="0.2">
      <c r="F99" s="9"/>
      <c r="G99" s="1"/>
      <c r="O99" s="165">
        <f t="shared" si="15"/>
        <v>46873</v>
      </c>
      <c r="P99" s="166">
        <v>93</v>
      </c>
      <c r="Q99" s="167">
        <f t="shared" ca="1" si="22"/>
        <v>53663.743276354166</v>
      </c>
      <c r="R99" s="168">
        <f t="shared" ca="1" si="16"/>
        <v>1916.5622598697728</v>
      </c>
      <c r="S99" s="167">
        <f t="shared" ca="1" si="17"/>
        <v>51747.181016484392</v>
      </c>
      <c r="T99" s="169"/>
      <c r="U99" s="170">
        <f t="shared" ca="1" si="18"/>
        <v>52388.207806908686</v>
      </c>
      <c r="V99" s="171">
        <f t="shared" ca="1" si="19"/>
        <v>87.313679678181146</v>
      </c>
      <c r="W99" s="171">
        <f t="shared" ca="1" si="20"/>
        <v>1829.2485801915916</v>
      </c>
      <c r="X99" s="168">
        <f t="shared" ca="1" si="21"/>
        <v>50558.959226717096</v>
      </c>
      <c r="Y99" s="24"/>
    </row>
    <row r="100" spans="4:25" x14ac:dyDescent="0.2">
      <c r="F100" s="9"/>
      <c r="G100" s="1"/>
      <c r="O100" s="165">
        <f t="shared" si="15"/>
        <v>46904</v>
      </c>
      <c r="P100" s="166">
        <v>94</v>
      </c>
      <c r="Q100" s="167">
        <f t="shared" ca="1" si="22"/>
        <v>51747.181016484392</v>
      </c>
      <c r="R100" s="168">
        <f t="shared" ca="1" si="16"/>
        <v>1916.5622598697728</v>
      </c>
      <c r="S100" s="167">
        <f t="shared" ca="1" si="17"/>
        <v>49830.618756614618</v>
      </c>
      <c r="T100" s="169"/>
      <c r="U100" s="170">
        <f t="shared" ca="1" si="18"/>
        <v>50558.959226717096</v>
      </c>
      <c r="V100" s="171">
        <f t="shared" ca="1" si="19"/>
        <v>84.264932044528493</v>
      </c>
      <c r="W100" s="171">
        <f t="shared" ca="1" si="20"/>
        <v>1832.2973278252443</v>
      </c>
      <c r="X100" s="168">
        <f t="shared" ca="1" si="21"/>
        <v>48726.661898891849</v>
      </c>
      <c r="Y100" s="24"/>
    </row>
    <row r="101" spans="4:25" x14ac:dyDescent="0.2">
      <c r="F101" s="9"/>
      <c r="G101" s="1"/>
      <c r="O101" s="165">
        <f t="shared" si="15"/>
        <v>46934</v>
      </c>
      <c r="P101" s="166">
        <v>95</v>
      </c>
      <c r="Q101" s="167">
        <f t="shared" ca="1" si="22"/>
        <v>49830.618756614618</v>
      </c>
      <c r="R101" s="168">
        <f t="shared" ca="1" si="16"/>
        <v>1916.5622598697728</v>
      </c>
      <c r="S101" s="167">
        <f t="shared" ca="1" si="17"/>
        <v>47914.056496744844</v>
      </c>
      <c r="T101" s="169"/>
      <c r="U101" s="170">
        <f t="shared" ca="1" si="18"/>
        <v>48726.661898891849</v>
      </c>
      <c r="V101" s="171">
        <f t="shared" ca="1" si="19"/>
        <v>81.211103164819747</v>
      </c>
      <c r="W101" s="171">
        <f t="shared" ca="1" si="20"/>
        <v>1835.3511567049532</v>
      </c>
      <c r="X101" s="168">
        <f t="shared" ca="1" si="21"/>
        <v>46891.310742186899</v>
      </c>
      <c r="Y101" s="24"/>
    </row>
    <row r="102" spans="4:25" x14ac:dyDescent="0.2">
      <c r="F102" s="9"/>
      <c r="G102" s="1"/>
      <c r="O102" s="165">
        <f t="shared" si="15"/>
        <v>46965</v>
      </c>
      <c r="P102" s="166">
        <v>96</v>
      </c>
      <c r="Q102" s="167">
        <f t="shared" ca="1" si="22"/>
        <v>47914.056496744844</v>
      </c>
      <c r="R102" s="168">
        <f t="shared" ca="1" si="16"/>
        <v>1916.5622598697728</v>
      </c>
      <c r="S102" s="167">
        <f t="shared" ca="1" si="17"/>
        <v>45997.494236875071</v>
      </c>
      <c r="T102" s="169"/>
      <c r="U102" s="170">
        <f t="shared" ca="1" si="18"/>
        <v>46891.310742186899</v>
      </c>
      <c r="V102" s="171">
        <f t="shared" ca="1" si="19"/>
        <v>78.152184570311491</v>
      </c>
      <c r="W102" s="171">
        <f t="shared" ca="1" si="20"/>
        <v>1838.4100752994614</v>
      </c>
      <c r="X102" s="168">
        <f t="shared" ca="1" si="21"/>
        <v>45052.900666887435</v>
      </c>
      <c r="Y102" s="24"/>
    </row>
    <row r="103" spans="4:25" x14ac:dyDescent="0.2">
      <c r="F103" s="9"/>
      <c r="G103" s="1"/>
      <c r="O103" s="25">
        <f t="shared" si="15"/>
        <v>46996</v>
      </c>
      <c r="P103" s="31">
        <v>97</v>
      </c>
      <c r="Q103" s="32">
        <f t="shared" ca="1" si="22"/>
        <v>45997.494236875071</v>
      </c>
      <c r="R103" s="5">
        <f t="shared" ca="1" si="16"/>
        <v>1916.5622598697728</v>
      </c>
      <c r="S103" s="32">
        <f t="shared" ca="1" si="17"/>
        <v>44080.931977005297</v>
      </c>
      <c r="T103" s="24"/>
      <c r="U103" s="38">
        <f t="shared" ca="1" si="18"/>
        <v>45052.900666887435</v>
      </c>
      <c r="V103" s="34">
        <f t="shared" ca="1" si="19"/>
        <v>75.088167778145731</v>
      </c>
      <c r="W103" s="34">
        <f t="shared" ca="1" si="20"/>
        <v>1841.474092091627</v>
      </c>
      <c r="X103" s="5">
        <f t="shared" ca="1" si="21"/>
        <v>43211.426574795805</v>
      </c>
      <c r="Y103" s="24"/>
    </row>
    <row r="104" spans="4:25" x14ac:dyDescent="0.2">
      <c r="F104" s="9"/>
      <c r="O104" s="25">
        <f t="shared" si="15"/>
        <v>47026</v>
      </c>
      <c r="P104" s="31">
        <v>98</v>
      </c>
      <c r="Q104" s="32">
        <f t="shared" ca="1" si="22"/>
        <v>44080.931977005297</v>
      </c>
      <c r="R104" s="5">
        <f t="shared" ca="1" si="16"/>
        <v>1916.5622598697728</v>
      </c>
      <c r="S104" s="32">
        <f t="shared" ca="1" si="17"/>
        <v>42164.369717135523</v>
      </c>
      <c r="T104" s="24"/>
      <c r="U104" s="38">
        <f t="shared" ca="1" si="18"/>
        <v>43211.426574795805</v>
      </c>
      <c r="V104" s="34">
        <f t="shared" ca="1" si="19"/>
        <v>72.019044291326352</v>
      </c>
      <c r="W104" s="34">
        <f t="shared" ca="1" si="20"/>
        <v>1844.5432155784465</v>
      </c>
      <c r="X104" s="5">
        <f t="shared" ca="1" si="21"/>
        <v>41366.883359217361</v>
      </c>
      <c r="Y104" s="24"/>
    </row>
    <row r="105" spans="4:25" x14ac:dyDescent="0.2">
      <c r="F105" s="9"/>
      <c r="O105" s="25">
        <f t="shared" si="15"/>
        <v>47057</v>
      </c>
      <c r="P105" s="31">
        <v>99</v>
      </c>
      <c r="Q105" s="32">
        <f t="shared" ca="1" si="22"/>
        <v>42164.369717135523</v>
      </c>
      <c r="R105" s="5">
        <f t="shared" ca="1" si="16"/>
        <v>1916.5622598697728</v>
      </c>
      <c r="S105" s="32">
        <f t="shared" ca="1" si="17"/>
        <v>40247.80745726575</v>
      </c>
      <c r="T105" s="24"/>
      <c r="U105" s="38">
        <f t="shared" ca="1" si="18"/>
        <v>41366.883359217361</v>
      </c>
      <c r="V105" s="34">
        <f t="shared" ca="1" si="19"/>
        <v>68.944805598695595</v>
      </c>
      <c r="W105" s="34">
        <f t="shared" ca="1" si="20"/>
        <v>1847.6174542710771</v>
      </c>
      <c r="X105" s="5">
        <f t="shared" ca="1" si="21"/>
        <v>39519.265904946282</v>
      </c>
      <c r="Y105" s="24"/>
    </row>
    <row r="106" spans="4:25" x14ac:dyDescent="0.2">
      <c r="F106" s="9"/>
      <c r="O106" s="25">
        <f t="shared" si="15"/>
        <v>47087</v>
      </c>
      <c r="P106" s="31">
        <v>100</v>
      </c>
      <c r="Q106" s="32">
        <f t="shared" ca="1" si="22"/>
        <v>40247.80745726575</v>
      </c>
      <c r="R106" s="5">
        <f t="shared" ca="1" si="16"/>
        <v>1916.5622598697728</v>
      </c>
      <c r="S106" s="32">
        <f t="shared" ca="1" si="17"/>
        <v>38331.245197395976</v>
      </c>
      <c r="T106" s="24"/>
      <c r="U106" s="38">
        <f t="shared" ca="1" si="18"/>
        <v>39519.265904946282</v>
      </c>
      <c r="V106" s="34">
        <f t="shared" ca="1" si="19"/>
        <v>65.865443174910467</v>
      </c>
      <c r="W106" s="34">
        <f t="shared" ca="1" si="20"/>
        <v>1850.6968166948623</v>
      </c>
      <c r="X106" s="5">
        <f t="shared" ca="1" si="21"/>
        <v>37668.569088251417</v>
      </c>
      <c r="Y106" s="24"/>
    </row>
    <row r="107" spans="4:25" x14ac:dyDescent="0.2">
      <c r="F107" s="9"/>
      <c r="O107" s="25">
        <f t="shared" si="15"/>
        <v>47118</v>
      </c>
      <c r="P107" s="31">
        <v>101</v>
      </c>
      <c r="Q107" s="32">
        <f t="shared" ca="1" si="22"/>
        <v>38331.245197395976</v>
      </c>
      <c r="R107" s="5">
        <f t="shared" ca="1" si="16"/>
        <v>1916.5622598697728</v>
      </c>
      <c r="S107" s="32">
        <f t="shared" ca="1" si="17"/>
        <v>36414.682937526202</v>
      </c>
      <c r="T107" s="24"/>
      <c r="U107" s="38">
        <f t="shared" ca="1" si="18"/>
        <v>37668.569088251417</v>
      </c>
      <c r="V107" s="34">
        <f t="shared" ca="1" si="19"/>
        <v>62.780948480419028</v>
      </c>
      <c r="W107" s="34">
        <f t="shared" ca="1" si="20"/>
        <v>1853.7813113893537</v>
      </c>
      <c r="X107" s="5">
        <f t="shared" ca="1" si="21"/>
        <v>35814.78777686206</v>
      </c>
      <c r="Y107" s="24"/>
    </row>
    <row r="108" spans="4:25" x14ac:dyDescent="0.2">
      <c r="F108" s="9"/>
      <c r="O108" s="25">
        <f t="shared" si="15"/>
        <v>47149</v>
      </c>
      <c r="P108" s="31">
        <v>102</v>
      </c>
      <c r="Q108" s="32">
        <f t="shared" ca="1" si="22"/>
        <v>36414.682937526202</v>
      </c>
      <c r="R108" s="5">
        <f t="shared" ca="1" si="16"/>
        <v>1916.5622598697728</v>
      </c>
      <c r="S108" s="32">
        <f t="shared" ca="1" si="17"/>
        <v>34498.120677656429</v>
      </c>
      <c r="T108" s="24"/>
      <c r="U108" s="38">
        <f t="shared" ca="1" si="18"/>
        <v>35814.78777686206</v>
      </c>
      <c r="V108" s="34">
        <f t="shared" ca="1" si="19"/>
        <v>59.691312961436772</v>
      </c>
      <c r="W108" s="34">
        <f t="shared" ca="1" si="20"/>
        <v>1856.870946908336</v>
      </c>
      <c r="X108" s="5">
        <f t="shared" ca="1" si="21"/>
        <v>33957.916829953727</v>
      </c>
      <c r="Y108" s="24"/>
    </row>
    <row r="109" spans="4:25" x14ac:dyDescent="0.2">
      <c r="F109" s="9"/>
      <c r="O109" s="165">
        <f t="shared" si="15"/>
        <v>47177</v>
      </c>
      <c r="P109" s="166">
        <v>103</v>
      </c>
      <c r="Q109" s="167">
        <f t="shared" ca="1" si="22"/>
        <v>34498.120677656429</v>
      </c>
      <c r="R109" s="168">
        <f t="shared" ca="1" si="16"/>
        <v>1916.5622598697728</v>
      </c>
      <c r="S109" s="167">
        <f t="shared" ca="1" si="17"/>
        <v>32581.558417786655</v>
      </c>
      <c r="T109" s="169"/>
      <c r="U109" s="170">
        <f t="shared" ca="1" si="18"/>
        <v>33957.916829953727</v>
      </c>
      <c r="V109" s="171">
        <f t="shared" ca="1" si="19"/>
        <v>56.596528049922881</v>
      </c>
      <c r="W109" s="171">
        <f t="shared" ca="1" si="20"/>
        <v>1859.9657318198499</v>
      </c>
      <c r="X109" s="168">
        <f t="shared" ca="1" si="21"/>
        <v>32097.951098133875</v>
      </c>
      <c r="Y109" s="24"/>
    </row>
    <row r="110" spans="4:25" x14ac:dyDescent="0.2">
      <c r="F110" s="9"/>
      <c r="O110" s="165">
        <f t="shared" si="15"/>
        <v>47208</v>
      </c>
      <c r="P110" s="166">
        <v>104</v>
      </c>
      <c r="Q110" s="167">
        <f t="shared" ca="1" si="22"/>
        <v>32581.558417786655</v>
      </c>
      <c r="R110" s="168">
        <f t="shared" ca="1" si="16"/>
        <v>1916.5622598697728</v>
      </c>
      <c r="S110" s="167">
        <f t="shared" ca="1" si="17"/>
        <v>30664.996157916881</v>
      </c>
      <c r="T110" s="169"/>
      <c r="U110" s="170">
        <f t="shared" ca="1" si="18"/>
        <v>32097.951098133875</v>
      </c>
      <c r="V110" s="171">
        <f t="shared" ca="1" si="19"/>
        <v>53.49658516355646</v>
      </c>
      <c r="W110" s="171">
        <f t="shared" ca="1" si="20"/>
        <v>1863.0656747062162</v>
      </c>
      <c r="X110" s="168">
        <f t="shared" ca="1" si="21"/>
        <v>30234.885423427659</v>
      </c>
      <c r="Y110" s="24"/>
    </row>
    <row r="111" spans="4:25" x14ac:dyDescent="0.2">
      <c r="F111" s="9"/>
      <c r="O111" s="165">
        <f t="shared" si="15"/>
        <v>47238</v>
      </c>
      <c r="P111" s="166">
        <v>105</v>
      </c>
      <c r="Q111" s="167">
        <f t="shared" ca="1" si="22"/>
        <v>30664.996157916881</v>
      </c>
      <c r="R111" s="168">
        <f t="shared" ca="1" si="16"/>
        <v>1916.5622598697728</v>
      </c>
      <c r="S111" s="167">
        <f t="shared" ca="1" si="17"/>
        <v>28748.433898047108</v>
      </c>
      <c r="T111" s="169"/>
      <c r="U111" s="170">
        <f t="shared" ca="1" si="18"/>
        <v>30234.885423427659</v>
      </c>
      <c r="V111" s="171">
        <f t="shared" ca="1" si="19"/>
        <v>50.391475705712764</v>
      </c>
      <c r="W111" s="171">
        <f t="shared" ca="1" si="20"/>
        <v>1866.17078416406</v>
      </c>
      <c r="X111" s="168">
        <f t="shared" ca="1" si="21"/>
        <v>28368.714639263599</v>
      </c>
      <c r="Y111" s="24"/>
    </row>
    <row r="112" spans="4:25" x14ac:dyDescent="0.2">
      <c r="F112" s="9"/>
      <c r="O112" s="165">
        <f t="shared" si="15"/>
        <v>47269</v>
      </c>
      <c r="P112" s="166">
        <v>106</v>
      </c>
      <c r="Q112" s="167">
        <f t="shared" ca="1" si="22"/>
        <v>28748.433898047108</v>
      </c>
      <c r="R112" s="168">
        <f t="shared" ca="1" si="16"/>
        <v>1916.5622598697728</v>
      </c>
      <c r="S112" s="167">
        <f t="shared" ca="1" si="17"/>
        <v>26831.871638177334</v>
      </c>
      <c r="T112" s="169"/>
      <c r="U112" s="170">
        <f t="shared" ca="1" si="18"/>
        <v>28368.714639263599</v>
      </c>
      <c r="V112" s="171">
        <f t="shared" ca="1" si="19"/>
        <v>47.281191065439337</v>
      </c>
      <c r="W112" s="171">
        <f t="shared" ca="1" si="20"/>
        <v>1869.2810688043335</v>
      </c>
      <c r="X112" s="168">
        <f t="shared" ca="1" si="21"/>
        <v>26499.433570459267</v>
      </c>
      <c r="Y112" s="24"/>
    </row>
    <row r="113" spans="2:25" x14ac:dyDescent="0.2">
      <c r="F113" s="9"/>
      <c r="O113" s="165">
        <f t="shared" si="15"/>
        <v>47299</v>
      </c>
      <c r="P113" s="166">
        <v>107</v>
      </c>
      <c r="Q113" s="167">
        <f t="shared" ca="1" si="22"/>
        <v>26831.871638177334</v>
      </c>
      <c r="R113" s="168">
        <f t="shared" ca="1" si="16"/>
        <v>1916.5622598697728</v>
      </c>
      <c r="S113" s="167">
        <f t="shared" ca="1" si="17"/>
        <v>24915.30937830756</v>
      </c>
      <c r="T113" s="169"/>
      <c r="U113" s="170">
        <f t="shared" ca="1" si="18"/>
        <v>26499.433570459267</v>
      </c>
      <c r="V113" s="171">
        <f t="shared" ca="1" si="19"/>
        <v>44.165722617432117</v>
      </c>
      <c r="W113" s="171">
        <f t="shared" ca="1" si="20"/>
        <v>1872.3965372523407</v>
      </c>
      <c r="X113" s="168">
        <f t="shared" ca="1" si="21"/>
        <v>24627.037033206925</v>
      </c>
      <c r="Y113" s="24"/>
    </row>
    <row r="114" spans="2:25" x14ac:dyDescent="0.2">
      <c r="F114" s="9"/>
      <c r="O114" s="165">
        <f t="shared" si="15"/>
        <v>47330</v>
      </c>
      <c r="P114" s="166">
        <v>108</v>
      </c>
      <c r="Q114" s="167">
        <f t="shared" ca="1" si="22"/>
        <v>24915.30937830756</v>
      </c>
      <c r="R114" s="168">
        <f t="shared" ca="1" si="16"/>
        <v>1916.5622598697728</v>
      </c>
      <c r="S114" s="167">
        <f t="shared" ca="1" si="17"/>
        <v>22998.747118437786</v>
      </c>
      <c r="T114" s="169"/>
      <c r="U114" s="170">
        <f t="shared" ca="1" si="18"/>
        <v>24627.037033206925</v>
      </c>
      <c r="V114" s="171">
        <f t="shared" ca="1" si="19"/>
        <v>41.045061722011546</v>
      </c>
      <c r="W114" s="171">
        <f t="shared" ca="1" si="20"/>
        <v>1875.5171981477613</v>
      </c>
      <c r="X114" s="168">
        <f t="shared" ca="1" si="21"/>
        <v>22751.519835059164</v>
      </c>
      <c r="Y114" s="24"/>
    </row>
    <row r="115" spans="2:25" ht="15" x14ac:dyDescent="0.25">
      <c r="B115" s="159" t="s">
        <v>104</v>
      </c>
      <c r="F115" s="9"/>
      <c r="O115" s="25">
        <f t="shared" si="15"/>
        <v>47361</v>
      </c>
      <c r="P115" s="31">
        <v>109</v>
      </c>
      <c r="Q115" s="32">
        <f t="shared" ca="1" si="22"/>
        <v>22998.747118437786</v>
      </c>
      <c r="R115" s="5">
        <f t="shared" ca="1" si="16"/>
        <v>1916.5622598697728</v>
      </c>
      <c r="S115" s="32">
        <f t="shared" ca="1" si="17"/>
        <v>21082.184858568013</v>
      </c>
      <c r="T115" s="24"/>
      <c r="U115" s="38">
        <f t="shared" ca="1" si="18"/>
        <v>22751.519835059164</v>
      </c>
      <c r="V115" s="34">
        <f t="shared" ca="1" si="19"/>
        <v>37.919199725098608</v>
      </c>
      <c r="W115" s="34">
        <f t="shared" ca="1" si="20"/>
        <v>1878.6430601446741</v>
      </c>
      <c r="X115" s="5">
        <f t="shared" ca="1" si="21"/>
        <v>20872.87677491449</v>
      </c>
      <c r="Y115" s="24"/>
    </row>
    <row r="116" spans="2:25" x14ac:dyDescent="0.2">
      <c r="F116" s="9"/>
      <c r="O116" s="25">
        <f t="shared" si="15"/>
        <v>47391</v>
      </c>
      <c r="P116" s="31">
        <v>110</v>
      </c>
      <c r="Q116" s="32">
        <f t="shared" ca="1" si="22"/>
        <v>21082.184858568013</v>
      </c>
      <c r="R116" s="5">
        <f t="shared" ca="1" si="16"/>
        <v>1916.5622598697728</v>
      </c>
      <c r="S116" s="32">
        <f t="shared" ca="1" si="17"/>
        <v>19165.622598698239</v>
      </c>
      <c r="T116" s="24"/>
      <c r="U116" s="38">
        <f t="shared" ca="1" si="18"/>
        <v>20872.87677491449</v>
      </c>
      <c r="V116" s="34">
        <f t="shared" ca="1" si="19"/>
        <v>34.78812795819082</v>
      </c>
      <c r="W116" s="34">
        <f t="shared" ca="1" si="20"/>
        <v>1881.7741319115819</v>
      </c>
      <c r="X116" s="5">
        <f t="shared" ca="1" si="21"/>
        <v>18991.102643002909</v>
      </c>
      <c r="Y116" s="24"/>
    </row>
    <row r="117" spans="2:25" x14ac:dyDescent="0.2">
      <c r="F117" s="9"/>
      <c r="O117" s="25">
        <f t="shared" si="15"/>
        <v>47422</v>
      </c>
      <c r="P117" s="31">
        <v>111</v>
      </c>
      <c r="Q117" s="32">
        <f t="shared" ca="1" si="22"/>
        <v>19165.622598698239</v>
      </c>
      <c r="R117" s="5">
        <f t="shared" ca="1" si="16"/>
        <v>1916.5622598697728</v>
      </c>
      <c r="S117" s="32">
        <f t="shared" ca="1" si="17"/>
        <v>17249.060338828465</v>
      </c>
      <c r="T117" s="24"/>
      <c r="U117" s="38">
        <f t="shared" ca="1" si="18"/>
        <v>18991.102643002909</v>
      </c>
      <c r="V117" s="34">
        <f t="shared" ca="1" si="19"/>
        <v>31.651837738338184</v>
      </c>
      <c r="W117" s="34">
        <f t="shared" ca="1" si="20"/>
        <v>1884.9104221314346</v>
      </c>
      <c r="X117" s="5">
        <f t="shared" ca="1" si="21"/>
        <v>17106.192220871475</v>
      </c>
      <c r="Y117" s="24"/>
    </row>
    <row r="118" spans="2:25" x14ac:dyDescent="0.2">
      <c r="F118" s="9"/>
      <c r="O118" s="25">
        <f t="shared" si="15"/>
        <v>47452</v>
      </c>
      <c r="P118" s="31">
        <v>112</v>
      </c>
      <c r="Q118" s="32">
        <f t="shared" ca="1" si="22"/>
        <v>17249.060338828465</v>
      </c>
      <c r="R118" s="5">
        <f t="shared" ca="1" si="16"/>
        <v>1916.5622598697728</v>
      </c>
      <c r="S118" s="32">
        <f t="shared" ca="1" si="17"/>
        <v>15332.498078958692</v>
      </c>
      <c r="T118" s="24"/>
      <c r="U118" s="38">
        <f t="shared" ca="1" si="18"/>
        <v>17106.192220871475</v>
      </c>
      <c r="V118" s="34">
        <f t="shared" ca="1" si="19"/>
        <v>28.510320368119125</v>
      </c>
      <c r="W118" s="34">
        <f t="shared" ca="1" si="20"/>
        <v>1888.0519395016536</v>
      </c>
      <c r="X118" s="5">
        <f t="shared" ca="1" si="21"/>
        <v>15218.140281369822</v>
      </c>
      <c r="Y118" s="24"/>
    </row>
    <row r="119" spans="2:25" x14ac:dyDescent="0.2">
      <c r="F119" s="9"/>
      <c r="O119" s="25">
        <f t="shared" si="15"/>
        <v>47483</v>
      </c>
      <c r="P119" s="31">
        <v>113</v>
      </c>
      <c r="Q119" s="32">
        <f t="shared" ca="1" si="22"/>
        <v>15332.498078958692</v>
      </c>
      <c r="R119" s="5">
        <f t="shared" ca="1" si="16"/>
        <v>1916.5622598697728</v>
      </c>
      <c r="S119" s="32">
        <f t="shared" ca="1" si="17"/>
        <v>13415.935819088918</v>
      </c>
      <c r="T119" s="24"/>
      <c r="U119" s="38">
        <f t="shared" ca="1" si="18"/>
        <v>15218.140281369822</v>
      </c>
      <c r="V119" s="34">
        <f t="shared" ca="1" si="19"/>
        <v>25.363567135616368</v>
      </c>
      <c r="W119" s="34">
        <f t="shared" ca="1" si="20"/>
        <v>1891.1986927341563</v>
      </c>
      <c r="X119" s="5">
        <f t="shared" ca="1" si="21"/>
        <v>13326.941588635666</v>
      </c>
      <c r="Y119" s="24"/>
    </row>
    <row r="120" spans="2:25" x14ac:dyDescent="0.2">
      <c r="F120" s="9"/>
      <c r="O120" s="25">
        <f t="shared" si="15"/>
        <v>47514</v>
      </c>
      <c r="P120" s="31">
        <v>114</v>
      </c>
      <c r="Q120" s="32">
        <f t="shared" ca="1" si="22"/>
        <v>13415.935819088918</v>
      </c>
      <c r="R120" s="5">
        <f t="shared" ca="1" si="16"/>
        <v>1916.5622598697728</v>
      </c>
      <c r="S120" s="32">
        <f t="shared" ca="1" si="17"/>
        <v>11499.373559219144</v>
      </c>
      <c r="T120" s="24"/>
      <c r="U120" s="38">
        <f t="shared" ca="1" si="18"/>
        <v>13326.941588635666</v>
      </c>
      <c r="V120" s="34">
        <f t="shared" ca="1" si="19"/>
        <v>22.211569314392776</v>
      </c>
      <c r="W120" s="34">
        <f t="shared" ca="1" si="20"/>
        <v>1894.35069055538</v>
      </c>
      <c r="X120" s="5">
        <f t="shared" ca="1" si="21"/>
        <v>11432.590898080285</v>
      </c>
      <c r="Y120" s="24"/>
    </row>
    <row r="121" spans="2:25" x14ac:dyDescent="0.2">
      <c r="F121" s="9"/>
      <c r="O121" s="165">
        <f t="shared" si="15"/>
        <v>47542</v>
      </c>
      <c r="P121" s="166">
        <v>115</v>
      </c>
      <c r="Q121" s="167">
        <f t="shared" ca="1" si="22"/>
        <v>11499.373559219144</v>
      </c>
      <c r="R121" s="168">
        <f t="shared" ca="1" si="16"/>
        <v>1916.5622598697728</v>
      </c>
      <c r="S121" s="167">
        <f t="shared" ca="1" si="17"/>
        <v>9582.8112993493705</v>
      </c>
      <c r="T121" s="169"/>
      <c r="U121" s="170">
        <f t="shared" ca="1" si="18"/>
        <v>11432.590898080285</v>
      </c>
      <c r="V121" s="171">
        <f t="shared" ca="1" si="19"/>
        <v>19.054318163467141</v>
      </c>
      <c r="W121" s="171">
        <f t="shared" ca="1" si="20"/>
        <v>1897.5079417063057</v>
      </c>
      <c r="X121" s="168">
        <f t="shared" ca="1" si="21"/>
        <v>9535.082956373979</v>
      </c>
      <c r="Y121" s="24"/>
    </row>
    <row r="122" spans="2:25" x14ac:dyDescent="0.2">
      <c r="F122" s="9"/>
      <c r="O122" s="165">
        <f t="shared" si="15"/>
        <v>47573</v>
      </c>
      <c r="P122" s="166">
        <v>116</v>
      </c>
      <c r="Q122" s="167">
        <f t="shared" ca="1" si="22"/>
        <v>9582.8112993493705</v>
      </c>
      <c r="R122" s="168">
        <f t="shared" ca="1" si="16"/>
        <v>1916.5622598697728</v>
      </c>
      <c r="S122" s="167">
        <f t="shared" ca="1" si="17"/>
        <v>7666.2490394795977</v>
      </c>
      <c r="T122" s="169"/>
      <c r="U122" s="170">
        <f t="shared" ca="1" si="18"/>
        <v>9535.082956373979</v>
      </c>
      <c r="V122" s="171">
        <f t="shared" ca="1" si="19"/>
        <v>15.891804927289966</v>
      </c>
      <c r="W122" s="171">
        <f t="shared" ca="1" si="20"/>
        <v>1900.6704549424828</v>
      </c>
      <c r="X122" s="168">
        <f t="shared" ca="1" si="21"/>
        <v>7634.4125014314959</v>
      </c>
      <c r="Y122" s="24"/>
    </row>
    <row r="123" spans="2:25" x14ac:dyDescent="0.2">
      <c r="F123" s="9"/>
      <c r="O123" s="165">
        <f t="shared" si="15"/>
        <v>47603</v>
      </c>
      <c r="P123" s="166">
        <v>117</v>
      </c>
      <c r="Q123" s="167">
        <f t="shared" ca="1" si="22"/>
        <v>7666.2490394795977</v>
      </c>
      <c r="R123" s="168">
        <f t="shared" ca="1" si="16"/>
        <v>1916.5622598697728</v>
      </c>
      <c r="S123" s="167">
        <f t="shared" ca="1" si="17"/>
        <v>5749.686779609825</v>
      </c>
      <c r="T123" s="169"/>
      <c r="U123" s="170">
        <f t="shared" ca="1" si="18"/>
        <v>7634.4125014314959</v>
      </c>
      <c r="V123" s="171">
        <f t="shared" ca="1" si="19"/>
        <v>12.724020835719159</v>
      </c>
      <c r="W123" s="171">
        <f t="shared" ca="1" si="20"/>
        <v>1903.8382390340537</v>
      </c>
      <c r="X123" s="168">
        <f t="shared" ca="1" si="21"/>
        <v>5730.574262397442</v>
      </c>
      <c r="Y123" s="24"/>
    </row>
    <row r="124" spans="2:25" x14ac:dyDescent="0.2">
      <c r="F124" s="9"/>
      <c r="O124" s="165">
        <f t="shared" si="15"/>
        <v>47634</v>
      </c>
      <c r="P124" s="166">
        <v>118</v>
      </c>
      <c r="Q124" s="167">
        <f t="shared" ca="1" si="22"/>
        <v>5749.686779609825</v>
      </c>
      <c r="R124" s="168">
        <f t="shared" ca="1" si="16"/>
        <v>1916.5622598697728</v>
      </c>
      <c r="S124" s="167">
        <f t="shared" ca="1" si="17"/>
        <v>3833.1245197400522</v>
      </c>
      <c r="T124" s="169"/>
      <c r="U124" s="170">
        <f t="shared" ca="1" si="18"/>
        <v>5730.574262397442</v>
      </c>
      <c r="V124" s="171">
        <f t="shared" ca="1" si="19"/>
        <v>9.5509571039957368</v>
      </c>
      <c r="W124" s="171">
        <f t="shared" ca="1" si="20"/>
        <v>1907.0113027657771</v>
      </c>
      <c r="X124" s="168">
        <f t="shared" ca="1" si="21"/>
        <v>3823.5629596316649</v>
      </c>
      <c r="Y124" s="24"/>
    </row>
    <row r="125" spans="2:25" x14ac:dyDescent="0.2">
      <c r="F125" s="9"/>
      <c r="O125" s="165">
        <f t="shared" si="15"/>
        <v>47664</v>
      </c>
      <c r="P125" s="166">
        <v>119</v>
      </c>
      <c r="Q125" s="167">
        <f t="shared" ca="1" si="22"/>
        <v>3833.1245197400522</v>
      </c>
      <c r="R125" s="168">
        <f t="shared" ca="1" si="16"/>
        <v>1916.5622598697728</v>
      </c>
      <c r="S125" s="167">
        <f t="shared" ca="1" si="17"/>
        <v>1916.5622598702794</v>
      </c>
      <c r="T125" s="169"/>
      <c r="U125" s="170">
        <f t="shared" ca="1" si="18"/>
        <v>3823.5629596316649</v>
      </c>
      <c r="V125" s="171">
        <f t="shared" ca="1" si="19"/>
        <v>6.3726049327194412</v>
      </c>
      <c r="W125" s="171">
        <f t="shared" ca="1" si="20"/>
        <v>1910.1896549370533</v>
      </c>
      <c r="X125" s="168">
        <f t="shared" ca="1" si="21"/>
        <v>1913.3733046946115</v>
      </c>
      <c r="Y125" s="24"/>
    </row>
    <row r="126" spans="2:25" x14ac:dyDescent="0.2">
      <c r="F126" s="9"/>
      <c r="O126" s="165">
        <f t="shared" si="15"/>
        <v>47695</v>
      </c>
      <c r="P126" s="166">
        <v>120</v>
      </c>
      <c r="Q126" s="167">
        <f t="shared" ca="1" si="22"/>
        <v>1916.5622598702794</v>
      </c>
      <c r="R126" s="168">
        <f t="shared" ca="1" si="16"/>
        <v>1916.5622598697728</v>
      </c>
      <c r="S126" s="167">
        <f t="shared" ca="1" si="17"/>
        <v>5.0658854888752103E-10</v>
      </c>
      <c r="T126" s="169"/>
      <c r="U126" s="170">
        <f t="shared" ca="1" si="18"/>
        <v>1913.3733046946115</v>
      </c>
      <c r="V126" s="171">
        <f t="shared" ca="1" si="19"/>
        <v>3.1889555078243528</v>
      </c>
      <c r="W126" s="171">
        <f t="shared" ca="1" si="20"/>
        <v>1913.3733043619484</v>
      </c>
      <c r="X126" s="168">
        <f t="shared" ca="1" si="21"/>
        <v>3.3266314858337864E-7</v>
      </c>
      <c r="Y126" s="24"/>
    </row>
    <row r="127" spans="2:25" x14ac:dyDescent="0.2">
      <c r="F127" s="9"/>
      <c r="O127" s="25"/>
      <c r="P127" s="31"/>
      <c r="Q127" s="32"/>
      <c r="S127" s="32"/>
      <c r="T127" s="24"/>
      <c r="U127" s="38"/>
      <c r="V127" s="34"/>
      <c r="W127" s="34"/>
      <c r="Y127" s="24"/>
    </row>
    <row r="128" spans="2:25" x14ac:dyDescent="0.2">
      <c r="F128" s="9"/>
      <c r="O128" s="25"/>
      <c r="P128" s="31"/>
      <c r="Q128" s="32"/>
      <c r="S128" s="32"/>
      <c r="T128" s="24"/>
      <c r="U128" s="38"/>
      <c r="V128" s="34"/>
      <c r="W128" s="34"/>
      <c r="Y128" s="24"/>
    </row>
    <row r="129" spans="6:25" x14ac:dyDescent="0.2">
      <c r="F129" s="9"/>
      <c r="O129" s="25"/>
      <c r="P129" s="31"/>
      <c r="Q129" s="32"/>
      <c r="S129" s="32"/>
      <c r="T129" s="24"/>
      <c r="U129" s="38"/>
      <c r="V129" s="34"/>
      <c r="W129" s="34"/>
      <c r="Y129" s="24"/>
    </row>
    <row r="130" spans="6:25" x14ac:dyDescent="0.2">
      <c r="F130" s="9"/>
      <c r="O130" s="25"/>
      <c r="P130" s="31"/>
      <c r="Q130" s="32"/>
      <c r="S130" s="32"/>
      <c r="T130" s="24"/>
      <c r="U130" s="38"/>
      <c r="V130" s="34"/>
      <c r="W130" s="34"/>
      <c r="Y130" s="24"/>
    </row>
    <row r="131" spans="6:25" x14ac:dyDescent="0.2">
      <c r="F131" s="9"/>
      <c r="O131" s="25"/>
      <c r="P131" s="31"/>
      <c r="Q131" s="32"/>
      <c r="S131" s="32"/>
      <c r="T131" s="24"/>
      <c r="U131" s="38"/>
      <c r="V131" s="34"/>
      <c r="W131" s="34"/>
      <c r="Y131" s="24"/>
    </row>
    <row r="132" spans="6:25" x14ac:dyDescent="0.2">
      <c r="F132" s="9"/>
      <c r="O132" s="25"/>
      <c r="P132" s="31"/>
      <c r="Q132" s="32"/>
      <c r="S132" s="32"/>
      <c r="T132" s="24"/>
      <c r="U132" s="38"/>
      <c r="V132" s="34"/>
      <c r="W132" s="34"/>
      <c r="Y132" s="24"/>
    </row>
    <row r="133" spans="6:25" x14ac:dyDescent="0.2">
      <c r="F133" s="9"/>
      <c r="O133" s="25"/>
      <c r="P133" s="31"/>
      <c r="Q133" s="32"/>
      <c r="S133" s="32"/>
      <c r="T133" s="24"/>
      <c r="U133" s="38"/>
      <c r="V133" s="34"/>
      <c r="W133" s="34"/>
      <c r="Y133" s="24"/>
    </row>
    <row r="134" spans="6:25" x14ac:dyDescent="0.2">
      <c r="F134" s="9"/>
      <c r="O134" s="25"/>
      <c r="P134" s="31"/>
      <c r="Q134" s="32"/>
      <c r="S134" s="32"/>
      <c r="T134" s="24"/>
      <c r="U134" s="38"/>
      <c r="V134" s="34"/>
      <c r="W134" s="34"/>
      <c r="Y134" s="24"/>
    </row>
    <row r="135" spans="6:25" x14ac:dyDescent="0.2">
      <c r="F135" s="9"/>
      <c r="O135" s="25"/>
      <c r="P135" s="31"/>
      <c r="Q135" s="32"/>
      <c r="S135" s="32"/>
      <c r="T135" s="24"/>
      <c r="U135" s="38"/>
      <c r="V135" s="34"/>
      <c r="W135" s="34"/>
      <c r="Y135" s="24"/>
    </row>
    <row r="136" spans="6:25" x14ac:dyDescent="0.2">
      <c r="F136" s="9"/>
      <c r="O136" s="25"/>
      <c r="P136" s="31"/>
      <c r="Q136" s="32"/>
      <c r="S136" s="32"/>
      <c r="T136" s="24"/>
      <c r="U136" s="38"/>
      <c r="V136" s="34"/>
      <c r="W136" s="34"/>
      <c r="Y136" s="24"/>
    </row>
    <row r="137" spans="6:25" x14ac:dyDescent="0.2">
      <c r="F137" s="9"/>
      <c r="O137" s="25"/>
      <c r="P137" s="31"/>
      <c r="Q137" s="32"/>
      <c r="S137" s="32"/>
      <c r="T137" s="24"/>
      <c r="U137" s="38"/>
      <c r="V137" s="34"/>
      <c r="W137" s="34"/>
      <c r="Y137" s="24"/>
    </row>
    <row r="138" spans="6:25" x14ac:dyDescent="0.2">
      <c r="F138" s="9"/>
      <c r="O138" s="25"/>
      <c r="P138" s="31"/>
      <c r="Q138" s="32"/>
      <c r="S138" s="32"/>
      <c r="T138" s="24"/>
      <c r="U138" s="38"/>
      <c r="V138" s="34"/>
      <c r="W138" s="34"/>
      <c r="Y138" s="24"/>
    </row>
    <row r="139" spans="6:25" x14ac:dyDescent="0.2">
      <c r="F139" s="9"/>
      <c r="O139" s="25"/>
      <c r="P139" s="31"/>
      <c r="Q139" s="32"/>
      <c r="S139" s="32"/>
      <c r="T139" s="24"/>
      <c r="U139" s="38"/>
      <c r="V139" s="34"/>
      <c r="W139" s="34"/>
      <c r="Y139" s="24"/>
    </row>
    <row r="140" spans="6:25" x14ac:dyDescent="0.2">
      <c r="F140" s="9"/>
      <c r="O140" s="25"/>
      <c r="P140" s="31"/>
      <c r="Q140" s="32"/>
      <c r="S140" s="32"/>
      <c r="T140" s="24"/>
      <c r="U140" s="38"/>
      <c r="V140" s="34"/>
      <c r="W140" s="34"/>
      <c r="Y140" s="24"/>
    </row>
    <row r="141" spans="6:25" x14ac:dyDescent="0.2">
      <c r="F141" s="9"/>
      <c r="O141" s="25"/>
      <c r="P141" s="31"/>
      <c r="Q141" s="32"/>
      <c r="S141" s="32"/>
      <c r="T141" s="24"/>
      <c r="U141" s="38"/>
      <c r="V141" s="34"/>
      <c r="W141" s="34"/>
      <c r="Y141" s="24"/>
    </row>
    <row r="142" spans="6:25" x14ac:dyDescent="0.2">
      <c r="F142" s="9"/>
      <c r="O142" s="25"/>
      <c r="P142" s="31"/>
      <c r="Q142" s="32"/>
      <c r="S142" s="32"/>
      <c r="T142" s="24"/>
      <c r="U142" s="38"/>
      <c r="V142" s="34"/>
      <c r="W142" s="34"/>
      <c r="Y142" s="24"/>
    </row>
    <row r="143" spans="6:25" x14ac:dyDescent="0.2">
      <c r="F143" s="9"/>
      <c r="O143" s="25"/>
      <c r="P143" s="31"/>
      <c r="Q143" s="32"/>
      <c r="S143" s="32"/>
      <c r="T143" s="24"/>
      <c r="U143" s="38"/>
      <c r="V143" s="34"/>
      <c r="W143" s="34"/>
      <c r="Y143" s="24"/>
    </row>
    <row r="144" spans="6:25" x14ac:dyDescent="0.2">
      <c r="F144" s="9"/>
      <c r="O144" s="25"/>
      <c r="P144" s="31"/>
      <c r="Q144" s="32"/>
      <c r="S144" s="32"/>
      <c r="T144" s="24"/>
      <c r="U144" s="38"/>
      <c r="V144" s="34"/>
      <c r="W144" s="34"/>
      <c r="Y144" s="24"/>
    </row>
    <row r="145" spans="2:25" x14ac:dyDescent="0.2">
      <c r="F145" s="9"/>
      <c r="O145" s="25"/>
      <c r="P145" s="31"/>
      <c r="Q145" s="32"/>
      <c r="S145" s="32"/>
      <c r="T145" s="24"/>
      <c r="U145" s="38"/>
      <c r="V145" s="34"/>
      <c r="W145" s="34"/>
      <c r="Y145" s="24"/>
    </row>
    <row r="146" spans="2:25" x14ac:dyDescent="0.2">
      <c r="F146" s="9"/>
      <c r="O146" s="25"/>
      <c r="P146" s="31"/>
      <c r="Q146" s="32"/>
      <c r="S146" s="32"/>
      <c r="T146" s="24"/>
      <c r="U146" s="38"/>
      <c r="V146" s="34"/>
      <c r="W146" s="34"/>
      <c r="Y146" s="24"/>
    </row>
    <row r="147" spans="2:25" x14ac:dyDescent="0.2">
      <c r="F147" s="9"/>
      <c r="O147" s="25"/>
      <c r="P147" s="31"/>
      <c r="Q147" s="32"/>
      <c r="S147" s="32"/>
      <c r="T147" s="24"/>
      <c r="U147" s="38"/>
      <c r="V147" s="34"/>
      <c r="W147" s="34"/>
      <c r="Y147" s="24"/>
    </row>
    <row r="148" spans="2:25" x14ac:dyDescent="0.2">
      <c r="F148" s="9"/>
      <c r="O148" s="25"/>
      <c r="P148" s="31"/>
      <c r="Q148" s="32"/>
      <c r="S148" s="32"/>
      <c r="T148" s="24"/>
      <c r="U148" s="38"/>
      <c r="V148" s="34"/>
      <c r="W148" s="34"/>
      <c r="Y148" s="24"/>
    </row>
    <row r="149" spans="2:25" x14ac:dyDescent="0.2">
      <c r="F149" s="9"/>
      <c r="O149" s="25"/>
      <c r="P149" s="31"/>
      <c r="Q149" s="32"/>
      <c r="S149" s="32"/>
      <c r="T149" s="24"/>
      <c r="U149" s="38"/>
      <c r="V149" s="34"/>
      <c r="W149" s="34"/>
      <c r="Y149" s="24"/>
    </row>
    <row r="150" spans="2:25" x14ac:dyDescent="0.2">
      <c r="F150" s="9"/>
      <c r="O150" s="25"/>
      <c r="P150" s="31"/>
      <c r="Q150" s="32"/>
      <c r="S150" s="32"/>
      <c r="T150" s="24"/>
      <c r="U150" s="38"/>
      <c r="V150" s="34"/>
      <c r="W150" s="34"/>
      <c r="Y150" s="24"/>
    </row>
    <row r="151" spans="2:25" x14ac:dyDescent="0.2">
      <c r="F151" s="9"/>
      <c r="O151" s="25"/>
      <c r="P151" s="31"/>
      <c r="Q151" s="32"/>
      <c r="S151" s="32"/>
      <c r="T151" s="24"/>
      <c r="U151" s="38"/>
      <c r="V151" s="34"/>
      <c r="W151" s="34"/>
      <c r="Y151" s="24"/>
    </row>
    <row r="152" spans="2:25" x14ac:dyDescent="0.2">
      <c r="F152" s="9"/>
      <c r="O152" s="25"/>
      <c r="P152" s="31"/>
      <c r="Q152" s="32"/>
      <c r="S152" s="32"/>
      <c r="T152" s="24"/>
      <c r="U152" s="38"/>
      <c r="V152" s="34"/>
      <c r="W152" s="34"/>
      <c r="Y152" s="24"/>
    </row>
    <row r="153" spans="2:25" x14ac:dyDescent="0.2">
      <c r="F153" s="9"/>
      <c r="O153" s="25"/>
      <c r="P153" s="31"/>
      <c r="Q153" s="32"/>
      <c r="S153" s="32"/>
      <c r="T153" s="24"/>
      <c r="U153" s="38"/>
      <c r="V153" s="34"/>
      <c r="W153" s="34"/>
      <c r="Y153" s="24"/>
    </row>
    <row r="154" spans="2:25" x14ac:dyDescent="0.2">
      <c r="F154" s="9"/>
      <c r="O154" s="25"/>
      <c r="P154" s="31"/>
      <c r="Q154" s="32"/>
      <c r="S154" s="32"/>
      <c r="T154" s="24"/>
      <c r="U154" s="38"/>
      <c r="V154" s="34"/>
      <c r="W154" s="34"/>
      <c r="Y154" s="24"/>
    </row>
    <row r="155" spans="2:25" x14ac:dyDescent="0.2">
      <c r="F155" s="9"/>
      <c r="O155" s="25"/>
      <c r="P155" s="31"/>
      <c r="Q155" s="32"/>
      <c r="S155" s="32"/>
      <c r="T155" s="24"/>
      <c r="U155" s="38"/>
      <c r="V155" s="34"/>
      <c r="W155" s="34"/>
      <c r="Y155" s="24"/>
    </row>
    <row r="156" spans="2:25" x14ac:dyDescent="0.2">
      <c r="F156" s="9"/>
      <c r="O156" s="25"/>
      <c r="P156" s="31"/>
      <c r="Q156" s="32"/>
      <c r="S156" s="32"/>
      <c r="T156" s="24"/>
      <c r="U156" s="38"/>
      <c r="V156" s="34"/>
      <c r="W156" s="34"/>
      <c r="Y156" s="24"/>
    </row>
    <row r="157" spans="2:25" x14ac:dyDescent="0.2">
      <c r="F157" s="9"/>
      <c r="O157" s="25"/>
      <c r="P157" s="31"/>
      <c r="Q157" s="32"/>
      <c r="S157" s="32"/>
      <c r="T157" s="24"/>
      <c r="U157" s="38"/>
      <c r="V157" s="34"/>
      <c r="W157" s="34"/>
      <c r="Y157" s="24"/>
    </row>
    <row r="158" spans="2:25" x14ac:dyDescent="0.2">
      <c r="B158" s="1" t="s">
        <v>106</v>
      </c>
      <c r="F158" s="9"/>
      <c r="O158" s="25"/>
      <c r="P158" s="31"/>
      <c r="Q158" s="32"/>
      <c r="S158" s="32"/>
      <c r="T158" s="24"/>
      <c r="U158" s="38"/>
      <c r="V158" s="34"/>
      <c r="W158" s="34"/>
      <c r="Y158" s="24"/>
    </row>
    <row r="159" spans="2:25" x14ac:dyDescent="0.2">
      <c r="F159" s="9"/>
      <c r="O159" s="25"/>
      <c r="P159" s="31"/>
      <c r="Q159" s="32"/>
      <c r="S159" s="32"/>
      <c r="T159" s="24"/>
      <c r="U159" s="38"/>
      <c r="V159" s="34"/>
      <c r="W159" s="34"/>
      <c r="Y159" s="24"/>
    </row>
    <row r="160" spans="2:25" x14ac:dyDescent="0.2">
      <c r="F160" s="9"/>
      <c r="O160" s="25"/>
      <c r="P160" s="31"/>
      <c r="Q160" s="32"/>
      <c r="S160" s="32"/>
      <c r="T160" s="24"/>
      <c r="U160" s="38"/>
      <c r="V160" s="34"/>
      <c r="W160" s="34"/>
      <c r="Y160" s="24"/>
    </row>
    <row r="161" spans="6:25" x14ac:dyDescent="0.2">
      <c r="F161" s="9"/>
      <c r="O161" s="25"/>
      <c r="P161" s="31"/>
      <c r="Q161" s="32"/>
      <c r="S161" s="32"/>
      <c r="T161" s="24"/>
      <c r="U161" s="38"/>
      <c r="V161" s="34"/>
      <c r="W161" s="34"/>
      <c r="Y161" s="24"/>
    </row>
    <row r="162" spans="6:25" x14ac:dyDescent="0.2">
      <c r="F162" s="9"/>
      <c r="O162" s="25"/>
      <c r="P162" s="31"/>
      <c r="Q162" s="32"/>
      <c r="S162" s="32"/>
      <c r="T162" s="24"/>
      <c r="U162" s="38"/>
      <c r="V162" s="34"/>
      <c r="W162" s="34"/>
      <c r="Y162" s="24"/>
    </row>
    <row r="163" spans="6:25" x14ac:dyDescent="0.2">
      <c r="F163" s="9"/>
      <c r="O163" s="25"/>
      <c r="P163" s="31"/>
      <c r="Q163" s="32"/>
      <c r="S163" s="32"/>
      <c r="T163" s="24"/>
      <c r="U163" s="38"/>
      <c r="V163" s="34"/>
      <c r="W163" s="34"/>
      <c r="Y163" s="24"/>
    </row>
    <row r="164" spans="6:25" x14ac:dyDescent="0.2">
      <c r="F164" s="9"/>
      <c r="O164" s="25"/>
      <c r="P164" s="31"/>
      <c r="Q164" s="32"/>
      <c r="S164" s="32"/>
      <c r="T164" s="24"/>
      <c r="U164" s="38"/>
      <c r="V164" s="34"/>
      <c r="W164" s="34"/>
      <c r="Y164" s="24"/>
    </row>
    <row r="165" spans="6:25" x14ac:dyDescent="0.2">
      <c r="F165" s="9"/>
      <c r="O165" s="25"/>
      <c r="P165" s="31"/>
      <c r="Q165" s="32"/>
      <c r="S165" s="32"/>
      <c r="T165" s="24"/>
      <c r="U165" s="38"/>
      <c r="V165" s="34"/>
      <c r="W165" s="34"/>
      <c r="Y165" s="24"/>
    </row>
    <row r="166" spans="6:25" x14ac:dyDescent="0.2">
      <c r="F166" s="9"/>
      <c r="O166" s="25"/>
      <c r="P166" s="31"/>
      <c r="Q166" s="32"/>
      <c r="S166" s="32"/>
      <c r="T166" s="24"/>
      <c r="U166" s="38"/>
      <c r="V166" s="34"/>
      <c r="W166" s="34"/>
      <c r="Y166" s="24"/>
    </row>
    <row r="167" spans="6:25" x14ac:dyDescent="0.2">
      <c r="F167" s="9"/>
      <c r="O167" s="25"/>
      <c r="P167" s="31"/>
      <c r="Q167" s="32"/>
      <c r="S167" s="32"/>
      <c r="T167" s="24"/>
      <c r="U167" s="38"/>
      <c r="V167" s="34"/>
      <c r="W167" s="34"/>
      <c r="Y167" s="24"/>
    </row>
    <row r="168" spans="6:25" x14ac:dyDescent="0.2">
      <c r="F168" s="9"/>
      <c r="O168" s="25"/>
      <c r="P168" s="31"/>
      <c r="Q168" s="32"/>
      <c r="S168" s="32"/>
      <c r="T168" s="24"/>
      <c r="U168" s="38"/>
      <c r="V168" s="34"/>
      <c r="W168" s="34"/>
      <c r="Y168" s="24"/>
    </row>
    <row r="169" spans="6:25" x14ac:dyDescent="0.2">
      <c r="F169" s="9"/>
      <c r="O169" s="25"/>
      <c r="P169" s="31"/>
      <c r="Q169" s="32"/>
      <c r="S169" s="32"/>
      <c r="T169" s="24"/>
      <c r="U169" s="38"/>
      <c r="V169" s="34"/>
      <c r="W169" s="34"/>
      <c r="Y169" s="24"/>
    </row>
    <row r="170" spans="6:25" x14ac:dyDescent="0.2">
      <c r="F170" s="9"/>
      <c r="O170" s="25"/>
      <c r="P170" s="31"/>
      <c r="Q170" s="32"/>
      <c r="S170" s="32"/>
      <c r="T170" s="24"/>
      <c r="U170" s="38"/>
      <c r="V170" s="34"/>
      <c r="W170" s="34"/>
      <c r="Y170" s="24"/>
    </row>
    <row r="171" spans="6:25" x14ac:dyDescent="0.2">
      <c r="F171" s="9"/>
      <c r="O171" s="25"/>
      <c r="P171" s="31"/>
      <c r="Q171" s="32"/>
      <c r="S171" s="32"/>
      <c r="T171" s="24"/>
      <c r="U171" s="38"/>
      <c r="V171" s="34"/>
      <c r="W171" s="34"/>
      <c r="Y171" s="24"/>
    </row>
    <row r="172" spans="6:25" x14ac:dyDescent="0.2">
      <c r="F172" s="9"/>
      <c r="O172" s="25"/>
      <c r="P172" s="31"/>
      <c r="Q172" s="32"/>
      <c r="S172" s="32"/>
      <c r="T172" s="24"/>
      <c r="U172" s="38"/>
      <c r="V172" s="34"/>
      <c r="W172" s="34"/>
      <c r="Y172" s="24"/>
    </row>
    <row r="173" spans="6:25" x14ac:dyDescent="0.2">
      <c r="F173" s="9"/>
      <c r="O173" s="25"/>
      <c r="P173" s="31"/>
      <c r="Q173" s="32"/>
      <c r="S173" s="32"/>
      <c r="T173" s="24"/>
      <c r="U173" s="38"/>
      <c r="V173" s="34"/>
      <c r="W173" s="34"/>
      <c r="Y173" s="24"/>
    </row>
    <row r="174" spans="6:25" x14ac:dyDescent="0.2">
      <c r="F174" s="9"/>
      <c r="O174" s="25"/>
      <c r="P174" s="31"/>
      <c r="Q174" s="32"/>
      <c r="S174" s="32"/>
      <c r="T174" s="24"/>
      <c r="U174" s="38"/>
      <c r="V174" s="34"/>
      <c r="W174" s="34"/>
      <c r="Y174" s="24"/>
    </row>
    <row r="175" spans="6:25" x14ac:dyDescent="0.2">
      <c r="F175" s="9"/>
      <c r="O175" s="25"/>
      <c r="P175" s="31"/>
      <c r="Q175" s="32"/>
      <c r="S175" s="32"/>
      <c r="T175" s="24"/>
      <c r="U175" s="38"/>
      <c r="V175" s="34"/>
      <c r="W175" s="34"/>
      <c r="Y175" s="24"/>
    </row>
    <row r="176" spans="6:25" x14ac:dyDescent="0.2">
      <c r="F176" s="9"/>
      <c r="O176" s="25"/>
      <c r="P176" s="31"/>
      <c r="Q176" s="32"/>
      <c r="S176" s="32"/>
      <c r="T176" s="24"/>
      <c r="U176" s="38"/>
      <c r="V176" s="34"/>
      <c r="W176" s="34"/>
      <c r="Y176" s="24"/>
    </row>
    <row r="177" spans="6:25" x14ac:dyDescent="0.2">
      <c r="F177" s="9"/>
      <c r="O177" s="25"/>
      <c r="P177" s="31"/>
      <c r="Q177" s="32"/>
      <c r="S177" s="32"/>
      <c r="T177" s="24"/>
      <c r="U177" s="38"/>
      <c r="V177" s="34"/>
      <c r="W177" s="34"/>
      <c r="Y177" s="24"/>
    </row>
    <row r="178" spans="6:25" x14ac:dyDescent="0.2">
      <c r="F178" s="9"/>
      <c r="O178" s="25"/>
      <c r="P178" s="31"/>
      <c r="Q178" s="32"/>
      <c r="S178" s="32"/>
      <c r="T178" s="24"/>
      <c r="U178" s="38"/>
      <c r="V178" s="34"/>
      <c r="W178" s="34"/>
      <c r="Y178" s="24"/>
    </row>
    <row r="179" spans="6:25" x14ac:dyDescent="0.2">
      <c r="F179" s="9"/>
      <c r="O179" s="25"/>
      <c r="P179" s="31"/>
      <c r="Q179" s="32"/>
      <c r="S179" s="32"/>
      <c r="T179" s="24"/>
      <c r="U179" s="38"/>
      <c r="V179" s="34"/>
      <c r="W179" s="34"/>
      <c r="Y179" s="24"/>
    </row>
    <row r="180" spans="6:25" x14ac:dyDescent="0.2">
      <c r="F180" s="9"/>
      <c r="O180" s="25"/>
      <c r="P180" s="31"/>
      <c r="Q180" s="32"/>
      <c r="S180" s="32"/>
      <c r="T180" s="24"/>
      <c r="U180" s="38"/>
      <c r="V180" s="34"/>
      <c r="W180" s="34"/>
      <c r="Y180" s="24"/>
    </row>
    <row r="181" spans="6:25" x14ac:dyDescent="0.2">
      <c r="F181" s="9"/>
      <c r="O181" s="25"/>
      <c r="P181" s="31"/>
      <c r="Q181" s="32"/>
      <c r="S181" s="32"/>
      <c r="T181" s="24"/>
      <c r="U181" s="38"/>
      <c r="V181" s="34"/>
      <c r="W181" s="34"/>
      <c r="Y181" s="24"/>
    </row>
    <row r="182" spans="6:25" x14ac:dyDescent="0.2">
      <c r="F182" s="9"/>
      <c r="O182" s="25"/>
      <c r="P182" s="31"/>
      <c r="Q182" s="32"/>
      <c r="S182" s="32"/>
      <c r="T182" s="24"/>
      <c r="U182" s="38"/>
      <c r="V182" s="34"/>
      <c r="W182" s="34"/>
      <c r="Y182" s="24"/>
    </row>
    <row r="183" spans="6:25" x14ac:dyDescent="0.2">
      <c r="F183" s="9"/>
      <c r="O183" s="25"/>
      <c r="P183" s="31"/>
      <c r="Q183" s="32"/>
      <c r="S183" s="32"/>
      <c r="T183" s="24"/>
      <c r="U183" s="38"/>
      <c r="V183" s="34"/>
      <c r="W183" s="34"/>
      <c r="Y183" s="24"/>
    </row>
    <row r="184" spans="6:25" x14ac:dyDescent="0.2">
      <c r="F184" s="9"/>
      <c r="O184" s="25"/>
      <c r="P184" s="31"/>
      <c r="Q184" s="32"/>
      <c r="S184" s="32"/>
      <c r="T184" s="24"/>
      <c r="U184" s="38"/>
      <c r="V184" s="34"/>
      <c r="W184" s="34"/>
      <c r="Y184" s="24"/>
    </row>
    <row r="185" spans="6:25" x14ac:dyDescent="0.2">
      <c r="F185" s="9"/>
      <c r="O185" s="25"/>
      <c r="P185" s="31"/>
      <c r="Q185" s="32"/>
      <c r="S185" s="32"/>
      <c r="T185" s="24"/>
      <c r="U185" s="38"/>
      <c r="V185" s="34"/>
      <c r="W185" s="34"/>
      <c r="Y185" s="24"/>
    </row>
    <row r="186" spans="6:25" x14ac:dyDescent="0.2">
      <c r="F186" s="9"/>
      <c r="O186" s="25"/>
      <c r="P186" s="31"/>
      <c r="Q186" s="32"/>
      <c r="S186" s="32"/>
      <c r="T186" s="24"/>
      <c r="U186" s="38"/>
      <c r="V186" s="34"/>
      <c r="W186" s="34"/>
      <c r="Y186" s="24"/>
    </row>
    <row r="187" spans="6:25" x14ac:dyDescent="0.2">
      <c r="F187" s="9"/>
      <c r="O187" s="25"/>
      <c r="P187" s="31"/>
      <c r="Q187" s="32"/>
      <c r="S187" s="32"/>
      <c r="T187" s="24"/>
      <c r="U187" s="38"/>
      <c r="V187" s="34"/>
      <c r="W187" s="34"/>
      <c r="Y187" s="24"/>
    </row>
    <row r="188" spans="6:25" x14ac:dyDescent="0.2">
      <c r="F188" s="9"/>
      <c r="O188" s="25"/>
      <c r="P188" s="31"/>
      <c r="Q188" s="32"/>
      <c r="S188" s="32"/>
      <c r="T188" s="24"/>
      <c r="U188" s="38"/>
      <c r="V188" s="34"/>
      <c r="W188" s="34"/>
      <c r="Y188" s="24"/>
    </row>
    <row r="189" spans="6:25" x14ac:dyDescent="0.2">
      <c r="F189" s="9"/>
      <c r="O189" s="25"/>
      <c r="P189" s="31"/>
      <c r="Q189" s="32"/>
      <c r="S189" s="32"/>
      <c r="T189" s="24"/>
      <c r="U189" s="38"/>
      <c r="V189" s="34"/>
      <c r="W189" s="34"/>
      <c r="Y189" s="24"/>
    </row>
    <row r="190" spans="6:25" x14ac:dyDescent="0.2">
      <c r="F190" s="9"/>
      <c r="O190" s="25"/>
      <c r="P190" s="31"/>
      <c r="Q190" s="32"/>
      <c r="S190" s="32"/>
      <c r="T190" s="24"/>
      <c r="U190" s="38"/>
      <c r="V190" s="34"/>
      <c r="W190" s="34"/>
      <c r="Y190" s="24"/>
    </row>
    <row r="191" spans="6:25" x14ac:dyDescent="0.2">
      <c r="F191" s="9"/>
      <c r="O191" s="25"/>
      <c r="P191" s="31"/>
      <c r="Q191" s="32"/>
      <c r="S191" s="32"/>
      <c r="T191" s="24"/>
      <c r="U191" s="38"/>
      <c r="V191" s="34"/>
      <c r="W191" s="34"/>
      <c r="Y191" s="24"/>
    </row>
    <row r="192" spans="6:25" x14ac:dyDescent="0.2">
      <c r="F192" s="9"/>
      <c r="O192" s="25"/>
      <c r="P192" s="31"/>
      <c r="Q192" s="32"/>
      <c r="S192" s="32"/>
      <c r="T192" s="24"/>
      <c r="U192" s="38"/>
      <c r="V192" s="34"/>
      <c r="W192" s="34"/>
      <c r="Y192" s="24"/>
    </row>
    <row r="193" spans="6:25" x14ac:dyDescent="0.2">
      <c r="F193" s="9"/>
      <c r="O193" s="25"/>
      <c r="P193" s="31"/>
      <c r="Q193" s="32"/>
      <c r="S193" s="32"/>
      <c r="T193" s="24"/>
      <c r="U193" s="38"/>
      <c r="V193" s="34"/>
      <c r="W193" s="34"/>
      <c r="Y193" s="24"/>
    </row>
    <row r="194" spans="6:25" x14ac:dyDescent="0.2">
      <c r="F194" s="9"/>
      <c r="O194" s="25"/>
      <c r="P194" s="31"/>
      <c r="Q194" s="32"/>
      <c r="S194" s="32"/>
      <c r="T194" s="24"/>
      <c r="U194" s="38"/>
      <c r="V194" s="34"/>
      <c r="W194" s="34"/>
      <c r="Y194" s="24"/>
    </row>
    <row r="195" spans="6:25" x14ac:dyDescent="0.2">
      <c r="F195" s="9"/>
      <c r="O195" s="25"/>
      <c r="P195" s="31"/>
      <c r="Q195" s="32"/>
      <c r="S195" s="32"/>
      <c r="T195" s="24"/>
      <c r="U195" s="38"/>
      <c r="V195" s="34"/>
      <c r="W195" s="34"/>
      <c r="Y195" s="24"/>
    </row>
    <row r="196" spans="6:25" x14ac:dyDescent="0.2">
      <c r="F196" s="9"/>
      <c r="O196" s="25"/>
      <c r="P196" s="31"/>
      <c r="Q196" s="32"/>
      <c r="S196" s="32"/>
      <c r="T196" s="24"/>
      <c r="U196" s="38"/>
      <c r="V196" s="34"/>
      <c r="W196" s="34"/>
      <c r="Y196" s="24"/>
    </row>
    <row r="197" spans="6:25" x14ac:dyDescent="0.2">
      <c r="F197" s="9"/>
      <c r="O197" s="25"/>
      <c r="P197" s="31"/>
      <c r="Q197" s="32"/>
      <c r="S197" s="32"/>
      <c r="T197" s="24"/>
      <c r="U197" s="38"/>
      <c r="V197" s="34"/>
      <c r="W197" s="34"/>
      <c r="Y197" s="24"/>
    </row>
    <row r="198" spans="6:25" x14ac:dyDescent="0.2">
      <c r="F198" s="9"/>
      <c r="O198" s="25"/>
      <c r="P198" s="31"/>
      <c r="Q198" s="32"/>
      <c r="S198" s="32"/>
      <c r="T198" s="24"/>
      <c r="U198" s="38"/>
      <c r="V198" s="34"/>
      <c r="W198" s="34"/>
      <c r="Y198" s="24"/>
    </row>
    <row r="199" spans="6:25" x14ac:dyDescent="0.2">
      <c r="F199" s="9"/>
      <c r="O199" s="25"/>
      <c r="P199" s="31"/>
      <c r="Q199" s="32"/>
      <c r="S199" s="32"/>
      <c r="T199" s="24"/>
      <c r="U199" s="38"/>
      <c r="V199" s="34"/>
      <c r="W199" s="34"/>
      <c r="Y199" s="24"/>
    </row>
    <row r="200" spans="6:25" x14ac:dyDescent="0.2">
      <c r="F200" s="9"/>
      <c r="O200" s="25"/>
      <c r="P200" s="31"/>
      <c r="Q200" s="32"/>
      <c r="S200" s="32"/>
      <c r="T200" s="24"/>
      <c r="U200" s="38"/>
      <c r="V200" s="34"/>
      <c r="W200" s="34"/>
      <c r="Y200" s="24"/>
    </row>
    <row r="201" spans="6:25" x14ac:dyDescent="0.2">
      <c r="F201" s="9"/>
      <c r="O201" s="25"/>
      <c r="P201" s="31"/>
      <c r="Q201" s="32"/>
      <c r="S201" s="32"/>
      <c r="T201" s="24"/>
      <c r="U201" s="38"/>
      <c r="V201" s="34"/>
      <c r="W201" s="34"/>
      <c r="Y201" s="24"/>
    </row>
    <row r="202" spans="6:25" x14ac:dyDescent="0.2">
      <c r="F202" s="9"/>
      <c r="O202" s="25"/>
      <c r="P202" s="31"/>
      <c r="Q202" s="32"/>
      <c r="S202" s="32"/>
      <c r="T202" s="24"/>
      <c r="U202" s="38"/>
      <c r="V202" s="34"/>
      <c r="W202" s="34"/>
      <c r="Y202" s="24"/>
    </row>
    <row r="203" spans="6:25" x14ac:dyDescent="0.2">
      <c r="F203" s="9"/>
      <c r="O203" s="25"/>
      <c r="P203" s="31"/>
      <c r="Q203" s="32"/>
      <c r="S203" s="32"/>
      <c r="T203" s="24"/>
      <c r="U203" s="38"/>
      <c r="V203" s="34"/>
      <c r="W203" s="34"/>
      <c r="Y203" s="24"/>
    </row>
    <row r="204" spans="6:25" x14ac:dyDescent="0.2">
      <c r="F204" s="9"/>
      <c r="O204" s="25"/>
      <c r="P204" s="31"/>
      <c r="Q204" s="32"/>
      <c r="S204" s="32"/>
      <c r="T204" s="24"/>
      <c r="U204" s="38"/>
      <c r="V204" s="34"/>
      <c r="W204" s="34"/>
      <c r="Y204" s="24"/>
    </row>
    <row r="205" spans="6:25" x14ac:dyDescent="0.2">
      <c r="F205" s="9"/>
      <c r="O205" s="25"/>
      <c r="P205" s="31"/>
      <c r="Q205" s="32"/>
      <c r="S205" s="32"/>
      <c r="T205" s="24"/>
      <c r="U205" s="38"/>
      <c r="V205" s="34"/>
      <c r="W205" s="34"/>
      <c r="Y205" s="24"/>
    </row>
    <row r="206" spans="6:25" x14ac:dyDescent="0.2">
      <c r="F206" s="9"/>
      <c r="O206" s="25"/>
      <c r="P206" s="31"/>
      <c r="Q206" s="32"/>
      <c r="S206" s="32"/>
      <c r="T206" s="24"/>
      <c r="U206" s="38"/>
      <c r="V206" s="34"/>
      <c r="W206" s="34"/>
      <c r="Y206" s="24"/>
    </row>
    <row r="207" spans="6:25" x14ac:dyDescent="0.2">
      <c r="F207" s="9"/>
      <c r="O207" s="25"/>
      <c r="P207" s="31"/>
      <c r="Q207" s="32"/>
      <c r="S207" s="32"/>
      <c r="T207" s="24"/>
      <c r="U207" s="38"/>
      <c r="V207" s="34"/>
      <c r="W207" s="34"/>
      <c r="Y207" s="24"/>
    </row>
    <row r="208" spans="6:25" x14ac:dyDescent="0.2">
      <c r="F208" s="9"/>
      <c r="O208" s="25"/>
      <c r="P208" s="31"/>
      <c r="Q208" s="32"/>
      <c r="S208" s="32"/>
      <c r="T208" s="24"/>
      <c r="U208" s="38"/>
      <c r="V208" s="34"/>
      <c r="W208" s="34"/>
      <c r="Y208" s="24"/>
    </row>
    <row r="209" spans="6:25" x14ac:dyDescent="0.2">
      <c r="F209" s="9"/>
      <c r="O209" s="25"/>
      <c r="P209" s="31"/>
      <c r="Q209" s="32"/>
      <c r="S209" s="32"/>
      <c r="T209" s="24"/>
      <c r="U209" s="38"/>
      <c r="V209" s="34"/>
      <c r="W209" s="34"/>
      <c r="Y209" s="24"/>
    </row>
    <row r="210" spans="6:25" x14ac:dyDescent="0.2">
      <c r="F210" s="9"/>
      <c r="O210" s="25"/>
      <c r="P210" s="31"/>
      <c r="Q210" s="32"/>
      <c r="S210" s="32"/>
      <c r="T210" s="24"/>
      <c r="U210" s="38"/>
      <c r="V210" s="34"/>
      <c r="W210" s="34"/>
      <c r="Y210" s="24"/>
    </row>
    <row r="211" spans="6:25" x14ac:dyDescent="0.2">
      <c r="F211" s="9"/>
      <c r="O211" s="25"/>
      <c r="P211" s="31"/>
      <c r="Q211" s="32"/>
      <c r="S211" s="32"/>
      <c r="T211" s="24"/>
      <c r="U211" s="38"/>
      <c r="V211" s="34"/>
      <c r="W211" s="34"/>
      <c r="Y211" s="24"/>
    </row>
    <row r="212" spans="6:25" x14ac:dyDescent="0.2">
      <c r="F212" s="9"/>
      <c r="O212" s="25"/>
      <c r="P212" s="31"/>
      <c r="Q212" s="32"/>
      <c r="S212" s="32"/>
      <c r="T212" s="24"/>
      <c r="U212" s="38"/>
      <c r="V212" s="34"/>
      <c r="W212" s="34"/>
      <c r="Y212" s="24"/>
    </row>
    <row r="213" spans="6:25" x14ac:dyDescent="0.2">
      <c r="F213" s="9"/>
      <c r="O213" s="25"/>
      <c r="P213" s="31"/>
      <c r="Q213" s="32"/>
      <c r="S213" s="32"/>
      <c r="T213" s="24"/>
      <c r="U213" s="38"/>
      <c r="V213" s="34"/>
      <c r="W213" s="34"/>
      <c r="Y213" s="24"/>
    </row>
    <row r="214" spans="6:25" x14ac:dyDescent="0.2">
      <c r="F214" s="9"/>
      <c r="O214" s="25"/>
      <c r="P214" s="31"/>
      <c r="Q214" s="32"/>
      <c r="S214" s="32"/>
      <c r="T214" s="24"/>
      <c r="U214" s="38"/>
      <c r="V214" s="34"/>
      <c r="W214" s="34"/>
      <c r="Y214" s="24"/>
    </row>
    <row r="215" spans="6:25" x14ac:dyDescent="0.2">
      <c r="F215" s="9"/>
      <c r="O215" s="25"/>
      <c r="P215" s="31"/>
      <c r="Q215" s="32"/>
      <c r="S215" s="32"/>
      <c r="T215" s="24"/>
      <c r="U215" s="38"/>
      <c r="V215" s="34"/>
      <c r="W215" s="34"/>
      <c r="Y215" s="24"/>
    </row>
    <row r="216" spans="6:25" x14ac:dyDescent="0.2">
      <c r="F216" s="9"/>
      <c r="O216" s="25"/>
      <c r="P216" s="31"/>
      <c r="Q216" s="32"/>
      <c r="S216" s="32"/>
      <c r="T216" s="24"/>
      <c r="U216" s="38"/>
      <c r="V216" s="34"/>
      <c r="W216" s="34"/>
      <c r="Y216" s="24"/>
    </row>
    <row r="217" spans="6:25" x14ac:dyDescent="0.2">
      <c r="F217" s="9"/>
      <c r="O217" s="25"/>
      <c r="P217" s="31"/>
      <c r="Q217" s="32"/>
      <c r="S217" s="32"/>
      <c r="T217" s="24"/>
      <c r="U217" s="38"/>
      <c r="V217" s="34"/>
      <c r="W217" s="34"/>
      <c r="Y217" s="24"/>
    </row>
    <row r="218" spans="6:25" x14ac:dyDescent="0.2">
      <c r="F218" s="9"/>
      <c r="O218" s="25"/>
      <c r="P218" s="31"/>
      <c r="Q218" s="32"/>
      <c r="S218" s="32"/>
      <c r="T218" s="24"/>
      <c r="U218" s="38"/>
      <c r="V218" s="34"/>
      <c r="W218" s="34"/>
      <c r="Y218" s="24"/>
    </row>
    <row r="219" spans="6:25" x14ac:dyDescent="0.2">
      <c r="F219" s="9"/>
      <c r="O219" s="25"/>
      <c r="P219" s="31"/>
      <c r="Q219" s="32"/>
      <c r="S219" s="32"/>
      <c r="T219" s="24"/>
      <c r="U219" s="38"/>
      <c r="V219" s="34"/>
      <c r="W219" s="34"/>
      <c r="Y219" s="24"/>
    </row>
    <row r="220" spans="6:25" x14ac:dyDescent="0.2">
      <c r="F220" s="9"/>
      <c r="O220" s="25"/>
      <c r="P220" s="31"/>
      <c r="Q220" s="32"/>
      <c r="S220" s="32"/>
      <c r="T220" s="24"/>
      <c r="U220" s="38"/>
      <c r="V220" s="34"/>
      <c r="W220" s="34"/>
      <c r="Y220" s="24"/>
    </row>
    <row r="221" spans="6:25" x14ac:dyDescent="0.2">
      <c r="F221" s="9"/>
      <c r="O221" s="25"/>
      <c r="P221" s="31"/>
      <c r="Q221" s="32"/>
      <c r="S221" s="32"/>
      <c r="T221" s="24"/>
      <c r="U221" s="38"/>
      <c r="V221" s="34"/>
      <c r="W221" s="34"/>
      <c r="Y221" s="24"/>
    </row>
    <row r="222" spans="6:25" x14ac:dyDescent="0.2">
      <c r="F222" s="9"/>
      <c r="O222" s="25"/>
      <c r="P222" s="31"/>
      <c r="Q222" s="32"/>
      <c r="S222" s="32"/>
      <c r="T222" s="24"/>
      <c r="U222" s="38"/>
      <c r="V222" s="34"/>
      <c r="W222" s="34"/>
      <c r="Y222" s="24"/>
    </row>
    <row r="223" spans="6:25" x14ac:dyDescent="0.2">
      <c r="F223" s="9"/>
      <c r="O223" s="25"/>
      <c r="P223" s="31"/>
      <c r="Q223" s="32"/>
      <c r="S223" s="32"/>
      <c r="T223" s="24"/>
      <c r="U223" s="38"/>
      <c r="V223" s="34"/>
      <c r="W223" s="34"/>
      <c r="Y223" s="24"/>
    </row>
    <row r="224" spans="6:25" x14ac:dyDescent="0.2">
      <c r="F224" s="9"/>
      <c r="O224" s="25"/>
      <c r="P224" s="31"/>
      <c r="Q224" s="32"/>
      <c r="S224" s="32"/>
      <c r="T224" s="24"/>
      <c r="U224" s="38"/>
      <c r="V224" s="34"/>
      <c r="W224" s="34"/>
      <c r="Y224" s="24"/>
    </row>
    <row r="225" spans="6:25" x14ac:dyDescent="0.2">
      <c r="F225" s="9"/>
      <c r="O225" s="25"/>
      <c r="P225" s="31"/>
      <c r="Q225" s="32"/>
      <c r="S225" s="32"/>
      <c r="T225" s="24"/>
      <c r="U225" s="38"/>
      <c r="V225" s="34"/>
      <c r="W225" s="34"/>
      <c r="Y225" s="24"/>
    </row>
    <row r="226" spans="6:25" x14ac:dyDescent="0.2">
      <c r="F226" s="9"/>
      <c r="O226" s="25"/>
      <c r="P226" s="31"/>
      <c r="Q226" s="32"/>
      <c r="S226" s="32"/>
      <c r="T226" s="24"/>
      <c r="U226" s="38"/>
      <c r="V226" s="34"/>
      <c r="W226" s="34"/>
      <c r="Y226" s="24"/>
    </row>
    <row r="227" spans="6:25" x14ac:dyDescent="0.2">
      <c r="F227" s="9"/>
      <c r="O227" s="25"/>
      <c r="P227" s="31"/>
      <c r="Q227" s="32"/>
      <c r="S227" s="32"/>
      <c r="T227" s="24"/>
      <c r="U227" s="38"/>
      <c r="V227" s="34"/>
      <c r="W227" s="34"/>
      <c r="Y227" s="24"/>
    </row>
    <row r="228" spans="6:25" x14ac:dyDescent="0.2">
      <c r="F228" s="9"/>
      <c r="O228" s="25"/>
      <c r="P228" s="31"/>
      <c r="Q228" s="32"/>
      <c r="S228" s="32"/>
      <c r="T228" s="24"/>
      <c r="U228" s="38"/>
      <c r="V228" s="34"/>
      <c r="W228" s="34"/>
      <c r="Y228" s="24"/>
    </row>
    <row r="229" spans="6:25" x14ac:dyDescent="0.2">
      <c r="F229" s="9"/>
      <c r="O229" s="25"/>
      <c r="P229" s="31"/>
      <c r="Q229" s="32"/>
      <c r="S229" s="32"/>
      <c r="T229" s="24"/>
      <c r="U229" s="38"/>
      <c r="V229" s="34"/>
      <c r="W229" s="34"/>
      <c r="Y229" s="24"/>
    </row>
    <row r="230" spans="6:25" x14ac:dyDescent="0.2">
      <c r="F230" s="9"/>
      <c r="O230" s="25"/>
      <c r="P230" s="31"/>
      <c r="Q230" s="32"/>
      <c r="S230" s="32"/>
      <c r="T230" s="24"/>
      <c r="U230" s="38"/>
      <c r="V230" s="34"/>
      <c r="W230" s="34"/>
      <c r="Y230" s="24"/>
    </row>
    <row r="231" spans="6:25" x14ac:dyDescent="0.2">
      <c r="F231" s="9"/>
      <c r="O231" s="25"/>
      <c r="P231" s="31"/>
      <c r="Q231" s="32"/>
      <c r="S231" s="32"/>
      <c r="T231" s="24"/>
      <c r="U231" s="38"/>
      <c r="V231" s="34"/>
      <c r="W231" s="34"/>
      <c r="Y231" s="24"/>
    </row>
    <row r="232" spans="6:25" x14ac:dyDescent="0.2">
      <c r="F232" s="9"/>
      <c r="O232" s="25"/>
      <c r="P232" s="31"/>
      <c r="Q232" s="32"/>
      <c r="S232" s="32"/>
      <c r="T232" s="24"/>
      <c r="U232" s="38"/>
      <c r="V232" s="34"/>
      <c r="W232" s="34"/>
      <c r="Y232" s="24"/>
    </row>
    <row r="233" spans="6:25" x14ac:dyDescent="0.2">
      <c r="F233" s="9"/>
      <c r="O233" s="25"/>
      <c r="P233" s="31"/>
      <c r="Q233" s="32"/>
      <c r="S233" s="32"/>
      <c r="T233" s="24"/>
      <c r="U233" s="38"/>
      <c r="V233" s="34"/>
      <c r="W233" s="34"/>
      <c r="Y233" s="24"/>
    </row>
    <row r="234" spans="6:25" x14ac:dyDescent="0.2">
      <c r="F234" s="9"/>
      <c r="O234" s="25"/>
      <c r="P234" s="31"/>
      <c r="Q234" s="32"/>
      <c r="S234" s="32"/>
      <c r="T234" s="24"/>
      <c r="U234" s="38"/>
      <c r="V234" s="34"/>
      <c r="W234" s="34"/>
      <c r="Y234" s="24"/>
    </row>
    <row r="235" spans="6:25" x14ac:dyDescent="0.2">
      <c r="F235" s="9"/>
      <c r="O235" s="25"/>
      <c r="P235" s="31"/>
      <c r="Q235" s="32"/>
      <c r="S235" s="32"/>
      <c r="T235" s="24"/>
      <c r="U235" s="38"/>
      <c r="V235" s="34"/>
      <c r="W235" s="34"/>
      <c r="Y235" s="24"/>
    </row>
    <row r="236" spans="6:25" x14ac:dyDescent="0.2">
      <c r="F236" s="9"/>
      <c r="O236" s="25"/>
      <c r="P236" s="31"/>
      <c r="Q236" s="32"/>
      <c r="S236" s="32"/>
      <c r="T236" s="24"/>
      <c r="U236" s="38"/>
      <c r="V236" s="34"/>
      <c r="W236" s="34"/>
      <c r="Y236" s="24"/>
    </row>
    <row r="237" spans="6:25" x14ac:dyDescent="0.2">
      <c r="F237" s="9"/>
      <c r="O237" s="25"/>
      <c r="P237" s="31"/>
      <c r="Q237" s="32"/>
      <c r="S237" s="32"/>
      <c r="T237" s="24"/>
      <c r="U237" s="38"/>
      <c r="V237" s="34"/>
      <c r="W237" s="34"/>
      <c r="Y237" s="24"/>
    </row>
    <row r="238" spans="6:25" x14ac:dyDescent="0.2">
      <c r="F238" s="9"/>
      <c r="O238" s="25"/>
      <c r="P238" s="31"/>
      <c r="Q238" s="32"/>
      <c r="S238" s="32"/>
      <c r="T238" s="24"/>
      <c r="U238" s="38"/>
      <c r="V238" s="34"/>
      <c r="W238" s="34"/>
      <c r="Y238" s="24"/>
    </row>
    <row r="239" spans="6:25" x14ac:dyDescent="0.2">
      <c r="F239" s="9"/>
      <c r="O239" s="25"/>
      <c r="P239" s="31"/>
      <c r="Q239" s="32"/>
      <c r="S239" s="32"/>
      <c r="T239" s="24"/>
      <c r="U239" s="38"/>
      <c r="V239" s="34"/>
      <c r="W239" s="34"/>
      <c r="Y239" s="24"/>
    </row>
    <row r="240" spans="6:25" x14ac:dyDescent="0.2">
      <c r="F240" s="9"/>
      <c r="O240" s="25"/>
      <c r="P240" s="31"/>
      <c r="Q240" s="32"/>
      <c r="S240" s="32"/>
      <c r="T240" s="24"/>
      <c r="U240" s="38"/>
      <c r="V240" s="34"/>
      <c r="W240" s="34"/>
      <c r="Y240" s="24"/>
    </row>
    <row r="241" spans="6:25" x14ac:dyDescent="0.2">
      <c r="F241" s="9"/>
      <c r="O241" s="25"/>
      <c r="P241" s="31"/>
      <c r="Q241" s="32"/>
      <c r="S241" s="32"/>
      <c r="T241" s="24"/>
      <c r="U241" s="38"/>
      <c r="V241" s="34"/>
      <c r="W241" s="34"/>
      <c r="Y241" s="24"/>
    </row>
    <row r="242" spans="6:25" x14ac:dyDescent="0.2">
      <c r="F242" s="9"/>
      <c r="O242" s="25"/>
      <c r="P242" s="31"/>
      <c r="Q242" s="32"/>
      <c r="S242" s="32"/>
      <c r="T242" s="24"/>
      <c r="U242" s="38"/>
      <c r="V242" s="34"/>
      <c r="W242" s="34"/>
      <c r="Y242" s="24"/>
    </row>
    <row r="243" spans="6:25" x14ac:dyDescent="0.2">
      <c r="F243" s="9"/>
      <c r="O243" s="25"/>
      <c r="P243" s="31"/>
      <c r="Q243" s="32"/>
      <c r="S243" s="32"/>
      <c r="T243" s="24"/>
      <c r="U243" s="38"/>
      <c r="V243" s="34"/>
      <c r="W243" s="34"/>
      <c r="Y243" s="24"/>
    </row>
    <row r="244" spans="6:25" x14ac:dyDescent="0.2">
      <c r="F244" s="9"/>
      <c r="O244" s="25"/>
      <c r="P244" s="31"/>
      <c r="Q244" s="32"/>
      <c r="S244" s="32"/>
      <c r="T244" s="24"/>
      <c r="U244" s="38"/>
      <c r="V244" s="34"/>
      <c r="W244" s="34"/>
      <c r="Y244" s="24"/>
    </row>
    <row r="245" spans="6:25" x14ac:dyDescent="0.2">
      <c r="F245" s="9"/>
      <c r="O245" s="25"/>
      <c r="P245" s="31"/>
      <c r="Q245" s="32"/>
      <c r="S245" s="32"/>
      <c r="T245" s="24"/>
      <c r="U245" s="38"/>
      <c r="V245" s="34"/>
      <c r="W245" s="34"/>
      <c r="Y245" s="24"/>
    </row>
    <row r="246" spans="6:25" x14ac:dyDescent="0.2">
      <c r="F246" s="9"/>
      <c r="O246" s="25"/>
      <c r="P246" s="31"/>
      <c r="Q246" s="32"/>
      <c r="S246" s="32"/>
      <c r="T246" s="24"/>
      <c r="U246" s="38"/>
      <c r="V246" s="34"/>
      <c r="W246" s="34"/>
    </row>
    <row r="247" spans="6:25" x14ac:dyDescent="0.2">
      <c r="F247" s="9"/>
    </row>
    <row r="248" spans="6:25" x14ac:dyDescent="0.2">
      <c r="F248" s="9"/>
    </row>
    <row r="249" spans="6:25" x14ac:dyDescent="0.2">
      <c r="F249" s="9"/>
    </row>
    <row r="250" spans="6:25" x14ac:dyDescent="0.2">
      <c r="F250" s="9"/>
    </row>
    <row r="251" spans="6:25" x14ac:dyDescent="0.2">
      <c r="F251" s="9"/>
    </row>
    <row r="252" spans="6:25" x14ac:dyDescent="0.2">
      <c r="F252" s="9"/>
    </row>
    <row r="253" spans="6:25" x14ac:dyDescent="0.2">
      <c r="F253" s="9"/>
    </row>
    <row r="254" spans="6:25" x14ac:dyDescent="0.2">
      <c r="F254" s="9"/>
    </row>
    <row r="255" spans="6:25" x14ac:dyDescent="0.2">
      <c r="F255" s="9"/>
    </row>
    <row r="256" spans="6:25" x14ac:dyDescent="0.2">
      <c r="F256" s="9"/>
    </row>
    <row r="257" spans="6:6" x14ac:dyDescent="0.2">
      <c r="F257" s="9"/>
    </row>
  </sheetData>
  <mergeCells count="3">
    <mergeCell ref="B2:E2"/>
    <mergeCell ref="J42:K42"/>
    <mergeCell ref="J66:K66"/>
  </mergeCells>
  <conditionalFormatting sqref="C8">
    <cfRule type="containsText" dxfId="3" priority="1" operator="containsText" text="KO">
      <formula>NOT(ISERROR(SEARCH("KO",C8)))</formula>
    </cfRule>
    <cfRule type="containsText" dxfId="2" priority="2" operator="containsText" text="GO !">
      <formula>NOT(ISERROR(SEARCH("GO !",C8)))</formula>
    </cfRule>
  </conditionalFormatting>
  <hyperlinks>
    <hyperlink ref="B115" r:id="rId1" xr:uid="{76D441F8-AF71-4698-A3A7-A980A9720D5E}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C4494-0DE2-4A87-ACD3-432DAB1B1B1A}">
  <dimension ref="A1:AM257"/>
  <sheetViews>
    <sheetView showGridLines="0" topLeftCell="C1" workbookViewId="0">
      <selection activeCell="O1" sqref="O1:X26"/>
    </sheetView>
  </sheetViews>
  <sheetFormatPr defaultColWidth="9.28515625" defaultRowHeight="12.75" outlineLevelCol="1" x14ac:dyDescent="0.2"/>
  <cols>
    <col min="1" max="1" width="7.28515625" style="1" customWidth="1"/>
    <col min="2" max="2" width="52.5703125" style="1" customWidth="1"/>
    <col min="3" max="3" width="11.5703125" style="1" bestFit="1" customWidth="1"/>
    <col min="4" max="4" width="7.7109375" style="2" bestFit="1" customWidth="1"/>
    <col min="5" max="5" width="12.85546875" style="1" customWidth="1"/>
    <col min="6" max="6" width="3.28515625" style="1" customWidth="1"/>
    <col min="7" max="7" width="8.5703125" style="3" hidden="1" customWidth="1" outlineLevel="1"/>
    <col min="8" max="8" width="9.28515625" style="1" hidden="1" customWidth="1" outlineLevel="1"/>
    <col min="9" max="11" width="10.42578125" style="1" hidden="1" customWidth="1" outlineLevel="1"/>
    <col min="12" max="12" width="10.7109375" style="1" hidden="1" customWidth="1" outlineLevel="1"/>
    <col min="13" max="13" width="2.28515625" style="1" hidden="1" customWidth="1" outlineLevel="1"/>
    <col min="14" max="14" width="9.28515625" style="1" collapsed="1"/>
    <col min="15" max="15" width="10.42578125" style="1" customWidth="1" outlineLevel="1"/>
    <col min="16" max="16" width="3.5703125" style="1" hidden="1" customWidth="1" outlineLevel="1"/>
    <col min="17" max="17" width="8.140625" style="4" hidden="1" customWidth="1" outlineLevel="1"/>
    <col min="18" max="18" width="10" style="5" hidden="1" customWidth="1" outlineLevel="1"/>
    <col min="19" max="19" width="10.140625" style="4" hidden="1" customWidth="1" outlineLevel="1"/>
    <col min="20" max="20" width="1.5703125" style="1" customWidth="1" outlineLevel="1"/>
    <col min="21" max="22" width="10.28515625" style="5" bestFit="1" customWidth="1" outlineLevel="1"/>
    <col min="23" max="23" width="12" style="5" bestFit="1" customWidth="1" outlineLevel="1"/>
    <col min="24" max="24" width="10.28515625" style="5" bestFit="1" customWidth="1" outlineLevel="1"/>
    <col min="25" max="25" width="3" style="1" customWidth="1" outlineLevel="1"/>
    <col min="26" max="16384" width="9.28515625" style="1"/>
  </cols>
  <sheetData>
    <row r="1" spans="1:39" x14ac:dyDescent="0.2">
      <c r="U1" s="153" t="s">
        <v>1</v>
      </c>
      <c r="V1" s="5">
        <v>208292</v>
      </c>
      <c r="W1" s="156" t="s">
        <v>110</v>
      </c>
      <c r="X1" s="8">
        <f>+E7</f>
        <v>10</v>
      </c>
    </row>
    <row r="2" spans="1:39" x14ac:dyDescent="0.2">
      <c r="B2" s="160" t="s">
        <v>2</v>
      </c>
      <c r="C2" s="161"/>
      <c r="D2" s="161"/>
      <c r="E2" s="162"/>
      <c r="F2" s="9"/>
      <c r="K2" s="10"/>
      <c r="L2" s="10"/>
      <c r="M2" s="10"/>
      <c r="O2" s="11" t="s">
        <v>109</v>
      </c>
      <c r="P2" s="12"/>
      <c r="Q2" s="13"/>
      <c r="S2" s="13"/>
      <c r="U2" s="153" t="s">
        <v>3</v>
      </c>
      <c r="V2" s="5">
        <v>21874</v>
      </c>
      <c r="W2" s="156" t="s">
        <v>111</v>
      </c>
      <c r="X2" s="148">
        <f>+E9</f>
        <v>0.02</v>
      </c>
    </row>
    <row r="3" spans="1:39" x14ac:dyDescent="0.2">
      <c r="F3" s="9"/>
      <c r="U3" s="155" t="s">
        <v>5</v>
      </c>
      <c r="V3" s="154">
        <f>SUM(V1:V2)</f>
        <v>230166</v>
      </c>
    </row>
    <row r="4" spans="1:39" x14ac:dyDescent="0.2">
      <c r="B4" s="14" t="s">
        <v>86</v>
      </c>
      <c r="C4" s="14"/>
      <c r="E4" s="15">
        <v>15000</v>
      </c>
      <c r="F4" s="9"/>
      <c r="U4" s="153" t="s">
        <v>0</v>
      </c>
      <c r="V4" s="152">
        <f ca="1">+XIRR(R6:R246,O6:O246)</f>
        <v>1.948558390140534E-2</v>
      </c>
      <c r="Y4" s="16"/>
      <c r="AA4" s="1" t="s">
        <v>89</v>
      </c>
    </row>
    <row r="5" spans="1:39" ht="25.5" x14ac:dyDescent="0.2">
      <c r="B5" s="14" t="s">
        <v>87</v>
      </c>
      <c r="C5" s="14"/>
      <c r="D5" s="17"/>
      <c r="E5" s="18">
        <f ca="1">+E34/E4/6</f>
        <v>0.133741693495528</v>
      </c>
      <c r="F5" s="9"/>
      <c r="O5" s="19" t="s">
        <v>7</v>
      </c>
      <c r="Q5" s="20" t="s">
        <v>8</v>
      </c>
      <c r="R5" s="21" t="s">
        <v>9</v>
      </c>
      <c r="S5" s="20" t="s">
        <v>10</v>
      </c>
      <c r="T5" s="16"/>
      <c r="U5" s="151" t="s">
        <v>11</v>
      </c>
      <c r="V5" s="21" t="s">
        <v>12</v>
      </c>
      <c r="W5" s="21" t="s">
        <v>13</v>
      </c>
      <c r="X5" s="23" t="s">
        <v>14</v>
      </c>
      <c r="Y5" s="24"/>
      <c r="AA5" s="1" t="s">
        <v>90</v>
      </c>
      <c r="AB5" s="1" t="s">
        <v>91</v>
      </c>
    </row>
    <row r="6" spans="1:39" x14ac:dyDescent="0.2">
      <c r="B6" s="7" t="s">
        <v>15</v>
      </c>
      <c r="C6" s="7"/>
      <c r="E6" s="15">
        <v>210000</v>
      </c>
      <c r="F6" s="9"/>
      <c r="O6" s="25">
        <v>44013</v>
      </c>
      <c r="R6" s="26">
        <f ca="1">-E12+SUM(E14:E16)</f>
        <v>-208304.3728506488</v>
      </c>
      <c r="V6" s="150">
        <f>SUM(V7:V26)</f>
        <v>22628.520127523243</v>
      </c>
      <c r="W6" s="150">
        <f>SUM(W7:W26)</f>
        <v>207537.47987247675</v>
      </c>
      <c r="Y6" s="24"/>
      <c r="AA6" s="1">
        <f>$O$26-O6</f>
        <v>3651</v>
      </c>
      <c r="AB6" s="5">
        <f>W6</f>
        <v>207537.47987247675</v>
      </c>
      <c r="AD6" s="145">
        <f>SUMPRODUCT(AA6:AA26,AB6:AB26)/SUM(AB6:AB26)</f>
        <v>2469.1987661978637</v>
      </c>
      <c r="AE6" s="1" t="s">
        <v>92</v>
      </c>
    </row>
    <row r="7" spans="1:39" x14ac:dyDescent="0.2">
      <c r="B7" s="14" t="s">
        <v>16</v>
      </c>
      <c r="C7" s="14"/>
      <c r="E7" s="30">
        <v>10</v>
      </c>
      <c r="F7" s="9"/>
      <c r="O7" s="25">
        <f>+EOMONTH(O6,5)</f>
        <v>44196</v>
      </c>
      <c r="P7" s="31">
        <v>1</v>
      </c>
      <c r="Q7" s="32">
        <f>+V3</f>
        <v>230166</v>
      </c>
      <c r="R7" s="5">
        <f t="shared" ref="R7:R70" si="0">+IF(P7&lt;=$X$1*2,$V$3/($X$1*2),0)</f>
        <v>11508.3</v>
      </c>
      <c r="S7" s="32">
        <f t="shared" ref="S7:S70" si="1">+Q7-R7</f>
        <v>218657.7</v>
      </c>
      <c r="T7" s="33"/>
      <c r="U7" s="5">
        <f>+V1</f>
        <v>208292</v>
      </c>
      <c r="V7" s="5">
        <f t="shared" ref="V7:V70" si="2">+U7*$X$2/2</f>
        <v>2082.92</v>
      </c>
      <c r="W7" s="5">
        <f t="shared" ref="W7:W70" si="3">+R7-V7</f>
        <v>9425.3799999999992</v>
      </c>
      <c r="X7" s="5">
        <f t="shared" ref="X7:X70" si="4">+U7-W7</f>
        <v>198866.62</v>
      </c>
      <c r="Y7" s="24"/>
      <c r="AA7" s="1">
        <f t="shared" ref="AA7:AA26" si="5">$O$26-O7</f>
        <v>3468</v>
      </c>
      <c r="AB7" s="5">
        <f>X7</f>
        <v>198866.62</v>
      </c>
      <c r="AD7" s="157">
        <f>AD6/365.25</f>
        <v>6.7602977856204349</v>
      </c>
      <c r="AE7" s="158" t="s">
        <v>93</v>
      </c>
    </row>
    <row r="8" spans="1:39" x14ac:dyDescent="0.2">
      <c r="A8" s="35">
        <v>0.85</v>
      </c>
      <c r="B8" s="7" t="s">
        <v>17</v>
      </c>
      <c r="C8" s="36" t="str">
        <f ca="1">IF(A8&gt;=D56,"GO !","KO")</f>
        <v>KO</v>
      </c>
      <c r="E8" s="15">
        <v>25000</v>
      </c>
      <c r="F8" s="9"/>
      <c r="G8" s="37">
        <f>+E8/E6</f>
        <v>0.11904761904761904</v>
      </c>
      <c r="O8" s="25">
        <f t="shared" ref="O8:O71" si="6">+EOMONTH(O7,6)</f>
        <v>44377</v>
      </c>
      <c r="P8" s="31">
        <v>2</v>
      </c>
      <c r="Q8" s="32">
        <f t="shared" ref="Q8:Q71" si="7">+S7</f>
        <v>218657.7</v>
      </c>
      <c r="R8" s="5">
        <f t="shared" si="0"/>
        <v>11508.3</v>
      </c>
      <c r="S8" s="32">
        <f t="shared" si="1"/>
        <v>207149.40000000002</v>
      </c>
      <c r="T8" s="24"/>
      <c r="U8" s="149">
        <f t="shared" ref="U8:U71" si="8">+U7-W7</f>
        <v>198866.62</v>
      </c>
      <c r="V8" s="5">
        <f t="shared" si="2"/>
        <v>1988.6661999999999</v>
      </c>
      <c r="W8" s="5">
        <f t="shared" si="3"/>
        <v>9519.6337999999996</v>
      </c>
      <c r="X8" s="5">
        <f t="shared" si="4"/>
        <v>189346.98619999998</v>
      </c>
      <c r="Y8" s="24"/>
      <c r="AA8" s="1">
        <f t="shared" si="5"/>
        <v>3287</v>
      </c>
      <c r="AB8" s="5">
        <f t="shared" ref="AB8:AB26" si="9">X8</f>
        <v>189346.98619999998</v>
      </c>
    </row>
    <row r="9" spans="1:39" x14ac:dyDescent="0.2">
      <c r="B9" s="14" t="s">
        <v>4</v>
      </c>
      <c r="C9" s="14"/>
      <c r="E9" s="18">
        <v>0.02</v>
      </c>
      <c r="F9" s="9"/>
      <c r="O9" s="25">
        <f t="shared" si="6"/>
        <v>44561</v>
      </c>
      <c r="P9" s="31">
        <v>3</v>
      </c>
      <c r="Q9" s="32">
        <f t="shared" si="7"/>
        <v>207149.40000000002</v>
      </c>
      <c r="R9" s="5">
        <f t="shared" si="0"/>
        <v>11508.3</v>
      </c>
      <c r="S9" s="32">
        <f t="shared" si="1"/>
        <v>195641.10000000003</v>
      </c>
      <c r="T9" s="24"/>
      <c r="U9" s="149">
        <f t="shared" si="8"/>
        <v>189346.98619999998</v>
      </c>
      <c r="V9" s="5">
        <f t="shared" si="2"/>
        <v>1893.4698619999999</v>
      </c>
      <c r="W9" s="5">
        <f t="shared" si="3"/>
        <v>9614.8301379999994</v>
      </c>
      <c r="X9" s="5">
        <f t="shared" si="4"/>
        <v>179732.15606199999</v>
      </c>
      <c r="Y9" s="24"/>
      <c r="AA9" s="1">
        <f t="shared" si="5"/>
        <v>3103</v>
      </c>
      <c r="AB9" s="5">
        <f t="shared" si="9"/>
        <v>179732.15606199999</v>
      </c>
      <c r="AD9" s="1" t="s">
        <v>94</v>
      </c>
      <c r="AF9" s="1">
        <v>5.08</v>
      </c>
      <c r="AG9" s="1" t="s">
        <v>95</v>
      </c>
    </row>
    <row r="10" spans="1:39" x14ac:dyDescent="0.2">
      <c r="B10" s="14"/>
      <c r="C10" s="14"/>
      <c r="F10" s="9"/>
      <c r="O10" s="25">
        <f t="shared" si="6"/>
        <v>44742</v>
      </c>
      <c r="P10" s="31">
        <v>4</v>
      </c>
      <c r="Q10" s="32">
        <f t="shared" si="7"/>
        <v>195641.10000000003</v>
      </c>
      <c r="R10" s="5">
        <f t="shared" si="0"/>
        <v>11508.3</v>
      </c>
      <c r="S10" s="32">
        <f t="shared" si="1"/>
        <v>184132.80000000005</v>
      </c>
      <c r="T10" s="24"/>
      <c r="U10" s="149">
        <f t="shared" si="8"/>
        <v>179732.15606199999</v>
      </c>
      <c r="V10" s="5">
        <f t="shared" si="2"/>
        <v>1797.3215606199999</v>
      </c>
      <c r="W10" s="5">
        <f t="shared" si="3"/>
        <v>9710.9784393800001</v>
      </c>
      <c r="X10" s="5">
        <f t="shared" si="4"/>
        <v>170021.17762261999</v>
      </c>
      <c r="Y10" s="24"/>
      <c r="Z10" s="9"/>
      <c r="AA10" s="1">
        <f t="shared" si="5"/>
        <v>2922</v>
      </c>
      <c r="AB10" s="5">
        <f t="shared" si="9"/>
        <v>170021.17762261999</v>
      </c>
      <c r="AC10" s="9"/>
      <c r="AD10" s="9"/>
      <c r="AE10" s="9"/>
      <c r="AF10" s="9"/>
      <c r="AG10" s="9"/>
      <c r="AH10" s="9"/>
      <c r="AI10" s="9"/>
      <c r="AJ10" s="9"/>
      <c r="AK10" s="9">
        <v>5000</v>
      </c>
      <c r="AL10" s="9"/>
      <c r="AM10" s="9"/>
    </row>
    <row r="11" spans="1:39" x14ac:dyDescent="0.2">
      <c r="B11" s="39"/>
      <c r="C11" s="40"/>
      <c r="D11" s="41"/>
      <c r="E11" s="42" t="s">
        <v>18</v>
      </c>
      <c r="F11" s="9"/>
      <c r="O11" s="25">
        <f t="shared" si="6"/>
        <v>44926</v>
      </c>
      <c r="P11" s="31">
        <v>5</v>
      </c>
      <c r="Q11" s="32">
        <f t="shared" si="7"/>
        <v>184132.80000000005</v>
      </c>
      <c r="R11" s="5">
        <f t="shared" si="0"/>
        <v>11508.3</v>
      </c>
      <c r="S11" s="32">
        <f t="shared" si="1"/>
        <v>172624.50000000006</v>
      </c>
      <c r="T11" s="24"/>
      <c r="U11" s="149">
        <f t="shared" si="8"/>
        <v>170021.17762261999</v>
      </c>
      <c r="V11" s="5">
        <f t="shared" si="2"/>
        <v>1700.2117762261998</v>
      </c>
      <c r="W11" s="5">
        <f t="shared" si="3"/>
        <v>9808.0882237737987</v>
      </c>
      <c r="X11" s="5">
        <f t="shared" si="4"/>
        <v>160213.08939884618</v>
      </c>
      <c r="Y11" s="24"/>
      <c r="AA11" s="1">
        <f t="shared" si="5"/>
        <v>2738</v>
      </c>
      <c r="AB11" s="5">
        <f t="shared" si="9"/>
        <v>160213.08939884618</v>
      </c>
      <c r="AK11" s="1">
        <v>3700</v>
      </c>
    </row>
    <row r="12" spans="1:39" s="9" customFormat="1" x14ac:dyDescent="0.2">
      <c r="A12" s="1"/>
      <c r="B12" s="43" t="s">
        <v>19</v>
      </c>
      <c r="C12" s="44"/>
      <c r="D12" s="45"/>
      <c r="E12" s="46">
        <f ca="1">+E56</f>
        <v>208304.3728506488</v>
      </c>
      <c r="G12" s="3"/>
      <c r="H12" s="1"/>
      <c r="I12" s="1"/>
      <c r="J12" s="1"/>
      <c r="K12" s="1"/>
      <c r="L12" s="1"/>
      <c r="M12" s="1"/>
      <c r="N12" s="1"/>
      <c r="O12" s="25">
        <f t="shared" si="6"/>
        <v>45107</v>
      </c>
      <c r="P12" s="31">
        <v>6</v>
      </c>
      <c r="Q12" s="32">
        <f t="shared" si="7"/>
        <v>172624.50000000006</v>
      </c>
      <c r="R12" s="5">
        <f t="shared" si="0"/>
        <v>11508.3</v>
      </c>
      <c r="S12" s="32">
        <f t="shared" si="1"/>
        <v>161116.20000000007</v>
      </c>
      <c r="T12" s="24"/>
      <c r="U12" s="149">
        <f t="shared" si="8"/>
        <v>160213.08939884618</v>
      </c>
      <c r="V12" s="5">
        <f t="shared" si="2"/>
        <v>1602.1308939884618</v>
      </c>
      <c r="W12" s="5">
        <f t="shared" si="3"/>
        <v>9906.1691060115372</v>
      </c>
      <c r="X12" s="5">
        <f t="shared" si="4"/>
        <v>150306.92029283463</v>
      </c>
      <c r="Y12" s="24"/>
      <c r="Z12" s="1"/>
      <c r="AA12" s="1">
        <f t="shared" si="5"/>
        <v>2557</v>
      </c>
      <c r="AB12" s="5">
        <f t="shared" si="9"/>
        <v>150306.92029283463</v>
      </c>
      <c r="AC12" s="1"/>
      <c r="AD12" s="1"/>
      <c r="AE12" s="1"/>
      <c r="AF12" s="1"/>
      <c r="AG12" s="1"/>
      <c r="AH12" s="1"/>
      <c r="AI12" s="1"/>
      <c r="AJ12" s="1"/>
      <c r="AK12" s="1">
        <v>120</v>
      </c>
      <c r="AL12" s="1"/>
      <c r="AM12" s="1"/>
    </row>
    <row r="13" spans="1:39" x14ac:dyDescent="0.2">
      <c r="B13" s="47" t="s">
        <v>20</v>
      </c>
      <c r="C13" s="48"/>
      <c r="D13" s="49"/>
      <c r="E13" s="50">
        <f ca="1">+E61</f>
        <v>22560.675441301602</v>
      </c>
      <c r="F13" s="9"/>
      <c r="O13" s="25">
        <f t="shared" si="6"/>
        <v>45291</v>
      </c>
      <c r="P13" s="31">
        <v>7</v>
      </c>
      <c r="Q13" s="32">
        <f t="shared" si="7"/>
        <v>161116.20000000007</v>
      </c>
      <c r="R13" s="5">
        <f t="shared" si="0"/>
        <v>11508.3</v>
      </c>
      <c r="S13" s="32">
        <f t="shared" si="1"/>
        <v>149607.90000000008</v>
      </c>
      <c r="T13" s="24"/>
      <c r="U13" s="149">
        <f t="shared" si="8"/>
        <v>150306.92029283463</v>
      </c>
      <c r="V13" s="5">
        <f t="shared" si="2"/>
        <v>1503.0692029283464</v>
      </c>
      <c r="W13" s="5">
        <f t="shared" si="3"/>
        <v>10005.230797071654</v>
      </c>
      <c r="X13" s="5">
        <f t="shared" si="4"/>
        <v>140301.68949576298</v>
      </c>
      <c r="Y13" s="24"/>
      <c r="AA13" s="1">
        <f t="shared" si="5"/>
        <v>2373</v>
      </c>
      <c r="AB13" s="5">
        <f t="shared" si="9"/>
        <v>140301.68949576298</v>
      </c>
    </row>
    <row r="14" spans="1:39" x14ac:dyDescent="0.2">
      <c r="B14" s="47" t="s">
        <v>21</v>
      </c>
      <c r="C14" s="48"/>
      <c r="D14" s="49"/>
      <c r="E14" s="50">
        <f>+E80</f>
        <v>0</v>
      </c>
      <c r="F14" s="9"/>
      <c r="O14" s="25">
        <f t="shared" si="6"/>
        <v>45473</v>
      </c>
      <c r="P14" s="31">
        <v>8</v>
      </c>
      <c r="Q14" s="32">
        <f t="shared" si="7"/>
        <v>149607.90000000008</v>
      </c>
      <c r="R14" s="5">
        <f t="shared" si="0"/>
        <v>11508.3</v>
      </c>
      <c r="S14" s="32">
        <f t="shared" si="1"/>
        <v>138099.60000000009</v>
      </c>
      <c r="T14" s="24"/>
      <c r="U14" s="149">
        <f t="shared" si="8"/>
        <v>140301.68949576298</v>
      </c>
      <c r="V14" s="5">
        <f t="shared" si="2"/>
        <v>1403.0168949576298</v>
      </c>
      <c r="W14" s="5">
        <f t="shared" si="3"/>
        <v>10105.28310504237</v>
      </c>
      <c r="X14" s="5">
        <f t="shared" si="4"/>
        <v>130196.40639072061</v>
      </c>
      <c r="Y14" s="24"/>
      <c r="AA14" s="1">
        <f t="shared" si="5"/>
        <v>2191</v>
      </c>
      <c r="AB14" s="5">
        <f t="shared" si="9"/>
        <v>130196.40639072061</v>
      </c>
    </row>
    <row r="15" spans="1:39" x14ac:dyDescent="0.2">
      <c r="B15" s="51" t="s">
        <v>22</v>
      </c>
      <c r="C15" s="52"/>
      <c r="D15" s="49"/>
      <c r="E15" s="50"/>
      <c r="F15" s="9"/>
      <c r="O15" s="25">
        <f t="shared" si="6"/>
        <v>45657</v>
      </c>
      <c r="P15" s="31">
        <v>9</v>
      </c>
      <c r="Q15" s="32">
        <f t="shared" si="7"/>
        <v>138099.60000000009</v>
      </c>
      <c r="R15" s="5">
        <f t="shared" si="0"/>
        <v>11508.3</v>
      </c>
      <c r="S15" s="32">
        <f t="shared" si="1"/>
        <v>126591.30000000009</v>
      </c>
      <c r="T15" s="24"/>
      <c r="U15" s="149">
        <f t="shared" si="8"/>
        <v>130196.40639072061</v>
      </c>
      <c r="V15" s="5">
        <f t="shared" si="2"/>
        <v>1301.9640639072061</v>
      </c>
      <c r="W15" s="5">
        <f t="shared" si="3"/>
        <v>10206.335936092793</v>
      </c>
      <c r="X15" s="5">
        <f t="shared" si="4"/>
        <v>119990.07045462783</v>
      </c>
      <c r="Y15" s="24"/>
      <c r="AA15" s="1">
        <f t="shared" si="5"/>
        <v>2007</v>
      </c>
      <c r="AB15" s="5">
        <f t="shared" si="9"/>
        <v>119990.07045462783</v>
      </c>
    </row>
    <row r="16" spans="1:39" x14ac:dyDescent="0.2">
      <c r="B16" s="51" t="s">
        <v>23</v>
      </c>
      <c r="C16" s="52"/>
      <c r="D16" s="49"/>
      <c r="E16" s="50"/>
      <c r="F16" s="9"/>
      <c r="O16" s="25">
        <f t="shared" si="6"/>
        <v>45838</v>
      </c>
      <c r="P16" s="31">
        <v>10</v>
      </c>
      <c r="Q16" s="32">
        <f t="shared" si="7"/>
        <v>126591.30000000009</v>
      </c>
      <c r="R16" s="5">
        <f t="shared" si="0"/>
        <v>11508.3</v>
      </c>
      <c r="S16" s="32">
        <f t="shared" si="1"/>
        <v>115083.00000000009</v>
      </c>
      <c r="T16" s="24"/>
      <c r="U16" s="149">
        <f t="shared" si="8"/>
        <v>119990.07045462783</v>
      </c>
      <c r="V16" s="5">
        <f t="shared" si="2"/>
        <v>1199.9007045462783</v>
      </c>
      <c r="W16" s="5">
        <f t="shared" si="3"/>
        <v>10308.399295453721</v>
      </c>
      <c r="X16" s="5">
        <f t="shared" si="4"/>
        <v>109681.6711591741</v>
      </c>
      <c r="Y16" s="24"/>
      <c r="AA16" s="1">
        <f t="shared" si="5"/>
        <v>1826</v>
      </c>
      <c r="AB16" s="5">
        <f t="shared" si="9"/>
        <v>109681.6711591741</v>
      </c>
    </row>
    <row r="17" spans="1:28" x14ac:dyDescent="0.2">
      <c r="B17" s="53" t="s">
        <v>24</v>
      </c>
      <c r="C17" s="54"/>
      <c r="D17" s="55"/>
      <c r="E17" s="56">
        <f ca="1">SUM(E13:E16)</f>
        <v>22560.675441301602</v>
      </c>
      <c r="F17" s="9"/>
      <c r="G17" s="57"/>
      <c r="H17" s="9"/>
      <c r="I17" s="9"/>
      <c r="J17" s="9"/>
      <c r="K17" s="9"/>
      <c r="L17" s="9"/>
      <c r="M17" s="9"/>
      <c r="N17" s="9"/>
      <c r="O17" s="25">
        <f t="shared" si="6"/>
        <v>46022</v>
      </c>
      <c r="P17" s="31">
        <v>11</v>
      </c>
      <c r="Q17" s="32">
        <f t="shared" si="7"/>
        <v>115083.00000000009</v>
      </c>
      <c r="R17" s="5">
        <f t="shared" si="0"/>
        <v>11508.3</v>
      </c>
      <c r="S17" s="32">
        <f t="shared" si="1"/>
        <v>103574.70000000008</v>
      </c>
      <c r="T17" s="24"/>
      <c r="U17" s="149">
        <f t="shared" si="8"/>
        <v>109681.6711591741</v>
      </c>
      <c r="V17" s="5">
        <f t="shared" si="2"/>
        <v>1096.8167115917411</v>
      </c>
      <c r="W17" s="5">
        <f t="shared" si="3"/>
        <v>10411.483288408259</v>
      </c>
      <c r="X17" s="5">
        <f t="shared" si="4"/>
        <v>99270.187870765847</v>
      </c>
      <c r="Y17" s="24"/>
      <c r="AA17" s="1">
        <f t="shared" si="5"/>
        <v>1642</v>
      </c>
      <c r="AB17" s="5">
        <f t="shared" si="9"/>
        <v>99270.187870765847</v>
      </c>
    </row>
    <row r="18" spans="1:28" x14ac:dyDescent="0.2">
      <c r="D18" s="1"/>
      <c r="E18" s="58"/>
      <c r="F18" s="9"/>
      <c r="G18" s="57"/>
      <c r="H18" s="9"/>
      <c r="I18" s="9"/>
      <c r="J18" s="9"/>
      <c r="K18" s="9"/>
      <c r="L18" s="9"/>
      <c r="M18" s="9"/>
      <c r="N18" s="9"/>
      <c r="O18" s="25">
        <f t="shared" si="6"/>
        <v>46203</v>
      </c>
      <c r="P18" s="31">
        <v>12</v>
      </c>
      <c r="Q18" s="32">
        <f t="shared" si="7"/>
        <v>103574.70000000008</v>
      </c>
      <c r="R18" s="5">
        <f t="shared" si="0"/>
        <v>11508.3</v>
      </c>
      <c r="S18" s="32">
        <f t="shared" si="1"/>
        <v>92066.400000000081</v>
      </c>
      <c r="T18" s="24"/>
      <c r="U18" s="149">
        <f t="shared" si="8"/>
        <v>99270.187870765847</v>
      </c>
      <c r="V18" s="5">
        <f t="shared" si="2"/>
        <v>992.70187870765847</v>
      </c>
      <c r="W18" s="5">
        <f t="shared" si="3"/>
        <v>10515.598121292342</v>
      </c>
      <c r="X18" s="5">
        <f t="shared" si="4"/>
        <v>88754.589749473511</v>
      </c>
      <c r="Y18" s="24"/>
      <c r="AA18" s="1">
        <f t="shared" si="5"/>
        <v>1461</v>
      </c>
      <c r="AB18" s="5">
        <f t="shared" si="9"/>
        <v>88754.589749473511</v>
      </c>
    </row>
    <row r="19" spans="1:28" x14ac:dyDescent="0.2">
      <c r="B19" s="59" t="s">
        <v>25</v>
      </c>
      <c r="C19" s="59"/>
      <c r="D19" s="60"/>
      <c r="E19" s="61"/>
      <c r="F19" s="9"/>
      <c r="O19" s="25">
        <f t="shared" si="6"/>
        <v>46387</v>
      </c>
      <c r="P19" s="31">
        <v>13</v>
      </c>
      <c r="Q19" s="32">
        <f t="shared" si="7"/>
        <v>92066.400000000081</v>
      </c>
      <c r="R19" s="5">
        <f t="shared" si="0"/>
        <v>11508.3</v>
      </c>
      <c r="S19" s="32">
        <f t="shared" si="1"/>
        <v>80558.100000000079</v>
      </c>
      <c r="T19" s="24"/>
      <c r="U19" s="149">
        <f t="shared" si="8"/>
        <v>88754.589749473511</v>
      </c>
      <c r="V19" s="5">
        <f t="shared" si="2"/>
        <v>887.54589749473507</v>
      </c>
      <c r="W19" s="5">
        <f t="shared" si="3"/>
        <v>10620.754102505263</v>
      </c>
      <c r="X19" s="5">
        <f t="shared" si="4"/>
        <v>78133.835646968248</v>
      </c>
      <c r="Y19" s="24"/>
      <c r="AA19" s="1">
        <f t="shared" si="5"/>
        <v>1277</v>
      </c>
      <c r="AB19" s="5">
        <f t="shared" si="9"/>
        <v>78133.835646968248</v>
      </c>
    </row>
    <row r="20" spans="1:28" x14ac:dyDescent="0.2">
      <c r="B20" s="62" t="s">
        <v>26</v>
      </c>
      <c r="C20" s="62"/>
      <c r="D20" s="61"/>
      <c r="E20" s="63">
        <f>+E6</f>
        <v>210000</v>
      </c>
      <c r="F20" s="9"/>
      <c r="G20" s="57"/>
      <c r="H20" s="9"/>
      <c r="I20" s="9"/>
      <c r="J20" s="9"/>
      <c r="K20" s="9"/>
      <c r="L20" s="9"/>
      <c r="M20" s="9"/>
      <c r="N20" s="9"/>
      <c r="O20" s="25">
        <f t="shared" si="6"/>
        <v>46568</v>
      </c>
      <c r="P20" s="31">
        <v>14</v>
      </c>
      <c r="Q20" s="32">
        <f t="shared" si="7"/>
        <v>80558.100000000079</v>
      </c>
      <c r="R20" s="5">
        <f t="shared" si="0"/>
        <v>11508.3</v>
      </c>
      <c r="S20" s="32">
        <f t="shared" si="1"/>
        <v>69049.800000000076</v>
      </c>
      <c r="T20" s="24"/>
      <c r="U20" s="149">
        <f t="shared" si="8"/>
        <v>78133.835646968248</v>
      </c>
      <c r="V20" s="5">
        <f t="shared" si="2"/>
        <v>781.33835646968248</v>
      </c>
      <c r="W20" s="5">
        <f t="shared" si="3"/>
        <v>10726.961643530316</v>
      </c>
      <c r="X20" s="5">
        <f t="shared" si="4"/>
        <v>67406.87400343793</v>
      </c>
      <c r="Y20" s="24"/>
      <c r="AA20" s="1">
        <f t="shared" si="5"/>
        <v>1096</v>
      </c>
      <c r="AB20" s="5">
        <f t="shared" si="9"/>
        <v>67406.87400343793</v>
      </c>
    </row>
    <row r="21" spans="1:28" x14ac:dyDescent="0.2">
      <c r="B21" s="62" t="s">
        <v>27</v>
      </c>
      <c r="C21" s="62"/>
      <c r="D21" s="61"/>
      <c r="E21" s="63">
        <f>+SUM(E43:E47)</f>
        <v>5400</v>
      </c>
      <c r="F21" s="9"/>
      <c r="O21" s="25">
        <f t="shared" si="6"/>
        <v>46752</v>
      </c>
      <c r="P21" s="31">
        <v>15</v>
      </c>
      <c r="Q21" s="32">
        <f t="shared" si="7"/>
        <v>69049.800000000076</v>
      </c>
      <c r="R21" s="5">
        <f t="shared" si="0"/>
        <v>11508.3</v>
      </c>
      <c r="S21" s="32">
        <f t="shared" si="1"/>
        <v>57541.500000000073</v>
      </c>
      <c r="T21" s="24"/>
      <c r="U21" s="149">
        <f t="shared" si="8"/>
        <v>67406.87400343793</v>
      </c>
      <c r="V21" s="5">
        <f t="shared" si="2"/>
        <v>674.06874003437929</v>
      </c>
      <c r="W21" s="5">
        <f t="shared" si="3"/>
        <v>10834.23125996562</v>
      </c>
      <c r="X21" s="5">
        <f t="shared" si="4"/>
        <v>56572.642743472308</v>
      </c>
      <c r="Y21" s="24"/>
      <c r="AA21" s="1">
        <f t="shared" si="5"/>
        <v>912</v>
      </c>
      <c r="AB21" s="5">
        <f t="shared" si="9"/>
        <v>56572.642743472308</v>
      </c>
    </row>
    <row r="22" spans="1:28" x14ac:dyDescent="0.2">
      <c r="A22" s="9"/>
      <c r="B22" s="64" t="s">
        <v>28</v>
      </c>
      <c r="C22" s="64"/>
      <c r="D22" s="59"/>
      <c r="E22" s="65">
        <f>SUM(E20:E21)</f>
        <v>215400</v>
      </c>
      <c r="F22" s="9"/>
      <c r="O22" s="25">
        <f t="shared" si="6"/>
        <v>46934</v>
      </c>
      <c r="P22" s="31">
        <v>16</v>
      </c>
      <c r="Q22" s="32">
        <f t="shared" si="7"/>
        <v>57541.500000000073</v>
      </c>
      <c r="R22" s="5">
        <f t="shared" si="0"/>
        <v>11508.3</v>
      </c>
      <c r="S22" s="32">
        <f t="shared" si="1"/>
        <v>46033.20000000007</v>
      </c>
      <c r="T22" s="24"/>
      <c r="U22" s="149">
        <f t="shared" si="8"/>
        <v>56572.642743472308</v>
      </c>
      <c r="V22" s="5">
        <f t="shared" si="2"/>
        <v>565.72642743472306</v>
      </c>
      <c r="W22" s="5">
        <f t="shared" si="3"/>
        <v>10942.573572565276</v>
      </c>
      <c r="X22" s="5">
        <f t="shared" si="4"/>
        <v>45630.069170907031</v>
      </c>
      <c r="Y22" s="24"/>
      <c r="AA22" s="1">
        <f t="shared" si="5"/>
        <v>730</v>
      </c>
      <c r="AB22" s="5">
        <f t="shared" si="9"/>
        <v>45630.069170907031</v>
      </c>
    </row>
    <row r="23" spans="1:28" x14ac:dyDescent="0.2">
      <c r="B23" s="66"/>
      <c r="C23" s="66"/>
      <c r="D23" s="67"/>
      <c r="E23" s="68"/>
      <c r="F23" s="9"/>
      <c r="O23" s="25">
        <f t="shared" si="6"/>
        <v>47118</v>
      </c>
      <c r="P23" s="31">
        <v>17</v>
      </c>
      <c r="Q23" s="32">
        <f t="shared" si="7"/>
        <v>46033.20000000007</v>
      </c>
      <c r="R23" s="5">
        <f t="shared" si="0"/>
        <v>11508.3</v>
      </c>
      <c r="S23" s="32">
        <f t="shared" si="1"/>
        <v>34524.900000000067</v>
      </c>
      <c r="T23" s="24"/>
      <c r="U23" s="149">
        <f t="shared" si="8"/>
        <v>45630.069170907031</v>
      </c>
      <c r="V23" s="5">
        <f t="shared" si="2"/>
        <v>456.30069170907029</v>
      </c>
      <c r="W23" s="5">
        <f t="shared" si="3"/>
        <v>11051.99930829093</v>
      </c>
      <c r="X23" s="5">
        <f t="shared" si="4"/>
        <v>34578.069862616103</v>
      </c>
      <c r="Y23" s="24"/>
      <c r="AA23" s="1">
        <f t="shared" si="5"/>
        <v>546</v>
      </c>
      <c r="AB23" s="5">
        <f t="shared" si="9"/>
        <v>34578.069862616103</v>
      </c>
    </row>
    <row r="24" spans="1:28" x14ac:dyDescent="0.2">
      <c r="B24" s="69" t="s">
        <v>29</v>
      </c>
      <c r="C24" s="70"/>
      <c r="D24" s="71"/>
      <c r="E24" s="72"/>
      <c r="F24" s="9"/>
      <c r="O24" s="25">
        <f t="shared" si="6"/>
        <v>47299</v>
      </c>
      <c r="P24" s="31">
        <v>18</v>
      </c>
      <c r="Q24" s="32">
        <f t="shared" si="7"/>
        <v>34524.900000000067</v>
      </c>
      <c r="R24" s="5">
        <f t="shared" si="0"/>
        <v>11508.3</v>
      </c>
      <c r="S24" s="32">
        <f t="shared" si="1"/>
        <v>23016.600000000068</v>
      </c>
      <c r="T24" s="24"/>
      <c r="U24" s="149">
        <f t="shared" si="8"/>
        <v>34578.069862616103</v>
      </c>
      <c r="V24" s="5">
        <f t="shared" si="2"/>
        <v>345.78069862616104</v>
      </c>
      <c r="W24" s="5">
        <f t="shared" si="3"/>
        <v>11162.519301373839</v>
      </c>
      <c r="X24" s="5">
        <f t="shared" si="4"/>
        <v>23415.550561242264</v>
      </c>
      <c r="Y24" s="24"/>
      <c r="AA24" s="1">
        <f t="shared" si="5"/>
        <v>365</v>
      </c>
      <c r="AB24" s="5">
        <f t="shared" si="9"/>
        <v>23415.550561242264</v>
      </c>
    </row>
    <row r="25" spans="1:28" x14ac:dyDescent="0.2">
      <c r="B25" s="73" t="s">
        <v>30</v>
      </c>
      <c r="C25" s="62"/>
      <c r="D25" s="61"/>
      <c r="E25" s="74">
        <f>+E60</f>
        <v>215400</v>
      </c>
      <c r="F25" s="9"/>
      <c r="N25" s="145"/>
      <c r="O25" s="25">
        <f t="shared" si="6"/>
        <v>47483</v>
      </c>
      <c r="P25" s="31">
        <v>19</v>
      </c>
      <c r="Q25" s="32">
        <f t="shared" si="7"/>
        <v>23016.600000000068</v>
      </c>
      <c r="R25" s="5">
        <f t="shared" si="0"/>
        <v>11508.3</v>
      </c>
      <c r="S25" s="32">
        <f t="shared" si="1"/>
        <v>11508.300000000068</v>
      </c>
      <c r="T25" s="24"/>
      <c r="U25" s="149">
        <f t="shared" si="8"/>
        <v>23415.550561242264</v>
      </c>
      <c r="V25" s="5">
        <f t="shared" si="2"/>
        <v>234.15550561242264</v>
      </c>
      <c r="W25" s="5">
        <f t="shared" si="3"/>
        <v>11274.144494387576</v>
      </c>
      <c r="X25" s="5">
        <f t="shared" si="4"/>
        <v>12141.406066854688</v>
      </c>
      <c r="Y25" s="24"/>
      <c r="AA25" s="1">
        <f t="shared" si="5"/>
        <v>181</v>
      </c>
      <c r="AB25" s="5">
        <f t="shared" si="9"/>
        <v>12141.406066854688</v>
      </c>
    </row>
    <row r="26" spans="1:28" x14ac:dyDescent="0.2">
      <c r="B26" s="73" t="s">
        <v>31</v>
      </c>
      <c r="C26" s="62"/>
      <c r="D26" s="61"/>
      <c r="E26" s="74">
        <f ca="1">+E61</f>
        <v>22560.675441301602</v>
      </c>
      <c r="F26" s="9"/>
      <c r="N26" s="145"/>
      <c r="O26" s="25">
        <f t="shared" si="6"/>
        <v>47664</v>
      </c>
      <c r="P26" s="31">
        <v>20</v>
      </c>
      <c r="Q26" s="32">
        <f t="shared" si="7"/>
        <v>11508.300000000068</v>
      </c>
      <c r="R26" s="5">
        <f t="shared" si="0"/>
        <v>11508.3</v>
      </c>
      <c r="S26" s="32">
        <f t="shared" si="1"/>
        <v>6.9121597334742546E-11</v>
      </c>
      <c r="T26" s="24"/>
      <c r="U26" s="149">
        <f t="shared" si="8"/>
        <v>12141.406066854688</v>
      </c>
      <c r="V26" s="5">
        <f t="shared" si="2"/>
        <v>121.41406066854688</v>
      </c>
      <c r="W26" s="5">
        <f t="shared" si="3"/>
        <v>11386.885939331452</v>
      </c>
      <c r="X26" s="5">
        <f t="shared" si="4"/>
        <v>754.52012752323571</v>
      </c>
      <c r="Y26" s="24"/>
      <c r="AA26" s="1">
        <f t="shared" si="5"/>
        <v>0</v>
      </c>
      <c r="AB26" s="5">
        <f t="shared" si="9"/>
        <v>754.52012752323571</v>
      </c>
    </row>
    <row r="27" spans="1:28" x14ac:dyDescent="0.2">
      <c r="B27" s="75" t="s">
        <v>32</v>
      </c>
      <c r="C27" s="64"/>
      <c r="D27" s="76"/>
      <c r="E27" s="77">
        <f ca="1">SUM(E25:E26)</f>
        <v>237960.6754413016</v>
      </c>
      <c r="F27" s="9"/>
      <c r="N27" s="146"/>
      <c r="O27" s="25">
        <f t="shared" si="6"/>
        <v>47848</v>
      </c>
      <c r="P27" s="31">
        <v>21</v>
      </c>
      <c r="Q27" s="32">
        <f t="shared" si="7"/>
        <v>6.9121597334742546E-11</v>
      </c>
      <c r="R27" s="5">
        <f t="shared" si="0"/>
        <v>0</v>
      </c>
      <c r="S27" s="32">
        <f t="shared" si="1"/>
        <v>6.9121597334742546E-11</v>
      </c>
      <c r="T27" s="24"/>
      <c r="U27" s="149"/>
      <c r="V27" s="5">
        <f t="shared" si="2"/>
        <v>0</v>
      </c>
      <c r="W27" s="5">
        <f t="shared" si="3"/>
        <v>0</v>
      </c>
      <c r="X27" s="5">
        <f t="shared" si="4"/>
        <v>0</v>
      </c>
      <c r="Y27" s="24"/>
    </row>
    <row r="28" spans="1:28" x14ac:dyDescent="0.2">
      <c r="B28" s="73" t="s">
        <v>27</v>
      </c>
      <c r="C28" s="62"/>
      <c r="D28" s="61"/>
      <c r="E28" s="74">
        <f ca="1">+E76+E83</f>
        <v>17904.372850648793</v>
      </c>
      <c r="F28" s="9"/>
      <c r="O28" s="25">
        <f t="shared" si="6"/>
        <v>48029</v>
      </c>
      <c r="P28" s="31">
        <v>22</v>
      </c>
      <c r="Q28" s="32">
        <f t="shared" si="7"/>
        <v>6.9121597334742546E-11</v>
      </c>
      <c r="R28" s="5">
        <f t="shared" si="0"/>
        <v>0</v>
      </c>
      <c r="S28" s="32">
        <f t="shared" si="1"/>
        <v>6.9121597334742546E-11</v>
      </c>
      <c r="T28" s="24"/>
      <c r="U28" s="149">
        <f t="shared" si="8"/>
        <v>0</v>
      </c>
      <c r="V28" s="5">
        <f t="shared" si="2"/>
        <v>0</v>
      </c>
      <c r="W28" s="5">
        <f t="shared" si="3"/>
        <v>0</v>
      </c>
      <c r="X28" s="5">
        <f t="shared" si="4"/>
        <v>0</v>
      </c>
      <c r="Y28" s="24"/>
    </row>
    <row r="29" spans="1:28" x14ac:dyDescent="0.2">
      <c r="B29" s="78" t="s">
        <v>33</v>
      </c>
      <c r="C29" s="79"/>
      <c r="D29" s="80"/>
      <c r="E29" s="81">
        <f ca="1">+E25+E26+E28</f>
        <v>255865.0482919504</v>
      </c>
      <c r="F29" s="9"/>
      <c r="O29" s="25">
        <f t="shared" si="6"/>
        <v>48213</v>
      </c>
      <c r="P29" s="31">
        <v>23</v>
      </c>
      <c r="Q29" s="32">
        <f t="shared" si="7"/>
        <v>6.9121597334742546E-11</v>
      </c>
      <c r="R29" s="5">
        <f t="shared" si="0"/>
        <v>0</v>
      </c>
      <c r="S29" s="32">
        <f t="shared" si="1"/>
        <v>6.9121597334742546E-11</v>
      </c>
      <c r="T29" s="24"/>
      <c r="U29" s="149">
        <f t="shared" si="8"/>
        <v>0</v>
      </c>
      <c r="V29" s="5">
        <f t="shared" si="2"/>
        <v>0</v>
      </c>
      <c r="W29" s="5">
        <f t="shared" si="3"/>
        <v>0</v>
      </c>
      <c r="X29" s="5">
        <f t="shared" si="4"/>
        <v>0</v>
      </c>
      <c r="Y29" s="24"/>
    </row>
    <row r="30" spans="1:28" x14ac:dyDescent="0.2">
      <c r="B30" s="82"/>
      <c r="C30" s="82"/>
      <c r="D30" s="83"/>
      <c r="E30" s="84"/>
      <c r="F30" s="9"/>
      <c r="O30" s="25">
        <f t="shared" si="6"/>
        <v>48395</v>
      </c>
      <c r="P30" s="31">
        <v>24</v>
      </c>
      <c r="Q30" s="32">
        <f t="shared" si="7"/>
        <v>6.9121597334742546E-11</v>
      </c>
      <c r="R30" s="5">
        <f t="shared" si="0"/>
        <v>0</v>
      </c>
      <c r="S30" s="32">
        <f t="shared" si="1"/>
        <v>6.9121597334742546E-11</v>
      </c>
      <c r="T30" s="24"/>
      <c r="U30" s="149">
        <f t="shared" si="8"/>
        <v>0</v>
      </c>
      <c r="V30" s="5">
        <f t="shared" si="2"/>
        <v>0</v>
      </c>
      <c r="W30" s="5">
        <f t="shared" si="3"/>
        <v>0</v>
      </c>
      <c r="X30" s="5">
        <f t="shared" si="4"/>
        <v>0</v>
      </c>
      <c r="Y30" s="24"/>
    </row>
    <row r="31" spans="1:28" x14ac:dyDescent="0.2">
      <c r="B31" s="85" t="s">
        <v>34</v>
      </c>
      <c r="C31" s="86"/>
      <c r="D31" s="87"/>
      <c r="E31" s="88">
        <f ca="1">+E55</f>
        <v>7095.6271493512068</v>
      </c>
      <c r="F31" s="9"/>
      <c r="N31" s="144" t="b">
        <f ca="1">+E55+E28=E8</f>
        <v>1</v>
      </c>
      <c r="O31" s="25">
        <f t="shared" si="6"/>
        <v>48579</v>
      </c>
      <c r="P31" s="31">
        <v>25</v>
      </c>
      <c r="Q31" s="32">
        <f t="shared" si="7"/>
        <v>6.9121597334742546E-11</v>
      </c>
      <c r="R31" s="5">
        <f t="shared" si="0"/>
        <v>0</v>
      </c>
      <c r="S31" s="32">
        <f t="shared" si="1"/>
        <v>6.9121597334742546E-11</v>
      </c>
      <c r="T31" s="24"/>
      <c r="U31" s="149">
        <f t="shared" si="8"/>
        <v>0</v>
      </c>
      <c r="V31" s="5">
        <f t="shared" si="2"/>
        <v>0</v>
      </c>
      <c r="W31" s="5">
        <f t="shared" si="3"/>
        <v>0</v>
      </c>
      <c r="X31" s="5">
        <f t="shared" si="4"/>
        <v>0</v>
      </c>
      <c r="Y31" s="24"/>
    </row>
    <row r="32" spans="1:28" x14ac:dyDescent="0.2">
      <c r="B32" s="89" t="s">
        <v>35</v>
      </c>
      <c r="C32" s="90"/>
      <c r="D32" s="76"/>
      <c r="E32" s="91">
        <f ca="1">+E27-E55</f>
        <v>230865.0482919504</v>
      </c>
      <c r="F32" s="9"/>
      <c r="O32" s="25">
        <f t="shared" si="6"/>
        <v>48760</v>
      </c>
      <c r="P32" s="31">
        <v>26</v>
      </c>
      <c r="Q32" s="32">
        <f t="shared" si="7"/>
        <v>6.9121597334742546E-11</v>
      </c>
      <c r="R32" s="5">
        <f t="shared" si="0"/>
        <v>0</v>
      </c>
      <c r="S32" s="32">
        <f t="shared" si="1"/>
        <v>6.9121597334742546E-11</v>
      </c>
      <c r="T32" s="24"/>
      <c r="U32" s="149">
        <f t="shared" si="8"/>
        <v>0</v>
      </c>
      <c r="V32" s="5">
        <f t="shared" si="2"/>
        <v>0</v>
      </c>
      <c r="W32" s="5">
        <f t="shared" si="3"/>
        <v>0</v>
      </c>
      <c r="X32" s="5">
        <f t="shared" si="4"/>
        <v>0</v>
      </c>
      <c r="Y32" s="24"/>
    </row>
    <row r="33" spans="1:25" x14ac:dyDescent="0.2">
      <c r="B33" s="82"/>
      <c r="C33" s="82"/>
      <c r="D33" s="83"/>
      <c r="E33" s="84"/>
      <c r="F33" s="9"/>
      <c r="O33" s="25">
        <f t="shared" si="6"/>
        <v>48944</v>
      </c>
      <c r="P33" s="31">
        <v>27</v>
      </c>
      <c r="Q33" s="32">
        <f t="shared" si="7"/>
        <v>6.9121597334742546E-11</v>
      </c>
      <c r="R33" s="5">
        <f t="shared" si="0"/>
        <v>0</v>
      </c>
      <c r="S33" s="32">
        <f t="shared" si="1"/>
        <v>6.9121597334742546E-11</v>
      </c>
      <c r="T33" s="24"/>
      <c r="U33" s="149">
        <f t="shared" si="8"/>
        <v>0</v>
      </c>
      <c r="V33" s="5">
        <f t="shared" si="2"/>
        <v>0</v>
      </c>
      <c r="W33" s="5">
        <f t="shared" si="3"/>
        <v>0</v>
      </c>
      <c r="X33" s="5">
        <f t="shared" si="4"/>
        <v>0</v>
      </c>
      <c r="Y33" s="24"/>
    </row>
    <row r="34" spans="1:25" x14ac:dyDescent="0.2">
      <c r="B34" s="73" t="s">
        <v>88</v>
      </c>
      <c r="C34" s="62"/>
      <c r="D34" s="61"/>
      <c r="E34" s="92">
        <f ca="1">+((E62-E55+E88+E89)/($E$7*2))+((E93+E94)/2)</f>
        <v>12036.75241459752</v>
      </c>
      <c r="F34" s="9"/>
      <c r="N34" s="145">
        <f ca="1">+E34/6</f>
        <v>2006.1254024329201</v>
      </c>
      <c r="O34" s="25">
        <f t="shared" si="6"/>
        <v>49125</v>
      </c>
      <c r="P34" s="31">
        <v>28</v>
      </c>
      <c r="Q34" s="32">
        <f t="shared" si="7"/>
        <v>6.9121597334742546E-11</v>
      </c>
      <c r="R34" s="5">
        <f t="shared" si="0"/>
        <v>0</v>
      </c>
      <c r="S34" s="32">
        <f t="shared" si="1"/>
        <v>6.9121597334742546E-11</v>
      </c>
      <c r="T34" s="24"/>
      <c r="U34" s="149">
        <f t="shared" si="8"/>
        <v>0</v>
      </c>
      <c r="V34" s="5">
        <f t="shared" si="2"/>
        <v>0</v>
      </c>
      <c r="W34" s="5">
        <f t="shared" si="3"/>
        <v>0</v>
      </c>
      <c r="X34" s="5">
        <f t="shared" si="4"/>
        <v>0</v>
      </c>
      <c r="Y34" s="24"/>
    </row>
    <row r="35" spans="1:25" x14ac:dyDescent="0.2">
      <c r="F35" s="9"/>
      <c r="O35" s="25">
        <f t="shared" si="6"/>
        <v>49309</v>
      </c>
      <c r="P35" s="31">
        <v>29</v>
      </c>
      <c r="Q35" s="32">
        <f t="shared" si="7"/>
        <v>6.9121597334742546E-11</v>
      </c>
      <c r="R35" s="5">
        <f t="shared" si="0"/>
        <v>0</v>
      </c>
      <c r="S35" s="32">
        <f t="shared" si="1"/>
        <v>6.9121597334742546E-11</v>
      </c>
      <c r="T35" s="24"/>
      <c r="U35" s="149">
        <f t="shared" si="8"/>
        <v>0</v>
      </c>
      <c r="V35" s="5">
        <f t="shared" si="2"/>
        <v>0</v>
      </c>
      <c r="W35" s="5">
        <f t="shared" si="3"/>
        <v>0</v>
      </c>
      <c r="X35" s="5">
        <f t="shared" si="4"/>
        <v>0</v>
      </c>
      <c r="Y35" s="24"/>
    </row>
    <row r="36" spans="1:25" ht="15" x14ac:dyDescent="0.2">
      <c r="B36" s="93" t="s">
        <v>36</v>
      </c>
      <c r="C36" s="93"/>
      <c r="F36" s="9"/>
      <c r="O36" s="25">
        <f t="shared" si="6"/>
        <v>49490</v>
      </c>
      <c r="P36" s="31">
        <v>30</v>
      </c>
      <c r="Q36" s="32">
        <f t="shared" si="7"/>
        <v>6.9121597334742546E-11</v>
      </c>
      <c r="R36" s="5">
        <f t="shared" si="0"/>
        <v>0</v>
      </c>
      <c r="S36" s="32">
        <f t="shared" si="1"/>
        <v>6.9121597334742546E-11</v>
      </c>
      <c r="T36" s="24"/>
      <c r="U36" s="149">
        <f t="shared" si="8"/>
        <v>0</v>
      </c>
      <c r="V36" s="5">
        <f t="shared" si="2"/>
        <v>0</v>
      </c>
      <c r="W36" s="5">
        <f t="shared" si="3"/>
        <v>0</v>
      </c>
      <c r="X36" s="5">
        <f t="shared" si="4"/>
        <v>0</v>
      </c>
      <c r="Y36" s="24"/>
    </row>
    <row r="37" spans="1:25" x14ac:dyDescent="0.2">
      <c r="F37" s="9"/>
      <c r="O37" s="25">
        <f t="shared" si="6"/>
        <v>49674</v>
      </c>
      <c r="P37" s="31">
        <v>31</v>
      </c>
      <c r="Q37" s="32">
        <f t="shared" si="7"/>
        <v>6.9121597334742546E-11</v>
      </c>
      <c r="R37" s="5">
        <f t="shared" si="0"/>
        <v>0</v>
      </c>
      <c r="S37" s="32">
        <f t="shared" si="1"/>
        <v>6.9121597334742546E-11</v>
      </c>
      <c r="T37" s="24"/>
      <c r="U37" s="149">
        <f t="shared" si="8"/>
        <v>0</v>
      </c>
      <c r="V37" s="5">
        <f t="shared" si="2"/>
        <v>0</v>
      </c>
      <c r="W37" s="5">
        <f t="shared" si="3"/>
        <v>0</v>
      </c>
      <c r="X37" s="5">
        <f t="shared" si="4"/>
        <v>0</v>
      </c>
      <c r="Y37" s="24"/>
    </row>
    <row r="38" spans="1:25" x14ac:dyDescent="0.2">
      <c r="B38" s="94" t="s">
        <v>37</v>
      </c>
      <c r="C38" s="95"/>
      <c r="D38" s="96"/>
      <c r="E38" s="97"/>
      <c r="F38" s="9"/>
      <c r="O38" s="25">
        <f t="shared" si="6"/>
        <v>49856</v>
      </c>
      <c r="P38" s="31">
        <v>32</v>
      </c>
      <c r="Q38" s="32">
        <f t="shared" si="7"/>
        <v>6.9121597334742546E-11</v>
      </c>
      <c r="R38" s="5">
        <f t="shared" si="0"/>
        <v>0</v>
      </c>
      <c r="S38" s="32">
        <f t="shared" si="1"/>
        <v>6.9121597334742546E-11</v>
      </c>
      <c r="T38" s="24"/>
      <c r="U38" s="149">
        <f t="shared" si="8"/>
        <v>0</v>
      </c>
      <c r="V38" s="5">
        <f t="shared" si="2"/>
        <v>0</v>
      </c>
      <c r="W38" s="5">
        <f t="shared" si="3"/>
        <v>0</v>
      </c>
      <c r="X38" s="5">
        <f t="shared" si="4"/>
        <v>0</v>
      </c>
      <c r="Y38" s="24"/>
    </row>
    <row r="39" spans="1:25" x14ac:dyDescent="0.2">
      <c r="E39" s="98"/>
      <c r="F39" s="9"/>
      <c r="O39" s="25">
        <f t="shared" si="6"/>
        <v>50040</v>
      </c>
      <c r="P39" s="31">
        <v>33</v>
      </c>
      <c r="Q39" s="32">
        <f t="shared" si="7"/>
        <v>6.9121597334742546E-11</v>
      </c>
      <c r="R39" s="5">
        <f t="shared" si="0"/>
        <v>0</v>
      </c>
      <c r="S39" s="32">
        <f t="shared" si="1"/>
        <v>6.9121597334742546E-11</v>
      </c>
      <c r="T39" s="24"/>
      <c r="U39" s="149">
        <f t="shared" si="8"/>
        <v>0</v>
      </c>
      <c r="V39" s="5">
        <f t="shared" si="2"/>
        <v>0</v>
      </c>
      <c r="W39" s="5">
        <f t="shared" si="3"/>
        <v>0</v>
      </c>
      <c r="X39" s="5">
        <f t="shared" si="4"/>
        <v>0</v>
      </c>
      <c r="Y39" s="24"/>
    </row>
    <row r="40" spans="1:25" x14ac:dyDescent="0.2">
      <c r="B40" s="99" t="s">
        <v>38</v>
      </c>
      <c r="C40" s="100" t="s">
        <v>39</v>
      </c>
      <c r="D40" s="101"/>
      <c r="E40" s="100" t="s">
        <v>5</v>
      </c>
      <c r="F40" s="9"/>
      <c r="I40" s="102" t="s">
        <v>40</v>
      </c>
      <c r="K40" s="103" t="s">
        <v>41</v>
      </c>
      <c r="L40" s="104">
        <f>+C44</f>
        <v>210000</v>
      </c>
      <c r="O40" s="25">
        <f t="shared" si="6"/>
        <v>50221</v>
      </c>
      <c r="P40" s="31">
        <v>34</v>
      </c>
      <c r="Q40" s="32">
        <f t="shared" si="7"/>
        <v>6.9121597334742546E-11</v>
      </c>
      <c r="R40" s="5">
        <f t="shared" si="0"/>
        <v>0</v>
      </c>
      <c r="S40" s="32">
        <f t="shared" si="1"/>
        <v>6.9121597334742546E-11</v>
      </c>
      <c r="T40" s="24"/>
      <c r="U40" s="149">
        <f t="shared" si="8"/>
        <v>0</v>
      </c>
      <c r="V40" s="5">
        <f t="shared" si="2"/>
        <v>0</v>
      </c>
      <c r="W40" s="5">
        <f t="shared" si="3"/>
        <v>0</v>
      </c>
      <c r="X40" s="5">
        <f t="shared" si="4"/>
        <v>0</v>
      </c>
      <c r="Y40" s="24"/>
    </row>
    <row r="41" spans="1:25" x14ac:dyDescent="0.2">
      <c r="D41" s="101"/>
      <c r="F41" s="9"/>
      <c r="O41" s="25">
        <f t="shared" si="6"/>
        <v>50405</v>
      </c>
      <c r="P41" s="31">
        <v>35</v>
      </c>
      <c r="Q41" s="32">
        <f t="shared" si="7"/>
        <v>6.9121597334742546E-11</v>
      </c>
      <c r="R41" s="5">
        <f t="shared" si="0"/>
        <v>0</v>
      </c>
      <c r="S41" s="32">
        <f t="shared" si="1"/>
        <v>6.9121597334742546E-11</v>
      </c>
      <c r="T41" s="24"/>
      <c r="U41" s="149">
        <f t="shared" si="8"/>
        <v>0</v>
      </c>
      <c r="V41" s="5">
        <f t="shared" si="2"/>
        <v>0</v>
      </c>
      <c r="W41" s="5">
        <f t="shared" si="3"/>
        <v>0</v>
      </c>
      <c r="X41" s="5">
        <f t="shared" si="4"/>
        <v>0</v>
      </c>
      <c r="Y41" s="24"/>
    </row>
    <row r="42" spans="1:25" x14ac:dyDescent="0.2">
      <c r="B42" s="1" t="s">
        <v>42</v>
      </c>
      <c r="D42" s="101"/>
      <c r="E42" s="10">
        <f>+E6</f>
        <v>210000</v>
      </c>
      <c r="F42" s="9"/>
      <c r="H42" s="105"/>
      <c r="I42" s="106" t="s">
        <v>43</v>
      </c>
      <c r="J42" s="163" t="s">
        <v>44</v>
      </c>
      <c r="K42" s="164"/>
      <c r="L42" s="107" t="s">
        <v>45</v>
      </c>
      <c r="O42" s="25">
        <f t="shared" si="6"/>
        <v>50586</v>
      </c>
      <c r="P42" s="31">
        <v>36</v>
      </c>
      <c r="Q42" s="32">
        <f t="shared" si="7"/>
        <v>6.9121597334742546E-11</v>
      </c>
      <c r="R42" s="5">
        <f t="shared" si="0"/>
        <v>0</v>
      </c>
      <c r="S42" s="32">
        <f t="shared" si="1"/>
        <v>6.9121597334742546E-11</v>
      </c>
      <c r="T42" s="24"/>
      <c r="U42" s="149">
        <f t="shared" si="8"/>
        <v>0</v>
      </c>
      <c r="V42" s="5">
        <f t="shared" si="2"/>
        <v>0</v>
      </c>
      <c r="W42" s="5">
        <f t="shared" si="3"/>
        <v>0</v>
      </c>
      <c r="X42" s="5">
        <f t="shared" si="4"/>
        <v>0</v>
      </c>
      <c r="Y42" s="24"/>
    </row>
    <row r="43" spans="1:25" x14ac:dyDescent="0.2">
      <c r="B43" s="1" t="s">
        <v>46</v>
      </c>
      <c r="C43" s="10">
        <f>+$E$42</f>
        <v>210000</v>
      </c>
      <c r="D43" s="101">
        <v>7.1500000000000001E-3</v>
      </c>
      <c r="E43" s="10">
        <f>+C43*D43</f>
        <v>1501.5</v>
      </c>
      <c r="F43" s="9"/>
      <c r="H43" s="108"/>
      <c r="I43" s="109"/>
      <c r="J43" s="110" t="s">
        <v>47</v>
      </c>
      <c r="K43" s="111" t="s">
        <v>48</v>
      </c>
      <c r="L43" s="112"/>
      <c r="M43" s="113"/>
      <c r="O43" s="25">
        <f t="shared" si="6"/>
        <v>50770</v>
      </c>
      <c r="P43" s="31">
        <v>37</v>
      </c>
      <c r="Q43" s="32">
        <f t="shared" si="7"/>
        <v>6.9121597334742546E-11</v>
      </c>
      <c r="R43" s="5">
        <f t="shared" si="0"/>
        <v>0</v>
      </c>
      <c r="S43" s="32">
        <f t="shared" si="1"/>
        <v>6.9121597334742546E-11</v>
      </c>
      <c r="T43" s="24"/>
      <c r="U43" s="149">
        <f t="shared" si="8"/>
        <v>0</v>
      </c>
      <c r="V43" s="5">
        <f t="shared" si="2"/>
        <v>0</v>
      </c>
      <c r="W43" s="5">
        <f t="shared" si="3"/>
        <v>0</v>
      </c>
      <c r="X43" s="5">
        <f t="shared" si="4"/>
        <v>0</v>
      </c>
      <c r="Y43" s="24"/>
    </row>
    <row r="44" spans="1:25" x14ac:dyDescent="0.2">
      <c r="B44" s="1" t="s">
        <v>49</v>
      </c>
      <c r="C44" s="10">
        <f>+$E$42</f>
        <v>210000</v>
      </c>
      <c r="D44" s="101">
        <f>+E44/$E$6</f>
        <v>1.2255952380952381E-2</v>
      </c>
      <c r="E44" s="10">
        <f>+L49</f>
        <v>2573.75</v>
      </c>
      <c r="F44" s="9"/>
      <c r="H44" s="108" t="s">
        <v>50</v>
      </c>
      <c r="I44" s="114">
        <v>0.04</v>
      </c>
      <c r="J44" s="115">
        <v>0</v>
      </c>
      <c r="K44" s="116">
        <v>6500</v>
      </c>
      <c r="L44" s="112">
        <f>IF(L$40&lt;J44,0,IF(L$40&gt;=K44,K44-J44,L$40-J44))*I44</f>
        <v>260</v>
      </c>
      <c r="M44" s="113"/>
      <c r="O44" s="25">
        <f t="shared" si="6"/>
        <v>50951</v>
      </c>
      <c r="P44" s="31">
        <v>38</v>
      </c>
      <c r="Q44" s="32">
        <f t="shared" si="7"/>
        <v>6.9121597334742546E-11</v>
      </c>
      <c r="R44" s="5">
        <f t="shared" si="0"/>
        <v>0</v>
      </c>
      <c r="S44" s="32">
        <f t="shared" si="1"/>
        <v>6.9121597334742546E-11</v>
      </c>
      <c r="T44" s="24"/>
      <c r="U44" s="149">
        <f t="shared" si="8"/>
        <v>0</v>
      </c>
      <c r="V44" s="5">
        <f t="shared" si="2"/>
        <v>0</v>
      </c>
      <c r="W44" s="5">
        <f t="shared" si="3"/>
        <v>0</v>
      </c>
      <c r="X44" s="5">
        <f t="shared" si="4"/>
        <v>0</v>
      </c>
      <c r="Y44" s="24"/>
    </row>
    <row r="45" spans="1:25" x14ac:dyDescent="0.2">
      <c r="B45" s="1" t="s">
        <v>51</v>
      </c>
      <c r="C45" s="10">
        <f>+$E$42</f>
        <v>210000</v>
      </c>
      <c r="D45" s="101">
        <v>1E-3</v>
      </c>
      <c r="E45" s="10">
        <f>+C45*D45</f>
        <v>210</v>
      </c>
      <c r="F45" s="9"/>
      <c r="H45" s="108" t="s">
        <v>52</v>
      </c>
      <c r="I45" s="109">
        <v>1.6500000000000001E-2</v>
      </c>
      <c r="J45" s="115">
        <f>+K44</f>
        <v>6500</v>
      </c>
      <c r="K45" s="116">
        <v>17000</v>
      </c>
      <c r="L45" s="112">
        <f>IF(L$40&lt;J45,0,IF(L$40&gt;=K45,K45-J45,L$40-J45))*I45</f>
        <v>173.25</v>
      </c>
      <c r="M45" s="113"/>
      <c r="O45" s="25">
        <f t="shared" si="6"/>
        <v>51135</v>
      </c>
      <c r="P45" s="31">
        <v>39</v>
      </c>
      <c r="Q45" s="32">
        <f t="shared" si="7"/>
        <v>6.9121597334742546E-11</v>
      </c>
      <c r="R45" s="5">
        <f t="shared" si="0"/>
        <v>0</v>
      </c>
      <c r="S45" s="32">
        <f t="shared" si="1"/>
        <v>6.9121597334742546E-11</v>
      </c>
      <c r="T45" s="24"/>
      <c r="U45" s="149">
        <f t="shared" si="8"/>
        <v>0</v>
      </c>
      <c r="V45" s="5">
        <f t="shared" si="2"/>
        <v>0</v>
      </c>
      <c r="W45" s="5">
        <f t="shared" si="3"/>
        <v>0</v>
      </c>
      <c r="X45" s="5">
        <f t="shared" si="4"/>
        <v>0</v>
      </c>
      <c r="Y45" s="24"/>
    </row>
    <row r="46" spans="1:25" x14ac:dyDescent="0.2">
      <c r="A46" s="117">
        <v>0.2</v>
      </c>
      <c r="B46" s="1" t="s">
        <v>53</v>
      </c>
      <c r="C46" s="10">
        <f>+E44</f>
        <v>2573.75</v>
      </c>
      <c r="D46" s="101">
        <f>+E46/$E$6</f>
        <v>2.4511904761904762E-3</v>
      </c>
      <c r="E46" s="10">
        <f>+C46*A46</f>
        <v>514.75</v>
      </c>
      <c r="F46" s="9"/>
      <c r="H46" s="108" t="s">
        <v>54</v>
      </c>
      <c r="I46" s="109">
        <v>1.0999999999999999E-2</v>
      </c>
      <c r="J46" s="115">
        <f>+K45</f>
        <v>17000</v>
      </c>
      <c r="K46" s="116">
        <v>60000</v>
      </c>
      <c r="L46" s="112">
        <f>IF(L$40&lt;J46,0,IF(L$40&gt;=K46,K46-J46,L$40-J46))*I46</f>
        <v>473</v>
      </c>
      <c r="M46" s="113"/>
      <c r="O46" s="25">
        <f t="shared" si="6"/>
        <v>51317</v>
      </c>
      <c r="P46" s="31">
        <v>40</v>
      </c>
      <c r="Q46" s="32">
        <f t="shared" si="7"/>
        <v>6.9121597334742546E-11</v>
      </c>
      <c r="R46" s="5">
        <f t="shared" si="0"/>
        <v>0</v>
      </c>
      <c r="S46" s="32">
        <f t="shared" si="1"/>
        <v>6.9121597334742546E-11</v>
      </c>
      <c r="T46" s="24"/>
      <c r="U46" s="149">
        <f t="shared" si="8"/>
        <v>0</v>
      </c>
      <c r="V46" s="5">
        <f t="shared" si="2"/>
        <v>0</v>
      </c>
      <c r="W46" s="5">
        <f t="shared" si="3"/>
        <v>0</v>
      </c>
      <c r="X46" s="5">
        <f t="shared" si="4"/>
        <v>0</v>
      </c>
      <c r="Y46" s="24"/>
    </row>
    <row r="47" spans="1:25" x14ac:dyDescent="0.2">
      <c r="B47" s="1" t="s">
        <v>55</v>
      </c>
      <c r="C47" s="118"/>
      <c r="D47" s="101">
        <f>+E47/$E$6</f>
        <v>2.8571428571428571E-3</v>
      </c>
      <c r="E47" s="119">
        <v>600</v>
      </c>
      <c r="F47" s="9"/>
      <c r="H47" s="120" t="s">
        <v>56</v>
      </c>
      <c r="I47" s="121">
        <v>8.2500000000000004E-3</v>
      </c>
      <c r="J47" s="122">
        <f>+K46</f>
        <v>60000</v>
      </c>
      <c r="K47" s="123">
        <f>+IF(L40&gt;J47,L40,J47)</f>
        <v>210000</v>
      </c>
      <c r="L47" s="124">
        <f>IF(L$40&lt;J47,0,IF(L$40&gt;=K47,K47-J47,L$40-J47))*I47</f>
        <v>1237.5</v>
      </c>
      <c r="M47" s="98"/>
      <c r="O47" s="25">
        <f t="shared" si="6"/>
        <v>51501</v>
      </c>
      <c r="P47" s="31">
        <v>41</v>
      </c>
      <c r="Q47" s="32">
        <f t="shared" si="7"/>
        <v>6.9121597334742546E-11</v>
      </c>
      <c r="R47" s="5">
        <f t="shared" si="0"/>
        <v>0</v>
      </c>
      <c r="S47" s="32">
        <f t="shared" si="1"/>
        <v>6.9121597334742546E-11</v>
      </c>
      <c r="T47" s="24"/>
      <c r="U47" s="149">
        <f t="shared" si="8"/>
        <v>0</v>
      </c>
      <c r="V47" s="5">
        <f t="shared" si="2"/>
        <v>0</v>
      </c>
      <c r="W47" s="5">
        <f t="shared" si="3"/>
        <v>0</v>
      </c>
      <c r="X47" s="5">
        <f t="shared" si="4"/>
        <v>0</v>
      </c>
      <c r="Y47" s="24"/>
    </row>
    <row r="48" spans="1:25" x14ac:dyDescent="0.2">
      <c r="B48" s="125" t="s">
        <v>57</v>
      </c>
      <c r="C48" s="9"/>
      <c r="D48" s="126">
        <f>+(E48-E42)/E42</f>
        <v>2.5714285714285714E-2</v>
      </c>
      <c r="E48" s="127">
        <f>ROUNDUP(SUM(E42:E47),-2)</f>
        <v>215400</v>
      </c>
      <c r="F48" s="9"/>
      <c r="H48" s="128"/>
      <c r="I48" s="129"/>
      <c r="J48" s="130"/>
      <c r="K48" s="131" t="s">
        <v>58</v>
      </c>
      <c r="L48" s="132">
        <f>270+160</f>
        <v>430</v>
      </c>
      <c r="M48" s="10"/>
      <c r="O48" s="25">
        <f t="shared" si="6"/>
        <v>51682</v>
      </c>
      <c r="P48" s="31">
        <v>42</v>
      </c>
      <c r="Q48" s="32">
        <f t="shared" si="7"/>
        <v>6.9121597334742546E-11</v>
      </c>
      <c r="R48" s="5">
        <f t="shared" si="0"/>
        <v>0</v>
      </c>
      <c r="S48" s="32">
        <f t="shared" si="1"/>
        <v>6.9121597334742546E-11</v>
      </c>
      <c r="T48" s="24"/>
      <c r="U48" s="149">
        <f t="shared" si="8"/>
        <v>0</v>
      </c>
      <c r="V48" s="5">
        <f t="shared" si="2"/>
        <v>0</v>
      </c>
      <c r="W48" s="5">
        <f t="shared" si="3"/>
        <v>0</v>
      </c>
      <c r="X48" s="5">
        <f t="shared" si="4"/>
        <v>0</v>
      </c>
      <c r="Y48" s="24"/>
    </row>
    <row r="49" spans="2:25" x14ac:dyDescent="0.2">
      <c r="D49" s="101"/>
      <c r="F49" s="9"/>
      <c r="J49" s="10"/>
      <c r="K49" s="133">
        <f>+L49/L40</f>
        <v>1.2255952380952381E-2</v>
      </c>
      <c r="L49" s="134">
        <f>SUM(L44:L48)</f>
        <v>2573.75</v>
      </c>
      <c r="M49" s="10"/>
      <c r="O49" s="25">
        <f t="shared" si="6"/>
        <v>51866</v>
      </c>
      <c r="P49" s="31">
        <v>43</v>
      </c>
      <c r="Q49" s="32">
        <f t="shared" si="7"/>
        <v>6.9121597334742546E-11</v>
      </c>
      <c r="R49" s="5">
        <f t="shared" si="0"/>
        <v>0</v>
      </c>
      <c r="S49" s="32">
        <f t="shared" si="1"/>
        <v>6.9121597334742546E-11</v>
      </c>
      <c r="T49" s="24"/>
      <c r="U49" s="149">
        <f t="shared" si="8"/>
        <v>0</v>
      </c>
      <c r="V49" s="5">
        <f t="shared" si="2"/>
        <v>0</v>
      </c>
      <c r="W49" s="5">
        <f t="shared" si="3"/>
        <v>0</v>
      </c>
      <c r="X49" s="5">
        <f t="shared" si="4"/>
        <v>0</v>
      </c>
      <c r="Y49" s="24"/>
    </row>
    <row r="50" spans="2:25" x14ac:dyDescent="0.2">
      <c r="B50" s="94" t="s">
        <v>59</v>
      </c>
      <c r="C50" s="95"/>
      <c r="D50" s="135"/>
      <c r="E50" s="97"/>
      <c r="F50" s="9"/>
      <c r="G50" s="1"/>
      <c r="M50" s="10"/>
      <c r="O50" s="25">
        <f t="shared" si="6"/>
        <v>52047</v>
      </c>
      <c r="P50" s="31">
        <v>44</v>
      </c>
      <c r="Q50" s="32">
        <f t="shared" si="7"/>
        <v>6.9121597334742546E-11</v>
      </c>
      <c r="R50" s="5">
        <f t="shared" si="0"/>
        <v>0</v>
      </c>
      <c r="S50" s="32">
        <f t="shared" si="1"/>
        <v>6.9121597334742546E-11</v>
      </c>
      <c r="T50" s="24"/>
      <c r="U50" s="149">
        <f t="shared" si="8"/>
        <v>0</v>
      </c>
      <c r="V50" s="5">
        <f t="shared" si="2"/>
        <v>0</v>
      </c>
      <c r="W50" s="5">
        <f t="shared" si="3"/>
        <v>0</v>
      </c>
      <c r="X50" s="5">
        <f t="shared" si="4"/>
        <v>0</v>
      </c>
      <c r="Y50" s="24"/>
    </row>
    <row r="51" spans="2:25" x14ac:dyDescent="0.2">
      <c r="D51" s="101"/>
      <c r="F51" s="9"/>
      <c r="G51" s="1"/>
      <c r="M51" s="10"/>
      <c r="O51" s="25">
        <f t="shared" si="6"/>
        <v>52231</v>
      </c>
      <c r="P51" s="31">
        <v>45</v>
      </c>
      <c r="Q51" s="32">
        <f t="shared" si="7"/>
        <v>6.9121597334742546E-11</v>
      </c>
      <c r="R51" s="5">
        <f t="shared" si="0"/>
        <v>0</v>
      </c>
      <c r="S51" s="32">
        <f t="shared" si="1"/>
        <v>6.9121597334742546E-11</v>
      </c>
      <c r="T51" s="24"/>
      <c r="U51" s="149">
        <f t="shared" si="8"/>
        <v>0</v>
      </c>
      <c r="V51" s="5">
        <f t="shared" si="2"/>
        <v>0</v>
      </c>
      <c r="W51" s="5">
        <f t="shared" si="3"/>
        <v>0</v>
      </c>
      <c r="X51" s="5">
        <f t="shared" si="4"/>
        <v>0</v>
      </c>
      <c r="Y51" s="24"/>
    </row>
    <row r="52" spans="2:25" x14ac:dyDescent="0.2">
      <c r="B52" s="99" t="s">
        <v>60</v>
      </c>
      <c r="C52" s="99"/>
      <c r="D52" s="101"/>
      <c r="F52" s="9"/>
      <c r="G52" s="1"/>
      <c r="M52" s="10"/>
      <c r="O52" s="25">
        <f t="shared" si="6"/>
        <v>52412</v>
      </c>
      <c r="P52" s="31">
        <v>46</v>
      </c>
      <c r="Q52" s="32">
        <f t="shared" si="7"/>
        <v>6.9121597334742546E-11</v>
      </c>
      <c r="R52" s="5">
        <f t="shared" si="0"/>
        <v>0</v>
      </c>
      <c r="S52" s="32">
        <f t="shared" si="1"/>
        <v>6.9121597334742546E-11</v>
      </c>
      <c r="T52" s="24"/>
      <c r="U52" s="149">
        <f t="shared" si="8"/>
        <v>0</v>
      </c>
      <c r="V52" s="5">
        <f t="shared" si="2"/>
        <v>0</v>
      </c>
      <c r="W52" s="5">
        <f t="shared" si="3"/>
        <v>0</v>
      </c>
      <c r="X52" s="5">
        <f t="shared" si="4"/>
        <v>0</v>
      </c>
      <c r="Y52" s="24"/>
    </row>
    <row r="53" spans="2:25" x14ac:dyDescent="0.2">
      <c r="B53" s="99"/>
      <c r="C53" s="99"/>
      <c r="D53" s="101"/>
      <c r="G53" s="1"/>
      <c r="M53" s="10"/>
      <c r="O53" s="25">
        <f t="shared" si="6"/>
        <v>52596</v>
      </c>
      <c r="P53" s="31">
        <v>47</v>
      </c>
      <c r="Q53" s="32">
        <f t="shared" si="7"/>
        <v>6.9121597334742546E-11</v>
      </c>
      <c r="R53" s="5">
        <f t="shared" si="0"/>
        <v>0</v>
      </c>
      <c r="S53" s="32">
        <f t="shared" si="1"/>
        <v>6.9121597334742546E-11</v>
      </c>
      <c r="T53" s="24"/>
      <c r="U53" s="149">
        <f t="shared" si="8"/>
        <v>0</v>
      </c>
      <c r="V53" s="5">
        <f t="shared" si="2"/>
        <v>0</v>
      </c>
      <c r="W53" s="5">
        <f t="shared" si="3"/>
        <v>0</v>
      </c>
      <c r="X53" s="5">
        <f t="shared" si="4"/>
        <v>0</v>
      </c>
      <c r="Y53" s="24"/>
    </row>
    <row r="54" spans="2:25" x14ac:dyDescent="0.2">
      <c r="B54" s="143" t="s">
        <v>61</v>
      </c>
      <c r="C54" s="99"/>
      <c r="D54" s="101"/>
      <c r="E54" s="10">
        <f ca="1">E76</f>
        <v>17904.372850648793</v>
      </c>
      <c r="G54" s="1"/>
      <c r="M54" s="10"/>
      <c r="O54" s="25">
        <f t="shared" si="6"/>
        <v>52778</v>
      </c>
      <c r="P54" s="31">
        <v>48</v>
      </c>
      <c r="Q54" s="32">
        <f t="shared" si="7"/>
        <v>6.9121597334742546E-11</v>
      </c>
      <c r="R54" s="5">
        <f t="shared" si="0"/>
        <v>0</v>
      </c>
      <c r="S54" s="32">
        <f t="shared" si="1"/>
        <v>6.9121597334742546E-11</v>
      </c>
      <c r="T54" s="24"/>
      <c r="U54" s="149">
        <f t="shared" si="8"/>
        <v>0</v>
      </c>
      <c r="V54" s="5">
        <f t="shared" si="2"/>
        <v>0</v>
      </c>
      <c r="W54" s="5">
        <f t="shared" si="3"/>
        <v>0</v>
      </c>
      <c r="X54" s="5">
        <f t="shared" si="4"/>
        <v>0</v>
      </c>
      <c r="Y54" s="24"/>
    </row>
    <row r="55" spans="2:25" x14ac:dyDescent="0.2">
      <c r="B55" s="1" t="s">
        <v>62</v>
      </c>
      <c r="D55" s="136">
        <f ca="1">+E55/$E$48</f>
        <v>3.2941630219829189E-2</v>
      </c>
      <c r="E55" s="137">
        <f ca="1">E8-E54</f>
        <v>7095.6271493512068</v>
      </c>
      <c r="F55" s="9"/>
      <c r="G55" s="1"/>
      <c r="M55" s="10"/>
      <c r="O55" s="25">
        <f t="shared" si="6"/>
        <v>52962</v>
      </c>
      <c r="P55" s="31">
        <v>49</v>
      </c>
      <c r="Q55" s="32">
        <f t="shared" si="7"/>
        <v>6.9121597334742546E-11</v>
      </c>
      <c r="R55" s="5">
        <f t="shared" si="0"/>
        <v>0</v>
      </c>
      <c r="S55" s="32">
        <f t="shared" si="1"/>
        <v>6.9121597334742546E-11</v>
      </c>
      <c r="T55" s="24"/>
      <c r="U55" s="149">
        <f t="shared" si="8"/>
        <v>0</v>
      </c>
      <c r="V55" s="5">
        <f t="shared" si="2"/>
        <v>0</v>
      </c>
      <c r="W55" s="5">
        <f t="shared" si="3"/>
        <v>0</v>
      </c>
      <c r="X55" s="5">
        <f t="shared" si="4"/>
        <v>0</v>
      </c>
      <c r="Y55" s="24"/>
    </row>
    <row r="56" spans="2:25" x14ac:dyDescent="0.2">
      <c r="B56" s="1" t="s">
        <v>63</v>
      </c>
      <c r="D56" s="136">
        <f ca="1">+E56/$E$48</f>
        <v>0.96705836978017079</v>
      </c>
      <c r="E56" s="127">
        <f ca="1">+E48-E55</f>
        <v>208304.3728506488</v>
      </c>
      <c r="F56" s="9"/>
      <c r="G56" s="1"/>
      <c r="M56" s="10"/>
      <c r="O56" s="25">
        <f t="shared" si="6"/>
        <v>53143</v>
      </c>
      <c r="P56" s="31">
        <v>50</v>
      </c>
      <c r="Q56" s="32">
        <f t="shared" si="7"/>
        <v>6.9121597334742546E-11</v>
      </c>
      <c r="R56" s="5">
        <f t="shared" si="0"/>
        <v>0</v>
      </c>
      <c r="S56" s="32">
        <f t="shared" si="1"/>
        <v>6.9121597334742546E-11</v>
      </c>
      <c r="T56" s="24"/>
      <c r="U56" s="149">
        <f t="shared" si="8"/>
        <v>0</v>
      </c>
      <c r="V56" s="5">
        <f t="shared" si="2"/>
        <v>0</v>
      </c>
      <c r="W56" s="5">
        <f t="shared" si="3"/>
        <v>0</v>
      </c>
      <c r="X56" s="5">
        <f t="shared" si="4"/>
        <v>0</v>
      </c>
      <c r="Y56" s="24"/>
    </row>
    <row r="57" spans="2:25" x14ac:dyDescent="0.2">
      <c r="B57" s="9"/>
      <c r="C57" s="9"/>
      <c r="D57" s="101"/>
      <c r="F57" s="9"/>
      <c r="G57" s="1"/>
      <c r="M57" s="10"/>
      <c r="O57" s="25">
        <f t="shared" si="6"/>
        <v>53327</v>
      </c>
      <c r="P57" s="31">
        <v>51</v>
      </c>
      <c r="Q57" s="32">
        <f t="shared" si="7"/>
        <v>6.9121597334742546E-11</v>
      </c>
      <c r="R57" s="5">
        <f t="shared" si="0"/>
        <v>0</v>
      </c>
      <c r="S57" s="32">
        <f t="shared" si="1"/>
        <v>6.9121597334742546E-11</v>
      </c>
      <c r="T57" s="24"/>
      <c r="U57" s="149">
        <f t="shared" si="8"/>
        <v>0</v>
      </c>
      <c r="V57" s="5">
        <f t="shared" si="2"/>
        <v>0</v>
      </c>
      <c r="W57" s="5">
        <f t="shared" si="3"/>
        <v>0</v>
      </c>
      <c r="X57" s="5">
        <f t="shared" si="4"/>
        <v>0</v>
      </c>
      <c r="Y57" s="24"/>
    </row>
    <row r="58" spans="2:25" x14ac:dyDescent="0.2">
      <c r="B58" s="99" t="s">
        <v>64</v>
      </c>
      <c r="C58" s="99"/>
      <c r="D58" s="101"/>
      <c r="F58" s="9"/>
      <c r="G58" s="1"/>
      <c r="M58" s="10"/>
      <c r="O58" s="25">
        <f t="shared" si="6"/>
        <v>53508</v>
      </c>
      <c r="P58" s="31">
        <v>52</v>
      </c>
      <c r="Q58" s="32">
        <f t="shared" si="7"/>
        <v>6.9121597334742546E-11</v>
      </c>
      <c r="R58" s="5">
        <f t="shared" si="0"/>
        <v>0</v>
      </c>
      <c r="S58" s="32">
        <f t="shared" si="1"/>
        <v>6.9121597334742546E-11</v>
      </c>
      <c r="T58" s="24"/>
      <c r="U58" s="149">
        <f t="shared" si="8"/>
        <v>0</v>
      </c>
      <c r="V58" s="5">
        <f t="shared" si="2"/>
        <v>0</v>
      </c>
      <c r="W58" s="5">
        <f t="shared" si="3"/>
        <v>0</v>
      </c>
      <c r="X58" s="5">
        <f t="shared" si="4"/>
        <v>0</v>
      </c>
      <c r="Y58" s="24"/>
    </row>
    <row r="59" spans="2:25" x14ac:dyDescent="0.2">
      <c r="D59" s="101"/>
      <c r="F59" s="9"/>
      <c r="G59" s="1"/>
      <c r="M59" s="10"/>
      <c r="O59" s="25">
        <f t="shared" si="6"/>
        <v>53692</v>
      </c>
      <c r="P59" s="31">
        <v>53</v>
      </c>
      <c r="Q59" s="32">
        <f t="shared" si="7"/>
        <v>6.9121597334742546E-11</v>
      </c>
      <c r="R59" s="5">
        <f t="shared" si="0"/>
        <v>0</v>
      </c>
      <c r="S59" s="32">
        <f t="shared" si="1"/>
        <v>6.9121597334742546E-11</v>
      </c>
      <c r="T59" s="24"/>
      <c r="U59" s="149">
        <f t="shared" si="8"/>
        <v>0</v>
      </c>
      <c r="V59" s="5">
        <f t="shared" si="2"/>
        <v>0</v>
      </c>
      <c r="W59" s="5">
        <f t="shared" si="3"/>
        <v>0</v>
      </c>
      <c r="X59" s="5">
        <f t="shared" si="4"/>
        <v>0</v>
      </c>
      <c r="Y59" s="24"/>
    </row>
    <row r="60" spans="2:25" x14ac:dyDescent="0.2">
      <c r="B60" s="1" t="s">
        <v>65</v>
      </c>
      <c r="D60" s="101"/>
      <c r="E60" s="10">
        <f>+E48</f>
        <v>215400</v>
      </c>
      <c r="F60" s="9"/>
      <c r="G60" s="1"/>
      <c r="O60" s="25">
        <f t="shared" si="6"/>
        <v>53873</v>
      </c>
      <c r="P60" s="31">
        <v>54</v>
      </c>
      <c r="Q60" s="32">
        <f t="shared" si="7"/>
        <v>6.9121597334742546E-11</v>
      </c>
      <c r="R60" s="5">
        <f t="shared" si="0"/>
        <v>0</v>
      </c>
      <c r="S60" s="32">
        <f t="shared" si="1"/>
        <v>6.9121597334742546E-11</v>
      </c>
      <c r="T60" s="24"/>
      <c r="U60" s="149">
        <f t="shared" si="8"/>
        <v>0</v>
      </c>
      <c r="V60" s="5">
        <f t="shared" si="2"/>
        <v>0</v>
      </c>
      <c r="W60" s="5">
        <f t="shared" si="3"/>
        <v>0</v>
      </c>
      <c r="X60" s="5">
        <f t="shared" si="4"/>
        <v>0</v>
      </c>
      <c r="Y60" s="24"/>
    </row>
    <row r="61" spans="2:25" x14ac:dyDescent="0.2">
      <c r="B61" s="1" t="s">
        <v>66</v>
      </c>
      <c r="D61" s="101">
        <f ca="1">+E61/(E60-E55)</f>
        <v>0.10830629781102713</v>
      </c>
      <c r="E61" s="138">
        <f ca="1">PMT(E9/2,E7*2,-E56)*E7*2-E56</f>
        <v>22560.675441301602</v>
      </c>
      <c r="F61" s="9"/>
      <c r="G61" s="1"/>
      <c r="M61" s="10"/>
      <c r="O61" s="25">
        <f t="shared" si="6"/>
        <v>54057</v>
      </c>
      <c r="P61" s="31">
        <v>55</v>
      </c>
      <c r="Q61" s="32">
        <f t="shared" si="7"/>
        <v>6.9121597334742546E-11</v>
      </c>
      <c r="R61" s="5">
        <f t="shared" si="0"/>
        <v>0</v>
      </c>
      <c r="S61" s="32">
        <f t="shared" si="1"/>
        <v>6.9121597334742546E-11</v>
      </c>
      <c r="T61" s="24"/>
      <c r="U61" s="149">
        <f t="shared" si="8"/>
        <v>0</v>
      </c>
      <c r="V61" s="5">
        <f t="shared" si="2"/>
        <v>0</v>
      </c>
      <c r="W61" s="5">
        <f t="shared" si="3"/>
        <v>0</v>
      </c>
      <c r="X61" s="5">
        <f t="shared" si="4"/>
        <v>0</v>
      </c>
      <c r="Y61" s="24"/>
    </row>
    <row r="62" spans="2:25" x14ac:dyDescent="0.2">
      <c r="B62" s="125" t="s">
        <v>67</v>
      </c>
      <c r="C62" s="9"/>
      <c r="D62" s="101"/>
      <c r="E62" s="127">
        <f ca="1">SUM(E60:E61)</f>
        <v>237960.6754413016</v>
      </c>
      <c r="F62" s="9"/>
      <c r="G62" s="1"/>
      <c r="M62" s="10"/>
      <c r="O62" s="25">
        <f t="shared" si="6"/>
        <v>54239</v>
      </c>
      <c r="P62" s="31">
        <v>56</v>
      </c>
      <c r="Q62" s="32">
        <f t="shared" si="7"/>
        <v>6.9121597334742546E-11</v>
      </c>
      <c r="R62" s="5">
        <f t="shared" si="0"/>
        <v>0</v>
      </c>
      <c r="S62" s="32">
        <f t="shared" si="1"/>
        <v>6.9121597334742546E-11</v>
      </c>
      <c r="T62" s="24"/>
      <c r="U62" s="149">
        <f t="shared" si="8"/>
        <v>0</v>
      </c>
      <c r="V62" s="5">
        <f t="shared" si="2"/>
        <v>0</v>
      </c>
      <c r="W62" s="5">
        <f t="shared" si="3"/>
        <v>0</v>
      </c>
      <c r="X62" s="5">
        <f t="shared" si="4"/>
        <v>0</v>
      </c>
      <c r="Y62" s="24"/>
    </row>
    <row r="63" spans="2:25" x14ac:dyDescent="0.2">
      <c r="B63" s="99"/>
      <c r="C63" s="99"/>
      <c r="D63" s="101"/>
      <c r="F63" s="9"/>
      <c r="G63" s="1"/>
      <c r="M63" s="10"/>
      <c r="O63" s="25">
        <f t="shared" si="6"/>
        <v>54423</v>
      </c>
      <c r="P63" s="31">
        <v>57</v>
      </c>
      <c r="Q63" s="32">
        <f t="shared" si="7"/>
        <v>6.9121597334742546E-11</v>
      </c>
      <c r="R63" s="5">
        <f t="shared" si="0"/>
        <v>0</v>
      </c>
      <c r="S63" s="32">
        <f t="shared" si="1"/>
        <v>6.9121597334742546E-11</v>
      </c>
      <c r="T63" s="24"/>
      <c r="U63" s="149">
        <f t="shared" si="8"/>
        <v>0</v>
      </c>
      <c r="V63" s="5">
        <f t="shared" si="2"/>
        <v>0</v>
      </c>
      <c r="W63" s="5">
        <f t="shared" si="3"/>
        <v>0</v>
      </c>
      <c r="X63" s="5">
        <f t="shared" si="4"/>
        <v>0</v>
      </c>
      <c r="Y63" s="24"/>
    </row>
    <row r="64" spans="2:25" x14ac:dyDescent="0.2">
      <c r="B64" s="99" t="s">
        <v>68</v>
      </c>
      <c r="C64" s="100" t="s">
        <v>39</v>
      </c>
      <c r="D64" s="101"/>
      <c r="E64" s="100" t="s">
        <v>5</v>
      </c>
      <c r="F64" s="9"/>
      <c r="I64" s="102" t="s">
        <v>69</v>
      </c>
      <c r="K64" s="103" t="s">
        <v>41</v>
      </c>
      <c r="L64" s="104">
        <f ca="1">+C67</f>
        <v>237960.6754413016</v>
      </c>
      <c r="O64" s="25">
        <f t="shared" si="6"/>
        <v>54604</v>
      </c>
      <c r="P64" s="31">
        <v>58</v>
      </c>
      <c r="Q64" s="32">
        <f t="shared" si="7"/>
        <v>6.9121597334742546E-11</v>
      </c>
      <c r="R64" s="5">
        <f t="shared" si="0"/>
        <v>0</v>
      </c>
      <c r="S64" s="32">
        <f t="shared" si="1"/>
        <v>6.9121597334742546E-11</v>
      </c>
      <c r="T64" s="24"/>
      <c r="U64" s="149">
        <f t="shared" si="8"/>
        <v>0</v>
      </c>
      <c r="V64" s="5">
        <f t="shared" si="2"/>
        <v>0</v>
      </c>
      <c r="W64" s="5">
        <f t="shared" si="3"/>
        <v>0</v>
      </c>
      <c r="X64" s="5">
        <f t="shared" si="4"/>
        <v>0</v>
      </c>
      <c r="Y64" s="24"/>
    </row>
    <row r="65" spans="1:25" x14ac:dyDescent="0.2">
      <c r="D65" s="101"/>
      <c r="F65" s="9"/>
      <c r="O65" s="25">
        <f t="shared" si="6"/>
        <v>54788</v>
      </c>
      <c r="P65" s="31">
        <v>59</v>
      </c>
      <c r="Q65" s="32">
        <f t="shared" si="7"/>
        <v>6.9121597334742546E-11</v>
      </c>
      <c r="R65" s="5">
        <f t="shared" si="0"/>
        <v>0</v>
      </c>
      <c r="S65" s="32">
        <f t="shared" si="1"/>
        <v>6.9121597334742546E-11</v>
      </c>
      <c r="T65" s="24"/>
      <c r="U65" s="149">
        <f t="shared" si="8"/>
        <v>0</v>
      </c>
      <c r="V65" s="5">
        <f t="shared" si="2"/>
        <v>0</v>
      </c>
      <c r="W65" s="5">
        <f t="shared" si="3"/>
        <v>0</v>
      </c>
      <c r="X65" s="5">
        <f t="shared" si="4"/>
        <v>0</v>
      </c>
      <c r="Y65" s="24"/>
    </row>
    <row r="66" spans="1:25" x14ac:dyDescent="0.2">
      <c r="A66" s="113"/>
      <c r="B66" s="1" t="s">
        <v>70</v>
      </c>
      <c r="C66" s="10">
        <f>+E48</f>
        <v>215400</v>
      </c>
      <c r="D66" s="101">
        <v>5.8067000000000001E-2</v>
      </c>
      <c r="E66" s="6">
        <f>+D66*C66</f>
        <v>12507.631800000001</v>
      </c>
      <c r="F66" s="9"/>
      <c r="G66" s="1"/>
      <c r="H66" s="105"/>
      <c r="I66" s="106" t="s">
        <v>43</v>
      </c>
      <c r="J66" s="163" t="s">
        <v>44</v>
      </c>
      <c r="K66" s="164"/>
      <c r="L66" s="107" t="s">
        <v>45</v>
      </c>
      <c r="O66" s="25">
        <f t="shared" si="6"/>
        <v>54969</v>
      </c>
      <c r="P66" s="31">
        <v>60</v>
      </c>
      <c r="Q66" s="32">
        <f t="shared" si="7"/>
        <v>6.9121597334742546E-11</v>
      </c>
      <c r="R66" s="5">
        <f t="shared" si="0"/>
        <v>0</v>
      </c>
      <c r="S66" s="32">
        <f t="shared" si="1"/>
        <v>6.9121597334742546E-11</v>
      </c>
      <c r="T66" s="24"/>
      <c r="U66" s="149">
        <f t="shared" si="8"/>
        <v>0</v>
      </c>
      <c r="V66" s="5">
        <f t="shared" si="2"/>
        <v>0</v>
      </c>
      <c r="W66" s="5">
        <f t="shared" si="3"/>
        <v>0</v>
      </c>
      <c r="X66" s="5">
        <f t="shared" si="4"/>
        <v>0</v>
      </c>
      <c r="Y66" s="24"/>
    </row>
    <row r="67" spans="1:25" x14ac:dyDescent="0.2">
      <c r="A67" s="113"/>
      <c r="B67" s="1" t="s">
        <v>71</v>
      </c>
      <c r="C67" s="10">
        <f ca="1">+E62</f>
        <v>237960.6754413016</v>
      </c>
      <c r="D67" s="101">
        <f ca="1">+E67/$E$62</f>
        <v>9.9782267300566815E-3</v>
      </c>
      <c r="E67" s="10">
        <f ca="1">+L73</f>
        <v>2374.4255723907381</v>
      </c>
      <c r="F67" s="9"/>
      <c r="G67" s="1"/>
      <c r="H67" s="108"/>
      <c r="I67" s="109"/>
      <c r="J67" s="110" t="s">
        <v>47</v>
      </c>
      <c r="K67" s="111" t="s">
        <v>48</v>
      </c>
      <c r="L67" s="112"/>
      <c r="O67" s="25">
        <f t="shared" si="6"/>
        <v>55153</v>
      </c>
      <c r="P67" s="31">
        <v>61</v>
      </c>
      <c r="Q67" s="32">
        <f t="shared" si="7"/>
        <v>6.9121597334742546E-11</v>
      </c>
      <c r="R67" s="5">
        <f t="shared" si="0"/>
        <v>0</v>
      </c>
      <c r="S67" s="32">
        <f t="shared" si="1"/>
        <v>6.9121597334742546E-11</v>
      </c>
      <c r="T67" s="24"/>
      <c r="U67" s="149">
        <f t="shared" si="8"/>
        <v>0</v>
      </c>
      <c r="V67" s="5">
        <f t="shared" si="2"/>
        <v>0</v>
      </c>
      <c r="W67" s="5">
        <f t="shared" si="3"/>
        <v>0</v>
      </c>
      <c r="X67" s="5">
        <f t="shared" si="4"/>
        <v>0</v>
      </c>
      <c r="Y67" s="24"/>
    </row>
    <row r="68" spans="1:25" x14ac:dyDescent="0.2">
      <c r="A68" s="113"/>
      <c r="B68" s="1" t="s">
        <v>72</v>
      </c>
      <c r="D68" s="101">
        <f ca="1">+E68/$E$62</f>
        <v>3.3619000219947607E-3</v>
      </c>
      <c r="E68" s="119">
        <v>800</v>
      </c>
      <c r="F68" s="9"/>
      <c r="G68" s="1"/>
      <c r="H68" s="108" t="s">
        <v>50</v>
      </c>
      <c r="I68" s="114">
        <v>0.04</v>
      </c>
      <c r="J68" s="115">
        <v>0</v>
      </c>
      <c r="K68" s="116">
        <v>6500</v>
      </c>
      <c r="L68" s="112">
        <f ca="1">IF(L$64&lt;J68,0,IF(L$64&gt;=K68,K68-J68,L$64-J68))*I68</f>
        <v>260</v>
      </c>
      <c r="O68" s="25">
        <f t="shared" si="6"/>
        <v>55334</v>
      </c>
      <c r="P68" s="31">
        <v>62</v>
      </c>
      <c r="Q68" s="32">
        <f t="shared" si="7"/>
        <v>6.9121597334742546E-11</v>
      </c>
      <c r="R68" s="5">
        <f t="shared" si="0"/>
        <v>0</v>
      </c>
      <c r="S68" s="32">
        <f t="shared" si="1"/>
        <v>6.9121597334742546E-11</v>
      </c>
      <c r="T68" s="24"/>
      <c r="U68" s="149">
        <f t="shared" si="8"/>
        <v>0</v>
      </c>
      <c r="V68" s="5">
        <f t="shared" si="2"/>
        <v>0</v>
      </c>
      <c r="W68" s="5">
        <f t="shared" si="3"/>
        <v>0</v>
      </c>
      <c r="X68" s="5">
        <f t="shared" si="4"/>
        <v>0</v>
      </c>
      <c r="Y68" s="24"/>
    </row>
    <row r="69" spans="1:25" x14ac:dyDescent="0.2">
      <c r="A69" s="113"/>
      <c r="B69" s="1" t="s">
        <v>73</v>
      </c>
      <c r="C69" s="10">
        <f ca="1">+E62</f>
        <v>237960.6754413016</v>
      </c>
      <c r="D69" s="101">
        <v>1E-3</v>
      </c>
      <c r="E69" s="6">
        <f ca="1">+D69*C69</f>
        <v>237.96067544130162</v>
      </c>
      <c r="F69" s="9"/>
      <c r="G69" s="1"/>
      <c r="H69" s="108" t="s">
        <v>52</v>
      </c>
      <c r="I69" s="109">
        <v>1.6500000000000001E-2</v>
      </c>
      <c r="J69" s="115">
        <f>+K68</f>
        <v>6500</v>
      </c>
      <c r="K69" s="116">
        <v>17000</v>
      </c>
      <c r="L69" s="112">
        <f ca="1">IF(L$64&lt;J69,0,IF(L$64&gt;=K69,K69-J69,L$64-J69))*I69</f>
        <v>173.25</v>
      </c>
      <c r="O69" s="25">
        <f t="shared" si="6"/>
        <v>55518</v>
      </c>
      <c r="P69" s="31">
        <v>63</v>
      </c>
      <c r="Q69" s="32">
        <f t="shared" si="7"/>
        <v>6.9121597334742546E-11</v>
      </c>
      <c r="R69" s="5">
        <f t="shared" si="0"/>
        <v>0</v>
      </c>
      <c r="S69" s="32">
        <f t="shared" si="1"/>
        <v>6.9121597334742546E-11</v>
      </c>
      <c r="T69" s="24"/>
      <c r="U69" s="149">
        <f t="shared" si="8"/>
        <v>0</v>
      </c>
      <c r="V69" s="5">
        <f t="shared" si="2"/>
        <v>0</v>
      </c>
      <c r="W69" s="5">
        <f t="shared" si="3"/>
        <v>0</v>
      </c>
      <c r="X69" s="5">
        <f t="shared" si="4"/>
        <v>0</v>
      </c>
      <c r="Y69" s="24"/>
    </row>
    <row r="70" spans="1:25" x14ac:dyDescent="0.2">
      <c r="A70" s="113"/>
      <c r="B70" s="1" t="s">
        <v>74</v>
      </c>
      <c r="C70" s="10">
        <f ca="1">+E32*(1+A75)</f>
        <v>277038.05795034044</v>
      </c>
      <c r="D70" s="101">
        <v>5.0000000000000001E-4</v>
      </c>
      <c r="E70" s="10">
        <f ca="1">C70*D70</f>
        <v>138.51902897517022</v>
      </c>
      <c r="F70" s="9"/>
      <c r="G70" s="1"/>
      <c r="H70" s="108" t="s">
        <v>54</v>
      </c>
      <c r="I70" s="109">
        <v>1.0999999999999999E-2</v>
      </c>
      <c r="J70" s="115">
        <f>+K69</f>
        <v>17000</v>
      </c>
      <c r="K70" s="116">
        <v>60000</v>
      </c>
      <c r="L70" s="112">
        <f ca="1">IF(L$64&lt;J70,0,IF(L$64&gt;=K70,K70-J70,L$64-J70))*I70</f>
        <v>473</v>
      </c>
      <c r="O70" s="25">
        <f t="shared" si="6"/>
        <v>55700</v>
      </c>
      <c r="P70" s="31">
        <v>64</v>
      </c>
      <c r="Q70" s="32">
        <f t="shared" si="7"/>
        <v>6.9121597334742546E-11</v>
      </c>
      <c r="R70" s="5">
        <f t="shared" si="0"/>
        <v>0</v>
      </c>
      <c r="S70" s="32">
        <f t="shared" si="1"/>
        <v>6.9121597334742546E-11</v>
      </c>
      <c r="T70" s="24"/>
      <c r="U70" s="149">
        <f t="shared" si="8"/>
        <v>0</v>
      </c>
      <c r="V70" s="5">
        <f t="shared" si="2"/>
        <v>0</v>
      </c>
      <c r="W70" s="5">
        <f t="shared" si="3"/>
        <v>0</v>
      </c>
      <c r="X70" s="5">
        <f t="shared" si="4"/>
        <v>0</v>
      </c>
      <c r="Y70" s="24"/>
    </row>
    <row r="71" spans="1:25" x14ac:dyDescent="0.2">
      <c r="A71" s="113"/>
      <c r="B71" s="1" t="s">
        <v>75</v>
      </c>
      <c r="C71" s="10"/>
      <c r="D71" s="101">
        <f ca="1">+E71/$E$62</f>
        <v>1.4750336346502013E-3</v>
      </c>
      <c r="E71" s="119">
        <v>351</v>
      </c>
      <c r="F71" s="9"/>
      <c r="G71" s="1"/>
      <c r="H71" s="120" t="s">
        <v>56</v>
      </c>
      <c r="I71" s="121">
        <v>8.2500000000000004E-3</v>
      </c>
      <c r="J71" s="122">
        <f>+K70</f>
        <v>60000</v>
      </c>
      <c r="K71" s="123">
        <f ca="1">+IF(L64&gt;J71,L64,J71)</f>
        <v>237960.6754413016</v>
      </c>
      <c r="L71" s="124">
        <f ca="1">IF(L$64&lt;J71,0,IF(L$64&gt;=K71,K71-J71,L$64-J71))*I71</f>
        <v>1468.1755723907384</v>
      </c>
      <c r="O71" s="25">
        <f t="shared" si="6"/>
        <v>55884</v>
      </c>
      <c r="P71" s="31">
        <v>65</v>
      </c>
      <c r="Q71" s="32">
        <f t="shared" si="7"/>
        <v>6.9121597334742546E-11</v>
      </c>
      <c r="R71" s="5">
        <f t="shared" ref="R71:R134" si="10">+IF(P71&lt;=$X$1*2,$V$3/($X$1*2),0)</f>
        <v>0</v>
      </c>
      <c r="S71" s="32">
        <f t="shared" ref="S71:S134" si="11">+Q71-R71</f>
        <v>6.9121597334742546E-11</v>
      </c>
      <c r="T71" s="24"/>
      <c r="U71" s="149">
        <f t="shared" si="8"/>
        <v>0</v>
      </c>
      <c r="V71" s="5">
        <f t="shared" ref="V71:V134" si="12">+U71*$X$2/2</f>
        <v>0</v>
      </c>
      <c r="W71" s="5">
        <f t="shared" ref="W71:W134" si="13">+R71-V71</f>
        <v>0</v>
      </c>
      <c r="X71" s="5">
        <f t="shared" ref="X71:X134" si="14">+U71-W71</f>
        <v>0</v>
      </c>
      <c r="Y71" s="24"/>
    </row>
    <row r="72" spans="1:25" x14ac:dyDescent="0.2">
      <c r="A72" s="113"/>
      <c r="B72" s="1" t="s">
        <v>76</v>
      </c>
      <c r="C72" s="10"/>
      <c r="D72" s="101">
        <f ca="1">+E72/$E$62</f>
        <v>8.1946313036122297E-5</v>
      </c>
      <c r="E72" s="119">
        <v>19.5</v>
      </c>
      <c r="F72" s="9"/>
      <c r="G72" s="1"/>
      <c r="H72" s="128"/>
      <c r="I72" s="129"/>
      <c r="J72" s="130"/>
      <c r="K72" s="131" t="s">
        <v>58</v>
      </c>
      <c r="L72" s="132">
        <f ca="1">IF(L$64&lt;J72,0,IF(L$64&gt;=K72,K72-J72,L$64-J72))*I72</f>
        <v>0</v>
      </c>
      <c r="O72" s="25">
        <f t="shared" ref="O72:O135" si="15">+EOMONTH(O71,6)</f>
        <v>56065</v>
      </c>
      <c r="P72" s="31">
        <v>66</v>
      </c>
      <c r="Q72" s="32">
        <f t="shared" ref="Q72:Q135" si="16">+S71</f>
        <v>6.9121597334742546E-11</v>
      </c>
      <c r="R72" s="5">
        <f t="shared" si="10"/>
        <v>0</v>
      </c>
      <c r="S72" s="32">
        <f t="shared" si="11"/>
        <v>6.9121597334742546E-11</v>
      </c>
      <c r="T72" s="24"/>
      <c r="U72" s="149">
        <f t="shared" ref="U72:U135" si="17">+U71-W71</f>
        <v>0</v>
      </c>
      <c r="V72" s="5">
        <f t="shared" si="12"/>
        <v>0</v>
      </c>
      <c r="W72" s="5">
        <f t="shared" si="13"/>
        <v>0</v>
      </c>
      <c r="X72" s="5">
        <f t="shared" si="14"/>
        <v>0</v>
      </c>
      <c r="Y72" s="24"/>
    </row>
    <row r="73" spans="1:25" x14ac:dyDescent="0.2">
      <c r="A73" s="113"/>
      <c r="B73" s="1" t="s">
        <v>77</v>
      </c>
      <c r="C73" s="10">
        <f ca="1">+E32</f>
        <v>230865.0482919504</v>
      </c>
      <c r="D73" s="101">
        <v>2.7499999999999998E-3</v>
      </c>
      <c r="E73" s="10">
        <f ca="1">C73*D73</f>
        <v>634.87888280286359</v>
      </c>
      <c r="F73" s="9"/>
      <c r="G73" s="1"/>
      <c r="J73" s="10"/>
      <c r="K73" s="133">
        <f ca="1">+L73/L64</f>
        <v>9.9782267300566815E-3</v>
      </c>
      <c r="L73" s="134">
        <f ca="1">SUM(L68:L72)</f>
        <v>2374.4255723907381</v>
      </c>
      <c r="O73" s="25">
        <f t="shared" si="15"/>
        <v>56249</v>
      </c>
      <c r="P73" s="31">
        <v>67</v>
      </c>
      <c r="Q73" s="32">
        <f t="shared" si="16"/>
        <v>6.9121597334742546E-11</v>
      </c>
      <c r="R73" s="5">
        <f t="shared" si="10"/>
        <v>0</v>
      </c>
      <c r="S73" s="32">
        <f t="shared" si="11"/>
        <v>6.9121597334742546E-11</v>
      </c>
      <c r="T73" s="24"/>
      <c r="U73" s="149">
        <f t="shared" si="17"/>
        <v>0</v>
      </c>
      <c r="V73" s="5">
        <f t="shared" si="12"/>
        <v>0</v>
      </c>
      <c r="W73" s="5">
        <f t="shared" si="13"/>
        <v>0</v>
      </c>
      <c r="X73" s="5">
        <f t="shared" si="14"/>
        <v>0</v>
      </c>
      <c r="Y73" s="24"/>
    </row>
    <row r="74" spans="1:25" x14ac:dyDescent="0.2">
      <c r="A74" s="113"/>
      <c r="B74" s="139" t="s">
        <v>78</v>
      </c>
      <c r="C74" s="10"/>
      <c r="D74" s="101">
        <f ca="1">+E74/$E$62</f>
        <v>5.7606156876880235E-4</v>
      </c>
      <c r="E74" s="119">
        <v>137.08000000000001</v>
      </c>
      <c r="F74" s="9"/>
      <c r="G74" s="1"/>
      <c r="O74" s="25">
        <f t="shared" si="15"/>
        <v>56430</v>
      </c>
      <c r="P74" s="31">
        <v>68</v>
      </c>
      <c r="Q74" s="32">
        <f t="shared" si="16"/>
        <v>6.9121597334742546E-11</v>
      </c>
      <c r="R74" s="5">
        <f t="shared" si="10"/>
        <v>0</v>
      </c>
      <c r="S74" s="32">
        <f t="shared" si="11"/>
        <v>6.9121597334742546E-11</v>
      </c>
      <c r="T74" s="24"/>
      <c r="U74" s="149">
        <f t="shared" si="17"/>
        <v>0</v>
      </c>
      <c r="V74" s="5">
        <f t="shared" si="12"/>
        <v>0</v>
      </c>
      <c r="W74" s="5">
        <f t="shared" si="13"/>
        <v>0</v>
      </c>
      <c r="X74" s="5">
        <f t="shared" si="14"/>
        <v>0</v>
      </c>
      <c r="Y74" s="24"/>
    </row>
    <row r="75" spans="1:25" x14ac:dyDescent="0.2">
      <c r="A75" s="117">
        <v>0.2</v>
      </c>
      <c r="B75" s="1" t="s">
        <v>79</v>
      </c>
      <c r="C75" s="10">
        <f ca="1">(E67+E71+E72+E73+E74)</f>
        <v>3516.8844551936018</v>
      </c>
      <c r="D75" s="101">
        <f ca="1">+E75/$E$62</f>
        <v>2.9558534818171006E-3</v>
      </c>
      <c r="E75" s="6">
        <f ca="1">C75*A75</f>
        <v>703.37689103872037</v>
      </c>
      <c r="F75" s="9"/>
      <c r="G75" s="1"/>
      <c r="O75" s="25">
        <f t="shared" si="15"/>
        <v>56614</v>
      </c>
      <c r="P75" s="31">
        <v>69</v>
      </c>
      <c r="Q75" s="32">
        <f t="shared" si="16"/>
        <v>6.9121597334742546E-11</v>
      </c>
      <c r="R75" s="5">
        <f t="shared" si="10"/>
        <v>0</v>
      </c>
      <c r="S75" s="32">
        <f t="shared" si="11"/>
        <v>6.9121597334742546E-11</v>
      </c>
      <c r="T75" s="24"/>
      <c r="U75" s="149">
        <f t="shared" si="17"/>
        <v>0</v>
      </c>
      <c r="V75" s="5">
        <f t="shared" si="12"/>
        <v>0</v>
      </c>
      <c r="W75" s="5">
        <f t="shared" si="13"/>
        <v>0</v>
      </c>
      <c r="X75" s="5">
        <f t="shared" si="14"/>
        <v>0</v>
      </c>
      <c r="Y75" s="24"/>
    </row>
    <row r="76" spans="1:25" x14ac:dyDescent="0.2">
      <c r="B76" s="125" t="s">
        <v>80</v>
      </c>
      <c r="C76" s="9"/>
      <c r="D76" s="126">
        <f ca="1">+E76/E62</f>
        <v>7.5240889350498219E-2</v>
      </c>
      <c r="E76" s="127">
        <f ca="1">+SUM(E66:E75)</f>
        <v>17904.372850648793</v>
      </c>
      <c r="F76" s="9"/>
      <c r="G76" s="1"/>
      <c r="M76" s="10"/>
      <c r="O76" s="25">
        <f t="shared" si="15"/>
        <v>56795</v>
      </c>
      <c r="P76" s="31">
        <v>70</v>
      </c>
      <c r="Q76" s="32">
        <f t="shared" si="16"/>
        <v>6.9121597334742546E-11</v>
      </c>
      <c r="R76" s="5">
        <f t="shared" si="10"/>
        <v>0</v>
      </c>
      <c r="S76" s="32">
        <f t="shared" si="11"/>
        <v>6.9121597334742546E-11</v>
      </c>
      <c r="T76" s="24"/>
      <c r="U76" s="149">
        <f t="shared" si="17"/>
        <v>0</v>
      </c>
      <c r="V76" s="5">
        <f t="shared" si="12"/>
        <v>0</v>
      </c>
      <c r="W76" s="5">
        <f t="shared" si="13"/>
        <v>0</v>
      </c>
      <c r="X76" s="5">
        <f t="shared" si="14"/>
        <v>0</v>
      </c>
      <c r="Y76" s="24"/>
    </row>
    <row r="77" spans="1:25" x14ac:dyDescent="0.2">
      <c r="F77" s="9"/>
      <c r="G77" s="1"/>
      <c r="M77" s="10"/>
      <c r="O77" s="25">
        <f t="shared" si="15"/>
        <v>56979</v>
      </c>
      <c r="P77" s="31">
        <v>71</v>
      </c>
      <c r="Q77" s="32">
        <f t="shared" si="16"/>
        <v>6.9121597334742546E-11</v>
      </c>
      <c r="R77" s="5">
        <f t="shared" si="10"/>
        <v>0</v>
      </c>
      <c r="S77" s="32">
        <f t="shared" si="11"/>
        <v>6.9121597334742546E-11</v>
      </c>
      <c r="T77" s="24"/>
      <c r="U77" s="149">
        <f t="shared" si="17"/>
        <v>0</v>
      </c>
      <c r="V77" s="5">
        <f t="shared" si="12"/>
        <v>0</v>
      </c>
      <c r="W77" s="5">
        <f t="shared" si="13"/>
        <v>0</v>
      </c>
      <c r="X77" s="5">
        <f t="shared" si="14"/>
        <v>0</v>
      </c>
      <c r="Y77" s="24"/>
    </row>
    <row r="78" spans="1:25" x14ac:dyDescent="0.2">
      <c r="B78" s="140" t="s">
        <v>81</v>
      </c>
      <c r="C78" s="140"/>
      <c r="F78" s="9"/>
      <c r="G78" s="1"/>
      <c r="M78" s="10"/>
      <c r="O78" s="25">
        <f t="shared" si="15"/>
        <v>57161</v>
      </c>
      <c r="P78" s="31">
        <v>72</v>
      </c>
      <c r="Q78" s="32">
        <f t="shared" si="16"/>
        <v>6.9121597334742546E-11</v>
      </c>
      <c r="R78" s="5">
        <f t="shared" si="10"/>
        <v>0</v>
      </c>
      <c r="S78" s="32">
        <f t="shared" si="11"/>
        <v>6.9121597334742546E-11</v>
      </c>
      <c r="T78" s="24"/>
      <c r="U78" s="149">
        <f t="shared" si="17"/>
        <v>0</v>
      </c>
      <c r="V78" s="5">
        <f t="shared" si="12"/>
        <v>0</v>
      </c>
      <c r="W78" s="5">
        <f t="shared" si="13"/>
        <v>0</v>
      </c>
      <c r="X78" s="5">
        <f t="shared" si="14"/>
        <v>0</v>
      </c>
      <c r="Y78" s="24"/>
    </row>
    <row r="79" spans="1:25" x14ac:dyDescent="0.2">
      <c r="F79" s="9"/>
      <c r="G79" s="1"/>
      <c r="M79" s="10"/>
      <c r="O79" s="25">
        <f t="shared" si="15"/>
        <v>57345</v>
      </c>
      <c r="P79" s="31">
        <v>73</v>
      </c>
      <c r="Q79" s="32">
        <f t="shared" si="16"/>
        <v>6.9121597334742546E-11</v>
      </c>
      <c r="R79" s="5">
        <f t="shared" si="10"/>
        <v>0</v>
      </c>
      <c r="S79" s="32">
        <f t="shared" si="11"/>
        <v>6.9121597334742546E-11</v>
      </c>
      <c r="T79" s="24"/>
      <c r="U79" s="149">
        <f t="shared" si="17"/>
        <v>0</v>
      </c>
      <c r="V79" s="5">
        <f t="shared" si="12"/>
        <v>0</v>
      </c>
      <c r="W79" s="5">
        <f t="shared" si="13"/>
        <v>0</v>
      </c>
      <c r="X79" s="5">
        <f t="shared" si="14"/>
        <v>0</v>
      </c>
      <c r="Y79" s="24"/>
    </row>
    <row r="80" spans="1:25" x14ac:dyDescent="0.2">
      <c r="B80" s="1" t="s">
        <v>82</v>
      </c>
      <c r="D80" s="141">
        <v>0.01</v>
      </c>
      <c r="E80" s="10">
        <v>0</v>
      </c>
      <c r="F80" s="9"/>
      <c r="G80" s="1"/>
      <c r="M80" s="10"/>
      <c r="O80" s="25">
        <f t="shared" si="15"/>
        <v>57526</v>
      </c>
      <c r="P80" s="31">
        <v>74</v>
      </c>
      <c r="Q80" s="32">
        <f t="shared" si="16"/>
        <v>6.9121597334742546E-11</v>
      </c>
      <c r="R80" s="5">
        <f t="shared" si="10"/>
        <v>0</v>
      </c>
      <c r="S80" s="32">
        <f t="shared" si="11"/>
        <v>6.9121597334742546E-11</v>
      </c>
      <c r="T80" s="24"/>
      <c r="U80" s="149">
        <f t="shared" si="17"/>
        <v>0</v>
      </c>
      <c r="V80" s="5">
        <f t="shared" si="12"/>
        <v>0</v>
      </c>
      <c r="W80" s="5">
        <f t="shared" si="13"/>
        <v>0</v>
      </c>
      <c r="X80" s="5">
        <f t="shared" si="14"/>
        <v>0</v>
      </c>
      <c r="Y80" s="24"/>
    </row>
    <row r="81" spans="2:25" x14ac:dyDescent="0.2">
      <c r="B81" s="1" t="s">
        <v>83</v>
      </c>
      <c r="D81" s="141"/>
      <c r="E81" s="10"/>
      <c r="F81" s="9"/>
      <c r="G81" s="1"/>
      <c r="O81" s="25">
        <f t="shared" si="15"/>
        <v>57710</v>
      </c>
      <c r="P81" s="31">
        <v>75</v>
      </c>
      <c r="Q81" s="32">
        <f t="shared" si="16"/>
        <v>6.9121597334742546E-11</v>
      </c>
      <c r="R81" s="5">
        <f t="shared" si="10"/>
        <v>0</v>
      </c>
      <c r="S81" s="32">
        <f t="shared" si="11"/>
        <v>6.9121597334742546E-11</v>
      </c>
      <c r="T81" s="24"/>
      <c r="U81" s="149">
        <f t="shared" si="17"/>
        <v>0</v>
      </c>
      <c r="V81" s="5">
        <f t="shared" si="12"/>
        <v>0</v>
      </c>
      <c r="W81" s="5">
        <f t="shared" si="13"/>
        <v>0</v>
      </c>
      <c r="X81" s="5">
        <f t="shared" si="14"/>
        <v>0</v>
      </c>
      <c r="Y81" s="24"/>
    </row>
    <row r="82" spans="2:25" x14ac:dyDescent="0.2">
      <c r="B82" s="1" t="s">
        <v>84</v>
      </c>
      <c r="E82" s="10">
        <v>0</v>
      </c>
      <c r="F82" s="9"/>
      <c r="G82" s="1"/>
      <c r="O82" s="25">
        <f t="shared" si="15"/>
        <v>57891</v>
      </c>
      <c r="P82" s="31">
        <v>76</v>
      </c>
      <c r="Q82" s="32">
        <f t="shared" si="16"/>
        <v>6.9121597334742546E-11</v>
      </c>
      <c r="R82" s="5">
        <f t="shared" si="10"/>
        <v>0</v>
      </c>
      <c r="S82" s="32">
        <f t="shared" si="11"/>
        <v>6.9121597334742546E-11</v>
      </c>
      <c r="T82" s="24"/>
      <c r="U82" s="149">
        <f t="shared" si="17"/>
        <v>0</v>
      </c>
      <c r="V82" s="5">
        <f t="shared" si="12"/>
        <v>0</v>
      </c>
      <c r="W82" s="5">
        <f t="shared" si="13"/>
        <v>0</v>
      </c>
      <c r="X82" s="5">
        <f t="shared" si="14"/>
        <v>0</v>
      </c>
      <c r="Y82" s="24"/>
    </row>
    <row r="83" spans="2:25" x14ac:dyDescent="0.2">
      <c r="B83" s="125" t="s">
        <v>85</v>
      </c>
      <c r="C83" s="9"/>
      <c r="E83" s="127">
        <f>+SUM(E80:E82)</f>
        <v>0</v>
      </c>
      <c r="F83" s="9"/>
      <c r="G83" s="1"/>
      <c r="O83" s="25">
        <f t="shared" si="15"/>
        <v>58075</v>
      </c>
      <c r="P83" s="31">
        <v>77</v>
      </c>
      <c r="Q83" s="32">
        <f t="shared" si="16"/>
        <v>6.9121597334742546E-11</v>
      </c>
      <c r="R83" s="5">
        <f t="shared" si="10"/>
        <v>0</v>
      </c>
      <c r="S83" s="32">
        <f t="shared" si="11"/>
        <v>6.9121597334742546E-11</v>
      </c>
      <c r="T83" s="24"/>
      <c r="U83" s="149">
        <f t="shared" si="17"/>
        <v>0</v>
      </c>
      <c r="V83" s="5">
        <f t="shared" si="12"/>
        <v>0</v>
      </c>
      <c r="W83" s="5">
        <f t="shared" si="13"/>
        <v>0</v>
      </c>
      <c r="X83" s="5">
        <f t="shared" si="14"/>
        <v>0</v>
      </c>
      <c r="Y83" s="24"/>
    </row>
    <row r="84" spans="2:25" x14ac:dyDescent="0.2">
      <c r="F84" s="9"/>
      <c r="G84" s="1"/>
      <c r="O84" s="25">
        <f t="shared" si="15"/>
        <v>58256</v>
      </c>
      <c r="P84" s="31">
        <v>78</v>
      </c>
      <c r="Q84" s="32">
        <f t="shared" si="16"/>
        <v>6.9121597334742546E-11</v>
      </c>
      <c r="R84" s="5">
        <f t="shared" si="10"/>
        <v>0</v>
      </c>
      <c r="S84" s="32">
        <f t="shared" si="11"/>
        <v>6.9121597334742546E-11</v>
      </c>
      <c r="T84" s="24"/>
      <c r="U84" s="149">
        <f t="shared" si="17"/>
        <v>0</v>
      </c>
      <c r="V84" s="5">
        <f t="shared" si="12"/>
        <v>0</v>
      </c>
      <c r="W84" s="5">
        <f t="shared" si="13"/>
        <v>0</v>
      </c>
      <c r="X84" s="5">
        <f t="shared" si="14"/>
        <v>0</v>
      </c>
      <c r="Y84" s="24"/>
    </row>
    <row r="85" spans="2:25" x14ac:dyDescent="0.2">
      <c r="B85" s="94" t="s">
        <v>97</v>
      </c>
      <c r="C85" s="95"/>
      <c r="D85" s="135"/>
      <c r="E85" s="97"/>
      <c r="F85" s="9"/>
      <c r="G85" s="1"/>
      <c r="O85" s="25">
        <f t="shared" si="15"/>
        <v>58440</v>
      </c>
      <c r="P85" s="31">
        <v>79</v>
      </c>
      <c r="Q85" s="32">
        <f t="shared" si="16"/>
        <v>6.9121597334742546E-11</v>
      </c>
      <c r="R85" s="5">
        <f t="shared" si="10"/>
        <v>0</v>
      </c>
      <c r="S85" s="32">
        <f t="shared" si="11"/>
        <v>6.9121597334742546E-11</v>
      </c>
      <c r="T85" s="24"/>
      <c r="U85" s="149">
        <f t="shared" si="17"/>
        <v>0</v>
      </c>
      <c r="V85" s="5">
        <f t="shared" si="12"/>
        <v>0</v>
      </c>
      <c r="W85" s="5">
        <f t="shared" si="13"/>
        <v>0</v>
      </c>
      <c r="X85" s="5">
        <f t="shared" si="14"/>
        <v>0</v>
      </c>
      <c r="Y85" s="24"/>
    </row>
    <row r="86" spans="2:25" x14ac:dyDescent="0.2">
      <c r="D86" s="1"/>
      <c r="F86" s="9"/>
      <c r="G86" s="1"/>
      <c r="O86" s="25">
        <f t="shared" si="15"/>
        <v>58622</v>
      </c>
      <c r="P86" s="31">
        <v>80</v>
      </c>
      <c r="Q86" s="32">
        <f t="shared" si="16"/>
        <v>6.9121597334742546E-11</v>
      </c>
      <c r="R86" s="5">
        <f t="shared" si="10"/>
        <v>0</v>
      </c>
      <c r="S86" s="32">
        <f t="shared" si="11"/>
        <v>6.9121597334742546E-11</v>
      </c>
      <c r="T86" s="24"/>
      <c r="U86" s="149">
        <f t="shared" si="17"/>
        <v>0</v>
      </c>
      <c r="V86" s="5">
        <f t="shared" si="12"/>
        <v>0</v>
      </c>
      <c r="W86" s="5">
        <f t="shared" si="13"/>
        <v>0</v>
      </c>
      <c r="X86" s="5">
        <f t="shared" si="14"/>
        <v>0</v>
      </c>
      <c r="Y86" s="24"/>
    </row>
    <row r="87" spans="2:25" x14ac:dyDescent="0.2">
      <c r="B87" s="140" t="s">
        <v>98</v>
      </c>
      <c r="C87" s="100" t="s">
        <v>39</v>
      </c>
      <c r="D87" s="101"/>
      <c r="E87" s="100" t="s">
        <v>5</v>
      </c>
      <c r="F87" s="9"/>
      <c r="G87" s="1"/>
      <c r="O87" s="25">
        <f t="shared" si="15"/>
        <v>58806</v>
      </c>
      <c r="P87" s="31">
        <v>81</v>
      </c>
      <c r="Q87" s="32">
        <f t="shared" si="16"/>
        <v>6.9121597334742546E-11</v>
      </c>
      <c r="R87" s="5">
        <f t="shared" si="10"/>
        <v>0</v>
      </c>
      <c r="S87" s="32">
        <f t="shared" si="11"/>
        <v>6.9121597334742546E-11</v>
      </c>
      <c r="T87" s="24"/>
      <c r="U87" s="149">
        <f t="shared" si="17"/>
        <v>0</v>
      </c>
      <c r="V87" s="5">
        <f t="shared" si="12"/>
        <v>0</v>
      </c>
      <c r="W87" s="5">
        <f t="shared" si="13"/>
        <v>0</v>
      </c>
      <c r="X87" s="5">
        <f t="shared" si="14"/>
        <v>0</v>
      </c>
      <c r="Y87" s="24"/>
    </row>
    <row r="88" spans="2:25" x14ac:dyDescent="0.2">
      <c r="B88" s="1" t="s">
        <v>101</v>
      </c>
      <c r="C88" s="1" t="s">
        <v>100</v>
      </c>
      <c r="D88" s="1"/>
      <c r="E88" s="10">
        <v>2500</v>
      </c>
      <c r="F88" s="9"/>
      <c r="G88" s="1"/>
      <c r="O88" s="25">
        <f t="shared" si="15"/>
        <v>58987</v>
      </c>
      <c r="P88" s="31">
        <v>82</v>
      </c>
      <c r="Q88" s="32">
        <f t="shared" si="16"/>
        <v>6.9121597334742546E-11</v>
      </c>
      <c r="R88" s="5">
        <f t="shared" si="10"/>
        <v>0</v>
      </c>
      <c r="S88" s="32">
        <f t="shared" si="11"/>
        <v>6.9121597334742546E-11</v>
      </c>
      <c r="T88" s="24"/>
      <c r="U88" s="149">
        <f t="shared" si="17"/>
        <v>0</v>
      </c>
      <c r="V88" s="5">
        <f t="shared" si="12"/>
        <v>0</v>
      </c>
      <c r="W88" s="5">
        <f t="shared" si="13"/>
        <v>0</v>
      </c>
      <c r="X88" s="5">
        <f t="shared" si="14"/>
        <v>0</v>
      </c>
      <c r="Y88" s="24"/>
    </row>
    <row r="89" spans="2:25" x14ac:dyDescent="0.2">
      <c r="B89" s="1" t="s">
        <v>102</v>
      </c>
      <c r="C89" s="1" t="s">
        <v>100</v>
      </c>
      <c r="D89" s="1"/>
      <c r="E89" s="10">
        <v>1200</v>
      </c>
      <c r="F89" s="9"/>
      <c r="G89" s="1"/>
      <c r="O89" s="25">
        <f t="shared" si="15"/>
        <v>59171</v>
      </c>
      <c r="P89" s="31">
        <v>83</v>
      </c>
      <c r="Q89" s="32">
        <f t="shared" si="16"/>
        <v>6.9121597334742546E-11</v>
      </c>
      <c r="R89" s="5">
        <f t="shared" si="10"/>
        <v>0</v>
      </c>
      <c r="S89" s="32">
        <f t="shared" si="11"/>
        <v>6.9121597334742546E-11</v>
      </c>
      <c r="T89" s="24"/>
      <c r="U89" s="149">
        <f t="shared" si="17"/>
        <v>0</v>
      </c>
      <c r="V89" s="5">
        <f t="shared" si="12"/>
        <v>0</v>
      </c>
      <c r="W89" s="5">
        <f t="shared" si="13"/>
        <v>0</v>
      </c>
      <c r="X89" s="5">
        <f t="shared" si="14"/>
        <v>0</v>
      </c>
      <c r="Y89" s="24"/>
    </row>
    <row r="90" spans="2:25" x14ac:dyDescent="0.2">
      <c r="D90" s="1"/>
      <c r="F90" s="9"/>
      <c r="G90" s="1"/>
      <c r="O90" s="25">
        <f t="shared" si="15"/>
        <v>59352</v>
      </c>
      <c r="P90" s="31">
        <v>84</v>
      </c>
      <c r="Q90" s="32">
        <f t="shared" si="16"/>
        <v>6.9121597334742546E-11</v>
      </c>
      <c r="R90" s="5">
        <f t="shared" si="10"/>
        <v>0</v>
      </c>
      <c r="S90" s="32">
        <f t="shared" si="11"/>
        <v>6.9121597334742546E-11</v>
      </c>
      <c r="T90" s="24"/>
      <c r="U90" s="149">
        <f t="shared" si="17"/>
        <v>0</v>
      </c>
      <c r="V90" s="5">
        <f t="shared" si="12"/>
        <v>0</v>
      </c>
      <c r="W90" s="5">
        <f t="shared" si="13"/>
        <v>0</v>
      </c>
      <c r="X90" s="5">
        <f t="shared" si="14"/>
        <v>0</v>
      </c>
      <c r="Y90" s="24"/>
    </row>
    <row r="91" spans="2:25" x14ac:dyDescent="0.2">
      <c r="D91" s="1"/>
      <c r="F91" s="9"/>
      <c r="G91" s="1"/>
      <c r="O91" s="25">
        <f t="shared" si="15"/>
        <v>59536</v>
      </c>
      <c r="P91" s="31">
        <v>85</v>
      </c>
      <c r="Q91" s="32">
        <f t="shared" si="16"/>
        <v>6.9121597334742546E-11</v>
      </c>
      <c r="R91" s="5">
        <f t="shared" si="10"/>
        <v>0</v>
      </c>
      <c r="S91" s="32">
        <f t="shared" si="11"/>
        <v>6.9121597334742546E-11</v>
      </c>
      <c r="T91" s="24"/>
      <c r="U91" s="149">
        <f t="shared" si="17"/>
        <v>0</v>
      </c>
      <c r="V91" s="5">
        <f t="shared" si="12"/>
        <v>0</v>
      </c>
      <c r="W91" s="5">
        <f t="shared" si="13"/>
        <v>0</v>
      </c>
      <c r="X91" s="5">
        <f t="shared" si="14"/>
        <v>0</v>
      </c>
      <c r="Y91" s="24"/>
    </row>
    <row r="92" spans="2:25" x14ac:dyDescent="0.2">
      <c r="B92" s="140" t="s">
        <v>99</v>
      </c>
      <c r="D92" s="1"/>
      <c r="F92" s="9"/>
      <c r="G92" s="1"/>
      <c r="O92" s="25">
        <f t="shared" si="15"/>
        <v>59717</v>
      </c>
      <c r="P92" s="31">
        <v>86</v>
      </c>
      <c r="Q92" s="32">
        <f t="shared" si="16"/>
        <v>6.9121597334742546E-11</v>
      </c>
      <c r="R92" s="5">
        <f t="shared" si="10"/>
        <v>0</v>
      </c>
      <c r="S92" s="32">
        <f t="shared" si="11"/>
        <v>6.9121597334742546E-11</v>
      </c>
      <c r="T92" s="24"/>
      <c r="U92" s="149">
        <f t="shared" si="17"/>
        <v>0</v>
      </c>
      <c r="V92" s="5">
        <f t="shared" si="12"/>
        <v>0</v>
      </c>
      <c r="W92" s="5">
        <f t="shared" si="13"/>
        <v>0</v>
      </c>
      <c r="X92" s="5">
        <f t="shared" si="14"/>
        <v>0</v>
      </c>
      <c r="Y92" s="24"/>
    </row>
    <row r="93" spans="2:25" x14ac:dyDescent="0.2">
      <c r="B93" s="1" t="s">
        <v>103</v>
      </c>
      <c r="D93" s="1"/>
      <c r="E93" s="10">
        <v>500</v>
      </c>
      <c r="F93" s="9"/>
      <c r="G93" s="1"/>
      <c r="O93" s="25">
        <f t="shared" si="15"/>
        <v>59901</v>
      </c>
      <c r="P93" s="31">
        <v>87</v>
      </c>
      <c r="Q93" s="32">
        <f t="shared" si="16"/>
        <v>6.9121597334742546E-11</v>
      </c>
      <c r="R93" s="5">
        <f t="shared" si="10"/>
        <v>0</v>
      </c>
      <c r="S93" s="32">
        <f t="shared" si="11"/>
        <v>6.9121597334742546E-11</v>
      </c>
      <c r="T93" s="24"/>
      <c r="U93" s="149">
        <f t="shared" si="17"/>
        <v>0</v>
      </c>
      <c r="V93" s="5">
        <f t="shared" si="12"/>
        <v>0</v>
      </c>
      <c r="W93" s="5">
        <f t="shared" si="13"/>
        <v>0</v>
      </c>
      <c r="X93" s="5">
        <f t="shared" si="14"/>
        <v>0</v>
      </c>
      <c r="Y93" s="24"/>
    </row>
    <row r="94" spans="2:25" x14ac:dyDescent="0.2">
      <c r="B94" s="1" t="s">
        <v>107</v>
      </c>
      <c r="E94" s="10">
        <f>100*1.17</f>
        <v>117</v>
      </c>
      <c r="F94" s="9"/>
      <c r="G94" s="1"/>
      <c r="O94" s="25">
        <f t="shared" si="15"/>
        <v>60083</v>
      </c>
      <c r="P94" s="31">
        <v>88</v>
      </c>
      <c r="Q94" s="32">
        <f t="shared" si="16"/>
        <v>6.9121597334742546E-11</v>
      </c>
      <c r="R94" s="5">
        <f t="shared" si="10"/>
        <v>0</v>
      </c>
      <c r="S94" s="32">
        <f t="shared" si="11"/>
        <v>6.9121597334742546E-11</v>
      </c>
      <c r="T94" s="24"/>
      <c r="U94" s="149">
        <f t="shared" si="17"/>
        <v>0</v>
      </c>
      <c r="V94" s="5">
        <f t="shared" si="12"/>
        <v>0</v>
      </c>
      <c r="W94" s="5">
        <f t="shared" si="13"/>
        <v>0</v>
      </c>
      <c r="X94" s="5">
        <f t="shared" si="14"/>
        <v>0</v>
      </c>
      <c r="Y94" s="24"/>
    </row>
    <row r="95" spans="2:25" x14ac:dyDescent="0.2">
      <c r="B95" s="140" t="s">
        <v>108</v>
      </c>
      <c r="D95" s="1"/>
      <c r="F95" s="9"/>
      <c r="G95" s="1"/>
      <c r="O95" s="25">
        <f t="shared" si="15"/>
        <v>60267</v>
      </c>
      <c r="P95" s="31">
        <v>89</v>
      </c>
      <c r="Q95" s="32">
        <f t="shared" si="16"/>
        <v>6.9121597334742546E-11</v>
      </c>
      <c r="R95" s="5">
        <f t="shared" si="10"/>
        <v>0</v>
      </c>
      <c r="S95" s="32">
        <f t="shared" si="11"/>
        <v>6.9121597334742546E-11</v>
      </c>
      <c r="T95" s="24"/>
      <c r="U95" s="149">
        <f t="shared" si="17"/>
        <v>0</v>
      </c>
      <c r="V95" s="5">
        <f t="shared" si="12"/>
        <v>0</v>
      </c>
      <c r="W95" s="5">
        <f t="shared" si="13"/>
        <v>0</v>
      </c>
      <c r="X95" s="5">
        <f t="shared" si="14"/>
        <v>0</v>
      </c>
      <c r="Y95" s="24"/>
    </row>
    <row r="96" spans="2:25" x14ac:dyDescent="0.2">
      <c r="F96" s="9"/>
      <c r="G96" s="1"/>
      <c r="O96" s="25">
        <f t="shared" si="15"/>
        <v>60448</v>
      </c>
      <c r="P96" s="31">
        <v>90</v>
      </c>
      <c r="Q96" s="32">
        <f t="shared" si="16"/>
        <v>6.9121597334742546E-11</v>
      </c>
      <c r="R96" s="5">
        <f t="shared" si="10"/>
        <v>0</v>
      </c>
      <c r="S96" s="32">
        <f t="shared" si="11"/>
        <v>6.9121597334742546E-11</v>
      </c>
      <c r="T96" s="24"/>
      <c r="U96" s="149">
        <f t="shared" si="17"/>
        <v>0</v>
      </c>
      <c r="V96" s="5">
        <f t="shared" si="12"/>
        <v>0</v>
      </c>
      <c r="W96" s="5">
        <f t="shared" si="13"/>
        <v>0</v>
      </c>
      <c r="X96" s="5">
        <f t="shared" si="14"/>
        <v>0</v>
      </c>
      <c r="Y96" s="24"/>
    </row>
    <row r="97" spans="4:25" x14ac:dyDescent="0.2">
      <c r="D97" s="1"/>
      <c r="F97" s="9"/>
      <c r="G97" s="1"/>
      <c r="O97" s="25">
        <f t="shared" si="15"/>
        <v>60632</v>
      </c>
      <c r="P97" s="31">
        <v>91</v>
      </c>
      <c r="Q97" s="32">
        <f t="shared" si="16"/>
        <v>6.9121597334742546E-11</v>
      </c>
      <c r="R97" s="5">
        <f t="shared" si="10"/>
        <v>0</v>
      </c>
      <c r="S97" s="32">
        <f t="shared" si="11"/>
        <v>6.9121597334742546E-11</v>
      </c>
      <c r="T97" s="24"/>
      <c r="U97" s="149">
        <f t="shared" si="17"/>
        <v>0</v>
      </c>
      <c r="V97" s="5">
        <f t="shared" si="12"/>
        <v>0</v>
      </c>
      <c r="W97" s="5">
        <f t="shared" si="13"/>
        <v>0</v>
      </c>
      <c r="X97" s="5">
        <f t="shared" si="14"/>
        <v>0</v>
      </c>
      <c r="Y97" s="24"/>
    </row>
    <row r="98" spans="4:25" x14ac:dyDescent="0.2">
      <c r="F98" s="9"/>
      <c r="G98" s="1"/>
      <c r="O98" s="25">
        <f t="shared" si="15"/>
        <v>60813</v>
      </c>
      <c r="P98" s="31">
        <v>92</v>
      </c>
      <c r="Q98" s="32">
        <f t="shared" si="16"/>
        <v>6.9121597334742546E-11</v>
      </c>
      <c r="R98" s="5">
        <f t="shared" si="10"/>
        <v>0</v>
      </c>
      <c r="S98" s="32">
        <f t="shared" si="11"/>
        <v>6.9121597334742546E-11</v>
      </c>
      <c r="T98" s="24"/>
      <c r="U98" s="149">
        <f t="shared" si="17"/>
        <v>0</v>
      </c>
      <c r="V98" s="5">
        <f t="shared" si="12"/>
        <v>0</v>
      </c>
      <c r="W98" s="5">
        <f t="shared" si="13"/>
        <v>0</v>
      </c>
      <c r="X98" s="5">
        <f t="shared" si="14"/>
        <v>0</v>
      </c>
      <c r="Y98" s="24"/>
    </row>
    <row r="99" spans="4:25" x14ac:dyDescent="0.2">
      <c r="F99" s="9"/>
      <c r="G99" s="1"/>
      <c r="O99" s="25">
        <f t="shared" si="15"/>
        <v>60997</v>
      </c>
      <c r="P99" s="31">
        <v>93</v>
      </c>
      <c r="Q99" s="32">
        <f t="shared" si="16"/>
        <v>6.9121597334742546E-11</v>
      </c>
      <c r="R99" s="5">
        <f t="shared" si="10"/>
        <v>0</v>
      </c>
      <c r="S99" s="32">
        <f t="shared" si="11"/>
        <v>6.9121597334742546E-11</v>
      </c>
      <c r="T99" s="24"/>
      <c r="U99" s="149">
        <f t="shared" si="17"/>
        <v>0</v>
      </c>
      <c r="V99" s="5">
        <f t="shared" si="12"/>
        <v>0</v>
      </c>
      <c r="W99" s="5">
        <f t="shared" si="13"/>
        <v>0</v>
      </c>
      <c r="X99" s="5">
        <f t="shared" si="14"/>
        <v>0</v>
      </c>
      <c r="Y99" s="24"/>
    </row>
    <row r="100" spans="4:25" x14ac:dyDescent="0.2">
      <c r="F100" s="9"/>
      <c r="G100" s="1"/>
      <c r="O100" s="25">
        <f t="shared" si="15"/>
        <v>61178</v>
      </c>
      <c r="P100" s="31">
        <v>94</v>
      </c>
      <c r="Q100" s="32">
        <f t="shared" si="16"/>
        <v>6.9121597334742546E-11</v>
      </c>
      <c r="R100" s="5">
        <f t="shared" si="10"/>
        <v>0</v>
      </c>
      <c r="S100" s="32">
        <f t="shared" si="11"/>
        <v>6.9121597334742546E-11</v>
      </c>
      <c r="T100" s="24"/>
      <c r="U100" s="149">
        <f t="shared" si="17"/>
        <v>0</v>
      </c>
      <c r="V100" s="5">
        <f t="shared" si="12"/>
        <v>0</v>
      </c>
      <c r="W100" s="5">
        <f t="shared" si="13"/>
        <v>0</v>
      </c>
      <c r="X100" s="5">
        <f t="shared" si="14"/>
        <v>0</v>
      </c>
      <c r="Y100" s="24"/>
    </row>
    <row r="101" spans="4:25" x14ac:dyDescent="0.2">
      <c r="F101" s="9"/>
      <c r="G101" s="1"/>
      <c r="O101" s="25">
        <f t="shared" si="15"/>
        <v>61362</v>
      </c>
      <c r="P101" s="31">
        <v>95</v>
      </c>
      <c r="Q101" s="32">
        <f t="shared" si="16"/>
        <v>6.9121597334742546E-11</v>
      </c>
      <c r="R101" s="5">
        <f t="shared" si="10"/>
        <v>0</v>
      </c>
      <c r="S101" s="32">
        <f t="shared" si="11"/>
        <v>6.9121597334742546E-11</v>
      </c>
      <c r="T101" s="24"/>
      <c r="U101" s="149">
        <f t="shared" si="17"/>
        <v>0</v>
      </c>
      <c r="V101" s="5">
        <f t="shared" si="12"/>
        <v>0</v>
      </c>
      <c r="W101" s="5">
        <f t="shared" si="13"/>
        <v>0</v>
      </c>
      <c r="X101" s="5">
        <f t="shared" si="14"/>
        <v>0</v>
      </c>
      <c r="Y101" s="24"/>
    </row>
    <row r="102" spans="4:25" x14ac:dyDescent="0.2">
      <c r="F102" s="9"/>
      <c r="G102" s="1"/>
      <c r="O102" s="25">
        <f t="shared" si="15"/>
        <v>61544</v>
      </c>
      <c r="P102" s="31">
        <v>96</v>
      </c>
      <c r="Q102" s="32">
        <f t="shared" si="16"/>
        <v>6.9121597334742546E-11</v>
      </c>
      <c r="R102" s="5">
        <f t="shared" si="10"/>
        <v>0</v>
      </c>
      <c r="S102" s="32">
        <f t="shared" si="11"/>
        <v>6.9121597334742546E-11</v>
      </c>
      <c r="T102" s="24"/>
      <c r="U102" s="149">
        <f t="shared" si="17"/>
        <v>0</v>
      </c>
      <c r="V102" s="5">
        <f t="shared" si="12"/>
        <v>0</v>
      </c>
      <c r="W102" s="5">
        <f t="shared" si="13"/>
        <v>0</v>
      </c>
      <c r="X102" s="5">
        <f t="shared" si="14"/>
        <v>0</v>
      </c>
      <c r="Y102" s="24"/>
    </row>
    <row r="103" spans="4:25" x14ac:dyDescent="0.2">
      <c r="F103" s="9"/>
      <c r="G103" s="1"/>
      <c r="O103" s="25">
        <f t="shared" si="15"/>
        <v>61728</v>
      </c>
      <c r="P103" s="31">
        <v>97</v>
      </c>
      <c r="Q103" s="32">
        <f t="shared" si="16"/>
        <v>6.9121597334742546E-11</v>
      </c>
      <c r="R103" s="5">
        <f t="shared" si="10"/>
        <v>0</v>
      </c>
      <c r="S103" s="32">
        <f t="shared" si="11"/>
        <v>6.9121597334742546E-11</v>
      </c>
      <c r="T103" s="24"/>
      <c r="U103" s="149">
        <f t="shared" si="17"/>
        <v>0</v>
      </c>
      <c r="V103" s="5">
        <f t="shared" si="12"/>
        <v>0</v>
      </c>
      <c r="W103" s="5">
        <f t="shared" si="13"/>
        <v>0</v>
      </c>
      <c r="X103" s="5">
        <f t="shared" si="14"/>
        <v>0</v>
      </c>
      <c r="Y103" s="24"/>
    </row>
    <row r="104" spans="4:25" x14ac:dyDescent="0.2">
      <c r="F104" s="9"/>
      <c r="O104" s="25">
        <f t="shared" si="15"/>
        <v>61909</v>
      </c>
      <c r="P104" s="31">
        <v>98</v>
      </c>
      <c r="Q104" s="32">
        <f t="shared" si="16"/>
        <v>6.9121597334742546E-11</v>
      </c>
      <c r="R104" s="5">
        <f t="shared" si="10"/>
        <v>0</v>
      </c>
      <c r="S104" s="32">
        <f t="shared" si="11"/>
        <v>6.9121597334742546E-11</v>
      </c>
      <c r="T104" s="24"/>
      <c r="U104" s="149">
        <f t="shared" si="17"/>
        <v>0</v>
      </c>
      <c r="V104" s="5">
        <f t="shared" si="12"/>
        <v>0</v>
      </c>
      <c r="W104" s="5">
        <f t="shared" si="13"/>
        <v>0</v>
      </c>
      <c r="X104" s="5">
        <f t="shared" si="14"/>
        <v>0</v>
      </c>
      <c r="Y104" s="24"/>
    </row>
    <row r="105" spans="4:25" x14ac:dyDescent="0.2">
      <c r="F105" s="9"/>
      <c r="O105" s="25">
        <f t="shared" si="15"/>
        <v>62093</v>
      </c>
      <c r="P105" s="31">
        <v>99</v>
      </c>
      <c r="Q105" s="32">
        <f t="shared" si="16"/>
        <v>6.9121597334742546E-11</v>
      </c>
      <c r="R105" s="5">
        <f t="shared" si="10"/>
        <v>0</v>
      </c>
      <c r="S105" s="32">
        <f t="shared" si="11"/>
        <v>6.9121597334742546E-11</v>
      </c>
      <c r="T105" s="24"/>
      <c r="U105" s="149">
        <f t="shared" si="17"/>
        <v>0</v>
      </c>
      <c r="V105" s="5">
        <f t="shared" si="12"/>
        <v>0</v>
      </c>
      <c r="W105" s="5">
        <f t="shared" si="13"/>
        <v>0</v>
      </c>
      <c r="X105" s="5">
        <f t="shared" si="14"/>
        <v>0</v>
      </c>
      <c r="Y105" s="24"/>
    </row>
    <row r="106" spans="4:25" x14ac:dyDescent="0.2">
      <c r="F106" s="9"/>
      <c r="O106" s="25">
        <f t="shared" si="15"/>
        <v>62274</v>
      </c>
      <c r="P106" s="31">
        <v>100</v>
      </c>
      <c r="Q106" s="32">
        <f t="shared" si="16"/>
        <v>6.9121597334742546E-11</v>
      </c>
      <c r="R106" s="5">
        <f t="shared" si="10"/>
        <v>0</v>
      </c>
      <c r="S106" s="32">
        <f t="shared" si="11"/>
        <v>6.9121597334742546E-11</v>
      </c>
      <c r="T106" s="24"/>
      <c r="U106" s="149">
        <f t="shared" si="17"/>
        <v>0</v>
      </c>
      <c r="V106" s="5">
        <f t="shared" si="12"/>
        <v>0</v>
      </c>
      <c r="W106" s="5">
        <f t="shared" si="13"/>
        <v>0</v>
      </c>
      <c r="X106" s="5">
        <f t="shared" si="14"/>
        <v>0</v>
      </c>
      <c r="Y106" s="24"/>
    </row>
    <row r="107" spans="4:25" x14ac:dyDescent="0.2">
      <c r="F107" s="9"/>
      <c r="O107" s="25">
        <f t="shared" si="15"/>
        <v>62458</v>
      </c>
      <c r="P107" s="31">
        <v>101</v>
      </c>
      <c r="Q107" s="32">
        <f t="shared" si="16"/>
        <v>6.9121597334742546E-11</v>
      </c>
      <c r="R107" s="5">
        <f t="shared" si="10"/>
        <v>0</v>
      </c>
      <c r="S107" s="32">
        <f t="shared" si="11"/>
        <v>6.9121597334742546E-11</v>
      </c>
      <c r="T107" s="24"/>
      <c r="U107" s="149">
        <f t="shared" si="17"/>
        <v>0</v>
      </c>
      <c r="V107" s="5">
        <f t="shared" si="12"/>
        <v>0</v>
      </c>
      <c r="W107" s="5">
        <f t="shared" si="13"/>
        <v>0</v>
      </c>
      <c r="X107" s="5">
        <f t="shared" si="14"/>
        <v>0</v>
      </c>
      <c r="Y107" s="24"/>
    </row>
    <row r="108" spans="4:25" x14ac:dyDescent="0.2">
      <c r="F108" s="9"/>
      <c r="O108" s="25">
        <f t="shared" si="15"/>
        <v>62639</v>
      </c>
      <c r="P108" s="31">
        <v>102</v>
      </c>
      <c r="Q108" s="32">
        <f t="shared" si="16"/>
        <v>6.9121597334742546E-11</v>
      </c>
      <c r="R108" s="5">
        <f t="shared" si="10"/>
        <v>0</v>
      </c>
      <c r="S108" s="32">
        <f t="shared" si="11"/>
        <v>6.9121597334742546E-11</v>
      </c>
      <c r="T108" s="24"/>
      <c r="U108" s="149">
        <f t="shared" si="17"/>
        <v>0</v>
      </c>
      <c r="V108" s="5">
        <f t="shared" si="12"/>
        <v>0</v>
      </c>
      <c r="W108" s="5">
        <f t="shared" si="13"/>
        <v>0</v>
      </c>
      <c r="X108" s="5">
        <f t="shared" si="14"/>
        <v>0</v>
      </c>
      <c r="Y108" s="24"/>
    </row>
    <row r="109" spans="4:25" x14ac:dyDescent="0.2">
      <c r="F109" s="9"/>
      <c r="O109" s="25">
        <f t="shared" si="15"/>
        <v>62823</v>
      </c>
      <c r="P109" s="31">
        <v>103</v>
      </c>
      <c r="Q109" s="32">
        <f t="shared" si="16"/>
        <v>6.9121597334742546E-11</v>
      </c>
      <c r="R109" s="5">
        <f t="shared" si="10"/>
        <v>0</v>
      </c>
      <c r="S109" s="32">
        <f t="shared" si="11"/>
        <v>6.9121597334742546E-11</v>
      </c>
      <c r="T109" s="24"/>
      <c r="U109" s="149">
        <f t="shared" si="17"/>
        <v>0</v>
      </c>
      <c r="V109" s="5">
        <f t="shared" si="12"/>
        <v>0</v>
      </c>
      <c r="W109" s="5">
        <f t="shared" si="13"/>
        <v>0</v>
      </c>
      <c r="X109" s="5">
        <f t="shared" si="14"/>
        <v>0</v>
      </c>
      <c r="Y109" s="24"/>
    </row>
    <row r="110" spans="4:25" x14ac:dyDescent="0.2">
      <c r="F110" s="9"/>
      <c r="O110" s="25">
        <f t="shared" si="15"/>
        <v>63005</v>
      </c>
      <c r="P110" s="31">
        <v>104</v>
      </c>
      <c r="Q110" s="32">
        <f t="shared" si="16"/>
        <v>6.9121597334742546E-11</v>
      </c>
      <c r="R110" s="5">
        <f t="shared" si="10"/>
        <v>0</v>
      </c>
      <c r="S110" s="32">
        <f t="shared" si="11"/>
        <v>6.9121597334742546E-11</v>
      </c>
      <c r="T110" s="24"/>
      <c r="U110" s="149">
        <f t="shared" si="17"/>
        <v>0</v>
      </c>
      <c r="V110" s="5">
        <f t="shared" si="12"/>
        <v>0</v>
      </c>
      <c r="W110" s="5">
        <f t="shared" si="13"/>
        <v>0</v>
      </c>
      <c r="X110" s="5">
        <f t="shared" si="14"/>
        <v>0</v>
      </c>
      <c r="Y110" s="24"/>
    </row>
    <row r="111" spans="4:25" x14ac:dyDescent="0.2">
      <c r="F111" s="9"/>
      <c r="O111" s="25">
        <f t="shared" si="15"/>
        <v>63189</v>
      </c>
      <c r="P111" s="31">
        <v>105</v>
      </c>
      <c r="Q111" s="32">
        <f t="shared" si="16"/>
        <v>6.9121597334742546E-11</v>
      </c>
      <c r="R111" s="5">
        <f t="shared" si="10"/>
        <v>0</v>
      </c>
      <c r="S111" s="32">
        <f t="shared" si="11"/>
        <v>6.9121597334742546E-11</v>
      </c>
      <c r="T111" s="24"/>
      <c r="U111" s="149">
        <f t="shared" si="17"/>
        <v>0</v>
      </c>
      <c r="V111" s="5">
        <f t="shared" si="12"/>
        <v>0</v>
      </c>
      <c r="W111" s="5">
        <f t="shared" si="13"/>
        <v>0</v>
      </c>
      <c r="X111" s="5">
        <f t="shared" si="14"/>
        <v>0</v>
      </c>
      <c r="Y111" s="24"/>
    </row>
    <row r="112" spans="4:25" x14ac:dyDescent="0.2">
      <c r="F112" s="9"/>
      <c r="O112" s="25">
        <f t="shared" si="15"/>
        <v>63370</v>
      </c>
      <c r="P112" s="31">
        <v>106</v>
      </c>
      <c r="Q112" s="32">
        <f t="shared" si="16"/>
        <v>6.9121597334742546E-11</v>
      </c>
      <c r="R112" s="5">
        <f t="shared" si="10"/>
        <v>0</v>
      </c>
      <c r="S112" s="32">
        <f t="shared" si="11"/>
        <v>6.9121597334742546E-11</v>
      </c>
      <c r="T112" s="24"/>
      <c r="U112" s="149">
        <f t="shared" si="17"/>
        <v>0</v>
      </c>
      <c r="V112" s="5">
        <f t="shared" si="12"/>
        <v>0</v>
      </c>
      <c r="W112" s="5">
        <f t="shared" si="13"/>
        <v>0</v>
      </c>
      <c r="X112" s="5">
        <f t="shared" si="14"/>
        <v>0</v>
      </c>
      <c r="Y112" s="24"/>
    </row>
    <row r="113" spans="6:25" x14ac:dyDescent="0.2">
      <c r="F113" s="9"/>
      <c r="O113" s="25">
        <f t="shared" si="15"/>
        <v>63554</v>
      </c>
      <c r="P113" s="31">
        <v>107</v>
      </c>
      <c r="Q113" s="32">
        <f t="shared" si="16"/>
        <v>6.9121597334742546E-11</v>
      </c>
      <c r="R113" s="5">
        <f t="shared" si="10"/>
        <v>0</v>
      </c>
      <c r="S113" s="32">
        <f t="shared" si="11"/>
        <v>6.9121597334742546E-11</v>
      </c>
      <c r="T113" s="24"/>
      <c r="U113" s="149">
        <f t="shared" si="17"/>
        <v>0</v>
      </c>
      <c r="V113" s="5">
        <f t="shared" si="12"/>
        <v>0</v>
      </c>
      <c r="W113" s="5">
        <f t="shared" si="13"/>
        <v>0</v>
      </c>
      <c r="X113" s="5">
        <f t="shared" si="14"/>
        <v>0</v>
      </c>
      <c r="Y113" s="24"/>
    </row>
    <row r="114" spans="6:25" x14ac:dyDescent="0.2">
      <c r="F114" s="9"/>
      <c r="O114" s="25">
        <f t="shared" si="15"/>
        <v>63735</v>
      </c>
      <c r="P114" s="31">
        <v>108</v>
      </c>
      <c r="Q114" s="32">
        <f t="shared" si="16"/>
        <v>6.9121597334742546E-11</v>
      </c>
      <c r="R114" s="5">
        <f t="shared" si="10"/>
        <v>0</v>
      </c>
      <c r="S114" s="32">
        <f t="shared" si="11"/>
        <v>6.9121597334742546E-11</v>
      </c>
      <c r="T114" s="24"/>
      <c r="U114" s="149">
        <f t="shared" si="17"/>
        <v>0</v>
      </c>
      <c r="V114" s="5">
        <f t="shared" si="12"/>
        <v>0</v>
      </c>
      <c r="W114" s="5">
        <f t="shared" si="13"/>
        <v>0</v>
      </c>
      <c r="X114" s="5">
        <f t="shared" si="14"/>
        <v>0</v>
      </c>
      <c r="Y114" s="24"/>
    </row>
    <row r="115" spans="6:25" x14ac:dyDescent="0.2">
      <c r="F115" s="9"/>
      <c r="O115" s="25">
        <f t="shared" si="15"/>
        <v>63919</v>
      </c>
      <c r="P115" s="31">
        <v>109</v>
      </c>
      <c r="Q115" s="32">
        <f t="shared" si="16"/>
        <v>6.9121597334742546E-11</v>
      </c>
      <c r="R115" s="5">
        <f t="shared" si="10"/>
        <v>0</v>
      </c>
      <c r="S115" s="32">
        <f t="shared" si="11"/>
        <v>6.9121597334742546E-11</v>
      </c>
      <c r="T115" s="24"/>
      <c r="U115" s="149">
        <f t="shared" si="17"/>
        <v>0</v>
      </c>
      <c r="V115" s="5">
        <f t="shared" si="12"/>
        <v>0</v>
      </c>
      <c r="W115" s="5">
        <f t="shared" si="13"/>
        <v>0</v>
      </c>
      <c r="X115" s="5">
        <f t="shared" si="14"/>
        <v>0</v>
      </c>
      <c r="Y115" s="24"/>
    </row>
    <row r="116" spans="6:25" x14ac:dyDescent="0.2">
      <c r="F116" s="9"/>
      <c r="O116" s="25">
        <f t="shared" si="15"/>
        <v>64100</v>
      </c>
      <c r="P116" s="31">
        <v>110</v>
      </c>
      <c r="Q116" s="32">
        <f t="shared" si="16"/>
        <v>6.9121597334742546E-11</v>
      </c>
      <c r="R116" s="5">
        <f t="shared" si="10"/>
        <v>0</v>
      </c>
      <c r="S116" s="32">
        <f t="shared" si="11"/>
        <v>6.9121597334742546E-11</v>
      </c>
      <c r="T116" s="24"/>
      <c r="U116" s="149">
        <f t="shared" si="17"/>
        <v>0</v>
      </c>
      <c r="V116" s="5">
        <f t="shared" si="12"/>
        <v>0</v>
      </c>
      <c r="W116" s="5">
        <f t="shared" si="13"/>
        <v>0</v>
      </c>
      <c r="X116" s="5">
        <f t="shared" si="14"/>
        <v>0</v>
      </c>
      <c r="Y116" s="24"/>
    </row>
    <row r="117" spans="6:25" x14ac:dyDescent="0.2">
      <c r="F117" s="9"/>
      <c r="O117" s="25">
        <f t="shared" si="15"/>
        <v>64284</v>
      </c>
      <c r="P117" s="31">
        <v>111</v>
      </c>
      <c r="Q117" s="32">
        <f t="shared" si="16"/>
        <v>6.9121597334742546E-11</v>
      </c>
      <c r="R117" s="5">
        <f t="shared" si="10"/>
        <v>0</v>
      </c>
      <c r="S117" s="32">
        <f t="shared" si="11"/>
        <v>6.9121597334742546E-11</v>
      </c>
      <c r="T117" s="24"/>
      <c r="U117" s="149">
        <f t="shared" si="17"/>
        <v>0</v>
      </c>
      <c r="V117" s="5">
        <f t="shared" si="12"/>
        <v>0</v>
      </c>
      <c r="W117" s="5">
        <f t="shared" si="13"/>
        <v>0</v>
      </c>
      <c r="X117" s="5">
        <f t="shared" si="14"/>
        <v>0</v>
      </c>
      <c r="Y117" s="24"/>
    </row>
    <row r="118" spans="6:25" x14ac:dyDescent="0.2">
      <c r="F118" s="9"/>
      <c r="O118" s="25">
        <f t="shared" si="15"/>
        <v>64466</v>
      </c>
      <c r="P118" s="31">
        <v>112</v>
      </c>
      <c r="Q118" s="32">
        <f t="shared" si="16"/>
        <v>6.9121597334742546E-11</v>
      </c>
      <c r="R118" s="5">
        <f t="shared" si="10"/>
        <v>0</v>
      </c>
      <c r="S118" s="32">
        <f t="shared" si="11"/>
        <v>6.9121597334742546E-11</v>
      </c>
      <c r="T118" s="24"/>
      <c r="U118" s="149">
        <f t="shared" si="17"/>
        <v>0</v>
      </c>
      <c r="V118" s="5">
        <f t="shared" si="12"/>
        <v>0</v>
      </c>
      <c r="W118" s="5">
        <f t="shared" si="13"/>
        <v>0</v>
      </c>
      <c r="X118" s="5">
        <f t="shared" si="14"/>
        <v>0</v>
      </c>
      <c r="Y118" s="24"/>
    </row>
    <row r="119" spans="6:25" x14ac:dyDescent="0.2">
      <c r="F119" s="9"/>
      <c r="O119" s="25">
        <f t="shared" si="15"/>
        <v>64650</v>
      </c>
      <c r="P119" s="31">
        <v>113</v>
      </c>
      <c r="Q119" s="32">
        <f t="shared" si="16"/>
        <v>6.9121597334742546E-11</v>
      </c>
      <c r="R119" s="5">
        <f t="shared" si="10"/>
        <v>0</v>
      </c>
      <c r="S119" s="32">
        <f t="shared" si="11"/>
        <v>6.9121597334742546E-11</v>
      </c>
      <c r="T119" s="24"/>
      <c r="U119" s="149">
        <f t="shared" si="17"/>
        <v>0</v>
      </c>
      <c r="V119" s="5">
        <f t="shared" si="12"/>
        <v>0</v>
      </c>
      <c r="W119" s="5">
        <f t="shared" si="13"/>
        <v>0</v>
      </c>
      <c r="X119" s="5">
        <f t="shared" si="14"/>
        <v>0</v>
      </c>
      <c r="Y119" s="24"/>
    </row>
    <row r="120" spans="6:25" x14ac:dyDescent="0.2">
      <c r="F120" s="9"/>
      <c r="O120" s="25">
        <f t="shared" si="15"/>
        <v>64831</v>
      </c>
      <c r="P120" s="31">
        <v>114</v>
      </c>
      <c r="Q120" s="32">
        <f t="shared" si="16"/>
        <v>6.9121597334742546E-11</v>
      </c>
      <c r="R120" s="5">
        <f t="shared" si="10"/>
        <v>0</v>
      </c>
      <c r="S120" s="32">
        <f t="shared" si="11"/>
        <v>6.9121597334742546E-11</v>
      </c>
      <c r="T120" s="24"/>
      <c r="U120" s="149">
        <f t="shared" si="17"/>
        <v>0</v>
      </c>
      <c r="V120" s="5">
        <f t="shared" si="12"/>
        <v>0</v>
      </c>
      <c r="W120" s="5">
        <f t="shared" si="13"/>
        <v>0</v>
      </c>
      <c r="X120" s="5">
        <f t="shared" si="14"/>
        <v>0</v>
      </c>
      <c r="Y120" s="24"/>
    </row>
    <row r="121" spans="6:25" x14ac:dyDescent="0.2">
      <c r="F121" s="9"/>
      <c r="O121" s="25">
        <f t="shared" si="15"/>
        <v>65015</v>
      </c>
      <c r="P121" s="31">
        <v>115</v>
      </c>
      <c r="Q121" s="32">
        <f t="shared" si="16"/>
        <v>6.9121597334742546E-11</v>
      </c>
      <c r="R121" s="5">
        <f t="shared" si="10"/>
        <v>0</v>
      </c>
      <c r="S121" s="32">
        <f t="shared" si="11"/>
        <v>6.9121597334742546E-11</v>
      </c>
      <c r="T121" s="24"/>
      <c r="U121" s="149">
        <f t="shared" si="17"/>
        <v>0</v>
      </c>
      <c r="V121" s="5">
        <f t="shared" si="12"/>
        <v>0</v>
      </c>
      <c r="W121" s="5">
        <f t="shared" si="13"/>
        <v>0</v>
      </c>
      <c r="X121" s="5">
        <f t="shared" si="14"/>
        <v>0</v>
      </c>
      <c r="Y121" s="24"/>
    </row>
    <row r="122" spans="6:25" x14ac:dyDescent="0.2">
      <c r="F122" s="9"/>
      <c r="O122" s="25">
        <f t="shared" si="15"/>
        <v>65196</v>
      </c>
      <c r="P122" s="31">
        <v>116</v>
      </c>
      <c r="Q122" s="32">
        <f t="shared" si="16"/>
        <v>6.9121597334742546E-11</v>
      </c>
      <c r="R122" s="5">
        <f t="shared" si="10"/>
        <v>0</v>
      </c>
      <c r="S122" s="32">
        <f t="shared" si="11"/>
        <v>6.9121597334742546E-11</v>
      </c>
      <c r="T122" s="24"/>
      <c r="U122" s="149">
        <f t="shared" si="17"/>
        <v>0</v>
      </c>
      <c r="V122" s="5">
        <f t="shared" si="12"/>
        <v>0</v>
      </c>
      <c r="W122" s="5">
        <f t="shared" si="13"/>
        <v>0</v>
      </c>
      <c r="X122" s="5">
        <f t="shared" si="14"/>
        <v>0</v>
      </c>
      <c r="Y122" s="24"/>
    </row>
    <row r="123" spans="6:25" x14ac:dyDescent="0.2">
      <c r="F123" s="9"/>
      <c r="O123" s="25">
        <f t="shared" si="15"/>
        <v>65380</v>
      </c>
      <c r="P123" s="31">
        <v>117</v>
      </c>
      <c r="Q123" s="32">
        <f t="shared" si="16"/>
        <v>6.9121597334742546E-11</v>
      </c>
      <c r="R123" s="5">
        <f t="shared" si="10"/>
        <v>0</v>
      </c>
      <c r="S123" s="32">
        <f t="shared" si="11"/>
        <v>6.9121597334742546E-11</v>
      </c>
      <c r="T123" s="24"/>
      <c r="U123" s="149">
        <f t="shared" si="17"/>
        <v>0</v>
      </c>
      <c r="V123" s="5">
        <f t="shared" si="12"/>
        <v>0</v>
      </c>
      <c r="W123" s="5">
        <f t="shared" si="13"/>
        <v>0</v>
      </c>
      <c r="X123" s="5">
        <f t="shared" si="14"/>
        <v>0</v>
      </c>
      <c r="Y123" s="24"/>
    </row>
    <row r="124" spans="6:25" x14ac:dyDescent="0.2">
      <c r="F124" s="9"/>
      <c r="O124" s="25">
        <f t="shared" si="15"/>
        <v>65561</v>
      </c>
      <c r="P124" s="31">
        <v>118</v>
      </c>
      <c r="Q124" s="32">
        <f t="shared" si="16"/>
        <v>6.9121597334742546E-11</v>
      </c>
      <c r="R124" s="5">
        <f t="shared" si="10"/>
        <v>0</v>
      </c>
      <c r="S124" s="32">
        <f t="shared" si="11"/>
        <v>6.9121597334742546E-11</v>
      </c>
      <c r="T124" s="24"/>
      <c r="U124" s="149">
        <f t="shared" si="17"/>
        <v>0</v>
      </c>
      <c r="V124" s="5">
        <f t="shared" si="12"/>
        <v>0</v>
      </c>
      <c r="W124" s="5">
        <f t="shared" si="13"/>
        <v>0</v>
      </c>
      <c r="X124" s="5">
        <f t="shared" si="14"/>
        <v>0</v>
      </c>
      <c r="Y124" s="24"/>
    </row>
    <row r="125" spans="6:25" x14ac:dyDescent="0.2">
      <c r="F125" s="9"/>
      <c r="O125" s="25">
        <f t="shared" si="15"/>
        <v>65745</v>
      </c>
      <c r="P125" s="31">
        <v>119</v>
      </c>
      <c r="Q125" s="32">
        <f t="shared" si="16"/>
        <v>6.9121597334742546E-11</v>
      </c>
      <c r="R125" s="5">
        <f t="shared" si="10"/>
        <v>0</v>
      </c>
      <c r="S125" s="32">
        <f t="shared" si="11"/>
        <v>6.9121597334742546E-11</v>
      </c>
      <c r="T125" s="24"/>
      <c r="U125" s="149">
        <f t="shared" si="17"/>
        <v>0</v>
      </c>
      <c r="V125" s="5">
        <f t="shared" si="12"/>
        <v>0</v>
      </c>
      <c r="W125" s="5">
        <f t="shared" si="13"/>
        <v>0</v>
      </c>
      <c r="X125" s="5">
        <f t="shared" si="14"/>
        <v>0</v>
      </c>
      <c r="Y125" s="24"/>
    </row>
    <row r="126" spans="6:25" x14ac:dyDescent="0.2">
      <c r="F126" s="9"/>
      <c r="O126" s="25">
        <f t="shared" si="15"/>
        <v>65927</v>
      </c>
      <c r="P126" s="31">
        <v>120</v>
      </c>
      <c r="Q126" s="32">
        <f t="shared" si="16"/>
        <v>6.9121597334742546E-11</v>
      </c>
      <c r="R126" s="5">
        <f t="shared" si="10"/>
        <v>0</v>
      </c>
      <c r="S126" s="32">
        <f t="shared" si="11"/>
        <v>6.9121597334742546E-11</v>
      </c>
      <c r="T126" s="24"/>
      <c r="U126" s="149">
        <f t="shared" si="17"/>
        <v>0</v>
      </c>
      <c r="V126" s="5">
        <f t="shared" si="12"/>
        <v>0</v>
      </c>
      <c r="W126" s="5">
        <f t="shared" si="13"/>
        <v>0</v>
      </c>
      <c r="X126" s="5">
        <f t="shared" si="14"/>
        <v>0</v>
      </c>
      <c r="Y126" s="24"/>
    </row>
    <row r="127" spans="6:25" x14ac:dyDescent="0.2">
      <c r="F127" s="9"/>
      <c r="O127" s="25">
        <f t="shared" si="15"/>
        <v>66111</v>
      </c>
      <c r="P127" s="31">
        <v>121</v>
      </c>
      <c r="Q127" s="32">
        <f t="shared" si="16"/>
        <v>6.9121597334742546E-11</v>
      </c>
      <c r="R127" s="5">
        <f t="shared" si="10"/>
        <v>0</v>
      </c>
      <c r="S127" s="32">
        <f t="shared" si="11"/>
        <v>6.9121597334742546E-11</v>
      </c>
      <c r="T127" s="24"/>
      <c r="U127" s="149">
        <f t="shared" si="17"/>
        <v>0</v>
      </c>
      <c r="V127" s="5">
        <f t="shared" si="12"/>
        <v>0</v>
      </c>
      <c r="W127" s="5">
        <f t="shared" si="13"/>
        <v>0</v>
      </c>
      <c r="X127" s="5">
        <f t="shared" si="14"/>
        <v>0</v>
      </c>
      <c r="Y127" s="24"/>
    </row>
    <row r="128" spans="6:25" x14ac:dyDescent="0.2">
      <c r="F128" s="9"/>
      <c r="O128" s="25">
        <f t="shared" si="15"/>
        <v>66292</v>
      </c>
      <c r="P128" s="31">
        <v>122</v>
      </c>
      <c r="Q128" s="32">
        <f t="shared" si="16"/>
        <v>6.9121597334742546E-11</v>
      </c>
      <c r="R128" s="5">
        <f t="shared" si="10"/>
        <v>0</v>
      </c>
      <c r="S128" s="32">
        <f t="shared" si="11"/>
        <v>6.9121597334742546E-11</v>
      </c>
      <c r="T128" s="24"/>
      <c r="U128" s="149">
        <f t="shared" si="17"/>
        <v>0</v>
      </c>
      <c r="V128" s="5">
        <f t="shared" si="12"/>
        <v>0</v>
      </c>
      <c r="W128" s="5">
        <f t="shared" si="13"/>
        <v>0</v>
      </c>
      <c r="X128" s="5">
        <f t="shared" si="14"/>
        <v>0</v>
      </c>
      <c r="Y128" s="24"/>
    </row>
    <row r="129" spans="6:25" x14ac:dyDescent="0.2">
      <c r="F129" s="9"/>
      <c r="O129" s="25">
        <f t="shared" si="15"/>
        <v>66476</v>
      </c>
      <c r="P129" s="31">
        <v>123</v>
      </c>
      <c r="Q129" s="32">
        <f t="shared" si="16"/>
        <v>6.9121597334742546E-11</v>
      </c>
      <c r="R129" s="5">
        <f t="shared" si="10"/>
        <v>0</v>
      </c>
      <c r="S129" s="32">
        <f t="shared" si="11"/>
        <v>6.9121597334742546E-11</v>
      </c>
      <c r="T129" s="24"/>
      <c r="U129" s="149">
        <f t="shared" si="17"/>
        <v>0</v>
      </c>
      <c r="V129" s="5">
        <f t="shared" si="12"/>
        <v>0</v>
      </c>
      <c r="W129" s="5">
        <f t="shared" si="13"/>
        <v>0</v>
      </c>
      <c r="X129" s="5">
        <f t="shared" si="14"/>
        <v>0</v>
      </c>
      <c r="Y129" s="24"/>
    </row>
    <row r="130" spans="6:25" x14ac:dyDescent="0.2">
      <c r="F130" s="9"/>
      <c r="O130" s="25">
        <f t="shared" si="15"/>
        <v>66657</v>
      </c>
      <c r="P130" s="31">
        <v>124</v>
      </c>
      <c r="Q130" s="32">
        <f t="shared" si="16"/>
        <v>6.9121597334742546E-11</v>
      </c>
      <c r="R130" s="5">
        <f t="shared" si="10"/>
        <v>0</v>
      </c>
      <c r="S130" s="32">
        <f t="shared" si="11"/>
        <v>6.9121597334742546E-11</v>
      </c>
      <c r="T130" s="24"/>
      <c r="U130" s="149">
        <f t="shared" si="17"/>
        <v>0</v>
      </c>
      <c r="V130" s="5">
        <f t="shared" si="12"/>
        <v>0</v>
      </c>
      <c r="W130" s="5">
        <f t="shared" si="13"/>
        <v>0</v>
      </c>
      <c r="X130" s="5">
        <f t="shared" si="14"/>
        <v>0</v>
      </c>
      <c r="Y130" s="24"/>
    </row>
    <row r="131" spans="6:25" x14ac:dyDescent="0.2">
      <c r="F131" s="9"/>
      <c r="O131" s="25">
        <f t="shared" si="15"/>
        <v>66841</v>
      </c>
      <c r="P131" s="31">
        <v>125</v>
      </c>
      <c r="Q131" s="32">
        <f t="shared" si="16"/>
        <v>6.9121597334742546E-11</v>
      </c>
      <c r="R131" s="5">
        <f t="shared" si="10"/>
        <v>0</v>
      </c>
      <c r="S131" s="32">
        <f t="shared" si="11"/>
        <v>6.9121597334742546E-11</v>
      </c>
      <c r="T131" s="24"/>
      <c r="U131" s="149">
        <f t="shared" si="17"/>
        <v>0</v>
      </c>
      <c r="V131" s="5">
        <f t="shared" si="12"/>
        <v>0</v>
      </c>
      <c r="W131" s="5">
        <f t="shared" si="13"/>
        <v>0</v>
      </c>
      <c r="X131" s="5">
        <f t="shared" si="14"/>
        <v>0</v>
      </c>
      <c r="Y131" s="24"/>
    </row>
    <row r="132" spans="6:25" x14ac:dyDescent="0.2">
      <c r="F132" s="9"/>
      <c r="O132" s="25">
        <f t="shared" si="15"/>
        <v>67022</v>
      </c>
      <c r="P132" s="31">
        <v>126</v>
      </c>
      <c r="Q132" s="32">
        <f t="shared" si="16"/>
        <v>6.9121597334742546E-11</v>
      </c>
      <c r="R132" s="5">
        <f t="shared" si="10"/>
        <v>0</v>
      </c>
      <c r="S132" s="32">
        <f t="shared" si="11"/>
        <v>6.9121597334742546E-11</v>
      </c>
      <c r="T132" s="24"/>
      <c r="U132" s="149">
        <f t="shared" si="17"/>
        <v>0</v>
      </c>
      <c r="V132" s="5">
        <f t="shared" si="12"/>
        <v>0</v>
      </c>
      <c r="W132" s="5">
        <f t="shared" si="13"/>
        <v>0</v>
      </c>
      <c r="X132" s="5">
        <f t="shared" si="14"/>
        <v>0</v>
      </c>
      <c r="Y132" s="24"/>
    </row>
    <row r="133" spans="6:25" x14ac:dyDescent="0.2">
      <c r="F133" s="9"/>
      <c r="O133" s="25">
        <f t="shared" si="15"/>
        <v>67206</v>
      </c>
      <c r="P133" s="31">
        <v>127</v>
      </c>
      <c r="Q133" s="32">
        <f t="shared" si="16"/>
        <v>6.9121597334742546E-11</v>
      </c>
      <c r="R133" s="5">
        <f t="shared" si="10"/>
        <v>0</v>
      </c>
      <c r="S133" s="32">
        <f t="shared" si="11"/>
        <v>6.9121597334742546E-11</v>
      </c>
      <c r="T133" s="24"/>
      <c r="U133" s="149">
        <f t="shared" si="17"/>
        <v>0</v>
      </c>
      <c r="V133" s="5">
        <f t="shared" si="12"/>
        <v>0</v>
      </c>
      <c r="W133" s="5">
        <f t="shared" si="13"/>
        <v>0</v>
      </c>
      <c r="X133" s="5">
        <f t="shared" si="14"/>
        <v>0</v>
      </c>
      <c r="Y133" s="24"/>
    </row>
    <row r="134" spans="6:25" x14ac:dyDescent="0.2">
      <c r="F134" s="9"/>
      <c r="O134" s="25">
        <f t="shared" si="15"/>
        <v>67388</v>
      </c>
      <c r="P134" s="31">
        <v>128</v>
      </c>
      <c r="Q134" s="32">
        <f t="shared" si="16"/>
        <v>6.9121597334742546E-11</v>
      </c>
      <c r="R134" s="5">
        <f t="shared" si="10"/>
        <v>0</v>
      </c>
      <c r="S134" s="32">
        <f t="shared" si="11"/>
        <v>6.9121597334742546E-11</v>
      </c>
      <c r="T134" s="24"/>
      <c r="U134" s="149">
        <f t="shared" si="17"/>
        <v>0</v>
      </c>
      <c r="V134" s="5">
        <f t="shared" si="12"/>
        <v>0</v>
      </c>
      <c r="W134" s="5">
        <f t="shared" si="13"/>
        <v>0</v>
      </c>
      <c r="X134" s="5">
        <f t="shared" si="14"/>
        <v>0</v>
      </c>
      <c r="Y134" s="24"/>
    </row>
    <row r="135" spans="6:25" x14ac:dyDescent="0.2">
      <c r="F135" s="9"/>
      <c r="O135" s="25">
        <f t="shared" si="15"/>
        <v>67572</v>
      </c>
      <c r="P135" s="31">
        <v>129</v>
      </c>
      <c r="Q135" s="32">
        <f t="shared" si="16"/>
        <v>6.9121597334742546E-11</v>
      </c>
      <c r="R135" s="5">
        <f t="shared" ref="R135:R198" si="18">+IF(P135&lt;=$X$1*2,$V$3/($X$1*2),0)</f>
        <v>0</v>
      </c>
      <c r="S135" s="32">
        <f t="shared" ref="S135:S198" si="19">+Q135-R135</f>
        <v>6.9121597334742546E-11</v>
      </c>
      <c r="T135" s="24"/>
      <c r="U135" s="149">
        <f t="shared" si="17"/>
        <v>0</v>
      </c>
      <c r="V135" s="5">
        <f t="shared" ref="V135:V198" si="20">+U135*$X$2/2</f>
        <v>0</v>
      </c>
      <c r="W135" s="5">
        <f t="shared" ref="W135:W198" si="21">+R135-V135</f>
        <v>0</v>
      </c>
      <c r="X135" s="5">
        <f t="shared" ref="X135:X198" si="22">+U135-W135</f>
        <v>0</v>
      </c>
      <c r="Y135" s="24"/>
    </row>
    <row r="136" spans="6:25" x14ac:dyDescent="0.2">
      <c r="F136" s="9"/>
      <c r="O136" s="25">
        <f t="shared" ref="O136:O199" si="23">+EOMONTH(O135,6)</f>
        <v>67753</v>
      </c>
      <c r="P136" s="31">
        <v>130</v>
      </c>
      <c r="Q136" s="32">
        <f t="shared" ref="Q136:Q199" si="24">+S135</f>
        <v>6.9121597334742546E-11</v>
      </c>
      <c r="R136" s="5">
        <f t="shared" si="18"/>
        <v>0</v>
      </c>
      <c r="S136" s="32">
        <f t="shared" si="19"/>
        <v>6.9121597334742546E-11</v>
      </c>
      <c r="T136" s="24"/>
      <c r="U136" s="149">
        <f t="shared" ref="U136:U199" si="25">+U135-W135</f>
        <v>0</v>
      </c>
      <c r="V136" s="5">
        <f t="shared" si="20"/>
        <v>0</v>
      </c>
      <c r="W136" s="5">
        <f t="shared" si="21"/>
        <v>0</v>
      </c>
      <c r="X136" s="5">
        <f t="shared" si="22"/>
        <v>0</v>
      </c>
      <c r="Y136" s="24"/>
    </row>
    <row r="137" spans="6:25" x14ac:dyDescent="0.2">
      <c r="F137" s="9"/>
      <c r="O137" s="25">
        <f t="shared" si="23"/>
        <v>67937</v>
      </c>
      <c r="P137" s="31">
        <v>131</v>
      </c>
      <c r="Q137" s="32">
        <f t="shared" si="24"/>
        <v>6.9121597334742546E-11</v>
      </c>
      <c r="R137" s="5">
        <f t="shared" si="18"/>
        <v>0</v>
      </c>
      <c r="S137" s="32">
        <f t="shared" si="19"/>
        <v>6.9121597334742546E-11</v>
      </c>
      <c r="T137" s="24"/>
      <c r="U137" s="149">
        <f t="shared" si="25"/>
        <v>0</v>
      </c>
      <c r="V137" s="5">
        <f t="shared" si="20"/>
        <v>0</v>
      </c>
      <c r="W137" s="5">
        <f t="shared" si="21"/>
        <v>0</v>
      </c>
      <c r="X137" s="5">
        <f t="shared" si="22"/>
        <v>0</v>
      </c>
      <c r="Y137" s="24"/>
    </row>
    <row r="138" spans="6:25" x14ac:dyDescent="0.2">
      <c r="F138" s="9"/>
      <c r="O138" s="25">
        <f t="shared" si="23"/>
        <v>68118</v>
      </c>
      <c r="P138" s="31">
        <v>132</v>
      </c>
      <c r="Q138" s="32">
        <f t="shared" si="24"/>
        <v>6.9121597334742546E-11</v>
      </c>
      <c r="R138" s="5">
        <f t="shared" si="18"/>
        <v>0</v>
      </c>
      <c r="S138" s="32">
        <f t="shared" si="19"/>
        <v>6.9121597334742546E-11</v>
      </c>
      <c r="T138" s="24"/>
      <c r="U138" s="149">
        <f t="shared" si="25"/>
        <v>0</v>
      </c>
      <c r="V138" s="5">
        <f t="shared" si="20"/>
        <v>0</v>
      </c>
      <c r="W138" s="5">
        <f t="shared" si="21"/>
        <v>0</v>
      </c>
      <c r="X138" s="5">
        <f t="shared" si="22"/>
        <v>0</v>
      </c>
      <c r="Y138" s="24"/>
    </row>
    <row r="139" spans="6:25" x14ac:dyDescent="0.2">
      <c r="F139" s="9"/>
      <c r="O139" s="25">
        <f t="shared" si="23"/>
        <v>68302</v>
      </c>
      <c r="P139" s="31">
        <v>133</v>
      </c>
      <c r="Q139" s="32">
        <f t="shared" si="24"/>
        <v>6.9121597334742546E-11</v>
      </c>
      <c r="R139" s="5">
        <f t="shared" si="18"/>
        <v>0</v>
      </c>
      <c r="S139" s="32">
        <f t="shared" si="19"/>
        <v>6.9121597334742546E-11</v>
      </c>
      <c r="T139" s="24"/>
      <c r="U139" s="149">
        <f t="shared" si="25"/>
        <v>0</v>
      </c>
      <c r="V139" s="5">
        <f t="shared" si="20"/>
        <v>0</v>
      </c>
      <c r="W139" s="5">
        <f t="shared" si="21"/>
        <v>0</v>
      </c>
      <c r="X139" s="5">
        <f t="shared" si="22"/>
        <v>0</v>
      </c>
      <c r="Y139" s="24"/>
    </row>
    <row r="140" spans="6:25" x14ac:dyDescent="0.2">
      <c r="F140" s="9"/>
      <c r="O140" s="25">
        <f t="shared" si="23"/>
        <v>68483</v>
      </c>
      <c r="P140" s="31">
        <v>134</v>
      </c>
      <c r="Q140" s="32">
        <f t="shared" si="24"/>
        <v>6.9121597334742546E-11</v>
      </c>
      <c r="R140" s="5">
        <f t="shared" si="18"/>
        <v>0</v>
      </c>
      <c r="S140" s="32">
        <f t="shared" si="19"/>
        <v>6.9121597334742546E-11</v>
      </c>
      <c r="T140" s="24"/>
      <c r="U140" s="149">
        <f t="shared" si="25"/>
        <v>0</v>
      </c>
      <c r="V140" s="5">
        <f t="shared" si="20"/>
        <v>0</v>
      </c>
      <c r="W140" s="5">
        <f t="shared" si="21"/>
        <v>0</v>
      </c>
      <c r="X140" s="5">
        <f t="shared" si="22"/>
        <v>0</v>
      </c>
      <c r="Y140" s="24"/>
    </row>
    <row r="141" spans="6:25" x14ac:dyDescent="0.2">
      <c r="F141" s="9"/>
      <c r="O141" s="25">
        <f t="shared" si="23"/>
        <v>68667</v>
      </c>
      <c r="P141" s="31">
        <v>135</v>
      </c>
      <c r="Q141" s="32">
        <f t="shared" si="24"/>
        <v>6.9121597334742546E-11</v>
      </c>
      <c r="R141" s="5">
        <f t="shared" si="18"/>
        <v>0</v>
      </c>
      <c r="S141" s="32">
        <f t="shared" si="19"/>
        <v>6.9121597334742546E-11</v>
      </c>
      <c r="T141" s="24"/>
      <c r="U141" s="149">
        <f t="shared" si="25"/>
        <v>0</v>
      </c>
      <c r="V141" s="5">
        <f t="shared" si="20"/>
        <v>0</v>
      </c>
      <c r="W141" s="5">
        <f t="shared" si="21"/>
        <v>0</v>
      </c>
      <c r="X141" s="5">
        <f t="shared" si="22"/>
        <v>0</v>
      </c>
      <c r="Y141" s="24"/>
    </row>
    <row r="142" spans="6:25" x14ac:dyDescent="0.2">
      <c r="F142" s="9"/>
      <c r="O142" s="25">
        <f t="shared" si="23"/>
        <v>68849</v>
      </c>
      <c r="P142" s="31">
        <v>136</v>
      </c>
      <c r="Q142" s="32">
        <f t="shared" si="24"/>
        <v>6.9121597334742546E-11</v>
      </c>
      <c r="R142" s="5">
        <f t="shared" si="18"/>
        <v>0</v>
      </c>
      <c r="S142" s="32">
        <f t="shared" si="19"/>
        <v>6.9121597334742546E-11</v>
      </c>
      <c r="T142" s="24"/>
      <c r="U142" s="149">
        <f t="shared" si="25"/>
        <v>0</v>
      </c>
      <c r="V142" s="5">
        <f t="shared" si="20"/>
        <v>0</v>
      </c>
      <c r="W142" s="5">
        <f t="shared" si="21"/>
        <v>0</v>
      </c>
      <c r="X142" s="5">
        <f t="shared" si="22"/>
        <v>0</v>
      </c>
      <c r="Y142" s="24"/>
    </row>
    <row r="143" spans="6:25" x14ac:dyDescent="0.2">
      <c r="F143" s="9"/>
      <c r="O143" s="25">
        <f t="shared" si="23"/>
        <v>69033</v>
      </c>
      <c r="P143" s="31">
        <v>137</v>
      </c>
      <c r="Q143" s="32">
        <f t="shared" si="24"/>
        <v>6.9121597334742546E-11</v>
      </c>
      <c r="R143" s="5">
        <f t="shared" si="18"/>
        <v>0</v>
      </c>
      <c r="S143" s="32">
        <f t="shared" si="19"/>
        <v>6.9121597334742546E-11</v>
      </c>
      <c r="T143" s="24"/>
      <c r="U143" s="149">
        <f t="shared" si="25"/>
        <v>0</v>
      </c>
      <c r="V143" s="5">
        <f t="shared" si="20"/>
        <v>0</v>
      </c>
      <c r="W143" s="5">
        <f t="shared" si="21"/>
        <v>0</v>
      </c>
      <c r="X143" s="5">
        <f t="shared" si="22"/>
        <v>0</v>
      </c>
      <c r="Y143" s="24"/>
    </row>
    <row r="144" spans="6:25" x14ac:dyDescent="0.2">
      <c r="F144" s="9"/>
      <c r="O144" s="25">
        <f t="shared" si="23"/>
        <v>69214</v>
      </c>
      <c r="P144" s="31">
        <v>138</v>
      </c>
      <c r="Q144" s="32">
        <f t="shared" si="24"/>
        <v>6.9121597334742546E-11</v>
      </c>
      <c r="R144" s="5">
        <f t="shared" si="18"/>
        <v>0</v>
      </c>
      <c r="S144" s="32">
        <f t="shared" si="19"/>
        <v>6.9121597334742546E-11</v>
      </c>
      <c r="T144" s="24"/>
      <c r="U144" s="149">
        <f t="shared" si="25"/>
        <v>0</v>
      </c>
      <c r="V144" s="5">
        <f t="shared" si="20"/>
        <v>0</v>
      </c>
      <c r="W144" s="5">
        <f t="shared" si="21"/>
        <v>0</v>
      </c>
      <c r="X144" s="5">
        <f t="shared" si="22"/>
        <v>0</v>
      </c>
      <c r="Y144" s="24"/>
    </row>
    <row r="145" spans="6:25" x14ac:dyDescent="0.2">
      <c r="F145" s="9"/>
      <c r="O145" s="25">
        <f t="shared" si="23"/>
        <v>69398</v>
      </c>
      <c r="P145" s="31">
        <v>139</v>
      </c>
      <c r="Q145" s="32">
        <f t="shared" si="24"/>
        <v>6.9121597334742546E-11</v>
      </c>
      <c r="R145" s="5">
        <f t="shared" si="18"/>
        <v>0</v>
      </c>
      <c r="S145" s="32">
        <f t="shared" si="19"/>
        <v>6.9121597334742546E-11</v>
      </c>
      <c r="T145" s="24"/>
      <c r="U145" s="149">
        <f t="shared" si="25"/>
        <v>0</v>
      </c>
      <c r="V145" s="5">
        <f t="shared" si="20"/>
        <v>0</v>
      </c>
      <c r="W145" s="5">
        <f t="shared" si="21"/>
        <v>0</v>
      </c>
      <c r="X145" s="5">
        <f t="shared" si="22"/>
        <v>0</v>
      </c>
      <c r="Y145" s="24"/>
    </row>
    <row r="146" spans="6:25" x14ac:dyDescent="0.2">
      <c r="F146" s="9"/>
      <c r="O146" s="25">
        <f t="shared" si="23"/>
        <v>69579</v>
      </c>
      <c r="P146" s="31">
        <v>140</v>
      </c>
      <c r="Q146" s="32">
        <f t="shared" si="24"/>
        <v>6.9121597334742546E-11</v>
      </c>
      <c r="R146" s="5">
        <f t="shared" si="18"/>
        <v>0</v>
      </c>
      <c r="S146" s="32">
        <f t="shared" si="19"/>
        <v>6.9121597334742546E-11</v>
      </c>
      <c r="T146" s="24"/>
      <c r="U146" s="149">
        <f t="shared" si="25"/>
        <v>0</v>
      </c>
      <c r="V146" s="5">
        <f t="shared" si="20"/>
        <v>0</v>
      </c>
      <c r="W146" s="5">
        <f t="shared" si="21"/>
        <v>0</v>
      </c>
      <c r="X146" s="5">
        <f t="shared" si="22"/>
        <v>0</v>
      </c>
      <c r="Y146" s="24"/>
    </row>
    <row r="147" spans="6:25" x14ac:dyDescent="0.2">
      <c r="F147" s="9"/>
      <c r="O147" s="25">
        <f t="shared" si="23"/>
        <v>69763</v>
      </c>
      <c r="P147" s="31">
        <v>141</v>
      </c>
      <c r="Q147" s="32">
        <f t="shared" si="24"/>
        <v>6.9121597334742546E-11</v>
      </c>
      <c r="R147" s="5">
        <f t="shared" si="18"/>
        <v>0</v>
      </c>
      <c r="S147" s="32">
        <f t="shared" si="19"/>
        <v>6.9121597334742546E-11</v>
      </c>
      <c r="T147" s="24"/>
      <c r="U147" s="149">
        <f t="shared" si="25"/>
        <v>0</v>
      </c>
      <c r="V147" s="5">
        <f t="shared" si="20"/>
        <v>0</v>
      </c>
      <c r="W147" s="5">
        <f t="shared" si="21"/>
        <v>0</v>
      </c>
      <c r="X147" s="5">
        <f t="shared" si="22"/>
        <v>0</v>
      </c>
      <c r="Y147" s="24"/>
    </row>
    <row r="148" spans="6:25" x14ac:dyDescent="0.2">
      <c r="F148" s="9"/>
      <c r="O148" s="25">
        <f t="shared" si="23"/>
        <v>69944</v>
      </c>
      <c r="P148" s="31">
        <v>142</v>
      </c>
      <c r="Q148" s="32">
        <f t="shared" si="24"/>
        <v>6.9121597334742546E-11</v>
      </c>
      <c r="R148" s="5">
        <f t="shared" si="18"/>
        <v>0</v>
      </c>
      <c r="S148" s="32">
        <f t="shared" si="19"/>
        <v>6.9121597334742546E-11</v>
      </c>
      <c r="T148" s="24"/>
      <c r="U148" s="149">
        <f t="shared" si="25"/>
        <v>0</v>
      </c>
      <c r="V148" s="5">
        <f t="shared" si="20"/>
        <v>0</v>
      </c>
      <c r="W148" s="5">
        <f t="shared" si="21"/>
        <v>0</v>
      </c>
      <c r="X148" s="5">
        <f t="shared" si="22"/>
        <v>0</v>
      </c>
      <c r="Y148" s="24"/>
    </row>
    <row r="149" spans="6:25" x14ac:dyDescent="0.2">
      <c r="F149" s="9"/>
      <c r="O149" s="25">
        <f t="shared" si="23"/>
        <v>70128</v>
      </c>
      <c r="P149" s="31">
        <v>143</v>
      </c>
      <c r="Q149" s="32">
        <f t="shared" si="24"/>
        <v>6.9121597334742546E-11</v>
      </c>
      <c r="R149" s="5">
        <f t="shared" si="18"/>
        <v>0</v>
      </c>
      <c r="S149" s="32">
        <f t="shared" si="19"/>
        <v>6.9121597334742546E-11</v>
      </c>
      <c r="T149" s="24"/>
      <c r="U149" s="149">
        <f t="shared" si="25"/>
        <v>0</v>
      </c>
      <c r="V149" s="5">
        <f t="shared" si="20"/>
        <v>0</v>
      </c>
      <c r="W149" s="5">
        <f t="shared" si="21"/>
        <v>0</v>
      </c>
      <c r="X149" s="5">
        <f t="shared" si="22"/>
        <v>0</v>
      </c>
      <c r="Y149" s="24"/>
    </row>
    <row r="150" spans="6:25" x14ac:dyDescent="0.2">
      <c r="F150" s="9"/>
      <c r="O150" s="25">
        <f t="shared" si="23"/>
        <v>70310</v>
      </c>
      <c r="P150" s="31">
        <v>144</v>
      </c>
      <c r="Q150" s="32">
        <f t="shared" si="24"/>
        <v>6.9121597334742546E-11</v>
      </c>
      <c r="R150" s="5">
        <f t="shared" si="18"/>
        <v>0</v>
      </c>
      <c r="S150" s="32">
        <f t="shared" si="19"/>
        <v>6.9121597334742546E-11</v>
      </c>
      <c r="T150" s="24"/>
      <c r="U150" s="149">
        <f t="shared" si="25"/>
        <v>0</v>
      </c>
      <c r="V150" s="5">
        <f t="shared" si="20"/>
        <v>0</v>
      </c>
      <c r="W150" s="5">
        <f t="shared" si="21"/>
        <v>0</v>
      </c>
      <c r="X150" s="5">
        <f t="shared" si="22"/>
        <v>0</v>
      </c>
      <c r="Y150" s="24"/>
    </row>
    <row r="151" spans="6:25" x14ac:dyDescent="0.2">
      <c r="F151" s="9"/>
      <c r="O151" s="25">
        <f t="shared" si="23"/>
        <v>70494</v>
      </c>
      <c r="P151" s="31">
        <v>145</v>
      </c>
      <c r="Q151" s="32">
        <f t="shared" si="24"/>
        <v>6.9121597334742546E-11</v>
      </c>
      <c r="R151" s="5">
        <f t="shared" si="18"/>
        <v>0</v>
      </c>
      <c r="S151" s="32">
        <f t="shared" si="19"/>
        <v>6.9121597334742546E-11</v>
      </c>
      <c r="T151" s="24"/>
      <c r="U151" s="149">
        <f t="shared" si="25"/>
        <v>0</v>
      </c>
      <c r="V151" s="5">
        <f t="shared" si="20"/>
        <v>0</v>
      </c>
      <c r="W151" s="5">
        <f t="shared" si="21"/>
        <v>0</v>
      </c>
      <c r="X151" s="5">
        <f t="shared" si="22"/>
        <v>0</v>
      </c>
      <c r="Y151" s="24"/>
    </row>
    <row r="152" spans="6:25" x14ac:dyDescent="0.2">
      <c r="F152" s="9"/>
      <c r="O152" s="25">
        <f t="shared" si="23"/>
        <v>70675</v>
      </c>
      <c r="P152" s="31">
        <v>146</v>
      </c>
      <c r="Q152" s="32">
        <f t="shared" si="24"/>
        <v>6.9121597334742546E-11</v>
      </c>
      <c r="R152" s="5">
        <f t="shared" si="18"/>
        <v>0</v>
      </c>
      <c r="S152" s="32">
        <f t="shared" si="19"/>
        <v>6.9121597334742546E-11</v>
      </c>
      <c r="T152" s="24"/>
      <c r="U152" s="149">
        <f t="shared" si="25"/>
        <v>0</v>
      </c>
      <c r="V152" s="5">
        <f t="shared" si="20"/>
        <v>0</v>
      </c>
      <c r="W152" s="5">
        <f t="shared" si="21"/>
        <v>0</v>
      </c>
      <c r="X152" s="5">
        <f t="shared" si="22"/>
        <v>0</v>
      </c>
      <c r="Y152" s="24"/>
    </row>
    <row r="153" spans="6:25" x14ac:dyDescent="0.2">
      <c r="F153" s="9"/>
      <c r="O153" s="25">
        <f t="shared" si="23"/>
        <v>70859</v>
      </c>
      <c r="P153" s="31">
        <v>147</v>
      </c>
      <c r="Q153" s="32">
        <f t="shared" si="24"/>
        <v>6.9121597334742546E-11</v>
      </c>
      <c r="R153" s="5">
        <f t="shared" si="18"/>
        <v>0</v>
      </c>
      <c r="S153" s="32">
        <f t="shared" si="19"/>
        <v>6.9121597334742546E-11</v>
      </c>
      <c r="T153" s="24"/>
      <c r="U153" s="149">
        <f t="shared" si="25"/>
        <v>0</v>
      </c>
      <c r="V153" s="5">
        <f t="shared" si="20"/>
        <v>0</v>
      </c>
      <c r="W153" s="5">
        <f t="shared" si="21"/>
        <v>0</v>
      </c>
      <c r="X153" s="5">
        <f t="shared" si="22"/>
        <v>0</v>
      </c>
      <c r="Y153" s="24"/>
    </row>
    <row r="154" spans="6:25" x14ac:dyDescent="0.2">
      <c r="F154" s="9"/>
      <c r="O154" s="25">
        <f t="shared" si="23"/>
        <v>71040</v>
      </c>
      <c r="P154" s="31">
        <v>148</v>
      </c>
      <c r="Q154" s="32">
        <f t="shared" si="24"/>
        <v>6.9121597334742546E-11</v>
      </c>
      <c r="R154" s="5">
        <f t="shared" si="18"/>
        <v>0</v>
      </c>
      <c r="S154" s="32">
        <f t="shared" si="19"/>
        <v>6.9121597334742546E-11</v>
      </c>
      <c r="T154" s="24"/>
      <c r="U154" s="149">
        <f t="shared" si="25"/>
        <v>0</v>
      </c>
      <c r="V154" s="5">
        <f t="shared" si="20"/>
        <v>0</v>
      </c>
      <c r="W154" s="5">
        <f t="shared" si="21"/>
        <v>0</v>
      </c>
      <c r="X154" s="5">
        <f t="shared" si="22"/>
        <v>0</v>
      </c>
      <c r="Y154" s="24"/>
    </row>
    <row r="155" spans="6:25" x14ac:dyDescent="0.2">
      <c r="F155" s="9"/>
      <c r="O155" s="25">
        <f t="shared" si="23"/>
        <v>71224</v>
      </c>
      <c r="P155" s="31">
        <v>149</v>
      </c>
      <c r="Q155" s="32">
        <f t="shared" si="24"/>
        <v>6.9121597334742546E-11</v>
      </c>
      <c r="R155" s="5">
        <f t="shared" si="18"/>
        <v>0</v>
      </c>
      <c r="S155" s="32">
        <f t="shared" si="19"/>
        <v>6.9121597334742546E-11</v>
      </c>
      <c r="T155" s="24"/>
      <c r="U155" s="149">
        <f t="shared" si="25"/>
        <v>0</v>
      </c>
      <c r="V155" s="5">
        <f t="shared" si="20"/>
        <v>0</v>
      </c>
      <c r="W155" s="5">
        <f t="shared" si="21"/>
        <v>0</v>
      </c>
      <c r="X155" s="5">
        <f t="shared" si="22"/>
        <v>0</v>
      </c>
      <c r="Y155" s="24"/>
    </row>
    <row r="156" spans="6:25" x14ac:dyDescent="0.2">
      <c r="F156" s="9"/>
      <c r="O156" s="25">
        <f t="shared" si="23"/>
        <v>71405</v>
      </c>
      <c r="P156" s="31">
        <v>150</v>
      </c>
      <c r="Q156" s="32">
        <f t="shared" si="24"/>
        <v>6.9121597334742546E-11</v>
      </c>
      <c r="R156" s="5">
        <f t="shared" si="18"/>
        <v>0</v>
      </c>
      <c r="S156" s="32">
        <f t="shared" si="19"/>
        <v>6.9121597334742546E-11</v>
      </c>
      <c r="T156" s="24"/>
      <c r="U156" s="149">
        <f t="shared" si="25"/>
        <v>0</v>
      </c>
      <c r="V156" s="5">
        <f t="shared" si="20"/>
        <v>0</v>
      </c>
      <c r="W156" s="5">
        <f t="shared" si="21"/>
        <v>0</v>
      </c>
      <c r="X156" s="5">
        <f t="shared" si="22"/>
        <v>0</v>
      </c>
      <c r="Y156" s="24"/>
    </row>
    <row r="157" spans="6:25" x14ac:dyDescent="0.2">
      <c r="F157" s="9"/>
      <c r="O157" s="25">
        <f t="shared" si="23"/>
        <v>71589</v>
      </c>
      <c r="P157" s="31">
        <v>151</v>
      </c>
      <c r="Q157" s="32">
        <f t="shared" si="24"/>
        <v>6.9121597334742546E-11</v>
      </c>
      <c r="R157" s="5">
        <f t="shared" si="18"/>
        <v>0</v>
      </c>
      <c r="S157" s="32">
        <f t="shared" si="19"/>
        <v>6.9121597334742546E-11</v>
      </c>
      <c r="T157" s="24"/>
      <c r="U157" s="149">
        <f t="shared" si="25"/>
        <v>0</v>
      </c>
      <c r="V157" s="5">
        <f t="shared" si="20"/>
        <v>0</v>
      </c>
      <c r="W157" s="5">
        <f t="shared" si="21"/>
        <v>0</v>
      </c>
      <c r="X157" s="5">
        <f t="shared" si="22"/>
        <v>0</v>
      </c>
      <c r="Y157" s="24"/>
    </row>
    <row r="158" spans="6:25" x14ac:dyDescent="0.2">
      <c r="F158" s="9"/>
      <c r="O158" s="25">
        <f t="shared" si="23"/>
        <v>71771</v>
      </c>
      <c r="P158" s="31">
        <v>152</v>
      </c>
      <c r="Q158" s="32">
        <f t="shared" si="24"/>
        <v>6.9121597334742546E-11</v>
      </c>
      <c r="R158" s="5">
        <f t="shared" si="18"/>
        <v>0</v>
      </c>
      <c r="S158" s="32">
        <f t="shared" si="19"/>
        <v>6.9121597334742546E-11</v>
      </c>
      <c r="T158" s="24"/>
      <c r="U158" s="149">
        <f t="shared" si="25"/>
        <v>0</v>
      </c>
      <c r="V158" s="5">
        <f t="shared" si="20"/>
        <v>0</v>
      </c>
      <c r="W158" s="5">
        <f t="shared" si="21"/>
        <v>0</v>
      </c>
      <c r="X158" s="5">
        <f t="shared" si="22"/>
        <v>0</v>
      </c>
      <c r="Y158" s="24"/>
    </row>
    <row r="159" spans="6:25" x14ac:dyDescent="0.2">
      <c r="F159" s="9"/>
      <c r="O159" s="25">
        <f t="shared" si="23"/>
        <v>71955</v>
      </c>
      <c r="P159" s="31">
        <v>153</v>
      </c>
      <c r="Q159" s="32">
        <f t="shared" si="24"/>
        <v>6.9121597334742546E-11</v>
      </c>
      <c r="R159" s="5">
        <f t="shared" si="18"/>
        <v>0</v>
      </c>
      <c r="S159" s="32">
        <f t="shared" si="19"/>
        <v>6.9121597334742546E-11</v>
      </c>
      <c r="T159" s="24"/>
      <c r="U159" s="149">
        <f t="shared" si="25"/>
        <v>0</v>
      </c>
      <c r="V159" s="5">
        <f t="shared" si="20"/>
        <v>0</v>
      </c>
      <c r="W159" s="5">
        <f t="shared" si="21"/>
        <v>0</v>
      </c>
      <c r="X159" s="5">
        <f t="shared" si="22"/>
        <v>0</v>
      </c>
      <c r="Y159" s="24"/>
    </row>
    <row r="160" spans="6:25" x14ac:dyDescent="0.2">
      <c r="F160" s="9"/>
      <c r="O160" s="25">
        <f t="shared" si="23"/>
        <v>72136</v>
      </c>
      <c r="P160" s="31">
        <v>154</v>
      </c>
      <c r="Q160" s="32">
        <f t="shared" si="24"/>
        <v>6.9121597334742546E-11</v>
      </c>
      <c r="R160" s="5">
        <f t="shared" si="18"/>
        <v>0</v>
      </c>
      <c r="S160" s="32">
        <f t="shared" si="19"/>
        <v>6.9121597334742546E-11</v>
      </c>
      <c r="T160" s="24"/>
      <c r="U160" s="149">
        <f t="shared" si="25"/>
        <v>0</v>
      </c>
      <c r="V160" s="5">
        <f t="shared" si="20"/>
        <v>0</v>
      </c>
      <c r="W160" s="5">
        <f t="shared" si="21"/>
        <v>0</v>
      </c>
      <c r="X160" s="5">
        <f t="shared" si="22"/>
        <v>0</v>
      </c>
      <c r="Y160" s="24"/>
    </row>
    <row r="161" spans="6:25" x14ac:dyDescent="0.2">
      <c r="F161" s="9"/>
      <c r="O161" s="25">
        <f t="shared" si="23"/>
        <v>72320</v>
      </c>
      <c r="P161" s="31">
        <v>155</v>
      </c>
      <c r="Q161" s="32">
        <f t="shared" si="24"/>
        <v>6.9121597334742546E-11</v>
      </c>
      <c r="R161" s="5">
        <f t="shared" si="18"/>
        <v>0</v>
      </c>
      <c r="S161" s="32">
        <f t="shared" si="19"/>
        <v>6.9121597334742546E-11</v>
      </c>
      <c r="T161" s="24"/>
      <c r="U161" s="149">
        <f t="shared" si="25"/>
        <v>0</v>
      </c>
      <c r="V161" s="5">
        <f t="shared" si="20"/>
        <v>0</v>
      </c>
      <c r="W161" s="5">
        <f t="shared" si="21"/>
        <v>0</v>
      </c>
      <c r="X161" s="5">
        <f t="shared" si="22"/>
        <v>0</v>
      </c>
      <c r="Y161" s="24"/>
    </row>
    <row r="162" spans="6:25" x14ac:dyDescent="0.2">
      <c r="F162" s="9"/>
      <c r="O162" s="25">
        <f t="shared" si="23"/>
        <v>72501</v>
      </c>
      <c r="P162" s="31">
        <v>156</v>
      </c>
      <c r="Q162" s="32">
        <f t="shared" si="24"/>
        <v>6.9121597334742546E-11</v>
      </c>
      <c r="R162" s="5">
        <f t="shared" si="18"/>
        <v>0</v>
      </c>
      <c r="S162" s="32">
        <f t="shared" si="19"/>
        <v>6.9121597334742546E-11</v>
      </c>
      <c r="T162" s="24"/>
      <c r="U162" s="149">
        <f t="shared" si="25"/>
        <v>0</v>
      </c>
      <c r="V162" s="5">
        <f t="shared" si="20"/>
        <v>0</v>
      </c>
      <c r="W162" s="5">
        <f t="shared" si="21"/>
        <v>0</v>
      </c>
      <c r="X162" s="5">
        <f t="shared" si="22"/>
        <v>0</v>
      </c>
      <c r="Y162" s="24"/>
    </row>
    <row r="163" spans="6:25" x14ac:dyDescent="0.2">
      <c r="F163" s="9"/>
      <c r="O163" s="25">
        <f t="shared" si="23"/>
        <v>72685</v>
      </c>
      <c r="P163" s="31">
        <v>157</v>
      </c>
      <c r="Q163" s="32">
        <f t="shared" si="24"/>
        <v>6.9121597334742546E-11</v>
      </c>
      <c r="R163" s="5">
        <f t="shared" si="18"/>
        <v>0</v>
      </c>
      <c r="S163" s="32">
        <f t="shared" si="19"/>
        <v>6.9121597334742546E-11</v>
      </c>
      <c r="T163" s="24"/>
      <c r="U163" s="149">
        <f t="shared" si="25"/>
        <v>0</v>
      </c>
      <c r="V163" s="5">
        <f t="shared" si="20"/>
        <v>0</v>
      </c>
      <c r="W163" s="5">
        <f t="shared" si="21"/>
        <v>0</v>
      </c>
      <c r="X163" s="5">
        <f t="shared" si="22"/>
        <v>0</v>
      </c>
      <c r="Y163" s="24"/>
    </row>
    <row r="164" spans="6:25" x14ac:dyDescent="0.2">
      <c r="F164" s="9"/>
      <c r="O164" s="25">
        <f t="shared" si="23"/>
        <v>72866</v>
      </c>
      <c r="P164" s="31">
        <v>158</v>
      </c>
      <c r="Q164" s="32">
        <f t="shared" si="24"/>
        <v>6.9121597334742546E-11</v>
      </c>
      <c r="R164" s="5">
        <f t="shared" si="18"/>
        <v>0</v>
      </c>
      <c r="S164" s="32">
        <f t="shared" si="19"/>
        <v>6.9121597334742546E-11</v>
      </c>
      <c r="T164" s="24"/>
      <c r="U164" s="149">
        <f t="shared" si="25"/>
        <v>0</v>
      </c>
      <c r="V164" s="5">
        <f t="shared" si="20"/>
        <v>0</v>
      </c>
      <c r="W164" s="5">
        <f t="shared" si="21"/>
        <v>0</v>
      </c>
      <c r="X164" s="5">
        <f t="shared" si="22"/>
        <v>0</v>
      </c>
      <c r="Y164" s="24"/>
    </row>
    <row r="165" spans="6:25" x14ac:dyDescent="0.2">
      <c r="F165" s="9"/>
      <c r="O165" s="25">
        <f t="shared" si="23"/>
        <v>73050</v>
      </c>
      <c r="P165" s="31">
        <v>159</v>
      </c>
      <c r="Q165" s="32">
        <f t="shared" si="24"/>
        <v>6.9121597334742546E-11</v>
      </c>
      <c r="R165" s="5">
        <f t="shared" si="18"/>
        <v>0</v>
      </c>
      <c r="S165" s="32">
        <f t="shared" si="19"/>
        <v>6.9121597334742546E-11</v>
      </c>
      <c r="T165" s="24"/>
      <c r="U165" s="149">
        <f t="shared" si="25"/>
        <v>0</v>
      </c>
      <c r="V165" s="5">
        <f t="shared" si="20"/>
        <v>0</v>
      </c>
      <c r="W165" s="5">
        <f t="shared" si="21"/>
        <v>0</v>
      </c>
      <c r="X165" s="5">
        <f t="shared" si="22"/>
        <v>0</v>
      </c>
      <c r="Y165" s="24"/>
    </row>
    <row r="166" spans="6:25" x14ac:dyDescent="0.2">
      <c r="F166" s="9"/>
      <c r="O166" s="25">
        <f t="shared" si="23"/>
        <v>73231</v>
      </c>
      <c r="P166" s="31">
        <v>160</v>
      </c>
      <c r="Q166" s="32">
        <f t="shared" si="24"/>
        <v>6.9121597334742546E-11</v>
      </c>
      <c r="R166" s="5">
        <f t="shared" si="18"/>
        <v>0</v>
      </c>
      <c r="S166" s="32">
        <f t="shared" si="19"/>
        <v>6.9121597334742546E-11</v>
      </c>
      <c r="T166" s="24"/>
      <c r="U166" s="149">
        <f t="shared" si="25"/>
        <v>0</v>
      </c>
      <c r="V166" s="5">
        <f t="shared" si="20"/>
        <v>0</v>
      </c>
      <c r="W166" s="5">
        <f t="shared" si="21"/>
        <v>0</v>
      </c>
      <c r="X166" s="5">
        <f t="shared" si="22"/>
        <v>0</v>
      </c>
      <c r="Y166" s="24"/>
    </row>
    <row r="167" spans="6:25" x14ac:dyDescent="0.2">
      <c r="F167" s="9"/>
      <c r="O167" s="25">
        <f t="shared" si="23"/>
        <v>73415</v>
      </c>
      <c r="P167" s="31">
        <v>161</v>
      </c>
      <c r="Q167" s="32">
        <f t="shared" si="24"/>
        <v>6.9121597334742546E-11</v>
      </c>
      <c r="R167" s="5">
        <f t="shared" si="18"/>
        <v>0</v>
      </c>
      <c r="S167" s="32">
        <f t="shared" si="19"/>
        <v>6.9121597334742546E-11</v>
      </c>
      <c r="T167" s="24"/>
      <c r="U167" s="149">
        <f t="shared" si="25"/>
        <v>0</v>
      </c>
      <c r="V167" s="5">
        <f t="shared" si="20"/>
        <v>0</v>
      </c>
      <c r="W167" s="5">
        <f t="shared" si="21"/>
        <v>0</v>
      </c>
      <c r="X167" s="5">
        <f t="shared" si="22"/>
        <v>0</v>
      </c>
      <c r="Y167" s="24"/>
    </row>
    <row r="168" spans="6:25" x14ac:dyDescent="0.2">
      <c r="F168" s="9"/>
      <c r="O168" s="25">
        <f t="shared" si="23"/>
        <v>73596</v>
      </c>
      <c r="P168" s="31">
        <v>162</v>
      </c>
      <c r="Q168" s="32">
        <f t="shared" si="24"/>
        <v>6.9121597334742546E-11</v>
      </c>
      <c r="R168" s="5">
        <f t="shared" si="18"/>
        <v>0</v>
      </c>
      <c r="S168" s="32">
        <f t="shared" si="19"/>
        <v>6.9121597334742546E-11</v>
      </c>
      <c r="T168" s="24"/>
      <c r="U168" s="149">
        <f t="shared" si="25"/>
        <v>0</v>
      </c>
      <c r="V168" s="5">
        <f t="shared" si="20"/>
        <v>0</v>
      </c>
      <c r="W168" s="5">
        <f t="shared" si="21"/>
        <v>0</v>
      </c>
      <c r="X168" s="5">
        <f t="shared" si="22"/>
        <v>0</v>
      </c>
      <c r="Y168" s="24"/>
    </row>
    <row r="169" spans="6:25" x14ac:dyDescent="0.2">
      <c r="F169" s="9"/>
      <c r="O169" s="25">
        <f t="shared" si="23"/>
        <v>73780</v>
      </c>
      <c r="P169" s="31">
        <v>163</v>
      </c>
      <c r="Q169" s="32">
        <f t="shared" si="24"/>
        <v>6.9121597334742546E-11</v>
      </c>
      <c r="R169" s="5">
        <f t="shared" si="18"/>
        <v>0</v>
      </c>
      <c r="S169" s="32">
        <f t="shared" si="19"/>
        <v>6.9121597334742546E-11</v>
      </c>
      <c r="T169" s="24"/>
      <c r="U169" s="149">
        <f t="shared" si="25"/>
        <v>0</v>
      </c>
      <c r="V169" s="5">
        <f t="shared" si="20"/>
        <v>0</v>
      </c>
      <c r="W169" s="5">
        <f t="shared" si="21"/>
        <v>0</v>
      </c>
      <c r="X169" s="5">
        <f t="shared" si="22"/>
        <v>0</v>
      </c>
      <c r="Y169" s="24"/>
    </row>
    <row r="170" spans="6:25" x14ac:dyDescent="0.2">
      <c r="F170" s="9"/>
      <c r="O170" s="25">
        <f t="shared" si="23"/>
        <v>73961</v>
      </c>
      <c r="P170" s="31">
        <v>164</v>
      </c>
      <c r="Q170" s="32">
        <f t="shared" si="24"/>
        <v>6.9121597334742546E-11</v>
      </c>
      <c r="R170" s="5">
        <f t="shared" si="18"/>
        <v>0</v>
      </c>
      <c r="S170" s="32">
        <f t="shared" si="19"/>
        <v>6.9121597334742546E-11</v>
      </c>
      <c r="T170" s="24"/>
      <c r="U170" s="149">
        <f t="shared" si="25"/>
        <v>0</v>
      </c>
      <c r="V170" s="5">
        <f t="shared" si="20"/>
        <v>0</v>
      </c>
      <c r="W170" s="5">
        <f t="shared" si="21"/>
        <v>0</v>
      </c>
      <c r="X170" s="5">
        <f t="shared" si="22"/>
        <v>0</v>
      </c>
      <c r="Y170" s="24"/>
    </row>
    <row r="171" spans="6:25" x14ac:dyDescent="0.2">
      <c r="F171" s="9"/>
      <c r="O171" s="25">
        <f t="shared" si="23"/>
        <v>74145</v>
      </c>
      <c r="P171" s="31">
        <v>165</v>
      </c>
      <c r="Q171" s="32">
        <f t="shared" si="24"/>
        <v>6.9121597334742546E-11</v>
      </c>
      <c r="R171" s="5">
        <f t="shared" si="18"/>
        <v>0</v>
      </c>
      <c r="S171" s="32">
        <f t="shared" si="19"/>
        <v>6.9121597334742546E-11</v>
      </c>
      <c r="T171" s="24"/>
      <c r="U171" s="149">
        <f t="shared" si="25"/>
        <v>0</v>
      </c>
      <c r="V171" s="5">
        <f t="shared" si="20"/>
        <v>0</v>
      </c>
      <c r="W171" s="5">
        <f t="shared" si="21"/>
        <v>0</v>
      </c>
      <c r="X171" s="5">
        <f t="shared" si="22"/>
        <v>0</v>
      </c>
      <c r="Y171" s="24"/>
    </row>
    <row r="172" spans="6:25" x14ac:dyDescent="0.2">
      <c r="F172" s="9"/>
      <c r="O172" s="25">
        <f t="shared" si="23"/>
        <v>74326</v>
      </c>
      <c r="P172" s="31">
        <v>166</v>
      </c>
      <c r="Q172" s="32">
        <f t="shared" si="24"/>
        <v>6.9121597334742546E-11</v>
      </c>
      <c r="R172" s="5">
        <f t="shared" si="18"/>
        <v>0</v>
      </c>
      <c r="S172" s="32">
        <f t="shared" si="19"/>
        <v>6.9121597334742546E-11</v>
      </c>
      <c r="T172" s="24"/>
      <c r="U172" s="149">
        <f t="shared" si="25"/>
        <v>0</v>
      </c>
      <c r="V172" s="5">
        <f t="shared" si="20"/>
        <v>0</v>
      </c>
      <c r="W172" s="5">
        <f t="shared" si="21"/>
        <v>0</v>
      </c>
      <c r="X172" s="5">
        <f t="shared" si="22"/>
        <v>0</v>
      </c>
      <c r="Y172" s="24"/>
    </row>
    <row r="173" spans="6:25" x14ac:dyDescent="0.2">
      <c r="F173" s="9"/>
      <c r="O173" s="25">
        <f t="shared" si="23"/>
        <v>74510</v>
      </c>
      <c r="P173" s="31">
        <v>167</v>
      </c>
      <c r="Q173" s="32">
        <f t="shared" si="24"/>
        <v>6.9121597334742546E-11</v>
      </c>
      <c r="R173" s="5">
        <f t="shared" si="18"/>
        <v>0</v>
      </c>
      <c r="S173" s="32">
        <f t="shared" si="19"/>
        <v>6.9121597334742546E-11</v>
      </c>
      <c r="T173" s="24"/>
      <c r="U173" s="149">
        <f t="shared" si="25"/>
        <v>0</v>
      </c>
      <c r="V173" s="5">
        <f t="shared" si="20"/>
        <v>0</v>
      </c>
      <c r="W173" s="5">
        <f t="shared" si="21"/>
        <v>0</v>
      </c>
      <c r="X173" s="5">
        <f t="shared" si="22"/>
        <v>0</v>
      </c>
      <c r="Y173" s="24"/>
    </row>
    <row r="174" spans="6:25" x14ac:dyDescent="0.2">
      <c r="F174" s="9"/>
      <c r="O174" s="25">
        <f t="shared" si="23"/>
        <v>74692</v>
      </c>
      <c r="P174" s="31">
        <v>168</v>
      </c>
      <c r="Q174" s="32">
        <f t="shared" si="24"/>
        <v>6.9121597334742546E-11</v>
      </c>
      <c r="R174" s="5">
        <f t="shared" si="18"/>
        <v>0</v>
      </c>
      <c r="S174" s="32">
        <f t="shared" si="19"/>
        <v>6.9121597334742546E-11</v>
      </c>
      <c r="T174" s="24"/>
      <c r="U174" s="149">
        <f t="shared" si="25"/>
        <v>0</v>
      </c>
      <c r="V174" s="5">
        <f t="shared" si="20"/>
        <v>0</v>
      </c>
      <c r="W174" s="5">
        <f t="shared" si="21"/>
        <v>0</v>
      </c>
      <c r="X174" s="5">
        <f t="shared" si="22"/>
        <v>0</v>
      </c>
      <c r="Y174" s="24"/>
    </row>
    <row r="175" spans="6:25" x14ac:dyDescent="0.2">
      <c r="F175" s="9"/>
      <c r="O175" s="25">
        <f t="shared" si="23"/>
        <v>74876</v>
      </c>
      <c r="P175" s="31">
        <v>169</v>
      </c>
      <c r="Q175" s="32">
        <f t="shared" si="24"/>
        <v>6.9121597334742546E-11</v>
      </c>
      <c r="R175" s="5">
        <f t="shared" si="18"/>
        <v>0</v>
      </c>
      <c r="S175" s="32">
        <f t="shared" si="19"/>
        <v>6.9121597334742546E-11</v>
      </c>
      <c r="T175" s="24"/>
      <c r="U175" s="149">
        <f t="shared" si="25"/>
        <v>0</v>
      </c>
      <c r="V175" s="5">
        <f t="shared" si="20"/>
        <v>0</v>
      </c>
      <c r="W175" s="5">
        <f t="shared" si="21"/>
        <v>0</v>
      </c>
      <c r="X175" s="5">
        <f t="shared" si="22"/>
        <v>0</v>
      </c>
      <c r="Y175" s="24"/>
    </row>
    <row r="176" spans="6:25" x14ac:dyDescent="0.2">
      <c r="F176" s="9"/>
      <c r="O176" s="25">
        <f t="shared" si="23"/>
        <v>75057</v>
      </c>
      <c r="P176" s="31">
        <v>170</v>
      </c>
      <c r="Q176" s="32">
        <f t="shared" si="24"/>
        <v>6.9121597334742546E-11</v>
      </c>
      <c r="R176" s="5">
        <f t="shared" si="18"/>
        <v>0</v>
      </c>
      <c r="S176" s="32">
        <f t="shared" si="19"/>
        <v>6.9121597334742546E-11</v>
      </c>
      <c r="T176" s="24"/>
      <c r="U176" s="149">
        <f t="shared" si="25"/>
        <v>0</v>
      </c>
      <c r="V176" s="5">
        <f t="shared" si="20"/>
        <v>0</v>
      </c>
      <c r="W176" s="5">
        <f t="shared" si="21"/>
        <v>0</v>
      </c>
      <c r="X176" s="5">
        <f t="shared" si="22"/>
        <v>0</v>
      </c>
      <c r="Y176" s="24"/>
    </row>
    <row r="177" spans="6:25" x14ac:dyDescent="0.2">
      <c r="F177" s="9"/>
      <c r="O177" s="25">
        <f t="shared" si="23"/>
        <v>75241</v>
      </c>
      <c r="P177" s="31">
        <v>171</v>
      </c>
      <c r="Q177" s="32">
        <f t="shared" si="24"/>
        <v>6.9121597334742546E-11</v>
      </c>
      <c r="R177" s="5">
        <f t="shared" si="18"/>
        <v>0</v>
      </c>
      <c r="S177" s="32">
        <f t="shared" si="19"/>
        <v>6.9121597334742546E-11</v>
      </c>
      <c r="T177" s="24"/>
      <c r="U177" s="149">
        <f t="shared" si="25"/>
        <v>0</v>
      </c>
      <c r="V177" s="5">
        <f t="shared" si="20"/>
        <v>0</v>
      </c>
      <c r="W177" s="5">
        <f t="shared" si="21"/>
        <v>0</v>
      </c>
      <c r="X177" s="5">
        <f t="shared" si="22"/>
        <v>0</v>
      </c>
      <c r="Y177" s="24"/>
    </row>
    <row r="178" spans="6:25" x14ac:dyDescent="0.2">
      <c r="F178" s="9"/>
      <c r="O178" s="25">
        <f t="shared" si="23"/>
        <v>75422</v>
      </c>
      <c r="P178" s="31">
        <v>172</v>
      </c>
      <c r="Q178" s="32">
        <f t="shared" si="24"/>
        <v>6.9121597334742546E-11</v>
      </c>
      <c r="R178" s="5">
        <f t="shared" si="18"/>
        <v>0</v>
      </c>
      <c r="S178" s="32">
        <f t="shared" si="19"/>
        <v>6.9121597334742546E-11</v>
      </c>
      <c r="T178" s="24"/>
      <c r="U178" s="149">
        <f t="shared" si="25"/>
        <v>0</v>
      </c>
      <c r="V178" s="5">
        <f t="shared" si="20"/>
        <v>0</v>
      </c>
      <c r="W178" s="5">
        <f t="shared" si="21"/>
        <v>0</v>
      </c>
      <c r="X178" s="5">
        <f t="shared" si="22"/>
        <v>0</v>
      </c>
      <c r="Y178" s="24"/>
    </row>
    <row r="179" spans="6:25" x14ac:dyDescent="0.2">
      <c r="F179" s="9"/>
      <c r="O179" s="25">
        <f t="shared" si="23"/>
        <v>75606</v>
      </c>
      <c r="P179" s="31">
        <v>173</v>
      </c>
      <c r="Q179" s="32">
        <f t="shared" si="24"/>
        <v>6.9121597334742546E-11</v>
      </c>
      <c r="R179" s="5">
        <f t="shared" si="18"/>
        <v>0</v>
      </c>
      <c r="S179" s="32">
        <f t="shared" si="19"/>
        <v>6.9121597334742546E-11</v>
      </c>
      <c r="T179" s="24"/>
      <c r="U179" s="149">
        <f t="shared" si="25"/>
        <v>0</v>
      </c>
      <c r="V179" s="5">
        <f t="shared" si="20"/>
        <v>0</v>
      </c>
      <c r="W179" s="5">
        <f t="shared" si="21"/>
        <v>0</v>
      </c>
      <c r="X179" s="5">
        <f t="shared" si="22"/>
        <v>0</v>
      </c>
      <c r="Y179" s="24"/>
    </row>
    <row r="180" spans="6:25" x14ac:dyDescent="0.2">
      <c r="F180" s="9"/>
      <c r="O180" s="25">
        <f t="shared" si="23"/>
        <v>75787</v>
      </c>
      <c r="P180" s="31">
        <v>174</v>
      </c>
      <c r="Q180" s="32">
        <f t="shared" si="24"/>
        <v>6.9121597334742546E-11</v>
      </c>
      <c r="R180" s="5">
        <f t="shared" si="18"/>
        <v>0</v>
      </c>
      <c r="S180" s="32">
        <f t="shared" si="19"/>
        <v>6.9121597334742546E-11</v>
      </c>
      <c r="T180" s="24"/>
      <c r="U180" s="149">
        <f t="shared" si="25"/>
        <v>0</v>
      </c>
      <c r="V180" s="5">
        <f t="shared" si="20"/>
        <v>0</v>
      </c>
      <c r="W180" s="5">
        <f t="shared" si="21"/>
        <v>0</v>
      </c>
      <c r="X180" s="5">
        <f t="shared" si="22"/>
        <v>0</v>
      </c>
      <c r="Y180" s="24"/>
    </row>
    <row r="181" spans="6:25" x14ac:dyDescent="0.2">
      <c r="F181" s="9"/>
      <c r="O181" s="25">
        <f t="shared" si="23"/>
        <v>75971</v>
      </c>
      <c r="P181" s="31">
        <v>175</v>
      </c>
      <c r="Q181" s="32">
        <f t="shared" si="24"/>
        <v>6.9121597334742546E-11</v>
      </c>
      <c r="R181" s="5">
        <f t="shared" si="18"/>
        <v>0</v>
      </c>
      <c r="S181" s="32">
        <f t="shared" si="19"/>
        <v>6.9121597334742546E-11</v>
      </c>
      <c r="T181" s="24"/>
      <c r="U181" s="149">
        <f t="shared" si="25"/>
        <v>0</v>
      </c>
      <c r="V181" s="5">
        <f t="shared" si="20"/>
        <v>0</v>
      </c>
      <c r="W181" s="5">
        <f t="shared" si="21"/>
        <v>0</v>
      </c>
      <c r="X181" s="5">
        <f t="shared" si="22"/>
        <v>0</v>
      </c>
      <c r="Y181" s="24"/>
    </row>
    <row r="182" spans="6:25" x14ac:dyDescent="0.2">
      <c r="F182" s="9"/>
      <c r="O182" s="25">
        <f t="shared" si="23"/>
        <v>76153</v>
      </c>
      <c r="P182" s="31">
        <v>176</v>
      </c>
      <c r="Q182" s="32">
        <f t="shared" si="24"/>
        <v>6.9121597334742546E-11</v>
      </c>
      <c r="R182" s="5">
        <f t="shared" si="18"/>
        <v>0</v>
      </c>
      <c r="S182" s="32">
        <f t="shared" si="19"/>
        <v>6.9121597334742546E-11</v>
      </c>
      <c r="T182" s="24"/>
      <c r="U182" s="149">
        <f t="shared" si="25"/>
        <v>0</v>
      </c>
      <c r="V182" s="5">
        <f t="shared" si="20"/>
        <v>0</v>
      </c>
      <c r="W182" s="5">
        <f t="shared" si="21"/>
        <v>0</v>
      </c>
      <c r="X182" s="5">
        <f t="shared" si="22"/>
        <v>0</v>
      </c>
      <c r="Y182" s="24"/>
    </row>
    <row r="183" spans="6:25" x14ac:dyDescent="0.2">
      <c r="F183" s="9"/>
      <c r="O183" s="25">
        <f t="shared" si="23"/>
        <v>76337</v>
      </c>
      <c r="P183" s="31">
        <v>177</v>
      </c>
      <c r="Q183" s="32">
        <f t="shared" si="24"/>
        <v>6.9121597334742546E-11</v>
      </c>
      <c r="R183" s="5">
        <f t="shared" si="18"/>
        <v>0</v>
      </c>
      <c r="S183" s="32">
        <f t="shared" si="19"/>
        <v>6.9121597334742546E-11</v>
      </c>
      <c r="T183" s="24"/>
      <c r="U183" s="149">
        <f t="shared" si="25"/>
        <v>0</v>
      </c>
      <c r="V183" s="5">
        <f t="shared" si="20"/>
        <v>0</v>
      </c>
      <c r="W183" s="5">
        <f t="shared" si="21"/>
        <v>0</v>
      </c>
      <c r="X183" s="5">
        <f t="shared" si="22"/>
        <v>0</v>
      </c>
      <c r="Y183" s="24"/>
    </row>
    <row r="184" spans="6:25" x14ac:dyDescent="0.2">
      <c r="F184" s="9"/>
      <c r="O184" s="25">
        <f t="shared" si="23"/>
        <v>76518</v>
      </c>
      <c r="P184" s="31">
        <v>178</v>
      </c>
      <c r="Q184" s="32">
        <f t="shared" si="24"/>
        <v>6.9121597334742546E-11</v>
      </c>
      <c r="R184" s="5">
        <f t="shared" si="18"/>
        <v>0</v>
      </c>
      <c r="S184" s="32">
        <f t="shared" si="19"/>
        <v>6.9121597334742546E-11</v>
      </c>
      <c r="T184" s="24"/>
      <c r="U184" s="149">
        <f t="shared" si="25"/>
        <v>0</v>
      </c>
      <c r="V184" s="5">
        <f t="shared" si="20"/>
        <v>0</v>
      </c>
      <c r="W184" s="5">
        <f t="shared" si="21"/>
        <v>0</v>
      </c>
      <c r="X184" s="5">
        <f t="shared" si="22"/>
        <v>0</v>
      </c>
      <c r="Y184" s="24"/>
    </row>
    <row r="185" spans="6:25" x14ac:dyDescent="0.2">
      <c r="F185" s="9"/>
      <c r="O185" s="25">
        <f t="shared" si="23"/>
        <v>76702</v>
      </c>
      <c r="P185" s="31">
        <v>179</v>
      </c>
      <c r="Q185" s="32">
        <f t="shared" si="24"/>
        <v>6.9121597334742546E-11</v>
      </c>
      <c r="R185" s="5">
        <f t="shared" si="18"/>
        <v>0</v>
      </c>
      <c r="S185" s="32">
        <f t="shared" si="19"/>
        <v>6.9121597334742546E-11</v>
      </c>
      <c r="T185" s="24"/>
      <c r="U185" s="149">
        <f t="shared" si="25"/>
        <v>0</v>
      </c>
      <c r="V185" s="5">
        <f t="shared" si="20"/>
        <v>0</v>
      </c>
      <c r="W185" s="5">
        <f t="shared" si="21"/>
        <v>0</v>
      </c>
      <c r="X185" s="5">
        <f t="shared" si="22"/>
        <v>0</v>
      </c>
      <c r="Y185" s="24"/>
    </row>
    <row r="186" spans="6:25" x14ac:dyDescent="0.2">
      <c r="F186" s="9"/>
      <c r="O186" s="25">
        <f t="shared" si="23"/>
        <v>76883</v>
      </c>
      <c r="P186" s="31">
        <v>180</v>
      </c>
      <c r="Q186" s="32">
        <f t="shared" si="24"/>
        <v>6.9121597334742546E-11</v>
      </c>
      <c r="R186" s="5">
        <f t="shared" si="18"/>
        <v>0</v>
      </c>
      <c r="S186" s="32">
        <f t="shared" si="19"/>
        <v>6.9121597334742546E-11</v>
      </c>
      <c r="T186" s="24"/>
      <c r="U186" s="149">
        <f t="shared" si="25"/>
        <v>0</v>
      </c>
      <c r="V186" s="5">
        <f t="shared" si="20"/>
        <v>0</v>
      </c>
      <c r="W186" s="5">
        <f t="shared" si="21"/>
        <v>0</v>
      </c>
      <c r="X186" s="5">
        <f t="shared" si="22"/>
        <v>0</v>
      </c>
      <c r="Y186" s="24"/>
    </row>
    <row r="187" spans="6:25" x14ac:dyDescent="0.2">
      <c r="F187" s="9"/>
      <c r="O187" s="25">
        <f t="shared" si="23"/>
        <v>77067</v>
      </c>
      <c r="P187" s="31">
        <v>181</v>
      </c>
      <c r="Q187" s="32">
        <f t="shared" si="24"/>
        <v>6.9121597334742546E-11</v>
      </c>
      <c r="R187" s="5">
        <f t="shared" si="18"/>
        <v>0</v>
      </c>
      <c r="S187" s="32">
        <f t="shared" si="19"/>
        <v>6.9121597334742546E-11</v>
      </c>
      <c r="T187" s="24"/>
      <c r="U187" s="149">
        <f t="shared" si="25"/>
        <v>0</v>
      </c>
      <c r="V187" s="5">
        <f t="shared" si="20"/>
        <v>0</v>
      </c>
      <c r="W187" s="5">
        <f t="shared" si="21"/>
        <v>0</v>
      </c>
      <c r="X187" s="5">
        <f t="shared" si="22"/>
        <v>0</v>
      </c>
      <c r="Y187" s="24"/>
    </row>
    <row r="188" spans="6:25" x14ac:dyDescent="0.2">
      <c r="F188" s="9"/>
      <c r="O188" s="25">
        <f t="shared" si="23"/>
        <v>77248</v>
      </c>
      <c r="P188" s="31">
        <v>182</v>
      </c>
      <c r="Q188" s="32">
        <f t="shared" si="24"/>
        <v>6.9121597334742546E-11</v>
      </c>
      <c r="R188" s="5">
        <f t="shared" si="18"/>
        <v>0</v>
      </c>
      <c r="S188" s="32">
        <f t="shared" si="19"/>
        <v>6.9121597334742546E-11</v>
      </c>
      <c r="T188" s="24"/>
      <c r="U188" s="149">
        <f t="shared" si="25"/>
        <v>0</v>
      </c>
      <c r="V188" s="5">
        <f t="shared" si="20"/>
        <v>0</v>
      </c>
      <c r="W188" s="5">
        <f t="shared" si="21"/>
        <v>0</v>
      </c>
      <c r="X188" s="5">
        <f t="shared" si="22"/>
        <v>0</v>
      </c>
      <c r="Y188" s="24"/>
    </row>
    <row r="189" spans="6:25" x14ac:dyDescent="0.2">
      <c r="F189" s="9"/>
      <c r="O189" s="25">
        <f t="shared" si="23"/>
        <v>77432</v>
      </c>
      <c r="P189" s="31">
        <v>183</v>
      </c>
      <c r="Q189" s="32">
        <f t="shared" si="24"/>
        <v>6.9121597334742546E-11</v>
      </c>
      <c r="R189" s="5">
        <f t="shared" si="18"/>
        <v>0</v>
      </c>
      <c r="S189" s="32">
        <f t="shared" si="19"/>
        <v>6.9121597334742546E-11</v>
      </c>
      <c r="T189" s="24"/>
      <c r="U189" s="149">
        <f t="shared" si="25"/>
        <v>0</v>
      </c>
      <c r="V189" s="5">
        <f t="shared" si="20"/>
        <v>0</v>
      </c>
      <c r="W189" s="5">
        <f t="shared" si="21"/>
        <v>0</v>
      </c>
      <c r="X189" s="5">
        <f t="shared" si="22"/>
        <v>0</v>
      </c>
      <c r="Y189" s="24"/>
    </row>
    <row r="190" spans="6:25" x14ac:dyDescent="0.2">
      <c r="F190" s="9"/>
      <c r="O190" s="25">
        <f t="shared" si="23"/>
        <v>77614</v>
      </c>
      <c r="P190" s="31">
        <v>184</v>
      </c>
      <c r="Q190" s="32">
        <f t="shared" si="24"/>
        <v>6.9121597334742546E-11</v>
      </c>
      <c r="R190" s="5">
        <f t="shared" si="18"/>
        <v>0</v>
      </c>
      <c r="S190" s="32">
        <f t="shared" si="19"/>
        <v>6.9121597334742546E-11</v>
      </c>
      <c r="T190" s="24"/>
      <c r="U190" s="149">
        <f t="shared" si="25"/>
        <v>0</v>
      </c>
      <c r="V190" s="5">
        <f t="shared" si="20"/>
        <v>0</v>
      </c>
      <c r="W190" s="5">
        <f t="shared" si="21"/>
        <v>0</v>
      </c>
      <c r="X190" s="5">
        <f t="shared" si="22"/>
        <v>0</v>
      </c>
      <c r="Y190" s="24"/>
    </row>
    <row r="191" spans="6:25" x14ac:dyDescent="0.2">
      <c r="F191" s="9"/>
      <c r="O191" s="25">
        <f t="shared" si="23"/>
        <v>77798</v>
      </c>
      <c r="P191" s="31">
        <v>185</v>
      </c>
      <c r="Q191" s="32">
        <f t="shared" si="24"/>
        <v>6.9121597334742546E-11</v>
      </c>
      <c r="R191" s="5">
        <f t="shared" si="18"/>
        <v>0</v>
      </c>
      <c r="S191" s="32">
        <f t="shared" si="19"/>
        <v>6.9121597334742546E-11</v>
      </c>
      <c r="T191" s="24"/>
      <c r="U191" s="149">
        <f t="shared" si="25"/>
        <v>0</v>
      </c>
      <c r="V191" s="5">
        <f t="shared" si="20"/>
        <v>0</v>
      </c>
      <c r="W191" s="5">
        <f t="shared" si="21"/>
        <v>0</v>
      </c>
      <c r="X191" s="5">
        <f t="shared" si="22"/>
        <v>0</v>
      </c>
      <c r="Y191" s="24"/>
    </row>
    <row r="192" spans="6:25" x14ac:dyDescent="0.2">
      <c r="F192" s="9"/>
      <c r="O192" s="25">
        <f t="shared" si="23"/>
        <v>77979</v>
      </c>
      <c r="P192" s="31">
        <v>186</v>
      </c>
      <c r="Q192" s="32">
        <f t="shared" si="24"/>
        <v>6.9121597334742546E-11</v>
      </c>
      <c r="R192" s="5">
        <f t="shared" si="18"/>
        <v>0</v>
      </c>
      <c r="S192" s="32">
        <f t="shared" si="19"/>
        <v>6.9121597334742546E-11</v>
      </c>
      <c r="T192" s="24"/>
      <c r="U192" s="149">
        <f t="shared" si="25"/>
        <v>0</v>
      </c>
      <c r="V192" s="5">
        <f t="shared" si="20"/>
        <v>0</v>
      </c>
      <c r="W192" s="5">
        <f t="shared" si="21"/>
        <v>0</v>
      </c>
      <c r="X192" s="5">
        <f t="shared" si="22"/>
        <v>0</v>
      </c>
      <c r="Y192" s="24"/>
    </row>
    <row r="193" spans="6:25" x14ac:dyDescent="0.2">
      <c r="F193" s="9"/>
      <c r="O193" s="25">
        <f t="shared" si="23"/>
        <v>78163</v>
      </c>
      <c r="P193" s="31">
        <v>187</v>
      </c>
      <c r="Q193" s="32">
        <f t="shared" si="24"/>
        <v>6.9121597334742546E-11</v>
      </c>
      <c r="R193" s="5">
        <f t="shared" si="18"/>
        <v>0</v>
      </c>
      <c r="S193" s="32">
        <f t="shared" si="19"/>
        <v>6.9121597334742546E-11</v>
      </c>
      <c r="T193" s="24"/>
      <c r="U193" s="149">
        <f t="shared" si="25"/>
        <v>0</v>
      </c>
      <c r="V193" s="5">
        <f t="shared" si="20"/>
        <v>0</v>
      </c>
      <c r="W193" s="5">
        <f t="shared" si="21"/>
        <v>0</v>
      </c>
      <c r="X193" s="5">
        <f t="shared" si="22"/>
        <v>0</v>
      </c>
      <c r="Y193" s="24"/>
    </row>
    <row r="194" spans="6:25" x14ac:dyDescent="0.2">
      <c r="F194" s="9"/>
      <c r="O194" s="25">
        <f t="shared" si="23"/>
        <v>78344</v>
      </c>
      <c r="P194" s="31">
        <v>188</v>
      </c>
      <c r="Q194" s="32">
        <f t="shared" si="24"/>
        <v>6.9121597334742546E-11</v>
      </c>
      <c r="R194" s="5">
        <f t="shared" si="18"/>
        <v>0</v>
      </c>
      <c r="S194" s="32">
        <f t="shared" si="19"/>
        <v>6.9121597334742546E-11</v>
      </c>
      <c r="T194" s="24"/>
      <c r="U194" s="149">
        <f t="shared" si="25"/>
        <v>0</v>
      </c>
      <c r="V194" s="5">
        <f t="shared" si="20"/>
        <v>0</v>
      </c>
      <c r="W194" s="5">
        <f t="shared" si="21"/>
        <v>0</v>
      </c>
      <c r="X194" s="5">
        <f t="shared" si="22"/>
        <v>0</v>
      </c>
      <c r="Y194" s="24"/>
    </row>
    <row r="195" spans="6:25" x14ac:dyDescent="0.2">
      <c r="F195" s="9"/>
      <c r="O195" s="25">
        <f t="shared" si="23"/>
        <v>78528</v>
      </c>
      <c r="P195" s="31">
        <v>189</v>
      </c>
      <c r="Q195" s="32">
        <f t="shared" si="24"/>
        <v>6.9121597334742546E-11</v>
      </c>
      <c r="R195" s="5">
        <f t="shared" si="18"/>
        <v>0</v>
      </c>
      <c r="S195" s="32">
        <f t="shared" si="19"/>
        <v>6.9121597334742546E-11</v>
      </c>
      <c r="T195" s="24"/>
      <c r="U195" s="149">
        <f t="shared" si="25"/>
        <v>0</v>
      </c>
      <c r="V195" s="5">
        <f t="shared" si="20"/>
        <v>0</v>
      </c>
      <c r="W195" s="5">
        <f t="shared" si="21"/>
        <v>0</v>
      </c>
      <c r="X195" s="5">
        <f t="shared" si="22"/>
        <v>0</v>
      </c>
      <c r="Y195" s="24"/>
    </row>
    <row r="196" spans="6:25" x14ac:dyDescent="0.2">
      <c r="F196" s="9"/>
      <c r="O196" s="25">
        <f t="shared" si="23"/>
        <v>78709</v>
      </c>
      <c r="P196" s="31">
        <v>190</v>
      </c>
      <c r="Q196" s="32">
        <f t="shared" si="24"/>
        <v>6.9121597334742546E-11</v>
      </c>
      <c r="R196" s="5">
        <f t="shared" si="18"/>
        <v>0</v>
      </c>
      <c r="S196" s="32">
        <f t="shared" si="19"/>
        <v>6.9121597334742546E-11</v>
      </c>
      <c r="T196" s="24"/>
      <c r="U196" s="149">
        <f t="shared" si="25"/>
        <v>0</v>
      </c>
      <c r="V196" s="5">
        <f t="shared" si="20"/>
        <v>0</v>
      </c>
      <c r="W196" s="5">
        <f t="shared" si="21"/>
        <v>0</v>
      </c>
      <c r="X196" s="5">
        <f t="shared" si="22"/>
        <v>0</v>
      </c>
      <c r="Y196" s="24"/>
    </row>
    <row r="197" spans="6:25" x14ac:dyDescent="0.2">
      <c r="F197" s="9"/>
      <c r="O197" s="25">
        <f t="shared" si="23"/>
        <v>78893</v>
      </c>
      <c r="P197" s="31">
        <v>191</v>
      </c>
      <c r="Q197" s="32">
        <f t="shared" si="24"/>
        <v>6.9121597334742546E-11</v>
      </c>
      <c r="R197" s="5">
        <f t="shared" si="18"/>
        <v>0</v>
      </c>
      <c r="S197" s="32">
        <f t="shared" si="19"/>
        <v>6.9121597334742546E-11</v>
      </c>
      <c r="T197" s="24"/>
      <c r="U197" s="149">
        <f t="shared" si="25"/>
        <v>0</v>
      </c>
      <c r="V197" s="5">
        <f t="shared" si="20"/>
        <v>0</v>
      </c>
      <c r="W197" s="5">
        <f t="shared" si="21"/>
        <v>0</v>
      </c>
      <c r="X197" s="5">
        <f t="shared" si="22"/>
        <v>0</v>
      </c>
      <c r="Y197" s="24"/>
    </row>
    <row r="198" spans="6:25" x14ac:dyDescent="0.2">
      <c r="F198" s="9"/>
      <c r="O198" s="25">
        <f t="shared" si="23"/>
        <v>79075</v>
      </c>
      <c r="P198" s="31">
        <v>192</v>
      </c>
      <c r="Q198" s="32">
        <f t="shared" si="24"/>
        <v>6.9121597334742546E-11</v>
      </c>
      <c r="R198" s="5">
        <f t="shared" si="18"/>
        <v>0</v>
      </c>
      <c r="S198" s="32">
        <f t="shared" si="19"/>
        <v>6.9121597334742546E-11</v>
      </c>
      <c r="T198" s="24"/>
      <c r="U198" s="149">
        <f t="shared" si="25"/>
        <v>0</v>
      </c>
      <c r="V198" s="5">
        <f t="shared" si="20"/>
        <v>0</v>
      </c>
      <c r="W198" s="5">
        <f t="shared" si="21"/>
        <v>0</v>
      </c>
      <c r="X198" s="5">
        <f t="shared" si="22"/>
        <v>0</v>
      </c>
      <c r="Y198" s="24"/>
    </row>
    <row r="199" spans="6:25" x14ac:dyDescent="0.2">
      <c r="F199" s="9"/>
      <c r="O199" s="25">
        <f t="shared" si="23"/>
        <v>79259</v>
      </c>
      <c r="P199" s="31">
        <v>193</v>
      </c>
      <c r="Q199" s="32">
        <f t="shared" si="24"/>
        <v>6.9121597334742546E-11</v>
      </c>
      <c r="R199" s="5">
        <f t="shared" ref="R199:R246" si="26">+IF(P199&lt;=$X$1*2,$V$3/($X$1*2),0)</f>
        <v>0</v>
      </c>
      <c r="S199" s="32">
        <f t="shared" ref="S199:S246" si="27">+Q199-R199</f>
        <v>6.9121597334742546E-11</v>
      </c>
      <c r="T199" s="24"/>
      <c r="U199" s="149">
        <f t="shared" si="25"/>
        <v>0</v>
      </c>
      <c r="V199" s="5">
        <f t="shared" ref="V199:V246" si="28">+U199*$X$2/2</f>
        <v>0</v>
      </c>
      <c r="W199" s="5">
        <f t="shared" ref="W199:W246" si="29">+R199-V199</f>
        <v>0</v>
      </c>
      <c r="X199" s="5">
        <f t="shared" ref="X199:X246" si="30">+U199-W199</f>
        <v>0</v>
      </c>
      <c r="Y199" s="24"/>
    </row>
    <row r="200" spans="6:25" x14ac:dyDescent="0.2">
      <c r="F200" s="9"/>
      <c r="O200" s="25">
        <f t="shared" ref="O200:O246" si="31">+EOMONTH(O199,6)</f>
        <v>79440</v>
      </c>
      <c r="P200" s="31">
        <v>194</v>
      </c>
      <c r="Q200" s="32">
        <f t="shared" ref="Q200:Q246" si="32">+S199</f>
        <v>6.9121597334742546E-11</v>
      </c>
      <c r="R200" s="5">
        <f t="shared" si="26"/>
        <v>0</v>
      </c>
      <c r="S200" s="32">
        <f t="shared" si="27"/>
        <v>6.9121597334742546E-11</v>
      </c>
      <c r="T200" s="24"/>
      <c r="U200" s="149">
        <f t="shared" ref="U200:U246" si="33">+U199-W199</f>
        <v>0</v>
      </c>
      <c r="V200" s="5">
        <f t="shared" si="28"/>
        <v>0</v>
      </c>
      <c r="W200" s="5">
        <f t="shared" si="29"/>
        <v>0</v>
      </c>
      <c r="X200" s="5">
        <f t="shared" si="30"/>
        <v>0</v>
      </c>
      <c r="Y200" s="24"/>
    </row>
    <row r="201" spans="6:25" x14ac:dyDescent="0.2">
      <c r="F201" s="9"/>
      <c r="O201" s="25">
        <f t="shared" si="31"/>
        <v>79624</v>
      </c>
      <c r="P201" s="31">
        <v>195</v>
      </c>
      <c r="Q201" s="32">
        <f t="shared" si="32"/>
        <v>6.9121597334742546E-11</v>
      </c>
      <c r="R201" s="5">
        <f t="shared" si="26"/>
        <v>0</v>
      </c>
      <c r="S201" s="32">
        <f t="shared" si="27"/>
        <v>6.9121597334742546E-11</v>
      </c>
      <c r="T201" s="24"/>
      <c r="U201" s="149">
        <f t="shared" si="33"/>
        <v>0</v>
      </c>
      <c r="V201" s="5">
        <f t="shared" si="28"/>
        <v>0</v>
      </c>
      <c r="W201" s="5">
        <f t="shared" si="29"/>
        <v>0</v>
      </c>
      <c r="X201" s="5">
        <f t="shared" si="30"/>
        <v>0</v>
      </c>
      <c r="Y201" s="24"/>
    </row>
    <row r="202" spans="6:25" x14ac:dyDescent="0.2">
      <c r="F202" s="9"/>
      <c r="O202" s="25">
        <f t="shared" si="31"/>
        <v>79805</v>
      </c>
      <c r="P202" s="31">
        <v>196</v>
      </c>
      <c r="Q202" s="32">
        <f t="shared" si="32"/>
        <v>6.9121597334742546E-11</v>
      </c>
      <c r="R202" s="5">
        <f t="shared" si="26"/>
        <v>0</v>
      </c>
      <c r="S202" s="32">
        <f t="shared" si="27"/>
        <v>6.9121597334742546E-11</v>
      </c>
      <c r="T202" s="24"/>
      <c r="U202" s="149">
        <f t="shared" si="33"/>
        <v>0</v>
      </c>
      <c r="V202" s="5">
        <f t="shared" si="28"/>
        <v>0</v>
      </c>
      <c r="W202" s="5">
        <f t="shared" si="29"/>
        <v>0</v>
      </c>
      <c r="X202" s="5">
        <f t="shared" si="30"/>
        <v>0</v>
      </c>
      <c r="Y202" s="24"/>
    </row>
    <row r="203" spans="6:25" x14ac:dyDescent="0.2">
      <c r="F203" s="9"/>
      <c r="O203" s="25">
        <f t="shared" si="31"/>
        <v>79989</v>
      </c>
      <c r="P203" s="31">
        <v>197</v>
      </c>
      <c r="Q203" s="32">
        <f t="shared" si="32"/>
        <v>6.9121597334742546E-11</v>
      </c>
      <c r="R203" s="5">
        <f t="shared" si="26"/>
        <v>0</v>
      </c>
      <c r="S203" s="32">
        <f t="shared" si="27"/>
        <v>6.9121597334742546E-11</v>
      </c>
      <c r="T203" s="24"/>
      <c r="U203" s="149">
        <f t="shared" si="33"/>
        <v>0</v>
      </c>
      <c r="V203" s="5">
        <f t="shared" si="28"/>
        <v>0</v>
      </c>
      <c r="W203" s="5">
        <f t="shared" si="29"/>
        <v>0</v>
      </c>
      <c r="X203" s="5">
        <f t="shared" si="30"/>
        <v>0</v>
      </c>
      <c r="Y203" s="24"/>
    </row>
    <row r="204" spans="6:25" x14ac:dyDescent="0.2">
      <c r="F204" s="9"/>
      <c r="O204" s="25">
        <f t="shared" si="31"/>
        <v>80170</v>
      </c>
      <c r="P204" s="31">
        <v>198</v>
      </c>
      <c r="Q204" s="32">
        <f t="shared" si="32"/>
        <v>6.9121597334742546E-11</v>
      </c>
      <c r="R204" s="5">
        <f t="shared" si="26"/>
        <v>0</v>
      </c>
      <c r="S204" s="32">
        <f t="shared" si="27"/>
        <v>6.9121597334742546E-11</v>
      </c>
      <c r="T204" s="24"/>
      <c r="U204" s="149">
        <f t="shared" si="33"/>
        <v>0</v>
      </c>
      <c r="V204" s="5">
        <f t="shared" si="28"/>
        <v>0</v>
      </c>
      <c r="W204" s="5">
        <f t="shared" si="29"/>
        <v>0</v>
      </c>
      <c r="X204" s="5">
        <f t="shared" si="30"/>
        <v>0</v>
      </c>
      <c r="Y204" s="24"/>
    </row>
    <row r="205" spans="6:25" x14ac:dyDescent="0.2">
      <c r="F205" s="9"/>
      <c r="O205" s="25">
        <f t="shared" si="31"/>
        <v>80354</v>
      </c>
      <c r="P205" s="31">
        <v>199</v>
      </c>
      <c r="Q205" s="32">
        <f t="shared" si="32"/>
        <v>6.9121597334742546E-11</v>
      </c>
      <c r="R205" s="5">
        <f t="shared" si="26"/>
        <v>0</v>
      </c>
      <c r="S205" s="32">
        <f t="shared" si="27"/>
        <v>6.9121597334742546E-11</v>
      </c>
      <c r="T205" s="24"/>
      <c r="U205" s="149">
        <f t="shared" si="33"/>
        <v>0</v>
      </c>
      <c r="V205" s="5">
        <f t="shared" si="28"/>
        <v>0</v>
      </c>
      <c r="W205" s="5">
        <f t="shared" si="29"/>
        <v>0</v>
      </c>
      <c r="X205" s="5">
        <f t="shared" si="30"/>
        <v>0</v>
      </c>
      <c r="Y205" s="24"/>
    </row>
    <row r="206" spans="6:25" x14ac:dyDescent="0.2">
      <c r="F206" s="9"/>
      <c r="O206" s="25">
        <f t="shared" si="31"/>
        <v>80536</v>
      </c>
      <c r="P206" s="31">
        <v>200</v>
      </c>
      <c r="Q206" s="32">
        <f t="shared" si="32"/>
        <v>6.9121597334742546E-11</v>
      </c>
      <c r="R206" s="5">
        <f t="shared" si="26"/>
        <v>0</v>
      </c>
      <c r="S206" s="32">
        <f t="shared" si="27"/>
        <v>6.9121597334742546E-11</v>
      </c>
      <c r="T206" s="24"/>
      <c r="U206" s="149">
        <f t="shared" si="33"/>
        <v>0</v>
      </c>
      <c r="V206" s="5">
        <f t="shared" si="28"/>
        <v>0</v>
      </c>
      <c r="W206" s="5">
        <f t="shared" si="29"/>
        <v>0</v>
      </c>
      <c r="X206" s="5">
        <f t="shared" si="30"/>
        <v>0</v>
      </c>
      <c r="Y206" s="24"/>
    </row>
    <row r="207" spans="6:25" x14ac:dyDescent="0.2">
      <c r="F207" s="9"/>
      <c r="O207" s="25">
        <f t="shared" si="31"/>
        <v>80720</v>
      </c>
      <c r="P207" s="31">
        <v>201</v>
      </c>
      <c r="Q207" s="32">
        <f t="shared" si="32"/>
        <v>6.9121597334742546E-11</v>
      </c>
      <c r="R207" s="5">
        <f t="shared" si="26"/>
        <v>0</v>
      </c>
      <c r="S207" s="32">
        <f t="shared" si="27"/>
        <v>6.9121597334742546E-11</v>
      </c>
      <c r="T207" s="24"/>
      <c r="U207" s="149">
        <f t="shared" si="33"/>
        <v>0</v>
      </c>
      <c r="V207" s="5">
        <f t="shared" si="28"/>
        <v>0</v>
      </c>
      <c r="W207" s="5">
        <f t="shared" si="29"/>
        <v>0</v>
      </c>
      <c r="X207" s="5">
        <f t="shared" si="30"/>
        <v>0</v>
      </c>
      <c r="Y207" s="24"/>
    </row>
    <row r="208" spans="6:25" x14ac:dyDescent="0.2">
      <c r="F208" s="9"/>
      <c r="O208" s="25">
        <f t="shared" si="31"/>
        <v>80901</v>
      </c>
      <c r="P208" s="31">
        <v>202</v>
      </c>
      <c r="Q208" s="32">
        <f t="shared" si="32"/>
        <v>6.9121597334742546E-11</v>
      </c>
      <c r="R208" s="5">
        <f t="shared" si="26"/>
        <v>0</v>
      </c>
      <c r="S208" s="32">
        <f t="shared" si="27"/>
        <v>6.9121597334742546E-11</v>
      </c>
      <c r="T208" s="24"/>
      <c r="U208" s="149">
        <f t="shared" si="33"/>
        <v>0</v>
      </c>
      <c r="V208" s="5">
        <f t="shared" si="28"/>
        <v>0</v>
      </c>
      <c r="W208" s="5">
        <f t="shared" si="29"/>
        <v>0</v>
      </c>
      <c r="X208" s="5">
        <f t="shared" si="30"/>
        <v>0</v>
      </c>
      <c r="Y208" s="24"/>
    </row>
    <row r="209" spans="6:25" x14ac:dyDescent="0.2">
      <c r="F209" s="9"/>
      <c r="O209" s="25">
        <f t="shared" si="31"/>
        <v>81085</v>
      </c>
      <c r="P209" s="31">
        <v>203</v>
      </c>
      <c r="Q209" s="32">
        <f t="shared" si="32"/>
        <v>6.9121597334742546E-11</v>
      </c>
      <c r="R209" s="5">
        <f t="shared" si="26"/>
        <v>0</v>
      </c>
      <c r="S209" s="32">
        <f t="shared" si="27"/>
        <v>6.9121597334742546E-11</v>
      </c>
      <c r="T209" s="24"/>
      <c r="U209" s="149">
        <f t="shared" si="33"/>
        <v>0</v>
      </c>
      <c r="V209" s="5">
        <f t="shared" si="28"/>
        <v>0</v>
      </c>
      <c r="W209" s="5">
        <f t="shared" si="29"/>
        <v>0</v>
      </c>
      <c r="X209" s="5">
        <f t="shared" si="30"/>
        <v>0</v>
      </c>
      <c r="Y209" s="24"/>
    </row>
    <row r="210" spans="6:25" x14ac:dyDescent="0.2">
      <c r="F210" s="9"/>
      <c r="O210" s="25">
        <f t="shared" si="31"/>
        <v>81266</v>
      </c>
      <c r="P210" s="31">
        <v>204</v>
      </c>
      <c r="Q210" s="32">
        <f t="shared" si="32"/>
        <v>6.9121597334742546E-11</v>
      </c>
      <c r="R210" s="5">
        <f t="shared" si="26"/>
        <v>0</v>
      </c>
      <c r="S210" s="32">
        <f t="shared" si="27"/>
        <v>6.9121597334742546E-11</v>
      </c>
      <c r="T210" s="24"/>
      <c r="U210" s="149">
        <f t="shared" si="33"/>
        <v>0</v>
      </c>
      <c r="V210" s="5">
        <f t="shared" si="28"/>
        <v>0</v>
      </c>
      <c r="W210" s="5">
        <f t="shared" si="29"/>
        <v>0</v>
      </c>
      <c r="X210" s="5">
        <f t="shared" si="30"/>
        <v>0</v>
      </c>
      <c r="Y210" s="24"/>
    </row>
    <row r="211" spans="6:25" x14ac:dyDescent="0.2">
      <c r="F211" s="9"/>
      <c r="O211" s="25">
        <f t="shared" si="31"/>
        <v>81450</v>
      </c>
      <c r="P211" s="31">
        <v>205</v>
      </c>
      <c r="Q211" s="32">
        <f t="shared" si="32"/>
        <v>6.9121597334742546E-11</v>
      </c>
      <c r="R211" s="5">
        <f t="shared" si="26"/>
        <v>0</v>
      </c>
      <c r="S211" s="32">
        <f t="shared" si="27"/>
        <v>6.9121597334742546E-11</v>
      </c>
      <c r="T211" s="24"/>
      <c r="U211" s="149">
        <f t="shared" si="33"/>
        <v>0</v>
      </c>
      <c r="V211" s="5">
        <f t="shared" si="28"/>
        <v>0</v>
      </c>
      <c r="W211" s="5">
        <f t="shared" si="29"/>
        <v>0</v>
      </c>
      <c r="X211" s="5">
        <f t="shared" si="30"/>
        <v>0</v>
      </c>
      <c r="Y211" s="24"/>
    </row>
    <row r="212" spans="6:25" x14ac:dyDescent="0.2">
      <c r="F212" s="9"/>
      <c r="O212" s="25">
        <f t="shared" si="31"/>
        <v>81631</v>
      </c>
      <c r="P212" s="31">
        <v>206</v>
      </c>
      <c r="Q212" s="32">
        <f t="shared" si="32"/>
        <v>6.9121597334742546E-11</v>
      </c>
      <c r="R212" s="5">
        <f t="shared" si="26"/>
        <v>0</v>
      </c>
      <c r="S212" s="32">
        <f t="shared" si="27"/>
        <v>6.9121597334742546E-11</v>
      </c>
      <c r="T212" s="24"/>
      <c r="U212" s="149">
        <f t="shared" si="33"/>
        <v>0</v>
      </c>
      <c r="V212" s="5">
        <f t="shared" si="28"/>
        <v>0</v>
      </c>
      <c r="W212" s="5">
        <f t="shared" si="29"/>
        <v>0</v>
      </c>
      <c r="X212" s="5">
        <f t="shared" si="30"/>
        <v>0</v>
      </c>
      <c r="Y212" s="24"/>
    </row>
    <row r="213" spans="6:25" x14ac:dyDescent="0.2">
      <c r="F213" s="9"/>
      <c r="O213" s="25">
        <f t="shared" si="31"/>
        <v>81815</v>
      </c>
      <c r="P213" s="31">
        <v>207</v>
      </c>
      <c r="Q213" s="32">
        <f t="shared" si="32"/>
        <v>6.9121597334742546E-11</v>
      </c>
      <c r="R213" s="5">
        <f t="shared" si="26"/>
        <v>0</v>
      </c>
      <c r="S213" s="32">
        <f t="shared" si="27"/>
        <v>6.9121597334742546E-11</v>
      </c>
      <c r="T213" s="24"/>
      <c r="U213" s="149">
        <f t="shared" si="33"/>
        <v>0</v>
      </c>
      <c r="V213" s="5">
        <f t="shared" si="28"/>
        <v>0</v>
      </c>
      <c r="W213" s="5">
        <f t="shared" si="29"/>
        <v>0</v>
      </c>
      <c r="X213" s="5">
        <f t="shared" si="30"/>
        <v>0</v>
      </c>
      <c r="Y213" s="24"/>
    </row>
    <row r="214" spans="6:25" x14ac:dyDescent="0.2">
      <c r="F214" s="9"/>
      <c r="O214" s="25">
        <f t="shared" si="31"/>
        <v>81997</v>
      </c>
      <c r="P214" s="31">
        <v>208</v>
      </c>
      <c r="Q214" s="32">
        <f t="shared" si="32"/>
        <v>6.9121597334742546E-11</v>
      </c>
      <c r="R214" s="5">
        <f t="shared" si="26"/>
        <v>0</v>
      </c>
      <c r="S214" s="32">
        <f t="shared" si="27"/>
        <v>6.9121597334742546E-11</v>
      </c>
      <c r="T214" s="24"/>
      <c r="U214" s="149">
        <f t="shared" si="33"/>
        <v>0</v>
      </c>
      <c r="V214" s="5">
        <f t="shared" si="28"/>
        <v>0</v>
      </c>
      <c r="W214" s="5">
        <f t="shared" si="29"/>
        <v>0</v>
      </c>
      <c r="X214" s="5">
        <f t="shared" si="30"/>
        <v>0</v>
      </c>
      <c r="Y214" s="24"/>
    </row>
    <row r="215" spans="6:25" x14ac:dyDescent="0.2">
      <c r="F215" s="9"/>
      <c r="O215" s="25">
        <f t="shared" si="31"/>
        <v>82181</v>
      </c>
      <c r="P215" s="31">
        <v>209</v>
      </c>
      <c r="Q215" s="32">
        <f t="shared" si="32"/>
        <v>6.9121597334742546E-11</v>
      </c>
      <c r="R215" s="5">
        <f t="shared" si="26"/>
        <v>0</v>
      </c>
      <c r="S215" s="32">
        <f t="shared" si="27"/>
        <v>6.9121597334742546E-11</v>
      </c>
      <c r="T215" s="24"/>
      <c r="U215" s="149">
        <f t="shared" si="33"/>
        <v>0</v>
      </c>
      <c r="V215" s="5">
        <f t="shared" si="28"/>
        <v>0</v>
      </c>
      <c r="W215" s="5">
        <f t="shared" si="29"/>
        <v>0</v>
      </c>
      <c r="X215" s="5">
        <f t="shared" si="30"/>
        <v>0</v>
      </c>
      <c r="Y215" s="24"/>
    </row>
    <row r="216" spans="6:25" x14ac:dyDescent="0.2">
      <c r="F216" s="9"/>
      <c r="O216" s="25">
        <f t="shared" si="31"/>
        <v>82362</v>
      </c>
      <c r="P216" s="31">
        <v>210</v>
      </c>
      <c r="Q216" s="32">
        <f t="shared" si="32"/>
        <v>6.9121597334742546E-11</v>
      </c>
      <c r="R216" s="5">
        <f t="shared" si="26"/>
        <v>0</v>
      </c>
      <c r="S216" s="32">
        <f t="shared" si="27"/>
        <v>6.9121597334742546E-11</v>
      </c>
      <c r="T216" s="24"/>
      <c r="U216" s="149">
        <f t="shared" si="33"/>
        <v>0</v>
      </c>
      <c r="V216" s="5">
        <f t="shared" si="28"/>
        <v>0</v>
      </c>
      <c r="W216" s="5">
        <f t="shared" si="29"/>
        <v>0</v>
      </c>
      <c r="X216" s="5">
        <f t="shared" si="30"/>
        <v>0</v>
      </c>
      <c r="Y216" s="24"/>
    </row>
    <row r="217" spans="6:25" x14ac:dyDescent="0.2">
      <c r="F217" s="9"/>
      <c r="O217" s="25">
        <f t="shared" si="31"/>
        <v>82546</v>
      </c>
      <c r="P217" s="31">
        <v>211</v>
      </c>
      <c r="Q217" s="32">
        <f t="shared" si="32"/>
        <v>6.9121597334742546E-11</v>
      </c>
      <c r="R217" s="5">
        <f t="shared" si="26"/>
        <v>0</v>
      </c>
      <c r="S217" s="32">
        <f t="shared" si="27"/>
        <v>6.9121597334742546E-11</v>
      </c>
      <c r="T217" s="24"/>
      <c r="U217" s="149">
        <f t="shared" si="33"/>
        <v>0</v>
      </c>
      <c r="V217" s="5">
        <f t="shared" si="28"/>
        <v>0</v>
      </c>
      <c r="W217" s="5">
        <f t="shared" si="29"/>
        <v>0</v>
      </c>
      <c r="X217" s="5">
        <f t="shared" si="30"/>
        <v>0</v>
      </c>
      <c r="Y217" s="24"/>
    </row>
    <row r="218" spans="6:25" x14ac:dyDescent="0.2">
      <c r="F218" s="9"/>
      <c r="O218" s="25">
        <f t="shared" si="31"/>
        <v>82727</v>
      </c>
      <c r="P218" s="31">
        <v>212</v>
      </c>
      <c r="Q218" s="32">
        <f t="shared" si="32"/>
        <v>6.9121597334742546E-11</v>
      </c>
      <c r="R218" s="5">
        <f t="shared" si="26"/>
        <v>0</v>
      </c>
      <c r="S218" s="32">
        <f t="shared" si="27"/>
        <v>6.9121597334742546E-11</v>
      </c>
      <c r="T218" s="24"/>
      <c r="U218" s="149">
        <f t="shared" si="33"/>
        <v>0</v>
      </c>
      <c r="V218" s="5">
        <f t="shared" si="28"/>
        <v>0</v>
      </c>
      <c r="W218" s="5">
        <f t="shared" si="29"/>
        <v>0</v>
      </c>
      <c r="X218" s="5">
        <f t="shared" si="30"/>
        <v>0</v>
      </c>
      <c r="Y218" s="24"/>
    </row>
    <row r="219" spans="6:25" x14ac:dyDescent="0.2">
      <c r="F219" s="9"/>
      <c r="O219" s="25">
        <f t="shared" si="31"/>
        <v>82911</v>
      </c>
      <c r="P219" s="31">
        <v>213</v>
      </c>
      <c r="Q219" s="32">
        <f t="shared" si="32"/>
        <v>6.9121597334742546E-11</v>
      </c>
      <c r="R219" s="5">
        <f t="shared" si="26"/>
        <v>0</v>
      </c>
      <c r="S219" s="32">
        <f t="shared" si="27"/>
        <v>6.9121597334742546E-11</v>
      </c>
      <c r="T219" s="24"/>
      <c r="U219" s="149">
        <f t="shared" si="33"/>
        <v>0</v>
      </c>
      <c r="V219" s="5">
        <f t="shared" si="28"/>
        <v>0</v>
      </c>
      <c r="W219" s="5">
        <f t="shared" si="29"/>
        <v>0</v>
      </c>
      <c r="X219" s="5">
        <f t="shared" si="30"/>
        <v>0</v>
      </c>
      <c r="Y219" s="24"/>
    </row>
    <row r="220" spans="6:25" x14ac:dyDescent="0.2">
      <c r="F220" s="9"/>
      <c r="O220" s="25">
        <f t="shared" si="31"/>
        <v>83092</v>
      </c>
      <c r="P220" s="31">
        <v>214</v>
      </c>
      <c r="Q220" s="32">
        <f t="shared" si="32"/>
        <v>6.9121597334742546E-11</v>
      </c>
      <c r="R220" s="5">
        <f t="shared" si="26"/>
        <v>0</v>
      </c>
      <c r="S220" s="32">
        <f t="shared" si="27"/>
        <v>6.9121597334742546E-11</v>
      </c>
      <c r="T220" s="24"/>
      <c r="U220" s="149">
        <f t="shared" si="33"/>
        <v>0</v>
      </c>
      <c r="V220" s="5">
        <f t="shared" si="28"/>
        <v>0</v>
      </c>
      <c r="W220" s="5">
        <f t="shared" si="29"/>
        <v>0</v>
      </c>
      <c r="X220" s="5">
        <f t="shared" si="30"/>
        <v>0</v>
      </c>
      <c r="Y220" s="24"/>
    </row>
    <row r="221" spans="6:25" x14ac:dyDescent="0.2">
      <c r="F221" s="9"/>
      <c r="O221" s="25">
        <f t="shared" si="31"/>
        <v>83276</v>
      </c>
      <c r="P221" s="31">
        <v>215</v>
      </c>
      <c r="Q221" s="32">
        <f t="shared" si="32"/>
        <v>6.9121597334742546E-11</v>
      </c>
      <c r="R221" s="5">
        <f t="shared" si="26"/>
        <v>0</v>
      </c>
      <c r="S221" s="32">
        <f t="shared" si="27"/>
        <v>6.9121597334742546E-11</v>
      </c>
      <c r="T221" s="24"/>
      <c r="U221" s="149">
        <f t="shared" si="33"/>
        <v>0</v>
      </c>
      <c r="V221" s="5">
        <f t="shared" si="28"/>
        <v>0</v>
      </c>
      <c r="W221" s="5">
        <f t="shared" si="29"/>
        <v>0</v>
      </c>
      <c r="X221" s="5">
        <f t="shared" si="30"/>
        <v>0</v>
      </c>
      <c r="Y221" s="24"/>
    </row>
    <row r="222" spans="6:25" x14ac:dyDescent="0.2">
      <c r="F222" s="9"/>
      <c r="O222" s="25">
        <f t="shared" si="31"/>
        <v>83458</v>
      </c>
      <c r="P222" s="31">
        <v>216</v>
      </c>
      <c r="Q222" s="32">
        <f t="shared" si="32"/>
        <v>6.9121597334742546E-11</v>
      </c>
      <c r="R222" s="5">
        <f t="shared" si="26"/>
        <v>0</v>
      </c>
      <c r="S222" s="32">
        <f t="shared" si="27"/>
        <v>6.9121597334742546E-11</v>
      </c>
      <c r="T222" s="24"/>
      <c r="U222" s="149">
        <f t="shared" si="33"/>
        <v>0</v>
      </c>
      <c r="V222" s="5">
        <f t="shared" si="28"/>
        <v>0</v>
      </c>
      <c r="W222" s="5">
        <f t="shared" si="29"/>
        <v>0</v>
      </c>
      <c r="X222" s="5">
        <f t="shared" si="30"/>
        <v>0</v>
      </c>
      <c r="Y222" s="24"/>
    </row>
    <row r="223" spans="6:25" x14ac:dyDescent="0.2">
      <c r="F223" s="9"/>
      <c r="O223" s="25">
        <f t="shared" si="31"/>
        <v>83642</v>
      </c>
      <c r="P223" s="31">
        <v>217</v>
      </c>
      <c r="Q223" s="32">
        <f t="shared" si="32"/>
        <v>6.9121597334742546E-11</v>
      </c>
      <c r="R223" s="5">
        <f t="shared" si="26"/>
        <v>0</v>
      </c>
      <c r="S223" s="32">
        <f t="shared" si="27"/>
        <v>6.9121597334742546E-11</v>
      </c>
      <c r="T223" s="24"/>
      <c r="U223" s="149">
        <f t="shared" si="33"/>
        <v>0</v>
      </c>
      <c r="V223" s="5">
        <f t="shared" si="28"/>
        <v>0</v>
      </c>
      <c r="W223" s="5">
        <f t="shared" si="29"/>
        <v>0</v>
      </c>
      <c r="X223" s="5">
        <f t="shared" si="30"/>
        <v>0</v>
      </c>
      <c r="Y223" s="24"/>
    </row>
    <row r="224" spans="6:25" x14ac:dyDescent="0.2">
      <c r="F224" s="9"/>
      <c r="O224" s="25">
        <f t="shared" si="31"/>
        <v>83823</v>
      </c>
      <c r="P224" s="31">
        <v>218</v>
      </c>
      <c r="Q224" s="32">
        <f t="shared" si="32"/>
        <v>6.9121597334742546E-11</v>
      </c>
      <c r="R224" s="5">
        <f t="shared" si="26"/>
        <v>0</v>
      </c>
      <c r="S224" s="32">
        <f t="shared" si="27"/>
        <v>6.9121597334742546E-11</v>
      </c>
      <c r="T224" s="24"/>
      <c r="U224" s="149">
        <f t="shared" si="33"/>
        <v>0</v>
      </c>
      <c r="V224" s="5">
        <f t="shared" si="28"/>
        <v>0</v>
      </c>
      <c r="W224" s="5">
        <f t="shared" si="29"/>
        <v>0</v>
      </c>
      <c r="X224" s="5">
        <f t="shared" si="30"/>
        <v>0</v>
      </c>
      <c r="Y224" s="24"/>
    </row>
    <row r="225" spans="6:25" x14ac:dyDescent="0.2">
      <c r="F225" s="9"/>
      <c r="O225" s="25">
        <f t="shared" si="31"/>
        <v>84007</v>
      </c>
      <c r="P225" s="31">
        <v>219</v>
      </c>
      <c r="Q225" s="32">
        <f t="shared" si="32"/>
        <v>6.9121597334742546E-11</v>
      </c>
      <c r="R225" s="5">
        <f t="shared" si="26"/>
        <v>0</v>
      </c>
      <c r="S225" s="32">
        <f t="shared" si="27"/>
        <v>6.9121597334742546E-11</v>
      </c>
      <c r="T225" s="24"/>
      <c r="U225" s="149">
        <f t="shared" si="33"/>
        <v>0</v>
      </c>
      <c r="V225" s="5">
        <f t="shared" si="28"/>
        <v>0</v>
      </c>
      <c r="W225" s="5">
        <f t="shared" si="29"/>
        <v>0</v>
      </c>
      <c r="X225" s="5">
        <f t="shared" si="30"/>
        <v>0</v>
      </c>
      <c r="Y225" s="24"/>
    </row>
    <row r="226" spans="6:25" x14ac:dyDescent="0.2">
      <c r="F226" s="9"/>
      <c r="O226" s="25">
        <f t="shared" si="31"/>
        <v>84188</v>
      </c>
      <c r="P226" s="31">
        <v>220</v>
      </c>
      <c r="Q226" s="32">
        <f t="shared" si="32"/>
        <v>6.9121597334742546E-11</v>
      </c>
      <c r="R226" s="5">
        <f t="shared" si="26"/>
        <v>0</v>
      </c>
      <c r="S226" s="32">
        <f t="shared" si="27"/>
        <v>6.9121597334742546E-11</v>
      </c>
      <c r="T226" s="24"/>
      <c r="U226" s="149">
        <f t="shared" si="33"/>
        <v>0</v>
      </c>
      <c r="V226" s="5">
        <f t="shared" si="28"/>
        <v>0</v>
      </c>
      <c r="W226" s="5">
        <f t="shared" si="29"/>
        <v>0</v>
      </c>
      <c r="X226" s="5">
        <f t="shared" si="30"/>
        <v>0</v>
      </c>
      <c r="Y226" s="24"/>
    </row>
    <row r="227" spans="6:25" x14ac:dyDescent="0.2">
      <c r="F227" s="9"/>
      <c r="O227" s="25">
        <f t="shared" si="31"/>
        <v>84372</v>
      </c>
      <c r="P227" s="31">
        <v>221</v>
      </c>
      <c r="Q227" s="32">
        <f t="shared" si="32"/>
        <v>6.9121597334742546E-11</v>
      </c>
      <c r="R227" s="5">
        <f t="shared" si="26"/>
        <v>0</v>
      </c>
      <c r="S227" s="32">
        <f t="shared" si="27"/>
        <v>6.9121597334742546E-11</v>
      </c>
      <c r="T227" s="24"/>
      <c r="U227" s="149">
        <f t="shared" si="33"/>
        <v>0</v>
      </c>
      <c r="V227" s="5">
        <f t="shared" si="28"/>
        <v>0</v>
      </c>
      <c r="W227" s="5">
        <f t="shared" si="29"/>
        <v>0</v>
      </c>
      <c r="X227" s="5">
        <f t="shared" si="30"/>
        <v>0</v>
      </c>
      <c r="Y227" s="24"/>
    </row>
    <row r="228" spans="6:25" x14ac:dyDescent="0.2">
      <c r="F228" s="9"/>
      <c r="O228" s="25">
        <f t="shared" si="31"/>
        <v>84553</v>
      </c>
      <c r="P228" s="31">
        <v>222</v>
      </c>
      <c r="Q228" s="32">
        <f t="shared" si="32"/>
        <v>6.9121597334742546E-11</v>
      </c>
      <c r="R228" s="5">
        <f t="shared" si="26"/>
        <v>0</v>
      </c>
      <c r="S228" s="32">
        <f t="shared" si="27"/>
        <v>6.9121597334742546E-11</v>
      </c>
      <c r="T228" s="24"/>
      <c r="U228" s="149">
        <f t="shared" si="33"/>
        <v>0</v>
      </c>
      <c r="V228" s="5">
        <f t="shared" si="28"/>
        <v>0</v>
      </c>
      <c r="W228" s="5">
        <f t="shared" si="29"/>
        <v>0</v>
      </c>
      <c r="X228" s="5">
        <f t="shared" si="30"/>
        <v>0</v>
      </c>
      <c r="Y228" s="24"/>
    </row>
    <row r="229" spans="6:25" x14ac:dyDescent="0.2">
      <c r="F229" s="9"/>
      <c r="O229" s="25">
        <f t="shared" si="31"/>
        <v>84737</v>
      </c>
      <c r="P229" s="31">
        <v>223</v>
      </c>
      <c r="Q229" s="32">
        <f t="shared" si="32"/>
        <v>6.9121597334742546E-11</v>
      </c>
      <c r="R229" s="5">
        <f t="shared" si="26"/>
        <v>0</v>
      </c>
      <c r="S229" s="32">
        <f t="shared" si="27"/>
        <v>6.9121597334742546E-11</v>
      </c>
      <c r="T229" s="24"/>
      <c r="U229" s="149">
        <f t="shared" si="33"/>
        <v>0</v>
      </c>
      <c r="V229" s="5">
        <f t="shared" si="28"/>
        <v>0</v>
      </c>
      <c r="W229" s="5">
        <f t="shared" si="29"/>
        <v>0</v>
      </c>
      <c r="X229" s="5">
        <f t="shared" si="30"/>
        <v>0</v>
      </c>
      <c r="Y229" s="24"/>
    </row>
    <row r="230" spans="6:25" x14ac:dyDescent="0.2">
      <c r="F230" s="9"/>
      <c r="O230" s="25">
        <f t="shared" si="31"/>
        <v>84919</v>
      </c>
      <c r="P230" s="31">
        <v>224</v>
      </c>
      <c r="Q230" s="32">
        <f t="shared" si="32"/>
        <v>6.9121597334742546E-11</v>
      </c>
      <c r="R230" s="5">
        <f t="shared" si="26"/>
        <v>0</v>
      </c>
      <c r="S230" s="32">
        <f t="shared" si="27"/>
        <v>6.9121597334742546E-11</v>
      </c>
      <c r="T230" s="24"/>
      <c r="U230" s="149">
        <f t="shared" si="33"/>
        <v>0</v>
      </c>
      <c r="V230" s="5">
        <f t="shared" si="28"/>
        <v>0</v>
      </c>
      <c r="W230" s="5">
        <f t="shared" si="29"/>
        <v>0</v>
      </c>
      <c r="X230" s="5">
        <f t="shared" si="30"/>
        <v>0</v>
      </c>
      <c r="Y230" s="24"/>
    </row>
    <row r="231" spans="6:25" x14ac:dyDescent="0.2">
      <c r="F231" s="9"/>
      <c r="O231" s="25">
        <f t="shared" si="31"/>
        <v>85103</v>
      </c>
      <c r="P231" s="31">
        <v>225</v>
      </c>
      <c r="Q231" s="32">
        <f t="shared" si="32"/>
        <v>6.9121597334742546E-11</v>
      </c>
      <c r="R231" s="5">
        <f t="shared" si="26"/>
        <v>0</v>
      </c>
      <c r="S231" s="32">
        <f t="shared" si="27"/>
        <v>6.9121597334742546E-11</v>
      </c>
      <c r="T231" s="24"/>
      <c r="U231" s="149">
        <f t="shared" si="33"/>
        <v>0</v>
      </c>
      <c r="V231" s="5">
        <f t="shared" si="28"/>
        <v>0</v>
      </c>
      <c r="W231" s="5">
        <f t="shared" si="29"/>
        <v>0</v>
      </c>
      <c r="X231" s="5">
        <f t="shared" si="30"/>
        <v>0</v>
      </c>
      <c r="Y231" s="24"/>
    </row>
    <row r="232" spans="6:25" x14ac:dyDescent="0.2">
      <c r="F232" s="9"/>
      <c r="O232" s="25">
        <f t="shared" si="31"/>
        <v>85284</v>
      </c>
      <c r="P232" s="31">
        <v>226</v>
      </c>
      <c r="Q232" s="32">
        <f t="shared" si="32"/>
        <v>6.9121597334742546E-11</v>
      </c>
      <c r="R232" s="5">
        <f t="shared" si="26"/>
        <v>0</v>
      </c>
      <c r="S232" s="32">
        <f t="shared" si="27"/>
        <v>6.9121597334742546E-11</v>
      </c>
      <c r="T232" s="24"/>
      <c r="U232" s="149">
        <f t="shared" si="33"/>
        <v>0</v>
      </c>
      <c r="V232" s="5">
        <f t="shared" si="28"/>
        <v>0</v>
      </c>
      <c r="W232" s="5">
        <f t="shared" si="29"/>
        <v>0</v>
      </c>
      <c r="X232" s="5">
        <f t="shared" si="30"/>
        <v>0</v>
      </c>
      <c r="Y232" s="24"/>
    </row>
    <row r="233" spans="6:25" x14ac:dyDescent="0.2">
      <c r="F233" s="9"/>
      <c r="O233" s="25">
        <f t="shared" si="31"/>
        <v>85468</v>
      </c>
      <c r="P233" s="31">
        <v>227</v>
      </c>
      <c r="Q233" s="32">
        <f t="shared" si="32"/>
        <v>6.9121597334742546E-11</v>
      </c>
      <c r="R233" s="5">
        <f t="shared" si="26"/>
        <v>0</v>
      </c>
      <c r="S233" s="32">
        <f t="shared" si="27"/>
        <v>6.9121597334742546E-11</v>
      </c>
      <c r="T233" s="24"/>
      <c r="U233" s="149">
        <f t="shared" si="33"/>
        <v>0</v>
      </c>
      <c r="V233" s="5">
        <f t="shared" si="28"/>
        <v>0</v>
      </c>
      <c r="W233" s="5">
        <f t="shared" si="29"/>
        <v>0</v>
      </c>
      <c r="X233" s="5">
        <f t="shared" si="30"/>
        <v>0</v>
      </c>
      <c r="Y233" s="24"/>
    </row>
    <row r="234" spans="6:25" x14ac:dyDescent="0.2">
      <c r="F234" s="9"/>
      <c r="O234" s="25">
        <f t="shared" si="31"/>
        <v>85649</v>
      </c>
      <c r="P234" s="31">
        <v>228</v>
      </c>
      <c r="Q234" s="32">
        <f t="shared" si="32"/>
        <v>6.9121597334742546E-11</v>
      </c>
      <c r="R234" s="5">
        <f t="shared" si="26"/>
        <v>0</v>
      </c>
      <c r="S234" s="32">
        <f t="shared" si="27"/>
        <v>6.9121597334742546E-11</v>
      </c>
      <c r="T234" s="24"/>
      <c r="U234" s="149">
        <f t="shared" si="33"/>
        <v>0</v>
      </c>
      <c r="V234" s="5">
        <f t="shared" si="28"/>
        <v>0</v>
      </c>
      <c r="W234" s="5">
        <f t="shared" si="29"/>
        <v>0</v>
      </c>
      <c r="X234" s="5">
        <f t="shared" si="30"/>
        <v>0</v>
      </c>
      <c r="Y234" s="24"/>
    </row>
    <row r="235" spans="6:25" x14ac:dyDescent="0.2">
      <c r="F235" s="9"/>
      <c r="O235" s="25">
        <f t="shared" si="31"/>
        <v>85833</v>
      </c>
      <c r="P235" s="31">
        <v>229</v>
      </c>
      <c r="Q235" s="32">
        <f t="shared" si="32"/>
        <v>6.9121597334742546E-11</v>
      </c>
      <c r="R235" s="5">
        <f t="shared" si="26"/>
        <v>0</v>
      </c>
      <c r="S235" s="32">
        <f t="shared" si="27"/>
        <v>6.9121597334742546E-11</v>
      </c>
      <c r="T235" s="24"/>
      <c r="U235" s="149">
        <f t="shared" si="33"/>
        <v>0</v>
      </c>
      <c r="V235" s="5">
        <f t="shared" si="28"/>
        <v>0</v>
      </c>
      <c r="W235" s="5">
        <f t="shared" si="29"/>
        <v>0</v>
      </c>
      <c r="X235" s="5">
        <f t="shared" si="30"/>
        <v>0</v>
      </c>
      <c r="Y235" s="24"/>
    </row>
    <row r="236" spans="6:25" x14ac:dyDescent="0.2">
      <c r="F236" s="9"/>
      <c r="O236" s="25">
        <f t="shared" si="31"/>
        <v>86014</v>
      </c>
      <c r="P236" s="31">
        <v>230</v>
      </c>
      <c r="Q236" s="32">
        <f t="shared" si="32"/>
        <v>6.9121597334742546E-11</v>
      </c>
      <c r="R236" s="5">
        <f t="shared" si="26"/>
        <v>0</v>
      </c>
      <c r="S236" s="32">
        <f t="shared" si="27"/>
        <v>6.9121597334742546E-11</v>
      </c>
      <c r="T236" s="24"/>
      <c r="U236" s="149">
        <f t="shared" si="33"/>
        <v>0</v>
      </c>
      <c r="V236" s="5">
        <f t="shared" si="28"/>
        <v>0</v>
      </c>
      <c r="W236" s="5">
        <f t="shared" si="29"/>
        <v>0</v>
      </c>
      <c r="X236" s="5">
        <f t="shared" si="30"/>
        <v>0</v>
      </c>
      <c r="Y236" s="24"/>
    </row>
    <row r="237" spans="6:25" x14ac:dyDescent="0.2">
      <c r="F237" s="9"/>
      <c r="O237" s="25">
        <f t="shared" si="31"/>
        <v>86198</v>
      </c>
      <c r="P237" s="31">
        <v>231</v>
      </c>
      <c r="Q237" s="32">
        <f t="shared" si="32"/>
        <v>6.9121597334742546E-11</v>
      </c>
      <c r="R237" s="5">
        <f t="shared" si="26"/>
        <v>0</v>
      </c>
      <c r="S237" s="32">
        <f t="shared" si="27"/>
        <v>6.9121597334742546E-11</v>
      </c>
      <c r="T237" s="24"/>
      <c r="U237" s="149">
        <f t="shared" si="33"/>
        <v>0</v>
      </c>
      <c r="V237" s="5">
        <f t="shared" si="28"/>
        <v>0</v>
      </c>
      <c r="W237" s="5">
        <f t="shared" si="29"/>
        <v>0</v>
      </c>
      <c r="X237" s="5">
        <f t="shared" si="30"/>
        <v>0</v>
      </c>
      <c r="Y237" s="24"/>
    </row>
    <row r="238" spans="6:25" x14ac:dyDescent="0.2">
      <c r="F238" s="9"/>
      <c r="O238" s="25">
        <f t="shared" si="31"/>
        <v>86380</v>
      </c>
      <c r="P238" s="31">
        <v>232</v>
      </c>
      <c r="Q238" s="32">
        <f t="shared" si="32"/>
        <v>6.9121597334742546E-11</v>
      </c>
      <c r="R238" s="5">
        <f t="shared" si="26"/>
        <v>0</v>
      </c>
      <c r="S238" s="32">
        <f t="shared" si="27"/>
        <v>6.9121597334742546E-11</v>
      </c>
      <c r="T238" s="24"/>
      <c r="U238" s="149">
        <f t="shared" si="33"/>
        <v>0</v>
      </c>
      <c r="V238" s="5">
        <f t="shared" si="28"/>
        <v>0</v>
      </c>
      <c r="W238" s="5">
        <f t="shared" si="29"/>
        <v>0</v>
      </c>
      <c r="X238" s="5">
        <f t="shared" si="30"/>
        <v>0</v>
      </c>
      <c r="Y238" s="24"/>
    </row>
    <row r="239" spans="6:25" x14ac:dyDescent="0.2">
      <c r="F239" s="9"/>
      <c r="O239" s="25">
        <f t="shared" si="31"/>
        <v>86564</v>
      </c>
      <c r="P239" s="31">
        <v>233</v>
      </c>
      <c r="Q239" s="32">
        <f t="shared" si="32"/>
        <v>6.9121597334742546E-11</v>
      </c>
      <c r="R239" s="5">
        <f t="shared" si="26"/>
        <v>0</v>
      </c>
      <c r="S239" s="32">
        <f t="shared" si="27"/>
        <v>6.9121597334742546E-11</v>
      </c>
      <c r="T239" s="24"/>
      <c r="U239" s="149">
        <f t="shared" si="33"/>
        <v>0</v>
      </c>
      <c r="V239" s="5">
        <f t="shared" si="28"/>
        <v>0</v>
      </c>
      <c r="W239" s="5">
        <f t="shared" si="29"/>
        <v>0</v>
      </c>
      <c r="X239" s="5">
        <f t="shared" si="30"/>
        <v>0</v>
      </c>
      <c r="Y239" s="24"/>
    </row>
    <row r="240" spans="6:25" x14ac:dyDescent="0.2">
      <c r="F240" s="9"/>
      <c r="O240" s="25">
        <f t="shared" si="31"/>
        <v>86745</v>
      </c>
      <c r="P240" s="31">
        <v>234</v>
      </c>
      <c r="Q240" s="32">
        <f t="shared" si="32"/>
        <v>6.9121597334742546E-11</v>
      </c>
      <c r="R240" s="5">
        <f t="shared" si="26"/>
        <v>0</v>
      </c>
      <c r="S240" s="32">
        <f t="shared" si="27"/>
        <v>6.9121597334742546E-11</v>
      </c>
      <c r="T240" s="24"/>
      <c r="U240" s="149">
        <f t="shared" si="33"/>
        <v>0</v>
      </c>
      <c r="V240" s="5">
        <f t="shared" si="28"/>
        <v>0</v>
      </c>
      <c r="W240" s="5">
        <f t="shared" si="29"/>
        <v>0</v>
      </c>
      <c r="X240" s="5">
        <f t="shared" si="30"/>
        <v>0</v>
      </c>
      <c r="Y240" s="24"/>
    </row>
    <row r="241" spans="6:25" x14ac:dyDescent="0.2">
      <c r="F241" s="9"/>
      <c r="O241" s="25">
        <f t="shared" si="31"/>
        <v>86929</v>
      </c>
      <c r="P241" s="31">
        <v>235</v>
      </c>
      <c r="Q241" s="32">
        <f t="shared" si="32"/>
        <v>6.9121597334742546E-11</v>
      </c>
      <c r="R241" s="5">
        <f t="shared" si="26"/>
        <v>0</v>
      </c>
      <c r="S241" s="32">
        <f t="shared" si="27"/>
        <v>6.9121597334742546E-11</v>
      </c>
      <c r="T241" s="24"/>
      <c r="U241" s="149">
        <f t="shared" si="33"/>
        <v>0</v>
      </c>
      <c r="V241" s="5">
        <f t="shared" si="28"/>
        <v>0</v>
      </c>
      <c r="W241" s="5">
        <f t="shared" si="29"/>
        <v>0</v>
      </c>
      <c r="X241" s="5">
        <f t="shared" si="30"/>
        <v>0</v>
      </c>
      <c r="Y241" s="24"/>
    </row>
    <row r="242" spans="6:25" x14ac:dyDescent="0.2">
      <c r="F242" s="9"/>
      <c r="O242" s="25">
        <f t="shared" si="31"/>
        <v>87110</v>
      </c>
      <c r="P242" s="31">
        <v>236</v>
      </c>
      <c r="Q242" s="32">
        <f t="shared" si="32"/>
        <v>6.9121597334742546E-11</v>
      </c>
      <c r="R242" s="5">
        <f t="shared" si="26"/>
        <v>0</v>
      </c>
      <c r="S242" s="32">
        <f t="shared" si="27"/>
        <v>6.9121597334742546E-11</v>
      </c>
      <c r="T242" s="24"/>
      <c r="U242" s="149">
        <f t="shared" si="33"/>
        <v>0</v>
      </c>
      <c r="V242" s="5">
        <f t="shared" si="28"/>
        <v>0</v>
      </c>
      <c r="W242" s="5">
        <f t="shared" si="29"/>
        <v>0</v>
      </c>
      <c r="X242" s="5">
        <f t="shared" si="30"/>
        <v>0</v>
      </c>
      <c r="Y242" s="24"/>
    </row>
    <row r="243" spans="6:25" x14ac:dyDescent="0.2">
      <c r="F243" s="9"/>
      <c r="O243" s="25">
        <f t="shared" si="31"/>
        <v>87294</v>
      </c>
      <c r="P243" s="31">
        <v>237</v>
      </c>
      <c r="Q243" s="32">
        <f t="shared" si="32"/>
        <v>6.9121597334742546E-11</v>
      </c>
      <c r="R243" s="5">
        <f t="shared" si="26"/>
        <v>0</v>
      </c>
      <c r="S243" s="32">
        <f t="shared" si="27"/>
        <v>6.9121597334742546E-11</v>
      </c>
      <c r="T243" s="24"/>
      <c r="U243" s="149">
        <f t="shared" si="33"/>
        <v>0</v>
      </c>
      <c r="V243" s="5">
        <f t="shared" si="28"/>
        <v>0</v>
      </c>
      <c r="W243" s="5">
        <f t="shared" si="29"/>
        <v>0</v>
      </c>
      <c r="X243" s="5">
        <f t="shared" si="30"/>
        <v>0</v>
      </c>
      <c r="Y243" s="24"/>
    </row>
    <row r="244" spans="6:25" x14ac:dyDescent="0.2">
      <c r="F244" s="9"/>
      <c r="O244" s="25">
        <f t="shared" si="31"/>
        <v>87475</v>
      </c>
      <c r="P244" s="31">
        <v>238</v>
      </c>
      <c r="Q244" s="32">
        <f t="shared" si="32"/>
        <v>6.9121597334742546E-11</v>
      </c>
      <c r="R244" s="5">
        <f t="shared" si="26"/>
        <v>0</v>
      </c>
      <c r="S244" s="32">
        <f t="shared" si="27"/>
        <v>6.9121597334742546E-11</v>
      </c>
      <c r="T244" s="24"/>
      <c r="U244" s="149">
        <f t="shared" si="33"/>
        <v>0</v>
      </c>
      <c r="V244" s="5">
        <f t="shared" si="28"/>
        <v>0</v>
      </c>
      <c r="W244" s="5">
        <f t="shared" si="29"/>
        <v>0</v>
      </c>
      <c r="X244" s="5">
        <f t="shared" si="30"/>
        <v>0</v>
      </c>
      <c r="Y244" s="24"/>
    </row>
    <row r="245" spans="6:25" x14ac:dyDescent="0.2">
      <c r="F245" s="9"/>
      <c r="O245" s="25">
        <f t="shared" si="31"/>
        <v>87659</v>
      </c>
      <c r="P245" s="31">
        <v>239</v>
      </c>
      <c r="Q245" s="32">
        <f t="shared" si="32"/>
        <v>6.9121597334742546E-11</v>
      </c>
      <c r="R245" s="5">
        <f t="shared" si="26"/>
        <v>0</v>
      </c>
      <c r="S245" s="32">
        <f t="shared" si="27"/>
        <v>6.9121597334742546E-11</v>
      </c>
      <c r="T245" s="24"/>
      <c r="U245" s="149">
        <f t="shared" si="33"/>
        <v>0</v>
      </c>
      <c r="V245" s="5">
        <f t="shared" si="28"/>
        <v>0</v>
      </c>
      <c r="W245" s="5">
        <f t="shared" si="29"/>
        <v>0</v>
      </c>
      <c r="X245" s="5">
        <f t="shared" si="30"/>
        <v>0</v>
      </c>
      <c r="Y245" s="24"/>
    </row>
    <row r="246" spans="6:25" x14ac:dyDescent="0.2">
      <c r="F246" s="9"/>
      <c r="O246" s="25">
        <f t="shared" si="31"/>
        <v>87841</v>
      </c>
      <c r="P246" s="31">
        <v>240</v>
      </c>
      <c r="Q246" s="32">
        <f t="shared" si="32"/>
        <v>6.9121597334742546E-11</v>
      </c>
      <c r="R246" s="5">
        <f t="shared" si="26"/>
        <v>0</v>
      </c>
      <c r="S246" s="32">
        <f t="shared" si="27"/>
        <v>6.9121597334742546E-11</v>
      </c>
      <c r="T246" s="24"/>
      <c r="U246" s="149">
        <f t="shared" si="33"/>
        <v>0</v>
      </c>
      <c r="V246" s="5">
        <f t="shared" si="28"/>
        <v>0</v>
      </c>
      <c r="W246" s="5">
        <f t="shared" si="29"/>
        <v>0</v>
      </c>
      <c r="X246" s="5">
        <f t="shared" si="30"/>
        <v>0</v>
      </c>
    </row>
    <row r="247" spans="6:25" x14ac:dyDescent="0.2">
      <c r="F247" s="9"/>
    </row>
    <row r="248" spans="6:25" x14ac:dyDescent="0.2">
      <c r="F248" s="9"/>
    </row>
    <row r="249" spans="6:25" x14ac:dyDescent="0.2">
      <c r="F249" s="9"/>
    </row>
    <row r="250" spans="6:25" x14ac:dyDescent="0.2">
      <c r="F250" s="9"/>
    </row>
    <row r="251" spans="6:25" x14ac:dyDescent="0.2">
      <c r="F251" s="9"/>
    </row>
    <row r="252" spans="6:25" x14ac:dyDescent="0.2">
      <c r="F252" s="9"/>
    </row>
    <row r="253" spans="6:25" x14ac:dyDescent="0.2">
      <c r="F253" s="9"/>
    </row>
    <row r="254" spans="6:25" x14ac:dyDescent="0.2">
      <c r="F254" s="9"/>
    </row>
    <row r="255" spans="6:25" x14ac:dyDescent="0.2">
      <c r="F255" s="9"/>
    </row>
    <row r="256" spans="6:25" x14ac:dyDescent="0.2">
      <c r="F256" s="9"/>
    </row>
    <row r="257" spans="6:6" x14ac:dyDescent="0.2">
      <c r="F257" s="9"/>
    </row>
  </sheetData>
  <mergeCells count="3">
    <mergeCell ref="B2:E2"/>
    <mergeCell ref="J42:K42"/>
    <mergeCell ref="J66:K66"/>
  </mergeCells>
  <conditionalFormatting sqref="C8">
    <cfRule type="containsText" dxfId="1" priority="1" operator="containsText" text="KO">
      <formula>NOT(ISERROR(SEARCH("KO",C8)))</formula>
    </cfRule>
    <cfRule type="containsText" dxfId="0" priority="2" operator="containsText" text="GO !">
      <formula>NOT(ISERROR(SEARCH("GO !",C8)))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Murabaha Schedule</vt:lpstr>
      <vt:lpstr>semestre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ap;tl</dc:creator>
  <cp:lastModifiedBy>T L</cp:lastModifiedBy>
  <dcterms:created xsi:type="dcterms:W3CDTF">2020-02-04T10:15:10Z</dcterms:created>
  <dcterms:modified xsi:type="dcterms:W3CDTF">2020-04-09T13:42:51Z</dcterms:modified>
</cp:coreProperties>
</file>