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mc:AlternateContent xmlns:mc="http://schemas.openxmlformats.org/markup-compatibility/2006">
    <mc:Choice Requires="x15">
      <x15ac:absPath xmlns:x15ac="http://schemas.microsoft.com/office/spreadsheetml/2010/11/ac" url="/Users/swapniltirpude/Downloads/"/>
    </mc:Choice>
  </mc:AlternateContent>
  <xr:revisionPtr revIDLastSave="0" documentId="13_ncr:1_{F7DDEC7D-F506-B643-A99B-9AF7EB789062}" xr6:coauthVersionLast="47" xr6:coauthVersionMax="47" xr10:uidLastSave="{00000000-0000-0000-0000-000000000000}"/>
  <bookViews>
    <workbookView xWindow="0" yWindow="500" windowWidth="28800" windowHeight="16180" xr2:uid="{00000000-000D-0000-FFFF-FFFF00000000}"/>
  </bookViews>
  <sheets>
    <sheet name="Sheet1- Designated duties " sheetId="1" r:id="rId1"/>
    <sheet name="Sheet2- Data Collection" sheetId="2" r:id="rId2"/>
  </sheets>
  <definedNames>
    <definedName name="_xlnm._FilterDatabase" localSheetId="0" hidden="1">'Sheet1- Designated duties '!$A$37:$D$58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9" i="1" l="1"/>
  <c r="T38" i="2"/>
  <c r="T37" i="2"/>
  <c r="X36" i="2"/>
  <c r="T36" i="2"/>
  <c r="X35" i="2"/>
  <c r="T35" i="2"/>
  <c r="X34" i="2"/>
  <c r="T34" i="2"/>
  <c r="T33" i="2"/>
  <c r="X32" i="2"/>
  <c r="T32" i="2"/>
  <c r="X31" i="2"/>
  <c r="T31" i="2"/>
  <c r="X26" i="2"/>
  <c r="T26" i="2"/>
  <c r="T25" i="2"/>
  <c r="T24" i="2"/>
  <c r="T23" i="2"/>
  <c r="X22" i="2"/>
  <c r="T22" i="2"/>
  <c r="X21" i="2"/>
  <c r="T21" i="2"/>
  <c r="X20" i="2"/>
  <c r="T20" i="2"/>
  <c r="X19" i="2"/>
  <c r="T19" i="2"/>
  <c r="T18" i="2"/>
  <c r="T17" i="2"/>
  <c r="X16" i="2"/>
  <c r="T16" i="2"/>
  <c r="X15" i="2"/>
  <c r="T15" i="2"/>
  <c r="V14" i="2"/>
  <c r="T14" i="2"/>
  <c r="V13" i="2"/>
  <c r="T13" i="2"/>
  <c r="V12" i="2"/>
  <c r="T12" i="2"/>
  <c r="X11" i="2"/>
  <c r="T11" i="2"/>
  <c r="T10" i="2"/>
  <c r="T9" i="2"/>
  <c r="X8" i="2"/>
  <c r="T8" i="2"/>
  <c r="T7" i="2"/>
  <c r="T6" i="2"/>
  <c r="T5" i="2"/>
  <c r="T4" i="2"/>
  <c r="T3" i="2"/>
  <c r="T2" i="2"/>
  <c r="D29" i="1"/>
  <c r="H27" i="1"/>
  <c r="H26" i="1"/>
  <c r="H23" i="1"/>
  <c r="H22" i="1"/>
  <c r="H19" i="1"/>
  <c r="D19" i="1"/>
  <c r="H25" i="1" s="1"/>
  <c r="E19" i="1" l="1"/>
  <c r="F19" i="1" s="1"/>
  <c r="I22" i="1" s="1"/>
  <c r="H20" i="1"/>
  <c r="H24" i="1"/>
  <c r="H21" i="1"/>
  <c r="I27" i="1" l="1"/>
  <c r="I20" i="1"/>
  <c r="I25" i="1"/>
  <c r="I26" i="1"/>
  <c r="I23" i="1"/>
  <c r="I21" i="1"/>
  <c r="I19" i="1"/>
  <c r="I24" i="1"/>
</calcChain>
</file>

<file path=xl/sharedStrings.xml><?xml version="1.0" encoding="utf-8"?>
<sst xmlns="http://schemas.openxmlformats.org/spreadsheetml/2006/main" count="372" uniqueCount="147">
  <si>
    <t>Business Stakeholder</t>
  </si>
  <si>
    <r>
      <rPr>
        <b/>
        <sz val="10"/>
        <color theme="1"/>
        <rFont val="Arial"/>
      </rPr>
      <t>Problem statement :</t>
    </r>
    <r>
      <rPr>
        <sz val="10"/>
        <color theme="1"/>
        <rFont val="Arial"/>
      </rPr>
      <t xml:space="preserve">
Do Dietary Preferences affect Price?</t>
    </r>
    <r>
      <rPr>
        <b/>
        <sz val="10"/>
        <color theme="1"/>
        <rFont val="Arial"/>
      </rPr>
      <t xml:space="preserve">
Sub question : 
</t>
    </r>
    <r>
      <rPr>
        <sz val="10"/>
        <color theme="1"/>
        <rFont val="Arial"/>
      </rPr>
      <t>Does diet X ('vegan', 'keto-friendly', ...) affect the price?</t>
    </r>
  </si>
  <si>
    <t>Data Engineer</t>
  </si>
  <si>
    <t>Total Products</t>
  </si>
  <si>
    <t>Min # of Sample</t>
  </si>
  <si>
    <t>Category</t>
  </si>
  <si>
    <t>Sub category</t>
  </si>
  <si>
    <t>Total per subcategory</t>
  </si>
  <si>
    <t>Total per category</t>
  </si>
  <si>
    <t>Sampling proportion per category</t>
  </si>
  <si>
    <t>Samples needed per category</t>
  </si>
  <si>
    <t>Samples needed per category + min sample</t>
  </si>
  <si>
    <t>Sampling proportion per subcategory</t>
  </si>
  <si>
    <t>Meat</t>
  </si>
  <si>
    <t>Beef</t>
  </si>
  <si>
    <t>Chicken</t>
  </si>
  <si>
    <t>Pork</t>
  </si>
  <si>
    <t>Turkey</t>
  </si>
  <si>
    <t>Goat, lamb &amp; veal</t>
  </si>
  <si>
    <t>Bacon</t>
  </si>
  <si>
    <t>Hotdogs &amp; sausage</t>
  </si>
  <si>
    <t>Meat alternatives</t>
  </si>
  <si>
    <t>Seafood</t>
  </si>
  <si>
    <t>total amount of data points you have collected :</t>
  </si>
  <si>
    <t>Product Manager</t>
  </si>
  <si>
    <t>Sub-Category</t>
  </si>
  <si>
    <t>Must have products</t>
  </si>
  <si>
    <r>
      <rPr>
        <sz val="10"/>
        <color theme="1"/>
        <rFont val="Arial"/>
      </rPr>
      <t xml:space="preserve">
</t>
    </r>
    <r>
      <rPr>
        <b/>
        <sz val="10"/>
        <color theme="1"/>
        <rFont val="Arial"/>
      </rPr>
      <t>Note:</t>
    </r>
    <r>
      <rPr>
        <sz val="10"/>
        <color theme="1"/>
        <rFont val="Arial"/>
      </rPr>
      <t xml:space="preserve">
The types of products in the meat category were identified 
and the most appropriate subcategories were determined.
 First, we divided large categories into meat types 
such as chicken, beef, and pork, 
and subcategories were simply divided according to 
whether they were processed or raw. 
The proportion of the number of data we tried to collect 
was determined by the ratio of the products in each category. 
It could have been divided into subcategories more elaborately, 
however, we thought it was more efficient to collect data 
by simply dividing it into two subcategories 
to solve the problem of business stake holders.
The fairness of the data was increased by 
collecting the ratio of raw and processed products in half. 
For example, if we were going to collect total of 20 data
from the beef category, we would have to take 10 from 
the raw subcategory and 10 from the processed subcategory.</t>
    </r>
  </si>
  <si>
    <t>Raw</t>
  </si>
  <si>
    <t>Ground Turkey</t>
  </si>
  <si>
    <t>94% Lean ground turkey thigh</t>
  </si>
  <si>
    <t>Pork Shoulder Butt Bnls S1</t>
  </si>
  <si>
    <t>Boneless Pork Loin Chops</t>
  </si>
  <si>
    <t>Organic Boneless And Skinless Chicken Breasts</t>
  </si>
  <si>
    <t>Organic Whole Chicken</t>
  </si>
  <si>
    <t>Boneless Beef New York Strip Steak</t>
  </si>
  <si>
    <t>Ground Beef 80% Lean/ 20% Fat</t>
  </si>
  <si>
    <t>Processed</t>
  </si>
  <si>
    <t>Organic oven roasted turkey breast</t>
  </si>
  <si>
    <t>Ground Turkey (Processed)</t>
  </si>
  <si>
    <t>Natural Uncured Genoa Salami, 4oz</t>
  </si>
  <si>
    <t>Sliced Prosciutto</t>
  </si>
  <si>
    <t>Organic Ground Pork</t>
  </si>
  <si>
    <t>Calabrese Sliced Spicy Salame</t>
  </si>
  <si>
    <t>Sliced Uncured Pepperoni</t>
  </si>
  <si>
    <t>Rosemary Ham</t>
  </si>
  <si>
    <t>Sliced Prosciutto Americano</t>
  </si>
  <si>
    <t>Organic Oven Roasted Chicken Breast</t>
  </si>
  <si>
    <t>Organic Plain Rotisserie Chicken</t>
  </si>
  <si>
    <t>Beef Pastrami</t>
  </si>
  <si>
    <t>Sliced Roast Beef</t>
  </si>
  <si>
    <r>
      <rPr>
        <b/>
        <sz val="10"/>
        <color theme="1"/>
        <rFont val="Arial"/>
      </rPr>
      <t xml:space="preserve">* Use </t>
    </r>
    <r>
      <rPr>
        <b/>
        <i/>
        <sz val="10"/>
        <color theme="1"/>
        <rFont val="Arial"/>
      </rPr>
      <t>Jira Sofrware</t>
    </r>
    <r>
      <rPr>
        <b/>
        <sz val="10"/>
        <color theme="1"/>
        <rFont val="Arial"/>
      </rPr>
      <t xml:space="preserve"> to organize 
and plan out the data collection project.</t>
    </r>
  </si>
  <si>
    <t>id_number</t>
  </si>
  <si>
    <t>subcategory</t>
  </si>
  <si>
    <t>Sub-subcategory</t>
  </si>
  <si>
    <t>product</t>
  </si>
  <si>
    <t>date-data-retrieval</t>
  </si>
  <si>
    <t>vegan</t>
  </si>
  <si>
    <t>gluten-free</t>
  </si>
  <si>
    <t>keto-friendly</t>
  </si>
  <si>
    <t>vegetarian</t>
  </si>
  <si>
    <t>organic</t>
  </si>
  <si>
    <t>dairy-free</t>
  </si>
  <si>
    <t>sugar-conscious</t>
  </si>
  <si>
    <t>paleo-friendly</t>
  </si>
  <si>
    <t>whole-foods-diet</t>
  </si>
  <si>
    <t>low-sodium</t>
  </si>
  <si>
    <t>kosher</t>
  </si>
  <si>
    <t>low-fat</t>
  </si>
  <si>
    <t>engine-2</t>
  </si>
  <si>
    <t>regular-price</t>
  </si>
  <si>
    <t>regular-price-per-serving</t>
  </si>
  <si>
    <t>calories-perServing</t>
  </si>
  <si>
    <t>servingSize</t>
  </si>
  <si>
    <t>servingSizeUnits</t>
  </si>
  <si>
    <t>totalSize</t>
  </si>
  <si>
    <t>totalSizeUnits</t>
  </si>
  <si>
    <t>m_01</t>
  </si>
  <si>
    <t>gram</t>
  </si>
  <si>
    <t>m_02</t>
  </si>
  <si>
    <t>m_03</t>
  </si>
  <si>
    <t>m_04</t>
  </si>
  <si>
    <t>m_05</t>
  </si>
  <si>
    <t>m_06</t>
  </si>
  <si>
    <t>m_07</t>
  </si>
  <si>
    <t>m_08</t>
  </si>
  <si>
    <t>m_09</t>
  </si>
  <si>
    <t>m_10</t>
  </si>
  <si>
    <t>m_11</t>
  </si>
  <si>
    <t>m_12</t>
  </si>
  <si>
    <t>m_13</t>
  </si>
  <si>
    <t>m_14</t>
  </si>
  <si>
    <t>m_15</t>
  </si>
  <si>
    <t>m_16</t>
  </si>
  <si>
    <t>m_17</t>
  </si>
  <si>
    <t>m_18</t>
  </si>
  <si>
    <t>m_19</t>
  </si>
  <si>
    <t>m_20</t>
  </si>
  <si>
    <t>m_21</t>
  </si>
  <si>
    <t>m_22</t>
  </si>
  <si>
    <t>Process meat</t>
  </si>
  <si>
    <t>Wellshire Thick Sliced Dry Rubbed Uncured Bacon</t>
  </si>
  <si>
    <t>m_23</t>
  </si>
  <si>
    <t>365 Country Breakfast Pork Sausage</t>
  </si>
  <si>
    <t>m_24</t>
  </si>
  <si>
    <t>Beyond Sausage Plant-Based Dinner Sausage Links, Brat Original 14 oz</t>
  </si>
  <si>
    <t>m_25</t>
  </si>
  <si>
    <t>365 Everyday Value® Organic Extra Firm Tofu</t>
  </si>
  <si>
    <t>m_26</t>
  </si>
  <si>
    <t>Cookout Classic Plant-Based Burger Patties, 8 pk, 32 oz</t>
  </si>
  <si>
    <t>m_27</t>
  </si>
  <si>
    <t>Organic High Protein Tofu</t>
  </si>
  <si>
    <t>m_28</t>
  </si>
  <si>
    <t>Plant-Based Ultimate Chick'n Tenders</t>
  </si>
  <si>
    <t>m_29</t>
  </si>
  <si>
    <t>Organic Southwest Plant Taco Meatless Crumbles</t>
  </si>
  <si>
    <t>m_30</t>
  </si>
  <si>
    <t>Frozen</t>
  </si>
  <si>
    <t>Traditional Seitan Strips</t>
  </si>
  <si>
    <t>m_31</t>
  </si>
  <si>
    <t>Plant Based Crab Cakes</t>
  </si>
  <si>
    <t>m_32</t>
  </si>
  <si>
    <t>Thai Curry Tofu Nuggets</t>
  </si>
  <si>
    <t>m_33</t>
  </si>
  <si>
    <t>Plant Based Ground</t>
  </si>
  <si>
    <t>m_34</t>
  </si>
  <si>
    <t>Plant Based Burger 4pk</t>
  </si>
  <si>
    <t>m_35</t>
  </si>
  <si>
    <t>Organic Kombu</t>
  </si>
  <si>
    <t>m_36</t>
  </si>
  <si>
    <t>Fresh/ Raw</t>
  </si>
  <si>
    <t>Atlantic Salmon Fillet</t>
  </si>
  <si>
    <t>m_37</t>
  </si>
  <si>
    <t>Peeled Deveined White Shrimp</t>
  </si>
  <si>
    <t>m_38</t>
  </si>
  <si>
    <t>Tilapia Fillet</t>
  </si>
  <si>
    <t>m_39</t>
  </si>
  <si>
    <t>Frozen Farm-Raised Seafood Value Pack, Atlantic Salmon Fillets</t>
  </si>
  <si>
    <t>m_40</t>
  </si>
  <si>
    <t>Thick Cut Cold Smoked Salmon</t>
  </si>
  <si>
    <t>m_41</t>
  </si>
  <si>
    <t>Jar</t>
  </si>
  <si>
    <t>Anchovy Fillets In Olive Oil</t>
  </si>
  <si>
    <t>m_42</t>
  </si>
  <si>
    <t xml:space="preserve">Canned </t>
  </si>
  <si>
    <t>Canned Wild Tuna, Albacore in Extra Virgin Olive Oil with Salt Added (100% Pole &amp; Line Caught)</t>
  </si>
  <si>
    <t>sampling coefficient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</si>
</sst>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mmmd"/>
    <numFmt numFmtId="166" formatCode="&quot;$&quot;#,##0.00"/>
    <numFmt numFmtId="167" formatCode="mmm\ d"/>
  </numFmts>
  <fonts count="12">
    <font>
      <sz val="10"/>
      <color rgb="FF000000"/>
      <name val="Arial"/>
      <scheme val="minor"/>
    </font>
    <font>
      <b/>
      <sz val="14"/>
      <color theme="1"/>
      <name val="Arial"/>
      <scheme val="minor"/>
    </font>
    <font>
      <b/>
      <sz val="10"/>
      <color theme="1"/>
      <name val="Arial"/>
      <scheme val="minor"/>
    </font>
    <font>
      <sz val="10"/>
      <name val="Arial"/>
    </font>
    <font>
      <sz val="10"/>
      <color theme="1"/>
      <name val="Arial"/>
      <scheme val="minor"/>
    </font>
    <font>
      <b/>
      <sz val="11"/>
      <color theme="1"/>
      <name val="Calibri"/>
    </font>
    <font>
      <sz val="11"/>
      <color theme="1"/>
      <name val="Calibri"/>
    </font>
    <font>
      <sz val="10"/>
      <color theme="1"/>
      <name val="Arial"/>
    </font>
    <font>
      <sz val="10"/>
      <color rgb="FF2E2D2B"/>
      <name val="&quot;Corda Std&quot;"/>
    </font>
    <font>
      <b/>
      <sz val="10"/>
      <color theme="1"/>
      <name val="Arial"/>
    </font>
    <font>
      <sz val="10"/>
      <color rgb="FF2E2D2B"/>
      <name val="Arial"/>
    </font>
    <font>
      <b/>
      <i/>
      <sz val="10"/>
      <color theme="1"/>
      <name val="Arial"/>
    </font>
  </fonts>
  <fills count="8">
    <fill>
      <patternFill patternType="none"/>
    </fill>
    <fill>
      <patternFill patternType="gray125"/>
    </fill>
    <fill>
      <patternFill patternType="solid">
        <fgColor rgb="FFD9D9D9"/>
        <bgColor rgb="FFD9D9D9"/>
      </patternFill>
    </fill>
    <fill>
      <patternFill patternType="solid">
        <fgColor rgb="FFFCE5CD"/>
        <bgColor rgb="FFFCE5CD"/>
      </patternFill>
    </fill>
    <fill>
      <patternFill patternType="solid">
        <fgColor theme="0"/>
        <bgColor theme="0"/>
      </patternFill>
    </fill>
    <fill>
      <patternFill patternType="solid">
        <fgColor rgb="FFFFFFFF"/>
        <bgColor rgb="FFFFFFFF"/>
      </patternFill>
    </fill>
    <fill>
      <patternFill patternType="solid">
        <fgColor theme="6" tint="0.79998168889431442"/>
        <bgColor rgb="FFCCCCCC"/>
      </patternFill>
    </fill>
    <fill>
      <patternFill patternType="solid">
        <fgColor theme="6" tint="0.79998168889431442"/>
        <bgColor rgb="FFD9D9D9"/>
      </patternFill>
    </fill>
  </fills>
  <borders count="15">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63">
    <xf numFmtId="0" fontId="0" fillId="0" borderId="0" xfId="0"/>
    <xf numFmtId="0" fontId="1" fillId="0" borderId="0" xfId="0" applyFont="1"/>
    <xf numFmtId="0" fontId="2" fillId="0" borderId="0" xfId="0" applyFont="1" applyAlignment="1">
      <alignment vertical="top"/>
    </xf>
    <xf numFmtId="0" fontId="4" fillId="0" borderId="0" xfId="0" applyFont="1"/>
    <xf numFmtId="0" fontId="4" fillId="0" borderId="9" xfId="0" applyFont="1" applyBorder="1"/>
    <xf numFmtId="0" fontId="5" fillId="2" borderId="9" xfId="0" applyFont="1" applyFill="1" applyBorder="1" applyAlignment="1">
      <alignment wrapText="1"/>
    </xf>
    <xf numFmtId="0" fontId="5" fillId="2" borderId="10" xfId="0" applyFont="1" applyFill="1" applyBorder="1" applyAlignment="1">
      <alignment wrapText="1"/>
    </xf>
    <xf numFmtId="0" fontId="5" fillId="2" borderId="10" xfId="0" applyFont="1" applyFill="1" applyBorder="1" applyAlignment="1">
      <alignment horizontal="center" wrapText="1"/>
    </xf>
    <xf numFmtId="164" fontId="5" fillId="2" borderId="10" xfId="0" applyNumberFormat="1" applyFont="1" applyFill="1" applyBorder="1" applyAlignment="1">
      <alignment horizontal="center" wrapText="1"/>
    </xf>
    <xf numFmtId="1" fontId="5" fillId="2" borderId="11" xfId="0" applyNumberFormat="1" applyFont="1" applyFill="1" applyBorder="1" applyAlignment="1">
      <alignment wrapText="1"/>
    </xf>
    <xf numFmtId="1" fontId="5" fillId="2" borderId="9" xfId="0" applyNumberFormat="1" applyFont="1" applyFill="1" applyBorder="1" applyAlignment="1">
      <alignment wrapText="1"/>
    </xf>
    <xf numFmtId="1" fontId="5" fillId="2" borderId="10" xfId="0" applyNumberFormat="1" applyFont="1" applyFill="1" applyBorder="1" applyAlignment="1">
      <alignment wrapText="1"/>
    </xf>
    <xf numFmtId="0" fontId="6" fillId="0" borderId="3" xfId="0" applyFont="1" applyBorder="1"/>
    <xf numFmtId="0" fontId="6" fillId="0" borderId="3" xfId="0" applyFont="1" applyBorder="1" applyAlignment="1">
      <alignment horizontal="right"/>
    </xf>
    <xf numFmtId="1" fontId="6" fillId="3" borderId="3" xfId="0" applyNumberFormat="1" applyFont="1" applyFill="1" applyBorder="1" applyAlignment="1">
      <alignment horizontal="right"/>
    </xf>
    <xf numFmtId="0" fontId="6" fillId="0" borderId="5" xfId="0" applyFont="1" applyBorder="1"/>
    <xf numFmtId="0" fontId="6" fillId="0" borderId="5" xfId="0" applyFont="1" applyBorder="1" applyAlignment="1">
      <alignment horizontal="right"/>
    </xf>
    <xf numFmtId="1" fontId="6" fillId="3" borderId="5" xfId="0" applyNumberFormat="1" applyFont="1" applyFill="1" applyBorder="1" applyAlignment="1">
      <alignment horizontal="right"/>
    </xf>
    <xf numFmtId="0" fontId="6" fillId="4" borderId="8" xfId="0" applyFont="1" applyFill="1" applyBorder="1"/>
    <xf numFmtId="0" fontId="6" fillId="0" borderId="8" xfId="0" applyFont="1" applyBorder="1" applyAlignment="1">
      <alignment horizontal="right"/>
    </xf>
    <xf numFmtId="1" fontId="6" fillId="3" borderId="8" xfId="0" applyNumberFormat="1" applyFont="1" applyFill="1" applyBorder="1" applyAlignment="1">
      <alignment horizontal="right"/>
    </xf>
    <xf numFmtId="0" fontId="4" fillId="0" borderId="9" xfId="0" applyFont="1" applyBorder="1" applyAlignment="1">
      <alignment vertical="top"/>
    </xf>
    <xf numFmtId="0" fontId="4" fillId="3" borderId="9" xfId="0" applyFont="1" applyFill="1" applyBorder="1" applyAlignment="1">
      <alignment vertical="top"/>
    </xf>
    <xf numFmtId="0" fontId="4" fillId="0" borderId="0" xfId="0" applyFont="1" applyAlignment="1">
      <alignment vertical="top"/>
    </xf>
    <xf numFmtId="0" fontId="2" fillId="0" borderId="9" xfId="0" applyFont="1" applyBorder="1"/>
    <xf numFmtId="0" fontId="7" fillId="0" borderId="9" xfId="0" applyFont="1" applyBorder="1"/>
    <xf numFmtId="0" fontId="7" fillId="0" borderId="10" xfId="0" applyFont="1" applyBorder="1"/>
    <xf numFmtId="0" fontId="7" fillId="0" borderId="14" xfId="0" applyFont="1" applyBorder="1"/>
    <xf numFmtId="0" fontId="7" fillId="0" borderId="8" xfId="0" applyFont="1" applyBorder="1"/>
    <xf numFmtId="0" fontId="8" fillId="0" borderId="9" xfId="0" applyFont="1" applyBorder="1"/>
    <xf numFmtId="165" fontId="7" fillId="0" borderId="8" xfId="0" applyNumberFormat="1" applyFont="1" applyBorder="1" applyAlignment="1">
      <alignment horizontal="right"/>
    </xf>
    <xf numFmtId="0" fontId="7" fillId="0" borderId="8" xfId="0" applyFont="1" applyBorder="1" applyAlignment="1">
      <alignment horizontal="right"/>
    </xf>
    <xf numFmtId="166" fontId="7" fillId="0" borderId="8" xfId="0" applyNumberFormat="1" applyFont="1" applyBorder="1" applyAlignment="1">
      <alignment horizontal="right"/>
    </xf>
    <xf numFmtId="0" fontId="8" fillId="0" borderId="8" xfId="0" applyFont="1" applyBorder="1"/>
    <xf numFmtId="167" fontId="7" fillId="0" borderId="8" xfId="0" applyNumberFormat="1" applyFont="1" applyBorder="1" applyAlignment="1">
      <alignment horizontal="right"/>
    </xf>
    <xf numFmtId="0" fontId="6" fillId="0" borderId="8" xfId="0" applyFont="1" applyBorder="1"/>
    <xf numFmtId="0" fontId="10" fillId="0" borderId="8" xfId="0" applyFont="1" applyBorder="1"/>
    <xf numFmtId="0" fontId="7" fillId="5" borderId="8" xfId="0" applyFont="1" applyFill="1" applyBorder="1"/>
    <xf numFmtId="0" fontId="10" fillId="5" borderId="8" xfId="0" applyFont="1" applyFill="1" applyBorder="1"/>
    <xf numFmtId="166" fontId="7" fillId="5" borderId="5" xfId="0" applyNumberFormat="1" applyFont="1" applyFill="1" applyBorder="1" applyAlignment="1">
      <alignment horizontal="right"/>
    </xf>
    <xf numFmtId="0" fontId="0" fillId="0" borderId="0" xfId="0"/>
    <xf numFmtId="0" fontId="2" fillId="0" borderId="0" xfId="0" applyFont="1" applyAlignment="1">
      <alignment vertical="top"/>
    </xf>
    <xf numFmtId="0" fontId="6" fillId="0" borderId="12" xfId="0" applyFont="1" applyBorder="1" applyAlignment="1">
      <alignment vertical="center" wrapText="1"/>
    </xf>
    <xf numFmtId="0" fontId="3" fillId="0" borderId="13" xfId="0" applyFont="1" applyBorder="1"/>
    <xf numFmtId="0" fontId="3" fillId="0" borderId="14" xfId="0" applyFont="1" applyBorder="1"/>
    <xf numFmtId="0" fontId="6" fillId="0" borderId="3" xfId="0" applyFont="1" applyBorder="1" applyAlignment="1">
      <alignment horizontal="center" vertical="center" wrapText="1"/>
    </xf>
    <xf numFmtId="0" fontId="3" fillId="0" borderId="5" xfId="0" applyFont="1" applyBorder="1"/>
    <xf numFmtId="0" fontId="3" fillId="0" borderId="8" xfId="0" applyFont="1" applyBorder="1"/>
    <xf numFmtId="164" fontId="6" fillId="0" borderId="3" xfId="0" applyNumberFormat="1" applyFont="1" applyBorder="1" applyAlignment="1">
      <alignment horizontal="center" vertical="center" wrapText="1"/>
    </xf>
    <xf numFmtId="1" fontId="6" fillId="0" borderId="2" xfId="0" applyNumberFormat="1" applyFont="1" applyBorder="1" applyAlignment="1">
      <alignment horizontal="center" vertical="center" wrapText="1"/>
    </xf>
    <xf numFmtId="0" fontId="3" fillId="0" borderId="7" xfId="0" applyFont="1" applyBorder="1"/>
    <xf numFmtId="0" fontId="4" fillId="0" borderId="0" xfId="0" applyFont="1"/>
    <xf numFmtId="0" fontId="3" fillId="0" borderId="2" xfId="0" applyFont="1" applyBorder="1"/>
    <xf numFmtId="0" fontId="3" fillId="0" borderId="3" xfId="0" applyFont="1" applyBorder="1"/>
    <xf numFmtId="0" fontId="3" fillId="0" borderId="4" xfId="0" applyFont="1" applyBorder="1"/>
    <xf numFmtId="0" fontId="3" fillId="0" borderId="6" xfId="0" applyFont="1" applyBorder="1"/>
    <xf numFmtId="1" fontId="6" fillId="0" borderId="12" xfId="0" applyNumberFormat="1" applyFont="1" applyBorder="1" applyAlignment="1">
      <alignment horizontal="center" vertical="center" wrapText="1"/>
    </xf>
    <xf numFmtId="0" fontId="7" fillId="0" borderId="0" xfId="0" applyFont="1" applyAlignment="1">
      <alignment vertical="top" wrapText="1"/>
    </xf>
    <xf numFmtId="0" fontId="9" fillId="0" borderId="1" xfId="0" applyFont="1" applyBorder="1" applyAlignment="1">
      <alignment vertical="top" wrapText="1"/>
    </xf>
    <xf numFmtId="0" fontId="9" fillId="6" borderId="7" xfId="0" applyFont="1" applyFill="1" applyBorder="1"/>
    <xf numFmtId="0" fontId="9" fillId="7" borderId="7" xfId="0" applyFont="1" applyFill="1" applyBorder="1"/>
    <xf numFmtId="164" fontId="9" fillId="7" borderId="7" xfId="0" applyNumberFormat="1" applyFont="1" applyFill="1" applyBorder="1"/>
    <xf numFmtId="1" fontId="9" fillId="7" borderId="7"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152400</xdr:colOff>
      <xdr:row>61</xdr:row>
      <xdr:rowOff>152400</xdr:rowOff>
    </xdr:from>
    <xdr:ext cx="5257800" cy="3514725"/>
    <xdr:pic>
      <xdr:nvPicPr>
        <xdr:cNvPr id="2" name="image1.png" title="이미지">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59</xdr:row>
      <xdr:rowOff>0</xdr:rowOff>
    </xdr:from>
    <xdr:ext cx="666750" cy="200025"/>
    <xdr:pic>
      <xdr:nvPicPr>
        <xdr:cNvPr id="3" name="image2.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twoCellAnchor>
    <xdr:from>
      <xdr:col>9</xdr:col>
      <xdr:colOff>876300</xdr:colOff>
      <xdr:row>18</xdr:row>
      <xdr:rowOff>0</xdr:rowOff>
    </xdr:from>
    <xdr:to>
      <xdr:col>12</xdr:col>
      <xdr:colOff>660400</xdr:colOff>
      <xdr:row>28</xdr:row>
      <xdr:rowOff>25400</xdr:rowOff>
    </xdr:to>
    <xdr:sp macro="" textlink="">
      <xdr:nvSpPr>
        <xdr:cNvPr id="4" name="TextBox 3">
          <a:extLst>
            <a:ext uri="{FF2B5EF4-FFF2-40B4-BE49-F238E27FC236}">
              <a16:creationId xmlns:a16="http://schemas.microsoft.com/office/drawing/2014/main" id="{1471C28C-113F-19B9-41E9-E6A0629114A4}"/>
            </a:ext>
          </a:extLst>
        </xdr:cNvPr>
        <xdr:cNvSpPr txBox="1"/>
      </xdr:nvSpPr>
      <xdr:spPr>
        <a:xfrm>
          <a:off x="14605000" y="3429000"/>
          <a:ext cx="2679700" cy="1930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We have decided to sample the data with coefficient 30 and generated the random numbers as the data engineer,</a:t>
          </a:r>
          <a:r>
            <a:rPr lang="en-US" sz="1100" baseline="0"/>
            <a:t> collected the data dividing the meat into subcategories like turkey, checken then further categorised it based on raw meat and processed meat, there were no significant identification of null values and collected the data points as shown in the table.</a:t>
          </a:r>
          <a:endParaRPr lang="en-US" sz="1100"/>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81"/>
  <sheetViews>
    <sheetView tabSelected="1" topLeftCell="A8" workbookViewId="0">
      <selection activeCell="C1" sqref="C1"/>
    </sheetView>
  </sheetViews>
  <sheetFormatPr baseColWidth="10" defaultColWidth="12.6640625" defaultRowHeight="15.75" customHeight="1"/>
  <cols>
    <col min="2" max="2" width="18.6640625" customWidth="1"/>
    <col min="3" max="3" width="41.1640625" customWidth="1"/>
    <col min="9" max="9" width="44.33203125" customWidth="1"/>
  </cols>
  <sheetData>
    <row r="1" spans="1:5">
      <c r="A1" s="1" t="s">
        <v>0</v>
      </c>
    </row>
    <row r="2" spans="1:5" ht="15.75" customHeight="1">
      <c r="B2" s="2"/>
      <c r="C2" s="2"/>
      <c r="D2" s="2"/>
    </row>
    <row r="3" spans="1:5" ht="15.75" customHeight="1">
      <c r="B3" s="58" t="s">
        <v>1</v>
      </c>
      <c r="C3" s="52"/>
      <c r="D3" s="53"/>
    </row>
    <row r="4" spans="1:5" ht="15.75" customHeight="1">
      <c r="B4" s="54"/>
      <c r="C4" s="40"/>
      <c r="D4" s="46"/>
    </row>
    <row r="5" spans="1:5" ht="15.75" customHeight="1">
      <c r="B5" s="54"/>
      <c r="C5" s="40"/>
      <c r="D5" s="46"/>
    </row>
    <row r="6" spans="1:5" ht="15.75" customHeight="1">
      <c r="B6" s="54"/>
      <c r="C6" s="40"/>
      <c r="D6" s="46"/>
    </row>
    <row r="7" spans="1:5" ht="15.75" customHeight="1">
      <c r="B7" s="54"/>
      <c r="C7" s="40"/>
      <c r="D7" s="46"/>
    </row>
    <row r="8" spans="1:5" ht="15.75" customHeight="1">
      <c r="B8" s="54"/>
      <c r="C8" s="40"/>
      <c r="D8" s="46"/>
    </row>
    <row r="9" spans="1:5" ht="15.75" customHeight="1">
      <c r="B9" s="54"/>
      <c r="C9" s="40"/>
      <c r="D9" s="46"/>
    </row>
    <row r="10" spans="1:5" ht="15.75" customHeight="1">
      <c r="B10" s="55"/>
      <c r="C10" s="50"/>
      <c r="D10" s="47"/>
    </row>
    <row r="13" spans="1:5">
      <c r="A13" s="1" t="s">
        <v>2</v>
      </c>
    </row>
    <row r="14" spans="1:5" ht="15.75" customHeight="1">
      <c r="C14" s="3"/>
      <c r="D14" s="3"/>
    </row>
    <row r="15" spans="1:5" ht="15.75" customHeight="1">
      <c r="C15" s="4" t="s">
        <v>3</v>
      </c>
      <c r="D15" s="4">
        <v>6737</v>
      </c>
    </row>
    <row r="16" spans="1:5" ht="15.75" customHeight="1">
      <c r="C16" s="4" t="s">
        <v>4</v>
      </c>
      <c r="D16" s="4">
        <v>30</v>
      </c>
      <c r="E16" t="s">
        <v>146</v>
      </c>
    </row>
    <row r="18" spans="1:9">
      <c r="A18" s="5" t="s">
        <v>5</v>
      </c>
      <c r="B18" s="6" t="s">
        <v>6</v>
      </c>
      <c r="C18" s="6" t="s">
        <v>7</v>
      </c>
      <c r="D18" s="7" t="s">
        <v>8</v>
      </c>
      <c r="E18" s="8" t="s">
        <v>9</v>
      </c>
      <c r="F18" s="9" t="s">
        <v>10</v>
      </c>
      <c r="G18" s="10" t="s">
        <v>11</v>
      </c>
      <c r="H18" s="6" t="s">
        <v>12</v>
      </c>
      <c r="I18" s="11" t="s">
        <v>10</v>
      </c>
    </row>
    <row r="19" spans="1:9">
      <c r="A19" s="42" t="s">
        <v>13</v>
      </c>
      <c r="B19" s="12" t="s">
        <v>14</v>
      </c>
      <c r="C19" s="13">
        <v>24</v>
      </c>
      <c r="D19" s="45">
        <f>SUM(C19:C27)</f>
        <v>254</v>
      </c>
      <c r="E19" s="48">
        <f>D19/D15</f>
        <v>3.7702241353718274E-2</v>
      </c>
      <c r="F19" s="49">
        <f>D19*E19</f>
        <v>9.5763693038444409</v>
      </c>
      <c r="G19" s="56">
        <f>IF(F19+D16&gt;50, 50, F19+D16)</f>
        <v>39.576369303844444</v>
      </c>
      <c r="H19" s="13">
        <f t="shared" ref="H19:H26" si="0">C19/$D$19</f>
        <v>9.4488188976377951E-2</v>
      </c>
      <c r="I19" s="14">
        <f t="shared" ref="I19:I27" si="1">H19*$G$19</f>
        <v>3.7394994617805772</v>
      </c>
    </row>
    <row r="20" spans="1:9">
      <c r="A20" s="43"/>
      <c r="B20" s="15" t="s">
        <v>15</v>
      </c>
      <c r="C20" s="16">
        <v>24</v>
      </c>
      <c r="D20" s="46"/>
      <c r="E20" s="46"/>
      <c r="F20" s="40"/>
      <c r="G20" s="43"/>
      <c r="H20" s="13">
        <f t="shared" si="0"/>
        <v>9.4488188976377951E-2</v>
      </c>
      <c r="I20" s="17">
        <f t="shared" si="1"/>
        <v>3.7394994617805772</v>
      </c>
    </row>
    <row r="21" spans="1:9">
      <c r="A21" s="43"/>
      <c r="B21" s="15" t="s">
        <v>16</v>
      </c>
      <c r="C21" s="16">
        <v>60</v>
      </c>
      <c r="D21" s="46"/>
      <c r="E21" s="46"/>
      <c r="F21" s="40"/>
      <c r="G21" s="43"/>
      <c r="H21" s="13">
        <f t="shared" si="0"/>
        <v>0.23622047244094488</v>
      </c>
      <c r="I21" s="17">
        <f t="shared" si="1"/>
        <v>9.3487486544514429</v>
      </c>
    </row>
    <row r="22" spans="1:9">
      <c r="A22" s="43"/>
      <c r="B22" s="15" t="s">
        <v>17</v>
      </c>
      <c r="C22" s="16">
        <v>25</v>
      </c>
      <c r="D22" s="46"/>
      <c r="E22" s="46"/>
      <c r="F22" s="40"/>
      <c r="G22" s="43"/>
      <c r="H22" s="13">
        <f t="shared" si="0"/>
        <v>9.8425196850393706E-2</v>
      </c>
      <c r="I22" s="17">
        <f t="shared" si="1"/>
        <v>3.8953119393547682</v>
      </c>
    </row>
    <row r="23" spans="1:9">
      <c r="A23" s="43"/>
      <c r="B23" s="15" t="s">
        <v>18</v>
      </c>
      <c r="C23" s="16">
        <v>3</v>
      </c>
      <c r="D23" s="46"/>
      <c r="E23" s="46"/>
      <c r="F23" s="40"/>
      <c r="G23" s="43"/>
      <c r="H23" s="13">
        <f t="shared" si="0"/>
        <v>1.1811023622047244E-2</v>
      </c>
      <c r="I23" s="17">
        <f t="shared" si="1"/>
        <v>0.46743743272257215</v>
      </c>
    </row>
    <row r="24" spans="1:9">
      <c r="A24" s="43"/>
      <c r="B24" s="15" t="s">
        <v>19</v>
      </c>
      <c r="C24" s="16">
        <v>4</v>
      </c>
      <c r="D24" s="46"/>
      <c r="E24" s="46"/>
      <c r="F24" s="40"/>
      <c r="G24" s="43"/>
      <c r="H24" s="13">
        <f t="shared" si="0"/>
        <v>1.5748031496062992E-2</v>
      </c>
      <c r="I24" s="17">
        <f t="shared" si="1"/>
        <v>0.62324991029676291</v>
      </c>
    </row>
    <row r="25" spans="1:9">
      <c r="A25" s="43"/>
      <c r="B25" s="15" t="s">
        <v>20</v>
      </c>
      <c r="C25" s="16">
        <v>6</v>
      </c>
      <c r="D25" s="46"/>
      <c r="E25" s="46"/>
      <c r="F25" s="40"/>
      <c r="G25" s="43"/>
      <c r="H25" s="13">
        <f t="shared" si="0"/>
        <v>2.3622047244094488E-2</v>
      </c>
      <c r="I25" s="17">
        <f t="shared" si="1"/>
        <v>0.93487486544514431</v>
      </c>
    </row>
    <row r="26" spans="1:9">
      <c r="A26" s="43"/>
      <c r="B26" s="15" t="s">
        <v>21</v>
      </c>
      <c r="C26" s="16">
        <v>78</v>
      </c>
      <c r="D26" s="46"/>
      <c r="E26" s="46"/>
      <c r="F26" s="40"/>
      <c r="G26" s="43"/>
      <c r="H26" s="13">
        <f t="shared" si="0"/>
        <v>0.30708661417322836</v>
      </c>
      <c r="I26" s="17">
        <f t="shared" si="1"/>
        <v>12.153373250786878</v>
      </c>
    </row>
    <row r="27" spans="1:9">
      <c r="A27" s="44"/>
      <c r="B27" s="18" t="s">
        <v>22</v>
      </c>
      <c r="C27" s="19">
        <v>30</v>
      </c>
      <c r="D27" s="47"/>
      <c r="E27" s="47"/>
      <c r="F27" s="50"/>
      <c r="G27" s="44"/>
      <c r="H27" s="19">
        <f>C27/D19</f>
        <v>0.11811023622047244</v>
      </c>
      <c r="I27" s="20">
        <f t="shared" si="1"/>
        <v>4.6743743272257214</v>
      </c>
    </row>
    <row r="29" spans="1:9" ht="15.75" customHeight="1">
      <c r="A29" s="21" t="s">
        <v>23</v>
      </c>
      <c r="B29" s="21"/>
      <c r="C29" s="21"/>
      <c r="D29" s="22">
        <f>25*42</f>
        <v>1050</v>
      </c>
      <c r="E29" s="23"/>
      <c r="F29" s="23"/>
      <c r="G29" s="23"/>
      <c r="H29" s="23"/>
      <c r="I29" s="23"/>
    </row>
    <row r="30" spans="1:9" ht="15.75" customHeight="1">
      <c r="A30" s="23"/>
      <c r="B30" s="23"/>
      <c r="C30" s="23"/>
      <c r="D30" s="23"/>
      <c r="E30" s="23"/>
      <c r="F30" s="23"/>
      <c r="G30" s="23"/>
      <c r="H30" s="23"/>
      <c r="I30" s="23"/>
    </row>
    <row r="34" spans="1:12">
      <c r="A34" s="1" t="s">
        <v>24</v>
      </c>
    </row>
    <row r="37" spans="1:12" ht="15.75" customHeight="1">
      <c r="A37" s="24" t="s">
        <v>5</v>
      </c>
      <c r="B37" s="24" t="s">
        <v>25</v>
      </c>
      <c r="C37" s="24" t="s">
        <v>26</v>
      </c>
      <c r="F37" s="57" t="s">
        <v>27</v>
      </c>
      <c r="G37" s="40"/>
      <c r="H37" s="40"/>
      <c r="I37" s="40"/>
      <c r="J37" s="23"/>
      <c r="K37" s="23"/>
      <c r="L37" s="23"/>
    </row>
    <row r="38" spans="1:12" ht="15.75" customHeight="1">
      <c r="A38" s="25" t="s">
        <v>17</v>
      </c>
      <c r="B38" s="26" t="s">
        <v>28</v>
      </c>
      <c r="C38" s="25" t="s">
        <v>29</v>
      </c>
      <c r="F38" s="40"/>
      <c r="G38" s="40"/>
      <c r="H38" s="40"/>
      <c r="I38" s="40"/>
      <c r="J38" s="23"/>
      <c r="K38" s="23"/>
      <c r="L38" s="23"/>
    </row>
    <row r="39" spans="1:12" ht="15.75" customHeight="1">
      <c r="A39" s="27" t="s">
        <v>17</v>
      </c>
      <c r="B39" s="28" t="s">
        <v>28</v>
      </c>
      <c r="C39" s="25" t="s">
        <v>30</v>
      </c>
      <c r="F39" s="40"/>
      <c r="G39" s="40"/>
      <c r="H39" s="40"/>
      <c r="I39" s="40"/>
      <c r="J39" s="23"/>
      <c r="K39" s="23"/>
      <c r="L39" s="23"/>
    </row>
    <row r="40" spans="1:12" ht="15.75" customHeight="1">
      <c r="A40" s="27" t="s">
        <v>16</v>
      </c>
      <c r="B40" s="28" t="s">
        <v>28</v>
      </c>
      <c r="C40" s="25" t="s">
        <v>31</v>
      </c>
      <c r="F40" s="40"/>
      <c r="G40" s="40"/>
      <c r="H40" s="40"/>
      <c r="I40" s="40"/>
      <c r="J40" s="23"/>
      <c r="K40" s="23"/>
      <c r="L40" s="23"/>
    </row>
    <row r="41" spans="1:12" ht="15.75" customHeight="1">
      <c r="A41" s="27" t="s">
        <v>16</v>
      </c>
      <c r="B41" s="28" t="s">
        <v>28</v>
      </c>
      <c r="C41" s="29" t="s">
        <v>32</v>
      </c>
      <c r="F41" s="40"/>
      <c r="G41" s="40"/>
      <c r="H41" s="40"/>
      <c r="I41" s="40"/>
      <c r="J41" s="23"/>
      <c r="K41" s="23"/>
      <c r="L41" s="23"/>
    </row>
    <row r="42" spans="1:12" ht="15.75" customHeight="1">
      <c r="A42" s="27" t="s">
        <v>15</v>
      </c>
      <c r="B42" s="28" t="s">
        <v>28</v>
      </c>
      <c r="C42" s="25" t="s">
        <v>33</v>
      </c>
      <c r="F42" s="40"/>
      <c r="G42" s="40"/>
      <c r="H42" s="40"/>
      <c r="I42" s="40"/>
      <c r="J42" s="23"/>
      <c r="K42" s="23"/>
      <c r="L42" s="23"/>
    </row>
    <row r="43" spans="1:12" ht="15.75" customHeight="1">
      <c r="A43" s="27" t="s">
        <v>15</v>
      </c>
      <c r="B43" s="28" t="s">
        <v>28</v>
      </c>
      <c r="C43" s="25" t="s">
        <v>34</v>
      </c>
      <c r="F43" s="40"/>
      <c r="G43" s="40"/>
      <c r="H43" s="40"/>
      <c r="I43" s="40"/>
      <c r="J43" s="23"/>
      <c r="K43" s="23"/>
      <c r="L43" s="23"/>
    </row>
    <row r="44" spans="1:12" ht="15.75" customHeight="1">
      <c r="A44" s="27" t="s">
        <v>14</v>
      </c>
      <c r="B44" s="28" t="s">
        <v>28</v>
      </c>
      <c r="C44" s="25" t="s">
        <v>35</v>
      </c>
      <c r="F44" s="40"/>
      <c r="G44" s="40"/>
      <c r="H44" s="40"/>
      <c r="I44" s="40"/>
      <c r="J44" s="23"/>
      <c r="K44" s="23"/>
      <c r="L44" s="23"/>
    </row>
    <row r="45" spans="1:12" ht="15.75" customHeight="1">
      <c r="A45" s="27" t="s">
        <v>14</v>
      </c>
      <c r="B45" s="28" t="s">
        <v>28</v>
      </c>
      <c r="C45" s="25" t="s">
        <v>36</v>
      </c>
      <c r="F45" s="40"/>
      <c r="G45" s="40"/>
      <c r="H45" s="40"/>
      <c r="I45" s="40"/>
      <c r="J45" s="23"/>
      <c r="K45" s="23"/>
      <c r="L45" s="23"/>
    </row>
    <row r="46" spans="1:12" ht="15.75" customHeight="1">
      <c r="A46" s="27" t="s">
        <v>17</v>
      </c>
      <c r="B46" s="28" t="s">
        <v>37</v>
      </c>
      <c r="C46" s="25" t="s">
        <v>38</v>
      </c>
      <c r="F46" s="40"/>
      <c r="G46" s="40"/>
      <c r="H46" s="40"/>
      <c r="I46" s="40"/>
      <c r="J46" s="23"/>
      <c r="K46" s="23"/>
      <c r="L46" s="23"/>
    </row>
    <row r="47" spans="1:12" ht="13">
      <c r="A47" s="27" t="s">
        <v>17</v>
      </c>
      <c r="B47" s="28" t="s">
        <v>37</v>
      </c>
      <c r="C47" s="25" t="s">
        <v>39</v>
      </c>
      <c r="F47" s="40"/>
      <c r="G47" s="40"/>
      <c r="H47" s="40"/>
      <c r="I47" s="40"/>
      <c r="J47" s="23"/>
      <c r="K47" s="23"/>
      <c r="L47" s="23"/>
    </row>
    <row r="48" spans="1:12" ht="13">
      <c r="A48" s="27" t="s">
        <v>16</v>
      </c>
      <c r="B48" s="28" t="s">
        <v>37</v>
      </c>
      <c r="C48" s="25" t="s">
        <v>40</v>
      </c>
      <c r="F48" s="40"/>
      <c r="G48" s="40"/>
      <c r="H48" s="40"/>
      <c r="I48" s="40"/>
      <c r="J48" s="23"/>
      <c r="K48" s="23"/>
      <c r="L48" s="23"/>
    </row>
    <row r="49" spans="1:12" ht="13">
      <c r="A49" s="27" t="s">
        <v>16</v>
      </c>
      <c r="B49" s="28" t="s">
        <v>37</v>
      </c>
      <c r="C49" s="25" t="s">
        <v>41</v>
      </c>
      <c r="F49" s="40"/>
      <c r="G49" s="40"/>
      <c r="H49" s="40"/>
      <c r="I49" s="40"/>
      <c r="J49" s="23"/>
      <c r="K49" s="23"/>
      <c r="L49" s="23"/>
    </row>
    <row r="50" spans="1:12" ht="13">
      <c r="A50" s="27" t="s">
        <v>16</v>
      </c>
      <c r="B50" s="28" t="s">
        <v>37</v>
      </c>
      <c r="C50" s="25" t="s">
        <v>42</v>
      </c>
      <c r="F50" s="40"/>
      <c r="G50" s="40"/>
      <c r="H50" s="40"/>
      <c r="I50" s="40"/>
      <c r="J50" s="23"/>
      <c r="K50" s="23"/>
      <c r="L50" s="23"/>
    </row>
    <row r="51" spans="1:12" ht="13">
      <c r="A51" s="27" t="s">
        <v>16</v>
      </c>
      <c r="B51" s="28" t="s">
        <v>37</v>
      </c>
      <c r="C51" s="25" t="s">
        <v>43</v>
      </c>
      <c r="F51" s="40"/>
      <c r="G51" s="40"/>
      <c r="H51" s="40"/>
      <c r="I51" s="40"/>
      <c r="J51" s="23"/>
      <c r="K51" s="23"/>
      <c r="L51" s="23"/>
    </row>
    <row r="52" spans="1:12" ht="13">
      <c r="A52" s="27" t="s">
        <v>16</v>
      </c>
      <c r="B52" s="28" t="s">
        <v>37</v>
      </c>
      <c r="C52" s="25" t="s">
        <v>44</v>
      </c>
      <c r="F52" s="40"/>
      <c r="G52" s="40"/>
      <c r="H52" s="40"/>
      <c r="I52" s="40"/>
      <c r="J52" s="23"/>
      <c r="K52" s="23"/>
      <c r="L52" s="23"/>
    </row>
    <row r="53" spans="1:12" ht="13">
      <c r="A53" s="27" t="s">
        <v>16</v>
      </c>
      <c r="B53" s="28" t="s">
        <v>37</v>
      </c>
      <c r="C53" s="25" t="s">
        <v>45</v>
      </c>
      <c r="F53" s="40"/>
      <c r="G53" s="40"/>
      <c r="H53" s="40"/>
      <c r="I53" s="40"/>
      <c r="J53" s="23"/>
      <c r="K53" s="23"/>
      <c r="L53" s="23"/>
    </row>
    <row r="54" spans="1:12" ht="13">
      <c r="A54" s="27" t="s">
        <v>16</v>
      </c>
      <c r="B54" s="28" t="s">
        <v>37</v>
      </c>
      <c r="C54" s="25" t="s">
        <v>46</v>
      </c>
      <c r="F54" s="40"/>
      <c r="G54" s="40"/>
      <c r="H54" s="40"/>
      <c r="I54" s="40"/>
      <c r="J54" s="23"/>
      <c r="K54" s="23"/>
      <c r="L54" s="23"/>
    </row>
    <row r="55" spans="1:12" ht="13">
      <c r="A55" s="27" t="s">
        <v>15</v>
      </c>
      <c r="B55" s="28" t="s">
        <v>37</v>
      </c>
      <c r="C55" s="25" t="s">
        <v>47</v>
      </c>
      <c r="F55" s="40"/>
      <c r="G55" s="40"/>
      <c r="H55" s="40"/>
      <c r="I55" s="40"/>
      <c r="J55" s="23"/>
      <c r="K55" s="23"/>
      <c r="L55" s="23"/>
    </row>
    <row r="56" spans="1:12" ht="13">
      <c r="A56" s="27" t="s">
        <v>15</v>
      </c>
      <c r="B56" s="28" t="s">
        <v>37</v>
      </c>
      <c r="C56" s="25" t="s">
        <v>48</v>
      </c>
      <c r="F56" s="40"/>
      <c r="G56" s="40"/>
      <c r="H56" s="40"/>
      <c r="I56" s="40"/>
      <c r="J56" s="23"/>
      <c r="K56" s="23"/>
      <c r="L56" s="23"/>
    </row>
    <row r="57" spans="1:12" ht="13">
      <c r="A57" s="27" t="s">
        <v>14</v>
      </c>
      <c r="B57" s="28" t="s">
        <v>37</v>
      </c>
      <c r="C57" s="25" t="s">
        <v>49</v>
      </c>
      <c r="F57" s="40"/>
      <c r="G57" s="40"/>
      <c r="H57" s="40"/>
      <c r="I57" s="40"/>
      <c r="J57" s="23"/>
      <c r="K57" s="23"/>
      <c r="L57" s="23"/>
    </row>
    <row r="58" spans="1:12" ht="13">
      <c r="A58" s="27" t="s">
        <v>14</v>
      </c>
      <c r="B58" s="28" t="s">
        <v>37</v>
      </c>
      <c r="C58" s="25" t="s">
        <v>50</v>
      </c>
      <c r="F58" s="40"/>
      <c r="G58" s="40"/>
      <c r="H58" s="40"/>
      <c r="I58" s="40"/>
      <c r="J58" s="23"/>
      <c r="K58" s="23"/>
      <c r="L58" s="23"/>
    </row>
    <row r="60" spans="1:12" ht="13">
      <c r="A60" s="51"/>
      <c r="B60" s="40"/>
      <c r="C60" s="40"/>
    </row>
    <row r="61" spans="1:12" ht="15.75" customHeight="1">
      <c r="A61" s="40"/>
      <c r="B61" s="40"/>
      <c r="C61" s="40"/>
    </row>
    <row r="62" spans="1:12" ht="13">
      <c r="A62" s="40"/>
      <c r="B62" s="40"/>
      <c r="C62" s="40"/>
      <c r="D62" s="40"/>
      <c r="E62" s="40"/>
      <c r="F62" s="40"/>
      <c r="G62" s="41" t="s">
        <v>51</v>
      </c>
      <c r="H62" s="40"/>
      <c r="I62" s="40"/>
    </row>
    <row r="63" spans="1:12" ht="15.75" customHeight="1">
      <c r="A63" s="40"/>
      <c r="B63" s="40"/>
      <c r="C63" s="40"/>
      <c r="D63" s="40"/>
      <c r="E63" s="40"/>
      <c r="F63" s="40"/>
      <c r="G63" s="40"/>
      <c r="H63" s="40"/>
      <c r="I63" s="40"/>
    </row>
    <row r="64" spans="1:12" ht="15.75" customHeight="1">
      <c r="A64" s="40"/>
      <c r="B64" s="40"/>
      <c r="C64" s="40"/>
      <c r="D64" s="40"/>
      <c r="E64" s="40"/>
      <c r="F64" s="40"/>
      <c r="G64" s="40"/>
      <c r="H64" s="40"/>
      <c r="I64" s="40"/>
    </row>
    <row r="65" spans="1:9" ht="15.75" customHeight="1">
      <c r="A65" s="40"/>
      <c r="B65" s="40"/>
      <c r="C65" s="40"/>
      <c r="D65" s="40"/>
      <c r="E65" s="40"/>
      <c r="F65" s="40"/>
      <c r="G65" s="40"/>
      <c r="H65" s="40"/>
      <c r="I65" s="40"/>
    </row>
    <row r="66" spans="1:9" ht="15.75" customHeight="1">
      <c r="A66" s="40"/>
      <c r="B66" s="40"/>
      <c r="C66" s="40"/>
      <c r="D66" s="40"/>
      <c r="E66" s="40"/>
      <c r="F66" s="40"/>
      <c r="G66" s="40"/>
      <c r="H66" s="40"/>
      <c r="I66" s="40"/>
    </row>
    <row r="67" spans="1:9" ht="15.75" customHeight="1">
      <c r="A67" s="40"/>
      <c r="B67" s="40"/>
      <c r="C67" s="40"/>
      <c r="D67" s="40"/>
      <c r="E67" s="40"/>
      <c r="F67" s="40"/>
      <c r="G67" s="40"/>
      <c r="H67" s="40"/>
      <c r="I67" s="40"/>
    </row>
    <row r="68" spans="1:9" ht="15.75" customHeight="1">
      <c r="A68" s="40"/>
      <c r="B68" s="40"/>
      <c r="C68" s="40"/>
      <c r="D68" s="40"/>
      <c r="E68" s="40"/>
      <c r="F68" s="40"/>
      <c r="G68" s="40"/>
      <c r="H68" s="40"/>
      <c r="I68" s="40"/>
    </row>
    <row r="69" spans="1:9" ht="15.75" customHeight="1">
      <c r="A69" s="40"/>
      <c r="B69" s="40"/>
      <c r="C69" s="40"/>
      <c r="D69" s="40"/>
      <c r="E69" s="40"/>
      <c r="F69" s="40"/>
      <c r="G69" s="40"/>
      <c r="H69" s="40"/>
      <c r="I69" s="40"/>
    </row>
    <row r="70" spans="1:9" ht="15.75" customHeight="1">
      <c r="A70" s="40"/>
      <c r="B70" s="40"/>
      <c r="C70" s="40"/>
      <c r="D70" s="40"/>
      <c r="E70" s="40"/>
      <c r="F70" s="40"/>
      <c r="G70" s="40"/>
      <c r="H70" s="40"/>
      <c r="I70" s="40"/>
    </row>
    <row r="71" spans="1:9" ht="15.75" customHeight="1">
      <c r="A71" s="40"/>
      <c r="B71" s="40"/>
      <c r="C71" s="40"/>
      <c r="D71" s="40"/>
      <c r="E71" s="40"/>
      <c r="F71" s="40"/>
      <c r="G71" s="40"/>
      <c r="H71" s="40"/>
      <c r="I71" s="40"/>
    </row>
    <row r="72" spans="1:9" ht="15.75" customHeight="1">
      <c r="A72" s="40"/>
      <c r="B72" s="40"/>
      <c r="C72" s="40"/>
      <c r="D72" s="40"/>
      <c r="E72" s="40"/>
      <c r="F72" s="40"/>
      <c r="G72" s="40"/>
      <c r="H72" s="40"/>
      <c r="I72" s="40"/>
    </row>
    <row r="73" spans="1:9" ht="15.75" customHeight="1">
      <c r="A73" s="40"/>
      <c r="B73" s="40"/>
      <c r="C73" s="40"/>
      <c r="D73" s="40"/>
      <c r="E73" s="40"/>
      <c r="F73" s="40"/>
      <c r="G73" s="40"/>
      <c r="H73" s="40"/>
      <c r="I73" s="40"/>
    </row>
    <row r="74" spans="1:9" ht="15.75" customHeight="1">
      <c r="A74" s="40"/>
      <c r="B74" s="40"/>
      <c r="C74" s="40"/>
      <c r="D74" s="40"/>
      <c r="E74" s="40"/>
      <c r="F74" s="40"/>
      <c r="G74" s="40"/>
      <c r="H74" s="40"/>
      <c r="I74" s="40"/>
    </row>
    <row r="75" spans="1:9" ht="15.75" customHeight="1">
      <c r="A75" s="40"/>
      <c r="B75" s="40"/>
      <c r="C75" s="40"/>
      <c r="D75" s="40"/>
      <c r="E75" s="40"/>
      <c r="F75" s="40"/>
    </row>
    <row r="76" spans="1:9" ht="15.75" customHeight="1">
      <c r="A76" s="40"/>
      <c r="B76" s="40"/>
      <c r="C76" s="40"/>
      <c r="D76" s="40"/>
      <c r="E76" s="40"/>
      <c r="F76" s="40"/>
    </row>
    <row r="77" spans="1:9" ht="15.75" customHeight="1">
      <c r="A77" s="40"/>
      <c r="B77" s="40"/>
      <c r="C77" s="40"/>
      <c r="D77" s="40"/>
      <c r="E77" s="40"/>
      <c r="F77" s="40"/>
    </row>
    <row r="78" spans="1:9" ht="15.75" customHeight="1">
      <c r="A78" s="40"/>
      <c r="B78" s="40"/>
      <c r="C78" s="40"/>
      <c r="D78" s="40"/>
      <c r="E78" s="40"/>
      <c r="F78" s="40"/>
    </row>
    <row r="79" spans="1:9" ht="15.75" customHeight="1">
      <c r="A79" s="40"/>
      <c r="B79" s="40"/>
      <c r="C79" s="40"/>
      <c r="D79" s="40"/>
      <c r="E79" s="40"/>
      <c r="F79" s="40"/>
    </row>
    <row r="80" spans="1:9" ht="15.75" customHeight="1">
      <c r="A80" s="40"/>
      <c r="B80" s="40"/>
      <c r="C80" s="40"/>
      <c r="D80" s="40"/>
      <c r="E80" s="40"/>
      <c r="F80" s="40"/>
    </row>
    <row r="81" spans="1:6" ht="15.75" customHeight="1">
      <c r="A81" s="40"/>
      <c r="B81" s="40"/>
      <c r="C81" s="40"/>
      <c r="D81" s="40"/>
      <c r="E81" s="40"/>
      <c r="F81" s="40"/>
    </row>
  </sheetData>
  <autoFilter ref="A37:D58" xr:uid="{00000000-0009-0000-0000-000000000000}">
    <sortState xmlns:xlrd2="http://schemas.microsoft.com/office/spreadsheetml/2017/richdata2" ref="A37:D58">
      <sortCondition descending="1" ref="B37:B58"/>
      <sortCondition descending="1" ref="A37:A58"/>
    </sortState>
  </autoFilter>
  <mergeCells count="10">
    <mergeCell ref="B3:D10"/>
    <mergeCell ref="G19:G27"/>
    <mergeCell ref="A62:F81"/>
    <mergeCell ref="G62:I74"/>
    <mergeCell ref="A19:A27"/>
    <mergeCell ref="D19:D27"/>
    <mergeCell ref="E19:E27"/>
    <mergeCell ref="F19:F27"/>
    <mergeCell ref="F37:I58"/>
    <mergeCell ref="A60:C6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43"/>
  <sheetViews>
    <sheetView workbookViewId="0">
      <selection activeCell="E5" sqref="E5"/>
    </sheetView>
  </sheetViews>
  <sheetFormatPr baseColWidth="10" defaultColWidth="12.6640625" defaultRowHeight="15.75" customHeight="1"/>
  <cols>
    <col min="2" max="2" width="18.5" customWidth="1"/>
    <col min="7" max="7" width="15" customWidth="1"/>
  </cols>
  <sheetData>
    <row r="1" spans="1:25" ht="15.75" customHeight="1">
      <c r="A1" s="59" t="s">
        <v>52</v>
      </c>
      <c r="B1" s="60" t="s">
        <v>53</v>
      </c>
      <c r="C1" s="60" t="s">
        <v>54</v>
      </c>
      <c r="D1" s="60" t="s">
        <v>55</v>
      </c>
      <c r="E1" s="61" t="s">
        <v>56</v>
      </c>
      <c r="F1" s="62" t="s">
        <v>57</v>
      </c>
      <c r="G1" s="62" t="s">
        <v>58</v>
      </c>
      <c r="H1" s="60" t="s">
        <v>59</v>
      </c>
      <c r="I1" s="62" t="s">
        <v>60</v>
      </c>
      <c r="J1" s="60" t="s">
        <v>61</v>
      </c>
      <c r="K1" s="60" t="s">
        <v>62</v>
      </c>
      <c r="L1" s="60" t="s">
        <v>63</v>
      </c>
      <c r="M1" s="60" t="s">
        <v>64</v>
      </c>
      <c r="N1" s="60" t="s">
        <v>65</v>
      </c>
      <c r="O1" s="60" t="s">
        <v>66</v>
      </c>
      <c r="P1" s="60" t="s">
        <v>67</v>
      </c>
      <c r="Q1" s="60" t="s">
        <v>68</v>
      </c>
      <c r="R1" s="60" t="s">
        <v>69</v>
      </c>
      <c r="S1" s="60" t="s">
        <v>70</v>
      </c>
      <c r="T1" s="60" t="s">
        <v>71</v>
      </c>
      <c r="U1" s="60" t="s">
        <v>72</v>
      </c>
      <c r="V1" s="60" t="s">
        <v>73</v>
      </c>
      <c r="W1" s="60" t="s">
        <v>74</v>
      </c>
      <c r="X1" s="60" t="s">
        <v>75</v>
      </c>
      <c r="Y1" s="60" t="s">
        <v>76</v>
      </c>
    </row>
    <row r="2" spans="1:25" ht="15.75" customHeight="1">
      <c r="A2" s="27" t="s">
        <v>77</v>
      </c>
      <c r="B2" s="28" t="s">
        <v>16</v>
      </c>
      <c r="C2" s="28" t="s">
        <v>37</v>
      </c>
      <c r="D2" s="28" t="s">
        <v>40</v>
      </c>
      <c r="E2" s="30">
        <v>44887</v>
      </c>
      <c r="F2" s="31">
        <v>0</v>
      </c>
      <c r="G2" s="31">
        <v>0</v>
      </c>
      <c r="H2" s="31">
        <v>0</v>
      </c>
      <c r="I2" s="31">
        <v>0</v>
      </c>
      <c r="J2" s="31">
        <v>0</v>
      </c>
      <c r="K2" s="31">
        <v>1</v>
      </c>
      <c r="L2" s="31">
        <v>0</v>
      </c>
      <c r="M2" s="31">
        <v>0</v>
      </c>
      <c r="N2" s="31">
        <v>0</v>
      </c>
      <c r="O2" s="31">
        <v>0</v>
      </c>
      <c r="P2" s="31">
        <v>0</v>
      </c>
      <c r="Q2" s="31">
        <v>0</v>
      </c>
      <c r="R2" s="31">
        <v>0</v>
      </c>
      <c r="S2" s="32">
        <v>6.99</v>
      </c>
      <c r="T2" s="32">
        <f>S2/4</f>
        <v>1.7475000000000001</v>
      </c>
      <c r="U2" s="31">
        <v>100</v>
      </c>
      <c r="V2" s="31">
        <v>28</v>
      </c>
      <c r="W2" s="28" t="s">
        <v>78</v>
      </c>
      <c r="X2" s="31">
        <v>112</v>
      </c>
      <c r="Y2" s="28" t="s">
        <v>78</v>
      </c>
    </row>
    <row r="3" spans="1:25" ht="15.75" customHeight="1">
      <c r="A3" s="27" t="s">
        <v>79</v>
      </c>
      <c r="B3" s="28" t="s">
        <v>16</v>
      </c>
      <c r="C3" s="28" t="s">
        <v>37</v>
      </c>
      <c r="D3" s="28" t="s">
        <v>41</v>
      </c>
      <c r="E3" s="30">
        <v>44887</v>
      </c>
      <c r="F3" s="31">
        <v>0</v>
      </c>
      <c r="G3" s="31">
        <v>1</v>
      </c>
      <c r="H3" s="31">
        <v>1</v>
      </c>
      <c r="I3" s="31">
        <v>0</v>
      </c>
      <c r="J3" s="31">
        <v>0</v>
      </c>
      <c r="K3" s="31">
        <v>1</v>
      </c>
      <c r="L3" s="31">
        <v>1</v>
      </c>
      <c r="M3" s="31">
        <v>1</v>
      </c>
      <c r="N3" s="31">
        <v>0</v>
      </c>
      <c r="O3" s="31">
        <v>0</v>
      </c>
      <c r="P3" s="31">
        <v>0</v>
      </c>
      <c r="Q3" s="31">
        <v>0</v>
      </c>
      <c r="R3" s="31">
        <v>0</v>
      </c>
      <c r="S3" s="32">
        <v>7.99</v>
      </c>
      <c r="T3" s="32">
        <f>S3</f>
        <v>7.99</v>
      </c>
      <c r="U3" s="31">
        <v>120</v>
      </c>
      <c r="V3" s="31">
        <v>56</v>
      </c>
      <c r="W3" s="28" t="s">
        <v>78</v>
      </c>
      <c r="X3" s="31">
        <v>56</v>
      </c>
      <c r="Y3" s="28" t="s">
        <v>78</v>
      </c>
    </row>
    <row r="4" spans="1:25" ht="15.75" customHeight="1">
      <c r="A4" s="27" t="s">
        <v>80</v>
      </c>
      <c r="B4" s="28" t="s">
        <v>16</v>
      </c>
      <c r="C4" s="28" t="s">
        <v>37</v>
      </c>
      <c r="D4" s="28" t="s">
        <v>42</v>
      </c>
      <c r="E4" s="30">
        <v>44887</v>
      </c>
      <c r="F4" s="31">
        <v>0</v>
      </c>
      <c r="G4" s="31">
        <v>0</v>
      </c>
      <c r="H4" s="31">
        <v>1</v>
      </c>
      <c r="I4" s="31">
        <v>0</v>
      </c>
      <c r="J4" s="31">
        <v>1</v>
      </c>
      <c r="K4" s="31">
        <v>1</v>
      </c>
      <c r="L4" s="31">
        <v>1</v>
      </c>
      <c r="M4" s="31">
        <v>1</v>
      </c>
      <c r="N4" s="31">
        <v>0</v>
      </c>
      <c r="O4" s="31">
        <v>1</v>
      </c>
      <c r="P4" s="31">
        <v>0</v>
      </c>
      <c r="Q4" s="31">
        <v>0</v>
      </c>
      <c r="R4" s="31">
        <v>0</v>
      </c>
      <c r="S4" s="32">
        <v>8.99</v>
      </c>
      <c r="T4" s="32">
        <f t="shared" ref="T4:T5" si="0">S4/4</f>
        <v>2.2475000000000001</v>
      </c>
      <c r="U4" s="31">
        <v>210</v>
      </c>
      <c r="V4" s="31">
        <v>112</v>
      </c>
      <c r="W4" s="28" t="s">
        <v>78</v>
      </c>
      <c r="X4" s="31">
        <v>448</v>
      </c>
      <c r="Y4" s="28" t="s">
        <v>78</v>
      </c>
    </row>
    <row r="5" spans="1:25" ht="15.75" customHeight="1">
      <c r="A5" s="27" t="s">
        <v>81</v>
      </c>
      <c r="B5" s="28" t="s">
        <v>16</v>
      </c>
      <c r="C5" s="28" t="s">
        <v>37</v>
      </c>
      <c r="D5" s="28" t="s">
        <v>43</v>
      </c>
      <c r="E5" s="30">
        <v>44887</v>
      </c>
      <c r="F5" s="31">
        <v>0</v>
      </c>
      <c r="G5" s="31">
        <v>1</v>
      </c>
      <c r="H5" s="31">
        <v>1</v>
      </c>
      <c r="I5" s="31">
        <v>0</v>
      </c>
      <c r="J5" s="31">
        <v>0</v>
      </c>
      <c r="K5" s="31">
        <v>1</v>
      </c>
      <c r="L5" s="31">
        <v>0</v>
      </c>
      <c r="M5" s="31">
        <v>0</v>
      </c>
      <c r="N5" s="31">
        <v>0</v>
      </c>
      <c r="O5" s="31">
        <v>0</v>
      </c>
      <c r="P5" s="31">
        <v>0</v>
      </c>
      <c r="Q5" s="31">
        <v>0</v>
      </c>
      <c r="R5" s="31">
        <v>0</v>
      </c>
      <c r="S5" s="32">
        <v>7.69</v>
      </c>
      <c r="T5" s="32">
        <f t="shared" si="0"/>
        <v>1.9225000000000001</v>
      </c>
      <c r="U5" s="31">
        <v>110</v>
      </c>
      <c r="V5" s="31">
        <v>28</v>
      </c>
      <c r="W5" s="28" t="s">
        <v>78</v>
      </c>
      <c r="X5" s="31">
        <v>112</v>
      </c>
      <c r="Y5" s="28" t="s">
        <v>78</v>
      </c>
    </row>
    <row r="6" spans="1:25" ht="15.75" customHeight="1">
      <c r="A6" s="27" t="s">
        <v>82</v>
      </c>
      <c r="B6" s="28" t="s">
        <v>16</v>
      </c>
      <c r="C6" s="28" t="s">
        <v>37</v>
      </c>
      <c r="D6" s="28" t="s">
        <v>44</v>
      </c>
      <c r="E6" s="30">
        <v>44887</v>
      </c>
      <c r="F6" s="31">
        <v>0</v>
      </c>
      <c r="G6" s="31">
        <v>0</v>
      </c>
      <c r="H6" s="31">
        <v>0</v>
      </c>
      <c r="I6" s="31">
        <v>0</v>
      </c>
      <c r="J6" s="31">
        <v>0</v>
      </c>
      <c r="K6" s="31">
        <v>1</v>
      </c>
      <c r="L6" s="31">
        <v>0</v>
      </c>
      <c r="M6" s="31">
        <v>0</v>
      </c>
      <c r="N6" s="31">
        <v>0</v>
      </c>
      <c r="O6" s="31">
        <v>0</v>
      </c>
      <c r="P6" s="31">
        <v>0</v>
      </c>
      <c r="Q6" s="31">
        <v>0</v>
      </c>
      <c r="R6" s="31">
        <v>0</v>
      </c>
      <c r="S6" s="32">
        <v>11.99</v>
      </c>
      <c r="T6" s="32">
        <f t="shared" ref="T6:T7" si="1">S6/16*3</f>
        <v>2.2481249999999999</v>
      </c>
      <c r="U6" s="31">
        <v>400</v>
      </c>
      <c r="V6" s="31">
        <v>85</v>
      </c>
      <c r="W6" s="28" t="s">
        <v>78</v>
      </c>
      <c r="X6" s="31">
        <v>85</v>
      </c>
      <c r="Y6" s="28" t="s">
        <v>78</v>
      </c>
    </row>
    <row r="7" spans="1:25" ht="15.75" customHeight="1">
      <c r="A7" s="27" t="s">
        <v>83</v>
      </c>
      <c r="B7" s="28" t="s">
        <v>16</v>
      </c>
      <c r="C7" s="28" t="s">
        <v>37</v>
      </c>
      <c r="D7" s="28" t="s">
        <v>45</v>
      </c>
      <c r="E7" s="30">
        <v>44887</v>
      </c>
      <c r="F7" s="31">
        <v>0</v>
      </c>
      <c r="G7" s="31">
        <v>0</v>
      </c>
      <c r="H7" s="31">
        <v>1</v>
      </c>
      <c r="I7" s="31">
        <v>0</v>
      </c>
      <c r="J7" s="31">
        <v>0</v>
      </c>
      <c r="K7" s="31">
        <v>1</v>
      </c>
      <c r="L7" s="31">
        <v>1</v>
      </c>
      <c r="M7" s="31">
        <v>1</v>
      </c>
      <c r="N7" s="31">
        <v>0</v>
      </c>
      <c r="O7" s="31">
        <v>0</v>
      </c>
      <c r="P7" s="31">
        <v>0</v>
      </c>
      <c r="Q7" s="31">
        <v>0</v>
      </c>
      <c r="R7" s="31">
        <v>0</v>
      </c>
      <c r="S7" s="32">
        <v>16.989999999999998</v>
      </c>
      <c r="T7" s="32">
        <f t="shared" si="1"/>
        <v>3.1856249999999999</v>
      </c>
      <c r="U7" s="31">
        <v>160</v>
      </c>
      <c r="V7" s="31">
        <v>85</v>
      </c>
      <c r="W7" s="28" t="s">
        <v>78</v>
      </c>
      <c r="X7" s="31">
        <v>85</v>
      </c>
      <c r="Y7" s="28" t="s">
        <v>78</v>
      </c>
    </row>
    <row r="8" spans="1:25" ht="15.75" customHeight="1">
      <c r="A8" s="27" t="s">
        <v>84</v>
      </c>
      <c r="B8" s="28" t="s">
        <v>16</v>
      </c>
      <c r="C8" s="28" t="s">
        <v>37</v>
      </c>
      <c r="D8" s="28" t="s">
        <v>46</v>
      </c>
      <c r="E8" s="30">
        <v>44887</v>
      </c>
      <c r="F8" s="31">
        <v>0</v>
      </c>
      <c r="G8" s="31">
        <v>0</v>
      </c>
      <c r="H8" s="31">
        <v>1</v>
      </c>
      <c r="I8" s="31">
        <v>0</v>
      </c>
      <c r="J8" s="31">
        <v>0</v>
      </c>
      <c r="K8" s="31">
        <v>1</v>
      </c>
      <c r="L8" s="31">
        <v>1</v>
      </c>
      <c r="M8" s="31">
        <v>1</v>
      </c>
      <c r="N8" s="31">
        <v>0</v>
      </c>
      <c r="O8" s="31">
        <v>0</v>
      </c>
      <c r="P8" s="31">
        <v>0</v>
      </c>
      <c r="Q8" s="31">
        <v>0</v>
      </c>
      <c r="R8" s="31">
        <v>0</v>
      </c>
      <c r="S8" s="32">
        <v>10.99</v>
      </c>
      <c r="T8" s="32">
        <f>S8/2</f>
        <v>5.4950000000000001</v>
      </c>
      <c r="U8" s="31">
        <v>70</v>
      </c>
      <c r="V8" s="31">
        <v>28</v>
      </c>
      <c r="W8" s="28" t="s">
        <v>78</v>
      </c>
      <c r="X8" s="31">
        <f>V8*2</f>
        <v>56</v>
      </c>
      <c r="Y8" s="28" t="s">
        <v>78</v>
      </c>
    </row>
    <row r="9" spans="1:25" ht="15.75" customHeight="1">
      <c r="A9" s="27" t="s">
        <v>85</v>
      </c>
      <c r="B9" s="28" t="s">
        <v>16</v>
      </c>
      <c r="C9" s="28" t="s">
        <v>28</v>
      </c>
      <c r="D9" s="28" t="s">
        <v>31</v>
      </c>
      <c r="E9" s="30">
        <v>44887</v>
      </c>
      <c r="F9" s="31">
        <v>0</v>
      </c>
      <c r="G9" s="31">
        <v>0</v>
      </c>
      <c r="H9" s="31">
        <v>1</v>
      </c>
      <c r="I9" s="31">
        <v>0</v>
      </c>
      <c r="J9" s="31">
        <v>0</v>
      </c>
      <c r="K9" s="31">
        <v>1</v>
      </c>
      <c r="L9" s="31">
        <v>1</v>
      </c>
      <c r="M9" s="31">
        <v>1</v>
      </c>
      <c r="N9" s="31">
        <v>1</v>
      </c>
      <c r="O9" s="31">
        <v>1</v>
      </c>
      <c r="P9" s="31">
        <v>0</v>
      </c>
      <c r="Q9" s="31">
        <v>0</v>
      </c>
      <c r="R9" s="31">
        <v>0</v>
      </c>
      <c r="S9" s="32">
        <v>5.99</v>
      </c>
      <c r="T9" s="32">
        <f t="shared" ref="T9:T10" si="2">S9/5.3</f>
        <v>1.1301886792452831</v>
      </c>
      <c r="U9" s="31">
        <v>229</v>
      </c>
      <c r="V9" s="31">
        <v>85</v>
      </c>
      <c r="W9" s="28" t="s">
        <v>78</v>
      </c>
      <c r="X9" s="31">
        <v>453.6</v>
      </c>
      <c r="Y9" s="28" t="s">
        <v>78</v>
      </c>
    </row>
    <row r="10" spans="1:25" ht="15.75" customHeight="1">
      <c r="A10" s="27" t="s">
        <v>86</v>
      </c>
      <c r="B10" s="28" t="s">
        <v>16</v>
      </c>
      <c r="C10" s="28" t="s">
        <v>28</v>
      </c>
      <c r="D10" s="33" t="s">
        <v>32</v>
      </c>
      <c r="E10" s="30">
        <v>44887</v>
      </c>
      <c r="F10" s="31">
        <v>0</v>
      </c>
      <c r="G10" s="31">
        <v>0</v>
      </c>
      <c r="H10" s="31">
        <v>1</v>
      </c>
      <c r="I10" s="31">
        <v>0</v>
      </c>
      <c r="J10" s="31">
        <v>0</v>
      </c>
      <c r="K10" s="31">
        <v>1</v>
      </c>
      <c r="L10" s="31">
        <v>1</v>
      </c>
      <c r="M10" s="31">
        <v>1</v>
      </c>
      <c r="N10" s="31">
        <v>1</v>
      </c>
      <c r="O10" s="31">
        <v>1</v>
      </c>
      <c r="P10" s="31">
        <v>0</v>
      </c>
      <c r="Q10" s="31">
        <v>0</v>
      </c>
      <c r="R10" s="31">
        <v>0</v>
      </c>
      <c r="S10" s="32">
        <v>8.49</v>
      </c>
      <c r="T10" s="32">
        <f t="shared" si="2"/>
        <v>1.6018867924528304</v>
      </c>
      <c r="U10" s="31">
        <v>144</v>
      </c>
      <c r="V10" s="31">
        <v>85</v>
      </c>
      <c r="W10" s="28" t="s">
        <v>78</v>
      </c>
      <c r="X10" s="31">
        <v>453.6</v>
      </c>
      <c r="Y10" s="28" t="s">
        <v>78</v>
      </c>
    </row>
    <row r="11" spans="1:25" ht="15.75" customHeight="1">
      <c r="A11" s="27" t="s">
        <v>87</v>
      </c>
      <c r="B11" s="28" t="s">
        <v>17</v>
      </c>
      <c r="C11" s="28" t="s">
        <v>37</v>
      </c>
      <c r="D11" s="28" t="s">
        <v>38</v>
      </c>
      <c r="E11" s="30">
        <v>44887</v>
      </c>
      <c r="F11" s="31">
        <v>0</v>
      </c>
      <c r="G11" s="31">
        <v>0</v>
      </c>
      <c r="H11" s="31">
        <v>0</v>
      </c>
      <c r="I11" s="31">
        <v>0</v>
      </c>
      <c r="J11" s="31">
        <v>1</v>
      </c>
      <c r="K11" s="31">
        <v>1</v>
      </c>
      <c r="L11" s="31">
        <v>0</v>
      </c>
      <c r="M11" s="31">
        <v>1</v>
      </c>
      <c r="N11" s="31">
        <v>0</v>
      </c>
      <c r="O11" s="31">
        <v>0</v>
      </c>
      <c r="P11" s="31">
        <v>0</v>
      </c>
      <c r="Q11" s="31">
        <v>1</v>
      </c>
      <c r="R11" s="31">
        <v>0</v>
      </c>
      <c r="S11" s="32">
        <v>6.99</v>
      </c>
      <c r="T11" s="32">
        <f>S11/3</f>
        <v>2.33</v>
      </c>
      <c r="U11" s="31">
        <v>70</v>
      </c>
      <c r="V11" s="31">
        <v>56</v>
      </c>
      <c r="W11" s="28" t="s">
        <v>78</v>
      </c>
      <c r="X11" s="31">
        <f>56*3</f>
        <v>168</v>
      </c>
      <c r="Y11" s="28" t="s">
        <v>78</v>
      </c>
    </row>
    <row r="12" spans="1:25" ht="15.75" customHeight="1">
      <c r="A12" s="27" t="s">
        <v>88</v>
      </c>
      <c r="B12" s="28" t="s">
        <v>17</v>
      </c>
      <c r="C12" s="28" t="s">
        <v>37</v>
      </c>
      <c r="D12" s="28" t="s">
        <v>39</v>
      </c>
      <c r="E12" s="30">
        <v>44887</v>
      </c>
      <c r="F12" s="31">
        <v>0</v>
      </c>
      <c r="G12" s="31">
        <v>1</v>
      </c>
      <c r="H12" s="31">
        <v>1</v>
      </c>
      <c r="I12" s="31">
        <v>0</v>
      </c>
      <c r="J12" s="31">
        <v>1</v>
      </c>
      <c r="K12" s="31">
        <v>1</v>
      </c>
      <c r="L12" s="31">
        <v>1</v>
      </c>
      <c r="M12" s="31">
        <v>1</v>
      </c>
      <c r="N12" s="31">
        <v>0</v>
      </c>
      <c r="O12" s="31">
        <v>1</v>
      </c>
      <c r="P12" s="31">
        <v>0</v>
      </c>
      <c r="Q12" s="31">
        <v>0</v>
      </c>
      <c r="R12" s="31">
        <v>0</v>
      </c>
      <c r="S12" s="32">
        <v>7.99</v>
      </c>
      <c r="T12" s="32">
        <f t="shared" ref="T12:T14" si="3">S12/4</f>
        <v>1.9975000000000001</v>
      </c>
      <c r="U12" s="31">
        <v>170</v>
      </c>
      <c r="V12" s="31">
        <f t="shared" ref="V12:V14" si="4">112/4</f>
        <v>28</v>
      </c>
      <c r="W12" s="28" t="s">
        <v>78</v>
      </c>
      <c r="X12" s="31">
        <v>112</v>
      </c>
      <c r="Y12" s="28" t="s">
        <v>78</v>
      </c>
    </row>
    <row r="13" spans="1:25" ht="15.75" customHeight="1">
      <c r="A13" s="27" t="s">
        <v>89</v>
      </c>
      <c r="B13" s="28" t="s">
        <v>17</v>
      </c>
      <c r="C13" s="28" t="s">
        <v>28</v>
      </c>
      <c r="D13" s="28" t="s">
        <v>29</v>
      </c>
      <c r="E13" s="30">
        <v>44887</v>
      </c>
      <c r="F13" s="31">
        <v>0</v>
      </c>
      <c r="G13" s="31">
        <v>1</v>
      </c>
      <c r="H13" s="31">
        <v>1</v>
      </c>
      <c r="I13" s="31">
        <v>0</v>
      </c>
      <c r="J13" s="31">
        <v>1</v>
      </c>
      <c r="K13" s="31">
        <v>1</v>
      </c>
      <c r="L13" s="31">
        <v>1</v>
      </c>
      <c r="M13" s="31">
        <v>1</v>
      </c>
      <c r="N13" s="31">
        <v>0</v>
      </c>
      <c r="O13" s="31">
        <v>1</v>
      </c>
      <c r="P13" s="31">
        <v>0</v>
      </c>
      <c r="Q13" s="31">
        <v>0</v>
      </c>
      <c r="R13" s="31">
        <v>0</v>
      </c>
      <c r="S13" s="32">
        <v>9.99</v>
      </c>
      <c r="T13" s="32">
        <f t="shared" si="3"/>
        <v>2.4975000000000001</v>
      </c>
      <c r="U13" s="31">
        <v>120</v>
      </c>
      <c r="V13" s="31">
        <f t="shared" si="4"/>
        <v>28</v>
      </c>
      <c r="W13" s="28" t="s">
        <v>78</v>
      </c>
      <c r="X13" s="31">
        <v>112</v>
      </c>
      <c r="Y13" s="28" t="s">
        <v>78</v>
      </c>
    </row>
    <row r="14" spans="1:25" ht="15.75" customHeight="1">
      <c r="A14" s="27" t="s">
        <v>90</v>
      </c>
      <c r="B14" s="28" t="s">
        <v>17</v>
      </c>
      <c r="C14" s="28" t="s">
        <v>28</v>
      </c>
      <c r="D14" s="28" t="s">
        <v>30</v>
      </c>
      <c r="E14" s="30">
        <v>44887</v>
      </c>
      <c r="F14" s="31">
        <v>0</v>
      </c>
      <c r="G14" s="31">
        <v>0</v>
      </c>
      <c r="H14" s="31">
        <v>1</v>
      </c>
      <c r="I14" s="31">
        <v>0</v>
      </c>
      <c r="J14" s="31">
        <v>0</v>
      </c>
      <c r="K14" s="31">
        <v>1</v>
      </c>
      <c r="L14" s="31">
        <v>1</v>
      </c>
      <c r="M14" s="31">
        <v>1</v>
      </c>
      <c r="N14" s="31">
        <v>0</v>
      </c>
      <c r="O14" s="31">
        <v>1</v>
      </c>
      <c r="P14" s="31">
        <v>0</v>
      </c>
      <c r="Q14" s="31">
        <v>0</v>
      </c>
      <c r="R14" s="31">
        <v>0</v>
      </c>
      <c r="S14" s="32">
        <v>5.99</v>
      </c>
      <c r="T14" s="32">
        <f t="shared" si="3"/>
        <v>1.4975000000000001</v>
      </c>
      <c r="U14" s="31">
        <v>170</v>
      </c>
      <c r="V14" s="31">
        <f t="shared" si="4"/>
        <v>28</v>
      </c>
      <c r="W14" s="28" t="s">
        <v>78</v>
      </c>
      <c r="X14" s="31">
        <v>112</v>
      </c>
      <c r="Y14" s="28" t="s">
        <v>78</v>
      </c>
    </row>
    <row r="15" spans="1:25" ht="15.75" customHeight="1">
      <c r="A15" s="27" t="s">
        <v>91</v>
      </c>
      <c r="B15" s="28" t="s">
        <v>14</v>
      </c>
      <c r="C15" s="28" t="s">
        <v>37</v>
      </c>
      <c r="D15" s="28" t="s">
        <v>49</v>
      </c>
      <c r="E15" s="30">
        <v>44887</v>
      </c>
      <c r="F15" s="31">
        <v>0</v>
      </c>
      <c r="G15" s="31">
        <v>0</v>
      </c>
      <c r="H15" s="31">
        <v>0</v>
      </c>
      <c r="I15" s="31">
        <v>0</v>
      </c>
      <c r="J15" s="31">
        <v>0</v>
      </c>
      <c r="K15" s="31">
        <v>1</v>
      </c>
      <c r="L15" s="31">
        <v>0</v>
      </c>
      <c r="M15" s="31">
        <v>0</v>
      </c>
      <c r="N15" s="31">
        <v>0</v>
      </c>
      <c r="O15" s="31">
        <v>0</v>
      </c>
      <c r="P15" s="31">
        <v>0</v>
      </c>
      <c r="Q15" s="31">
        <v>1</v>
      </c>
      <c r="R15" s="31">
        <v>0</v>
      </c>
      <c r="S15" s="32">
        <v>13.99</v>
      </c>
      <c r="T15" s="32">
        <f>S15/5.3</f>
        <v>2.6396226415094342</v>
      </c>
      <c r="U15" s="31">
        <v>140</v>
      </c>
      <c r="V15" s="31">
        <v>85</v>
      </c>
      <c r="W15" s="28" t="s">
        <v>78</v>
      </c>
      <c r="X15" s="31">
        <f>V15*5.3</f>
        <v>450.5</v>
      </c>
      <c r="Y15" s="28" t="s">
        <v>78</v>
      </c>
    </row>
    <row r="16" spans="1:25" ht="15.75" customHeight="1">
      <c r="A16" s="27" t="s">
        <v>92</v>
      </c>
      <c r="B16" s="28" t="s">
        <v>14</v>
      </c>
      <c r="C16" s="28" t="s">
        <v>37</v>
      </c>
      <c r="D16" s="28" t="s">
        <v>50</v>
      </c>
      <c r="E16" s="30">
        <v>44887</v>
      </c>
      <c r="F16" s="31">
        <v>0</v>
      </c>
      <c r="G16" s="31">
        <v>0</v>
      </c>
      <c r="H16" s="31">
        <v>0</v>
      </c>
      <c r="I16" s="31">
        <v>0</v>
      </c>
      <c r="J16" s="31">
        <v>0</v>
      </c>
      <c r="K16" s="31">
        <v>1</v>
      </c>
      <c r="L16" s="31">
        <v>0</v>
      </c>
      <c r="M16" s="31">
        <v>0</v>
      </c>
      <c r="N16" s="31">
        <v>0</v>
      </c>
      <c r="O16" s="31">
        <v>0</v>
      </c>
      <c r="P16" s="31">
        <v>0</v>
      </c>
      <c r="Q16" s="31">
        <v>1</v>
      </c>
      <c r="R16" s="31">
        <v>0</v>
      </c>
      <c r="S16" s="32">
        <v>5.99</v>
      </c>
      <c r="T16" s="32">
        <f>S16/2.5</f>
        <v>2.3959999999999999</v>
      </c>
      <c r="U16" s="31">
        <v>90</v>
      </c>
      <c r="V16" s="31">
        <v>56</v>
      </c>
      <c r="W16" s="28" t="s">
        <v>78</v>
      </c>
      <c r="X16" s="31">
        <f>V16*2.5</f>
        <v>140</v>
      </c>
      <c r="Y16" s="28" t="s">
        <v>78</v>
      </c>
    </row>
    <row r="17" spans="1:25" ht="15.75" customHeight="1">
      <c r="A17" s="27" t="s">
        <v>93</v>
      </c>
      <c r="B17" s="28" t="s">
        <v>14</v>
      </c>
      <c r="C17" s="28" t="s">
        <v>28</v>
      </c>
      <c r="D17" s="28" t="s">
        <v>35</v>
      </c>
      <c r="E17" s="30">
        <v>44887</v>
      </c>
      <c r="F17" s="31">
        <v>0</v>
      </c>
      <c r="G17" s="31">
        <v>0</v>
      </c>
      <c r="H17" s="31">
        <v>1</v>
      </c>
      <c r="I17" s="31">
        <v>0</v>
      </c>
      <c r="J17" s="31">
        <v>0</v>
      </c>
      <c r="K17" s="31">
        <v>1</v>
      </c>
      <c r="L17" s="31">
        <v>1</v>
      </c>
      <c r="M17" s="31">
        <v>1</v>
      </c>
      <c r="N17" s="31">
        <v>1</v>
      </c>
      <c r="O17" s="31">
        <v>1</v>
      </c>
      <c r="P17" s="31">
        <v>0</v>
      </c>
      <c r="Q17" s="31">
        <v>0</v>
      </c>
      <c r="R17" s="31">
        <v>0</v>
      </c>
      <c r="S17" s="32">
        <v>19.989999999999998</v>
      </c>
      <c r="T17" s="32">
        <f>$S$17/5.3</f>
        <v>3.7716981132075471</v>
      </c>
      <c r="U17" s="31">
        <v>122</v>
      </c>
      <c r="V17" s="31">
        <v>85</v>
      </c>
      <c r="W17" s="28" t="s">
        <v>78</v>
      </c>
      <c r="X17" s="31">
        <v>453.6</v>
      </c>
      <c r="Y17" s="28" t="s">
        <v>78</v>
      </c>
    </row>
    <row r="18" spans="1:25" ht="15.75" customHeight="1">
      <c r="A18" s="27" t="s">
        <v>94</v>
      </c>
      <c r="B18" s="28" t="s">
        <v>14</v>
      </c>
      <c r="C18" s="28" t="s">
        <v>28</v>
      </c>
      <c r="D18" s="28" t="s">
        <v>36</v>
      </c>
      <c r="E18" s="30">
        <v>44887</v>
      </c>
      <c r="F18" s="31">
        <v>0</v>
      </c>
      <c r="G18" s="31">
        <v>0</v>
      </c>
      <c r="H18" s="31">
        <v>1</v>
      </c>
      <c r="I18" s="31">
        <v>0</v>
      </c>
      <c r="J18" s="31">
        <v>0</v>
      </c>
      <c r="K18" s="31">
        <v>1</v>
      </c>
      <c r="L18" s="31">
        <v>1</v>
      </c>
      <c r="M18" s="31">
        <v>1</v>
      </c>
      <c r="N18" s="31">
        <v>0</v>
      </c>
      <c r="O18" s="31">
        <v>1</v>
      </c>
      <c r="P18" s="31">
        <v>0</v>
      </c>
      <c r="Q18" s="31">
        <v>0</v>
      </c>
      <c r="R18" s="31">
        <v>0</v>
      </c>
      <c r="S18" s="32">
        <v>6.99</v>
      </c>
      <c r="T18" s="32">
        <f>S18/4</f>
        <v>1.7475000000000001</v>
      </c>
      <c r="U18" s="31">
        <v>290</v>
      </c>
      <c r="V18" s="31">
        <v>113</v>
      </c>
      <c r="W18" s="28" t="s">
        <v>78</v>
      </c>
      <c r="X18" s="31">
        <v>453.6</v>
      </c>
      <c r="Y18" s="28" t="s">
        <v>78</v>
      </c>
    </row>
    <row r="19" spans="1:25" ht="15.75" customHeight="1">
      <c r="A19" s="27" t="s">
        <v>95</v>
      </c>
      <c r="B19" s="28" t="s">
        <v>15</v>
      </c>
      <c r="C19" s="28" t="s">
        <v>37</v>
      </c>
      <c r="D19" s="28" t="s">
        <v>47</v>
      </c>
      <c r="E19" s="30">
        <v>44887</v>
      </c>
      <c r="F19" s="31">
        <v>0</v>
      </c>
      <c r="G19" s="31">
        <v>0</v>
      </c>
      <c r="H19" s="31">
        <v>0</v>
      </c>
      <c r="I19" s="31">
        <v>0</v>
      </c>
      <c r="J19" s="31">
        <v>1</v>
      </c>
      <c r="K19" s="31">
        <v>1</v>
      </c>
      <c r="L19" s="31">
        <v>0</v>
      </c>
      <c r="M19" s="31">
        <v>1</v>
      </c>
      <c r="N19" s="31">
        <v>0</v>
      </c>
      <c r="O19" s="31">
        <v>0</v>
      </c>
      <c r="P19" s="31">
        <v>0</v>
      </c>
      <c r="Q19" s="31">
        <v>0</v>
      </c>
      <c r="R19" s="31">
        <v>0</v>
      </c>
      <c r="S19" s="32">
        <v>6.99</v>
      </c>
      <c r="T19" s="32">
        <f>S19/8</f>
        <v>0.87375000000000003</v>
      </c>
      <c r="U19" s="31">
        <v>70</v>
      </c>
      <c r="V19" s="31">
        <v>56</v>
      </c>
      <c r="W19" s="28" t="s">
        <v>78</v>
      </c>
      <c r="X19" s="31">
        <f>V19*8</f>
        <v>448</v>
      </c>
      <c r="Y19" s="28" t="s">
        <v>78</v>
      </c>
    </row>
    <row r="20" spans="1:25" ht="15.75" customHeight="1">
      <c r="A20" s="27" t="s">
        <v>96</v>
      </c>
      <c r="B20" s="28" t="s">
        <v>15</v>
      </c>
      <c r="C20" s="28" t="s">
        <v>37</v>
      </c>
      <c r="D20" s="28" t="s">
        <v>48</v>
      </c>
      <c r="E20" s="30">
        <v>44887</v>
      </c>
      <c r="F20" s="31">
        <v>0</v>
      </c>
      <c r="G20" s="31">
        <v>0</v>
      </c>
      <c r="H20" s="31">
        <v>1</v>
      </c>
      <c r="I20" s="31">
        <v>0</v>
      </c>
      <c r="J20" s="31">
        <v>0</v>
      </c>
      <c r="K20" s="31">
        <v>1</v>
      </c>
      <c r="L20" s="31">
        <v>1</v>
      </c>
      <c r="M20" s="31">
        <v>1</v>
      </c>
      <c r="N20" s="31">
        <v>0</v>
      </c>
      <c r="O20" s="31">
        <v>1</v>
      </c>
      <c r="P20" s="31">
        <v>0</v>
      </c>
      <c r="Q20" s="31">
        <v>0</v>
      </c>
      <c r="R20" s="31">
        <v>0</v>
      </c>
      <c r="S20" s="32">
        <v>12.49</v>
      </c>
      <c r="T20" s="32">
        <f>S20/5.3</f>
        <v>2.3566037735849057</v>
      </c>
      <c r="U20" s="31">
        <v>200</v>
      </c>
      <c r="V20" s="31">
        <v>85</v>
      </c>
      <c r="W20" s="28" t="s">
        <v>78</v>
      </c>
      <c r="X20" s="31">
        <f>V20*5.3</f>
        <v>450.5</v>
      </c>
      <c r="Y20" s="28" t="s">
        <v>78</v>
      </c>
    </row>
    <row r="21" spans="1:25" ht="15.75" customHeight="1">
      <c r="A21" s="27" t="s">
        <v>97</v>
      </c>
      <c r="B21" s="28" t="s">
        <v>15</v>
      </c>
      <c r="C21" s="28" t="s">
        <v>28</v>
      </c>
      <c r="D21" s="28" t="s">
        <v>33</v>
      </c>
      <c r="E21" s="30">
        <v>44887</v>
      </c>
      <c r="F21" s="31">
        <v>0</v>
      </c>
      <c r="G21" s="31">
        <v>0</v>
      </c>
      <c r="H21" s="31">
        <v>1</v>
      </c>
      <c r="I21" s="31">
        <v>0</v>
      </c>
      <c r="J21" s="31">
        <v>1</v>
      </c>
      <c r="K21" s="31">
        <v>1</v>
      </c>
      <c r="L21" s="31">
        <v>0</v>
      </c>
      <c r="M21" s="31">
        <v>1</v>
      </c>
      <c r="N21" s="31">
        <v>1</v>
      </c>
      <c r="O21" s="31">
        <v>1</v>
      </c>
      <c r="P21" s="31">
        <v>0</v>
      </c>
      <c r="Q21" s="31">
        <v>1</v>
      </c>
      <c r="R21" s="31">
        <v>0</v>
      </c>
      <c r="S21" s="32">
        <v>8.99</v>
      </c>
      <c r="T21" s="32">
        <f t="shared" ref="T21:T22" si="5">S21/4</f>
        <v>2.2475000000000001</v>
      </c>
      <c r="U21" s="31">
        <v>130</v>
      </c>
      <c r="V21" s="31">
        <v>112</v>
      </c>
      <c r="W21" s="28" t="s">
        <v>78</v>
      </c>
      <c r="X21" s="31">
        <f t="shared" ref="X21:X22" si="6">V21*4</f>
        <v>448</v>
      </c>
      <c r="Y21" s="28" t="s">
        <v>78</v>
      </c>
    </row>
    <row r="22" spans="1:25" ht="15.75" customHeight="1">
      <c r="A22" s="27" t="s">
        <v>98</v>
      </c>
      <c r="B22" s="28" t="s">
        <v>15</v>
      </c>
      <c r="C22" s="28" t="s">
        <v>28</v>
      </c>
      <c r="D22" s="28" t="s">
        <v>34</v>
      </c>
      <c r="E22" s="30">
        <v>44887</v>
      </c>
      <c r="F22" s="31">
        <v>0</v>
      </c>
      <c r="G22" s="31">
        <v>1</v>
      </c>
      <c r="H22" s="31">
        <v>1</v>
      </c>
      <c r="I22" s="31">
        <v>0</v>
      </c>
      <c r="J22" s="31">
        <v>1</v>
      </c>
      <c r="K22" s="31">
        <v>1</v>
      </c>
      <c r="L22" s="31">
        <v>1</v>
      </c>
      <c r="M22" s="31">
        <v>1</v>
      </c>
      <c r="N22" s="31">
        <v>0</v>
      </c>
      <c r="O22" s="31">
        <v>1</v>
      </c>
      <c r="P22" s="31">
        <v>0</v>
      </c>
      <c r="Q22" s="31">
        <v>0</v>
      </c>
      <c r="R22" s="31">
        <v>0</v>
      </c>
      <c r="S22" s="32">
        <v>4.49</v>
      </c>
      <c r="T22" s="32">
        <f t="shared" si="5"/>
        <v>1.1225000000000001</v>
      </c>
      <c r="U22" s="31">
        <v>240</v>
      </c>
      <c r="V22" s="31">
        <v>112</v>
      </c>
      <c r="W22" s="28" t="s">
        <v>78</v>
      </c>
      <c r="X22" s="31">
        <f t="shared" si="6"/>
        <v>448</v>
      </c>
      <c r="Y22" s="28" t="s">
        <v>78</v>
      </c>
    </row>
    <row r="23" spans="1:25" ht="15.75" customHeight="1">
      <c r="A23" s="27" t="s">
        <v>99</v>
      </c>
      <c r="B23" s="28" t="s">
        <v>19</v>
      </c>
      <c r="C23" s="28" t="s">
        <v>100</v>
      </c>
      <c r="D23" s="28" t="s">
        <v>101</v>
      </c>
      <c r="E23" s="34">
        <v>44887</v>
      </c>
      <c r="F23" s="31">
        <v>0</v>
      </c>
      <c r="G23" s="31">
        <v>0</v>
      </c>
      <c r="H23" s="31">
        <v>1</v>
      </c>
      <c r="I23" s="31">
        <v>0</v>
      </c>
      <c r="J23" s="31">
        <v>0</v>
      </c>
      <c r="K23" s="31">
        <v>1</v>
      </c>
      <c r="L23" s="31">
        <v>0</v>
      </c>
      <c r="M23" s="31">
        <v>0</v>
      </c>
      <c r="N23" s="31">
        <v>0</v>
      </c>
      <c r="O23" s="31">
        <v>0</v>
      </c>
      <c r="P23" s="31">
        <v>0</v>
      </c>
      <c r="Q23" s="31">
        <v>0</v>
      </c>
      <c r="R23" s="31">
        <v>0</v>
      </c>
      <c r="S23" s="32">
        <v>9.99</v>
      </c>
      <c r="T23" s="32">
        <f>S23/11</f>
        <v>0.9081818181818182</v>
      </c>
      <c r="U23" s="31">
        <v>50</v>
      </c>
      <c r="V23" s="31">
        <v>12</v>
      </c>
      <c r="W23" s="28" t="s">
        <v>78</v>
      </c>
      <c r="X23" s="31">
        <v>132</v>
      </c>
      <c r="Y23" s="28" t="s">
        <v>78</v>
      </c>
    </row>
    <row r="24" spans="1:25">
      <c r="A24" s="27" t="s">
        <v>102</v>
      </c>
      <c r="B24" s="35" t="s">
        <v>20</v>
      </c>
      <c r="C24" s="28" t="s">
        <v>100</v>
      </c>
      <c r="D24" s="33" t="s">
        <v>103</v>
      </c>
      <c r="E24" s="34">
        <v>44887</v>
      </c>
      <c r="F24" s="31">
        <v>0</v>
      </c>
      <c r="G24" s="31">
        <v>1</v>
      </c>
      <c r="H24" s="31">
        <v>1</v>
      </c>
      <c r="I24" s="31">
        <v>0</v>
      </c>
      <c r="J24" s="31">
        <v>0</v>
      </c>
      <c r="K24" s="31">
        <v>1</v>
      </c>
      <c r="L24" s="31">
        <v>0</v>
      </c>
      <c r="M24" s="31">
        <v>0</v>
      </c>
      <c r="N24" s="31">
        <v>0</v>
      </c>
      <c r="O24" s="31">
        <v>0</v>
      </c>
      <c r="P24" s="31">
        <v>0</v>
      </c>
      <c r="Q24" s="31">
        <v>0</v>
      </c>
      <c r="R24" s="31">
        <v>0</v>
      </c>
      <c r="S24" s="32">
        <v>6.49</v>
      </c>
      <c r="T24" s="32">
        <f>S24/6</f>
        <v>1.0816666666666668</v>
      </c>
      <c r="U24" s="31">
        <v>170</v>
      </c>
      <c r="V24" s="31">
        <v>70</v>
      </c>
      <c r="W24" s="28" t="s">
        <v>78</v>
      </c>
      <c r="X24" s="31">
        <v>420</v>
      </c>
      <c r="Y24" s="28" t="s">
        <v>78</v>
      </c>
    </row>
    <row r="25" spans="1:25">
      <c r="A25" s="27" t="s">
        <v>104</v>
      </c>
      <c r="B25" s="35" t="s">
        <v>21</v>
      </c>
      <c r="C25" s="28" t="s">
        <v>100</v>
      </c>
      <c r="D25" s="28" t="s">
        <v>105</v>
      </c>
      <c r="E25" s="34">
        <v>44887</v>
      </c>
      <c r="F25" s="31">
        <v>1</v>
      </c>
      <c r="G25" s="31">
        <v>0</v>
      </c>
      <c r="H25" s="31">
        <v>1</v>
      </c>
      <c r="I25" s="31">
        <v>1</v>
      </c>
      <c r="J25" s="31">
        <v>0</v>
      </c>
      <c r="K25" s="31">
        <v>1</v>
      </c>
      <c r="L25" s="31">
        <v>1</v>
      </c>
      <c r="M25" s="31">
        <v>0</v>
      </c>
      <c r="N25" s="31">
        <v>0</v>
      </c>
      <c r="O25" s="31">
        <v>0</v>
      </c>
      <c r="P25" s="31">
        <v>1</v>
      </c>
      <c r="Q25" s="31">
        <v>0</v>
      </c>
      <c r="R25" s="31">
        <v>0</v>
      </c>
      <c r="S25" s="32">
        <v>10.69</v>
      </c>
      <c r="T25" s="32">
        <f>S25/4</f>
        <v>2.6724999999999999</v>
      </c>
      <c r="U25" s="31">
        <v>190</v>
      </c>
      <c r="V25" s="31">
        <v>76</v>
      </c>
      <c r="W25" s="28" t="s">
        <v>78</v>
      </c>
      <c r="X25" s="31">
        <v>304</v>
      </c>
      <c r="Y25" s="28" t="s">
        <v>78</v>
      </c>
    </row>
    <row r="26" spans="1:25">
      <c r="A26" s="27" t="s">
        <v>106</v>
      </c>
      <c r="B26" s="35" t="s">
        <v>21</v>
      </c>
      <c r="C26" s="28" t="s">
        <v>100</v>
      </c>
      <c r="D26" s="36" t="s">
        <v>107</v>
      </c>
      <c r="E26" s="34">
        <v>44887</v>
      </c>
      <c r="F26" s="31">
        <v>1</v>
      </c>
      <c r="G26" s="31">
        <v>0</v>
      </c>
      <c r="H26" s="31">
        <v>1</v>
      </c>
      <c r="I26" s="31">
        <v>1</v>
      </c>
      <c r="J26" s="31">
        <v>1</v>
      </c>
      <c r="K26" s="31">
        <v>1</v>
      </c>
      <c r="L26" s="31">
        <v>1</v>
      </c>
      <c r="M26" s="31">
        <v>0</v>
      </c>
      <c r="N26" s="31">
        <v>1</v>
      </c>
      <c r="O26" s="31">
        <v>1</v>
      </c>
      <c r="P26" s="31">
        <v>1</v>
      </c>
      <c r="Q26" s="31">
        <v>0</v>
      </c>
      <c r="R26" s="31">
        <v>1</v>
      </c>
      <c r="S26" s="32">
        <v>2.69</v>
      </c>
      <c r="T26" s="32">
        <f>S26/4.5</f>
        <v>0.59777777777777774</v>
      </c>
      <c r="U26" s="31">
        <v>80</v>
      </c>
      <c r="V26" s="31">
        <v>84</v>
      </c>
      <c r="W26" s="28" t="s">
        <v>78</v>
      </c>
      <c r="X26" s="31">
        <f>V26*4.5</f>
        <v>378</v>
      </c>
      <c r="Y26" s="28" t="s">
        <v>78</v>
      </c>
    </row>
    <row r="27" spans="1:25">
      <c r="A27" s="27" t="s">
        <v>108</v>
      </c>
      <c r="B27" s="35" t="s">
        <v>21</v>
      </c>
      <c r="C27" s="28" t="s">
        <v>100</v>
      </c>
      <c r="D27" s="33" t="s">
        <v>109</v>
      </c>
      <c r="E27" s="34">
        <v>44887</v>
      </c>
      <c r="F27" s="31">
        <v>1</v>
      </c>
      <c r="G27" s="31">
        <v>0</v>
      </c>
      <c r="H27" s="31">
        <v>1</v>
      </c>
      <c r="I27" s="31">
        <v>1</v>
      </c>
      <c r="J27" s="31">
        <v>0</v>
      </c>
      <c r="K27" s="31">
        <v>1</v>
      </c>
      <c r="L27" s="31">
        <v>1</v>
      </c>
      <c r="M27" s="31">
        <v>0</v>
      </c>
      <c r="N27" s="31">
        <v>0</v>
      </c>
      <c r="O27" s="31">
        <v>0</v>
      </c>
      <c r="P27" s="31">
        <v>1</v>
      </c>
      <c r="Q27" s="31">
        <v>0</v>
      </c>
      <c r="R27" s="31">
        <v>0</v>
      </c>
      <c r="S27" s="32">
        <v>18.989999999999998</v>
      </c>
      <c r="T27" s="32">
        <v>2.37</v>
      </c>
      <c r="U27" s="31">
        <v>290</v>
      </c>
      <c r="V27" s="31">
        <v>133</v>
      </c>
      <c r="W27" s="28" t="s">
        <v>78</v>
      </c>
      <c r="X27" s="31">
        <v>904</v>
      </c>
      <c r="Y27" s="28" t="s">
        <v>78</v>
      </c>
    </row>
    <row r="28" spans="1:25">
      <c r="A28" s="27" t="s">
        <v>110</v>
      </c>
      <c r="B28" s="35" t="s">
        <v>21</v>
      </c>
      <c r="C28" s="28" t="s">
        <v>100</v>
      </c>
      <c r="D28" s="33" t="s">
        <v>111</v>
      </c>
      <c r="E28" s="34">
        <v>44887</v>
      </c>
      <c r="F28" s="31">
        <v>1</v>
      </c>
      <c r="G28" s="31">
        <v>0</v>
      </c>
      <c r="H28" s="31">
        <v>1</v>
      </c>
      <c r="I28" s="31">
        <v>1</v>
      </c>
      <c r="J28" s="31">
        <v>1</v>
      </c>
      <c r="K28" s="31">
        <v>1</v>
      </c>
      <c r="L28" s="31">
        <v>1</v>
      </c>
      <c r="M28" s="31">
        <v>0</v>
      </c>
      <c r="N28" s="31">
        <v>1</v>
      </c>
      <c r="O28" s="31">
        <v>1</v>
      </c>
      <c r="P28" s="31">
        <v>1</v>
      </c>
      <c r="Q28" s="31">
        <v>0</v>
      </c>
      <c r="R28" s="31">
        <v>0</v>
      </c>
      <c r="S28" s="32">
        <v>4.1900000000000004</v>
      </c>
      <c r="T28" s="32">
        <v>0.84</v>
      </c>
      <c r="U28" s="31">
        <v>130</v>
      </c>
      <c r="V28" s="31">
        <v>91</v>
      </c>
      <c r="W28" s="28" t="s">
        <v>78</v>
      </c>
      <c r="X28" s="31">
        <v>455</v>
      </c>
      <c r="Y28" s="28" t="s">
        <v>78</v>
      </c>
    </row>
    <row r="29" spans="1:25">
      <c r="A29" s="27" t="s">
        <v>112</v>
      </c>
      <c r="B29" s="35" t="s">
        <v>21</v>
      </c>
      <c r="C29" s="28" t="s">
        <v>100</v>
      </c>
      <c r="D29" s="33" t="s">
        <v>113</v>
      </c>
      <c r="E29" s="34">
        <v>44887</v>
      </c>
      <c r="F29" s="31">
        <v>1</v>
      </c>
      <c r="G29" s="31">
        <v>0</v>
      </c>
      <c r="H29" s="31">
        <v>0</v>
      </c>
      <c r="I29" s="31">
        <v>1</v>
      </c>
      <c r="J29" s="31">
        <v>0</v>
      </c>
      <c r="K29" s="31">
        <v>1</v>
      </c>
      <c r="L29" s="31">
        <v>0</v>
      </c>
      <c r="M29" s="31">
        <v>0</v>
      </c>
      <c r="N29" s="31">
        <v>0</v>
      </c>
      <c r="O29" s="31">
        <v>0</v>
      </c>
      <c r="P29" s="31">
        <v>1</v>
      </c>
      <c r="Q29" s="31">
        <v>0</v>
      </c>
      <c r="R29" s="31">
        <v>0</v>
      </c>
      <c r="S29" s="32">
        <v>9.99</v>
      </c>
      <c r="T29" s="32">
        <v>2.5</v>
      </c>
      <c r="U29" s="31">
        <v>230</v>
      </c>
      <c r="V29" s="31">
        <v>101</v>
      </c>
      <c r="W29" s="28" t="s">
        <v>78</v>
      </c>
      <c r="X29" s="31">
        <v>404</v>
      </c>
      <c r="Y29" s="28" t="s">
        <v>78</v>
      </c>
    </row>
    <row r="30" spans="1:25">
      <c r="A30" s="27" t="s">
        <v>114</v>
      </c>
      <c r="B30" s="35" t="s">
        <v>21</v>
      </c>
      <c r="C30" s="28" t="s">
        <v>100</v>
      </c>
      <c r="D30" s="33" t="s">
        <v>115</v>
      </c>
      <c r="E30" s="34">
        <v>44887</v>
      </c>
      <c r="F30" s="31">
        <v>1</v>
      </c>
      <c r="G30" s="31">
        <v>0</v>
      </c>
      <c r="H30" s="31">
        <v>1</v>
      </c>
      <c r="I30" s="31">
        <v>1</v>
      </c>
      <c r="J30" s="31">
        <v>1</v>
      </c>
      <c r="K30" s="31">
        <v>1</v>
      </c>
      <c r="L30" s="31">
        <v>1</v>
      </c>
      <c r="M30" s="31">
        <v>0</v>
      </c>
      <c r="N30" s="31">
        <v>0</v>
      </c>
      <c r="O30" s="31">
        <v>0</v>
      </c>
      <c r="P30" s="31">
        <v>1</v>
      </c>
      <c r="Q30" s="31">
        <v>0</v>
      </c>
      <c r="R30" s="31">
        <v>0</v>
      </c>
      <c r="S30" s="32">
        <v>7.39</v>
      </c>
      <c r="T30" s="32">
        <v>1.84</v>
      </c>
      <c r="U30" s="31">
        <v>90</v>
      </c>
      <c r="V30" s="31">
        <v>24</v>
      </c>
      <c r="W30" s="28" t="s">
        <v>78</v>
      </c>
      <c r="X30" s="31">
        <v>360</v>
      </c>
      <c r="Y30" s="28" t="s">
        <v>78</v>
      </c>
    </row>
    <row r="31" spans="1:25">
      <c r="A31" s="27" t="s">
        <v>116</v>
      </c>
      <c r="B31" s="35" t="s">
        <v>21</v>
      </c>
      <c r="C31" s="28" t="s">
        <v>117</v>
      </c>
      <c r="D31" s="33" t="s">
        <v>118</v>
      </c>
      <c r="E31" s="34">
        <v>44887</v>
      </c>
      <c r="F31" s="31">
        <v>1</v>
      </c>
      <c r="G31" s="31">
        <v>0</v>
      </c>
      <c r="H31" s="31">
        <v>0</v>
      </c>
      <c r="I31" s="31">
        <v>1</v>
      </c>
      <c r="J31" s="31">
        <v>0</v>
      </c>
      <c r="K31" s="31">
        <v>1</v>
      </c>
      <c r="L31" s="31">
        <v>1</v>
      </c>
      <c r="M31" s="31">
        <v>0</v>
      </c>
      <c r="N31" s="31">
        <v>0</v>
      </c>
      <c r="O31" s="31">
        <v>0</v>
      </c>
      <c r="P31" s="31">
        <v>0</v>
      </c>
      <c r="Q31" s="31">
        <v>1</v>
      </c>
      <c r="R31" s="31">
        <v>0</v>
      </c>
      <c r="S31" s="32">
        <v>4.99</v>
      </c>
      <c r="T31" s="32">
        <f>S31/2.5</f>
        <v>1.996</v>
      </c>
      <c r="U31" s="31">
        <v>130</v>
      </c>
      <c r="V31" s="31">
        <v>85</v>
      </c>
      <c r="W31" s="28" t="s">
        <v>78</v>
      </c>
      <c r="X31" s="31">
        <f>V31*2.5</f>
        <v>212.5</v>
      </c>
      <c r="Y31" s="28" t="s">
        <v>78</v>
      </c>
    </row>
    <row r="32" spans="1:25">
      <c r="A32" s="27" t="s">
        <v>119</v>
      </c>
      <c r="B32" s="35" t="s">
        <v>21</v>
      </c>
      <c r="C32" s="28" t="s">
        <v>100</v>
      </c>
      <c r="D32" s="33" t="s">
        <v>120</v>
      </c>
      <c r="E32" s="34">
        <v>44887</v>
      </c>
      <c r="F32" s="31">
        <v>1</v>
      </c>
      <c r="G32" s="31">
        <v>0</v>
      </c>
      <c r="H32" s="31">
        <v>0</v>
      </c>
      <c r="I32" s="31">
        <v>1</v>
      </c>
      <c r="J32" s="31">
        <v>0</v>
      </c>
      <c r="K32" s="31">
        <v>1</v>
      </c>
      <c r="L32" s="31">
        <v>1</v>
      </c>
      <c r="M32" s="31">
        <v>0</v>
      </c>
      <c r="N32" s="31">
        <v>0</v>
      </c>
      <c r="O32" s="31">
        <v>1</v>
      </c>
      <c r="P32" s="31">
        <v>1</v>
      </c>
      <c r="Q32" s="31">
        <v>1</v>
      </c>
      <c r="R32" s="31">
        <v>0</v>
      </c>
      <c r="S32" s="32">
        <v>6.49</v>
      </c>
      <c r="T32" s="32">
        <f>6.49/4</f>
        <v>1.6225000000000001</v>
      </c>
      <c r="U32" s="31">
        <v>160</v>
      </c>
      <c r="V32" s="31">
        <v>113</v>
      </c>
      <c r="W32" s="28" t="s">
        <v>78</v>
      </c>
      <c r="X32" s="31">
        <f>V32*4</f>
        <v>452</v>
      </c>
      <c r="Y32" s="28" t="s">
        <v>78</v>
      </c>
    </row>
    <row r="33" spans="1:25">
      <c r="A33" s="27" t="s">
        <v>121</v>
      </c>
      <c r="B33" s="35" t="s">
        <v>21</v>
      </c>
      <c r="C33" s="28" t="s">
        <v>100</v>
      </c>
      <c r="D33" s="33" t="s">
        <v>122</v>
      </c>
      <c r="E33" s="34">
        <v>44887</v>
      </c>
      <c r="F33" s="31">
        <v>1</v>
      </c>
      <c r="G33" s="31">
        <v>1</v>
      </c>
      <c r="H33" s="31">
        <v>0</v>
      </c>
      <c r="I33" s="31">
        <v>1</v>
      </c>
      <c r="J33" s="31">
        <v>1</v>
      </c>
      <c r="K33" s="31">
        <v>1</v>
      </c>
      <c r="L33" s="31">
        <v>0</v>
      </c>
      <c r="M33" s="31">
        <v>0</v>
      </c>
      <c r="N33" s="31">
        <v>0</v>
      </c>
      <c r="O33" s="31">
        <v>0</v>
      </c>
      <c r="P33" s="31">
        <v>1</v>
      </c>
      <c r="Q33" s="31">
        <v>1</v>
      </c>
      <c r="R33" s="31">
        <v>0</v>
      </c>
      <c r="S33" s="32">
        <v>6.29</v>
      </c>
      <c r="T33" s="32">
        <f>S33</f>
        <v>6.29</v>
      </c>
      <c r="U33" s="31">
        <v>160</v>
      </c>
      <c r="V33" s="31">
        <v>85</v>
      </c>
      <c r="W33" s="28" t="s">
        <v>78</v>
      </c>
      <c r="X33" s="31">
        <v>450</v>
      </c>
      <c r="Y33" s="28" t="s">
        <v>78</v>
      </c>
    </row>
    <row r="34" spans="1:25">
      <c r="A34" s="27" t="s">
        <v>123</v>
      </c>
      <c r="B34" s="35" t="s">
        <v>21</v>
      </c>
      <c r="C34" s="28" t="s">
        <v>100</v>
      </c>
      <c r="D34" s="28" t="s">
        <v>124</v>
      </c>
      <c r="E34" s="34">
        <v>44887</v>
      </c>
      <c r="F34" s="31">
        <v>1</v>
      </c>
      <c r="G34" s="31">
        <v>0</v>
      </c>
      <c r="H34" s="31">
        <v>0</v>
      </c>
      <c r="I34" s="31">
        <v>1</v>
      </c>
      <c r="J34" s="31">
        <v>0</v>
      </c>
      <c r="K34" s="31">
        <v>1</v>
      </c>
      <c r="L34" s="31">
        <v>0</v>
      </c>
      <c r="M34" s="31">
        <v>0</v>
      </c>
      <c r="N34" s="31">
        <v>0</v>
      </c>
      <c r="O34" s="31">
        <v>0</v>
      </c>
      <c r="P34" s="31">
        <v>0</v>
      </c>
      <c r="Q34" s="31">
        <v>1</v>
      </c>
      <c r="R34" s="31">
        <v>0</v>
      </c>
      <c r="S34" s="32">
        <v>7.39</v>
      </c>
      <c r="T34" s="32">
        <f>S34/3</f>
        <v>2.4633333333333334</v>
      </c>
      <c r="U34" s="31">
        <v>250</v>
      </c>
      <c r="V34" s="31">
        <v>113</v>
      </c>
      <c r="W34" s="28" t="s">
        <v>78</v>
      </c>
      <c r="X34" s="31">
        <f>V34*3</f>
        <v>339</v>
      </c>
      <c r="Y34" s="28" t="s">
        <v>78</v>
      </c>
    </row>
    <row r="35" spans="1:25">
      <c r="A35" s="27" t="s">
        <v>125</v>
      </c>
      <c r="B35" s="35" t="s">
        <v>21</v>
      </c>
      <c r="C35" s="28" t="s">
        <v>100</v>
      </c>
      <c r="D35" s="28" t="s">
        <v>126</v>
      </c>
      <c r="E35" s="34">
        <v>44887</v>
      </c>
      <c r="F35" s="31">
        <v>1</v>
      </c>
      <c r="G35" s="31">
        <v>1</v>
      </c>
      <c r="H35" s="31">
        <v>1</v>
      </c>
      <c r="I35" s="31">
        <v>1</v>
      </c>
      <c r="J35" s="31">
        <v>0</v>
      </c>
      <c r="K35" s="31">
        <v>1</v>
      </c>
      <c r="L35" s="31">
        <v>1</v>
      </c>
      <c r="M35" s="31">
        <v>0</v>
      </c>
      <c r="N35" s="31">
        <v>0</v>
      </c>
      <c r="O35" s="31">
        <v>0</v>
      </c>
      <c r="P35" s="31">
        <v>0</v>
      </c>
      <c r="Q35" s="31">
        <v>0</v>
      </c>
      <c r="R35" s="31">
        <v>0</v>
      </c>
      <c r="S35" s="32">
        <v>10.99</v>
      </c>
      <c r="T35" s="32">
        <f>S35/4</f>
        <v>2.7475000000000001</v>
      </c>
      <c r="U35" s="31">
        <v>270</v>
      </c>
      <c r="V35" s="31">
        <v>113</v>
      </c>
      <c r="W35" s="28" t="s">
        <v>78</v>
      </c>
      <c r="X35" s="31">
        <f>V35*4</f>
        <v>452</v>
      </c>
      <c r="Y35" s="28" t="s">
        <v>78</v>
      </c>
    </row>
    <row r="36" spans="1:25">
      <c r="A36" s="27" t="s">
        <v>127</v>
      </c>
      <c r="B36" s="35" t="s">
        <v>21</v>
      </c>
      <c r="C36" s="28" t="s">
        <v>100</v>
      </c>
      <c r="D36" s="36" t="s">
        <v>128</v>
      </c>
      <c r="E36" s="34">
        <v>44887</v>
      </c>
      <c r="F36" s="31">
        <v>1</v>
      </c>
      <c r="G36" s="31">
        <v>0</v>
      </c>
      <c r="H36" s="31">
        <v>1</v>
      </c>
      <c r="I36" s="31">
        <v>1</v>
      </c>
      <c r="J36" s="31">
        <v>1</v>
      </c>
      <c r="K36" s="31">
        <v>1</v>
      </c>
      <c r="L36" s="31">
        <v>1</v>
      </c>
      <c r="M36" s="31">
        <v>1</v>
      </c>
      <c r="N36" s="31">
        <v>1</v>
      </c>
      <c r="O36" s="31">
        <v>0</v>
      </c>
      <c r="P36" s="31">
        <v>0</v>
      </c>
      <c r="Q36" s="31">
        <v>0</v>
      </c>
      <c r="R36" s="31">
        <v>0</v>
      </c>
      <c r="S36" s="32">
        <v>5.39</v>
      </c>
      <c r="T36" s="32">
        <f>S36/12</f>
        <v>0.44916666666666666</v>
      </c>
      <c r="U36" s="31">
        <v>10</v>
      </c>
      <c r="V36" s="31">
        <v>4</v>
      </c>
      <c r="W36" s="28" t="s">
        <v>78</v>
      </c>
      <c r="X36" s="31">
        <f>V36*12</f>
        <v>48</v>
      </c>
      <c r="Y36" s="28" t="s">
        <v>78</v>
      </c>
    </row>
    <row r="37" spans="1:25" ht="15.75" customHeight="1">
      <c r="A37" s="27" t="s">
        <v>129</v>
      </c>
      <c r="B37" s="28" t="s">
        <v>22</v>
      </c>
      <c r="C37" s="28" t="s">
        <v>130</v>
      </c>
      <c r="D37" s="37" t="s">
        <v>131</v>
      </c>
      <c r="E37" s="34">
        <v>44887</v>
      </c>
      <c r="F37" s="31">
        <v>0</v>
      </c>
      <c r="G37" s="31">
        <v>0</v>
      </c>
      <c r="H37" s="31">
        <v>1</v>
      </c>
      <c r="I37" s="31">
        <v>0</v>
      </c>
      <c r="J37" s="31">
        <v>0</v>
      </c>
      <c r="K37" s="31">
        <v>1</v>
      </c>
      <c r="L37" s="31">
        <v>1</v>
      </c>
      <c r="M37" s="31">
        <v>1</v>
      </c>
      <c r="N37" s="31">
        <v>1</v>
      </c>
      <c r="O37" s="31">
        <v>1</v>
      </c>
      <c r="P37" s="31">
        <v>0</v>
      </c>
      <c r="Q37" s="31">
        <v>0</v>
      </c>
      <c r="R37" s="31">
        <v>0</v>
      </c>
      <c r="S37" s="32">
        <v>14.99</v>
      </c>
      <c r="T37" s="32">
        <f>S37/4</f>
        <v>3.7475000000000001</v>
      </c>
      <c r="U37" s="31">
        <v>177</v>
      </c>
      <c r="V37" s="31">
        <v>113</v>
      </c>
      <c r="W37" s="28" t="s">
        <v>78</v>
      </c>
      <c r="X37" s="31">
        <v>453.5</v>
      </c>
      <c r="Y37" s="28" t="s">
        <v>78</v>
      </c>
    </row>
    <row r="38" spans="1:25" ht="15.75" customHeight="1">
      <c r="A38" s="27" t="s">
        <v>132</v>
      </c>
      <c r="B38" s="28" t="s">
        <v>22</v>
      </c>
      <c r="C38" s="28" t="s">
        <v>130</v>
      </c>
      <c r="D38" s="37" t="s">
        <v>133</v>
      </c>
      <c r="E38" s="34">
        <v>44887</v>
      </c>
      <c r="F38" s="31">
        <v>0</v>
      </c>
      <c r="G38" s="31">
        <v>0</v>
      </c>
      <c r="H38" s="31">
        <v>1</v>
      </c>
      <c r="I38" s="31">
        <v>0</v>
      </c>
      <c r="J38" s="31">
        <v>0</v>
      </c>
      <c r="K38" s="31">
        <v>1</v>
      </c>
      <c r="L38" s="31">
        <v>1</v>
      </c>
      <c r="M38" s="31">
        <v>1</v>
      </c>
      <c r="N38" s="31">
        <v>1</v>
      </c>
      <c r="O38" s="31">
        <v>0</v>
      </c>
      <c r="P38" s="31">
        <v>0</v>
      </c>
      <c r="Q38" s="31">
        <v>1</v>
      </c>
      <c r="R38" s="28"/>
      <c r="S38" s="32">
        <v>12.49</v>
      </c>
      <c r="T38" s="32">
        <f>S38/5</f>
        <v>2.4980000000000002</v>
      </c>
      <c r="U38" s="31">
        <v>101</v>
      </c>
      <c r="V38" s="31">
        <v>85</v>
      </c>
      <c r="W38" s="28" t="s">
        <v>78</v>
      </c>
      <c r="X38" s="31">
        <v>453.5</v>
      </c>
      <c r="Y38" s="28" t="s">
        <v>78</v>
      </c>
    </row>
    <row r="39" spans="1:25" ht="15.75" customHeight="1">
      <c r="A39" s="27" t="s">
        <v>134</v>
      </c>
      <c r="B39" s="28" t="s">
        <v>22</v>
      </c>
      <c r="C39" s="28" t="s">
        <v>130</v>
      </c>
      <c r="D39" s="38" t="s">
        <v>135</v>
      </c>
      <c r="E39" s="34">
        <v>44887</v>
      </c>
      <c r="F39" s="31">
        <v>0</v>
      </c>
      <c r="G39" s="31">
        <v>0</v>
      </c>
      <c r="H39" s="31">
        <v>1</v>
      </c>
      <c r="I39" s="31">
        <v>0</v>
      </c>
      <c r="J39" s="31">
        <v>0</v>
      </c>
      <c r="K39" s="31">
        <v>1</v>
      </c>
      <c r="L39" s="31">
        <v>0</v>
      </c>
      <c r="M39" s="31">
        <v>1</v>
      </c>
      <c r="N39" s="31">
        <v>1</v>
      </c>
      <c r="O39" s="31">
        <v>0</v>
      </c>
      <c r="P39" s="31">
        <v>0</v>
      </c>
      <c r="Q39" s="31">
        <v>0</v>
      </c>
      <c r="R39" s="31">
        <v>0</v>
      </c>
      <c r="S39" s="32">
        <v>8.99</v>
      </c>
      <c r="T39" s="28"/>
      <c r="U39" s="28"/>
      <c r="V39" s="31">
        <v>113</v>
      </c>
      <c r="W39" s="28" t="s">
        <v>78</v>
      </c>
      <c r="X39" s="31">
        <v>453.5</v>
      </c>
      <c r="Y39" s="28" t="s">
        <v>78</v>
      </c>
    </row>
    <row r="40" spans="1:25" ht="15.75" customHeight="1">
      <c r="A40" s="27" t="s">
        <v>136</v>
      </c>
      <c r="B40" s="28" t="s">
        <v>22</v>
      </c>
      <c r="C40" s="28" t="s">
        <v>117</v>
      </c>
      <c r="D40" s="37" t="s">
        <v>137</v>
      </c>
      <c r="E40" s="34">
        <v>44887</v>
      </c>
      <c r="F40" s="31">
        <v>0</v>
      </c>
      <c r="G40" s="31">
        <v>0</v>
      </c>
      <c r="H40" s="31">
        <v>1</v>
      </c>
      <c r="I40" s="31">
        <v>0</v>
      </c>
      <c r="J40" s="31">
        <v>0</v>
      </c>
      <c r="K40" s="31">
        <v>1</v>
      </c>
      <c r="L40" s="31">
        <v>1</v>
      </c>
      <c r="M40" s="31">
        <v>1</v>
      </c>
      <c r="N40" s="31">
        <v>1</v>
      </c>
      <c r="O40" s="31">
        <v>1</v>
      </c>
      <c r="P40" s="31">
        <v>0</v>
      </c>
      <c r="Q40" s="31">
        <v>0</v>
      </c>
      <c r="R40" s="31">
        <v>0</v>
      </c>
      <c r="S40" s="32">
        <v>29.99</v>
      </c>
      <c r="T40" s="32">
        <v>3.49</v>
      </c>
      <c r="U40" s="31">
        <v>240</v>
      </c>
      <c r="V40" s="31">
        <v>113</v>
      </c>
      <c r="W40" s="28" t="s">
        <v>78</v>
      </c>
      <c r="X40" s="31">
        <v>904</v>
      </c>
      <c r="Y40" s="28" t="s">
        <v>78</v>
      </c>
    </row>
    <row r="41" spans="1:25" ht="15.75" customHeight="1">
      <c r="A41" s="27" t="s">
        <v>138</v>
      </c>
      <c r="B41" s="28" t="s">
        <v>22</v>
      </c>
      <c r="C41" s="28" t="s">
        <v>117</v>
      </c>
      <c r="D41" s="37" t="s">
        <v>139</v>
      </c>
      <c r="E41" s="34">
        <v>44887</v>
      </c>
      <c r="F41" s="31">
        <v>0</v>
      </c>
      <c r="G41" s="31">
        <v>0</v>
      </c>
      <c r="H41" s="31">
        <v>1</v>
      </c>
      <c r="I41" s="31">
        <v>0</v>
      </c>
      <c r="J41" s="31">
        <v>0</v>
      </c>
      <c r="K41" s="31">
        <v>1</v>
      </c>
      <c r="L41" s="31">
        <v>1</v>
      </c>
      <c r="M41" s="31">
        <v>1</v>
      </c>
      <c r="N41" s="31">
        <v>1</v>
      </c>
      <c r="O41" s="31">
        <v>0</v>
      </c>
      <c r="P41" s="31">
        <v>1</v>
      </c>
      <c r="Q41" s="31">
        <v>0</v>
      </c>
      <c r="R41" s="31">
        <v>0</v>
      </c>
      <c r="S41" s="32">
        <v>9.99</v>
      </c>
      <c r="T41" s="32">
        <v>4.9950000000000001</v>
      </c>
      <c r="U41" s="31">
        <v>100</v>
      </c>
      <c r="V41" s="31">
        <v>56</v>
      </c>
      <c r="W41" s="28" t="s">
        <v>78</v>
      </c>
      <c r="X41" s="31">
        <v>112</v>
      </c>
      <c r="Y41" s="28" t="s">
        <v>78</v>
      </c>
    </row>
    <row r="42" spans="1:25" ht="15.75" customHeight="1">
      <c r="A42" s="27" t="s">
        <v>140</v>
      </c>
      <c r="B42" s="28" t="s">
        <v>22</v>
      </c>
      <c r="C42" s="28" t="s">
        <v>141</v>
      </c>
      <c r="D42" s="38" t="s">
        <v>142</v>
      </c>
      <c r="E42" s="34">
        <v>44887</v>
      </c>
      <c r="F42" s="31">
        <v>0</v>
      </c>
      <c r="G42" s="31">
        <v>0</v>
      </c>
      <c r="H42" s="31">
        <v>1</v>
      </c>
      <c r="I42" s="31">
        <v>0</v>
      </c>
      <c r="J42" s="31">
        <v>0</v>
      </c>
      <c r="K42" s="31">
        <v>1</v>
      </c>
      <c r="L42" s="31">
        <v>1</v>
      </c>
      <c r="M42" s="31">
        <v>1</v>
      </c>
      <c r="N42" s="31">
        <v>0</v>
      </c>
      <c r="O42" s="31">
        <v>0</v>
      </c>
      <c r="P42" s="31">
        <v>0</v>
      </c>
      <c r="Q42" s="31">
        <v>0</v>
      </c>
      <c r="R42" s="31">
        <v>0</v>
      </c>
      <c r="S42" s="32">
        <v>5.99</v>
      </c>
      <c r="T42" s="32">
        <v>1.71</v>
      </c>
      <c r="U42" s="31">
        <v>25</v>
      </c>
      <c r="V42" s="31">
        <v>15</v>
      </c>
      <c r="W42" s="28" t="s">
        <v>78</v>
      </c>
      <c r="X42" s="31">
        <v>52.5</v>
      </c>
      <c r="Y42" s="28" t="s">
        <v>78</v>
      </c>
    </row>
    <row r="43" spans="1:25" ht="15.75" customHeight="1">
      <c r="A43" s="27" t="s">
        <v>143</v>
      </c>
      <c r="B43" s="28" t="s">
        <v>22</v>
      </c>
      <c r="C43" s="28" t="s">
        <v>144</v>
      </c>
      <c r="D43" s="38" t="s">
        <v>145</v>
      </c>
      <c r="E43" s="34">
        <v>44887</v>
      </c>
      <c r="F43" s="31">
        <v>0</v>
      </c>
      <c r="G43" s="31">
        <v>0</v>
      </c>
      <c r="H43" s="31">
        <v>1</v>
      </c>
      <c r="I43" s="31">
        <v>0</v>
      </c>
      <c r="J43" s="31">
        <v>0</v>
      </c>
      <c r="K43" s="31">
        <v>1</v>
      </c>
      <c r="L43" s="31">
        <v>1</v>
      </c>
      <c r="M43" s="31">
        <v>1</v>
      </c>
      <c r="N43" s="31">
        <v>0</v>
      </c>
      <c r="O43" s="31">
        <v>0</v>
      </c>
      <c r="P43" s="31">
        <v>1</v>
      </c>
      <c r="Q43" s="31">
        <v>0</v>
      </c>
      <c r="R43" s="31">
        <v>0</v>
      </c>
      <c r="S43" s="32">
        <v>3.99</v>
      </c>
      <c r="T43" s="39">
        <v>3.99</v>
      </c>
      <c r="U43" s="31">
        <v>260</v>
      </c>
      <c r="V43" s="31">
        <v>113</v>
      </c>
      <c r="W43" s="28" t="s">
        <v>78</v>
      </c>
      <c r="X43" s="31">
        <v>113</v>
      </c>
      <c r="Y43" s="28" t="s">
        <v>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 Designated duties </vt:lpstr>
      <vt:lpstr>Sheet2- Data Collection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2022-11-23T09:04:27Z</dcterms:modified>
</cp:coreProperties>
</file>