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hidePivotFieldList="1" defaultThemeVersion="166925"/>
  <xr:revisionPtr revIDLastSave="0" documentId="8_{F3AE9C13-B5A5-4201-839F-C1D6144F90EC}" xr6:coauthVersionLast="47" xr6:coauthVersionMax="47" xr10:uidLastSave="{00000000-0000-0000-0000-000000000000}"/>
  <bookViews>
    <workbookView xWindow="240" yWindow="105" windowWidth="14805" windowHeight="8010" firstSheet="3" activeTab="3" xr2:uid="{00000000-000D-0000-FFFF-FFFF00000000}"/>
  </bookViews>
  <sheets>
    <sheet name="Poke Mart (After)" sheetId="1" r:id="rId1"/>
    <sheet name="Poke Mart (Before)" sheetId="9" r:id="rId2"/>
    <sheet name="Sheet6" sheetId="10" r:id="rId3"/>
    <sheet name="Data Structure" sheetId="2" r:id="rId4"/>
    <sheet name="Raw Data" sheetId="3" r:id="rId5"/>
    <sheet name="Sheet1" sheetId="4" r:id="rId6"/>
    <sheet name="Pokemon Type Speeds" sheetId="5" r:id="rId7"/>
    <sheet name="AVERAGEIFS" sheetId="12" r:id="rId8"/>
    <sheet name="XOR" sheetId="21" r:id="rId9"/>
    <sheet name="CONCAT" sheetId="13" r:id="rId10"/>
    <sheet name="Sheet3" sheetId="6" r:id="rId11"/>
    <sheet name="Sheet4" sheetId="7" r:id="rId12"/>
    <sheet name="Times" sheetId="8" r:id="rId13"/>
    <sheet name="NPV" sheetId="22" r:id="rId14"/>
    <sheet name="AVERAGEIF" sheetId="11" r:id="rId15"/>
    <sheet name="Sheet2" sheetId="23" r:id="rId16"/>
    <sheet name="COUNTIF" sheetId="14" r:id="rId17"/>
    <sheet name="COUNTIFS" sheetId="15" r:id="rId18"/>
    <sheet name="IF" sheetId="16" r:id="rId19"/>
    <sheet name="IFS" sheetId="17" r:id="rId20"/>
    <sheet name="TRIM" sheetId="20" r:id="rId21"/>
    <sheet name="RIGHT" sheetId="18" r:id="rId22"/>
    <sheet name="STDEV.P STDEV.S" sheetId="19" r:id="rId23"/>
  </sheets>
  <definedNames>
    <definedName name="_xlnm._FilterDatabase" localSheetId="4" hidden="1">'Raw Data'!$A$1:$C$1</definedName>
    <definedName name="_xlnm._FilterDatabase" localSheetId="6" hidden="1">'Pokemon Type Speeds'!$A$2:$C$2</definedName>
    <definedName name="_xlnm._FilterDatabase" localSheetId="16" hidden="1">COUNTIF!$A$1:$D$1</definedName>
  </definedNames>
  <calcPr calcId="191028"/>
  <pivotCaches>
    <pivotCache cacheId="7210" r:id="rId2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22" l="1"/>
  <c r="F11" i="8"/>
  <c r="F10" i="8"/>
  <c r="F9" i="8"/>
  <c r="C3" i="8"/>
  <c r="C2" i="8"/>
  <c r="E3" i="21"/>
  <c r="E4" i="21"/>
  <c r="E5" i="21"/>
  <c r="E6" i="21"/>
  <c r="E7" i="21"/>
  <c r="E8" i="21"/>
  <c r="E9" i="21"/>
  <c r="E10" i="21"/>
  <c r="E2" i="21"/>
  <c r="D3" i="21"/>
  <c r="D4" i="21"/>
  <c r="D5" i="21"/>
  <c r="D6" i="21"/>
  <c r="D7" i="21"/>
  <c r="D8" i="21"/>
  <c r="D9" i="21"/>
  <c r="D10" i="21"/>
  <c r="D2" i="21"/>
  <c r="H9" i="12"/>
  <c r="F3" i="13"/>
  <c r="E2" i="20" a="1"/>
  <c r="E2" i="20"/>
  <c r="H4" i="17"/>
  <c r="H5" i="17"/>
  <c r="H6" i="17"/>
  <c r="H7" i="17"/>
  <c r="H8" i="17"/>
  <c r="H9" i="17"/>
  <c r="H10" i="17"/>
  <c r="H11" i="17"/>
  <c r="H3" i="17"/>
  <c r="F10" i="19"/>
  <c r="F11" i="19"/>
  <c r="F9" i="19"/>
  <c r="C23" i="19"/>
  <c r="F6" i="19"/>
  <c r="F5" i="19"/>
  <c r="E2" i="18" a="1"/>
  <c r="E2" i="18"/>
  <c r="D3" i="17" a="1"/>
  <c r="D3" i="17"/>
  <c r="D4" i="17" a="1"/>
  <c r="D4" i="17"/>
  <c r="D5" i="17" a="1"/>
  <c r="D5" i="17"/>
  <c r="D6" i="17" a="1"/>
  <c r="D6" i="17"/>
  <c r="D7" i="17" a="1"/>
  <c r="D7" i="17"/>
  <c r="D8" i="17" a="1"/>
  <c r="D8" i="17"/>
  <c r="D9" i="17" a="1"/>
  <c r="D9" i="17"/>
  <c r="D10" i="17" a="1"/>
  <c r="D10" i="17"/>
  <c r="D2" i="17" a="1"/>
  <c r="D2" i="17"/>
  <c r="E3" i="16"/>
  <c r="E4" i="16"/>
  <c r="E5" i="16"/>
  <c r="E6" i="16"/>
  <c r="E7" i="16"/>
  <c r="E8" i="16"/>
  <c r="E9" i="16"/>
  <c r="E10" i="16"/>
  <c r="E2" i="16"/>
  <c r="D3" i="16"/>
  <c r="D4" i="16"/>
  <c r="D5" i="16"/>
  <c r="D6" i="16"/>
  <c r="D7" i="16"/>
  <c r="D8" i="16"/>
  <c r="D9" i="16"/>
  <c r="D10" i="16"/>
  <c r="D2" i="16"/>
  <c r="H4" i="15"/>
  <c r="H5" i="15"/>
  <c r="H6" i="15"/>
  <c r="H3" i="15"/>
  <c r="G6" i="14"/>
  <c r="G7" i="14"/>
  <c r="G8" i="14"/>
  <c r="G9" i="14"/>
  <c r="G10" i="14"/>
  <c r="G11" i="14"/>
  <c r="G12" i="14"/>
  <c r="G13" i="14"/>
  <c r="G14" i="14"/>
  <c r="G15" i="14"/>
  <c r="G5" i="14"/>
  <c r="E3" i="13"/>
  <c r="I4" i="12"/>
  <c r="I5" i="12"/>
  <c r="I6" i="12"/>
  <c r="I3" i="12"/>
  <c r="F6" i="5"/>
  <c r="F7" i="5"/>
  <c r="F8" i="5"/>
  <c r="F9" i="5"/>
  <c r="F10" i="5"/>
  <c r="F11" i="5"/>
  <c r="F12" i="5"/>
  <c r="F5" i="5"/>
  <c r="F4" i="11"/>
  <c r="F5" i="11"/>
  <c r="F3" i="11"/>
  <c r="D3" i="10"/>
  <c r="D4" i="10"/>
  <c r="D5" i="10"/>
  <c r="D6" i="10"/>
  <c r="D7" i="10"/>
  <c r="D8" i="10"/>
  <c r="D9" i="10"/>
  <c r="D10" i="10"/>
  <c r="D2" i="10"/>
  <c r="C3" i="9"/>
  <c r="C4" i="9"/>
  <c r="C5" i="9"/>
  <c r="C6" i="9"/>
  <c r="C7" i="9"/>
  <c r="C8" i="9"/>
  <c r="C2" i="9"/>
  <c r="C4" i="1"/>
  <c r="C5" i="1"/>
  <c r="C6" i="1"/>
  <c r="C7" i="1"/>
  <c r="C8" i="1"/>
  <c r="C9" i="1"/>
  <c r="C3" i="1"/>
  <c r="B11" i="1" s="1"/>
  <c r="B10" i="9" l="1"/>
  <c r="B12" i="1"/>
  <c r="B14" i="1" s="1"/>
  <c r="B11" i="9" l="1"/>
  <c r="B13"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<sst xmlns="http://schemas.openxmlformats.org/spreadsheetml/2006/main" count="770" uniqueCount="217">
  <si>
    <t>Poke Mart</t>
  </si>
  <si>
    <t>Item</t>
  </si>
  <si>
    <t>Item price</t>
  </si>
  <si>
    <t>Price</t>
  </si>
  <si>
    <t>Shop cart</t>
  </si>
  <si>
    <t>Pokeball</t>
  </si>
  <si>
    <t>Great ball</t>
  </si>
  <si>
    <t>Ultra ball</t>
  </si>
  <si>
    <t>Potion</t>
  </si>
  <si>
    <t>Super potion</t>
  </si>
  <si>
    <t>Hyper Potion</t>
  </si>
  <si>
    <t>Antidote</t>
  </si>
  <si>
    <t>Subtotal</t>
  </si>
  <si>
    <t>Discount</t>
  </si>
  <si>
    <t>Total</t>
  </si>
  <si>
    <t xml:space="preserve">Price   </t>
  </si>
  <si>
    <t>Hyper potion</t>
  </si>
  <si>
    <t xml:space="preserve">    </t>
  </si>
  <si>
    <t xml:space="preserve">    Name</t>
  </si>
  <si>
    <t>Type 1</t>
  </si>
  <si>
    <t>Speed</t>
  </si>
  <si>
    <t>Fire Type AND more than 70 Speed</t>
  </si>
  <si>
    <t xml:space="preserve">      Bulbasaur</t>
  </si>
  <si>
    <t>Grass</t>
  </si>
  <si>
    <t xml:space="preserve">      Ivysaur</t>
  </si>
  <si>
    <t xml:space="preserve">      Venusaur</t>
  </si>
  <si>
    <t xml:space="preserve">      Charmander</t>
  </si>
  <si>
    <t>Fire</t>
  </si>
  <si>
    <t xml:space="preserve">      Charmeleon</t>
  </si>
  <si>
    <t xml:space="preserve">      Charizard</t>
  </si>
  <si>
    <t xml:space="preserve">      Squirtle</t>
  </si>
  <si>
    <t>Water</t>
  </si>
  <si>
    <t xml:space="preserve">      Wartortle</t>
  </si>
  <si>
    <t xml:space="preserve">      Blastoise</t>
  </si>
  <si>
    <t>Type 2</t>
  </si>
  <si>
    <t>HP</t>
  </si>
  <si>
    <t>Attack</t>
  </si>
  <si>
    <t>Defense</t>
  </si>
  <si>
    <t>Special</t>
  </si>
  <si>
    <t xml:space="preserve">    Magnemite</t>
  </si>
  <si>
    <t>Electric</t>
  </si>
  <si>
    <t>Steel</t>
  </si>
  <si>
    <t xml:space="preserve">    Magneton</t>
  </si>
  <si>
    <t xml:space="preserve">    Machamp</t>
  </si>
  <si>
    <t>Fighting</t>
  </si>
  <si>
    <t xml:space="preserve">    Machoke</t>
  </si>
  <si>
    <t xml:space="preserve">    Machop</t>
  </si>
  <si>
    <t xml:space="preserve">    Ponyta</t>
  </si>
  <si>
    <t xml:space="preserve">    Rapidash</t>
  </si>
  <si>
    <t xml:space="preserve">    Bellsprout</t>
  </si>
  <si>
    <t>Poison</t>
  </si>
  <si>
    <t xml:space="preserve">    Victreebel</t>
  </si>
  <si>
    <t xml:space="preserve">    Weepinbell</t>
  </si>
  <si>
    <t xml:space="preserve">    Farfetch'd</t>
  </si>
  <si>
    <t>Normal</t>
  </si>
  <si>
    <t>Flying</t>
  </si>
  <si>
    <t xml:space="preserve">    Abra</t>
  </si>
  <si>
    <t>Psychic</t>
  </si>
  <si>
    <t xml:space="preserve">    Alakazam</t>
  </si>
  <si>
    <t xml:space="preserve">    Kadabra</t>
  </si>
  <si>
    <t xml:space="preserve">    Geodude</t>
  </si>
  <si>
    <t>Rock</t>
  </si>
  <si>
    <t>Ground</t>
  </si>
  <si>
    <t xml:space="preserve">    Golem</t>
  </si>
  <si>
    <t xml:space="preserve">    Graveler</t>
  </si>
  <si>
    <t xml:space="preserve">    Slowbro</t>
  </si>
  <si>
    <t xml:space="preserve">    Slowpoke</t>
  </si>
  <si>
    <t xml:space="preserve">    Tentacool</t>
  </si>
  <si>
    <t xml:space="preserve">    Tentacruel</t>
  </si>
  <si>
    <t xml:space="preserve">  </t>
  </si>
  <si>
    <t>Pokemon Type Speeds</t>
  </si>
  <si>
    <t xml:space="preserve">        Name</t>
  </si>
  <si>
    <t xml:space="preserve">        Metapod</t>
  </si>
  <si>
    <t>Bug</t>
  </si>
  <si>
    <t xml:space="preserve">        Kakuna</t>
  </si>
  <si>
    <t>Type</t>
  </si>
  <si>
    <t>Average Speed</t>
  </si>
  <si>
    <t xml:space="preserve">        Caterpie</t>
  </si>
  <si>
    <t xml:space="preserve">        Weedle</t>
  </si>
  <si>
    <t xml:space="preserve">        Butterfree</t>
  </si>
  <si>
    <t xml:space="preserve">        Beedrill</t>
  </si>
  <si>
    <t xml:space="preserve">        Pikachu</t>
  </si>
  <si>
    <t xml:space="preserve">        Raichu</t>
  </si>
  <si>
    <t xml:space="preserve">        Charmander</t>
  </si>
  <si>
    <t xml:space="preserve">        Charmeleon</t>
  </si>
  <si>
    <t xml:space="preserve">        Charizard</t>
  </si>
  <si>
    <t xml:space="preserve">        Bulbasaur</t>
  </si>
  <si>
    <t xml:space="preserve">        Ivysaur</t>
  </si>
  <si>
    <t xml:space="preserve">        Venusaur</t>
  </si>
  <si>
    <t xml:space="preserve">        Sandshrew</t>
  </si>
  <si>
    <t xml:space="preserve">        Sandslash</t>
  </si>
  <si>
    <t xml:space="preserve">        Pidgey</t>
  </si>
  <si>
    <t xml:space="preserve">        Spearow</t>
  </si>
  <si>
    <t xml:space="preserve">        Pidgeotto</t>
  </si>
  <si>
    <t xml:space="preserve">        Rattata</t>
  </si>
  <si>
    <t xml:space="preserve">        Raticate</t>
  </si>
  <si>
    <t xml:space="preserve">        Fearow</t>
  </si>
  <si>
    <t xml:space="preserve">        Pidgeot</t>
  </si>
  <si>
    <t xml:space="preserve">        Nidoran♀</t>
  </si>
  <si>
    <t xml:space="preserve">        Ekans</t>
  </si>
  <si>
    <t xml:space="preserve">        Nidorina</t>
  </si>
  <si>
    <t xml:space="preserve">        Arbok</t>
  </si>
  <si>
    <t xml:space="preserve">        Squirtle</t>
  </si>
  <si>
    <t xml:space="preserve">        Wartortle</t>
  </si>
  <si>
    <t xml:space="preserve">        Blastoise</t>
  </si>
  <si>
    <t>ID#</t>
  </si>
  <si>
    <t>Generation</t>
  </si>
  <si>
    <t xml:space="preserve">    Bulbasaur</t>
  </si>
  <si>
    <t>Gen.</t>
  </si>
  <si>
    <t>Average Defense</t>
  </si>
  <si>
    <t xml:space="preserve">    Ivysaur</t>
  </si>
  <si>
    <t xml:space="preserve">    Venusaur</t>
  </si>
  <si>
    <t xml:space="preserve">    Charmander</t>
  </si>
  <si>
    <t xml:space="preserve">    Charmeleon</t>
  </si>
  <si>
    <t xml:space="preserve">    Charizard</t>
  </si>
  <si>
    <t xml:space="preserve">    Chikorita</t>
  </si>
  <si>
    <t>Search ID#</t>
  </si>
  <si>
    <t xml:space="preserve">    Bayleef</t>
  </si>
  <si>
    <t>Name</t>
  </si>
  <si>
    <t xml:space="preserve">    Meganium</t>
  </si>
  <si>
    <t>VLOOKUP</t>
  </si>
  <si>
    <t xml:space="preserve">    Cyndaquil</t>
  </si>
  <si>
    <t xml:space="preserve">    Quilava</t>
  </si>
  <si>
    <t xml:space="preserve">    Typhlosion</t>
  </si>
  <si>
    <t>EITHER Fire Type OR less than 60 HP</t>
  </si>
  <si>
    <t xml:space="preserve">    Squirtle</t>
  </si>
  <si>
    <t xml:space="preserve">    Wartortle</t>
  </si>
  <si>
    <t xml:space="preserve">    Blastoise</t>
  </si>
  <si>
    <r>
      <rPr>
        <sz val="11"/>
        <color rgb="FF000000"/>
        <rFont val="Calibri"/>
        <scheme val="minor"/>
      </rPr>
      <t xml:space="preserve">The </t>
    </r>
    <r>
      <rPr>
        <b/>
        <sz val="11"/>
        <color rgb="FF000000"/>
        <rFont val="Calibri"/>
        <scheme val="minor"/>
      </rPr>
      <t>XOR</t>
    </r>
    <r>
      <rPr>
        <sz val="11"/>
        <color rgb="FF000000"/>
        <rFont val="Calibri"/>
        <scheme val="minor"/>
      </rPr>
      <t xml:space="preserve"> function returns </t>
    </r>
    <r>
      <rPr>
        <b/>
        <sz val="11"/>
        <color rgb="FF000000"/>
        <rFont val="Calibri"/>
        <scheme val="minor"/>
      </rPr>
      <t>TRUE</t>
    </r>
    <r>
      <rPr>
        <sz val="11"/>
        <color rgb="FF000000"/>
        <rFont val="Calibri"/>
        <scheme val="minor"/>
      </rPr>
      <t xml:space="preserve"> or </t>
    </r>
    <r>
      <rPr>
        <b/>
        <sz val="11"/>
        <color rgb="FF000000"/>
        <rFont val="Calibri"/>
        <scheme val="minor"/>
      </rPr>
      <t>FALSE</t>
    </r>
    <r>
      <rPr>
        <sz val="11"/>
        <color rgb="FF000000"/>
        <rFont val="Calibri"/>
        <scheme val="minor"/>
      </rPr>
      <t xml:space="preserve"> based on two or more </t>
    </r>
    <r>
      <rPr>
        <b/>
        <sz val="11"/>
        <color rgb="FF000000"/>
        <rFont val="Calibri"/>
        <scheme val="minor"/>
      </rPr>
      <t>conditions</t>
    </r>
    <r>
      <rPr>
        <sz val="11"/>
        <color rgb="FF000000"/>
        <rFont val="Calibri"/>
        <scheme val="minor"/>
      </rPr>
      <t>.</t>
    </r>
  </si>
  <si>
    <r>
      <rPr>
        <b/>
        <sz val="11"/>
        <color rgb="FF000000"/>
        <rFont val="Calibri"/>
        <scheme val="minor"/>
      </rPr>
      <t>XOR</t>
    </r>
    <r>
      <rPr>
        <sz val="11"/>
        <color rgb="FF000000"/>
        <rFont val="Calibri"/>
        <scheme val="minor"/>
      </rPr>
      <t xml:space="preserve"> with </t>
    </r>
    <r>
      <rPr>
        <b/>
        <sz val="11"/>
        <color rgb="FF000000"/>
        <rFont val="Calibri"/>
        <scheme val="minor"/>
      </rPr>
      <t>IF</t>
    </r>
  </si>
  <si>
    <t>Total stats</t>
  </si>
  <si>
    <t xml:space="preserve">    Mankey</t>
  </si>
  <si>
    <t xml:space="preserve">    Poliwrath</t>
  </si>
  <si>
    <t xml:space="preserve">    Dewgong</t>
  </si>
  <si>
    <t xml:space="preserve">    Cloyster</t>
  </si>
  <si>
    <t xml:space="preserve">    Onix</t>
  </si>
  <si>
    <t xml:space="preserve">    Dragonair</t>
  </si>
  <si>
    <t>Dragon</t>
  </si>
  <si>
    <t xml:space="preserve">    Pidgeotto</t>
  </si>
  <si>
    <t xml:space="preserve">    Rattata</t>
  </si>
  <si>
    <t xml:space="preserve">    Beedrill</t>
  </si>
  <si>
    <t xml:space="preserve">    Doduo</t>
  </si>
  <si>
    <t xml:space="preserve">    Kingler</t>
  </si>
  <si>
    <t xml:space="preserve">    Nidoqueen</t>
  </si>
  <si>
    <t xml:space="preserve">    Hitmonchan</t>
  </si>
  <si>
    <t xml:space="preserve">    Arbok</t>
  </si>
  <si>
    <t xml:space="preserve">    Gastly</t>
  </si>
  <si>
    <t>Ghost</t>
  </si>
  <si>
    <t xml:space="preserve">    Magikarp</t>
  </si>
  <si>
    <t xml:space="preserve">        Onix</t>
  </si>
  <si>
    <t xml:space="preserve">        Drowzee</t>
  </si>
  <si>
    <t xml:space="preserve">        Hypno</t>
  </si>
  <si>
    <t xml:space="preserve">        Krabby</t>
  </si>
  <si>
    <t xml:space="preserve">        Kingler</t>
  </si>
  <si>
    <t xml:space="preserve">        Voltorb</t>
  </si>
  <si>
    <t xml:space="preserve">        Electrode</t>
  </si>
  <si>
    <t xml:space="preserve">        Exeggcute</t>
  </si>
  <si>
    <t xml:space="preserve">        Exeggutor</t>
  </si>
  <si>
    <t>Sp. Atk</t>
  </si>
  <si>
    <t>Sp. Def</t>
  </si>
  <si>
    <t xml:space="preserve">    Time</t>
  </si>
  <si>
    <t>Seconds</t>
  </si>
  <si>
    <t>Conversion number</t>
  </si>
  <si>
    <t>Time A</t>
  </si>
  <si>
    <t>Minutes</t>
  </si>
  <si>
    <t>Time B</t>
  </si>
  <si>
    <t>Hours</t>
  </si>
  <si>
    <t>Time between</t>
  </si>
  <si>
    <t xml:space="preserve">    Year</t>
  </si>
  <si>
    <t>Cash flow</t>
  </si>
  <si>
    <t>Discount Rate</t>
  </si>
  <si>
    <t>NPV</t>
  </si>
  <si>
    <t xml:space="preserve">NPV (Net Present Value) is a financial formula used to discount future cash flows.
The calculation is performed to find out whether an investment is positive in the future.
Keep in mind that money is always worth more today than in the future.
That is why we discount the future cash flows.
What else could you do with the money if not spent on this project?
</t>
  </si>
  <si>
    <t>Sum of Speed</t>
  </si>
  <si>
    <t>Fire Total</t>
  </si>
  <si>
    <t>Grass Total</t>
  </si>
  <si>
    <t>Water Total</t>
  </si>
  <si>
    <t>Grand Total</t>
  </si>
  <si>
    <t>Ice</t>
  </si>
  <si>
    <t>Count</t>
  </si>
  <si>
    <t xml:space="preserve">  Name</t>
  </si>
  <si>
    <t>Grass Type</t>
  </si>
  <si>
    <t>More Than 500 Total Stats</t>
  </si>
  <si>
    <t xml:space="preserve">  Bulbasaur</t>
  </si>
  <si>
    <t xml:space="preserve">  Ivysaur</t>
  </si>
  <si>
    <t xml:space="preserve">  Venusaur</t>
  </si>
  <si>
    <t xml:space="preserve">  Charmander</t>
  </si>
  <si>
    <t xml:space="preserve">  Charmeleon</t>
  </si>
  <si>
    <t xml:space="preserve">  Charizard</t>
  </si>
  <si>
    <t xml:space="preserve">  Squirtle</t>
  </si>
  <si>
    <t xml:space="preserve">  Wartortle</t>
  </si>
  <si>
    <t xml:space="preserve">  Blastoise</t>
  </si>
  <si>
    <t>=IF uses &lt;,&gt; or = for criteria, all text must be in quotation marks</t>
  </si>
  <si>
    <t>Speed Category</t>
  </si>
  <si>
    <t>Total Sum</t>
  </si>
  <si>
    <t>Fast</t>
  </si>
  <si>
    <t>Slow</t>
  </si>
  <si>
    <t>Total Stats</t>
  </si>
  <si>
    <t xml:space="preserve">  Fighting</t>
  </si>
  <si>
    <t xml:space="preserve">      Poliwrath</t>
  </si>
  <si>
    <t xml:space="preserve">  Grass</t>
  </si>
  <si>
    <t xml:space="preserve">      Tentacool</t>
  </si>
  <si>
    <t xml:space="preserve"> Water</t>
  </si>
  <si>
    <t xml:space="preserve">    Electric</t>
  </si>
  <si>
    <t xml:space="preserve">      Cloyster</t>
  </si>
  <si>
    <t xml:space="preserve">  Water</t>
  </si>
  <si>
    <t xml:space="preserve">     Onix</t>
  </si>
  <si>
    <t xml:space="preserve">     Dragonair</t>
  </si>
  <si>
    <t xml:space="preserve">      Pidgeotto</t>
  </si>
  <si>
    <t xml:space="preserve"> Normal</t>
  </si>
  <si>
    <t xml:space="preserve">  Normal</t>
  </si>
  <si>
    <t xml:space="preserve">   Normal</t>
  </si>
  <si>
    <t xml:space="preserve">  Poison</t>
  </si>
  <si>
    <t xml:space="preserve">             Ghost</t>
  </si>
  <si>
    <t xml:space="preserve">     Magikarp</t>
  </si>
  <si>
    <t>STDEV.P</t>
  </si>
  <si>
    <t>STDEV.S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</si>
</sst>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quot;$&quot;#,##0"/>
    <numFmt numFmtId="165" formatCode="[$-F400]h:mm:ss\ AM/PM"/>
  </numFmts>
  <fonts count="11">
    <font>
      <sz val="11"/>
      <color theme="1"/>
      <name val="Calibri"/>
      <family val="2"/>
      <scheme val="minor"/>
    </font>
    <font>
      <sz val="11"/>
      <color theme="1"/>
      <name val="Arial"/>
    </font>
    <font>
      <b/>
      <sz val="20"/>
      <color theme="0"/>
      <name val="Arial Black"/>
    </font>
    <font>
      <u/>
      <sz val="11"/>
      <color theme="1"/>
      <name val="Arial"/>
    </font>
    <font>
      <b/>
      <sz val="11"/>
      <color theme="1"/>
      <name val="Arial"/>
    </font>
    <font>
      <b/>
      <sz val="11"/>
      <color theme="0"/>
      <name val="Arial"/>
    </font>
    <font>
      <b/>
      <sz val="20"/>
      <color theme="1"/>
      <name val="Arial Black"/>
    </font>
    <font>
      <sz val="11"/>
      <color theme="0"/>
      <name val="Arial"/>
    </font>
    <font>
      <sz val="11"/>
      <color rgb="FF000000"/>
      <name val="Calibri"/>
      <scheme val="minor"/>
    </font>
    <font>
      <b/>
      <sz val="11"/>
      <color rgb="FF000000"/>
      <name val="Calibri"/>
      <scheme val="minor"/>
    </font>
    <font>
      <sz val="11"/>
      <color theme="0"/>
      <name val="Calibri"/>
      <family val="2"/>
      <scheme val="minor"/>
    </font>
  </fonts>
  <fills count="19">
    <fill>
      <patternFill patternType="none"/>
    </fill>
    <fill>
      <patternFill patternType="gray125"/>
    </fill>
    <fill>
      <patternFill patternType="solid">
        <fgColor rgb="FFFF0000"/>
        <bgColor indexed="64"/>
      </patternFill>
    </fill>
    <fill>
      <patternFill patternType="solid">
        <fgColor rgb="FFFFCB05"/>
        <bgColor indexed="64"/>
      </patternFill>
    </fill>
    <fill>
      <patternFill patternType="solid">
        <fgColor rgb="FF2A75BB"/>
        <bgColor indexed="64"/>
      </patternFill>
    </fill>
    <fill>
      <patternFill patternType="solid">
        <fgColor rgb="FF92D05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C00000"/>
        <bgColor indexed="64"/>
      </patternFill>
    </fill>
    <fill>
      <patternFill patternType="solid">
        <fgColor rgb="FF00B050"/>
        <bgColor indexed="64"/>
      </patternFill>
    </fill>
    <fill>
      <patternFill patternType="solid">
        <fgColor theme="7" tint="-0.499984740745262"/>
        <bgColor indexed="64"/>
      </patternFill>
    </fill>
    <fill>
      <patternFill patternType="solid">
        <fgColor rgb="FFF0C4F5"/>
        <bgColor indexed="64"/>
      </patternFill>
    </fill>
    <fill>
      <patternFill patternType="solid">
        <fgColor rgb="FF7030A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79998168889431442"/>
        <bgColor indexed="64"/>
      </patternFill>
    </fill>
  </fills>
  <borders count="15">
    <border>
      <left/>
      <right/>
      <top/>
      <bottom/>
      <diagonal/>
    </border>
    <border>
      <left/>
      <right/>
      <top/>
      <bottom style="double">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9">
    <xf numFmtId="0" fontId="0" fillId="0" borderId="0" xfId="0"/>
    <xf numFmtId="164" fontId="0" fillId="0" borderId="0" xfId="0" applyNumberFormat="1"/>
    <xf numFmtId="0" fontId="1" fillId="0" borderId="0" xfId="0" applyFont="1" applyAlignment="1">
      <alignment horizontal="center"/>
    </xf>
    <xf numFmtId="164" fontId="1" fillId="0" borderId="0" xfId="0" applyNumberFormat="1" applyFont="1" applyAlignment="1">
      <alignment horizontal="center"/>
    </xf>
    <xf numFmtId="9" fontId="1" fillId="0" borderId="0" xfId="0" applyNumberFormat="1" applyFont="1" applyAlignment="1">
      <alignment horizontal="center" wrapText="1"/>
    </xf>
    <xf numFmtId="0" fontId="1" fillId="3" borderId="0" xfId="0" applyFont="1" applyFill="1" applyAlignment="1">
      <alignment horizontal="center"/>
    </xf>
    <xf numFmtId="0" fontId="1" fillId="0" borderId="2" xfId="0" applyFont="1" applyBorder="1" applyAlignment="1">
      <alignment horizontal="center"/>
    </xf>
    <xf numFmtId="0" fontId="1" fillId="3" borderId="3" xfId="0" applyFont="1" applyFill="1" applyBorder="1" applyAlignment="1">
      <alignment horizontal="center"/>
    </xf>
    <xf numFmtId="164" fontId="3" fillId="0" borderId="0" xfId="0" applyNumberFormat="1" applyFont="1" applyAlignment="1">
      <alignment horizontal="center"/>
    </xf>
    <xf numFmtId="0" fontId="4" fillId="0" borderId="0" xfId="0" applyFont="1" applyAlignment="1">
      <alignment horizontal="center"/>
    </xf>
    <xf numFmtId="164" fontId="4" fillId="0" borderId="1" xfId="0" applyNumberFormat="1" applyFont="1" applyBorder="1" applyAlignment="1">
      <alignment horizontal="center"/>
    </xf>
    <xf numFmtId="0" fontId="5" fillId="4" borderId="0" xfId="0" applyFont="1" applyFill="1" applyAlignment="1">
      <alignment horizontal="center"/>
    </xf>
    <xf numFmtId="0" fontId="0" fillId="5" borderId="0" xfId="0" applyFill="1"/>
    <xf numFmtId="2" fontId="0" fillId="0" borderId="0" xfId="0" applyNumberFormat="1"/>
    <xf numFmtId="0" fontId="1" fillId="0" borderId="0" xfId="0" applyFont="1"/>
    <xf numFmtId="0" fontId="4" fillId="6" borderId="0" xfId="0" applyFont="1" applyFill="1"/>
    <xf numFmtId="2" fontId="1" fillId="0" borderId="1" xfId="0" applyNumberFormat="1" applyFont="1" applyBorder="1" applyAlignment="1">
      <alignment horizontal="center" vertical="center"/>
    </xf>
    <xf numFmtId="0" fontId="4" fillId="7" borderId="0" xfId="0" applyFont="1" applyFill="1"/>
    <xf numFmtId="0" fontId="1" fillId="8" borderId="0" xfId="0" applyFont="1" applyFill="1"/>
    <xf numFmtId="0" fontId="7" fillId="9" borderId="0" xfId="0" applyFont="1" applyFill="1"/>
    <xf numFmtId="0" fontId="7" fillId="9" borderId="0" xfId="0" applyFont="1" applyFill="1" applyAlignment="1">
      <alignment horizontal="center"/>
    </xf>
    <xf numFmtId="0" fontId="1" fillId="8" borderId="0" xfId="0" applyFont="1" applyFill="1" applyAlignment="1">
      <alignment horizontal="center"/>
    </xf>
    <xf numFmtId="0" fontId="7" fillId="5" borderId="0" xfId="0" applyFont="1" applyFill="1"/>
    <xf numFmtId="0" fontId="7" fillId="5" borderId="0" xfId="0" applyFont="1" applyFill="1" applyAlignment="1">
      <alignment horizontal="center"/>
    </xf>
    <xf numFmtId="0" fontId="7" fillId="10" borderId="0" xfId="0" applyFont="1" applyFill="1"/>
    <xf numFmtId="0" fontId="7" fillId="10" borderId="0" xfId="0" applyFont="1" applyFill="1" applyAlignment="1">
      <alignment horizontal="center"/>
    </xf>
    <xf numFmtId="0" fontId="7" fillId="11" borderId="0" xfId="0" applyFont="1" applyFill="1"/>
    <xf numFmtId="0" fontId="7" fillId="11" borderId="0" xfId="0" applyFont="1" applyFill="1" applyAlignment="1">
      <alignment horizontal="center"/>
    </xf>
    <xf numFmtId="0" fontId="1" fillId="12" borderId="0" xfId="0" applyFont="1" applyFill="1"/>
    <xf numFmtId="0" fontId="1" fillId="12" borderId="0" xfId="0" applyFont="1" applyFill="1" applyAlignment="1">
      <alignment horizontal="center"/>
    </xf>
    <xf numFmtId="0" fontId="7" fillId="13" borderId="0" xfId="0" applyFont="1" applyFill="1"/>
    <xf numFmtId="0" fontId="7" fillId="13" borderId="0" xfId="0" applyFont="1" applyFill="1" applyAlignment="1">
      <alignment horizontal="center"/>
    </xf>
    <xf numFmtId="0" fontId="7" fillId="14" borderId="0" xfId="0" applyFont="1" applyFill="1"/>
    <xf numFmtId="0" fontId="7" fillId="14" borderId="0" xfId="0" applyFont="1" applyFill="1" applyAlignment="1">
      <alignment horizontal="center"/>
    </xf>
    <xf numFmtId="0" fontId="0" fillId="15" borderId="0" xfId="0" applyFill="1"/>
    <xf numFmtId="0" fontId="0" fillId="0" borderId="4" xfId="0" applyBorder="1"/>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15" borderId="7" xfId="0" applyFill="1" applyBorder="1"/>
    <xf numFmtId="0" fontId="0" fillId="15" borderId="9" xfId="0" applyFill="1" applyBorder="1"/>
    <xf numFmtId="0" fontId="0" fillId="0" borderId="0" xfId="0" applyAlignment="1">
      <alignment horizontal="center"/>
    </xf>
    <xf numFmtId="0" fontId="0" fillId="0" borderId="0" xfId="0" applyAlignment="1">
      <alignment horizontal="left"/>
    </xf>
    <xf numFmtId="0" fontId="0" fillId="15" borderId="4" xfId="0" applyFill="1" applyBorder="1"/>
    <xf numFmtId="0" fontId="0" fillId="16" borderId="12" xfId="0" applyFill="1" applyBorder="1"/>
    <xf numFmtId="0" fontId="0" fillId="16" borderId="13" xfId="0" applyFill="1" applyBorder="1"/>
    <xf numFmtId="0" fontId="0" fillId="16" borderId="14" xfId="0" applyFill="1" applyBorder="1"/>
    <xf numFmtId="0" fontId="0" fillId="16" borderId="0" xfId="0" applyFill="1"/>
    <xf numFmtId="0" fontId="0" fillId="16" borderId="7" xfId="0" applyFill="1" applyBorder="1"/>
    <xf numFmtId="0" fontId="0" fillId="16" borderId="9" xfId="0" applyFill="1" applyBorder="1"/>
    <xf numFmtId="0" fontId="0" fillId="0" borderId="0" xfId="0" applyAlignment="1">
      <alignment wrapText="1"/>
    </xf>
    <xf numFmtId="0" fontId="8" fillId="0" borderId="0" xfId="0" applyFont="1"/>
    <xf numFmtId="0" fontId="0" fillId="17" borderId="0" xfId="0" applyFill="1"/>
    <xf numFmtId="165" fontId="0" fillId="0" borderId="0" xfId="0" applyNumberFormat="1"/>
    <xf numFmtId="0" fontId="0" fillId="12" borderId="0" xfId="0" applyFill="1"/>
    <xf numFmtId="0" fontId="0" fillId="18" borderId="0" xfId="0" applyFill="1"/>
    <xf numFmtId="0" fontId="10" fillId="10" borderId="0" xfId="0" applyFont="1" applyFill="1"/>
    <xf numFmtId="1" fontId="0" fillId="0" borderId="0" xfId="0" applyNumberFormat="1"/>
    <xf numFmtId="9" fontId="0" fillId="12" borderId="0" xfId="0" applyNumberFormat="1" applyFill="1"/>
    <xf numFmtId="8" fontId="0" fillId="12" borderId="0" xfId="0" applyNumberFormat="1" applyFill="1"/>
    <xf numFmtId="0" fontId="0" fillId="0" borderId="0" xfId="0" pivotButton="1"/>
    <xf numFmtId="0" fontId="2" fillId="2" borderId="0" xfId="0" applyFont="1" applyFill="1" applyAlignment="1">
      <alignment horizontal="center"/>
    </xf>
    <xf numFmtId="0" fontId="6" fillId="2" borderId="0" xfId="0" applyFont="1" applyFill="1" applyAlignment="1">
      <alignment horizontal="center"/>
    </xf>
    <xf numFmtId="0" fontId="0" fillId="12" borderId="0" xfId="0" applyFill="1" applyAlignment="1">
      <alignment horizontal="center" wrapText="1"/>
    </xf>
    <xf numFmtId="0" fontId="0" fillId="0" borderId="0" xfId="0" applyAlignment="1">
      <alignment horizontal="center"/>
    </xf>
    <xf numFmtId="0" fontId="0" fillId="0" borderId="0" xfId="0" applyAlignment="1"/>
    <xf numFmtId="14" fontId="0" fillId="0" borderId="0" xfId="0" applyNumberFormat="1" applyAlignment="1"/>
  </cellXfs>
  <cellStyles count="1">
    <cellStyle name="Normal" xfId="0" builtinId="0"/>
  </cellStyles>
  <dxfs count="11">
    <dxf>
      <font>
        <color theme="0"/>
      </font>
      <fill>
        <patternFill patternType="solid">
          <bgColor rgb="FF00B050"/>
        </patternFill>
      </fill>
    </dxf>
    <dxf>
      <font>
        <color theme="0"/>
      </font>
      <fill>
        <patternFill patternType="solid">
          <bgColor rgb="FF00B0F0"/>
        </patternFill>
      </fill>
    </dxf>
    <dxf>
      <font>
        <color theme="0"/>
      </font>
      <fill>
        <patternFill patternType="solid">
          <bgColor rgb="FFC00000"/>
        </patternFill>
      </fill>
    </dxf>
    <dxf>
      <font>
        <color theme="0"/>
      </font>
      <fill>
        <patternFill patternType="solid">
          <bgColor rgb="FF92D050"/>
        </patternFill>
      </fill>
    </dxf>
    <dxf>
      <font>
        <color theme="1"/>
      </font>
      <fill>
        <patternFill patternType="solid">
          <bgColor rgb="FFF0C4F5"/>
        </patternFill>
      </fill>
    </dxf>
    <dxf>
      <font>
        <color theme="0"/>
      </font>
      <fill>
        <patternFill patternType="solid">
          <bgColor theme="7" tint="-0.499984740745262"/>
        </patternFill>
      </fill>
    </dxf>
    <dxf>
      <font>
        <color theme="1"/>
      </font>
      <fill>
        <patternFill patternType="solid">
          <bgColor rgb="FFFFFF00"/>
        </patternFill>
      </fill>
    </dxf>
    <dxf>
      <font>
        <color theme="0"/>
      </font>
      <fill>
        <patternFill patternType="solid">
          <bgColor rgb="FF7030A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colors>
    <mruColors>
      <color rgb="FFF0C4F5"/>
      <color rgb="FF2A75BB"/>
      <color rgb="FFFFCB05"/>
      <color rgb="FF3C5A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'Poke Mart (Before)'!$B$1</c:f>
              <c:strCache>
                <c:ptCount val="1"/>
                <c:pt idx="0">
                  <c:v>Item price</c:v>
                </c:pt>
              </c:strCache>
            </c:strRef>
          </c:tx>
          <c:spPr>
            <a:solidFill>
              <a:schemeClr val="accent1"/>
            </a:solidFill>
            <a:ln>
              <a:noFill/>
            </a:ln>
            <a:effectLst/>
          </c:spPr>
          <c:invertIfNegative val="0"/>
          <c:cat>
            <c:strRef>
              <c:f>'Poke Mart (Before)'!$A$2:$A$8</c:f>
              <c:strCache>
                <c:ptCount val="7"/>
                <c:pt idx="0">
                  <c:v>Pokeball</c:v>
                </c:pt>
                <c:pt idx="1">
                  <c:v>Great ball</c:v>
                </c:pt>
                <c:pt idx="2">
                  <c:v>Ultra ball</c:v>
                </c:pt>
                <c:pt idx="3">
                  <c:v>Potion</c:v>
                </c:pt>
                <c:pt idx="4">
                  <c:v>Super potion</c:v>
                </c:pt>
                <c:pt idx="5">
                  <c:v>Hyper potion</c:v>
                </c:pt>
                <c:pt idx="6">
                  <c:v>Antidote</c:v>
                </c:pt>
              </c:strCache>
            </c:strRef>
          </c:cat>
          <c:val>
            <c:numRef>
              <c:f>'Poke Mart (Before)'!$B$2:$B$8</c:f>
              <c:numCache>
                <c:formatCode>General</c:formatCode>
                <c:ptCount val="7"/>
                <c:pt idx="0">
                  <c:v>200</c:v>
                </c:pt>
                <c:pt idx="1">
                  <c:v>600</c:v>
                </c:pt>
                <c:pt idx="2">
                  <c:v>1200</c:v>
                </c:pt>
                <c:pt idx="3">
                  <c:v>300</c:v>
                </c:pt>
                <c:pt idx="4">
                  <c:v>700</c:v>
                </c:pt>
                <c:pt idx="5">
                  <c:v>1200</c:v>
                </c:pt>
                <c:pt idx="6">
                  <c:v>100</c:v>
                </c:pt>
              </c:numCache>
            </c:numRef>
          </c:val>
          <c:extLst>
            <c:ext xmlns:c16="http://schemas.microsoft.com/office/drawing/2014/chart" uri="{C3380CC4-5D6E-409C-BE32-E72D297353CC}">
              <c16:uniqueId val="{00000001-75A3-43F7-9073-9FAD08D9D06B}"/>
            </c:ext>
          </c:extLst>
        </c:ser>
        <c:dLbls>
          <c:showLegendKey val="0"/>
          <c:showVal val="0"/>
          <c:showCatName val="0"/>
          <c:showSerName val="0"/>
          <c:showPercent val="0"/>
          <c:showBubbleSize val="0"/>
        </c:dLbls>
        <c:gapWidth val="219"/>
        <c:overlap val="-27"/>
        <c:axId val="718834183"/>
        <c:axId val="718836231"/>
      </c:barChart>
      <c:catAx>
        <c:axId val="718834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36231"/>
        <c:crosses val="autoZero"/>
        <c:auto val="1"/>
        <c:lblAlgn val="ctr"/>
        <c:lblOffset val="100"/>
        <c:noMultiLvlLbl val="0"/>
      </c:catAx>
      <c:valAx>
        <c:axId val="718836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34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Black"/>
              <a:ea typeface="Arial Black"/>
              <a:cs typeface="Arial Black"/>
            </a:defRPr>
          </a:pPr>
          <a:endParaRPr lang="en-US"/>
        </a:p>
      </c:txPr>
    </c:title>
    <c:autoTitleDeleted val="0"/>
    <c:plotArea>
      <c:layout/>
      <c:barChart>
        <c:barDir val="col"/>
        <c:grouping val="clustered"/>
        <c:varyColors val="0"/>
        <c:ser>
          <c:idx val="0"/>
          <c:order val="0"/>
          <c:tx>
            <c:strRef>
              <c:f>'Pokemon Type Speeds'!$F$4</c:f>
              <c:strCache>
                <c:ptCount val="1"/>
                <c:pt idx="0">
                  <c:v>Average Speed</c:v>
                </c:pt>
              </c:strCache>
            </c:strRef>
          </c:tx>
          <c:spPr>
            <a:solidFill>
              <a:schemeClr val="accent1"/>
            </a:solidFill>
            <a:ln w="19050">
              <a:solidFill>
                <a:schemeClr val="lt1"/>
              </a:solidFill>
            </a:ln>
            <a:effectLst/>
          </c:spPr>
          <c:invertIfNegative val="0"/>
          <c:dPt>
            <c:idx val="0"/>
            <c:invertIfNegative val="0"/>
            <c:bubble3D val="0"/>
            <c:spPr>
              <a:solidFill>
                <a:srgbClr val="FFFF00"/>
              </a:solidFill>
              <a:ln w="19050">
                <a:solidFill>
                  <a:schemeClr val="lt1"/>
                </a:solidFill>
              </a:ln>
              <a:effectLst/>
            </c:spPr>
            <c:extLst>
              <c:ext xmlns:c16="http://schemas.microsoft.com/office/drawing/2014/chart" uri="{C3380CC4-5D6E-409C-BE32-E72D297353CC}">
                <c16:uniqueId val="{00000004-29E6-44FE-A5DA-A1FBE619A248}"/>
              </c:ext>
            </c:extLst>
          </c:dPt>
          <c:dPt>
            <c:idx val="1"/>
            <c:invertIfNegative val="0"/>
            <c:bubble3D val="0"/>
            <c:spPr>
              <a:solidFill>
                <a:srgbClr val="F0C4F5"/>
              </a:solidFill>
              <a:ln w="19050">
                <a:solidFill>
                  <a:schemeClr val="lt1"/>
                </a:solidFill>
              </a:ln>
              <a:effectLst/>
            </c:spPr>
            <c:extLst>
              <c:ext xmlns:c16="http://schemas.microsoft.com/office/drawing/2014/chart" uri="{C3380CC4-5D6E-409C-BE32-E72D297353CC}">
                <c16:uniqueId val="{00000006-29E6-44FE-A5DA-A1FBE619A248}"/>
              </c:ext>
            </c:extLst>
          </c:dPt>
          <c:dPt>
            <c:idx val="2"/>
            <c:invertIfNegative val="0"/>
            <c:bubble3D val="0"/>
            <c:spPr>
              <a:solidFill>
                <a:srgbClr val="C00000"/>
              </a:solidFill>
              <a:ln w="19050">
                <a:solidFill>
                  <a:schemeClr val="lt1"/>
                </a:solidFill>
              </a:ln>
              <a:effectLst/>
            </c:spPr>
            <c:extLst>
              <c:ext xmlns:c16="http://schemas.microsoft.com/office/drawing/2014/chart" uri="{C3380CC4-5D6E-409C-BE32-E72D297353CC}">
                <c16:uniqueId val="{00000007-29E6-44FE-A5DA-A1FBE619A248}"/>
              </c:ext>
            </c:extLst>
          </c:dPt>
          <c:dPt>
            <c:idx val="3"/>
            <c:invertIfNegative val="0"/>
            <c:bubble3D val="0"/>
            <c:spPr>
              <a:solidFill>
                <a:srgbClr val="00B050"/>
              </a:solidFill>
              <a:ln w="19050">
                <a:solidFill>
                  <a:schemeClr val="lt1"/>
                </a:solidFill>
              </a:ln>
              <a:effectLst/>
            </c:spPr>
            <c:extLst>
              <c:ext xmlns:c16="http://schemas.microsoft.com/office/drawing/2014/chart" uri="{C3380CC4-5D6E-409C-BE32-E72D297353CC}">
                <c16:uniqueId val="{00000003-29E6-44FE-A5DA-A1FBE619A248}"/>
              </c:ext>
            </c:extLst>
          </c:dPt>
          <c:dPt>
            <c:idx val="4"/>
            <c:invertIfNegative val="0"/>
            <c:bubble3D val="0"/>
            <c:spPr>
              <a:solidFill>
                <a:srgbClr val="00B0F0"/>
              </a:solidFill>
              <a:ln w="19050">
                <a:solidFill>
                  <a:schemeClr val="lt1"/>
                </a:solidFill>
              </a:ln>
              <a:effectLst/>
            </c:spPr>
            <c:extLst>
              <c:ext xmlns:c16="http://schemas.microsoft.com/office/drawing/2014/chart" uri="{C3380CC4-5D6E-409C-BE32-E72D297353CC}">
                <c16:uniqueId val="{00000005-29E6-44FE-A5DA-A1FBE619A248}"/>
              </c:ext>
            </c:extLst>
          </c:dPt>
          <c:dPt>
            <c:idx val="6"/>
            <c:invertIfNegative val="0"/>
            <c:bubble3D val="0"/>
            <c:spPr>
              <a:solidFill>
                <a:srgbClr val="7030A0"/>
              </a:solidFill>
              <a:ln w="19050">
                <a:solidFill>
                  <a:schemeClr val="lt1"/>
                </a:solidFill>
              </a:ln>
              <a:effectLst/>
            </c:spPr>
            <c:extLst>
              <c:ext xmlns:c16="http://schemas.microsoft.com/office/drawing/2014/chart" uri="{C3380CC4-5D6E-409C-BE32-E72D297353CC}">
                <c16:uniqueId val="{00000008-29E6-44FE-A5DA-A1FBE619A248}"/>
              </c:ext>
            </c:extLst>
          </c:dPt>
          <c:dPt>
            <c:idx val="7"/>
            <c:invertIfNegative val="0"/>
            <c:bubble3D val="0"/>
            <c:spPr>
              <a:solidFill>
                <a:srgbClr val="806000"/>
              </a:solidFill>
              <a:ln w="19050">
                <a:solidFill>
                  <a:schemeClr val="lt1"/>
                </a:solidFill>
              </a:ln>
              <a:effectLst/>
            </c:spPr>
            <c:extLst>
              <c:ext xmlns:c16="http://schemas.microsoft.com/office/drawing/2014/chart" uri="{C3380CC4-5D6E-409C-BE32-E72D297353CC}">
                <c16:uniqueId val="{00000009-29E6-44FE-A5DA-A1FBE619A248}"/>
              </c:ext>
            </c:extLst>
          </c:dPt>
          <c:cat>
            <c:strRef>
              <c:f>'Pokemon Type Speeds'!$E$5:$E$12</c:f>
              <c:strCache>
                <c:ptCount val="8"/>
                <c:pt idx="0">
                  <c:v>Electric</c:v>
                </c:pt>
                <c:pt idx="1">
                  <c:v>Normal</c:v>
                </c:pt>
                <c:pt idx="2">
                  <c:v>Fire</c:v>
                </c:pt>
                <c:pt idx="3">
                  <c:v>Grass</c:v>
                </c:pt>
                <c:pt idx="4">
                  <c:v>Water</c:v>
                </c:pt>
                <c:pt idx="5">
                  <c:v>Bug</c:v>
                </c:pt>
                <c:pt idx="6">
                  <c:v>Poison</c:v>
                </c:pt>
                <c:pt idx="7">
                  <c:v>Ground</c:v>
                </c:pt>
              </c:strCache>
            </c:strRef>
          </c:cat>
          <c:val>
            <c:numRef>
              <c:f>'Pokemon Type Speeds'!$F$5:$F$12</c:f>
              <c:numCache>
                <c:formatCode>0.00</c:formatCode>
                <c:ptCount val="8"/>
                <c:pt idx="0">
                  <c:v>100</c:v>
                </c:pt>
                <c:pt idx="1">
                  <c:v>81</c:v>
                </c:pt>
                <c:pt idx="2">
                  <c:v>81.666666666666671</c:v>
                </c:pt>
                <c:pt idx="3">
                  <c:v>61.666666666666664</c:v>
                </c:pt>
                <c:pt idx="4">
                  <c:v>59.666666666666664</c:v>
                </c:pt>
                <c:pt idx="5">
                  <c:v>53.333333333333336</c:v>
                </c:pt>
                <c:pt idx="6">
                  <c:v>58</c:v>
                </c:pt>
                <c:pt idx="7">
                  <c:v>52.5</c:v>
                </c:pt>
              </c:numCache>
            </c:numRef>
          </c:val>
          <c:extLst>
            <c:ext xmlns:c16="http://schemas.microsoft.com/office/drawing/2014/chart" uri="{C3380CC4-5D6E-409C-BE32-E72D297353CC}">
              <c16:uniqueId val="{00000001-29E6-44FE-A5DA-A1FBE619A248}"/>
            </c:ext>
          </c:extLst>
        </c:ser>
        <c:dLbls>
          <c:showLegendKey val="0"/>
          <c:showVal val="0"/>
          <c:showCatName val="0"/>
          <c:showSerName val="0"/>
          <c:showPercent val="0"/>
          <c:showBubbleSize val="0"/>
        </c:dLbls>
        <c:gapWidth val="150"/>
        <c:axId val="685481479"/>
        <c:axId val="938684936"/>
      </c:barChart>
      <c:catAx>
        <c:axId val="6854814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684936"/>
        <c:crosses val="autoZero"/>
        <c:auto val="1"/>
        <c:lblAlgn val="ctr"/>
        <c:lblOffset val="100"/>
        <c:noMultiLvlLbl val="0"/>
      </c:catAx>
      <c:valAx>
        <c:axId val="9386849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4814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Sheet4!$A$2</c:f>
              <c:strCache>
                <c:ptCount val="1"/>
                <c:pt idx="0">
                  <c:v>    Bulbasaur</c:v>
                </c:pt>
              </c:strCache>
            </c:strRef>
          </c:tx>
          <c:spPr>
            <a:ln w="28575" cap="rnd">
              <a:solidFill>
                <a:schemeClr val="accent1"/>
              </a:solidFill>
              <a:round/>
            </a:ln>
            <a:effectLst/>
          </c:spPr>
          <c:marker>
            <c:symbol val="none"/>
          </c:marker>
          <c:cat>
            <c:strRef>
              <c:f>Sheet4!$B$1:$G$1</c:f>
              <c:strCache>
                <c:ptCount val="6"/>
                <c:pt idx="0">
                  <c:v>HP</c:v>
                </c:pt>
                <c:pt idx="1">
                  <c:v>Attack</c:v>
                </c:pt>
                <c:pt idx="2">
                  <c:v>Defense</c:v>
                </c:pt>
                <c:pt idx="3">
                  <c:v>Sp. Atk</c:v>
                </c:pt>
                <c:pt idx="4">
                  <c:v>Sp. Def</c:v>
                </c:pt>
                <c:pt idx="5">
                  <c:v>Speed</c:v>
                </c:pt>
              </c:strCache>
            </c:strRef>
          </c:cat>
          <c:val>
            <c:numRef>
              <c:f>Sheet4!$B$2:$G$2</c:f>
              <c:numCache>
                <c:formatCode>General</c:formatCode>
                <c:ptCount val="6"/>
                <c:pt idx="0">
                  <c:v>45</c:v>
                </c:pt>
                <c:pt idx="1">
                  <c:v>49</c:v>
                </c:pt>
                <c:pt idx="2">
                  <c:v>49</c:v>
                </c:pt>
                <c:pt idx="3">
                  <c:v>65</c:v>
                </c:pt>
                <c:pt idx="4">
                  <c:v>65</c:v>
                </c:pt>
                <c:pt idx="5">
                  <c:v>45</c:v>
                </c:pt>
              </c:numCache>
            </c:numRef>
          </c:val>
          <c:extLst>
            <c:ext xmlns:c16="http://schemas.microsoft.com/office/drawing/2014/chart" uri="{C3380CC4-5D6E-409C-BE32-E72D297353CC}">
              <c16:uniqueId val="{00000001-86D6-4A29-9844-9124294395EE}"/>
            </c:ext>
          </c:extLst>
        </c:ser>
        <c:dLbls>
          <c:showLegendKey val="0"/>
          <c:showVal val="0"/>
          <c:showCatName val="0"/>
          <c:showSerName val="0"/>
          <c:showPercent val="0"/>
          <c:showBubbleSize val="0"/>
        </c:dLbls>
        <c:axId val="23501319"/>
        <c:axId val="23520775"/>
      </c:radarChart>
      <c:catAx>
        <c:axId val="235013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20775"/>
        <c:crosses val="autoZero"/>
        <c:auto val="1"/>
        <c:lblAlgn val="ctr"/>
        <c:lblOffset val="100"/>
        <c:noMultiLvlLbl val="0"/>
      </c:catAx>
      <c:valAx>
        <c:axId val="23520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13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419100</xdr:colOff>
      <xdr:row>1</xdr:row>
      <xdr:rowOff>0</xdr:rowOff>
    </xdr:from>
    <xdr:to>
      <xdr:col>13</xdr:col>
      <xdr:colOff>114300</xdr:colOff>
      <xdr:row>15</xdr:row>
      <xdr:rowOff>76200</xdr:rowOff>
    </xdr:to>
    <xdr:graphicFrame macro="">
      <xdr:nvGraphicFramePr>
        <xdr:cNvPr id="2" name="Chart 1">
          <a:extLst>
            <a:ext uri="{FF2B5EF4-FFF2-40B4-BE49-F238E27FC236}">
              <a16:creationId xmlns:a16="http://schemas.microsoft.com/office/drawing/2014/main" id="{867FA01C-C2EE-8923-BA5F-192A59BEF5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16</xdr:row>
      <xdr:rowOff>0</xdr:rowOff>
    </xdr:from>
    <xdr:to>
      <xdr:col>6</xdr:col>
      <xdr:colOff>66675</xdr:colOff>
      <xdr:row>31</xdr:row>
      <xdr:rowOff>28575</xdr:rowOff>
    </xdr:to>
    <xdr:graphicFrame macro="">
      <xdr:nvGraphicFramePr>
        <xdr:cNvPr id="2" name="Chart 1">
          <a:extLst>
            <a:ext uri="{FF2B5EF4-FFF2-40B4-BE49-F238E27FC236}">
              <a16:creationId xmlns:a16="http://schemas.microsoft.com/office/drawing/2014/main" id="{A20446BE-1F19-18F4-C0CD-CD9B23A2BF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5</xdr:row>
      <xdr:rowOff>9525</xdr:rowOff>
    </xdr:from>
    <xdr:to>
      <xdr:col>6</xdr:col>
      <xdr:colOff>542925</xdr:colOff>
      <xdr:row>19</xdr:row>
      <xdr:rowOff>85725</xdr:rowOff>
    </xdr:to>
    <xdr:graphicFrame macro="">
      <xdr:nvGraphicFramePr>
        <xdr:cNvPr id="3" name="Chart 2">
          <a:extLst>
            <a:ext uri="{FF2B5EF4-FFF2-40B4-BE49-F238E27FC236}">
              <a16:creationId xmlns:a16="http://schemas.microsoft.com/office/drawing/2014/main" id="{03E92214-7307-0328-C874-B24A3AAC32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233.878768287039" createdVersion="8" refreshedVersion="8" minRefreshableVersion="3" recordCount="9" xr:uid="{0FF4BF41-FB50-4596-9CE6-02077B692AEF}">
  <cacheSource type="worksheet">
    <worksheetSource ref="A1:C10" sheet="AVERAGEIF"/>
  </cacheSource>
  <cacheFields count="3">
    <cacheField name="    Name" numFmtId="0">
      <sharedItems count="9">
        <s v="    Bulbasaur"/>
        <s v="    Ivysaur"/>
        <s v="    Venusaur"/>
        <s v="    Charmander"/>
        <s v="    Charmeleon"/>
        <s v="    Charizard"/>
        <s v="    Squirtle"/>
        <s v="    Wartortle"/>
        <s v="    Blastoise"/>
      </sharedItems>
    </cacheField>
    <cacheField name="Type 1" numFmtId="0">
      <sharedItems count="3">
        <s v="Grass"/>
        <s v="Fire"/>
        <s v="Water"/>
      </sharedItems>
    </cacheField>
    <cacheField name="Speed" numFmtId="0">
      <sharedItems containsSemiMixedTypes="0" containsString="0" containsNumber="1" containsInteger="1" minValue="43" maxValue="1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n v="45"/>
  </r>
  <r>
    <x v="1"/>
    <x v="0"/>
    <n v="60"/>
  </r>
  <r>
    <x v="2"/>
    <x v="0"/>
    <n v="80"/>
  </r>
  <r>
    <x v="3"/>
    <x v="1"/>
    <n v="65"/>
  </r>
  <r>
    <x v="4"/>
    <x v="1"/>
    <n v="80"/>
  </r>
  <r>
    <x v="5"/>
    <x v="1"/>
    <n v="100"/>
  </r>
  <r>
    <x v="6"/>
    <x v="2"/>
    <n v="43"/>
  </r>
  <r>
    <x v="7"/>
    <x v="2"/>
    <n v="58"/>
  </r>
  <r>
    <x v="8"/>
    <x v="2"/>
    <n v="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4AD14F-5435-4E30-B4AF-1B32413FD8E2}" name="PivotTable1" cacheId="72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2:C25" firstHeaderRow="1" firstDataRow="1" firstDataCol="2"/>
  <pivotFields count="3">
    <pivotField axis="axisRow" compact="0" outline="0" showAll="0">
      <items count="10">
        <item x="8"/>
        <item x="0"/>
        <item x="5"/>
        <item x="3"/>
        <item x="4"/>
        <item x="1"/>
        <item x="6"/>
        <item x="2"/>
        <item x="7"/>
        <item t="default"/>
      </items>
    </pivotField>
    <pivotField axis="axisRow" compact="0" outline="0" showAll="0">
      <items count="4">
        <item x="1"/>
        <item x="0"/>
        <item x="2"/>
        <item t="default"/>
      </items>
    </pivotField>
    <pivotField dataField="1" compact="0" outline="0" showAll="0"/>
  </pivotFields>
  <rowFields count="2">
    <field x="1"/>
    <field x="0"/>
  </rowFields>
  <rowItems count="13">
    <i>
      <x/>
      <x v="2"/>
    </i>
    <i r="1">
      <x v="3"/>
    </i>
    <i r="1">
      <x v="4"/>
    </i>
    <i t="default">
      <x/>
    </i>
    <i>
      <x v="1"/>
      <x v="1"/>
    </i>
    <i r="1">
      <x v="5"/>
    </i>
    <i r="1">
      <x v="7"/>
    </i>
    <i t="default">
      <x v="1"/>
    </i>
    <i>
      <x v="2"/>
      <x/>
    </i>
    <i r="1">
      <x v="6"/>
    </i>
    <i r="1">
      <x v="8"/>
    </i>
    <i t="default">
      <x v="2"/>
    </i>
    <i t="grand">
      <x/>
    </i>
  </rowItems>
  <colItems count="1">
    <i/>
  </colItems>
  <dataFields count="1">
    <dataField name="Sum of Speed" fld="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E4E1E8-6711-4070-A8C8-15DFD04EBC6A}" name="PokeTable" displayName="PokeTable" ref="A1:H22" totalsRowShown="0">
  <autoFilter ref="A1:H22" xr:uid="{74E4E1E8-6711-4070-A8C8-15DFD04EBC6A}"/>
  <sortState xmlns:xlrd2="http://schemas.microsoft.com/office/spreadsheetml/2017/richdata2" ref="A2:H22">
    <sortCondition ref="B1:B22"/>
  </sortState>
  <tableColumns count="8">
    <tableColumn id="1" xr3:uid="{46F1E1A6-06B1-4C77-A7E3-DA02AB8C630D}" name="    Name"/>
    <tableColumn id="2" xr3:uid="{5548D954-E9DA-4218-87FD-16987D97791F}" name="Type 1"/>
    <tableColumn id="3" xr3:uid="{B0EE2253-C048-4BBA-933C-D6F95CCE6993}" name="Type 2"/>
    <tableColumn id="4" xr3:uid="{6B880C19-669F-4834-99B0-D942BF2A0353}" name="HP"/>
    <tableColumn id="5" xr3:uid="{2DF77C7D-BDAB-427D-BFDB-6AECDFD1CDC1}" name="Attack"/>
    <tableColumn id="6" xr3:uid="{A433AB3B-6EEC-47B5-92BD-182053DCF6C1}" name="Defense"/>
    <tableColumn id="7" xr3:uid="{27B6D453-68D4-4DBA-864E-2CE25CDD02EA}" name="Speed"/>
    <tableColumn id="8" xr3:uid="{4F49187A-D36D-4CCD-BC8E-985C0FC4F3C2}" name="Speci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0EF557-F7B1-4F8F-8B9E-CA5D98A94116}" name="Table2" displayName="Table2" ref="A1:E13" totalsRowShown="0">
  <autoFilter ref="A1:E13" xr:uid="{830EF557-F7B1-4F8F-8B9E-CA5D98A94116}"/>
  <tableColumns count="5">
    <tableColumn id="1" xr3:uid="{36C89297-C1F2-4D02-821C-FFD2CCF5F114}" name="    Name"/>
    <tableColumn id="2" xr3:uid="{89E13A88-8933-489E-9771-003D8AAEFAE3}" name="Type 1"/>
    <tableColumn id="3" xr3:uid="{7BB9184F-7693-4C52-964E-7D10D9840A3A}" name="HP"/>
    <tableColumn id="4" xr3:uid="{7AA67052-FAF7-420B-BC98-F533F0570050}" name="Attack"/>
    <tableColumn id="5" xr3:uid="{2C5FD6D8-C20E-456E-A282-167ACC4758E5}" name="Defen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5A4007B-400D-4DFC-BCA1-B580F4B8B15E}">
  <we:reference id="WA104379640" version="3.4.8.1" store="en-US" storeType="omex"/>
  <we:alternateReferences>
    <we:reference id="WA104379640" version="3.4.8.1" store="en-US" storeType="omex"/>
  </we:alternateReferences>
  <we:properties>
    <we:property name="UdfFunctionsCorrected" value="&quot;true&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showGridLines="0" workbookViewId="0">
      <selection activeCell="B14" sqref="B14"/>
    </sheetView>
  </sheetViews>
  <sheetFormatPr defaultRowHeight="14.25"/>
  <cols>
    <col min="1" max="1" width="14.140625" style="2" customWidth="1"/>
    <col min="2" max="2" width="12.140625" style="2" customWidth="1"/>
    <col min="3" max="3" width="13.140625" style="2" customWidth="1"/>
    <col min="4" max="4" width="13.7109375" style="2" customWidth="1"/>
    <col min="5" max="16384" width="9.140625" style="2"/>
  </cols>
  <sheetData>
    <row r="1" spans="1:6" ht="30" customHeight="1">
      <c r="A1" s="63" t="s">
        <v>0</v>
      </c>
      <c r="B1" s="63"/>
      <c r="C1" s="63"/>
      <c r="D1" s="63"/>
    </row>
    <row r="2" spans="1:6" ht="15">
      <c r="A2" s="11" t="s">
        <v>1</v>
      </c>
      <c r="B2" s="11" t="s">
        <v>2</v>
      </c>
      <c r="C2" s="11" t="s">
        <v>3</v>
      </c>
      <c r="D2" s="11" t="s">
        <v>4</v>
      </c>
    </row>
    <row r="3" spans="1:6">
      <c r="A3" s="2" t="s">
        <v>5</v>
      </c>
      <c r="B3" s="3">
        <v>200</v>
      </c>
      <c r="C3" s="3">
        <f>B3*D3</f>
        <v>1000</v>
      </c>
      <c r="D3" s="5">
        <v>5</v>
      </c>
      <c r="F3" s="3"/>
    </row>
    <row r="4" spans="1:6">
      <c r="A4" s="2" t="s">
        <v>6</v>
      </c>
      <c r="B4" s="3">
        <v>600</v>
      </c>
      <c r="C4" s="3">
        <f t="shared" ref="C4:C9" si="0">B4*D4</f>
        <v>1200</v>
      </c>
      <c r="D4" s="5">
        <v>2</v>
      </c>
    </row>
    <row r="5" spans="1:6">
      <c r="A5" s="2" t="s">
        <v>7</v>
      </c>
      <c r="B5" s="3">
        <v>1200</v>
      </c>
      <c r="C5" s="3">
        <f t="shared" si="0"/>
        <v>12000</v>
      </c>
      <c r="D5" s="5">
        <v>10</v>
      </c>
    </row>
    <row r="6" spans="1:6">
      <c r="A6" s="2" t="s">
        <v>8</v>
      </c>
      <c r="B6" s="3">
        <v>300</v>
      </c>
      <c r="C6" s="3">
        <f t="shared" si="0"/>
        <v>9000</v>
      </c>
      <c r="D6" s="5">
        <v>30</v>
      </c>
    </row>
    <row r="7" spans="1:6">
      <c r="A7" s="2" t="s">
        <v>9</v>
      </c>
      <c r="B7" s="3">
        <v>700</v>
      </c>
      <c r="C7" s="3">
        <f t="shared" si="0"/>
        <v>0</v>
      </c>
      <c r="D7" s="5">
        <v>0</v>
      </c>
    </row>
    <row r="8" spans="1:6">
      <c r="A8" s="2" t="s">
        <v>10</v>
      </c>
      <c r="B8" s="3">
        <v>1200</v>
      </c>
      <c r="C8" s="3">
        <f t="shared" si="0"/>
        <v>12000</v>
      </c>
      <c r="D8" s="5">
        <v>10</v>
      </c>
    </row>
    <row r="9" spans="1:6">
      <c r="A9" s="2" t="s">
        <v>11</v>
      </c>
      <c r="B9" s="3">
        <v>100</v>
      </c>
      <c r="C9" s="3">
        <f t="shared" si="0"/>
        <v>1000</v>
      </c>
      <c r="D9" s="5">
        <v>10</v>
      </c>
    </row>
    <row r="11" spans="1:6">
      <c r="A11" s="2" t="s">
        <v>12</v>
      </c>
      <c r="B11" s="8">
        <f>SUM(C3:C9)</f>
        <v>36200</v>
      </c>
    </row>
    <row r="12" spans="1:6">
      <c r="A12" s="2" t="s">
        <v>13</v>
      </c>
      <c r="B12" s="3">
        <f>(F13/100)*B11</f>
        <v>18100</v>
      </c>
      <c r="F12" s="4"/>
    </row>
    <row r="13" spans="1:6">
      <c r="E13" s="6" t="s">
        <v>13</v>
      </c>
      <c r="F13" s="7">
        <v>50</v>
      </c>
    </row>
    <row r="14" spans="1:6" ht="15">
      <c r="A14" s="9" t="s">
        <v>14</v>
      </c>
      <c r="B14" s="10">
        <f>B11-B12</f>
        <v>18100</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FBA78-9447-4196-A65A-BEC339737BA9}">
  <dimension ref="A1:F13"/>
  <sheetViews>
    <sheetView workbookViewId="0">
      <selection activeCell="B11" sqref="B11"/>
    </sheetView>
  </sheetViews>
  <sheetFormatPr defaultRowHeight="15"/>
  <sheetData>
    <row r="1" spans="1:6">
      <c r="A1" t="s">
        <v>1</v>
      </c>
      <c r="B1" t="s">
        <v>2</v>
      </c>
      <c r="C1" t="s">
        <v>15</v>
      </c>
      <c r="D1" t="s">
        <v>4</v>
      </c>
    </row>
    <row r="2" spans="1:6">
      <c r="A2" t="s">
        <v>5</v>
      </c>
      <c r="B2">
        <v>200</v>
      </c>
      <c r="C2">
        <f>B2*D2</f>
        <v>1000</v>
      </c>
      <c r="D2">
        <v>5</v>
      </c>
    </row>
    <row r="3" spans="1:6">
      <c r="A3" t="s">
        <v>6</v>
      </c>
      <c r="B3">
        <v>600</v>
      </c>
      <c r="C3">
        <f t="shared" ref="C3:C8" si="0">B3*D3</f>
        <v>0</v>
      </c>
      <c r="D3">
        <v>0</v>
      </c>
    </row>
    <row r="4" spans="1:6">
      <c r="A4" t="s">
        <v>7</v>
      </c>
      <c r="B4">
        <v>1200</v>
      </c>
      <c r="C4">
        <f t="shared" si="0"/>
        <v>0</v>
      </c>
      <c r="D4">
        <v>0</v>
      </c>
    </row>
    <row r="5" spans="1:6">
      <c r="A5" t="s">
        <v>8</v>
      </c>
      <c r="B5">
        <v>300</v>
      </c>
      <c r="C5">
        <f t="shared" si="0"/>
        <v>26700</v>
      </c>
      <c r="D5">
        <v>89</v>
      </c>
    </row>
    <row r="6" spans="1:6">
      <c r="A6" t="s">
        <v>9</v>
      </c>
      <c r="B6">
        <v>700</v>
      </c>
      <c r="C6">
        <f t="shared" si="0"/>
        <v>7000</v>
      </c>
      <c r="D6">
        <v>10</v>
      </c>
    </row>
    <row r="7" spans="1:6">
      <c r="A7" t="s">
        <v>16</v>
      </c>
      <c r="B7">
        <v>1200</v>
      </c>
      <c r="C7">
        <f t="shared" si="0"/>
        <v>0</v>
      </c>
      <c r="D7">
        <v>0</v>
      </c>
    </row>
    <row r="8" spans="1:6">
      <c r="A8" t="s">
        <v>11</v>
      </c>
      <c r="B8">
        <v>100</v>
      </c>
      <c r="C8">
        <f t="shared" si="0"/>
        <v>1000</v>
      </c>
      <c r="D8">
        <v>10</v>
      </c>
    </row>
    <row r="10" spans="1:6">
      <c r="A10" t="s">
        <v>12</v>
      </c>
      <c r="B10">
        <f>SUM(C2:C8)</f>
        <v>35700</v>
      </c>
    </row>
    <row r="11" spans="1:6">
      <c r="A11" t="s">
        <v>13</v>
      </c>
      <c r="B11">
        <f>(F11/100)*B10</f>
        <v>3570</v>
      </c>
      <c r="E11" t="s">
        <v>13</v>
      </c>
      <c r="F11">
        <v>10</v>
      </c>
    </row>
    <row r="13" spans="1:6">
      <c r="A13" t="s">
        <v>14</v>
      </c>
      <c r="B13">
        <f>B10-B11</f>
        <v>32130</v>
      </c>
      <c r="F13" t="s">
        <v>17</v>
      </c>
    </row>
  </sheetData>
  <conditionalFormatting sqref="B2:B8">
    <cfRule type="cellIs" dxfId="10" priority="1" operator="greaterThan">
      <formula>300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80D8F-815D-4C55-8BA8-876335726B64}">
  <dimension ref="A1:D11"/>
  <sheetViews>
    <sheetView workbookViewId="0">
      <selection activeCell="D9" sqref="D9"/>
    </sheetView>
  </sheetViews>
  <sheetFormatPr defaultRowHeight="15"/>
  <cols>
    <col min="1" max="1" width="15.140625" customWidth="1"/>
    <col min="4" max="4" width="33.140625" customWidth="1"/>
  </cols>
  <sheetData>
    <row r="1" spans="1:4">
      <c r="A1" t="s">
        <v>18</v>
      </c>
      <c r="B1" t="s">
        <v>19</v>
      </c>
      <c r="C1" t="s">
        <v>20</v>
      </c>
      <c r="D1" t="s">
        <v>21</v>
      </c>
    </row>
    <row r="2" spans="1:4">
      <c r="A2" t="s">
        <v>22</v>
      </c>
      <c r="B2" t="s">
        <v>23</v>
      </c>
      <c r="C2">
        <v>45</v>
      </c>
      <c r="D2" t="str">
        <f>IF(AND(B2="fire",C2&gt;70),"yes","no")</f>
        <v>no</v>
      </c>
    </row>
    <row r="3" spans="1:4">
      <c r="A3" t="s">
        <v>24</v>
      </c>
      <c r="B3" t="s">
        <v>23</v>
      </c>
      <c r="C3">
        <v>60</v>
      </c>
      <c r="D3" t="str">
        <f t="shared" ref="D3:D11" si="0">IF(AND(B3="fire",C3&gt;70),"yes","no")</f>
        <v>no</v>
      </c>
    </row>
    <row r="4" spans="1:4">
      <c r="A4" t="s">
        <v>25</v>
      </c>
      <c r="B4" t="s">
        <v>23</v>
      </c>
      <c r="C4">
        <v>80</v>
      </c>
      <c r="D4" t="str">
        <f t="shared" si="0"/>
        <v>no</v>
      </c>
    </row>
    <row r="5" spans="1:4">
      <c r="A5" t="s">
        <v>26</v>
      </c>
      <c r="B5" t="s">
        <v>27</v>
      </c>
      <c r="C5">
        <v>65</v>
      </c>
      <c r="D5" t="str">
        <f t="shared" si="0"/>
        <v>no</v>
      </c>
    </row>
    <row r="6" spans="1:4">
      <c r="A6" t="s">
        <v>28</v>
      </c>
      <c r="B6" t="s">
        <v>27</v>
      </c>
      <c r="C6">
        <v>80</v>
      </c>
      <c r="D6" t="str">
        <f t="shared" si="0"/>
        <v>yes</v>
      </c>
    </row>
    <row r="7" spans="1:4">
      <c r="A7" t="s">
        <v>29</v>
      </c>
      <c r="B7" t="s">
        <v>27</v>
      </c>
      <c r="C7">
        <v>100</v>
      </c>
      <c r="D7" t="str">
        <f t="shared" si="0"/>
        <v>yes</v>
      </c>
    </row>
    <row r="8" spans="1:4">
      <c r="A8" t="s">
        <v>30</v>
      </c>
      <c r="B8" t="s">
        <v>31</v>
      </c>
      <c r="C8">
        <v>43</v>
      </c>
      <c r="D8" t="str">
        <f t="shared" si="0"/>
        <v>no</v>
      </c>
    </row>
    <row r="9" spans="1:4">
      <c r="A9" t="s">
        <v>32</v>
      </c>
      <c r="B9" t="s">
        <v>31</v>
      </c>
      <c r="C9">
        <v>58</v>
      </c>
      <c r="D9" t="str">
        <f t="shared" si="0"/>
        <v>no</v>
      </c>
    </row>
    <row r="10" spans="1:4">
      <c r="A10" t="s">
        <v>33</v>
      </c>
      <c r="B10" t="s">
        <v>31</v>
      </c>
      <c r="C10">
        <v>78</v>
      </c>
      <c r="D10" t="str">
        <f t="shared" si="0"/>
        <v>no</v>
      </c>
    </row>
    <row r="11" spans="1:4">
      <c r="A11" t="s">
        <v>17</v>
      </c>
    </row>
  </sheetData>
  <conditionalFormatting sqref="D2:D10">
    <cfRule type="cellIs" dxfId="9" priority="2" operator="equal">
      <formula>"no"</formula>
    </cfRule>
  </conditionalFormatting>
  <conditionalFormatting sqref="D2:D10">
    <cfRule type="cellIs" dxfId="8" priority="1" operator="equal">
      <formula>"yes"</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EB200-EF10-417B-BB70-4796361A46F4}">
  <dimension ref="A1:H23"/>
  <sheetViews>
    <sheetView tabSelected="1" workbookViewId="0">
      <selection activeCell="E17" sqref="E17"/>
    </sheetView>
  </sheetViews>
  <sheetFormatPr defaultRowHeight="15"/>
  <cols>
    <col min="1" max="1" width="13.28515625" customWidth="1"/>
    <col min="2" max="3" width="9.85546875" bestFit="1" customWidth="1"/>
    <col min="6" max="6" width="10.7109375" bestFit="1" customWidth="1"/>
  </cols>
  <sheetData>
    <row r="1" spans="1:8">
      <c r="A1" t="s">
        <v>18</v>
      </c>
      <c r="B1" t="s">
        <v>19</v>
      </c>
      <c r="C1" t="s">
        <v>34</v>
      </c>
      <c r="D1" t="s">
        <v>35</v>
      </c>
      <c r="E1" t="s">
        <v>36</v>
      </c>
      <c r="F1" t="s">
        <v>37</v>
      </c>
      <c r="G1" t="s">
        <v>20</v>
      </c>
      <c r="H1" t="s">
        <v>38</v>
      </c>
    </row>
    <row r="2" spans="1:8">
      <c r="A2" t="s">
        <v>39</v>
      </c>
      <c r="B2" t="s">
        <v>40</v>
      </c>
      <c r="C2" t="s">
        <v>41</v>
      </c>
      <c r="D2">
        <v>25</v>
      </c>
      <c r="E2">
        <v>35</v>
      </c>
      <c r="F2">
        <v>70</v>
      </c>
    </row>
    <row r="3" spans="1:8">
      <c r="A3" t="s">
        <v>42</v>
      </c>
      <c r="B3" t="s">
        <v>40</v>
      </c>
      <c r="C3" t="s">
        <v>41</v>
      </c>
      <c r="D3">
        <v>50</v>
      </c>
      <c r="E3">
        <v>60</v>
      </c>
      <c r="F3">
        <v>95</v>
      </c>
    </row>
    <row r="4" spans="1:8">
      <c r="A4" t="s">
        <v>43</v>
      </c>
      <c r="B4" t="s">
        <v>44</v>
      </c>
      <c r="C4" s="1"/>
      <c r="D4">
        <v>90</v>
      </c>
      <c r="E4">
        <v>130</v>
      </c>
      <c r="F4">
        <v>80</v>
      </c>
    </row>
    <row r="5" spans="1:8">
      <c r="A5" t="s">
        <v>45</v>
      </c>
      <c r="B5" t="s">
        <v>44</v>
      </c>
      <c r="C5" s="1"/>
      <c r="D5">
        <v>80</v>
      </c>
      <c r="E5">
        <v>100</v>
      </c>
      <c r="F5">
        <v>70</v>
      </c>
    </row>
    <row r="6" spans="1:8">
      <c r="A6" t="s">
        <v>46</v>
      </c>
      <c r="B6" t="s">
        <v>44</v>
      </c>
      <c r="C6" s="1"/>
      <c r="D6">
        <v>70</v>
      </c>
      <c r="E6">
        <v>80</v>
      </c>
      <c r="F6">
        <v>50</v>
      </c>
    </row>
    <row r="7" spans="1:8">
      <c r="A7" t="s">
        <v>47</v>
      </c>
      <c r="B7" t="s">
        <v>27</v>
      </c>
      <c r="D7">
        <v>50</v>
      </c>
      <c r="E7">
        <v>85</v>
      </c>
      <c r="F7">
        <v>55</v>
      </c>
    </row>
    <row r="8" spans="1:8">
      <c r="A8" t="s">
        <v>48</v>
      </c>
      <c r="B8" t="s">
        <v>27</v>
      </c>
      <c r="D8">
        <v>65</v>
      </c>
      <c r="E8">
        <v>100</v>
      </c>
      <c r="F8">
        <v>70</v>
      </c>
    </row>
    <row r="9" spans="1:8">
      <c r="A9" t="s">
        <v>49</v>
      </c>
      <c r="B9" t="s">
        <v>23</v>
      </c>
      <c r="C9" s="1" t="s">
        <v>50</v>
      </c>
      <c r="D9">
        <v>50</v>
      </c>
      <c r="E9">
        <v>75</v>
      </c>
      <c r="F9">
        <v>35</v>
      </c>
    </row>
    <row r="10" spans="1:8">
      <c r="A10" t="s">
        <v>51</v>
      </c>
      <c r="B10" t="s">
        <v>23</v>
      </c>
      <c r="C10" t="s">
        <v>50</v>
      </c>
      <c r="D10">
        <v>80</v>
      </c>
      <c r="E10">
        <v>105</v>
      </c>
      <c r="F10">
        <v>65</v>
      </c>
    </row>
    <row r="11" spans="1:8">
      <c r="A11" t="s">
        <v>52</v>
      </c>
      <c r="B11" t="s">
        <v>23</v>
      </c>
      <c r="C11" t="s">
        <v>50</v>
      </c>
      <c r="D11">
        <v>65</v>
      </c>
      <c r="E11">
        <v>90</v>
      </c>
      <c r="F11">
        <v>50</v>
      </c>
    </row>
    <row r="12" spans="1:8">
      <c r="A12" t="s">
        <v>53</v>
      </c>
      <c r="B12" t="s">
        <v>54</v>
      </c>
      <c r="C12" t="s">
        <v>55</v>
      </c>
      <c r="D12">
        <v>52</v>
      </c>
      <c r="E12">
        <v>65</v>
      </c>
      <c r="F12">
        <v>55</v>
      </c>
    </row>
    <row r="13" spans="1:8">
      <c r="A13" t="s">
        <v>56</v>
      </c>
      <c r="B13" t="s">
        <v>57</v>
      </c>
      <c r="C13" s="1"/>
      <c r="D13">
        <v>25</v>
      </c>
      <c r="E13">
        <v>20</v>
      </c>
      <c r="F13">
        <v>15</v>
      </c>
    </row>
    <row r="14" spans="1:8">
      <c r="A14" t="s">
        <v>58</v>
      </c>
      <c r="B14" t="s">
        <v>57</v>
      </c>
      <c r="C14" s="1"/>
      <c r="D14">
        <v>55</v>
      </c>
      <c r="E14">
        <v>50</v>
      </c>
      <c r="F14">
        <v>45</v>
      </c>
    </row>
    <row r="15" spans="1:8">
      <c r="A15" t="s">
        <v>59</v>
      </c>
      <c r="B15" t="s">
        <v>57</v>
      </c>
      <c r="C15" s="1"/>
      <c r="D15">
        <v>40</v>
      </c>
      <c r="E15">
        <v>35</v>
      </c>
      <c r="F15">
        <v>30</v>
      </c>
    </row>
    <row r="16" spans="1:8">
      <c r="A16" t="s">
        <v>60</v>
      </c>
      <c r="B16" t="s">
        <v>61</v>
      </c>
      <c r="C16" t="s">
        <v>62</v>
      </c>
      <c r="D16">
        <v>40</v>
      </c>
      <c r="E16">
        <v>80</v>
      </c>
      <c r="F16">
        <v>100</v>
      </c>
    </row>
    <row r="17" spans="1:6">
      <c r="A17" t="s">
        <v>63</v>
      </c>
      <c r="B17" t="s">
        <v>61</v>
      </c>
      <c r="C17" t="s">
        <v>62</v>
      </c>
      <c r="D17">
        <v>80</v>
      </c>
      <c r="E17">
        <v>120</v>
      </c>
      <c r="F17">
        <v>130</v>
      </c>
    </row>
    <row r="18" spans="1:6">
      <c r="A18" t="s">
        <v>64</v>
      </c>
      <c r="B18" t="s">
        <v>61</v>
      </c>
      <c r="C18" t="s">
        <v>62</v>
      </c>
      <c r="D18">
        <v>55</v>
      </c>
      <c r="E18">
        <v>95</v>
      </c>
      <c r="F18">
        <v>115</v>
      </c>
    </row>
    <row r="19" spans="1:6">
      <c r="A19" t="s">
        <v>65</v>
      </c>
      <c r="B19" t="s">
        <v>31</v>
      </c>
      <c r="C19" t="s">
        <v>57</v>
      </c>
      <c r="D19">
        <v>95</v>
      </c>
      <c r="E19">
        <v>75</v>
      </c>
      <c r="F19">
        <v>110</v>
      </c>
    </row>
    <row r="20" spans="1:6">
      <c r="A20" t="s">
        <v>66</v>
      </c>
      <c r="B20" t="s">
        <v>31</v>
      </c>
      <c r="C20" t="s">
        <v>57</v>
      </c>
      <c r="D20">
        <v>90</v>
      </c>
      <c r="E20">
        <v>65</v>
      </c>
      <c r="F20">
        <v>65</v>
      </c>
    </row>
    <row r="21" spans="1:6">
      <c r="A21" t="s">
        <v>67</v>
      </c>
      <c r="B21" t="s">
        <v>31</v>
      </c>
      <c r="C21" t="s">
        <v>50</v>
      </c>
      <c r="D21">
        <v>40</v>
      </c>
      <c r="E21">
        <v>40</v>
      </c>
      <c r="F21">
        <v>35</v>
      </c>
    </row>
    <row r="22" spans="1:6">
      <c r="A22" t="s">
        <v>68</v>
      </c>
      <c r="B22" t="s">
        <v>31</v>
      </c>
      <c r="C22" t="s">
        <v>50</v>
      </c>
      <c r="D22">
        <v>80</v>
      </c>
      <c r="E22">
        <v>70</v>
      </c>
      <c r="F22">
        <v>65</v>
      </c>
    </row>
    <row r="23" spans="1:6">
      <c r="A23" t="s">
        <v>69</v>
      </c>
    </row>
  </sheetData>
  <sortState xmlns:xlrd2="http://schemas.microsoft.com/office/spreadsheetml/2017/richdata2" ref="A2:B21">
    <sortCondition ref="A2:A21"/>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697E3-A905-4160-98AA-ACCD72481801}">
  <dimension ref="A1:E14"/>
  <sheetViews>
    <sheetView workbookViewId="0">
      <selection activeCell="B15" sqref="B15"/>
    </sheetView>
  </sheetViews>
  <sheetFormatPr defaultRowHeight="15"/>
  <cols>
    <col min="1" max="2" width="13" customWidth="1"/>
    <col min="3" max="3" width="11.42578125" bestFit="1" customWidth="1"/>
    <col min="6" max="6" width="10.7109375" bestFit="1" customWidth="1"/>
  </cols>
  <sheetData>
    <row r="1" spans="1:5">
      <c r="A1" t="s">
        <v>18</v>
      </c>
      <c r="B1" t="s">
        <v>19</v>
      </c>
      <c r="C1" t="s">
        <v>35</v>
      </c>
      <c r="D1" t="s">
        <v>36</v>
      </c>
      <c r="E1" t="s">
        <v>37</v>
      </c>
    </row>
    <row r="2" spans="1:5">
      <c r="A2" t="s">
        <v>56</v>
      </c>
      <c r="B2" t="s">
        <v>57</v>
      </c>
      <c r="C2">
        <v>25</v>
      </c>
      <c r="D2">
        <v>20</v>
      </c>
      <c r="E2">
        <v>15</v>
      </c>
    </row>
    <row r="3" spans="1:5">
      <c r="A3" t="s">
        <v>56</v>
      </c>
      <c r="B3" t="s">
        <v>57</v>
      </c>
      <c r="C3">
        <v>25</v>
      </c>
      <c r="D3">
        <v>20</v>
      </c>
      <c r="E3">
        <v>15</v>
      </c>
    </row>
    <row r="4" spans="1:5">
      <c r="A4" t="s">
        <v>56</v>
      </c>
      <c r="B4" t="s">
        <v>57</v>
      </c>
      <c r="C4">
        <v>25</v>
      </c>
      <c r="D4">
        <v>20</v>
      </c>
      <c r="E4">
        <v>15</v>
      </c>
    </row>
    <row r="5" spans="1:5">
      <c r="A5" t="s">
        <v>56</v>
      </c>
      <c r="B5" t="s">
        <v>57</v>
      </c>
      <c r="C5">
        <v>25</v>
      </c>
      <c r="D5">
        <v>20</v>
      </c>
      <c r="E5">
        <v>15</v>
      </c>
    </row>
    <row r="6" spans="1:5">
      <c r="A6" t="s">
        <v>59</v>
      </c>
      <c r="B6" t="s">
        <v>57</v>
      </c>
      <c r="C6">
        <v>40</v>
      </c>
      <c r="D6">
        <v>35</v>
      </c>
      <c r="E6">
        <v>30</v>
      </c>
    </row>
    <row r="7" spans="1:5">
      <c r="A7" t="s">
        <v>59</v>
      </c>
      <c r="B7" t="s">
        <v>57</v>
      </c>
      <c r="C7">
        <v>40</v>
      </c>
      <c r="D7">
        <v>35</v>
      </c>
      <c r="E7">
        <v>30</v>
      </c>
    </row>
    <row r="8" spans="1:5">
      <c r="A8" t="s">
        <v>59</v>
      </c>
      <c r="B8" t="s">
        <v>57</v>
      </c>
      <c r="C8">
        <v>40</v>
      </c>
      <c r="D8">
        <v>35</v>
      </c>
      <c r="E8">
        <v>30</v>
      </c>
    </row>
    <row r="9" spans="1:5">
      <c r="A9" t="s">
        <v>59</v>
      </c>
      <c r="B9" t="s">
        <v>57</v>
      </c>
      <c r="C9">
        <v>40</v>
      </c>
      <c r="D9">
        <v>35</v>
      </c>
      <c r="E9">
        <v>30</v>
      </c>
    </row>
    <row r="10" spans="1:5">
      <c r="A10" t="s">
        <v>58</v>
      </c>
      <c r="B10" t="s">
        <v>57</v>
      </c>
      <c r="C10">
        <v>55</v>
      </c>
      <c r="D10">
        <v>50</v>
      </c>
      <c r="E10">
        <v>45</v>
      </c>
    </row>
    <row r="11" spans="1:5">
      <c r="A11" t="s">
        <v>58</v>
      </c>
      <c r="B11" t="s">
        <v>57</v>
      </c>
      <c r="C11">
        <v>55</v>
      </c>
      <c r="D11">
        <v>50</v>
      </c>
      <c r="E11">
        <v>45</v>
      </c>
    </row>
    <row r="12" spans="1:5">
      <c r="A12" t="s">
        <v>58</v>
      </c>
      <c r="B12" t="s">
        <v>57</v>
      </c>
      <c r="C12">
        <v>55</v>
      </c>
      <c r="D12">
        <v>50</v>
      </c>
      <c r="E12">
        <v>45</v>
      </c>
    </row>
    <row r="13" spans="1:5">
      <c r="A13" t="s">
        <v>58</v>
      </c>
      <c r="B13" t="s">
        <v>57</v>
      </c>
      <c r="C13">
        <v>55</v>
      </c>
      <c r="D13">
        <v>50</v>
      </c>
      <c r="E13">
        <v>45</v>
      </c>
    </row>
    <row r="14" spans="1:5">
      <c r="A14" t="s">
        <v>69</v>
      </c>
    </row>
  </sheetData>
  <sortState xmlns:xlrd2="http://schemas.microsoft.com/office/spreadsheetml/2017/richdata2" ref="A2:A21">
    <sortCondition descending="1" ref="A2:A2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40A2C-C1C0-40A4-A2E0-7E695556FC86}">
  <dimension ref="A1:E14"/>
  <sheetViews>
    <sheetView topLeftCell="B1" workbookViewId="0">
      <selection activeCell="C15" sqref="C15"/>
    </sheetView>
  </sheetViews>
  <sheetFormatPr defaultRowHeight="15"/>
  <cols>
    <col min="1" max="1" width="11.42578125" bestFit="1" customWidth="1"/>
    <col min="2" max="2" width="9.28515625" bestFit="1" customWidth="1"/>
    <col min="5" max="5" width="10.7109375" bestFit="1" customWidth="1"/>
  </cols>
  <sheetData>
    <row r="1" spans="1:5">
      <c r="A1" t="s">
        <v>18</v>
      </c>
      <c r="B1" t="s">
        <v>19</v>
      </c>
      <c r="C1" t="s">
        <v>35</v>
      </c>
      <c r="D1" t="s">
        <v>36</v>
      </c>
      <c r="E1" t="s">
        <v>37</v>
      </c>
    </row>
    <row r="2" spans="1:5">
      <c r="A2" t="s">
        <v>56</v>
      </c>
      <c r="B2" t="s">
        <v>57</v>
      </c>
      <c r="C2">
        <v>25</v>
      </c>
      <c r="D2">
        <v>20</v>
      </c>
      <c r="E2">
        <v>15</v>
      </c>
    </row>
    <row r="3" spans="1:5">
      <c r="A3" t="s">
        <v>56</v>
      </c>
      <c r="B3" t="s">
        <v>57</v>
      </c>
      <c r="C3">
        <v>25</v>
      </c>
      <c r="D3">
        <v>20</v>
      </c>
      <c r="E3">
        <v>15</v>
      </c>
    </row>
    <row r="4" spans="1:5">
      <c r="A4" t="s">
        <v>56</v>
      </c>
      <c r="B4" t="s">
        <v>57</v>
      </c>
      <c r="C4">
        <v>25</v>
      </c>
      <c r="D4">
        <v>20</v>
      </c>
      <c r="E4">
        <v>15</v>
      </c>
    </row>
    <row r="5" spans="1:5">
      <c r="A5" t="s">
        <v>56</v>
      </c>
      <c r="B5" t="s">
        <v>57</v>
      </c>
      <c r="C5">
        <v>25</v>
      </c>
      <c r="D5">
        <v>20</v>
      </c>
      <c r="E5">
        <v>15</v>
      </c>
    </row>
    <row r="6" spans="1:5">
      <c r="A6" t="s">
        <v>59</v>
      </c>
      <c r="B6" t="s">
        <v>57</v>
      </c>
      <c r="C6">
        <v>40</v>
      </c>
      <c r="D6">
        <v>35</v>
      </c>
      <c r="E6">
        <v>30</v>
      </c>
    </row>
    <row r="7" spans="1:5">
      <c r="A7" t="s">
        <v>59</v>
      </c>
      <c r="B7" t="s">
        <v>57</v>
      </c>
      <c r="C7">
        <v>40</v>
      </c>
      <c r="D7">
        <v>35</v>
      </c>
      <c r="E7">
        <v>30</v>
      </c>
    </row>
    <row r="8" spans="1:5">
      <c r="A8" t="s">
        <v>59</v>
      </c>
      <c r="B8" t="s">
        <v>57</v>
      </c>
      <c r="C8">
        <v>40</v>
      </c>
      <c r="D8">
        <v>35</v>
      </c>
      <c r="E8">
        <v>30</v>
      </c>
    </row>
    <row r="9" spans="1:5">
      <c r="A9" t="s">
        <v>59</v>
      </c>
      <c r="B9" t="s">
        <v>57</v>
      </c>
      <c r="C9">
        <v>40</v>
      </c>
      <c r="D9">
        <v>35</v>
      </c>
      <c r="E9">
        <v>30</v>
      </c>
    </row>
    <row r="10" spans="1:5">
      <c r="A10" t="s">
        <v>58</v>
      </c>
      <c r="B10" t="s">
        <v>57</v>
      </c>
      <c r="C10">
        <v>55</v>
      </c>
      <c r="D10">
        <v>50</v>
      </c>
      <c r="E10">
        <v>45</v>
      </c>
    </row>
    <row r="11" spans="1:5">
      <c r="A11" t="s">
        <v>58</v>
      </c>
      <c r="B11" t="s">
        <v>57</v>
      </c>
      <c r="C11">
        <v>55</v>
      </c>
      <c r="D11">
        <v>50</v>
      </c>
      <c r="E11">
        <v>45</v>
      </c>
    </row>
    <row r="12" spans="1:5">
      <c r="A12" t="s">
        <v>58</v>
      </c>
      <c r="B12" t="s">
        <v>57</v>
      </c>
      <c r="C12">
        <v>55</v>
      </c>
      <c r="D12">
        <v>50</v>
      </c>
      <c r="E12">
        <v>45</v>
      </c>
    </row>
    <row r="13" spans="1:5">
      <c r="A13" t="s">
        <v>58</v>
      </c>
      <c r="B13" t="s">
        <v>57</v>
      </c>
      <c r="C13">
        <v>55</v>
      </c>
      <c r="D13">
        <v>50</v>
      </c>
      <c r="E13">
        <v>45</v>
      </c>
    </row>
    <row r="14" spans="1:5">
      <c r="A14" t="s">
        <v>69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97097-63C5-44E0-A9A0-DA0926614149}">
  <dimension ref="A1:F33"/>
  <sheetViews>
    <sheetView showGridLines="0" workbookViewId="0">
      <selection activeCell="E14" sqref="E14"/>
    </sheetView>
  </sheetViews>
  <sheetFormatPr defaultRowHeight="14.25"/>
  <cols>
    <col min="1" max="1" width="22" style="14" customWidth="1"/>
    <col min="2" max="4" width="9.140625" style="14"/>
    <col min="5" max="5" width="14" style="14" customWidth="1"/>
    <col min="6" max="6" width="16" style="14" customWidth="1"/>
    <col min="7" max="16384" width="9.140625" style="14"/>
  </cols>
  <sheetData>
    <row r="1" spans="1:6" ht="30" customHeight="1">
      <c r="A1" s="64" t="s">
        <v>70</v>
      </c>
      <c r="B1" s="64"/>
      <c r="C1" s="64"/>
      <c r="D1" s="64"/>
      <c r="E1" s="64"/>
      <c r="F1" s="64"/>
    </row>
    <row r="2" spans="1:6" ht="15">
      <c r="A2" s="15" t="s">
        <v>71</v>
      </c>
      <c r="B2" s="15" t="s">
        <v>19</v>
      </c>
      <c r="C2" s="15" t="s">
        <v>20</v>
      </c>
      <c r="D2"/>
    </row>
    <row r="3" spans="1:6">
      <c r="A3" s="22" t="s">
        <v>72</v>
      </c>
      <c r="B3" s="22" t="s">
        <v>73</v>
      </c>
      <c r="C3" s="23">
        <v>30</v>
      </c>
    </row>
    <row r="4" spans="1:6" ht="15">
      <c r="A4" s="22" t="s">
        <v>74</v>
      </c>
      <c r="B4" s="22" t="s">
        <v>73</v>
      </c>
      <c r="C4" s="23">
        <v>35</v>
      </c>
      <c r="E4" s="17" t="s">
        <v>75</v>
      </c>
      <c r="F4" s="17" t="s">
        <v>76</v>
      </c>
    </row>
    <row r="5" spans="1:6">
      <c r="A5" s="22" t="s">
        <v>77</v>
      </c>
      <c r="B5" s="22" t="s">
        <v>73</v>
      </c>
      <c r="C5" s="23">
        <v>45</v>
      </c>
      <c r="E5" s="14" t="s">
        <v>40</v>
      </c>
      <c r="F5" s="16">
        <f>AVERAGEIF($B$3:$B$32,E5,$C$3:$C$32)</f>
        <v>100</v>
      </c>
    </row>
    <row r="6" spans="1:6">
      <c r="A6" s="22" t="s">
        <v>78</v>
      </c>
      <c r="B6" s="22" t="s">
        <v>73</v>
      </c>
      <c r="C6" s="23">
        <v>50</v>
      </c>
      <c r="E6" s="14" t="s">
        <v>54</v>
      </c>
      <c r="F6" s="16">
        <f t="shared" ref="F6:F12" si="0">AVERAGEIF($B$3:$B$32,E6,$C$3:$C$32)</f>
        <v>81</v>
      </c>
    </row>
    <row r="7" spans="1:6">
      <c r="A7" s="22" t="s">
        <v>79</v>
      </c>
      <c r="B7" s="22" t="s">
        <v>73</v>
      </c>
      <c r="C7" s="23">
        <v>70</v>
      </c>
      <c r="E7" s="14" t="s">
        <v>27</v>
      </c>
      <c r="F7" s="16">
        <f t="shared" si="0"/>
        <v>81.666666666666671</v>
      </c>
    </row>
    <row r="8" spans="1:6">
      <c r="A8" s="22" t="s">
        <v>80</v>
      </c>
      <c r="B8" s="22" t="s">
        <v>73</v>
      </c>
      <c r="C8" s="23">
        <v>90</v>
      </c>
      <c r="E8" s="14" t="s">
        <v>23</v>
      </c>
      <c r="F8" s="16">
        <f t="shared" si="0"/>
        <v>61.666666666666664</v>
      </c>
    </row>
    <row r="9" spans="1:6">
      <c r="A9" s="18" t="s">
        <v>81</v>
      </c>
      <c r="B9" s="14" t="s">
        <v>40</v>
      </c>
      <c r="C9" s="21">
        <v>90</v>
      </c>
      <c r="E9" s="14" t="s">
        <v>31</v>
      </c>
      <c r="F9" s="16">
        <f t="shared" si="0"/>
        <v>59.666666666666664</v>
      </c>
    </row>
    <row r="10" spans="1:6">
      <c r="A10" s="18" t="s">
        <v>82</v>
      </c>
      <c r="B10" s="14" t="s">
        <v>40</v>
      </c>
      <c r="C10" s="21">
        <v>110</v>
      </c>
      <c r="E10" s="14" t="s">
        <v>73</v>
      </c>
      <c r="F10" s="16">
        <f t="shared" si="0"/>
        <v>53.333333333333336</v>
      </c>
    </row>
    <row r="11" spans="1:6">
      <c r="A11" s="19" t="s">
        <v>83</v>
      </c>
      <c r="B11" s="19" t="s">
        <v>27</v>
      </c>
      <c r="C11" s="20">
        <v>65</v>
      </c>
      <c r="E11" s="14" t="s">
        <v>50</v>
      </c>
      <c r="F11" s="16">
        <f t="shared" si="0"/>
        <v>58</v>
      </c>
    </row>
    <row r="12" spans="1:6">
      <c r="A12" s="19" t="s">
        <v>84</v>
      </c>
      <c r="B12" s="19" t="s">
        <v>27</v>
      </c>
      <c r="C12" s="20">
        <v>80</v>
      </c>
      <c r="E12" s="14" t="s">
        <v>62</v>
      </c>
      <c r="F12" s="16">
        <f t="shared" si="0"/>
        <v>52.5</v>
      </c>
    </row>
    <row r="13" spans="1:6">
      <c r="A13" s="19" t="s">
        <v>85</v>
      </c>
      <c r="B13" s="19" t="s">
        <v>27</v>
      </c>
      <c r="C13" s="20">
        <v>100</v>
      </c>
    </row>
    <row r="14" spans="1:6">
      <c r="A14" s="24" t="s">
        <v>86</v>
      </c>
      <c r="B14" s="24" t="s">
        <v>23</v>
      </c>
      <c r="C14" s="25">
        <v>45</v>
      </c>
    </row>
    <row r="15" spans="1:6">
      <c r="A15" s="24" t="s">
        <v>87</v>
      </c>
      <c r="B15" s="24" t="s">
        <v>23</v>
      </c>
      <c r="C15" s="25">
        <v>60</v>
      </c>
    </row>
    <row r="16" spans="1:6">
      <c r="A16" s="24" t="s">
        <v>88</v>
      </c>
      <c r="B16" s="24" t="s">
        <v>23</v>
      </c>
      <c r="C16" s="25">
        <v>80</v>
      </c>
    </row>
    <row r="17" spans="1:3">
      <c r="A17" s="26" t="s">
        <v>89</v>
      </c>
      <c r="B17" s="26" t="s">
        <v>62</v>
      </c>
      <c r="C17" s="27">
        <v>40</v>
      </c>
    </row>
    <row r="18" spans="1:3">
      <c r="A18" s="26" t="s">
        <v>90</v>
      </c>
      <c r="B18" s="26" t="s">
        <v>62</v>
      </c>
      <c r="C18" s="27">
        <v>65</v>
      </c>
    </row>
    <row r="19" spans="1:3">
      <c r="A19" s="28" t="s">
        <v>91</v>
      </c>
      <c r="B19" s="28" t="s">
        <v>54</v>
      </c>
      <c r="C19" s="29">
        <v>56</v>
      </c>
    </row>
    <row r="20" spans="1:3">
      <c r="A20" s="28" t="s">
        <v>92</v>
      </c>
      <c r="B20" s="28" t="s">
        <v>54</v>
      </c>
      <c r="C20" s="29">
        <v>70</v>
      </c>
    </row>
    <row r="21" spans="1:3">
      <c r="A21" s="28" t="s">
        <v>93</v>
      </c>
      <c r="B21" s="28" t="s">
        <v>54</v>
      </c>
      <c r="C21" s="29">
        <v>71</v>
      </c>
    </row>
    <row r="22" spans="1:3">
      <c r="A22" s="28" t="s">
        <v>94</v>
      </c>
      <c r="B22" s="28" t="s">
        <v>54</v>
      </c>
      <c r="C22" s="29">
        <v>72</v>
      </c>
    </row>
    <row r="23" spans="1:3">
      <c r="A23" s="28" t="s">
        <v>95</v>
      </c>
      <c r="B23" s="28" t="s">
        <v>54</v>
      </c>
      <c r="C23" s="29">
        <v>97</v>
      </c>
    </row>
    <row r="24" spans="1:3">
      <c r="A24" s="28" t="s">
        <v>96</v>
      </c>
      <c r="B24" s="28" t="s">
        <v>54</v>
      </c>
      <c r="C24" s="29">
        <v>100</v>
      </c>
    </row>
    <row r="25" spans="1:3">
      <c r="A25" s="28" t="s">
        <v>97</v>
      </c>
      <c r="B25" s="28" t="s">
        <v>54</v>
      </c>
      <c r="C25" s="29">
        <v>101</v>
      </c>
    </row>
    <row r="26" spans="1:3">
      <c r="A26" s="30" t="s">
        <v>98</v>
      </c>
      <c r="B26" s="30" t="s">
        <v>50</v>
      </c>
      <c r="C26" s="31">
        <v>41</v>
      </c>
    </row>
    <row r="27" spans="1:3">
      <c r="A27" s="30" t="s">
        <v>99</v>
      </c>
      <c r="B27" s="30" t="s">
        <v>50</v>
      </c>
      <c r="C27" s="31">
        <v>55</v>
      </c>
    </row>
    <row r="28" spans="1:3">
      <c r="A28" s="30" t="s">
        <v>100</v>
      </c>
      <c r="B28" s="30" t="s">
        <v>50</v>
      </c>
      <c r="C28" s="31">
        <v>56</v>
      </c>
    </row>
    <row r="29" spans="1:3">
      <c r="A29" s="30" t="s">
        <v>101</v>
      </c>
      <c r="B29" s="30" t="s">
        <v>50</v>
      </c>
      <c r="C29" s="31">
        <v>80</v>
      </c>
    </row>
    <row r="30" spans="1:3">
      <c r="A30" s="32" t="s">
        <v>102</v>
      </c>
      <c r="B30" s="32" t="s">
        <v>31</v>
      </c>
      <c r="C30" s="33">
        <v>43</v>
      </c>
    </row>
    <row r="31" spans="1:3">
      <c r="A31" s="32" t="s">
        <v>103</v>
      </c>
      <c r="B31" s="32" t="s">
        <v>31</v>
      </c>
      <c r="C31" s="33">
        <v>58</v>
      </c>
    </row>
    <row r="32" spans="1:3">
      <c r="A32" s="32" t="s">
        <v>104</v>
      </c>
      <c r="B32" s="32" t="s">
        <v>31</v>
      </c>
      <c r="C32" s="33">
        <v>78</v>
      </c>
    </row>
    <row r="33" spans="1:1">
      <c r="A33" s="14" t="s">
        <v>17</v>
      </c>
    </row>
  </sheetData>
  <autoFilter ref="A2:C2" xr:uid="{46297097-63C5-44E0-A9A0-DA0926614149}">
    <sortState xmlns:xlrd2="http://schemas.microsoft.com/office/spreadsheetml/2017/richdata2" ref="A3:C33">
      <sortCondition ref="B2"/>
    </sortState>
  </autoFilter>
  <sortState xmlns:xlrd2="http://schemas.microsoft.com/office/spreadsheetml/2017/richdata2" ref="A3:C33">
    <sortCondition descending="1" ref="C3:C33"/>
  </sortState>
  <mergeCells count="1">
    <mergeCell ref="A1:F1"/>
  </mergeCells>
  <conditionalFormatting sqref="A2:C2 A19:XFD1048576 A3:D18 G2:XFD18 E4:F12">
    <cfRule type="cellIs" dxfId="7" priority="1" operator="equal">
      <formula>"poison"</formula>
    </cfRule>
    <cfRule type="cellIs" dxfId="6" priority="2" operator="equal">
      <formula>"electric"</formula>
    </cfRule>
    <cfRule type="cellIs" dxfId="5" priority="3" operator="equal">
      <formula>"ground"</formula>
    </cfRule>
    <cfRule type="cellIs" dxfId="4" priority="4" operator="equal">
      <formula>"normal"</formula>
    </cfRule>
    <cfRule type="cellIs" dxfId="3" priority="5" operator="equal">
      <formula>"bug"</formula>
    </cfRule>
    <cfRule type="cellIs" dxfId="2" priority="6" operator="equal">
      <formula>"fire"</formula>
    </cfRule>
    <cfRule type="cellIs" dxfId="1" priority="7" operator="equal">
      <formula>"water"</formula>
    </cfRule>
    <cfRule type="cellIs" dxfId="0" priority="8" operator="equal">
      <formula>"grass"</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B94C1-82FF-4286-A824-4A482766AA30}">
  <dimension ref="A1:I14"/>
  <sheetViews>
    <sheetView workbookViewId="0">
      <selection activeCell="G13" sqref="G13"/>
    </sheetView>
  </sheetViews>
  <sheetFormatPr defaultRowHeight="15"/>
  <cols>
    <col min="1" max="1" width="4.28515625" customWidth="1"/>
    <col min="2" max="2" width="15" customWidth="1"/>
    <col min="5" max="5" width="10" customWidth="1"/>
    <col min="6" max="6" width="5.28515625" customWidth="1"/>
    <col min="7" max="7" width="11.42578125" customWidth="1"/>
    <col min="8" max="8" width="11.140625" customWidth="1"/>
    <col min="9" max="9" width="18" customWidth="1"/>
  </cols>
  <sheetData>
    <row r="1" spans="1:9">
      <c r="A1" s="49" t="s">
        <v>105</v>
      </c>
      <c r="B1" s="49" t="s">
        <v>18</v>
      </c>
      <c r="C1" s="49" t="s">
        <v>19</v>
      </c>
      <c r="D1" s="49" t="s">
        <v>37</v>
      </c>
      <c r="E1" s="49" t="s">
        <v>106</v>
      </c>
    </row>
    <row r="2" spans="1:9">
      <c r="A2">
        <v>1</v>
      </c>
      <c r="B2" t="s">
        <v>107</v>
      </c>
      <c r="C2" t="s">
        <v>23</v>
      </c>
      <c r="D2">
        <v>49</v>
      </c>
      <c r="E2">
        <v>1</v>
      </c>
      <c r="G2" s="35" t="s">
        <v>75</v>
      </c>
      <c r="H2" s="36" t="s">
        <v>108</v>
      </c>
      <c r="I2" s="37" t="s">
        <v>109</v>
      </c>
    </row>
    <row r="3" spans="1:9">
      <c r="A3">
        <v>2</v>
      </c>
      <c r="B3" t="s">
        <v>110</v>
      </c>
      <c r="C3" t="s">
        <v>23</v>
      </c>
      <c r="D3">
        <v>63</v>
      </c>
      <c r="E3">
        <v>1</v>
      </c>
      <c r="G3" s="50" t="s">
        <v>23</v>
      </c>
      <c r="H3">
        <v>1</v>
      </c>
      <c r="I3" s="38">
        <f>AVERAGEIFS(D2:D13,C2:C13,G3,E2:E13,H3)</f>
        <v>65</v>
      </c>
    </row>
    <row r="4" spans="1:9">
      <c r="A4">
        <v>3</v>
      </c>
      <c r="B4" t="s">
        <v>111</v>
      </c>
      <c r="C4" t="s">
        <v>23</v>
      </c>
      <c r="D4">
        <v>83</v>
      </c>
      <c r="E4">
        <v>1</v>
      </c>
      <c r="G4" s="50" t="s">
        <v>27</v>
      </c>
      <c r="H4">
        <v>1</v>
      </c>
      <c r="I4" s="38">
        <f t="shared" ref="I4:I6" si="0">AVERAGEIFS(D3:D14,C3:C14,G4,E3:E14,H4)</f>
        <v>59.666666666666664</v>
      </c>
    </row>
    <row r="5" spans="1:9">
      <c r="A5">
        <v>4</v>
      </c>
      <c r="B5" t="s">
        <v>112</v>
      </c>
      <c r="C5" t="s">
        <v>27</v>
      </c>
      <c r="D5">
        <v>43</v>
      </c>
      <c r="E5">
        <v>1</v>
      </c>
      <c r="G5" s="50" t="s">
        <v>23</v>
      </c>
      <c r="H5">
        <v>2</v>
      </c>
      <c r="I5" s="38">
        <f t="shared" si="0"/>
        <v>81.666666666666671</v>
      </c>
    </row>
    <row r="6" spans="1:9">
      <c r="A6">
        <v>5</v>
      </c>
      <c r="B6" t="s">
        <v>113</v>
      </c>
      <c r="C6" t="s">
        <v>27</v>
      </c>
      <c r="D6">
        <v>58</v>
      </c>
      <c r="E6">
        <v>1</v>
      </c>
      <c r="G6" s="51" t="s">
        <v>27</v>
      </c>
      <c r="H6" s="39">
        <v>2</v>
      </c>
      <c r="I6" s="40">
        <f t="shared" si="0"/>
        <v>59.666666666666664</v>
      </c>
    </row>
    <row r="7" spans="1:9">
      <c r="A7">
        <v>6</v>
      </c>
      <c r="B7" t="s">
        <v>114</v>
      </c>
      <c r="C7" t="s">
        <v>27</v>
      </c>
      <c r="D7">
        <v>78</v>
      </c>
      <c r="E7">
        <v>1</v>
      </c>
    </row>
    <row r="8" spans="1:9">
      <c r="A8">
        <v>7</v>
      </c>
      <c r="B8" t="s">
        <v>115</v>
      </c>
      <c r="C8" t="s">
        <v>23</v>
      </c>
      <c r="D8">
        <v>65</v>
      </c>
      <c r="E8">
        <v>2</v>
      </c>
      <c r="G8" s="49" t="s">
        <v>116</v>
      </c>
      <c r="H8">
        <v>3</v>
      </c>
    </row>
    <row r="9" spans="1:9">
      <c r="A9">
        <v>8</v>
      </c>
      <c r="B9" t="s">
        <v>117</v>
      </c>
      <c r="C9" t="s">
        <v>23</v>
      </c>
      <c r="D9">
        <v>80</v>
      </c>
      <c r="E9">
        <v>2</v>
      </c>
      <c r="G9" s="49" t="s">
        <v>118</v>
      </c>
      <c r="H9" t="str">
        <f>VLOOKUP(H8,A2:E13,2,TRUE)</f>
        <v xml:space="preserve">    Venusaur</v>
      </c>
    </row>
    <row r="10" spans="1:9">
      <c r="A10">
        <v>9</v>
      </c>
      <c r="B10" t="s">
        <v>119</v>
      </c>
      <c r="C10" t="s">
        <v>23</v>
      </c>
      <c r="D10">
        <v>100</v>
      </c>
      <c r="E10">
        <v>2</v>
      </c>
      <c r="G10" t="s">
        <v>120</v>
      </c>
    </row>
    <row r="11" spans="1:9">
      <c r="A11">
        <v>10</v>
      </c>
      <c r="B11" t="s">
        <v>121</v>
      </c>
      <c r="C11" t="s">
        <v>27</v>
      </c>
      <c r="D11">
        <v>43</v>
      </c>
      <c r="E11">
        <v>2</v>
      </c>
    </row>
    <row r="12" spans="1:9">
      <c r="A12">
        <v>11</v>
      </c>
      <c r="B12" t="s">
        <v>122</v>
      </c>
      <c r="C12" t="s">
        <v>27</v>
      </c>
      <c r="D12">
        <v>58</v>
      </c>
      <c r="E12">
        <v>2</v>
      </c>
    </row>
    <row r="13" spans="1:9">
      <c r="A13">
        <v>12</v>
      </c>
      <c r="B13" t="s">
        <v>123</v>
      </c>
      <c r="C13" t="s">
        <v>27</v>
      </c>
      <c r="D13">
        <v>78</v>
      </c>
      <c r="E13">
        <v>2</v>
      </c>
    </row>
    <row r="14" spans="1:9">
      <c r="B14" t="s">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BB4B-F862-43DD-8C10-4522D99D9DF3}">
  <dimension ref="A1:E12"/>
  <sheetViews>
    <sheetView workbookViewId="0">
      <selection activeCell="E13" sqref="E13"/>
    </sheetView>
  </sheetViews>
  <sheetFormatPr defaultRowHeight="15"/>
  <cols>
    <col min="1" max="1" width="17.42578125" customWidth="1"/>
    <col min="4" max="4" width="33" customWidth="1"/>
  </cols>
  <sheetData>
    <row r="1" spans="1:5">
      <c r="A1" s="52" t="s">
        <v>18</v>
      </c>
      <c r="B1" t="s">
        <v>19</v>
      </c>
      <c r="C1" t="s">
        <v>35</v>
      </c>
      <c r="D1" t="s">
        <v>124</v>
      </c>
    </row>
    <row r="2" spans="1:5">
      <c r="A2" t="s">
        <v>107</v>
      </c>
      <c r="B2" t="s">
        <v>23</v>
      </c>
      <c r="C2">
        <v>45</v>
      </c>
      <c r="D2" t="b">
        <f>_xlfn.XOR(B2="fire",C2&lt;60)</f>
        <v>1</v>
      </c>
      <c r="E2" t="str">
        <f>IF(_xlfn.XOR(B2="fire",C2&lt;60),"Yes","No")</f>
        <v>Yes</v>
      </c>
    </row>
    <row r="3" spans="1:5">
      <c r="A3" t="s">
        <v>110</v>
      </c>
      <c r="B3" t="s">
        <v>23</v>
      </c>
      <c r="C3">
        <v>60</v>
      </c>
      <c r="D3" t="b">
        <f t="shared" ref="D3:D11" si="0">_xlfn.XOR(B3="fire",C3&lt;60)</f>
        <v>0</v>
      </c>
      <c r="E3" t="str">
        <f t="shared" ref="E3:E11" si="1">IF(_xlfn.XOR(B3="fire",C3&lt;60),"Yes","No")</f>
        <v>No</v>
      </c>
    </row>
    <row r="4" spans="1:5">
      <c r="A4" t="s">
        <v>111</v>
      </c>
      <c r="B4" t="s">
        <v>23</v>
      </c>
      <c r="C4">
        <v>80</v>
      </c>
      <c r="D4" t="b">
        <f t="shared" si="0"/>
        <v>0</v>
      </c>
      <c r="E4" t="str">
        <f t="shared" si="1"/>
        <v>No</v>
      </c>
    </row>
    <row r="5" spans="1:5">
      <c r="A5" t="s">
        <v>112</v>
      </c>
      <c r="B5" t="s">
        <v>27</v>
      </c>
      <c r="C5">
        <v>39</v>
      </c>
      <c r="D5" t="b">
        <f t="shared" si="0"/>
        <v>0</v>
      </c>
      <c r="E5" t="str">
        <f t="shared" si="1"/>
        <v>No</v>
      </c>
    </row>
    <row r="6" spans="1:5">
      <c r="A6" t="s">
        <v>113</v>
      </c>
      <c r="B6" t="s">
        <v>27</v>
      </c>
      <c r="C6">
        <v>58</v>
      </c>
      <c r="D6" t="b">
        <f t="shared" si="0"/>
        <v>0</v>
      </c>
      <c r="E6" t="str">
        <f t="shared" si="1"/>
        <v>No</v>
      </c>
    </row>
    <row r="7" spans="1:5">
      <c r="A7" t="s">
        <v>114</v>
      </c>
      <c r="B7" t="s">
        <v>27</v>
      </c>
      <c r="C7">
        <v>78</v>
      </c>
      <c r="D7" t="b">
        <f t="shared" si="0"/>
        <v>1</v>
      </c>
      <c r="E7" t="str">
        <f t="shared" si="1"/>
        <v>Yes</v>
      </c>
    </row>
    <row r="8" spans="1:5">
      <c r="A8" t="s">
        <v>125</v>
      </c>
      <c r="B8" t="s">
        <v>31</v>
      </c>
      <c r="C8">
        <v>44</v>
      </c>
      <c r="D8" t="b">
        <f t="shared" si="0"/>
        <v>1</v>
      </c>
      <c r="E8" t="str">
        <f t="shared" si="1"/>
        <v>Yes</v>
      </c>
    </row>
    <row r="9" spans="1:5">
      <c r="A9" t="s">
        <v>126</v>
      </c>
      <c r="B9" t="s">
        <v>31</v>
      </c>
      <c r="C9">
        <v>59</v>
      </c>
      <c r="D9" t="b">
        <f t="shared" si="0"/>
        <v>1</v>
      </c>
      <c r="E9" t="str">
        <f t="shared" si="1"/>
        <v>Yes</v>
      </c>
    </row>
    <row r="10" spans="1:5">
      <c r="A10" t="s">
        <v>127</v>
      </c>
      <c r="B10" t="s">
        <v>31</v>
      </c>
      <c r="C10">
        <v>79</v>
      </c>
      <c r="D10" t="b">
        <f t="shared" si="0"/>
        <v>0</v>
      </c>
      <c r="E10" t="str">
        <f t="shared" si="1"/>
        <v>No</v>
      </c>
    </row>
    <row r="11" spans="1:5">
      <c r="A11" t="s">
        <v>17</v>
      </c>
    </row>
    <row r="12" spans="1:5">
      <c r="A12" s="53" t="s">
        <v>128</v>
      </c>
      <c r="E12" s="53" t="s">
        <v>129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4626-0D2E-4525-80BD-2DCC6F0D91FE}">
  <dimension ref="A1:F22"/>
  <sheetViews>
    <sheetView topLeftCell="C1" workbookViewId="0">
      <selection activeCell="E4" sqref="E4"/>
    </sheetView>
  </sheetViews>
  <sheetFormatPr defaultRowHeight="15"/>
  <cols>
    <col min="1" max="1" width="15.7109375" customWidth="1"/>
    <col min="5" max="5" width="33.85546875" customWidth="1"/>
    <col min="6" max="6" width="32.42578125" customWidth="1"/>
  </cols>
  <sheetData>
    <row r="1" spans="1:6">
      <c r="A1" t="s">
        <v>18</v>
      </c>
      <c r="B1" t="s">
        <v>19</v>
      </c>
      <c r="C1" t="s">
        <v>130</v>
      </c>
    </row>
    <row r="2" spans="1:6">
      <c r="A2" t="s">
        <v>131</v>
      </c>
      <c r="B2" t="s">
        <v>44</v>
      </c>
      <c r="C2">
        <v>305</v>
      </c>
    </row>
    <row r="3" spans="1:6">
      <c r="A3" t="s">
        <v>132</v>
      </c>
      <c r="B3" t="s">
        <v>31</v>
      </c>
      <c r="C3">
        <v>510</v>
      </c>
      <c r="E3" t="str">
        <f>_xlfn.CONCAT("The total stats of ",A3," are ",C3,".")</f>
        <v>The total stats of     Poliwrath are 510.</v>
      </c>
      <c r="F3" t="str">
        <f>TRIM(E3)</f>
        <v>The total stats of Poliwrath are 510.</v>
      </c>
    </row>
    <row r="4" spans="1:6">
      <c r="A4" t="s">
        <v>51</v>
      </c>
      <c r="B4" t="s">
        <v>23</v>
      </c>
      <c r="C4">
        <v>490</v>
      </c>
    </row>
    <row r="5" spans="1:6">
      <c r="A5" t="s">
        <v>67</v>
      </c>
      <c r="B5" t="s">
        <v>31</v>
      </c>
      <c r="C5">
        <v>335</v>
      </c>
    </row>
    <row r="6" spans="1:6">
      <c r="A6" t="s">
        <v>42</v>
      </c>
      <c r="B6" t="s">
        <v>40</v>
      </c>
      <c r="C6">
        <v>465</v>
      </c>
    </row>
    <row r="7" spans="1:6">
      <c r="A7" t="s">
        <v>133</v>
      </c>
      <c r="B7" t="s">
        <v>31</v>
      </c>
      <c r="C7">
        <v>475</v>
      </c>
    </row>
    <row r="8" spans="1:6">
      <c r="A8" t="s">
        <v>134</v>
      </c>
      <c r="B8" t="s">
        <v>31</v>
      </c>
      <c r="C8">
        <v>525</v>
      </c>
    </row>
    <row r="9" spans="1:6">
      <c r="A9" t="s">
        <v>135</v>
      </c>
      <c r="B9" t="s">
        <v>61</v>
      </c>
      <c r="C9">
        <v>385</v>
      </c>
    </row>
    <row r="10" spans="1:6">
      <c r="A10" t="s">
        <v>136</v>
      </c>
      <c r="B10" t="s">
        <v>137</v>
      </c>
      <c r="C10">
        <v>420</v>
      </c>
    </row>
    <row r="11" spans="1:6">
      <c r="A11" t="s">
        <v>138</v>
      </c>
      <c r="B11" t="s">
        <v>54</v>
      </c>
      <c r="C11">
        <v>349</v>
      </c>
    </row>
    <row r="12" spans="1:6">
      <c r="A12" t="s">
        <v>139</v>
      </c>
      <c r="B12" t="s">
        <v>54</v>
      </c>
      <c r="C12">
        <v>253</v>
      </c>
    </row>
    <row r="13" spans="1:6">
      <c r="A13" t="s">
        <v>140</v>
      </c>
      <c r="B13" t="s">
        <v>73</v>
      </c>
      <c r="C13">
        <v>395</v>
      </c>
    </row>
    <row r="14" spans="1:6">
      <c r="A14" t="s">
        <v>141</v>
      </c>
      <c r="B14" t="s">
        <v>54</v>
      </c>
      <c r="C14">
        <v>310</v>
      </c>
    </row>
    <row r="15" spans="1:6">
      <c r="A15" t="s">
        <v>142</v>
      </c>
      <c r="B15" t="s">
        <v>31</v>
      </c>
      <c r="C15">
        <v>475</v>
      </c>
    </row>
    <row r="16" spans="1:6">
      <c r="A16" t="s">
        <v>143</v>
      </c>
      <c r="B16" t="s">
        <v>50</v>
      </c>
      <c r="C16">
        <v>505</v>
      </c>
    </row>
    <row r="17" spans="1:3">
      <c r="A17" t="s">
        <v>144</v>
      </c>
      <c r="B17" t="s">
        <v>44</v>
      </c>
      <c r="C17">
        <v>455</v>
      </c>
    </row>
    <row r="18" spans="1:3">
      <c r="A18" t="s">
        <v>113</v>
      </c>
      <c r="B18" t="s">
        <v>27</v>
      </c>
      <c r="C18">
        <v>405</v>
      </c>
    </row>
    <row r="19" spans="1:3">
      <c r="A19" t="s">
        <v>145</v>
      </c>
      <c r="B19" t="s">
        <v>50</v>
      </c>
      <c r="C19">
        <v>438</v>
      </c>
    </row>
    <row r="20" spans="1:3">
      <c r="A20" t="s">
        <v>146</v>
      </c>
      <c r="B20" t="s">
        <v>147</v>
      </c>
      <c r="C20">
        <v>310</v>
      </c>
    </row>
    <row r="21" spans="1:3">
      <c r="A21" t="s">
        <v>148</v>
      </c>
      <c r="B21" t="s">
        <v>31</v>
      </c>
      <c r="C21">
        <v>200</v>
      </c>
    </row>
    <row r="22" spans="1:3">
      <c r="A22" t="s">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2D66E-6541-46D5-A69F-C5A49D5A07EB}">
  <dimension ref="A1:C11"/>
  <sheetViews>
    <sheetView workbookViewId="0">
      <selection activeCell="B9" sqref="B9"/>
    </sheetView>
  </sheetViews>
  <sheetFormatPr defaultRowHeight="15"/>
  <sheetData>
    <row r="1" spans="1:3">
      <c r="A1" t="s">
        <v>71</v>
      </c>
      <c r="B1" t="s">
        <v>19</v>
      </c>
      <c r="C1" t="s">
        <v>20</v>
      </c>
    </row>
    <row r="2" spans="1:3">
      <c r="A2" t="s">
        <v>149</v>
      </c>
      <c r="B2" t="s">
        <v>61</v>
      </c>
      <c r="C2">
        <v>70</v>
      </c>
    </row>
    <row r="3" spans="1:3">
      <c r="A3" t="s">
        <v>150</v>
      </c>
      <c r="B3" t="s">
        <v>57</v>
      </c>
      <c r="C3">
        <v>42</v>
      </c>
    </row>
    <row r="4" spans="1:3">
      <c r="A4" t="s">
        <v>151</v>
      </c>
      <c r="B4" t="s">
        <v>57</v>
      </c>
      <c r="C4">
        <v>67</v>
      </c>
    </row>
    <row r="5" spans="1:3">
      <c r="A5" t="s">
        <v>152</v>
      </c>
      <c r="B5" t="s">
        <v>31</v>
      </c>
      <c r="C5">
        <v>50</v>
      </c>
    </row>
    <row r="6" spans="1:3">
      <c r="A6" t="s">
        <v>153</v>
      </c>
      <c r="B6" t="s">
        <v>31</v>
      </c>
      <c r="C6">
        <v>75</v>
      </c>
    </row>
    <row r="7" spans="1:3">
      <c r="A7" t="s">
        <v>154</v>
      </c>
      <c r="B7" t="s">
        <v>40</v>
      </c>
      <c r="C7">
        <v>100</v>
      </c>
    </row>
    <row r="8" spans="1:3">
      <c r="A8" t="s">
        <v>155</v>
      </c>
      <c r="B8" t="s">
        <v>40</v>
      </c>
      <c r="C8">
        <v>140</v>
      </c>
    </row>
    <row r="9" spans="1:3">
      <c r="A9" t="s">
        <v>156</v>
      </c>
      <c r="B9" t="s">
        <v>23</v>
      </c>
      <c r="C9">
        <v>40</v>
      </c>
    </row>
    <row r="10" spans="1:3">
      <c r="A10" t="s">
        <v>157</v>
      </c>
      <c r="B10" t="s">
        <v>23</v>
      </c>
      <c r="C10">
        <v>55</v>
      </c>
    </row>
    <row r="11" spans="1:3">
      <c r="A11" t="s">
        <v>17</v>
      </c>
    </row>
  </sheetData>
  <conditionalFormatting sqref="C2:C10">
    <cfRule type="dataBar" priority="1">
      <dataBar>
        <cfvo type="min"/>
        <cfvo type="max"/>
        <color rgb="FF63C384"/>
      </dataBar>
      <extLst>
        <ext xmlns:x14="http://schemas.microsoft.com/office/spreadsheetml/2009/9/main" uri="{B025F937-C7B1-47D3-B67F-A62EFF666E3E}">
          <x14:id>{3646B11E-1AB9-4EBE-A068-6AACCD81F66E}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646B11E-1AB9-4EBE-A068-6AACCD81F66E}">
            <x14:dataBar minLength="0" maxLength="100" border="1" negativeBarBorderColorSameAsPositive="0">
              <x14:cfvo type="autoMin"/>
              <x14:cfvo type="autoMax"/>
              <x14:borderColor rgb="FF63C384"/>
              <x14:negativeFillColor rgb="FFFF0000"/>
              <x14:negativeBorderColor rgb="FFFF0000"/>
              <x14:axisColor rgb="FF000000"/>
            </x14:dataBar>
          </x14:cfRule>
          <xm:sqref>C2:C10</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D91E8-20EC-42E3-BECE-86B6D486619A}">
  <dimension ref="A1:G5"/>
  <sheetViews>
    <sheetView workbookViewId="0">
      <selection activeCell="A7" sqref="A7"/>
    </sheetView>
  </sheetViews>
  <sheetFormatPr defaultRowHeight="15"/>
  <cols>
    <col min="1" max="1" width="15.5703125" customWidth="1"/>
  </cols>
  <sheetData>
    <row r="1" spans="1:7">
      <c r="A1" t="s">
        <v>18</v>
      </c>
      <c r="B1" t="s">
        <v>35</v>
      </c>
      <c r="C1" t="s">
        <v>36</v>
      </c>
      <c r="D1" t="s">
        <v>37</v>
      </c>
      <c r="E1" t="s">
        <v>158</v>
      </c>
      <c r="F1" t="s">
        <v>159</v>
      </c>
      <c r="G1" t="s">
        <v>20</v>
      </c>
    </row>
    <row r="2" spans="1:7">
      <c r="A2" t="s">
        <v>107</v>
      </c>
      <c r="B2">
        <v>45</v>
      </c>
      <c r="C2">
        <v>49</v>
      </c>
      <c r="D2">
        <v>49</v>
      </c>
      <c r="E2">
        <v>65</v>
      </c>
      <c r="F2">
        <v>65</v>
      </c>
      <c r="G2">
        <v>45</v>
      </c>
    </row>
    <row r="3" spans="1:7">
      <c r="A3" t="s">
        <v>112</v>
      </c>
      <c r="B3">
        <v>39</v>
      </c>
      <c r="C3">
        <v>52</v>
      </c>
      <c r="D3">
        <v>43</v>
      </c>
      <c r="E3">
        <v>60</v>
      </c>
      <c r="F3">
        <v>50</v>
      </c>
      <c r="G3">
        <v>65</v>
      </c>
    </row>
    <row r="4" spans="1:7">
      <c r="A4" t="s">
        <v>125</v>
      </c>
      <c r="B4">
        <v>44</v>
      </c>
      <c r="C4">
        <v>48</v>
      </c>
      <c r="D4">
        <v>65</v>
      </c>
      <c r="E4">
        <v>50</v>
      </c>
      <c r="F4">
        <v>64</v>
      </c>
      <c r="G4">
        <v>43</v>
      </c>
    </row>
    <row r="5" spans="1:7">
      <c r="A5" t="s">
        <v>69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DC992-61EB-4DF3-B1DB-22132C6BED68}">
  <dimension ref="A1:G13"/>
  <sheetViews>
    <sheetView workbookViewId="0">
      <selection activeCell="F12" sqref="F12"/>
    </sheetView>
  </sheetViews>
  <sheetFormatPr defaultRowHeight="15"/>
  <cols>
    <col min="1" max="1" width="13" customWidth="1"/>
    <col min="2" max="2" width="11.140625" bestFit="1" customWidth="1"/>
    <col min="3" max="3" width="9.85546875" bestFit="1" customWidth="1"/>
    <col min="5" max="5" width="11.28515625" customWidth="1"/>
    <col min="6" max="6" width="18.28515625" customWidth="1"/>
  </cols>
  <sheetData>
    <row r="1" spans="1:7">
      <c r="B1" s="58" t="s">
        <v>160</v>
      </c>
      <c r="C1" s="58" t="s">
        <v>161</v>
      </c>
      <c r="F1" s="56" t="s">
        <v>162</v>
      </c>
      <c r="G1">
        <v>86400</v>
      </c>
    </row>
    <row r="2" spans="1:7">
      <c r="A2" s="54" t="s">
        <v>163</v>
      </c>
      <c r="B2" s="55">
        <v>0.58333333333333337</v>
      </c>
      <c r="C2" s="59">
        <f>B2*G1</f>
        <v>50400</v>
      </c>
      <c r="F2" s="56" t="s">
        <v>164</v>
      </c>
      <c r="G2">
        <v>60</v>
      </c>
    </row>
    <row r="3" spans="1:7">
      <c r="A3" s="54" t="s">
        <v>165</v>
      </c>
      <c r="B3" s="55">
        <v>0.66666666666666663</v>
      </c>
      <c r="C3" s="59">
        <f>B3*G1</f>
        <v>57600</v>
      </c>
      <c r="F3" s="56" t="s">
        <v>166</v>
      </c>
      <c r="G3">
        <v>60</v>
      </c>
    </row>
    <row r="4" spans="1:7">
      <c r="B4" s="1"/>
      <c r="C4" s="1"/>
    </row>
    <row r="5" spans="1:7">
      <c r="B5" s="1"/>
      <c r="C5" s="1"/>
    </row>
    <row r="6" spans="1:7">
      <c r="B6" s="1"/>
      <c r="C6" s="1"/>
    </row>
    <row r="7" spans="1:7">
      <c r="B7" s="1"/>
      <c r="C7" s="1"/>
    </row>
    <row r="8" spans="1:7">
      <c r="B8" s="1"/>
      <c r="C8" s="1"/>
      <c r="F8" s="57" t="s">
        <v>167</v>
      </c>
    </row>
    <row r="9" spans="1:7">
      <c r="B9" s="1"/>
      <c r="C9" s="1"/>
      <c r="E9" t="s">
        <v>161</v>
      </c>
      <c r="F9" s="59">
        <f>C3-C2</f>
        <v>7200</v>
      </c>
    </row>
    <row r="10" spans="1:7">
      <c r="B10" s="1"/>
      <c r="C10" s="1"/>
      <c r="E10" t="s">
        <v>164</v>
      </c>
      <c r="F10">
        <f>F9/G2</f>
        <v>120</v>
      </c>
    </row>
    <row r="11" spans="1:7">
      <c r="B11" s="1"/>
      <c r="C11" s="1"/>
      <c r="E11" t="s">
        <v>166</v>
      </c>
      <c r="F11">
        <f>F10/G3</f>
        <v>2</v>
      </c>
    </row>
    <row r="12" spans="1:7">
      <c r="A12" t="s">
        <v>17</v>
      </c>
      <c r="B12" s="1"/>
      <c r="C12" s="1"/>
    </row>
    <row r="13" spans="1:7">
      <c r="B13" s="1"/>
      <c r="C1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DF55-7545-485C-85FC-BBA6764D89D1}">
  <dimension ref="A1:K21"/>
  <sheetViews>
    <sheetView workbookViewId="0">
      <selection activeCell="E10" sqref="E10"/>
    </sheetView>
  </sheetViews>
  <sheetFormatPr defaultRowHeight="15"/>
  <cols>
    <col min="1" max="1" width="15.42578125" customWidth="1"/>
  </cols>
  <sheetData>
    <row r="1" spans="1:11">
      <c r="A1" s="57" t="s">
        <v>168</v>
      </c>
      <c r="B1" s="58">
        <v>1</v>
      </c>
      <c r="C1" s="58">
        <v>2</v>
      </c>
      <c r="D1" s="58">
        <v>3</v>
      </c>
      <c r="E1" s="58">
        <v>4</v>
      </c>
      <c r="F1" s="58">
        <v>5</v>
      </c>
      <c r="G1" s="58">
        <v>6</v>
      </c>
      <c r="H1" s="58">
        <v>7</v>
      </c>
      <c r="I1" s="58">
        <v>8</v>
      </c>
      <c r="J1" s="58">
        <v>9</v>
      </c>
      <c r="K1" s="58">
        <v>10</v>
      </c>
    </row>
    <row r="2" spans="1:11">
      <c r="A2" s="57" t="s">
        <v>169</v>
      </c>
      <c r="B2">
        <v>10</v>
      </c>
      <c r="C2">
        <v>12</v>
      </c>
      <c r="D2">
        <v>16</v>
      </c>
      <c r="E2">
        <v>20</v>
      </c>
      <c r="F2">
        <v>28</v>
      </c>
      <c r="G2">
        <v>50</v>
      </c>
      <c r="H2">
        <v>80</v>
      </c>
      <c r="I2">
        <v>140</v>
      </c>
      <c r="J2">
        <v>200</v>
      </c>
      <c r="K2">
        <v>250</v>
      </c>
    </row>
    <row r="9" spans="1:11">
      <c r="A9" s="57" t="s">
        <v>170</v>
      </c>
      <c r="B9" s="60">
        <v>0.1</v>
      </c>
      <c r="D9" s="57" t="s">
        <v>171</v>
      </c>
      <c r="E9" s="61">
        <f>NPV(B9,B2:K2)</f>
        <v>377.86809265258063</v>
      </c>
    </row>
    <row r="10" spans="1:11">
      <c r="A10" t="s">
        <v>17</v>
      </c>
    </row>
    <row r="12" spans="1:11">
      <c r="A12" s="65" t="s">
        <v>172</v>
      </c>
      <c r="B12" s="65"/>
      <c r="C12" s="65"/>
      <c r="D12" s="65"/>
      <c r="E12" s="65"/>
      <c r="F12" s="65"/>
      <c r="G12" s="65"/>
      <c r="H12" s="65"/>
      <c r="I12" s="65"/>
    </row>
    <row r="13" spans="1:11">
      <c r="A13" s="65"/>
      <c r="B13" s="65"/>
      <c r="C13" s="65"/>
      <c r="D13" s="65"/>
      <c r="E13" s="65"/>
      <c r="F13" s="65"/>
      <c r="G13" s="65"/>
      <c r="H13" s="65"/>
      <c r="I13" s="65"/>
    </row>
    <row r="14" spans="1:11" ht="15" customHeight="1">
      <c r="A14" s="65"/>
      <c r="B14" s="65"/>
      <c r="C14" s="65"/>
      <c r="D14" s="65"/>
      <c r="E14" s="65"/>
      <c r="F14" s="65"/>
      <c r="G14" s="65"/>
      <c r="H14" s="65"/>
      <c r="I14" s="65"/>
    </row>
    <row r="15" spans="1:11">
      <c r="A15" s="65"/>
      <c r="B15" s="65"/>
      <c r="C15" s="65"/>
      <c r="D15" s="65"/>
      <c r="E15" s="65"/>
      <c r="F15" s="65"/>
      <c r="G15" s="65"/>
      <c r="H15" s="65"/>
      <c r="I15" s="65"/>
    </row>
    <row r="16" spans="1:11">
      <c r="A16" s="65"/>
      <c r="B16" s="65"/>
      <c r="C16" s="65"/>
      <c r="D16" s="65"/>
      <c r="E16" s="65"/>
      <c r="F16" s="65"/>
      <c r="G16" s="65"/>
      <c r="H16" s="65"/>
      <c r="I16" s="65"/>
    </row>
    <row r="17" spans="1:9">
      <c r="A17" s="65"/>
      <c r="B17" s="65"/>
      <c r="C17" s="65"/>
      <c r="D17" s="65"/>
      <c r="E17" s="65"/>
      <c r="F17" s="65"/>
      <c r="G17" s="65"/>
      <c r="H17" s="65"/>
      <c r="I17" s="65"/>
    </row>
    <row r="18" spans="1:9">
      <c r="A18" s="65"/>
      <c r="B18" s="65"/>
      <c r="C18" s="65"/>
      <c r="D18" s="65"/>
      <c r="E18" s="65"/>
      <c r="F18" s="65"/>
      <c r="G18" s="65"/>
      <c r="H18" s="65"/>
      <c r="I18" s="65"/>
    </row>
    <row r="19" spans="1:9">
      <c r="A19" s="65"/>
      <c r="B19" s="65"/>
      <c r="C19" s="65"/>
      <c r="D19" s="65"/>
      <c r="E19" s="65"/>
      <c r="F19" s="65"/>
      <c r="G19" s="65"/>
      <c r="H19" s="65"/>
      <c r="I19" s="65"/>
    </row>
    <row r="20" spans="1:9">
      <c r="A20" s="65"/>
      <c r="B20" s="65"/>
      <c r="C20" s="65"/>
      <c r="D20" s="65"/>
      <c r="E20" s="65"/>
      <c r="F20" s="65"/>
      <c r="G20" s="65"/>
      <c r="H20" s="65"/>
      <c r="I20" s="65"/>
    </row>
    <row r="21" spans="1:9">
      <c r="A21" s="65"/>
      <c r="B21" s="65"/>
      <c r="C21" s="65"/>
      <c r="D21" s="65"/>
      <c r="E21" s="65"/>
      <c r="F21" s="65"/>
      <c r="G21" s="65"/>
      <c r="H21" s="65"/>
      <c r="I21" s="65"/>
    </row>
  </sheetData>
  <mergeCells count="1">
    <mergeCell ref="A12:I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E1603-8024-4C59-BC14-8DA1F1A0B936}">
  <dimension ref="A1:F25"/>
  <sheetViews>
    <sheetView workbookViewId="0">
      <selection activeCell="A12" sqref="A12:C25"/>
    </sheetView>
  </sheetViews>
  <sheetFormatPr defaultRowHeight="15"/>
  <cols>
    <col min="1" max="1" width="11.7109375" customWidth="1"/>
    <col min="2" max="2" width="14" bestFit="1" customWidth="1"/>
    <col min="3" max="3" width="13.42578125" bestFit="1" customWidth="1"/>
    <col min="6" max="6" width="20.5703125" customWidth="1"/>
  </cols>
  <sheetData>
    <row r="1" spans="1:6">
      <c r="A1" s="12" t="s">
        <v>18</v>
      </c>
      <c r="B1" s="12" t="s">
        <v>19</v>
      </c>
      <c r="C1" s="12" t="s">
        <v>20</v>
      </c>
    </row>
    <row r="2" spans="1:6">
      <c r="A2" t="s">
        <v>107</v>
      </c>
      <c r="B2" t="s">
        <v>23</v>
      </c>
      <c r="C2">
        <v>45</v>
      </c>
      <c r="E2" t="s">
        <v>75</v>
      </c>
      <c r="F2" t="s">
        <v>76</v>
      </c>
    </row>
    <row r="3" spans="1:6">
      <c r="A3" t="s">
        <v>110</v>
      </c>
      <c r="B3" t="s">
        <v>23</v>
      </c>
      <c r="C3">
        <v>60</v>
      </c>
      <c r="E3" s="12" t="s">
        <v>23</v>
      </c>
      <c r="F3" s="13">
        <f>AVERAGEIF($B$2:$B$10,E3,$C$2:$C$10)</f>
        <v>61.666666666666664</v>
      </c>
    </row>
    <row r="4" spans="1:6">
      <c r="A4" t="s">
        <v>111</v>
      </c>
      <c r="B4" t="s">
        <v>23</v>
      </c>
      <c r="C4">
        <v>80</v>
      </c>
      <c r="E4" s="12" t="s">
        <v>27</v>
      </c>
      <c r="F4" s="13">
        <f t="shared" ref="F4:F5" si="0">AVERAGEIF($B$2:$B$10,E4,$C$2:$C$10)</f>
        <v>81.666666666666671</v>
      </c>
    </row>
    <row r="5" spans="1:6">
      <c r="A5" t="s">
        <v>112</v>
      </c>
      <c r="B5" t="s">
        <v>27</v>
      </c>
      <c r="C5">
        <v>65</v>
      </c>
      <c r="E5" s="12" t="s">
        <v>31</v>
      </c>
      <c r="F5" s="13">
        <f t="shared" si="0"/>
        <v>59.666666666666664</v>
      </c>
    </row>
    <row r="6" spans="1:6">
      <c r="A6" t="s">
        <v>113</v>
      </c>
      <c r="B6" t="s">
        <v>27</v>
      </c>
      <c r="C6">
        <v>80</v>
      </c>
    </row>
    <row r="7" spans="1:6">
      <c r="A7" t="s">
        <v>114</v>
      </c>
      <c r="B7" t="s">
        <v>27</v>
      </c>
      <c r="C7">
        <v>100</v>
      </c>
    </row>
    <row r="8" spans="1:6">
      <c r="A8" t="s">
        <v>125</v>
      </c>
      <c r="B8" t="s">
        <v>31</v>
      </c>
      <c r="C8">
        <v>43</v>
      </c>
    </row>
    <row r="9" spans="1:6">
      <c r="A9" t="s">
        <v>126</v>
      </c>
      <c r="B9" t="s">
        <v>31</v>
      </c>
      <c r="C9">
        <v>58</v>
      </c>
    </row>
    <row r="10" spans="1:6">
      <c r="A10" t="s">
        <v>127</v>
      </c>
      <c r="B10" t="s">
        <v>31</v>
      </c>
      <c r="C10">
        <v>78</v>
      </c>
    </row>
    <row r="11" spans="1:6">
      <c r="A11" t="s">
        <v>17</v>
      </c>
    </row>
    <row r="12" spans="1:6">
      <c r="A12" s="62" t="s">
        <v>19</v>
      </c>
      <c r="B12" s="62" t="s">
        <v>18</v>
      </c>
      <c r="C12" t="s">
        <v>173</v>
      </c>
    </row>
    <row r="13" spans="1:6">
      <c r="A13" t="s">
        <v>27</v>
      </c>
      <c r="B13" t="s">
        <v>114</v>
      </c>
      <c r="C13">
        <v>100</v>
      </c>
    </row>
    <row r="14" spans="1:6">
      <c r="B14" t="s">
        <v>112</v>
      </c>
      <c r="C14">
        <v>65</v>
      </c>
    </row>
    <row r="15" spans="1:6">
      <c r="B15" t="s">
        <v>113</v>
      </c>
      <c r="C15">
        <v>80</v>
      </c>
    </row>
    <row r="16" spans="1:6">
      <c r="A16" t="s">
        <v>174</v>
      </c>
      <c r="C16">
        <v>245</v>
      </c>
    </row>
    <row r="17" spans="1:3">
      <c r="A17" t="s">
        <v>23</v>
      </c>
      <c r="B17" t="s">
        <v>107</v>
      </c>
      <c r="C17">
        <v>45</v>
      </c>
    </row>
    <row r="18" spans="1:3">
      <c r="B18" t="s">
        <v>110</v>
      </c>
      <c r="C18">
        <v>60</v>
      </c>
    </row>
    <row r="19" spans="1:3">
      <c r="B19" t="s">
        <v>111</v>
      </c>
      <c r="C19">
        <v>80</v>
      </c>
    </row>
    <row r="20" spans="1:3">
      <c r="A20" t="s">
        <v>175</v>
      </c>
      <c r="C20">
        <v>185</v>
      </c>
    </row>
    <row r="21" spans="1:3">
      <c r="A21" t="s">
        <v>31</v>
      </c>
      <c r="B21" t="s">
        <v>127</v>
      </c>
      <c r="C21">
        <v>78</v>
      </c>
    </row>
    <row r="22" spans="1:3">
      <c r="B22" t="s">
        <v>125</v>
      </c>
      <c r="C22">
        <v>43</v>
      </c>
    </row>
    <row r="23" spans="1:3">
      <c r="B23" t="s">
        <v>126</v>
      </c>
      <c r="C23">
        <v>58</v>
      </c>
    </row>
    <row r="24" spans="1:3">
      <c r="A24" t="s">
        <v>176</v>
      </c>
      <c r="C24">
        <v>179</v>
      </c>
    </row>
    <row r="25" spans="1:3">
      <c r="A25" t="s">
        <v>177</v>
      </c>
      <c r="C25">
        <v>609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220DE-F2FE-4451-BC56-FE699E4BFD63}">
  <dimension ref="A1:G14"/>
  <sheetViews>
    <sheetView workbookViewId="0">
      <selection activeCell="H17" sqref="A1:H17"/>
    </sheetView>
  </sheetViews>
  <sheetFormatPr defaultRowHeight="15"/>
  <sheetData>
    <row r="1" spans="1:7">
      <c r="A1" s="67"/>
      <c r="B1" s="67"/>
      <c r="C1" s="67"/>
      <c r="D1" s="67"/>
      <c r="E1" s="67"/>
      <c r="F1" s="67"/>
    </row>
    <row r="2" spans="1:7">
      <c r="B2" s="67"/>
      <c r="C2" s="67"/>
      <c r="D2" s="67"/>
      <c r="E2" s="67"/>
      <c r="F2" s="67"/>
    </row>
    <row r="3" spans="1:7">
      <c r="B3" s="67"/>
      <c r="C3" s="67"/>
      <c r="D3" s="67"/>
      <c r="E3" s="67"/>
      <c r="F3" s="67"/>
    </row>
    <row r="4" spans="1:7">
      <c r="A4" s="67"/>
      <c r="B4" s="67"/>
      <c r="C4" s="67"/>
      <c r="D4" s="67"/>
      <c r="E4" s="67"/>
      <c r="F4" s="67"/>
      <c r="G4" s="67"/>
    </row>
    <row r="5" spans="1:7">
      <c r="A5" s="67"/>
      <c r="B5" s="67"/>
      <c r="C5" s="67"/>
      <c r="D5" s="67"/>
      <c r="E5" s="67"/>
      <c r="F5" s="67"/>
      <c r="G5" s="67"/>
    </row>
    <row r="6" spans="1:7">
      <c r="B6" s="67"/>
      <c r="C6" s="67"/>
      <c r="D6" s="67"/>
      <c r="E6" s="67"/>
      <c r="F6" s="67"/>
    </row>
    <row r="7" spans="1:7">
      <c r="B7" s="67"/>
      <c r="C7" s="67"/>
      <c r="D7" s="67"/>
      <c r="E7" s="67"/>
      <c r="F7" s="67"/>
      <c r="G7" s="67"/>
    </row>
    <row r="8" spans="1:7">
      <c r="B8" s="67"/>
      <c r="C8" s="67"/>
      <c r="D8" s="67"/>
      <c r="E8" s="67"/>
      <c r="F8" s="67"/>
      <c r="G8" s="67"/>
    </row>
    <row r="9" spans="1:7">
      <c r="B9" s="67"/>
      <c r="C9" s="67"/>
      <c r="D9" s="68"/>
      <c r="E9" s="67"/>
      <c r="F9" s="67"/>
    </row>
    <row r="10" spans="1:7">
      <c r="B10" s="67"/>
      <c r="C10" s="67"/>
      <c r="D10" s="68"/>
      <c r="E10" s="67"/>
      <c r="F10" s="67"/>
    </row>
    <row r="11" spans="1:7">
      <c r="B11" s="67"/>
      <c r="C11" s="67"/>
      <c r="D11" s="67"/>
      <c r="E11" s="67"/>
      <c r="F11" s="67"/>
      <c r="G11" s="67"/>
    </row>
    <row r="12" spans="1:7">
      <c r="A12" s="67"/>
      <c r="B12" s="67"/>
      <c r="C12" s="67"/>
      <c r="D12" s="67"/>
      <c r="E12" s="67"/>
      <c r="F12" s="67"/>
      <c r="G12" s="67"/>
    </row>
    <row r="13" spans="1:7">
      <c r="A13" s="67"/>
      <c r="B13" s="67"/>
      <c r="C13" s="67"/>
      <c r="D13" s="67"/>
      <c r="F13" s="67"/>
      <c r="G13" s="67"/>
    </row>
    <row r="14" spans="1:7">
      <c r="A14" s="67"/>
      <c r="B14" s="67"/>
      <c r="C14" s="67"/>
      <c r="D14" s="67"/>
      <c r="F14" s="67"/>
      <c r="G14" s="67"/>
    </row>
  </sheetData>
  <mergeCells count="24">
    <mergeCell ref="A1:B1"/>
    <mergeCell ref="C1:F1"/>
    <mergeCell ref="B2:F2"/>
    <mergeCell ref="B3:F3"/>
    <mergeCell ref="A4:A5"/>
    <mergeCell ref="B4:F4"/>
    <mergeCell ref="G4:G5"/>
    <mergeCell ref="B5:F5"/>
    <mergeCell ref="B6:F6"/>
    <mergeCell ref="B7:F7"/>
    <mergeCell ref="G7:G8"/>
    <mergeCell ref="B8:C8"/>
    <mergeCell ref="D8:F8"/>
    <mergeCell ref="B9:C9"/>
    <mergeCell ref="D9:F9"/>
    <mergeCell ref="B10:C10"/>
    <mergeCell ref="D10:F10"/>
    <mergeCell ref="B11:C11"/>
    <mergeCell ref="D11:F11"/>
    <mergeCell ref="G11:G14"/>
    <mergeCell ref="A12:A14"/>
    <mergeCell ref="B12:F12"/>
    <mergeCell ref="B13:D14"/>
    <mergeCell ref="F13:F1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AE8E1-3882-4EFC-98C5-DE9CF21171E0}">
  <dimension ref="A1:G22"/>
  <sheetViews>
    <sheetView workbookViewId="0">
      <selection activeCell="F17" sqref="F17"/>
    </sheetView>
  </sheetViews>
  <sheetFormatPr defaultRowHeight="15"/>
  <cols>
    <col min="1" max="1" width="14.85546875" customWidth="1"/>
  </cols>
  <sheetData>
    <row r="1" spans="1:7">
      <c r="A1" t="s">
        <v>18</v>
      </c>
      <c r="B1" t="s">
        <v>19</v>
      </c>
      <c r="C1" t="s">
        <v>34</v>
      </c>
      <c r="D1" t="s">
        <v>130</v>
      </c>
    </row>
    <row r="2" spans="1:7">
      <c r="A2" t="s">
        <v>140</v>
      </c>
      <c r="B2" t="s">
        <v>73</v>
      </c>
      <c r="C2" t="s">
        <v>50</v>
      </c>
      <c r="D2">
        <v>395</v>
      </c>
    </row>
    <row r="3" spans="1:7">
      <c r="A3" t="s">
        <v>136</v>
      </c>
      <c r="B3" t="s">
        <v>137</v>
      </c>
      <c r="D3">
        <v>420</v>
      </c>
    </row>
    <row r="4" spans="1:7">
      <c r="A4" t="s">
        <v>42</v>
      </c>
      <c r="B4" t="s">
        <v>40</v>
      </c>
      <c r="C4" t="s">
        <v>41</v>
      </c>
      <c r="D4">
        <v>465</v>
      </c>
    </row>
    <row r="5" spans="1:7">
      <c r="A5" t="s">
        <v>131</v>
      </c>
      <c r="B5" t="s">
        <v>44</v>
      </c>
      <c r="D5">
        <v>305</v>
      </c>
      <c r="F5" s="34" t="s">
        <v>23</v>
      </c>
      <c r="G5">
        <f>COUNTIF(B2:B21,F5)</f>
        <v>1</v>
      </c>
    </row>
    <row r="6" spans="1:7">
      <c r="A6" t="s">
        <v>144</v>
      </c>
      <c r="B6" t="s">
        <v>44</v>
      </c>
      <c r="D6">
        <v>455</v>
      </c>
      <c r="F6" s="34" t="s">
        <v>31</v>
      </c>
      <c r="G6">
        <f t="shared" ref="G6:G15" si="0">COUNTIF(B3:B22,F6)</f>
        <v>6</v>
      </c>
    </row>
    <row r="7" spans="1:7">
      <c r="A7" t="s">
        <v>113</v>
      </c>
      <c r="B7" t="s">
        <v>27</v>
      </c>
      <c r="D7">
        <v>405</v>
      </c>
      <c r="F7" s="34" t="s">
        <v>40</v>
      </c>
      <c r="G7">
        <f t="shared" si="0"/>
        <v>1</v>
      </c>
    </row>
    <row r="8" spans="1:7">
      <c r="A8" t="s">
        <v>146</v>
      </c>
      <c r="B8" t="s">
        <v>147</v>
      </c>
      <c r="C8" t="s">
        <v>50</v>
      </c>
      <c r="D8">
        <v>310</v>
      </c>
      <c r="F8" s="34" t="s">
        <v>44</v>
      </c>
      <c r="G8">
        <f t="shared" si="0"/>
        <v>2</v>
      </c>
    </row>
    <row r="9" spans="1:7">
      <c r="A9" t="s">
        <v>51</v>
      </c>
      <c r="B9" t="s">
        <v>23</v>
      </c>
      <c r="C9" t="s">
        <v>50</v>
      </c>
      <c r="D9">
        <v>490</v>
      </c>
      <c r="F9" s="34" t="s">
        <v>61</v>
      </c>
      <c r="G9">
        <f t="shared" si="0"/>
        <v>1</v>
      </c>
    </row>
    <row r="10" spans="1:7">
      <c r="A10" t="s">
        <v>138</v>
      </c>
      <c r="B10" t="s">
        <v>54</v>
      </c>
      <c r="C10" t="s">
        <v>55</v>
      </c>
      <c r="D10">
        <v>349</v>
      </c>
      <c r="F10" s="34" t="s">
        <v>137</v>
      </c>
      <c r="G10">
        <f t="shared" si="0"/>
        <v>0</v>
      </c>
    </row>
    <row r="11" spans="1:7">
      <c r="A11" t="s">
        <v>139</v>
      </c>
      <c r="B11" t="s">
        <v>54</v>
      </c>
      <c r="D11">
        <v>253</v>
      </c>
      <c r="F11" s="34" t="s">
        <v>54</v>
      </c>
      <c r="G11">
        <f t="shared" si="0"/>
        <v>3</v>
      </c>
    </row>
    <row r="12" spans="1:7">
      <c r="A12" t="s">
        <v>141</v>
      </c>
      <c r="B12" t="s">
        <v>54</v>
      </c>
      <c r="C12" t="s">
        <v>55</v>
      </c>
      <c r="D12">
        <v>310</v>
      </c>
      <c r="F12" s="34" t="s">
        <v>73</v>
      </c>
      <c r="G12">
        <f t="shared" si="0"/>
        <v>0</v>
      </c>
    </row>
    <row r="13" spans="1:7">
      <c r="A13" t="s">
        <v>143</v>
      </c>
      <c r="B13" t="s">
        <v>50</v>
      </c>
      <c r="C13" t="s">
        <v>62</v>
      </c>
      <c r="D13">
        <v>505</v>
      </c>
      <c r="F13" s="34" t="s">
        <v>50</v>
      </c>
      <c r="G13">
        <f t="shared" si="0"/>
        <v>2</v>
      </c>
    </row>
    <row r="14" spans="1:7">
      <c r="A14" t="s">
        <v>145</v>
      </c>
      <c r="B14" t="s">
        <v>50</v>
      </c>
      <c r="D14">
        <v>438</v>
      </c>
      <c r="F14" s="34" t="s">
        <v>27</v>
      </c>
      <c r="G14">
        <f t="shared" si="0"/>
        <v>0</v>
      </c>
    </row>
    <row r="15" spans="1:7">
      <c r="A15" t="s">
        <v>135</v>
      </c>
      <c r="B15" t="s">
        <v>61</v>
      </c>
      <c r="C15" t="s">
        <v>62</v>
      </c>
      <c r="D15">
        <v>385</v>
      </c>
      <c r="F15" s="34" t="s">
        <v>147</v>
      </c>
      <c r="G15">
        <f t="shared" si="0"/>
        <v>0</v>
      </c>
    </row>
    <row r="16" spans="1:7">
      <c r="A16" t="s">
        <v>132</v>
      </c>
      <c r="B16" t="s">
        <v>31</v>
      </c>
      <c r="C16" t="s">
        <v>44</v>
      </c>
      <c r="D16">
        <v>510</v>
      </c>
    </row>
    <row r="17" spans="1:4">
      <c r="A17" t="s">
        <v>67</v>
      </c>
      <c r="B17" t="s">
        <v>31</v>
      </c>
      <c r="C17" t="s">
        <v>50</v>
      </c>
      <c r="D17">
        <v>335</v>
      </c>
    </row>
    <row r="18" spans="1:4">
      <c r="A18" t="s">
        <v>133</v>
      </c>
      <c r="B18" t="s">
        <v>31</v>
      </c>
      <c r="C18" t="s">
        <v>178</v>
      </c>
      <c r="D18">
        <v>475</v>
      </c>
    </row>
    <row r="19" spans="1:4">
      <c r="A19" t="s">
        <v>134</v>
      </c>
      <c r="B19" t="s">
        <v>31</v>
      </c>
      <c r="C19" t="s">
        <v>178</v>
      </c>
      <c r="D19">
        <v>525</v>
      </c>
    </row>
    <row r="20" spans="1:4">
      <c r="A20" t="s">
        <v>142</v>
      </c>
      <c r="B20" t="s">
        <v>31</v>
      </c>
      <c r="D20">
        <v>475</v>
      </c>
    </row>
    <row r="21" spans="1:4">
      <c r="A21" t="s">
        <v>148</v>
      </c>
      <c r="B21" t="s">
        <v>31</v>
      </c>
      <c r="D21">
        <v>200</v>
      </c>
    </row>
    <row r="22" spans="1:4">
      <c r="A22" t="s">
        <v>17</v>
      </c>
    </row>
  </sheetData>
  <autoFilter ref="A1:D1" xr:uid="{E6CAE8E1-3882-4EFC-98C5-DE9CF21171E0}">
    <sortState xmlns:xlrd2="http://schemas.microsoft.com/office/spreadsheetml/2017/richdata2" ref="A2:D22">
      <sortCondition ref="B1"/>
    </sortState>
  </autoFilter>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D0FDB-0192-4EB9-B737-F99404B7FCD6}">
  <dimension ref="A1:H13"/>
  <sheetViews>
    <sheetView workbookViewId="0">
      <selection activeCell="F7" sqref="F7"/>
    </sheetView>
  </sheetViews>
  <sheetFormatPr defaultRowHeight="15"/>
  <cols>
    <col min="1" max="1" width="15.28515625" customWidth="1"/>
    <col min="4" max="4" width="11.85546875" customWidth="1"/>
  </cols>
  <sheetData>
    <row r="1" spans="1:8">
      <c r="A1" s="34" t="s">
        <v>18</v>
      </c>
      <c r="B1" s="34" t="s">
        <v>19</v>
      </c>
      <c r="C1" s="34" t="s">
        <v>37</v>
      </c>
      <c r="D1" s="34" t="s">
        <v>106</v>
      </c>
    </row>
    <row r="2" spans="1:8">
      <c r="A2" t="s">
        <v>107</v>
      </c>
      <c r="B2" t="s">
        <v>23</v>
      </c>
      <c r="C2">
        <v>49</v>
      </c>
      <c r="D2">
        <v>1</v>
      </c>
      <c r="F2" s="35" t="s">
        <v>75</v>
      </c>
      <c r="G2" s="36" t="s">
        <v>108</v>
      </c>
      <c r="H2" s="37" t="s">
        <v>179</v>
      </c>
    </row>
    <row r="3" spans="1:8">
      <c r="A3" t="s">
        <v>110</v>
      </c>
      <c r="B3" t="s">
        <v>23</v>
      </c>
      <c r="C3">
        <v>63</v>
      </c>
      <c r="D3">
        <v>1</v>
      </c>
      <c r="F3" s="41" t="s">
        <v>23</v>
      </c>
      <c r="G3">
        <v>1</v>
      </c>
      <c r="H3" s="38">
        <f>COUNTIFS(B2:B13,F3,D2:D13,G3)</f>
        <v>3</v>
      </c>
    </row>
    <row r="4" spans="1:8">
      <c r="A4" t="s">
        <v>111</v>
      </c>
      <c r="B4" t="s">
        <v>23</v>
      </c>
      <c r="C4">
        <v>83</v>
      </c>
      <c r="D4">
        <v>1</v>
      </c>
      <c r="F4" s="41" t="s">
        <v>27</v>
      </c>
      <c r="G4">
        <v>2</v>
      </c>
      <c r="H4" s="38">
        <f t="shared" ref="H4:H6" si="0">COUNTIFS(B3:B14,F4,D3:D14,G4)</f>
        <v>3</v>
      </c>
    </row>
    <row r="5" spans="1:8">
      <c r="A5" t="s">
        <v>112</v>
      </c>
      <c r="B5" t="s">
        <v>27</v>
      </c>
      <c r="C5">
        <v>43</v>
      </c>
      <c r="D5">
        <v>1</v>
      </c>
      <c r="F5" s="41" t="s">
        <v>23</v>
      </c>
      <c r="G5">
        <v>1</v>
      </c>
      <c r="H5" s="38">
        <f t="shared" si="0"/>
        <v>1</v>
      </c>
    </row>
    <row r="6" spans="1:8">
      <c r="A6" t="s">
        <v>113</v>
      </c>
      <c r="B6" t="s">
        <v>27</v>
      </c>
      <c r="C6">
        <v>58</v>
      </c>
      <c r="D6">
        <v>1</v>
      </c>
      <c r="F6" s="42" t="s">
        <v>27</v>
      </c>
      <c r="G6" s="39">
        <v>2</v>
      </c>
      <c r="H6" s="40">
        <f t="shared" si="0"/>
        <v>3</v>
      </c>
    </row>
    <row r="7" spans="1:8">
      <c r="A7" t="s">
        <v>114</v>
      </c>
      <c r="B7" t="s">
        <v>27</v>
      </c>
      <c r="C7">
        <v>78</v>
      </c>
      <c r="D7">
        <v>1</v>
      </c>
    </row>
    <row r="8" spans="1:8">
      <c r="A8" t="s">
        <v>115</v>
      </c>
      <c r="B8" t="s">
        <v>23</v>
      </c>
      <c r="C8">
        <v>65</v>
      </c>
      <c r="D8">
        <v>2</v>
      </c>
    </row>
    <row r="9" spans="1:8">
      <c r="A9" t="s">
        <v>117</v>
      </c>
      <c r="B9" t="s">
        <v>23</v>
      </c>
      <c r="C9">
        <v>80</v>
      </c>
      <c r="D9">
        <v>2</v>
      </c>
    </row>
    <row r="10" spans="1:8">
      <c r="A10" t="s">
        <v>119</v>
      </c>
      <c r="B10" t="s">
        <v>23</v>
      </c>
      <c r="C10">
        <v>100</v>
      </c>
      <c r="D10">
        <v>2</v>
      </c>
    </row>
    <row r="11" spans="1:8">
      <c r="A11" t="s">
        <v>121</v>
      </c>
      <c r="B11" t="s">
        <v>27</v>
      </c>
      <c r="C11">
        <v>43</v>
      </c>
      <c r="D11">
        <v>2</v>
      </c>
    </row>
    <row r="12" spans="1:8">
      <c r="A12" t="s">
        <v>122</v>
      </c>
      <c r="B12" t="s">
        <v>27</v>
      </c>
      <c r="C12">
        <v>58</v>
      </c>
      <c r="D12">
        <v>2</v>
      </c>
    </row>
    <row r="13" spans="1:8">
      <c r="A13" t="s">
        <v>123</v>
      </c>
      <c r="B13" t="s">
        <v>27</v>
      </c>
      <c r="C13">
        <v>78</v>
      </c>
      <c r="D13">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45E3D-2849-4A1B-8ED2-403DCD4BD6B0}">
  <dimension ref="A1:E15"/>
  <sheetViews>
    <sheetView workbookViewId="0">
      <selection activeCell="E8" sqref="E8"/>
    </sheetView>
  </sheetViews>
  <sheetFormatPr defaultRowHeight="15"/>
  <cols>
    <col min="1" max="1" width="14.28515625" customWidth="1"/>
    <col min="4" max="4" width="13.140625" customWidth="1"/>
    <col min="5" max="5" width="24.140625" customWidth="1"/>
  </cols>
  <sheetData>
    <row r="1" spans="1:5">
      <c r="A1" t="s">
        <v>180</v>
      </c>
      <c r="B1" t="s">
        <v>19</v>
      </c>
      <c r="C1" t="s">
        <v>14</v>
      </c>
      <c r="D1" t="s">
        <v>181</v>
      </c>
      <c r="E1" t="s">
        <v>182</v>
      </c>
    </row>
    <row r="2" spans="1:5">
      <c r="A2" t="s">
        <v>183</v>
      </c>
      <c r="B2" t="s">
        <v>23</v>
      </c>
      <c r="C2">
        <v>318</v>
      </c>
      <c r="D2" s="43" t="str">
        <f>IF(B2="grass","Yes","No")</f>
        <v>Yes</v>
      </c>
      <c r="E2" t="str">
        <f>IF(C2&gt;500,"Yes","No")</f>
        <v>No</v>
      </c>
    </row>
    <row r="3" spans="1:5">
      <c r="A3" t="s">
        <v>184</v>
      </c>
      <c r="B3" t="s">
        <v>23</v>
      </c>
      <c r="C3">
        <v>405</v>
      </c>
      <c r="D3" s="43" t="str">
        <f t="shared" ref="D3:D11" si="0">IF(B3="grass","Yes","No")</f>
        <v>Yes</v>
      </c>
      <c r="E3" t="str">
        <f t="shared" ref="E3:E11" si="1">IF(C3&gt;500,"Yes","No")</f>
        <v>No</v>
      </c>
    </row>
    <row r="4" spans="1:5">
      <c r="A4" t="s">
        <v>185</v>
      </c>
      <c r="B4" t="s">
        <v>23</v>
      </c>
      <c r="C4">
        <v>525</v>
      </c>
      <c r="D4" s="43" t="str">
        <f t="shared" si="0"/>
        <v>Yes</v>
      </c>
      <c r="E4" t="str">
        <f t="shared" si="1"/>
        <v>Yes</v>
      </c>
    </row>
    <row r="5" spans="1:5">
      <c r="A5" t="s">
        <v>186</v>
      </c>
      <c r="B5" t="s">
        <v>27</v>
      </c>
      <c r="C5">
        <v>309</v>
      </c>
      <c r="D5" s="43" t="str">
        <f t="shared" si="0"/>
        <v>No</v>
      </c>
      <c r="E5" t="str">
        <f t="shared" si="1"/>
        <v>No</v>
      </c>
    </row>
    <row r="6" spans="1:5">
      <c r="A6" t="s">
        <v>187</v>
      </c>
      <c r="B6" t="s">
        <v>27</v>
      </c>
      <c r="C6">
        <v>405</v>
      </c>
      <c r="D6" s="43" t="str">
        <f t="shared" si="0"/>
        <v>No</v>
      </c>
      <c r="E6" t="str">
        <f t="shared" si="1"/>
        <v>No</v>
      </c>
    </row>
    <row r="7" spans="1:5">
      <c r="A7" t="s">
        <v>188</v>
      </c>
      <c r="B7" t="s">
        <v>27</v>
      </c>
      <c r="C7">
        <v>534</v>
      </c>
      <c r="D7" s="43" t="str">
        <f t="shared" si="0"/>
        <v>No</v>
      </c>
      <c r="E7" t="str">
        <f t="shared" si="1"/>
        <v>Yes</v>
      </c>
    </row>
    <row r="8" spans="1:5">
      <c r="A8" t="s">
        <v>189</v>
      </c>
      <c r="B8" t="s">
        <v>31</v>
      </c>
      <c r="C8">
        <v>314</v>
      </c>
      <c r="D8" s="43" t="str">
        <f t="shared" si="0"/>
        <v>No</v>
      </c>
      <c r="E8" t="str">
        <f t="shared" si="1"/>
        <v>No</v>
      </c>
    </row>
    <row r="9" spans="1:5">
      <c r="A9" t="s">
        <v>190</v>
      </c>
      <c r="B9" t="s">
        <v>31</v>
      </c>
      <c r="C9">
        <v>405</v>
      </c>
      <c r="D9" s="43" t="str">
        <f t="shared" si="0"/>
        <v>No</v>
      </c>
      <c r="E9" t="str">
        <f t="shared" si="1"/>
        <v>No</v>
      </c>
    </row>
    <row r="10" spans="1:5">
      <c r="A10" t="s">
        <v>191</v>
      </c>
      <c r="B10" t="s">
        <v>31</v>
      </c>
      <c r="C10">
        <v>530</v>
      </c>
      <c r="D10" s="43" t="str">
        <f t="shared" si="0"/>
        <v>No</v>
      </c>
      <c r="E10" t="str">
        <f t="shared" si="1"/>
        <v>Yes</v>
      </c>
    </row>
    <row r="11" spans="1:5">
      <c r="A11" t="s">
        <v>69</v>
      </c>
      <c r="D11" s="43"/>
    </row>
    <row r="15" spans="1:5">
      <c r="A15" s="66" t="s">
        <v>192</v>
      </c>
      <c r="B15" s="66"/>
      <c r="C15" s="66"/>
      <c r="D15" s="66"/>
      <c r="E15" s="66"/>
    </row>
  </sheetData>
  <mergeCells count="1">
    <mergeCell ref="A15:E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498A3-D45E-4CBE-B9A3-62A3B356FDE0}">
  <dimension ref="A1:H11"/>
  <sheetViews>
    <sheetView workbookViewId="0">
      <selection activeCell="H4" sqref="H4"/>
    </sheetView>
  </sheetViews>
  <sheetFormatPr defaultRowHeight="15"/>
  <cols>
    <col min="1" max="1" width="14.85546875" customWidth="1"/>
    <col min="3" max="3" width="6.7109375" customWidth="1"/>
    <col min="4" max="4" width="14.140625" customWidth="1"/>
  </cols>
  <sheetData>
    <row r="1" spans="1:8">
      <c r="A1" s="34" t="s">
        <v>18</v>
      </c>
      <c r="B1" s="34" t="s">
        <v>19</v>
      </c>
      <c r="C1" s="34" t="s">
        <v>20</v>
      </c>
      <c r="D1" s="34" t="s">
        <v>193</v>
      </c>
    </row>
    <row r="2" spans="1:8">
      <c r="A2" t="s">
        <v>107</v>
      </c>
      <c r="B2" t="s">
        <v>23</v>
      </c>
      <c r="C2" s="44">
        <v>45</v>
      </c>
      <c r="D2" t="str" cm="1">
        <f t="array" ref="D2">_xlfn.IFS(C2&gt;90,"Fast",C2&gt;50,"Normal",C2&lt;50,"Slow")</f>
        <v>Slow</v>
      </c>
      <c r="F2" s="46" t="s">
        <v>75</v>
      </c>
      <c r="G2" s="47" t="s">
        <v>20</v>
      </c>
      <c r="H2" s="48" t="s">
        <v>194</v>
      </c>
    </row>
    <row r="3" spans="1:8">
      <c r="A3" t="s">
        <v>110</v>
      </c>
      <c r="B3" t="s">
        <v>23</v>
      </c>
      <c r="C3" s="44">
        <v>60</v>
      </c>
      <c r="D3" t="str" cm="1">
        <f t="array" ref="D3">_xlfn.IFS(C3&gt;90,"Fast",C3&gt;50,"Normal",C3&lt;50,"Slow")</f>
        <v>Normal</v>
      </c>
      <c r="F3" s="41" t="s">
        <v>31</v>
      </c>
      <c r="G3" t="s">
        <v>195</v>
      </c>
      <c r="H3" s="38">
        <f>SUMIFS(C2:C10,B2:B10,F3,D2:D10,G3)</f>
        <v>0</v>
      </c>
    </row>
    <row r="4" spans="1:8">
      <c r="A4" t="s">
        <v>111</v>
      </c>
      <c r="B4" t="s">
        <v>23</v>
      </c>
      <c r="C4" s="44">
        <v>80</v>
      </c>
      <c r="D4" t="str" cm="1">
        <f t="array" ref="D4">_xlfn.IFS(C4&gt;90,"Fast",C4&gt;50,"Normal",C4&lt;50,"Slow")</f>
        <v>Normal</v>
      </c>
      <c r="F4" s="41" t="s">
        <v>27</v>
      </c>
      <c r="G4" t="s">
        <v>195</v>
      </c>
      <c r="H4" s="38">
        <f t="shared" ref="H4:H11" si="0">SUMIFS(C3:C11,B3:B11,F4,D3:D11,G4)</f>
        <v>100</v>
      </c>
    </row>
    <row r="5" spans="1:8">
      <c r="A5" t="s">
        <v>112</v>
      </c>
      <c r="B5" t="s">
        <v>27</v>
      </c>
      <c r="C5" s="44">
        <v>65</v>
      </c>
      <c r="D5" t="str" cm="1">
        <f t="array" ref="D5">_xlfn.IFS(C5&gt;90,"Fast",C5&gt;50,"Normal",C5&lt;50,"Slow")</f>
        <v>Normal</v>
      </c>
      <c r="F5" s="41" t="s">
        <v>23</v>
      </c>
      <c r="G5" t="s">
        <v>195</v>
      </c>
      <c r="H5" s="38">
        <f t="shared" si="0"/>
        <v>0</v>
      </c>
    </row>
    <row r="6" spans="1:8">
      <c r="A6" t="s">
        <v>113</v>
      </c>
      <c r="B6" t="s">
        <v>27</v>
      </c>
      <c r="C6" s="44">
        <v>80</v>
      </c>
      <c r="D6" t="str" cm="1">
        <f t="array" ref="D6">_xlfn.IFS(C6&gt;90,"Fast",C6&gt;50,"Normal",C6&lt;50,"Slow")</f>
        <v>Normal</v>
      </c>
      <c r="F6" s="45" t="s">
        <v>31</v>
      </c>
      <c r="G6" s="36" t="s">
        <v>54</v>
      </c>
      <c r="H6" s="37">
        <f t="shared" si="0"/>
        <v>136</v>
      </c>
    </row>
    <row r="7" spans="1:8">
      <c r="A7" t="s">
        <v>114</v>
      </c>
      <c r="B7" t="s">
        <v>27</v>
      </c>
      <c r="C7" s="44">
        <v>100</v>
      </c>
      <c r="D7" t="str" cm="1">
        <f t="array" ref="D7">_xlfn.IFS(C7&gt;90,"Fast",C7&gt;50,"Normal",C7&lt;50,"Slow")</f>
        <v>Fast</v>
      </c>
      <c r="F7" s="41" t="s">
        <v>27</v>
      </c>
      <c r="G7" t="s">
        <v>54</v>
      </c>
      <c r="H7" s="38">
        <f t="shared" si="0"/>
        <v>80</v>
      </c>
    </row>
    <row r="8" spans="1:8">
      <c r="A8" t="s">
        <v>125</v>
      </c>
      <c r="B8" t="s">
        <v>31</v>
      </c>
      <c r="C8" s="44">
        <v>43</v>
      </c>
      <c r="D8" t="str" cm="1">
        <f t="array" ref="D8">_xlfn.IFS(C8&gt;90,"Fast",C8&gt;50,"Normal",C8&lt;50,"Slow")</f>
        <v>Slow</v>
      </c>
      <c r="F8" s="42" t="s">
        <v>23</v>
      </c>
      <c r="G8" s="39" t="s">
        <v>54</v>
      </c>
      <c r="H8" s="40">
        <f t="shared" si="0"/>
        <v>0</v>
      </c>
    </row>
    <row r="9" spans="1:8">
      <c r="A9" t="s">
        <v>126</v>
      </c>
      <c r="B9" t="s">
        <v>31</v>
      </c>
      <c r="C9" s="44">
        <v>58</v>
      </c>
      <c r="D9" t="str" cm="1">
        <f t="array" ref="D9">_xlfn.IFS(C9&gt;90,"Fast",C9&gt;50,"Normal",C9&lt;50,"Slow")</f>
        <v>Normal</v>
      </c>
      <c r="F9" s="41" t="s">
        <v>31</v>
      </c>
      <c r="G9" t="s">
        <v>196</v>
      </c>
      <c r="H9" s="38">
        <f t="shared" si="0"/>
        <v>43</v>
      </c>
    </row>
    <row r="10" spans="1:8">
      <c r="A10" t="s">
        <v>127</v>
      </c>
      <c r="B10" t="s">
        <v>31</v>
      </c>
      <c r="C10" s="44">
        <v>78</v>
      </c>
      <c r="D10" t="str" cm="1">
        <f t="array" ref="D10">_xlfn.IFS(C10&gt;90,"Fast",C10&gt;50,"Normal",C10&lt;50,"Slow")</f>
        <v>Normal</v>
      </c>
      <c r="F10" s="41" t="s">
        <v>27</v>
      </c>
      <c r="G10" t="s">
        <v>196</v>
      </c>
      <c r="H10" s="38">
        <f t="shared" si="0"/>
        <v>0</v>
      </c>
    </row>
    <row r="11" spans="1:8">
      <c r="A11" t="s">
        <v>17</v>
      </c>
      <c r="F11" s="42" t="s">
        <v>23</v>
      </c>
      <c r="G11" s="39" t="s">
        <v>196</v>
      </c>
      <c r="H11" s="40">
        <f t="shared" si="0"/>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0FC3-9D63-4329-AE35-A7E38F1E1E8F}">
  <dimension ref="A1:G22"/>
  <sheetViews>
    <sheetView topLeftCell="A3" workbookViewId="0">
      <selection activeCell="D4" sqref="D4"/>
    </sheetView>
  </sheetViews>
  <sheetFormatPr defaultRowHeight="15"/>
  <cols>
    <col min="1" max="1" width="17.7109375" customWidth="1"/>
    <col min="2" max="2" width="12.140625" customWidth="1"/>
    <col min="3" max="3" width="12.28515625" customWidth="1"/>
  </cols>
  <sheetData>
    <row r="1" spans="1:7">
      <c r="A1" s="49" t="s">
        <v>118</v>
      </c>
      <c r="B1" s="49" t="s">
        <v>19</v>
      </c>
      <c r="C1" s="49" t="s">
        <v>197</v>
      </c>
    </row>
    <row r="2" spans="1:7">
      <c r="A2" t="s">
        <v>131</v>
      </c>
      <c r="B2" t="s">
        <v>198</v>
      </c>
      <c r="C2">
        <v>305</v>
      </c>
      <c r="E2" t="str" cm="1">
        <f t="array" ref="E2:G21">TRIM(A2:C21)</f>
        <v>Mankey</v>
      </c>
      <c r="F2" t="str">
        <v>Fighting</v>
      </c>
      <c r="G2" t="str">
        <v>305</v>
      </c>
    </row>
    <row r="3" spans="1:7">
      <c r="A3" t="s">
        <v>199</v>
      </c>
      <c r="B3" t="s">
        <v>31</v>
      </c>
      <c r="C3">
        <v>510</v>
      </c>
      <c r="E3" t="str">
        <v>Poliwrath</v>
      </c>
      <c r="F3" t="str">
        <v>Water</v>
      </c>
      <c r="G3" t="str">
        <v>510</v>
      </c>
    </row>
    <row r="4" spans="1:7">
      <c r="A4" t="s">
        <v>51</v>
      </c>
      <c r="B4" t="s">
        <v>200</v>
      </c>
      <c r="C4">
        <v>490</v>
      </c>
      <c r="E4" t="str">
        <v>Victreebel</v>
      </c>
      <c r="F4" t="str">
        <v>Grass</v>
      </c>
      <c r="G4" t="str">
        <v>490</v>
      </c>
    </row>
    <row r="5" spans="1:7">
      <c r="A5" t="s">
        <v>201</v>
      </c>
      <c r="B5" t="s">
        <v>202</v>
      </c>
      <c r="C5">
        <v>335</v>
      </c>
      <c r="E5" t="str">
        <v>Tentacool</v>
      </c>
      <c r="F5" t="str">
        <v>Water</v>
      </c>
      <c r="G5" t="str">
        <v>335</v>
      </c>
    </row>
    <row r="6" spans="1:7">
      <c r="A6" t="s">
        <v>42</v>
      </c>
      <c r="B6" t="s">
        <v>203</v>
      </c>
      <c r="C6">
        <v>465</v>
      </c>
      <c r="E6" t="str">
        <v>Magneton</v>
      </c>
      <c r="F6" t="str">
        <v>Electric</v>
      </c>
      <c r="G6" t="str">
        <v>465</v>
      </c>
    </row>
    <row r="7" spans="1:7">
      <c r="A7" t="s">
        <v>133</v>
      </c>
      <c r="B7" t="s">
        <v>31</v>
      </c>
      <c r="C7">
        <v>475</v>
      </c>
      <c r="E7" t="str">
        <v>Dewgong</v>
      </c>
      <c r="F7" t="str">
        <v>Water</v>
      </c>
      <c r="G7" t="str">
        <v>475</v>
      </c>
    </row>
    <row r="8" spans="1:7">
      <c r="A8" t="s">
        <v>204</v>
      </c>
      <c r="B8" t="s">
        <v>205</v>
      </c>
      <c r="C8">
        <v>525</v>
      </c>
      <c r="E8" t="str">
        <v>Cloyster</v>
      </c>
      <c r="F8" t="str">
        <v>Water</v>
      </c>
      <c r="G8" t="str">
        <v>525</v>
      </c>
    </row>
    <row r="9" spans="1:7">
      <c r="A9" t="s">
        <v>206</v>
      </c>
      <c r="B9" t="s">
        <v>61</v>
      </c>
      <c r="C9">
        <v>385</v>
      </c>
      <c r="E9" t="str">
        <v>Onix</v>
      </c>
      <c r="F9" t="str">
        <v>Rock</v>
      </c>
      <c r="G9" t="str">
        <v>385</v>
      </c>
    </row>
    <row r="10" spans="1:7">
      <c r="A10" t="s">
        <v>207</v>
      </c>
      <c r="B10" t="s">
        <v>137</v>
      </c>
      <c r="C10">
        <v>420</v>
      </c>
      <c r="E10" t="str">
        <v>Dragonair</v>
      </c>
      <c r="F10" t="str">
        <v>Dragon</v>
      </c>
      <c r="G10" t="str">
        <v>420</v>
      </c>
    </row>
    <row r="11" spans="1:7">
      <c r="A11" t="s">
        <v>208</v>
      </c>
      <c r="B11" t="s">
        <v>209</v>
      </c>
      <c r="C11">
        <v>349</v>
      </c>
      <c r="E11" t="str">
        <v>Pidgeotto</v>
      </c>
      <c r="F11" t="str">
        <v>Normal</v>
      </c>
      <c r="G11" t="str">
        <v>349</v>
      </c>
    </row>
    <row r="12" spans="1:7">
      <c r="A12" t="s">
        <v>139</v>
      </c>
      <c r="B12" t="s">
        <v>210</v>
      </c>
      <c r="C12">
        <v>253</v>
      </c>
      <c r="E12" t="str">
        <v>Rattata</v>
      </c>
      <c r="F12" t="str">
        <v>Normal</v>
      </c>
      <c r="G12" t="str">
        <v>253</v>
      </c>
    </row>
    <row r="13" spans="1:7">
      <c r="A13" t="s">
        <v>140</v>
      </c>
      <c r="B13" t="s">
        <v>73</v>
      </c>
      <c r="C13">
        <v>395</v>
      </c>
      <c r="E13" t="str">
        <v>Beedrill</v>
      </c>
      <c r="F13" t="str">
        <v>Bug</v>
      </c>
      <c r="G13" t="str">
        <v>395</v>
      </c>
    </row>
    <row r="14" spans="1:7">
      <c r="A14" t="s">
        <v>141</v>
      </c>
      <c r="B14" t="s">
        <v>211</v>
      </c>
      <c r="C14">
        <v>310</v>
      </c>
      <c r="E14" t="str">
        <v>Doduo</v>
      </c>
      <c r="F14" t="str">
        <v>Normal</v>
      </c>
      <c r="G14" t="str">
        <v>310</v>
      </c>
    </row>
    <row r="15" spans="1:7">
      <c r="A15" t="s">
        <v>142</v>
      </c>
      <c r="B15" t="s">
        <v>31</v>
      </c>
      <c r="C15">
        <v>475</v>
      </c>
      <c r="E15" t="str">
        <v>Kingler</v>
      </c>
      <c r="F15" t="str">
        <v>Water</v>
      </c>
      <c r="G15" t="str">
        <v>475</v>
      </c>
    </row>
    <row r="16" spans="1:7">
      <c r="A16" t="s">
        <v>143</v>
      </c>
      <c r="B16" t="s">
        <v>212</v>
      </c>
      <c r="C16">
        <v>505</v>
      </c>
      <c r="E16" t="str">
        <v>Nidoqueen</v>
      </c>
      <c r="F16" t="str">
        <v>Poison</v>
      </c>
      <c r="G16" t="str">
        <v>505</v>
      </c>
    </row>
    <row r="17" spans="1:7">
      <c r="A17" t="s">
        <v>144</v>
      </c>
      <c r="B17" t="s">
        <v>44</v>
      </c>
      <c r="C17">
        <v>455</v>
      </c>
      <c r="E17" t="str">
        <v>Hitmonchan</v>
      </c>
      <c r="F17" t="str">
        <v>Fighting</v>
      </c>
      <c r="G17" t="str">
        <v>455</v>
      </c>
    </row>
    <row r="18" spans="1:7">
      <c r="A18" t="s">
        <v>28</v>
      </c>
      <c r="B18" t="s">
        <v>27</v>
      </c>
      <c r="C18">
        <v>405</v>
      </c>
      <c r="E18" t="str">
        <v>Charmeleon</v>
      </c>
      <c r="F18" t="str">
        <v>Fire</v>
      </c>
      <c r="G18" t="str">
        <v>405</v>
      </c>
    </row>
    <row r="19" spans="1:7">
      <c r="A19" t="s">
        <v>145</v>
      </c>
      <c r="B19" t="s">
        <v>50</v>
      </c>
      <c r="C19">
        <v>438</v>
      </c>
      <c r="E19" t="str">
        <v>Arbok</v>
      </c>
      <c r="F19" t="str">
        <v>Poison</v>
      </c>
      <c r="G19" t="str">
        <v>438</v>
      </c>
    </row>
    <row r="20" spans="1:7">
      <c r="A20" t="s">
        <v>146</v>
      </c>
      <c r="B20" t="s">
        <v>213</v>
      </c>
      <c r="C20">
        <v>310</v>
      </c>
      <c r="E20" t="str">
        <v>Gastly</v>
      </c>
      <c r="F20" t="str">
        <v>Ghost</v>
      </c>
      <c r="G20" t="str">
        <v>310</v>
      </c>
    </row>
    <row r="21" spans="1:7">
      <c r="A21" t="s">
        <v>214</v>
      </c>
      <c r="B21" t="s">
        <v>31</v>
      </c>
      <c r="C21">
        <v>200</v>
      </c>
      <c r="E21" t="str">
        <v>Magikarp</v>
      </c>
      <c r="F21" t="str">
        <v>Water</v>
      </c>
      <c r="G21" t="str">
        <v>200</v>
      </c>
    </row>
    <row r="22" spans="1:7">
      <c r="A22" t="s">
        <v>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9853-CC53-44E6-B95F-B8548894CF5F}">
  <dimension ref="A1:E22"/>
  <sheetViews>
    <sheetView workbookViewId="0">
      <selection activeCell="C21" sqref="A1:C21"/>
    </sheetView>
  </sheetViews>
  <sheetFormatPr defaultRowHeight="15"/>
  <cols>
    <col min="1" max="1" width="16.140625" customWidth="1"/>
    <col min="5" max="5" width="23.85546875" customWidth="1"/>
  </cols>
  <sheetData>
    <row r="1" spans="1:5">
      <c r="A1" t="s">
        <v>18</v>
      </c>
      <c r="B1" t="s">
        <v>19</v>
      </c>
      <c r="C1" t="s">
        <v>130</v>
      </c>
    </row>
    <row r="2" spans="1:5">
      <c r="A2" t="s">
        <v>131</v>
      </c>
      <c r="B2" t="s">
        <v>44</v>
      </c>
      <c r="C2">
        <v>305</v>
      </c>
      <c r="E2" t="str" cm="1">
        <f t="array" ref="E2:E4">RIGHT(A2:A4,3)</f>
        <v>key</v>
      </c>
    </row>
    <row r="3" spans="1:5">
      <c r="A3" t="s">
        <v>132</v>
      </c>
      <c r="B3" t="s">
        <v>31</v>
      </c>
      <c r="C3">
        <v>510</v>
      </c>
      <c r="E3" t="str">
        <v>ath</v>
      </c>
    </row>
    <row r="4" spans="1:5">
      <c r="A4" t="s">
        <v>51</v>
      </c>
      <c r="B4" t="s">
        <v>23</v>
      </c>
      <c r="C4">
        <v>490</v>
      </c>
      <c r="E4" t="str">
        <v>bel</v>
      </c>
    </row>
    <row r="5" spans="1:5">
      <c r="A5" t="s">
        <v>67</v>
      </c>
      <c r="B5" t="s">
        <v>31</v>
      </c>
      <c r="C5">
        <v>335</v>
      </c>
    </row>
    <row r="6" spans="1:5">
      <c r="A6" t="s">
        <v>42</v>
      </c>
      <c r="B6" t="s">
        <v>40</v>
      </c>
      <c r="C6">
        <v>465</v>
      </c>
    </row>
    <row r="7" spans="1:5">
      <c r="A7" t="s">
        <v>133</v>
      </c>
      <c r="B7" t="s">
        <v>31</v>
      </c>
      <c r="C7">
        <v>475</v>
      </c>
    </row>
    <row r="8" spans="1:5">
      <c r="A8" t="s">
        <v>134</v>
      </c>
      <c r="B8" t="s">
        <v>31</v>
      </c>
      <c r="C8">
        <v>525</v>
      </c>
    </row>
    <row r="9" spans="1:5">
      <c r="A9" t="s">
        <v>135</v>
      </c>
      <c r="B9" t="s">
        <v>61</v>
      </c>
      <c r="C9">
        <v>385</v>
      </c>
    </row>
    <row r="10" spans="1:5">
      <c r="A10" t="s">
        <v>136</v>
      </c>
      <c r="B10" t="s">
        <v>137</v>
      </c>
      <c r="C10">
        <v>420</v>
      </c>
    </row>
    <row r="11" spans="1:5">
      <c r="A11" t="s">
        <v>138</v>
      </c>
      <c r="B11" t="s">
        <v>54</v>
      </c>
      <c r="C11">
        <v>349</v>
      </c>
    </row>
    <row r="12" spans="1:5">
      <c r="A12" t="s">
        <v>139</v>
      </c>
      <c r="B12" t="s">
        <v>54</v>
      </c>
      <c r="C12">
        <v>253</v>
      </c>
    </row>
    <row r="13" spans="1:5">
      <c r="A13" t="s">
        <v>140</v>
      </c>
      <c r="B13" t="s">
        <v>73</v>
      </c>
      <c r="C13">
        <v>395</v>
      </c>
    </row>
    <row r="14" spans="1:5">
      <c r="A14" t="s">
        <v>141</v>
      </c>
      <c r="B14" t="s">
        <v>54</v>
      </c>
      <c r="C14">
        <v>310</v>
      </c>
    </row>
    <row r="15" spans="1:5">
      <c r="A15" t="s">
        <v>142</v>
      </c>
      <c r="B15" t="s">
        <v>31</v>
      </c>
      <c r="C15">
        <v>475</v>
      </c>
    </row>
    <row r="16" spans="1:5">
      <c r="A16" t="s">
        <v>143</v>
      </c>
      <c r="B16" t="s">
        <v>50</v>
      </c>
      <c r="C16">
        <v>505</v>
      </c>
    </row>
    <row r="17" spans="1:3">
      <c r="A17" t="s">
        <v>144</v>
      </c>
      <c r="B17" t="s">
        <v>44</v>
      </c>
      <c r="C17">
        <v>455</v>
      </c>
    </row>
    <row r="18" spans="1:3">
      <c r="A18" t="s">
        <v>113</v>
      </c>
      <c r="B18" t="s">
        <v>27</v>
      </c>
      <c r="C18">
        <v>405</v>
      </c>
    </row>
    <row r="19" spans="1:3">
      <c r="A19" t="s">
        <v>145</v>
      </c>
      <c r="B19" t="s">
        <v>50</v>
      </c>
      <c r="C19">
        <v>438</v>
      </c>
    </row>
    <row r="20" spans="1:3">
      <c r="A20" t="s">
        <v>146</v>
      </c>
      <c r="B20" t="s">
        <v>147</v>
      </c>
      <c r="C20">
        <v>310</v>
      </c>
    </row>
    <row r="21" spans="1:3">
      <c r="A21" t="s">
        <v>148</v>
      </c>
      <c r="B21" t="s">
        <v>31</v>
      </c>
      <c r="C21">
        <v>200</v>
      </c>
    </row>
    <row r="22" spans="1:3">
      <c r="A22" t="s">
        <v>17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BF77F-5CC4-4343-B251-DA0AF42DACB7}">
  <dimension ref="A1:F23"/>
  <sheetViews>
    <sheetView workbookViewId="0">
      <selection activeCell="F6" sqref="F6"/>
    </sheetView>
  </sheetViews>
  <sheetFormatPr defaultRowHeight="15"/>
  <cols>
    <col min="1" max="1" width="16.140625" customWidth="1"/>
    <col min="3" max="3" width="10.28515625" customWidth="1"/>
  </cols>
  <sheetData>
    <row r="1" spans="1:6">
      <c r="A1" s="34" t="s">
        <v>18</v>
      </c>
      <c r="B1" s="34" t="s">
        <v>19</v>
      </c>
      <c r="C1" s="34" t="s">
        <v>130</v>
      </c>
    </row>
    <row r="2" spans="1:6">
      <c r="A2" t="s">
        <v>131</v>
      </c>
      <c r="B2" t="s">
        <v>44</v>
      </c>
      <c r="C2">
        <v>305</v>
      </c>
    </row>
    <row r="3" spans="1:6">
      <c r="A3" t="s">
        <v>132</v>
      </c>
      <c r="B3" t="s">
        <v>31</v>
      </c>
      <c r="C3">
        <v>510</v>
      </c>
    </row>
    <row r="4" spans="1:6">
      <c r="A4" t="s">
        <v>51</v>
      </c>
      <c r="B4" t="s">
        <v>23</v>
      </c>
      <c r="C4">
        <v>490</v>
      </c>
    </row>
    <row r="5" spans="1:6">
      <c r="A5" t="s">
        <v>67</v>
      </c>
      <c r="B5" t="s">
        <v>31</v>
      </c>
      <c r="C5">
        <v>335</v>
      </c>
      <c r="E5" s="34" t="s">
        <v>215</v>
      </c>
      <c r="F5">
        <f>_xlfn.STDEV.P(C2:C21)</f>
        <v>89.757381312068148</v>
      </c>
    </row>
    <row r="6" spans="1:6">
      <c r="A6" t="s">
        <v>42</v>
      </c>
      <c r="B6" t="s">
        <v>40</v>
      </c>
      <c r="C6">
        <v>465</v>
      </c>
      <c r="E6" s="34" t="s">
        <v>216</v>
      </c>
      <c r="F6">
        <f>_xlfn.STDEV.S(C2:C21)</f>
        <v>92.089130166034479</v>
      </c>
    </row>
    <row r="7" spans="1:6">
      <c r="A7" t="s">
        <v>133</v>
      </c>
      <c r="B7" t="s">
        <v>31</v>
      </c>
      <c r="C7">
        <v>475</v>
      </c>
    </row>
    <row r="8" spans="1:6">
      <c r="A8" t="s">
        <v>134</v>
      </c>
      <c r="B8" t="s">
        <v>31</v>
      </c>
      <c r="C8">
        <v>525</v>
      </c>
      <c r="E8" s="35" t="s">
        <v>75</v>
      </c>
      <c r="F8" s="37" t="s">
        <v>194</v>
      </c>
    </row>
    <row r="9" spans="1:6">
      <c r="A9" t="s">
        <v>135</v>
      </c>
      <c r="B9" t="s">
        <v>61</v>
      </c>
      <c r="C9">
        <v>385</v>
      </c>
      <c r="E9" s="41" t="s">
        <v>50</v>
      </c>
      <c r="F9" s="38">
        <f>SUMIF(B2:B21,E9,C2:C21)</f>
        <v>943</v>
      </c>
    </row>
    <row r="10" spans="1:6">
      <c r="A10" t="s">
        <v>136</v>
      </c>
      <c r="B10" t="s">
        <v>137</v>
      </c>
      <c r="C10">
        <v>420</v>
      </c>
      <c r="E10" s="41" t="s">
        <v>54</v>
      </c>
      <c r="F10" s="38">
        <f t="shared" ref="F10:F11" si="0">SUMIF(B3:B22,E10,C3:C22)</f>
        <v>912</v>
      </c>
    </row>
    <row r="11" spans="1:6">
      <c r="A11" t="s">
        <v>138</v>
      </c>
      <c r="B11" t="s">
        <v>54</v>
      </c>
      <c r="C11">
        <v>349</v>
      </c>
      <c r="E11" s="42" t="s">
        <v>31</v>
      </c>
      <c r="F11" s="38">
        <f t="shared" si="0"/>
        <v>2010</v>
      </c>
    </row>
    <row r="12" spans="1:6">
      <c r="A12" t="s">
        <v>139</v>
      </c>
      <c r="B12" t="s">
        <v>54</v>
      </c>
      <c r="C12">
        <v>253</v>
      </c>
    </row>
    <row r="13" spans="1:6">
      <c r="A13" t="s">
        <v>140</v>
      </c>
      <c r="B13" t="s">
        <v>73</v>
      </c>
      <c r="C13">
        <v>395</v>
      </c>
    </row>
    <row r="14" spans="1:6">
      <c r="A14" t="s">
        <v>141</v>
      </c>
      <c r="B14" t="s">
        <v>54</v>
      </c>
      <c r="C14">
        <v>310</v>
      </c>
    </row>
    <row r="15" spans="1:6">
      <c r="A15" t="s">
        <v>142</v>
      </c>
      <c r="B15" t="s">
        <v>31</v>
      </c>
      <c r="C15">
        <v>475</v>
      </c>
    </row>
    <row r="16" spans="1:6">
      <c r="A16" t="s">
        <v>143</v>
      </c>
      <c r="B16" t="s">
        <v>50</v>
      </c>
      <c r="C16">
        <v>505</v>
      </c>
    </row>
    <row r="17" spans="1:3">
      <c r="A17" t="s">
        <v>144</v>
      </c>
      <c r="B17" t="s">
        <v>44</v>
      </c>
      <c r="C17">
        <v>455</v>
      </c>
    </row>
    <row r="18" spans="1:3">
      <c r="A18" t="s">
        <v>113</v>
      </c>
      <c r="B18" t="s">
        <v>27</v>
      </c>
      <c r="C18">
        <v>405</v>
      </c>
    </row>
    <row r="19" spans="1:3">
      <c r="A19" t="s">
        <v>145</v>
      </c>
      <c r="B19" t="s">
        <v>50</v>
      </c>
      <c r="C19">
        <v>438</v>
      </c>
    </row>
    <row r="20" spans="1:3">
      <c r="A20" t="s">
        <v>146</v>
      </c>
      <c r="B20" t="s">
        <v>147</v>
      </c>
      <c r="C20">
        <v>310</v>
      </c>
    </row>
    <row r="21" spans="1:3">
      <c r="A21" t="s">
        <v>148</v>
      </c>
      <c r="B21" t="s">
        <v>31</v>
      </c>
      <c r="C21">
        <v>200</v>
      </c>
    </row>
    <row r="23" spans="1:3">
      <c r="C23">
        <f>SUM(C2:C21)</f>
        <v>8005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2023-11-01T16:45:59Z</dcterms:created>
  <dcterms:modified xsi:type="dcterms:W3CDTF">2024-01-02T17:19:53Z</dcterms:modified>
  <cp:category/>
  <cp:contentStatus/>
</cp:coreProperties>
</file>