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3715" windowHeight="10545" activeTab="1"/>
  </bookViews>
  <sheets>
    <sheet name="차트" sheetId="3" r:id="rId1"/>
    <sheet name="기타 의견" sheetId="6" r:id="rId2"/>
    <sheet name="차트 정리 표" sheetId="2" r:id="rId3"/>
    <sheet name="메인 표" sheetId="1" r:id="rId4"/>
    <sheet name="장르 정리 표" sheetId="4" r:id="rId5"/>
    <sheet name="10~14세" sheetId="7" r:id="rId6"/>
    <sheet name="15~19세" sheetId="8" r:id="rId7"/>
    <sheet name="20~24세" sheetId="9" r:id="rId8"/>
    <sheet name="25~29세" sheetId="10" r:id="rId9"/>
    <sheet name="30~34세" sheetId="11" r:id="rId10"/>
    <sheet name="35~39세" sheetId="12" r:id="rId11"/>
    <sheet name="40세 이상" sheetId="13" r:id="rId12"/>
  </sheets>
  <definedNames>
    <definedName name="_xlnm._FilterDatabase" localSheetId="3" hidden="1">'메인 표'!$A$1:$I$204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V2" i="13" l="1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J13" i="4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T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M21" i="2" l="1"/>
  <c r="M27" i="2"/>
  <c r="N5" i="2"/>
  <c r="N9" i="2"/>
  <c r="N14" i="2"/>
  <c r="N17" i="2"/>
  <c r="N22" i="2"/>
  <c r="N23" i="2"/>
  <c r="N28" i="2"/>
  <c r="O6" i="2"/>
  <c r="O11" i="2"/>
  <c r="O10" i="2"/>
  <c r="O20" i="2"/>
  <c r="O26" i="2"/>
  <c r="P3" i="2"/>
  <c r="P8" i="2"/>
  <c r="P12" i="2"/>
  <c r="P15" i="2"/>
  <c r="P21" i="2"/>
  <c r="P27" i="2"/>
  <c r="Q4" i="2"/>
  <c r="Q7" i="2"/>
  <c r="Q13" i="2"/>
  <c r="Q16" i="2"/>
  <c r="Q22" i="2"/>
  <c r="Q28" i="2"/>
  <c r="M20" i="2"/>
  <c r="M26" i="2"/>
  <c r="N4" i="2"/>
  <c r="N7" i="2"/>
  <c r="N13" i="2"/>
  <c r="N16" i="2"/>
  <c r="N27" i="2"/>
  <c r="O5" i="2"/>
  <c r="O9" i="2"/>
  <c r="O14" i="2"/>
  <c r="O17" i="2"/>
  <c r="O23" i="2"/>
  <c r="P6" i="2"/>
  <c r="P11" i="2"/>
  <c r="P10" i="2"/>
  <c r="P20" i="2"/>
  <c r="P26" i="2"/>
  <c r="Q3" i="2"/>
  <c r="Q8" i="2"/>
  <c r="Q12" i="2"/>
  <c r="Q15" i="2"/>
  <c r="Q21" i="2"/>
  <c r="Q27" i="2"/>
  <c r="M23" i="2"/>
  <c r="N3" i="2"/>
  <c r="N8" i="2"/>
  <c r="N12" i="2"/>
  <c r="N15" i="2"/>
  <c r="N21" i="2"/>
  <c r="O4" i="2"/>
  <c r="O7" i="2"/>
  <c r="O13" i="2"/>
  <c r="O16" i="2"/>
  <c r="O22" i="2"/>
  <c r="P5" i="2"/>
  <c r="P9" i="2"/>
  <c r="P14" i="2"/>
  <c r="P17" i="2"/>
  <c r="P23" i="2"/>
  <c r="Q6" i="2"/>
  <c r="Q11" i="2"/>
  <c r="Q10" i="2"/>
  <c r="Q20" i="2"/>
  <c r="Q26" i="2"/>
  <c r="M22" i="2"/>
  <c r="M28" i="2"/>
  <c r="N6" i="2"/>
  <c r="N11" i="2"/>
  <c r="N10" i="2"/>
  <c r="N20" i="2"/>
  <c r="N26" i="2"/>
  <c r="O3" i="2"/>
  <c r="O8" i="2"/>
  <c r="O12" i="2"/>
  <c r="O15" i="2"/>
  <c r="O21" i="2"/>
  <c r="O27" i="2"/>
  <c r="O28" i="2"/>
  <c r="P4" i="2"/>
  <c r="P7" i="2"/>
  <c r="P13" i="2"/>
  <c r="P16" i="2"/>
  <c r="P22" i="2"/>
  <c r="P28" i="2"/>
  <c r="Q5" i="2"/>
  <c r="Q9" i="2"/>
  <c r="Q14" i="2"/>
  <c r="Q17" i="2"/>
  <c r="Q23" i="2"/>
  <c r="K22" i="2"/>
  <c r="K28" i="2"/>
  <c r="L20" i="2"/>
  <c r="L26" i="2"/>
  <c r="K21" i="2"/>
  <c r="K27" i="2"/>
  <c r="L23" i="2"/>
  <c r="K20" i="2"/>
  <c r="K26" i="2"/>
  <c r="L22" i="2"/>
  <c r="L28" i="2"/>
  <c r="K23" i="2"/>
  <c r="L21" i="2"/>
  <c r="L27" i="2"/>
  <c r="C26" i="2"/>
  <c r="C27" i="2"/>
  <c r="C25" i="2"/>
  <c r="C20" i="2"/>
  <c r="C21" i="2"/>
  <c r="C18" i="2"/>
  <c r="C4" i="2"/>
  <c r="C3" i="2"/>
  <c r="C9" i="2"/>
  <c r="C10" i="2"/>
  <c r="C11" i="2"/>
  <c r="C12" i="2"/>
  <c r="C13" i="2"/>
  <c r="C14" i="2"/>
  <c r="C8" i="2"/>
  <c r="C19" i="2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O2" i="4"/>
  <c r="N2" i="4"/>
  <c r="M2" i="4"/>
  <c r="L2" i="4"/>
  <c r="K2" i="4"/>
  <c r="J2" i="4"/>
  <c r="I2" i="4"/>
  <c r="H2" i="4"/>
  <c r="G2" i="4"/>
  <c r="F2" i="4"/>
  <c r="E2" i="4"/>
  <c r="D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" i="4"/>
  <c r="A3" i="4"/>
  <c r="A4" i="4"/>
  <c r="A5" i="4"/>
  <c r="R26" i="2" l="1"/>
  <c r="R23" i="2"/>
  <c r="R20" i="2"/>
  <c r="R27" i="2"/>
  <c r="R28" i="2"/>
  <c r="R21" i="2"/>
  <c r="R22" i="2"/>
  <c r="A198" i="9"/>
  <c r="A198" i="8"/>
  <c r="A198" i="7"/>
  <c r="A194" i="9"/>
  <c r="A194" i="8"/>
  <c r="A194" i="7"/>
  <c r="A186" i="9"/>
  <c r="A186" i="8"/>
  <c r="A186" i="7"/>
  <c r="A178" i="9"/>
  <c r="A178" i="8"/>
  <c r="A178" i="7"/>
  <c r="A174" i="9"/>
  <c r="A174" i="8"/>
  <c r="A174" i="7"/>
  <c r="A170" i="9"/>
  <c r="A170" i="8"/>
  <c r="A170" i="7"/>
  <c r="A154" i="9"/>
  <c r="A154" i="8"/>
  <c r="A154" i="7"/>
  <c r="A146" i="9"/>
  <c r="A146" i="8"/>
  <c r="A146" i="7"/>
  <c r="A138" i="9"/>
  <c r="A138" i="8"/>
  <c r="A138" i="7"/>
  <c r="A130" i="9"/>
  <c r="A130" i="8"/>
  <c r="A130" i="7"/>
  <c r="A122" i="9"/>
  <c r="A122" i="8"/>
  <c r="A122" i="7"/>
  <c r="A114" i="9"/>
  <c r="A114" i="8"/>
  <c r="A114" i="7"/>
  <c r="A106" i="9"/>
  <c r="A106" i="8"/>
  <c r="A106" i="7"/>
  <c r="A98" i="9"/>
  <c r="A98" i="8"/>
  <c r="A98" i="7"/>
  <c r="A86" i="9"/>
  <c r="A86" i="8"/>
  <c r="A86" i="7"/>
  <c r="A82" i="9"/>
  <c r="A82" i="8"/>
  <c r="A82" i="7"/>
  <c r="A74" i="9"/>
  <c r="A74" i="8"/>
  <c r="A74" i="7"/>
  <c r="A54" i="9"/>
  <c r="A54" i="8"/>
  <c r="A54" i="7"/>
  <c r="A46" i="9"/>
  <c r="A46" i="8"/>
  <c r="A46" i="7"/>
  <c r="A34" i="9"/>
  <c r="A34" i="8"/>
  <c r="A34" i="7"/>
  <c r="A30" i="9"/>
  <c r="A30" i="8"/>
  <c r="A30" i="7"/>
  <c r="A22" i="9"/>
  <c r="A22" i="8"/>
  <c r="A22" i="7"/>
  <c r="A10" i="9"/>
  <c r="A10" i="8"/>
  <c r="A10" i="7"/>
  <c r="A6" i="9"/>
  <c r="A6" i="8"/>
  <c r="A6" i="7"/>
  <c r="B198" i="9"/>
  <c r="B198" i="8"/>
  <c r="B198" i="7"/>
  <c r="B182" i="9"/>
  <c r="B182" i="8"/>
  <c r="B182" i="7"/>
  <c r="A2" i="9"/>
  <c r="A2" i="8"/>
  <c r="A2" i="7"/>
  <c r="A201" i="9"/>
  <c r="A201" i="8"/>
  <c r="A201" i="7"/>
  <c r="A197" i="9"/>
  <c r="A197" i="8"/>
  <c r="A197" i="7"/>
  <c r="A193" i="9"/>
  <c r="A193" i="8"/>
  <c r="A193" i="7"/>
  <c r="A189" i="9"/>
  <c r="A189" i="8"/>
  <c r="A189" i="7"/>
  <c r="A185" i="9"/>
  <c r="A185" i="8"/>
  <c r="A185" i="7"/>
  <c r="A181" i="9"/>
  <c r="A181" i="8"/>
  <c r="A181" i="7"/>
  <c r="A177" i="9"/>
  <c r="A177" i="8"/>
  <c r="A177" i="7"/>
  <c r="A173" i="9"/>
  <c r="A173" i="8"/>
  <c r="A173" i="7"/>
  <c r="A169" i="9"/>
  <c r="A169" i="8"/>
  <c r="A169" i="7"/>
  <c r="A165" i="9"/>
  <c r="A165" i="8"/>
  <c r="A165" i="7"/>
  <c r="A161" i="9"/>
  <c r="A161" i="8"/>
  <c r="A161" i="7"/>
  <c r="A157" i="9"/>
  <c r="A157" i="8"/>
  <c r="A157" i="7"/>
  <c r="A153" i="9"/>
  <c r="A153" i="8"/>
  <c r="A153" i="7"/>
  <c r="A149" i="9"/>
  <c r="A149" i="8"/>
  <c r="A149" i="7"/>
  <c r="A145" i="9"/>
  <c r="A145" i="8"/>
  <c r="A145" i="7"/>
  <c r="A141" i="9"/>
  <c r="A141" i="8"/>
  <c r="A137" i="9"/>
  <c r="A137" i="8"/>
  <c r="A137" i="7"/>
  <c r="A133" i="9"/>
  <c r="A133" i="8"/>
  <c r="A133" i="7"/>
  <c r="A129" i="9"/>
  <c r="A129" i="8"/>
  <c r="A129" i="7"/>
  <c r="A125" i="9"/>
  <c r="A125" i="8"/>
  <c r="A125" i="7"/>
  <c r="A121" i="9"/>
  <c r="A121" i="8"/>
  <c r="A121" i="7"/>
  <c r="A117" i="9"/>
  <c r="A117" i="8"/>
  <c r="A117" i="7"/>
  <c r="A113" i="9"/>
  <c r="A113" i="8"/>
  <c r="A113" i="7"/>
  <c r="A109" i="9"/>
  <c r="A109" i="8"/>
  <c r="A109" i="7"/>
  <c r="A105" i="9"/>
  <c r="A105" i="8"/>
  <c r="A105" i="7"/>
  <c r="A101" i="9"/>
  <c r="A101" i="8"/>
  <c r="A101" i="7"/>
  <c r="A97" i="9"/>
  <c r="A97" i="8"/>
  <c r="A97" i="7"/>
  <c r="A93" i="9"/>
  <c r="A93" i="8"/>
  <c r="A93" i="7"/>
  <c r="A89" i="9"/>
  <c r="A89" i="8"/>
  <c r="A89" i="7"/>
  <c r="A85" i="9"/>
  <c r="A85" i="8"/>
  <c r="A85" i="7"/>
  <c r="A81" i="9"/>
  <c r="A81" i="8"/>
  <c r="A81" i="7"/>
  <c r="A77" i="9"/>
  <c r="A77" i="8"/>
  <c r="A77" i="7"/>
  <c r="A73" i="9"/>
  <c r="A73" i="8"/>
  <c r="A73" i="7"/>
  <c r="A69" i="9"/>
  <c r="A69" i="8"/>
  <c r="A69" i="7"/>
  <c r="A65" i="9"/>
  <c r="A65" i="8"/>
  <c r="A65" i="7"/>
  <c r="A61" i="9"/>
  <c r="A61" i="8"/>
  <c r="A61" i="7"/>
  <c r="A57" i="9"/>
  <c r="A57" i="8"/>
  <c r="A57" i="7"/>
  <c r="A53" i="9"/>
  <c r="A53" i="8"/>
  <c r="A53" i="7"/>
  <c r="A49" i="9"/>
  <c r="A49" i="8"/>
  <c r="A49" i="7"/>
  <c r="A45" i="9"/>
  <c r="A45" i="8"/>
  <c r="A45" i="7"/>
  <c r="A41" i="9"/>
  <c r="A41" i="8"/>
  <c r="A41" i="7"/>
  <c r="A33" i="9"/>
  <c r="A33" i="8"/>
  <c r="A33" i="7"/>
  <c r="A29" i="9"/>
  <c r="A29" i="8"/>
  <c r="A29" i="7"/>
  <c r="A25" i="9"/>
  <c r="A25" i="8"/>
  <c r="A25" i="7"/>
  <c r="A21" i="9"/>
  <c r="A21" i="8"/>
  <c r="A21" i="7"/>
  <c r="A17" i="9"/>
  <c r="A17" i="8"/>
  <c r="A17" i="7"/>
  <c r="A13" i="9"/>
  <c r="A13" i="8"/>
  <c r="A13" i="7"/>
  <c r="A9" i="9"/>
  <c r="A9" i="8"/>
  <c r="A9" i="7"/>
  <c r="B2" i="9"/>
  <c r="B2" i="8"/>
  <c r="B2" i="7"/>
  <c r="B201" i="9"/>
  <c r="B201" i="8"/>
  <c r="B201" i="7"/>
  <c r="B197" i="9"/>
  <c r="B197" i="8"/>
  <c r="B197" i="7"/>
  <c r="B193" i="9"/>
  <c r="B193" i="8"/>
  <c r="B193" i="7"/>
  <c r="B189" i="9"/>
  <c r="B189" i="8"/>
  <c r="B189" i="7"/>
  <c r="B185" i="9"/>
  <c r="B185" i="8"/>
  <c r="B185" i="7"/>
  <c r="B181" i="9"/>
  <c r="B181" i="8"/>
  <c r="B181" i="7"/>
  <c r="B177" i="9"/>
  <c r="B177" i="8"/>
  <c r="B177" i="7"/>
  <c r="B173" i="9"/>
  <c r="B173" i="8"/>
  <c r="B173" i="7"/>
  <c r="B169" i="9"/>
  <c r="B169" i="8"/>
  <c r="B169" i="7"/>
  <c r="B165" i="9"/>
  <c r="B165" i="8"/>
  <c r="B165" i="7"/>
  <c r="B161" i="9"/>
  <c r="B161" i="8"/>
  <c r="B161" i="7"/>
  <c r="B157" i="9"/>
  <c r="B157" i="8"/>
  <c r="B157" i="7"/>
  <c r="B153" i="9"/>
  <c r="B153" i="8"/>
  <c r="B153" i="7"/>
  <c r="B149" i="9"/>
  <c r="B149" i="8"/>
  <c r="B149" i="7"/>
  <c r="B145" i="9"/>
  <c r="B145" i="8"/>
  <c r="B145" i="7"/>
  <c r="B141" i="9"/>
  <c r="B141" i="8"/>
  <c r="B137" i="9"/>
  <c r="B137" i="8"/>
  <c r="B137" i="7"/>
  <c r="B133" i="9"/>
  <c r="B133" i="8"/>
  <c r="B133" i="7"/>
  <c r="B129" i="9"/>
  <c r="B129" i="8"/>
  <c r="B129" i="7"/>
  <c r="B125" i="9"/>
  <c r="B125" i="8"/>
  <c r="B125" i="7"/>
  <c r="B121" i="9"/>
  <c r="B121" i="8"/>
  <c r="B121" i="7"/>
  <c r="B117" i="9"/>
  <c r="B117" i="8"/>
  <c r="B117" i="7"/>
  <c r="B113" i="9"/>
  <c r="B113" i="8"/>
  <c r="B113" i="7"/>
  <c r="B109" i="9"/>
  <c r="B109" i="8"/>
  <c r="B109" i="7"/>
  <c r="B105" i="9"/>
  <c r="B105" i="8"/>
  <c r="B105" i="7"/>
  <c r="B101" i="9"/>
  <c r="B101" i="8"/>
  <c r="B101" i="7"/>
  <c r="B97" i="9"/>
  <c r="B97" i="8"/>
  <c r="B97" i="7"/>
  <c r="B93" i="9"/>
  <c r="B93" i="8"/>
  <c r="B93" i="7"/>
  <c r="B89" i="9"/>
  <c r="B89" i="8"/>
  <c r="B89" i="7"/>
  <c r="B85" i="9"/>
  <c r="B85" i="8"/>
  <c r="B85" i="7"/>
  <c r="B81" i="9"/>
  <c r="B81" i="8"/>
  <c r="B81" i="7"/>
  <c r="B77" i="9"/>
  <c r="B77" i="8"/>
  <c r="B77" i="7"/>
  <c r="B73" i="9"/>
  <c r="B73" i="8"/>
  <c r="B73" i="7"/>
  <c r="B69" i="9"/>
  <c r="B69" i="8"/>
  <c r="B69" i="7"/>
  <c r="B65" i="9"/>
  <c r="B65" i="8"/>
  <c r="B65" i="7"/>
  <c r="B61" i="9"/>
  <c r="B61" i="8"/>
  <c r="B61" i="7"/>
  <c r="B57" i="9"/>
  <c r="B57" i="8"/>
  <c r="B57" i="7"/>
  <c r="B53" i="9"/>
  <c r="B53" i="8"/>
  <c r="B53" i="7"/>
  <c r="B49" i="9"/>
  <c r="B49" i="8"/>
  <c r="B49" i="7"/>
  <c r="B45" i="9"/>
  <c r="B45" i="8"/>
  <c r="B45" i="7"/>
  <c r="B41" i="9"/>
  <c r="B41" i="8"/>
  <c r="B41" i="7"/>
  <c r="B33" i="9"/>
  <c r="B33" i="8"/>
  <c r="B33" i="7"/>
  <c r="B29" i="9"/>
  <c r="B29" i="8"/>
  <c r="B29" i="7"/>
  <c r="B25" i="9"/>
  <c r="B25" i="8"/>
  <c r="B25" i="7"/>
  <c r="B21" i="9"/>
  <c r="B21" i="8"/>
  <c r="B21" i="7"/>
  <c r="B17" i="9"/>
  <c r="B17" i="8"/>
  <c r="B17" i="7"/>
  <c r="B13" i="9"/>
  <c r="B13" i="8"/>
  <c r="B13" i="7"/>
  <c r="B9" i="9"/>
  <c r="B9" i="8"/>
  <c r="B9" i="7"/>
  <c r="B5" i="9"/>
  <c r="B5" i="8"/>
  <c r="B5" i="7"/>
  <c r="G6" i="2"/>
  <c r="D2" i="9"/>
  <c r="D2" i="8"/>
  <c r="D2" i="7"/>
  <c r="G2" i="9"/>
  <c r="G2" i="8"/>
  <c r="G2" i="7"/>
  <c r="K2" i="9"/>
  <c r="K2" i="8"/>
  <c r="K2" i="7"/>
  <c r="O2" i="9"/>
  <c r="O2" i="8"/>
  <c r="O2" i="7"/>
  <c r="L204" i="9"/>
  <c r="L204" i="8"/>
  <c r="L204" i="7"/>
  <c r="H204" i="9"/>
  <c r="H204" i="8"/>
  <c r="H204" i="7"/>
  <c r="D204" i="9"/>
  <c r="D204" i="8"/>
  <c r="D204" i="7"/>
  <c r="M203" i="9"/>
  <c r="M203" i="8"/>
  <c r="M203" i="7"/>
  <c r="I203" i="9"/>
  <c r="I203" i="8"/>
  <c r="I203" i="7"/>
  <c r="E203" i="9"/>
  <c r="E203" i="8"/>
  <c r="E203" i="7"/>
  <c r="N202" i="9"/>
  <c r="N202" i="8"/>
  <c r="N202" i="7"/>
  <c r="J202" i="9"/>
  <c r="J202" i="8"/>
  <c r="J202" i="7"/>
  <c r="F202" i="9"/>
  <c r="F202" i="8"/>
  <c r="F202" i="7"/>
  <c r="O201" i="9"/>
  <c r="O201" i="8"/>
  <c r="O201" i="7"/>
  <c r="K201" i="9"/>
  <c r="K201" i="8"/>
  <c r="K201" i="7"/>
  <c r="G201" i="9"/>
  <c r="G201" i="8"/>
  <c r="G201" i="7"/>
  <c r="C201" i="9"/>
  <c r="C201" i="8"/>
  <c r="C201" i="7"/>
  <c r="L200" i="9"/>
  <c r="L200" i="8"/>
  <c r="L200" i="7"/>
  <c r="H200" i="9"/>
  <c r="H200" i="8"/>
  <c r="H200" i="7"/>
  <c r="D200" i="9"/>
  <c r="D200" i="8"/>
  <c r="D200" i="7"/>
  <c r="M199" i="9"/>
  <c r="M199" i="8"/>
  <c r="M199" i="7"/>
  <c r="I199" i="9"/>
  <c r="I199" i="8"/>
  <c r="I199" i="7"/>
  <c r="E199" i="9"/>
  <c r="E199" i="8"/>
  <c r="E199" i="7"/>
  <c r="N198" i="9"/>
  <c r="N198" i="8"/>
  <c r="N198" i="7"/>
  <c r="J198" i="9"/>
  <c r="J198" i="8"/>
  <c r="J198" i="7"/>
  <c r="F198" i="9"/>
  <c r="F198" i="8"/>
  <c r="F198" i="7"/>
  <c r="O197" i="9"/>
  <c r="O197" i="8"/>
  <c r="O197" i="7"/>
  <c r="K197" i="9"/>
  <c r="K197" i="8"/>
  <c r="K197" i="7"/>
  <c r="G197" i="9"/>
  <c r="G197" i="8"/>
  <c r="G197" i="7"/>
  <c r="C197" i="9"/>
  <c r="C197" i="8"/>
  <c r="C197" i="7"/>
  <c r="L196" i="9"/>
  <c r="L196" i="8"/>
  <c r="L196" i="7"/>
  <c r="H196" i="9"/>
  <c r="H196" i="8"/>
  <c r="H196" i="7"/>
  <c r="D196" i="9"/>
  <c r="D196" i="8"/>
  <c r="D196" i="7"/>
  <c r="M195" i="9"/>
  <c r="M195" i="8"/>
  <c r="M195" i="7"/>
  <c r="I195" i="9"/>
  <c r="I195" i="8"/>
  <c r="I195" i="7"/>
  <c r="E195" i="9"/>
  <c r="E195" i="8"/>
  <c r="E195" i="7"/>
  <c r="N194" i="9"/>
  <c r="N194" i="8"/>
  <c r="N194" i="7"/>
  <c r="J194" i="9"/>
  <c r="J194" i="8"/>
  <c r="J194" i="7"/>
  <c r="F194" i="9"/>
  <c r="F194" i="8"/>
  <c r="F194" i="7"/>
  <c r="O193" i="9"/>
  <c r="O193" i="8"/>
  <c r="O193" i="7"/>
  <c r="K193" i="9"/>
  <c r="K193" i="8"/>
  <c r="K193" i="7"/>
  <c r="G193" i="9"/>
  <c r="G193" i="8"/>
  <c r="G193" i="7"/>
  <c r="C193" i="9"/>
  <c r="C193" i="8"/>
  <c r="C193" i="7"/>
  <c r="L192" i="9"/>
  <c r="L192" i="8"/>
  <c r="L192" i="7"/>
  <c r="H192" i="9"/>
  <c r="H192" i="8"/>
  <c r="H192" i="7"/>
  <c r="D192" i="9"/>
  <c r="D192" i="8"/>
  <c r="D192" i="7"/>
  <c r="M191" i="9"/>
  <c r="M191" i="8"/>
  <c r="M191" i="7"/>
  <c r="I191" i="9"/>
  <c r="I191" i="8"/>
  <c r="I191" i="7"/>
  <c r="E191" i="9"/>
  <c r="E191" i="8"/>
  <c r="E191" i="7"/>
  <c r="N190" i="9"/>
  <c r="N190" i="8"/>
  <c r="N190" i="7"/>
  <c r="J190" i="9"/>
  <c r="J190" i="8"/>
  <c r="J190" i="7"/>
  <c r="F190" i="9"/>
  <c r="F190" i="8"/>
  <c r="F190" i="7"/>
  <c r="O189" i="9"/>
  <c r="O189" i="8"/>
  <c r="O189" i="7"/>
  <c r="K189" i="9"/>
  <c r="K189" i="8"/>
  <c r="K189" i="7"/>
  <c r="G189" i="9"/>
  <c r="G189" i="8"/>
  <c r="G189" i="7"/>
  <c r="C189" i="9"/>
  <c r="C189" i="8"/>
  <c r="C189" i="7"/>
  <c r="L188" i="9"/>
  <c r="L188" i="8"/>
  <c r="L188" i="7"/>
  <c r="H188" i="9"/>
  <c r="H188" i="8"/>
  <c r="H188" i="7"/>
  <c r="D188" i="9"/>
  <c r="D188" i="8"/>
  <c r="D188" i="7"/>
  <c r="M187" i="9"/>
  <c r="M187" i="8"/>
  <c r="M187" i="7"/>
  <c r="I187" i="9"/>
  <c r="I187" i="8"/>
  <c r="I187" i="7"/>
  <c r="E187" i="9"/>
  <c r="E187" i="8"/>
  <c r="E187" i="7"/>
  <c r="N186" i="9"/>
  <c r="N186" i="8"/>
  <c r="N186" i="7"/>
  <c r="J186" i="9"/>
  <c r="J186" i="8"/>
  <c r="J186" i="7"/>
  <c r="F186" i="9"/>
  <c r="F186" i="8"/>
  <c r="F186" i="7"/>
  <c r="O185" i="9"/>
  <c r="O185" i="8"/>
  <c r="O185" i="7"/>
  <c r="K185" i="9"/>
  <c r="K185" i="8"/>
  <c r="K185" i="7"/>
  <c r="G185" i="9"/>
  <c r="G185" i="8"/>
  <c r="G185" i="7"/>
  <c r="C185" i="9"/>
  <c r="C185" i="8"/>
  <c r="C185" i="7"/>
  <c r="L184" i="9"/>
  <c r="L184" i="8"/>
  <c r="L184" i="7"/>
  <c r="H184" i="9"/>
  <c r="H184" i="8"/>
  <c r="H184" i="7"/>
  <c r="D184" i="9"/>
  <c r="D184" i="8"/>
  <c r="D184" i="7"/>
  <c r="M183" i="9"/>
  <c r="M183" i="8"/>
  <c r="M183" i="7"/>
  <c r="I183" i="9"/>
  <c r="I183" i="8"/>
  <c r="I183" i="7"/>
  <c r="E183" i="9"/>
  <c r="E183" i="8"/>
  <c r="E183" i="7"/>
  <c r="N182" i="9"/>
  <c r="N182" i="8"/>
  <c r="N182" i="7"/>
  <c r="J182" i="9"/>
  <c r="J182" i="8"/>
  <c r="J182" i="7"/>
  <c r="F182" i="9"/>
  <c r="F182" i="8"/>
  <c r="F182" i="7"/>
  <c r="O181" i="9"/>
  <c r="O181" i="8"/>
  <c r="O181" i="7"/>
  <c r="K181" i="9"/>
  <c r="K181" i="8"/>
  <c r="K181" i="7"/>
  <c r="G181" i="9"/>
  <c r="G181" i="8"/>
  <c r="G181" i="7"/>
  <c r="C181" i="9"/>
  <c r="C181" i="8"/>
  <c r="C181" i="7"/>
  <c r="L180" i="9"/>
  <c r="L180" i="8"/>
  <c r="L180" i="7"/>
  <c r="H180" i="9"/>
  <c r="H180" i="8"/>
  <c r="H180" i="7"/>
  <c r="D180" i="9"/>
  <c r="D180" i="8"/>
  <c r="D180" i="7"/>
  <c r="M179" i="9"/>
  <c r="M179" i="8"/>
  <c r="M179" i="7"/>
  <c r="I179" i="9"/>
  <c r="I179" i="8"/>
  <c r="I179" i="7"/>
  <c r="E179" i="9"/>
  <c r="E179" i="8"/>
  <c r="E179" i="7"/>
  <c r="N178" i="9"/>
  <c r="N178" i="8"/>
  <c r="N178" i="7"/>
  <c r="J178" i="9"/>
  <c r="J178" i="8"/>
  <c r="J178" i="7"/>
  <c r="F178" i="9"/>
  <c r="F178" i="8"/>
  <c r="F178" i="7"/>
  <c r="O177" i="9"/>
  <c r="O177" i="8"/>
  <c r="O177" i="7"/>
  <c r="K177" i="9"/>
  <c r="K177" i="8"/>
  <c r="K177" i="7"/>
  <c r="G177" i="9"/>
  <c r="G177" i="8"/>
  <c r="G177" i="7"/>
  <c r="C177" i="9"/>
  <c r="C177" i="8"/>
  <c r="C177" i="7"/>
  <c r="L176" i="9"/>
  <c r="L176" i="8"/>
  <c r="L176" i="7"/>
  <c r="H176" i="9"/>
  <c r="H176" i="8"/>
  <c r="H176" i="7"/>
  <c r="D176" i="9"/>
  <c r="D176" i="8"/>
  <c r="D176" i="7"/>
  <c r="M175" i="9"/>
  <c r="M175" i="8"/>
  <c r="M175" i="7"/>
  <c r="I175" i="9"/>
  <c r="I175" i="8"/>
  <c r="I175" i="7"/>
  <c r="E175" i="9"/>
  <c r="E175" i="8"/>
  <c r="E175" i="7"/>
  <c r="N174" i="9"/>
  <c r="N174" i="8"/>
  <c r="N174" i="7"/>
  <c r="J174" i="9"/>
  <c r="J174" i="8"/>
  <c r="J174" i="7"/>
  <c r="F174" i="9"/>
  <c r="F174" i="8"/>
  <c r="F174" i="7"/>
  <c r="O173" i="9"/>
  <c r="O173" i="8"/>
  <c r="O173" i="7"/>
  <c r="K173" i="9"/>
  <c r="K173" i="8"/>
  <c r="K173" i="7"/>
  <c r="G173" i="9"/>
  <c r="G173" i="8"/>
  <c r="G173" i="7"/>
  <c r="C173" i="9"/>
  <c r="C173" i="8"/>
  <c r="C173" i="7"/>
  <c r="L172" i="9"/>
  <c r="L172" i="8"/>
  <c r="L172" i="7"/>
  <c r="H172" i="9"/>
  <c r="H172" i="8"/>
  <c r="H172" i="7"/>
  <c r="D172" i="9"/>
  <c r="D172" i="8"/>
  <c r="D172" i="7"/>
  <c r="M171" i="9"/>
  <c r="M171" i="8"/>
  <c r="M171" i="7"/>
  <c r="I171" i="9"/>
  <c r="I171" i="8"/>
  <c r="I171" i="7"/>
  <c r="E171" i="9"/>
  <c r="E171" i="8"/>
  <c r="E171" i="7"/>
  <c r="N170" i="9"/>
  <c r="N170" i="8"/>
  <c r="N170" i="7"/>
  <c r="J170" i="9"/>
  <c r="J170" i="8"/>
  <c r="J170" i="7"/>
  <c r="F170" i="9"/>
  <c r="F170" i="8"/>
  <c r="F170" i="7"/>
  <c r="O169" i="9"/>
  <c r="O169" i="8"/>
  <c r="O169" i="7"/>
  <c r="K169" i="9"/>
  <c r="K169" i="8"/>
  <c r="K169" i="7"/>
  <c r="G169" i="9"/>
  <c r="G169" i="8"/>
  <c r="G169" i="7"/>
  <c r="C169" i="9"/>
  <c r="C169" i="8"/>
  <c r="C169" i="7"/>
  <c r="L168" i="9"/>
  <c r="L168" i="8"/>
  <c r="L168" i="7"/>
  <c r="H168" i="9"/>
  <c r="H168" i="8"/>
  <c r="H168" i="7"/>
  <c r="D168" i="9"/>
  <c r="D168" i="8"/>
  <c r="D168" i="7"/>
  <c r="M167" i="9"/>
  <c r="M167" i="8"/>
  <c r="M167" i="7"/>
  <c r="I167" i="9"/>
  <c r="I167" i="8"/>
  <c r="I167" i="7"/>
  <c r="E167" i="9"/>
  <c r="E167" i="8"/>
  <c r="E167" i="7"/>
  <c r="N166" i="9"/>
  <c r="N166" i="8"/>
  <c r="N166" i="7"/>
  <c r="J166" i="9"/>
  <c r="J166" i="8"/>
  <c r="J166" i="7"/>
  <c r="F166" i="9"/>
  <c r="F166" i="8"/>
  <c r="F166" i="7"/>
  <c r="O165" i="9"/>
  <c r="O165" i="8"/>
  <c r="O165" i="7"/>
  <c r="K165" i="9"/>
  <c r="K165" i="8"/>
  <c r="K165" i="7"/>
  <c r="G165" i="9"/>
  <c r="G165" i="8"/>
  <c r="G165" i="7"/>
  <c r="C165" i="9"/>
  <c r="C165" i="8"/>
  <c r="C165" i="7"/>
  <c r="L164" i="9"/>
  <c r="L164" i="8"/>
  <c r="L164" i="7"/>
  <c r="H164" i="9"/>
  <c r="H164" i="8"/>
  <c r="H164" i="7"/>
  <c r="D164" i="9"/>
  <c r="D164" i="8"/>
  <c r="D164" i="7"/>
  <c r="O161" i="9"/>
  <c r="O161" i="8"/>
  <c r="O161" i="7"/>
  <c r="K161" i="9"/>
  <c r="K161" i="8"/>
  <c r="K161" i="7"/>
  <c r="G161" i="9"/>
  <c r="G161" i="8"/>
  <c r="G161" i="7"/>
  <c r="C161" i="9"/>
  <c r="C161" i="8"/>
  <c r="C161" i="7"/>
  <c r="L160" i="9"/>
  <c r="L160" i="8"/>
  <c r="L160" i="7"/>
  <c r="H160" i="9"/>
  <c r="H160" i="8"/>
  <c r="H160" i="7"/>
  <c r="D160" i="9"/>
  <c r="D160" i="8"/>
  <c r="D160" i="7"/>
  <c r="M159" i="9"/>
  <c r="M159" i="8"/>
  <c r="M159" i="7"/>
  <c r="I159" i="9"/>
  <c r="I159" i="8"/>
  <c r="I159" i="7"/>
  <c r="E159" i="9"/>
  <c r="E159" i="8"/>
  <c r="E159" i="7"/>
  <c r="N158" i="9"/>
  <c r="N158" i="8"/>
  <c r="N158" i="7"/>
  <c r="J158" i="9"/>
  <c r="J158" i="8"/>
  <c r="J158" i="7"/>
  <c r="F158" i="9"/>
  <c r="F158" i="8"/>
  <c r="F158" i="7"/>
  <c r="O157" i="9"/>
  <c r="O157" i="8"/>
  <c r="O157" i="7"/>
  <c r="K157" i="9"/>
  <c r="K157" i="8"/>
  <c r="K157" i="7"/>
  <c r="G157" i="9"/>
  <c r="G157" i="8"/>
  <c r="G157" i="7"/>
  <c r="C157" i="9"/>
  <c r="C157" i="8"/>
  <c r="C157" i="7"/>
  <c r="L156" i="9"/>
  <c r="L156" i="8"/>
  <c r="L156" i="7"/>
  <c r="H156" i="9"/>
  <c r="H156" i="8"/>
  <c r="H156" i="7"/>
  <c r="D156" i="9"/>
  <c r="D156" i="8"/>
  <c r="D156" i="7"/>
  <c r="M155" i="9"/>
  <c r="M155" i="8"/>
  <c r="M155" i="7"/>
  <c r="I155" i="9"/>
  <c r="I155" i="8"/>
  <c r="I155" i="7"/>
  <c r="E155" i="9"/>
  <c r="E155" i="8"/>
  <c r="E155" i="7"/>
  <c r="N154" i="9"/>
  <c r="N154" i="8"/>
  <c r="N154" i="7"/>
  <c r="J154" i="9"/>
  <c r="J154" i="8"/>
  <c r="J154" i="7"/>
  <c r="F154" i="9"/>
  <c r="F154" i="8"/>
  <c r="F154" i="7"/>
  <c r="O153" i="9"/>
  <c r="O153" i="8"/>
  <c r="O153" i="7"/>
  <c r="K153" i="9"/>
  <c r="K153" i="8"/>
  <c r="K153" i="7"/>
  <c r="G153" i="9"/>
  <c r="G153" i="8"/>
  <c r="G153" i="7"/>
  <c r="C153" i="9"/>
  <c r="C153" i="8"/>
  <c r="C153" i="7"/>
  <c r="L152" i="9"/>
  <c r="L152" i="8"/>
  <c r="L152" i="7"/>
  <c r="H152" i="9"/>
  <c r="H152" i="8"/>
  <c r="H152" i="7"/>
  <c r="D152" i="9"/>
  <c r="D152" i="8"/>
  <c r="D152" i="7"/>
  <c r="M151" i="9"/>
  <c r="M151" i="8"/>
  <c r="M151" i="7"/>
  <c r="I151" i="9"/>
  <c r="I151" i="8"/>
  <c r="I151" i="7"/>
  <c r="E151" i="9"/>
  <c r="E151" i="8"/>
  <c r="E151" i="7"/>
  <c r="N150" i="9"/>
  <c r="N150" i="8"/>
  <c r="N150" i="7"/>
  <c r="J150" i="9"/>
  <c r="J150" i="8"/>
  <c r="J150" i="7"/>
  <c r="F150" i="9"/>
  <c r="F150" i="8"/>
  <c r="F150" i="7"/>
  <c r="O149" i="9"/>
  <c r="O149" i="8"/>
  <c r="O149" i="7"/>
  <c r="K149" i="9"/>
  <c r="K149" i="8"/>
  <c r="K149" i="7"/>
  <c r="G149" i="9"/>
  <c r="G149" i="8"/>
  <c r="G149" i="7"/>
  <c r="C149" i="9"/>
  <c r="C149" i="8"/>
  <c r="C149" i="7"/>
  <c r="L148" i="9"/>
  <c r="L148" i="8"/>
  <c r="L148" i="7"/>
  <c r="H148" i="9"/>
  <c r="H148" i="8"/>
  <c r="H148" i="7"/>
  <c r="D148" i="9"/>
  <c r="D148" i="8"/>
  <c r="D148" i="7"/>
  <c r="M147" i="9"/>
  <c r="M147" i="8"/>
  <c r="M147" i="7"/>
  <c r="I147" i="9"/>
  <c r="I147" i="8"/>
  <c r="I147" i="7"/>
  <c r="E147" i="9"/>
  <c r="E147" i="8"/>
  <c r="E147" i="7"/>
  <c r="N146" i="9"/>
  <c r="N146" i="8"/>
  <c r="N146" i="7"/>
  <c r="J146" i="9"/>
  <c r="J146" i="8"/>
  <c r="J146" i="7"/>
  <c r="F146" i="9"/>
  <c r="F146" i="8"/>
  <c r="F146" i="7"/>
  <c r="O145" i="9"/>
  <c r="O145" i="8"/>
  <c r="O145" i="7"/>
  <c r="K145" i="9"/>
  <c r="K145" i="8"/>
  <c r="K145" i="7"/>
  <c r="G145" i="9"/>
  <c r="G145" i="8"/>
  <c r="G145" i="7"/>
  <c r="C145" i="9"/>
  <c r="C145" i="8"/>
  <c r="C145" i="7"/>
  <c r="L144" i="9"/>
  <c r="L144" i="8"/>
  <c r="L144" i="7"/>
  <c r="H144" i="9"/>
  <c r="H144" i="8"/>
  <c r="H144" i="7"/>
  <c r="D144" i="9"/>
  <c r="D144" i="8"/>
  <c r="D144" i="7"/>
  <c r="M143" i="9"/>
  <c r="M143" i="8"/>
  <c r="M143" i="7"/>
  <c r="I143" i="9"/>
  <c r="I143" i="8"/>
  <c r="I143" i="7"/>
  <c r="E143" i="9"/>
  <c r="E143" i="8"/>
  <c r="E143" i="7"/>
  <c r="N142" i="9"/>
  <c r="N142" i="8"/>
  <c r="N142" i="7"/>
  <c r="J142" i="9"/>
  <c r="J142" i="8"/>
  <c r="J142" i="7"/>
  <c r="F142" i="9"/>
  <c r="F142" i="8"/>
  <c r="F142" i="7"/>
  <c r="O141" i="9"/>
  <c r="O141" i="8"/>
  <c r="K141" i="9"/>
  <c r="K141" i="8"/>
  <c r="G141" i="9"/>
  <c r="G141" i="8"/>
  <c r="C141" i="9"/>
  <c r="C141" i="8"/>
  <c r="L140" i="9"/>
  <c r="L140" i="8"/>
  <c r="L140" i="7"/>
  <c r="H140" i="9"/>
  <c r="H140" i="8"/>
  <c r="H140" i="7"/>
  <c r="D140" i="9"/>
  <c r="D140" i="8"/>
  <c r="D140" i="7"/>
  <c r="M139" i="9"/>
  <c r="M139" i="8"/>
  <c r="M139" i="7"/>
  <c r="I139" i="9"/>
  <c r="I139" i="8"/>
  <c r="I139" i="7"/>
  <c r="E139" i="9"/>
  <c r="E139" i="8"/>
  <c r="E139" i="7"/>
  <c r="N138" i="9"/>
  <c r="N138" i="8"/>
  <c r="N138" i="7"/>
  <c r="J138" i="9"/>
  <c r="J138" i="8"/>
  <c r="J138" i="7"/>
  <c r="F138" i="9"/>
  <c r="F138" i="8"/>
  <c r="F138" i="7"/>
  <c r="O137" i="9"/>
  <c r="O137" i="8"/>
  <c r="O137" i="7"/>
  <c r="K137" i="9"/>
  <c r="K137" i="8"/>
  <c r="K137" i="7"/>
  <c r="G137" i="9"/>
  <c r="G137" i="8"/>
  <c r="G137" i="7"/>
  <c r="C137" i="9"/>
  <c r="C137" i="8"/>
  <c r="C137" i="7"/>
  <c r="L136" i="9"/>
  <c r="L136" i="8"/>
  <c r="L136" i="7"/>
  <c r="H136" i="9"/>
  <c r="H136" i="8"/>
  <c r="H136" i="7"/>
  <c r="D136" i="9"/>
  <c r="D136" i="8"/>
  <c r="D136" i="7"/>
  <c r="M135" i="9"/>
  <c r="M135" i="8"/>
  <c r="M135" i="7"/>
  <c r="I135" i="9"/>
  <c r="I135" i="8"/>
  <c r="I135" i="7"/>
  <c r="E135" i="9"/>
  <c r="E135" i="8"/>
  <c r="E135" i="7"/>
  <c r="N134" i="9"/>
  <c r="N134" i="8"/>
  <c r="N134" i="7"/>
  <c r="J134" i="9"/>
  <c r="J134" i="8"/>
  <c r="J134" i="7"/>
  <c r="F134" i="9"/>
  <c r="F134" i="8"/>
  <c r="F134" i="7"/>
  <c r="O133" i="9"/>
  <c r="O133" i="8"/>
  <c r="O133" i="7"/>
  <c r="K133" i="9"/>
  <c r="K133" i="8"/>
  <c r="K133" i="7"/>
  <c r="G133" i="9"/>
  <c r="G133" i="8"/>
  <c r="G133" i="7"/>
  <c r="C133" i="9"/>
  <c r="C133" i="8"/>
  <c r="C133" i="7"/>
  <c r="L132" i="9"/>
  <c r="L132" i="8"/>
  <c r="L132" i="7"/>
  <c r="H132" i="9"/>
  <c r="H132" i="8"/>
  <c r="H132" i="7"/>
  <c r="D132" i="9"/>
  <c r="D132" i="8"/>
  <c r="D132" i="7"/>
  <c r="M131" i="9"/>
  <c r="M131" i="8"/>
  <c r="M131" i="7"/>
  <c r="I131" i="9"/>
  <c r="I131" i="8"/>
  <c r="I131" i="7"/>
  <c r="E131" i="9"/>
  <c r="E131" i="8"/>
  <c r="E131" i="7"/>
  <c r="N130" i="9"/>
  <c r="N130" i="8"/>
  <c r="N130" i="7"/>
  <c r="J130" i="9"/>
  <c r="J130" i="8"/>
  <c r="J130" i="7"/>
  <c r="F130" i="9"/>
  <c r="F130" i="8"/>
  <c r="F130" i="7"/>
  <c r="O129" i="9"/>
  <c r="O129" i="8"/>
  <c r="O129" i="7"/>
  <c r="K129" i="9"/>
  <c r="K129" i="8"/>
  <c r="K129" i="7"/>
  <c r="G129" i="9"/>
  <c r="G129" i="8"/>
  <c r="G129" i="7"/>
  <c r="C129" i="9"/>
  <c r="C129" i="8"/>
  <c r="C129" i="7"/>
  <c r="L128" i="9"/>
  <c r="L128" i="8"/>
  <c r="L128" i="7"/>
  <c r="H128" i="9"/>
  <c r="H128" i="8"/>
  <c r="H128" i="7"/>
  <c r="D128" i="9"/>
  <c r="D128" i="8"/>
  <c r="D128" i="7"/>
  <c r="M127" i="9"/>
  <c r="M127" i="8"/>
  <c r="M127" i="7"/>
  <c r="I127" i="9"/>
  <c r="I127" i="8"/>
  <c r="I127" i="7"/>
  <c r="E127" i="9"/>
  <c r="E127" i="8"/>
  <c r="E127" i="7"/>
  <c r="N126" i="9"/>
  <c r="N126" i="8"/>
  <c r="N126" i="7"/>
  <c r="J126" i="9"/>
  <c r="J126" i="8"/>
  <c r="J126" i="7"/>
  <c r="F126" i="9"/>
  <c r="F126" i="8"/>
  <c r="F126" i="7"/>
  <c r="O125" i="9"/>
  <c r="O125" i="8"/>
  <c r="O125" i="7"/>
  <c r="K125" i="9"/>
  <c r="K125" i="8"/>
  <c r="K125" i="7"/>
  <c r="G125" i="9"/>
  <c r="G125" i="8"/>
  <c r="G125" i="7"/>
  <c r="C125" i="9"/>
  <c r="C125" i="8"/>
  <c r="C125" i="7"/>
  <c r="L124" i="9"/>
  <c r="L124" i="8"/>
  <c r="L124" i="7"/>
  <c r="H124" i="9"/>
  <c r="H124" i="8"/>
  <c r="H124" i="7"/>
  <c r="D124" i="9"/>
  <c r="D124" i="8"/>
  <c r="D124" i="7"/>
  <c r="M123" i="9"/>
  <c r="M123" i="8"/>
  <c r="M123" i="7"/>
  <c r="I123" i="9"/>
  <c r="I123" i="8"/>
  <c r="I123" i="7"/>
  <c r="E123" i="9"/>
  <c r="E123" i="8"/>
  <c r="E123" i="7"/>
  <c r="N122" i="9"/>
  <c r="N122" i="8"/>
  <c r="N122" i="7"/>
  <c r="J122" i="9"/>
  <c r="J122" i="8"/>
  <c r="J122" i="7"/>
  <c r="F122" i="9"/>
  <c r="F122" i="8"/>
  <c r="F122" i="7"/>
  <c r="O121" i="9"/>
  <c r="O121" i="8"/>
  <c r="O121" i="7"/>
  <c r="K121" i="9"/>
  <c r="K121" i="8"/>
  <c r="K121" i="7"/>
  <c r="G121" i="9"/>
  <c r="G121" i="8"/>
  <c r="G121" i="7"/>
  <c r="C121" i="9"/>
  <c r="C121" i="8"/>
  <c r="C121" i="7"/>
  <c r="L120" i="9"/>
  <c r="L120" i="8"/>
  <c r="L120" i="7"/>
  <c r="H120" i="9"/>
  <c r="H120" i="8"/>
  <c r="H120" i="7"/>
  <c r="D120" i="9"/>
  <c r="D120" i="8"/>
  <c r="D120" i="7"/>
  <c r="M119" i="9"/>
  <c r="M119" i="8"/>
  <c r="I119" i="9"/>
  <c r="I119" i="8"/>
  <c r="E119" i="9"/>
  <c r="E119" i="8"/>
  <c r="N118" i="9"/>
  <c r="N118" i="8"/>
  <c r="N118" i="7"/>
  <c r="J118" i="9"/>
  <c r="J118" i="8"/>
  <c r="J118" i="7"/>
  <c r="F118" i="9"/>
  <c r="F118" i="8"/>
  <c r="F118" i="7"/>
  <c r="O117" i="9"/>
  <c r="O117" i="8"/>
  <c r="O117" i="7"/>
  <c r="K117" i="9"/>
  <c r="K117" i="8"/>
  <c r="K117" i="7"/>
  <c r="G117" i="9"/>
  <c r="G117" i="8"/>
  <c r="G117" i="7"/>
  <c r="C117" i="9"/>
  <c r="C117" i="8"/>
  <c r="C117" i="7"/>
  <c r="L116" i="9"/>
  <c r="L116" i="8"/>
  <c r="L116" i="7"/>
  <c r="H116" i="9"/>
  <c r="H116" i="8"/>
  <c r="H116" i="7"/>
  <c r="D116" i="9"/>
  <c r="D116" i="8"/>
  <c r="D116" i="7"/>
  <c r="M115" i="9"/>
  <c r="M115" i="8"/>
  <c r="M115" i="7"/>
  <c r="I115" i="9"/>
  <c r="I115" i="8"/>
  <c r="I115" i="7"/>
  <c r="E115" i="9"/>
  <c r="E115" i="8"/>
  <c r="E115" i="7"/>
  <c r="N114" i="9"/>
  <c r="N114" i="8"/>
  <c r="N114" i="7"/>
  <c r="J114" i="9"/>
  <c r="J114" i="8"/>
  <c r="J114" i="7"/>
  <c r="F114" i="9"/>
  <c r="F114" i="8"/>
  <c r="F114" i="7"/>
  <c r="O113" i="9"/>
  <c r="O113" i="8"/>
  <c r="O113" i="7"/>
  <c r="K113" i="9"/>
  <c r="K113" i="8"/>
  <c r="K113" i="7"/>
  <c r="G113" i="9"/>
  <c r="G113" i="8"/>
  <c r="G113" i="7"/>
  <c r="C113" i="9"/>
  <c r="C113" i="8"/>
  <c r="C113" i="7"/>
  <c r="L112" i="9"/>
  <c r="L112" i="8"/>
  <c r="L112" i="7"/>
  <c r="H112" i="9"/>
  <c r="H112" i="8"/>
  <c r="H112" i="7"/>
  <c r="D112" i="9"/>
  <c r="D112" i="8"/>
  <c r="D112" i="7"/>
  <c r="M111" i="9"/>
  <c r="M111" i="8"/>
  <c r="M111" i="7"/>
  <c r="I111" i="9"/>
  <c r="I111" i="8"/>
  <c r="I111" i="7"/>
  <c r="E111" i="9"/>
  <c r="E111" i="8"/>
  <c r="E111" i="7"/>
  <c r="N110" i="9"/>
  <c r="N110" i="8"/>
  <c r="N110" i="7"/>
  <c r="J110" i="9"/>
  <c r="J110" i="8"/>
  <c r="J110" i="7"/>
  <c r="F110" i="9"/>
  <c r="F110" i="8"/>
  <c r="F110" i="7"/>
  <c r="O109" i="9"/>
  <c r="O109" i="8"/>
  <c r="O109" i="7"/>
  <c r="K109" i="9"/>
  <c r="K109" i="8"/>
  <c r="K109" i="7"/>
  <c r="G109" i="9"/>
  <c r="G109" i="8"/>
  <c r="G109" i="7"/>
  <c r="C109" i="9"/>
  <c r="C109" i="8"/>
  <c r="C109" i="7"/>
  <c r="L108" i="9"/>
  <c r="L108" i="8"/>
  <c r="L108" i="7"/>
  <c r="H108" i="9"/>
  <c r="H108" i="8"/>
  <c r="H108" i="7"/>
  <c r="D108" i="9"/>
  <c r="D108" i="8"/>
  <c r="D108" i="7"/>
  <c r="M107" i="9"/>
  <c r="M107" i="8"/>
  <c r="M107" i="7"/>
  <c r="I107" i="9"/>
  <c r="I107" i="8"/>
  <c r="I107" i="7"/>
  <c r="E107" i="9"/>
  <c r="E107" i="8"/>
  <c r="E107" i="7"/>
  <c r="N106" i="9"/>
  <c r="N106" i="8"/>
  <c r="N106" i="7"/>
  <c r="J106" i="9"/>
  <c r="J106" i="8"/>
  <c r="J106" i="7"/>
  <c r="F106" i="9"/>
  <c r="F106" i="8"/>
  <c r="F106" i="7"/>
  <c r="O105" i="9"/>
  <c r="O105" i="8"/>
  <c r="O105" i="7"/>
  <c r="K105" i="9"/>
  <c r="K105" i="8"/>
  <c r="K105" i="7"/>
  <c r="G105" i="9"/>
  <c r="G105" i="8"/>
  <c r="G105" i="7"/>
  <c r="C105" i="9"/>
  <c r="C105" i="8"/>
  <c r="C105" i="7"/>
  <c r="L104" i="9"/>
  <c r="L104" i="8"/>
  <c r="L104" i="7"/>
  <c r="H104" i="9"/>
  <c r="H104" i="8"/>
  <c r="H104" i="7"/>
  <c r="D104" i="9"/>
  <c r="D104" i="8"/>
  <c r="D104" i="7"/>
  <c r="M103" i="9"/>
  <c r="M103" i="8"/>
  <c r="M103" i="7"/>
  <c r="I103" i="9"/>
  <c r="I103" i="8"/>
  <c r="I103" i="7"/>
  <c r="E103" i="9"/>
  <c r="E103" i="8"/>
  <c r="E103" i="7"/>
  <c r="N102" i="9"/>
  <c r="N102" i="8"/>
  <c r="N102" i="7"/>
  <c r="J102" i="9"/>
  <c r="J102" i="8"/>
  <c r="J102" i="7"/>
  <c r="F102" i="9"/>
  <c r="F102" i="8"/>
  <c r="F102" i="7"/>
  <c r="O101" i="9"/>
  <c r="O101" i="8"/>
  <c r="O101" i="7"/>
  <c r="K101" i="9"/>
  <c r="K101" i="8"/>
  <c r="K101" i="7"/>
  <c r="G101" i="9"/>
  <c r="G101" i="8"/>
  <c r="G101" i="7"/>
  <c r="C101" i="9"/>
  <c r="C101" i="8"/>
  <c r="C101" i="7"/>
  <c r="L100" i="9"/>
  <c r="L100" i="8"/>
  <c r="L100" i="7"/>
  <c r="H100" i="9"/>
  <c r="H100" i="8"/>
  <c r="H100" i="7"/>
  <c r="D100" i="9"/>
  <c r="D100" i="8"/>
  <c r="D100" i="7"/>
  <c r="M99" i="9"/>
  <c r="M99" i="8"/>
  <c r="M99" i="7"/>
  <c r="I99" i="9"/>
  <c r="I99" i="8"/>
  <c r="I99" i="7"/>
  <c r="E99" i="9"/>
  <c r="E99" i="8"/>
  <c r="E99" i="7"/>
  <c r="N98" i="9"/>
  <c r="N98" i="8"/>
  <c r="N98" i="7"/>
  <c r="J98" i="9"/>
  <c r="J98" i="8"/>
  <c r="J98" i="7"/>
  <c r="F98" i="9"/>
  <c r="F98" i="8"/>
  <c r="F98" i="7"/>
  <c r="O97" i="9"/>
  <c r="O97" i="8"/>
  <c r="O97" i="7"/>
  <c r="K97" i="9"/>
  <c r="K97" i="8"/>
  <c r="K97" i="7"/>
  <c r="G97" i="9"/>
  <c r="G97" i="8"/>
  <c r="G97" i="7"/>
  <c r="C97" i="9"/>
  <c r="C97" i="8"/>
  <c r="C97" i="7"/>
  <c r="L96" i="9"/>
  <c r="L96" i="8"/>
  <c r="L96" i="7"/>
  <c r="H96" i="9"/>
  <c r="H96" i="8"/>
  <c r="H96" i="7"/>
  <c r="D96" i="9"/>
  <c r="D96" i="8"/>
  <c r="D96" i="7"/>
  <c r="M95" i="9"/>
  <c r="M95" i="8"/>
  <c r="M95" i="7"/>
  <c r="I95" i="9"/>
  <c r="I95" i="8"/>
  <c r="I95" i="7"/>
  <c r="E95" i="9"/>
  <c r="E95" i="8"/>
  <c r="E95" i="7"/>
  <c r="N94" i="9"/>
  <c r="N94" i="8"/>
  <c r="N94" i="7"/>
  <c r="J94" i="9"/>
  <c r="J94" i="8"/>
  <c r="J94" i="7"/>
  <c r="F94" i="9"/>
  <c r="F94" i="8"/>
  <c r="F94" i="7"/>
  <c r="O93" i="9"/>
  <c r="O93" i="8"/>
  <c r="O93" i="7"/>
  <c r="K93" i="9"/>
  <c r="K93" i="8"/>
  <c r="K93" i="7"/>
  <c r="G93" i="9"/>
  <c r="G93" i="8"/>
  <c r="G93" i="7"/>
  <c r="C93" i="9"/>
  <c r="C93" i="8"/>
  <c r="C93" i="7"/>
  <c r="L92" i="9"/>
  <c r="L92" i="8"/>
  <c r="L92" i="7"/>
  <c r="H92" i="9"/>
  <c r="H92" i="8"/>
  <c r="H92" i="7"/>
  <c r="D92" i="9"/>
  <c r="D92" i="8"/>
  <c r="D92" i="7"/>
  <c r="M91" i="9"/>
  <c r="M91" i="8"/>
  <c r="M91" i="7"/>
  <c r="I91" i="9"/>
  <c r="I91" i="8"/>
  <c r="I91" i="7"/>
  <c r="E91" i="9"/>
  <c r="E91" i="8"/>
  <c r="E91" i="7"/>
  <c r="N90" i="9"/>
  <c r="N90" i="8"/>
  <c r="N90" i="7"/>
  <c r="J90" i="9"/>
  <c r="J90" i="8"/>
  <c r="J90" i="7"/>
  <c r="F90" i="9"/>
  <c r="F90" i="8"/>
  <c r="F90" i="7"/>
  <c r="O89" i="9"/>
  <c r="O89" i="8"/>
  <c r="O89" i="7"/>
  <c r="K89" i="9"/>
  <c r="K89" i="8"/>
  <c r="K89" i="7"/>
  <c r="G89" i="9"/>
  <c r="G89" i="8"/>
  <c r="G89" i="7"/>
  <c r="C89" i="9"/>
  <c r="C89" i="8"/>
  <c r="C89" i="7"/>
  <c r="L88" i="9"/>
  <c r="L88" i="8"/>
  <c r="L88" i="7"/>
  <c r="H88" i="9"/>
  <c r="H88" i="8"/>
  <c r="H88" i="7"/>
  <c r="D88" i="9"/>
  <c r="D88" i="8"/>
  <c r="D88" i="7"/>
  <c r="M87" i="9"/>
  <c r="M87" i="8"/>
  <c r="M87" i="7"/>
  <c r="I87" i="9"/>
  <c r="I87" i="8"/>
  <c r="I87" i="7"/>
  <c r="E87" i="9"/>
  <c r="E87" i="8"/>
  <c r="E87" i="7"/>
  <c r="N86" i="9"/>
  <c r="N86" i="8"/>
  <c r="N86" i="7"/>
  <c r="J86" i="9"/>
  <c r="J86" i="8"/>
  <c r="J86" i="7"/>
  <c r="F86" i="9"/>
  <c r="F86" i="8"/>
  <c r="F86" i="7"/>
  <c r="O85" i="9"/>
  <c r="O85" i="8"/>
  <c r="O85" i="7"/>
  <c r="K85" i="9"/>
  <c r="K85" i="8"/>
  <c r="K85" i="7"/>
  <c r="G85" i="9"/>
  <c r="G85" i="8"/>
  <c r="G85" i="7"/>
  <c r="C85" i="9"/>
  <c r="C85" i="8"/>
  <c r="C85" i="7"/>
  <c r="L84" i="9"/>
  <c r="L84" i="8"/>
  <c r="L84" i="7"/>
  <c r="H84" i="9"/>
  <c r="H84" i="8"/>
  <c r="H84" i="7"/>
  <c r="D84" i="9"/>
  <c r="D84" i="8"/>
  <c r="D84" i="7"/>
  <c r="M83" i="9"/>
  <c r="M83" i="8"/>
  <c r="M83" i="7"/>
  <c r="I83" i="9"/>
  <c r="I83" i="8"/>
  <c r="I83" i="7"/>
  <c r="E83" i="9"/>
  <c r="E83" i="8"/>
  <c r="E83" i="7"/>
  <c r="N82" i="9"/>
  <c r="N82" i="8"/>
  <c r="N82" i="7"/>
  <c r="J82" i="9"/>
  <c r="J82" i="8"/>
  <c r="J82" i="7"/>
  <c r="F82" i="9"/>
  <c r="F82" i="8"/>
  <c r="F82" i="7"/>
  <c r="O81" i="9"/>
  <c r="O81" i="8"/>
  <c r="O81" i="7"/>
  <c r="K81" i="9"/>
  <c r="K81" i="8"/>
  <c r="K81" i="7"/>
  <c r="G81" i="9"/>
  <c r="G81" i="8"/>
  <c r="G81" i="7"/>
  <c r="C81" i="9"/>
  <c r="C81" i="8"/>
  <c r="C81" i="7"/>
  <c r="L80" i="9"/>
  <c r="L80" i="8"/>
  <c r="L80" i="7"/>
  <c r="H80" i="9"/>
  <c r="H80" i="8"/>
  <c r="H80" i="7"/>
  <c r="D80" i="9"/>
  <c r="D80" i="8"/>
  <c r="D80" i="7"/>
  <c r="M79" i="9"/>
  <c r="M79" i="8"/>
  <c r="M79" i="7"/>
  <c r="I79" i="9"/>
  <c r="I79" i="8"/>
  <c r="I79" i="7"/>
  <c r="E79" i="9"/>
  <c r="E79" i="8"/>
  <c r="E79" i="7"/>
  <c r="O77" i="9"/>
  <c r="O77" i="8"/>
  <c r="O77" i="7"/>
  <c r="K77" i="9"/>
  <c r="K77" i="8"/>
  <c r="K77" i="7"/>
  <c r="G77" i="9"/>
  <c r="G77" i="8"/>
  <c r="G77" i="7"/>
  <c r="C77" i="9"/>
  <c r="C77" i="8"/>
  <c r="C77" i="7"/>
  <c r="L76" i="9"/>
  <c r="L76" i="8"/>
  <c r="L76" i="7"/>
  <c r="H76" i="9"/>
  <c r="H76" i="8"/>
  <c r="H76" i="7"/>
  <c r="D76" i="9"/>
  <c r="D76" i="8"/>
  <c r="D76" i="7"/>
  <c r="M75" i="9"/>
  <c r="M75" i="8"/>
  <c r="M75" i="7"/>
  <c r="I75" i="9"/>
  <c r="I75" i="8"/>
  <c r="I75" i="7"/>
  <c r="E75" i="9"/>
  <c r="E75" i="8"/>
  <c r="E75" i="7"/>
  <c r="N74" i="9"/>
  <c r="N74" i="8"/>
  <c r="N74" i="7"/>
  <c r="J74" i="9"/>
  <c r="J74" i="8"/>
  <c r="J74" i="7"/>
  <c r="F74" i="9"/>
  <c r="F74" i="8"/>
  <c r="F74" i="7"/>
  <c r="O73" i="9"/>
  <c r="O73" i="8"/>
  <c r="O73" i="7"/>
  <c r="K73" i="9"/>
  <c r="K73" i="8"/>
  <c r="K73" i="7"/>
  <c r="G73" i="9"/>
  <c r="G73" i="8"/>
  <c r="G73" i="7"/>
  <c r="C73" i="9"/>
  <c r="C73" i="8"/>
  <c r="C73" i="7"/>
  <c r="L72" i="9"/>
  <c r="L72" i="8"/>
  <c r="L72" i="7"/>
  <c r="H72" i="9"/>
  <c r="H72" i="8"/>
  <c r="H72" i="7"/>
  <c r="D72" i="9"/>
  <c r="D72" i="8"/>
  <c r="D72" i="7"/>
  <c r="M71" i="9"/>
  <c r="M71" i="8"/>
  <c r="M71" i="7"/>
  <c r="I71" i="9"/>
  <c r="I71" i="8"/>
  <c r="I71" i="7"/>
  <c r="E71" i="9"/>
  <c r="E71" i="8"/>
  <c r="E71" i="7"/>
  <c r="N70" i="9"/>
  <c r="N70" i="8"/>
  <c r="N70" i="7"/>
  <c r="J70" i="9"/>
  <c r="J70" i="8"/>
  <c r="J70" i="7"/>
  <c r="F70" i="9"/>
  <c r="F70" i="8"/>
  <c r="F70" i="7"/>
  <c r="O69" i="9"/>
  <c r="O69" i="8"/>
  <c r="O69" i="7"/>
  <c r="K69" i="9"/>
  <c r="K69" i="8"/>
  <c r="K69" i="7"/>
  <c r="G69" i="9"/>
  <c r="G69" i="8"/>
  <c r="G69" i="7"/>
  <c r="C69" i="9"/>
  <c r="C69" i="8"/>
  <c r="C69" i="7"/>
  <c r="L68" i="9"/>
  <c r="L68" i="8"/>
  <c r="L68" i="7"/>
  <c r="H68" i="9"/>
  <c r="H68" i="8"/>
  <c r="H68" i="7"/>
  <c r="D68" i="9"/>
  <c r="D68" i="8"/>
  <c r="D68" i="7"/>
  <c r="M67" i="9"/>
  <c r="M67" i="8"/>
  <c r="M67" i="7"/>
  <c r="I67" i="9"/>
  <c r="I67" i="8"/>
  <c r="I67" i="7"/>
  <c r="E67" i="9"/>
  <c r="E67" i="8"/>
  <c r="E67" i="7"/>
  <c r="N66" i="9"/>
  <c r="N66" i="8"/>
  <c r="N66" i="7"/>
  <c r="J66" i="9"/>
  <c r="J66" i="8"/>
  <c r="J66" i="7"/>
  <c r="F66" i="9"/>
  <c r="F66" i="8"/>
  <c r="F66" i="7"/>
  <c r="O65" i="9"/>
  <c r="O65" i="8"/>
  <c r="O65" i="7"/>
  <c r="K65" i="9"/>
  <c r="K65" i="8"/>
  <c r="K65" i="7"/>
  <c r="G65" i="9"/>
  <c r="G65" i="8"/>
  <c r="G65" i="7"/>
  <c r="C65" i="9"/>
  <c r="C65" i="8"/>
  <c r="C65" i="7"/>
  <c r="L64" i="9"/>
  <c r="L64" i="8"/>
  <c r="L64" i="7"/>
  <c r="H64" i="9"/>
  <c r="H64" i="8"/>
  <c r="H64" i="7"/>
  <c r="D64" i="9"/>
  <c r="D64" i="8"/>
  <c r="D64" i="7"/>
  <c r="M63" i="9"/>
  <c r="M63" i="8"/>
  <c r="M63" i="7"/>
  <c r="I63" i="9"/>
  <c r="I63" i="8"/>
  <c r="I63" i="7"/>
  <c r="E63" i="9"/>
  <c r="E63" i="8"/>
  <c r="E63" i="7"/>
  <c r="N62" i="9"/>
  <c r="N62" i="8"/>
  <c r="N62" i="7"/>
  <c r="J62" i="9"/>
  <c r="J62" i="8"/>
  <c r="J62" i="7"/>
  <c r="F62" i="9"/>
  <c r="F62" i="8"/>
  <c r="F62" i="7"/>
  <c r="O61" i="9"/>
  <c r="O61" i="8"/>
  <c r="O61" i="7"/>
  <c r="K61" i="9"/>
  <c r="K61" i="8"/>
  <c r="K61" i="7"/>
  <c r="G61" i="9"/>
  <c r="G61" i="8"/>
  <c r="G61" i="7"/>
  <c r="C61" i="9"/>
  <c r="C61" i="8"/>
  <c r="C61" i="7"/>
  <c r="L60" i="9"/>
  <c r="L60" i="8"/>
  <c r="L60" i="7"/>
  <c r="H60" i="9"/>
  <c r="H60" i="8"/>
  <c r="H60" i="7"/>
  <c r="D60" i="9"/>
  <c r="D60" i="8"/>
  <c r="D60" i="7"/>
  <c r="M59" i="9"/>
  <c r="M59" i="8"/>
  <c r="M59" i="7"/>
  <c r="I59" i="9"/>
  <c r="I59" i="8"/>
  <c r="I59" i="7"/>
  <c r="E59" i="9"/>
  <c r="E59" i="8"/>
  <c r="E59" i="7"/>
  <c r="N58" i="9"/>
  <c r="N58" i="8"/>
  <c r="N58" i="7"/>
  <c r="J58" i="9"/>
  <c r="J58" i="8"/>
  <c r="J58" i="7"/>
  <c r="F58" i="9"/>
  <c r="F58" i="8"/>
  <c r="F58" i="7"/>
  <c r="O57" i="9"/>
  <c r="O57" i="8"/>
  <c r="O57" i="7"/>
  <c r="K57" i="9"/>
  <c r="K57" i="8"/>
  <c r="K57" i="7"/>
  <c r="G57" i="9"/>
  <c r="G57" i="8"/>
  <c r="G57" i="7"/>
  <c r="C57" i="9"/>
  <c r="C57" i="8"/>
  <c r="C57" i="7"/>
  <c r="L56" i="9"/>
  <c r="L56" i="8"/>
  <c r="L56" i="7"/>
  <c r="H56" i="9"/>
  <c r="H56" i="8"/>
  <c r="H56" i="7"/>
  <c r="D56" i="9"/>
  <c r="D56" i="8"/>
  <c r="D56" i="7"/>
  <c r="M55" i="9"/>
  <c r="M55" i="8"/>
  <c r="M55" i="7"/>
  <c r="I55" i="9"/>
  <c r="I55" i="8"/>
  <c r="I55" i="7"/>
  <c r="E55" i="9"/>
  <c r="E55" i="8"/>
  <c r="E55" i="7"/>
  <c r="N54" i="9"/>
  <c r="N54" i="8"/>
  <c r="N54" i="7"/>
  <c r="J54" i="9"/>
  <c r="J54" i="8"/>
  <c r="J54" i="7"/>
  <c r="F54" i="9"/>
  <c r="F54" i="8"/>
  <c r="F54" i="7"/>
  <c r="O53" i="9"/>
  <c r="O53" i="8"/>
  <c r="O53" i="7"/>
  <c r="K53" i="9"/>
  <c r="K53" i="8"/>
  <c r="K53" i="7"/>
  <c r="G53" i="9"/>
  <c r="G53" i="8"/>
  <c r="G53" i="7"/>
  <c r="C53" i="9"/>
  <c r="C53" i="8"/>
  <c r="C53" i="7"/>
  <c r="L52" i="9"/>
  <c r="L52" i="8"/>
  <c r="L52" i="7"/>
  <c r="H52" i="9"/>
  <c r="H52" i="8"/>
  <c r="H52" i="7"/>
  <c r="D52" i="9"/>
  <c r="D52" i="8"/>
  <c r="D52" i="7"/>
  <c r="M51" i="9"/>
  <c r="M51" i="8"/>
  <c r="M51" i="7"/>
  <c r="I51" i="9"/>
  <c r="I51" i="8"/>
  <c r="I51" i="7"/>
  <c r="E51" i="9"/>
  <c r="E51" i="8"/>
  <c r="E51" i="7"/>
  <c r="N50" i="9"/>
  <c r="N50" i="8"/>
  <c r="N50" i="7"/>
  <c r="J50" i="9"/>
  <c r="J50" i="8"/>
  <c r="J50" i="7"/>
  <c r="F50" i="9"/>
  <c r="F50" i="8"/>
  <c r="F50" i="7"/>
  <c r="O49" i="9"/>
  <c r="O49" i="8"/>
  <c r="O49" i="7"/>
  <c r="K49" i="9"/>
  <c r="K49" i="8"/>
  <c r="K49" i="7"/>
  <c r="G49" i="9"/>
  <c r="G49" i="8"/>
  <c r="G49" i="7"/>
  <c r="C49" i="9"/>
  <c r="C49" i="8"/>
  <c r="C49" i="7"/>
  <c r="L48" i="9"/>
  <c r="L48" i="8"/>
  <c r="L48" i="7"/>
  <c r="H48" i="9"/>
  <c r="H48" i="8"/>
  <c r="H48" i="7"/>
  <c r="D48" i="9"/>
  <c r="D48" i="8"/>
  <c r="D48" i="7"/>
  <c r="M47" i="9"/>
  <c r="M47" i="8"/>
  <c r="M47" i="7"/>
  <c r="I47" i="9"/>
  <c r="I47" i="8"/>
  <c r="I47" i="7"/>
  <c r="E47" i="9"/>
  <c r="E47" i="8"/>
  <c r="E47" i="7"/>
  <c r="N46" i="9"/>
  <c r="N46" i="8"/>
  <c r="N46" i="7"/>
  <c r="J46" i="9"/>
  <c r="J46" i="8"/>
  <c r="J46" i="7"/>
  <c r="F46" i="9"/>
  <c r="F46" i="8"/>
  <c r="F46" i="7"/>
  <c r="O45" i="9"/>
  <c r="O45" i="8"/>
  <c r="O45" i="7"/>
  <c r="K45" i="9"/>
  <c r="K45" i="8"/>
  <c r="K45" i="7"/>
  <c r="G45" i="9"/>
  <c r="G45" i="8"/>
  <c r="G45" i="7"/>
  <c r="C45" i="9"/>
  <c r="C45" i="8"/>
  <c r="C45" i="7"/>
  <c r="L44" i="9"/>
  <c r="L44" i="8"/>
  <c r="L44" i="7"/>
  <c r="H44" i="9"/>
  <c r="H44" i="8"/>
  <c r="H44" i="7"/>
  <c r="D44" i="9"/>
  <c r="D44" i="8"/>
  <c r="D44" i="7"/>
  <c r="M43" i="9"/>
  <c r="M43" i="8"/>
  <c r="M43" i="7"/>
  <c r="I43" i="9"/>
  <c r="I43" i="8"/>
  <c r="I43" i="7"/>
  <c r="E43" i="9"/>
  <c r="E43" i="8"/>
  <c r="E43" i="7"/>
  <c r="N42" i="9"/>
  <c r="N42" i="8"/>
  <c r="N42" i="7"/>
  <c r="J42" i="9"/>
  <c r="J42" i="8"/>
  <c r="J42" i="7"/>
  <c r="F42" i="9"/>
  <c r="F42" i="8"/>
  <c r="F42" i="7"/>
  <c r="O41" i="9"/>
  <c r="O41" i="8"/>
  <c r="O41" i="7"/>
  <c r="K41" i="9"/>
  <c r="K41" i="8"/>
  <c r="K41" i="7"/>
  <c r="G41" i="9"/>
  <c r="G41" i="8"/>
  <c r="G41" i="7"/>
  <c r="C41" i="9"/>
  <c r="C41" i="8"/>
  <c r="C41" i="7"/>
  <c r="L40" i="9"/>
  <c r="L40" i="8"/>
  <c r="L40" i="7"/>
  <c r="H40" i="9"/>
  <c r="H40" i="8"/>
  <c r="H40" i="7"/>
  <c r="D40" i="9"/>
  <c r="D40" i="8"/>
  <c r="D40" i="7"/>
  <c r="M39" i="9"/>
  <c r="M39" i="8"/>
  <c r="M39" i="7"/>
  <c r="I39" i="9"/>
  <c r="I39" i="8"/>
  <c r="I39" i="7"/>
  <c r="E39" i="9"/>
  <c r="E39" i="8"/>
  <c r="E39" i="7"/>
  <c r="N38" i="9"/>
  <c r="N38" i="8"/>
  <c r="N38" i="7"/>
  <c r="J38" i="9"/>
  <c r="J38" i="8"/>
  <c r="J38" i="7"/>
  <c r="F38" i="9"/>
  <c r="F38" i="8"/>
  <c r="F38" i="7"/>
  <c r="L36" i="9"/>
  <c r="L36" i="8"/>
  <c r="L36" i="7"/>
  <c r="H36" i="9"/>
  <c r="H36" i="8"/>
  <c r="H36" i="7"/>
  <c r="D36" i="9"/>
  <c r="D36" i="8"/>
  <c r="D36" i="7"/>
  <c r="M35" i="9"/>
  <c r="M35" i="8"/>
  <c r="M35" i="7"/>
  <c r="I35" i="9"/>
  <c r="I35" i="8"/>
  <c r="I35" i="7"/>
  <c r="E35" i="9"/>
  <c r="E35" i="8"/>
  <c r="E35" i="7"/>
  <c r="N34" i="9"/>
  <c r="N34" i="8"/>
  <c r="N34" i="7"/>
  <c r="J34" i="9"/>
  <c r="J34" i="8"/>
  <c r="J34" i="7"/>
  <c r="F34" i="9"/>
  <c r="F34" i="8"/>
  <c r="F34" i="7"/>
  <c r="O33" i="9"/>
  <c r="O33" i="8"/>
  <c r="O33" i="7"/>
  <c r="K33" i="9"/>
  <c r="K33" i="8"/>
  <c r="K33" i="7"/>
  <c r="G33" i="9"/>
  <c r="G33" i="8"/>
  <c r="G33" i="7"/>
  <c r="C33" i="9"/>
  <c r="C33" i="8"/>
  <c r="C33" i="7"/>
  <c r="L32" i="9"/>
  <c r="L32" i="8"/>
  <c r="L32" i="7"/>
  <c r="H32" i="9"/>
  <c r="H32" i="8"/>
  <c r="H32" i="7"/>
  <c r="D32" i="9"/>
  <c r="D32" i="8"/>
  <c r="D32" i="7"/>
  <c r="M31" i="9"/>
  <c r="M31" i="8"/>
  <c r="M31" i="7"/>
  <c r="I31" i="9"/>
  <c r="I31" i="8"/>
  <c r="I31" i="7"/>
  <c r="E31" i="9"/>
  <c r="E31" i="8"/>
  <c r="E31" i="7"/>
  <c r="N30" i="9"/>
  <c r="N30" i="8"/>
  <c r="N30" i="7"/>
  <c r="J30" i="9"/>
  <c r="J30" i="8"/>
  <c r="J30" i="7"/>
  <c r="F30" i="9"/>
  <c r="F30" i="8"/>
  <c r="F30" i="7"/>
  <c r="O29" i="9"/>
  <c r="O29" i="8"/>
  <c r="O29" i="7"/>
  <c r="K29" i="9"/>
  <c r="K29" i="8"/>
  <c r="K29" i="7"/>
  <c r="G29" i="9"/>
  <c r="G29" i="8"/>
  <c r="G29" i="7"/>
  <c r="C29" i="9"/>
  <c r="C29" i="8"/>
  <c r="C29" i="7"/>
  <c r="L28" i="9"/>
  <c r="L28" i="8"/>
  <c r="L28" i="7"/>
  <c r="H28" i="9"/>
  <c r="H28" i="8"/>
  <c r="H28" i="7"/>
  <c r="D28" i="9"/>
  <c r="D28" i="8"/>
  <c r="D28" i="7"/>
  <c r="M27" i="9"/>
  <c r="M27" i="8"/>
  <c r="M27" i="7"/>
  <c r="I27" i="9"/>
  <c r="I27" i="8"/>
  <c r="I27" i="7"/>
  <c r="E27" i="9"/>
  <c r="E27" i="8"/>
  <c r="E27" i="7"/>
  <c r="N26" i="9"/>
  <c r="N26" i="8"/>
  <c r="N26" i="7"/>
  <c r="J26" i="9"/>
  <c r="J26" i="8"/>
  <c r="J26" i="7"/>
  <c r="F26" i="9"/>
  <c r="F26" i="8"/>
  <c r="F26" i="7"/>
  <c r="O25" i="9"/>
  <c r="O25" i="8"/>
  <c r="O25" i="7"/>
  <c r="K25" i="9"/>
  <c r="K25" i="8"/>
  <c r="K25" i="7"/>
  <c r="G25" i="9"/>
  <c r="G25" i="8"/>
  <c r="G25" i="7"/>
  <c r="C25" i="9"/>
  <c r="C25" i="8"/>
  <c r="C25" i="7"/>
  <c r="L24" i="9"/>
  <c r="L24" i="8"/>
  <c r="L24" i="7"/>
  <c r="H24" i="9"/>
  <c r="H24" i="8"/>
  <c r="H24" i="7"/>
  <c r="D24" i="9"/>
  <c r="D24" i="8"/>
  <c r="D24" i="7"/>
  <c r="M23" i="9"/>
  <c r="M23" i="8"/>
  <c r="M23" i="7"/>
  <c r="I23" i="9"/>
  <c r="I23" i="8"/>
  <c r="I23" i="7"/>
  <c r="E23" i="9"/>
  <c r="E23" i="8"/>
  <c r="E23" i="7"/>
  <c r="N22" i="9"/>
  <c r="N22" i="8"/>
  <c r="N22" i="7"/>
  <c r="J22" i="9"/>
  <c r="J22" i="8"/>
  <c r="J22" i="7"/>
  <c r="F22" i="9"/>
  <c r="F22" i="8"/>
  <c r="F22" i="7"/>
  <c r="O21" i="9"/>
  <c r="O21" i="8"/>
  <c r="O21" i="7"/>
  <c r="K21" i="9"/>
  <c r="K21" i="8"/>
  <c r="K21" i="7"/>
  <c r="G21" i="9"/>
  <c r="G21" i="8"/>
  <c r="G21" i="7"/>
  <c r="C21" i="9"/>
  <c r="C21" i="8"/>
  <c r="C21" i="7"/>
  <c r="L20" i="9"/>
  <c r="L20" i="8"/>
  <c r="L20" i="7"/>
  <c r="H20" i="9"/>
  <c r="H20" i="8"/>
  <c r="H20" i="7"/>
  <c r="D20" i="9"/>
  <c r="D20" i="8"/>
  <c r="D20" i="7"/>
  <c r="M19" i="9"/>
  <c r="M19" i="8"/>
  <c r="M19" i="7"/>
  <c r="I19" i="9"/>
  <c r="I19" i="8"/>
  <c r="I19" i="7"/>
  <c r="E19" i="9"/>
  <c r="E19" i="8"/>
  <c r="E19" i="7"/>
  <c r="N18" i="9"/>
  <c r="N18" i="8"/>
  <c r="N18" i="7"/>
  <c r="J18" i="9"/>
  <c r="J18" i="8"/>
  <c r="J18" i="7"/>
  <c r="F18" i="9"/>
  <c r="F18" i="8"/>
  <c r="F18" i="7"/>
  <c r="O17" i="9"/>
  <c r="O17" i="8"/>
  <c r="O17" i="7"/>
  <c r="K17" i="9"/>
  <c r="K17" i="8"/>
  <c r="K17" i="7"/>
  <c r="G17" i="9"/>
  <c r="G17" i="8"/>
  <c r="G17" i="7"/>
  <c r="C17" i="9"/>
  <c r="C17" i="8"/>
  <c r="C17" i="7"/>
  <c r="L16" i="9"/>
  <c r="L16" i="8"/>
  <c r="L16" i="7"/>
  <c r="H16" i="9"/>
  <c r="H16" i="8"/>
  <c r="H16" i="7"/>
  <c r="D16" i="9"/>
  <c r="D16" i="8"/>
  <c r="D16" i="7"/>
  <c r="M15" i="9"/>
  <c r="M15" i="8"/>
  <c r="M15" i="7"/>
  <c r="I15" i="9"/>
  <c r="I15" i="8"/>
  <c r="I15" i="7"/>
  <c r="E15" i="9"/>
  <c r="E15" i="8"/>
  <c r="E15" i="7"/>
  <c r="N14" i="9"/>
  <c r="N14" i="8"/>
  <c r="N14" i="7"/>
  <c r="J14" i="9"/>
  <c r="J14" i="8"/>
  <c r="J14" i="7"/>
  <c r="F14" i="9"/>
  <c r="F14" i="8"/>
  <c r="F14" i="7"/>
  <c r="O13" i="9"/>
  <c r="O13" i="8"/>
  <c r="O13" i="7"/>
  <c r="K13" i="9"/>
  <c r="K13" i="8"/>
  <c r="K13" i="7"/>
  <c r="G13" i="9"/>
  <c r="G13" i="8"/>
  <c r="G13" i="7"/>
  <c r="C13" i="9"/>
  <c r="C13" i="8"/>
  <c r="C13" i="7"/>
  <c r="L12" i="9"/>
  <c r="L12" i="8"/>
  <c r="L12" i="7"/>
  <c r="H12" i="9"/>
  <c r="H12" i="8"/>
  <c r="H12" i="7"/>
  <c r="D12" i="9"/>
  <c r="D12" i="8"/>
  <c r="D12" i="7"/>
  <c r="M11" i="9"/>
  <c r="M11" i="8"/>
  <c r="M11" i="7"/>
  <c r="I11" i="9"/>
  <c r="I11" i="8"/>
  <c r="I11" i="7"/>
  <c r="E11" i="9"/>
  <c r="E11" i="8"/>
  <c r="E11" i="7"/>
  <c r="N10" i="9"/>
  <c r="N10" i="8"/>
  <c r="N10" i="7"/>
  <c r="J10" i="9"/>
  <c r="J10" i="8"/>
  <c r="J10" i="7"/>
  <c r="F10" i="9"/>
  <c r="F10" i="8"/>
  <c r="F10" i="7"/>
  <c r="O9" i="9"/>
  <c r="O9" i="8"/>
  <c r="O9" i="7"/>
  <c r="K9" i="9"/>
  <c r="K9" i="8"/>
  <c r="K9" i="7"/>
  <c r="G9" i="9"/>
  <c r="G9" i="8"/>
  <c r="G9" i="7"/>
  <c r="C9" i="9"/>
  <c r="C9" i="8"/>
  <c r="C9" i="7"/>
  <c r="L8" i="9"/>
  <c r="L8" i="8"/>
  <c r="L8" i="7"/>
  <c r="H8" i="9"/>
  <c r="H8" i="8"/>
  <c r="H8" i="7"/>
  <c r="D8" i="9"/>
  <c r="D8" i="8"/>
  <c r="D8" i="7"/>
  <c r="M7" i="9"/>
  <c r="M7" i="8"/>
  <c r="M7" i="7"/>
  <c r="I7" i="9"/>
  <c r="I7" i="8"/>
  <c r="I7" i="7"/>
  <c r="E7" i="9"/>
  <c r="E7" i="8"/>
  <c r="E7" i="7"/>
  <c r="N6" i="9"/>
  <c r="N6" i="8"/>
  <c r="N6" i="7"/>
  <c r="J6" i="9"/>
  <c r="J6" i="8"/>
  <c r="J6" i="7"/>
  <c r="F6" i="9"/>
  <c r="F6" i="8"/>
  <c r="F6" i="7"/>
  <c r="O5" i="9"/>
  <c r="O5" i="8"/>
  <c r="O5" i="7"/>
  <c r="K5" i="9"/>
  <c r="K5" i="8"/>
  <c r="K5" i="7"/>
  <c r="G5" i="9"/>
  <c r="G5" i="8"/>
  <c r="G5" i="7"/>
  <c r="C5" i="9"/>
  <c r="C5" i="8"/>
  <c r="C5" i="7"/>
  <c r="L4" i="9"/>
  <c r="L4" i="8"/>
  <c r="L4" i="7"/>
  <c r="H4" i="9"/>
  <c r="H4" i="8"/>
  <c r="H4" i="7"/>
  <c r="D4" i="9"/>
  <c r="D4" i="8"/>
  <c r="D4" i="7"/>
  <c r="M3" i="9"/>
  <c r="M3" i="8"/>
  <c r="M3" i="7"/>
  <c r="I3" i="9"/>
  <c r="I3" i="8"/>
  <c r="I3" i="7"/>
  <c r="E3" i="9"/>
  <c r="E3" i="8"/>
  <c r="E3" i="7"/>
  <c r="A3" i="9"/>
  <c r="A3" i="8"/>
  <c r="A3" i="7"/>
  <c r="A192" i="9"/>
  <c r="A192" i="8"/>
  <c r="A192" i="7"/>
  <c r="A184" i="9"/>
  <c r="A184" i="8"/>
  <c r="A184" i="7"/>
  <c r="A176" i="9"/>
  <c r="A176" i="8"/>
  <c r="A176" i="7"/>
  <c r="A168" i="9"/>
  <c r="A168" i="8"/>
  <c r="A168" i="7"/>
  <c r="A164" i="9"/>
  <c r="A164" i="8"/>
  <c r="A164" i="7"/>
  <c r="A160" i="9"/>
  <c r="A160" i="8"/>
  <c r="A160" i="7"/>
  <c r="A156" i="9"/>
  <c r="A156" i="8"/>
  <c r="A156" i="7"/>
  <c r="A152" i="9"/>
  <c r="A152" i="8"/>
  <c r="A152" i="7"/>
  <c r="A148" i="9"/>
  <c r="A148" i="8"/>
  <c r="A148" i="7"/>
  <c r="A144" i="9"/>
  <c r="A144" i="8"/>
  <c r="A144" i="7"/>
  <c r="A140" i="9"/>
  <c r="A140" i="8"/>
  <c r="A140" i="7"/>
  <c r="A136" i="9"/>
  <c r="A136" i="8"/>
  <c r="A136" i="7"/>
  <c r="A132" i="9"/>
  <c r="A132" i="8"/>
  <c r="A132" i="7"/>
  <c r="A128" i="9"/>
  <c r="A128" i="8"/>
  <c r="A128" i="7"/>
  <c r="A124" i="9"/>
  <c r="A124" i="8"/>
  <c r="A124" i="7"/>
  <c r="A120" i="9"/>
  <c r="A120" i="8"/>
  <c r="A120" i="7"/>
  <c r="A116" i="9"/>
  <c r="A116" i="8"/>
  <c r="A116" i="7"/>
  <c r="A112" i="9"/>
  <c r="A112" i="8"/>
  <c r="A112" i="7"/>
  <c r="A108" i="9"/>
  <c r="A108" i="8"/>
  <c r="A108" i="7"/>
  <c r="A104" i="9"/>
  <c r="A104" i="8"/>
  <c r="A104" i="7"/>
  <c r="A100" i="9"/>
  <c r="A100" i="8"/>
  <c r="A100" i="7"/>
  <c r="A96" i="9"/>
  <c r="A96" i="8"/>
  <c r="A96" i="7"/>
  <c r="A92" i="9"/>
  <c r="A92" i="8"/>
  <c r="A92" i="7"/>
  <c r="A88" i="9"/>
  <c r="A88" i="8"/>
  <c r="A88" i="7"/>
  <c r="A84" i="9"/>
  <c r="A84" i="8"/>
  <c r="A84" i="7"/>
  <c r="A80" i="9"/>
  <c r="A80" i="8"/>
  <c r="A80" i="7"/>
  <c r="A76" i="9"/>
  <c r="A76" i="8"/>
  <c r="A76" i="7"/>
  <c r="A72" i="9"/>
  <c r="A72" i="8"/>
  <c r="A72" i="7"/>
  <c r="A68" i="9"/>
  <c r="A68" i="8"/>
  <c r="A68" i="7"/>
  <c r="A64" i="9"/>
  <c r="A64" i="8"/>
  <c r="A64" i="7"/>
  <c r="A60" i="9"/>
  <c r="A60" i="8"/>
  <c r="A60" i="7"/>
  <c r="A56" i="9"/>
  <c r="A56" i="8"/>
  <c r="A56" i="7"/>
  <c r="A52" i="9"/>
  <c r="A52" i="8"/>
  <c r="A52" i="7"/>
  <c r="A48" i="9"/>
  <c r="A48" i="8"/>
  <c r="A48" i="7"/>
  <c r="A44" i="9"/>
  <c r="A44" i="8"/>
  <c r="A44" i="7"/>
  <c r="A40" i="9"/>
  <c r="A40" i="8"/>
  <c r="A40" i="7"/>
  <c r="A36" i="9"/>
  <c r="A36" i="8"/>
  <c r="A36" i="7"/>
  <c r="A32" i="9"/>
  <c r="A32" i="8"/>
  <c r="A32" i="7"/>
  <c r="A28" i="9"/>
  <c r="A28" i="8"/>
  <c r="A28" i="7"/>
  <c r="A24" i="9"/>
  <c r="A24" i="8"/>
  <c r="A24" i="7"/>
  <c r="A20" i="9"/>
  <c r="A20" i="8"/>
  <c r="A20" i="7"/>
  <c r="A16" i="9"/>
  <c r="A16" i="8"/>
  <c r="A16" i="7"/>
  <c r="A12" i="9"/>
  <c r="A12" i="8"/>
  <c r="A12" i="7"/>
  <c r="A8" i="9"/>
  <c r="A8" i="8"/>
  <c r="A8" i="7"/>
  <c r="B204" i="9"/>
  <c r="B204" i="8"/>
  <c r="B204" i="7"/>
  <c r="B200" i="9"/>
  <c r="B200" i="8"/>
  <c r="B200" i="7"/>
  <c r="B196" i="9"/>
  <c r="B196" i="8"/>
  <c r="B196" i="7"/>
  <c r="B192" i="9"/>
  <c r="B192" i="8"/>
  <c r="B192" i="7"/>
  <c r="B188" i="9"/>
  <c r="B188" i="8"/>
  <c r="B188" i="7"/>
  <c r="B184" i="9"/>
  <c r="B184" i="8"/>
  <c r="B184" i="7"/>
  <c r="B180" i="9"/>
  <c r="B180" i="8"/>
  <c r="B180" i="7"/>
  <c r="B176" i="9"/>
  <c r="B176" i="8"/>
  <c r="B176" i="7"/>
  <c r="B172" i="9"/>
  <c r="B172" i="8"/>
  <c r="B172" i="7"/>
  <c r="B168" i="9"/>
  <c r="B168" i="8"/>
  <c r="B168" i="7"/>
  <c r="B164" i="9"/>
  <c r="B164" i="8"/>
  <c r="B164" i="7"/>
  <c r="B160" i="9"/>
  <c r="B160" i="8"/>
  <c r="B160" i="7"/>
  <c r="B156" i="9"/>
  <c r="B156" i="8"/>
  <c r="B156" i="7"/>
  <c r="B152" i="9"/>
  <c r="B152" i="8"/>
  <c r="B152" i="7"/>
  <c r="B148" i="9"/>
  <c r="B148" i="8"/>
  <c r="B148" i="7"/>
  <c r="B144" i="9"/>
  <c r="B144" i="8"/>
  <c r="B144" i="7"/>
  <c r="B140" i="9"/>
  <c r="B140" i="8"/>
  <c r="B140" i="7"/>
  <c r="B136" i="9"/>
  <c r="B136" i="8"/>
  <c r="B136" i="7"/>
  <c r="B132" i="9"/>
  <c r="B132" i="8"/>
  <c r="B132" i="7"/>
  <c r="B128" i="9"/>
  <c r="B128" i="8"/>
  <c r="B128" i="7"/>
  <c r="B124" i="9"/>
  <c r="B124" i="8"/>
  <c r="B124" i="7"/>
  <c r="B120" i="9"/>
  <c r="B120" i="8"/>
  <c r="B120" i="7"/>
  <c r="B116" i="9"/>
  <c r="B116" i="8"/>
  <c r="B116" i="7"/>
  <c r="B112" i="9"/>
  <c r="B112" i="8"/>
  <c r="B112" i="7"/>
  <c r="B108" i="9"/>
  <c r="B108" i="8"/>
  <c r="B108" i="7"/>
  <c r="B104" i="9"/>
  <c r="B104" i="8"/>
  <c r="B104" i="7"/>
  <c r="B100" i="9"/>
  <c r="B100" i="8"/>
  <c r="B100" i="7"/>
  <c r="B96" i="9"/>
  <c r="B96" i="8"/>
  <c r="B96" i="7"/>
  <c r="B92" i="9"/>
  <c r="B92" i="8"/>
  <c r="B92" i="7"/>
  <c r="B88" i="9"/>
  <c r="B88" i="8"/>
  <c r="B88" i="7"/>
  <c r="B84" i="9"/>
  <c r="B84" i="8"/>
  <c r="B84" i="7"/>
  <c r="B80" i="9"/>
  <c r="B80" i="8"/>
  <c r="B80" i="7"/>
  <c r="B76" i="9"/>
  <c r="B76" i="8"/>
  <c r="B76" i="7"/>
  <c r="B72" i="9"/>
  <c r="B72" i="8"/>
  <c r="B72" i="7"/>
  <c r="B68" i="9"/>
  <c r="B68" i="8"/>
  <c r="B68" i="7"/>
  <c r="B64" i="9"/>
  <c r="B64" i="8"/>
  <c r="B64" i="7"/>
  <c r="B60" i="9"/>
  <c r="B60" i="8"/>
  <c r="B60" i="7"/>
  <c r="B56" i="9"/>
  <c r="B56" i="8"/>
  <c r="B56" i="7"/>
  <c r="B52" i="9"/>
  <c r="B52" i="8"/>
  <c r="B52" i="7"/>
  <c r="B48" i="9"/>
  <c r="B48" i="8"/>
  <c r="B48" i="7"/>
  <c r="B44" i="9"/>
  <c r="B44" i="8"/>
  <c r="B44" i="7"/>
  <c r="B40" i="9"/>
  <c r="B40" i="8"/>
  <c r="B40" i="7"/>
  <c r="B36" i="9"/>
  <c r="B36" i="8"/>
  <c r="B36" i="7"/>
  <c r="B32" i="9"/>
  <c r="B32" i="8"/>
  <c r="B32" i="7"/>
  <c r="B28" i="9"/>
  <c r="B28" i="8"/>
  <c r="B28" i="7"/>
  <c r="B24" i="9"/>
  <c r="B24" i="8"/>
  <c r="B24" i="7"/>
  <c r="B20" i="9"/>
  <c r="B20" i="8"/>
  <c r="B20" i="7"/>
  <c r="B16" i="9"/>
  <c r="B16" i="8"/>
  <c r="B16" i="7"/>
  <c r="B12" i="9"/>
  <c r="B12" i="8"/>
  <c r="B12" i="7"/>
  <c r="B8" i="9"/>
  <c r="B8" i="8"/>
  <c r="B8" i="7"/>
  <c r="B4" i="9"/>
  <c r="B4" i="8"/>
  <c r="B4" i="7"/>
  <c r="H2" i="9"/>
  <c r="H2" i="8"/>
  <c r="H2" i="7"/>
  <c r="L2" i="9"/>
  <c r="L2" i="8"/>
  <c r="L2" i="7"/>
  <c r="O204" i="9"/>
  <c r="O204" i="8"/>
  <c r="O204" i="7"/>
  <c r="K204" i="9"/>
  <c r="K204" i="8"/>
  <c r="K204" i="7"/>
  <c r="G204" i="9"/>
  <c r="G204" i="8"/>
  <c r="G204" i="7"/>
  <c r="C204" i="9"/>
  <c r="C204" i="8"/>
  <c r="C204" i="7"/>
  <c r="L203" i="9"/>
  <c r="L203" i="8"/>
  <c r="L203" i="7"/>
  <c r="H203" i="9"/>
  <c r="H203" i="8"/>
  <c r="H203" i="7"/>
  <c r="D203" i="9"/>
  <c r="D203" i="8"/>
  <c r="D203" i="7"/>
  <c r="M202" i="9"/>
  <c r="M202" i="8"/>
  <c r="M202" i="7"/>
  <c r="I202" i="9"/>
  <c r="I202" i="8"/>
  <c r="I202" i="7"/>
  <c r="E202" i="9"/>
  <c r="E202" i="8"/>
  <c r="E202" i="7"/>
  <c r="N201" i="9"/>
  <c r="N201" i="8"/>
  <c r="N201" i="7"/>
  <c r="J201" i="9"/>
  <c r="J201" i="8"/>
  <c r="J201" i="7"/>
  <c r="F201" i="9"/>
  <c r="F201" i="8"/>
  <c r="F201" i="7"/>
  <c r="O200" i="9"/>
  <c r="O200" i="8"/>
  <c r="O200" i="7"/>
  <c r="K200" i="9"/>
  <c r="K200" i="8"/>
  <c r="K200" i="7"/>
  <c r="G200" i="9"/>
  <c r="G200" i="8"/>
  <c r="G200" i="7"/>
  <c r="C200" i="9"/>
  <c r="C200" i="8"/>
  <c r="C200" i="7"/>
  <c r="L199" i="9"/>
  <c r="L199" i="8"/>
  <c r="L199" i="7"/>
  <c r="H199" i="9"/>
  <c r="H199" i="8"/>
  <c r="H199" i="7"/>
  <c r="D199" i="9"/>
  <c r="D199" i="8"/>
  <c r="D199" i="7"/>
  <c r="M198" i="9"/>
  <c r="M198" i="8"/>
  <c r="M198" i="7"/>
  <c r="I198" i="9"/>
  <c r="I198" i="8"/>
  <c r="I198" i="7"/>
  <c r="E198" i="9"/>
  <c r="E198" i="8"/>
  <c r="E198" i="7"/>
  <c r="N197" i="9"/>
  <c r="N197" i="8"/>
  <c r="N197" i="7"/>
  <c r="J197" i="9"/>
  <c r="J197" i="8"/>
  <c r="J197" i="7"/>
  <c r="F197" i="9"/>
  <c r="F197" i="8"/>
  <c r="F197" i="7"/>
  <c r="O196" i="9"/>
  <c r="O196" i="8"/>
  <c r="O196" i="7"/>
  <c r="K196" i="9"/>
  <c r="K196" i="8"/>
  <c r="K196" i="7"/>
  <c r="G196" i="9"/>
  <c r="G196" i="8"/>
  <c r="G196" i="7"/>
  <c r="C196" i="9"/>
  <c r="C196" i="8"/>
  <c r="C196" i="7"/>
  <c r="L195" i="9"/>
  <c r="L195" i="8"/>
  <c r="L195" i="7"/>
  <c r="H195" i="9"/>
  <c r="H195" i="8"/>
  <c r="H195" i="7"/>
  <c r="D195" i="9"/>
  <c r="D195" i="8"/>
  <c r="D195" i="7"/>
  <c r="M194" i="9"/>
  <c r="M194" i="8"/>
  <c r="M194" i="7"/>
  <c r="I194" i="9"/>
  <c r="I194" i="8"/>
  <c r="I194" i="7"/>
  <c r="E194" i="9"/>
  <c r="E194" i="8"/>
  <c r="E194" i="7"/>
  <c r="N193" i="9"/>
  <c r="N193" i="8"/>
  <c r="N193" i="7"/>
  <c r="J193" i="9"/>
  <c r="J193" i="8"/>
  <c r="J193" i="7"/>
  <c r="F193" i="9"/>
  <c r="F193" i="8"/>
  <c r="F193" i="7"/>
  <c r="O192" i="9"/>
  <c r="O192" i="8"/>
  <c r="O192" i="7"/>
  <c r="K192" i="9"/>
  <c r="K192" i="8"/>
  <c r="K192" i="7"/>
  <c r="G192" i="9"/>
  <c r="G192" i="8"/>
  <c r="G192" i="7"/>
  <c r="C192" i="9"/>
  <c r="C192" i="8"/>
  <c r="C192" i="7"/>
  <c r="L191" i="9"/>
  <c r="L191" i="8"/>
  <c r="L191" i="7"/>
  <c r="H191" i="9"/>
  <c r="H191" i="8"/>
  <c r="H191" i="7"/>
  <c r="D191" i="9"/>
  <c r="D191" i="8"/>
  <c r="D191" i="7"/>
  <c r="M190" i="9"/>
  <c r="M190" i="8"/>
  <c r="M190" i="7"/>
  <c r="I190" i="9"/>
  <c r="I190" i="8"/>
  <c r="I190" i="7"/>
  <c r="E190" i="9"/>
  <c r="E190" i="8"/>
  <c r="E190" i="7"/>
  <c r="N189" i="9"/>
  <c r="N189" i="8"/>
  <c r="N189" i="7"/>
  <c r="J189" i="9"/>
  <c r="J189" i="8"/>
  <c r="J189" i="7"/>
  <c r="F189" i="9"/>
  <c r="F189" i="8"/>
  <c r="F189" i="7"/>
  <c r="O188" i="9"/>
  <c r="O188" i="8"/>
  <c r="O188" i="7"/>
  <c r="K188" i="9"/>
  <c r="K188" i="8"/>
  <c r="K188" i="7"/>
  <c r="G188" i="9"/>
  <c r="G188" i="8"/>
  <c r="G188" i="7"/>
  <c r="C188" i="9"/>
  <c r="C188" i="8"/>
  <c r="C188" i="7"/>
  <c r="L187" i="9"/>
  <c r="L187" i="8"/>
  <c r="L187" i="7"/>
  <c r="H187" i="9"/>
  <c r="H187" i="8"/>
  <c r="H187" i="7"/>
  <c r="D187" i="9"/>
  <c r="D187" i="8"/>
  <c r="D187" i="7"/>
  <c r="M186" i="9"/>
  <c r="M186" i="8"/>
  <c r="M186" i="7"/>
  <c r="I186" i="9"/>
  <c r="I186" i="8"/>
  <c r="I186" i="7"/>
  <c r="E186" i="9"/>
  <c r="E186" i="8"/>
  <c r="E186" i="7"/>
  <c r="N185" i="9"/>
  <c r="N185" i="8"/>
  <c r="N185" i="7"/>
  <c r="J185" i="9"/>
  <c r="J185" i="8"/>
  <c r="J185" i="7"/>
  <c r="F185" i="9"/>
  <c r="F185" i="8"/>
  <c r="F185" i="7"/>
  <c r="O184" i="9"/>
  <c r="O184" i="8"/>
  <c r="O184" i="7"/>
  <c r="K184" i="9"/>
  <c r="K184" i="8"/>
  <c r="K184" i="7"/>
  <c r="G184" i="9"/>
  <c r="G184" i="8"/>
  <c r="G184" i="7"/>
  <c r="C184" i="9"/>
  <c r="C184" i="8"/>
  <c r="C184" i="7"/>
  <c r="L183" i="9"/>
  <c r="L183" i="8"/>
  <c r="L183" i="7"/>
  <c r="H183" i="9"/>
  <c r="H183" i="8"/>
  <c r="H183" i="7"/>
  <c r="D183" i="9"/>
  <c r="D183" i="8"/>
  <c r="D183" i="7"/>
  <c r="M182" i="9"/>
  <c r="M182" i="8"/>
  <c r="M182" i="7"/>
  <c r="I182" i="9"/>
  <c r="I182" i="8"/>
  <c r="I182" i="7"/>
  <c r="E182" i="9"/>
  <c r="E182" i="8"/>
  <c r="E182" i="7"/>
  <c r="N181" i="9"/>
  <c r="N181" i="8"/>
  <c r="N181" i="7"/>
  <c r="J181" i="9"/>
  <c r="J181" i="8"/>
  <c r="J181" i="7"/>
  <c r="F181" i="9"/>
  <c r="F181" i="8"/>
  <c r="F181" i="7"/>
  <c r="O180" i="9"/>
  <c r="O180" i="8"/>
  <c r="O180" i="7"/>
  <c r="K180" i="9"/>
  <c r="K180" i="8"/>
  <c r="K180" i="7"/>
  <c r="G180" i="9"/>
  <c r="G180" i="8"/>
  <c r="G180" i="7"/>
  <c r="C180" i="9"/>
  <c r="C180" i="8"/>
  <c r="C180" i="7"/>
  <c r="L179" i="9"/>
  <c r="L179" i="8"/>
  <c r="L179" i="7"/>
  <c r="H179" i="9"/>
  <c r="H179" i="8"/>
  <c r="H179" i="7"/>
  <c r="D179" i="9"/>
  <c r="D179" i="8"/>
  <c r="D179" i="7"/>
  <c r="M178" i="9"/>
  <c r="M178" i="8"/>
  <c r="M178" i="7"/>
  <c r="I178" i="9"/>
  <c r="I178" i="8"/>
  <c r="I178" i="7"/>
  <c r="E178" i="9"/>
  <c r="E178" i="8"/>
  <c r="E178" i="7"/>
  <c r="N177" i="9"/>
  <c r="N177" i="8"/>
  <c r="N177" i="7"/>
  <c r="J177" i="9"/>
  <c r="J177" i="8"/>
  <c r="J177" i="7"/>
  <c r="F177" i="9"/>
  <c r="F177" i="8"/>
  <c r="F177" i="7"/>
  <c r="O176" i="9"/>
  <c r="O176" i="8"/>
  <c r="O176" i="7"/>
  <c r="K176" i="9"/>
  <c r="K176" i="8"/>
  <c r="K176" i="7"/>
  <c r="G176" i="9"/>
  <c r="G176" i="8"/>
  <c r="G176" i="7"/>
  <c r="C176" i="9"/>
  <c r="C176" i="8"/>
  <c r="C176" i="7"/>
  <c r="L175" i="9"/>
  <c r="L175" i="8"/>
  <c r="L175" i="7"/>
  <c r="H175" i="9"/>
  <c r="H175" i="8"/>
  <c r="H175" i="7"/>
  <c r="D175" i="9"/>
  <c r="D175" i="8"/>
  <c r="D175" i="7"/>
  <c r="M174" i="9"/>
  <c r="M174" i="8"/>
  <c r="M174" i="7"/>
  <c r="I174" i="9"/>
  <c r="I174" i="8"/>
  <c r="I174" i="7"/>
  <c r="E174" i="9"/>
  <c r="E174" i="8"/>
  <c r="E174" i="7"/>
  <c r="N173" i="9"/>
  <c r="N173" i="8"/>
  <c r="N173" i="7"/>
  <c r="J173" i="9"/>
  <c r="J173" i="8"/>
  <c r="J173" i="7"/>
  <c r="F173" i="9"/>
  <c r="F173" i="8"/>
  <c r="F173" i="7"/>
  <c r="O172" i="9"/>
  <c r="O172" i="8"/>
  <c r="O172" i="7"/>
  <c r="K172" i="9"/>
  <c r="K172" i="8"/>
  <c r="K172" i="7"/>
  <c r="G172" i="9"/>
  <c r="G172" i="8"/>
  <c r="G172" i="7"/>
  <c r="C172" i="9"/>
  <c r="C172" i="8"/>
  <c r="C172" i="7"/>
  <c r="L171" i="9"/>
  <c r="L171" i="8"/>
  <c r="L171" i="7"/>
  <c r="H171" i="9"/>
  <c r="H171" i="8"/>
  <c r="H171" i="7"/>
  <c r="D171" i="9"/>
  <c r="D171" i="8"/>
  <c r="D171" i="7"/>
  <c r="M170" i="9"/>
  <c r="M170" i="8"/>
  <c r="M170" i="7"/>
  <c r="I170" i="9"/>
  <c r="I170" i="8"/>
  <c r="I170" i="7"/>
  <c r="E170" i="9"/>
  <c r="E170" i="8"/>
  <c r="E170" i="7"/>
  <c r="N169" i="9"/>
  <c r="N169" i="8"/>
  <c r="N169" i="7"/>
  <c r="J169" i="9"/>
  <c r="J169" i="8"/>
  <c r="J169" i="7"/>
  <c r="F169" i="9"/>
  <c r="F169" i="8"/>
  <c r="F169" i="7"/>
  <c r="O168" i="9"/>
  <c r="O168" i="8"/>
  <c r="O168" i="7"/>
  <c r="K168" i="9"/>
  <c r="K168" i="8"/>
  <c r="K168" i="7"/>
  <c r="G168" i="9"/>
  <c r="G168" i="8"/>
  <c r="G168" i="7"/>
  <c r="C168" i="9"/>
  <c r="C168" i="8"/>
  <c r="C168" i="7"/>
  <c r="L167" i="9"/>
  <c r="L167" i="8"/>
  <c r="L167" i="7"/>
  <c r="H167" i="9"/>
  <c r="H167" i="8"/>
  <c r="H167" i="7"/>
  <c r="D167" i="9"/>
  <c r="D167" i="8"/>
  <c r="D167" i="7"/>
  <c r="M166" i="9"/>
  <c r="M166" i="8"/>
  <c r="M166" i="7"/>
  <c r="I166" i="9"/>
  <c r="I166" i="8"/>
  <c r="I166" i="7"/>
  <c r="E166" i="9"/>
  <c r="E166" i="8"/>
  <c r="E166" i="7"/>
  <c r="N165" i="9"/>
  <c r="N165" i="8"/>
  <c r="N165" i="7"/>
  <c r="J165" i="9"/>
  <c r="J165" i="8"/>
  <c r="J165" i="7"/>
  <c r="F165" i="9"/>
  <c r="F165" i="8"/>
  <c r="F165" i="7"/>
  <c r="O164" i="9"/>
  <c r="O164" i="8"/>
  <c r="O164" i="7"/>
  <c r="K164" i="9"/>
  <c r="K164" i="8"/>
  <c r="K164" i="7"/>
  <c r="G164" i="9"/>
  <c r="G164" i="8"/>
  <c r="G164" i="7"/>
  <c r="C164" i="9"/>
  <c r="C164" i="8"/>
  <c r="C164" i="7"/>
  <c r="N161" i="9"/>
  <c r="N161" i="8"/>
  <c r="N161" i="7"/>
  <c r="J161" i="9"/>
  <c r="J161" i="8"/>
  <c r="J161" i="7"/>
  <c r="F161" i="9"/>
  <c r="F161" i="8"/>
  <c r="F161" i="7"/>
  <c r="O160" i="9"/>
  <c r="O160" i="8"/>
  <c r="O160" i="7"/>
  <c r="K160" i="9"/>
  <c r="K160" i="8"/>
  <c r="K160" i="7"/>
  <c r="G160" i="9"/>
  <c r="G160" i="8"/>
  <c r="G160" i="7"/>
  <c r="C160" i="9"/>
  <c r="C160" i="8"/>
  <c r="C160" i="7"/>
  <c r="L159" i="9"/>
  <c r="L159" i="8"/>
  <c r="L159" i="7"/>
  <c r="H159" i="9"/>
  <c r="H159" i="8"/>
  <c r="H159" i="7"/>
  <c r="D159" i="9"/>
  <c r="D159" i="8"/>
  <c r="D159" i="7"/>
  <c r="M158" i="9"/>
  <c r="M158" i="8"/>
  <c r="M158" i="7"/>
  <c r="I158" i="9"/>
  <c r="I158" i="8"/>
  <c r="I158" i="7"/>
  <c r="E158" i="9"/>
  <c r="E158" i="8"/>
  <c r="E158" i="7"/>
  <c r="N157" i="9"/>
  <c r="N157" i="8"/>
  <c r="N157" i="7"/>
  <c r="J157" i="9"/>
  <c r="J157" i="8"/>
  <c r="J157" i="7"/>
  <c r="F157" i="9"/>
  <c r="F157" i="8"/>
  <c r="F157" i="7"/>
  <c r="O156" i="9"/>
  <c r="O156" i="8"/>
  <c r="O156" i="7"/>
  <c r="K156" i="9"/>
  <c r="K156" i="8"/>
  <c r="K156" i="7"/>
  <c r="G156" i="9"/>
  <c r="G156" i="8"/>
  <c r="G156" i="7"/>
  <c r="C156" i="9"/>
  <c r="C156" i="8"/>
  <c r="C156" i="7"/>
  <c r="L155" i="9"/>
  <c r="L155" i="8"/>
  <c r="L155" i="7"/>
  <c r="H155" i="9"/>
  <c r="H155" i="8"/>
  <c r="H155" i="7"/>
  <c r="D155" i="9"/>
  <c r="D155" i="8"/>
  <c r="D155" i="7"/>
  <c r="M154" i="9"/>
  <c r="M154" i="8"/>
  <c r="M154" i="7"/>
  <c r="I154" i="9"/>
  <c r="I154" i="8"/>
  <c r="I154" i="7"/>
  <c r="E154" i="9"/>
  <c r="E154" i="8"/>
  <c r="E154" i="7"/>
  <c r="N153" i="9"/>
  <c r="N153" i="8"/>
  <c r="N153" i="7"/>
  <c r="J153" i="9"/>
  <c r="J153" i="8"/>
  <c r="J153" i="7"/>
  <c r="F153" i="9"/>
  <c r="F153" i="8"/>
  <c r="F153" i="7"/>
  <c r="O152" i="9"/>
  <c r="O152" i="8"/>
  <c r="O152" i="7"/>
  <c r="K152" i="9"/>
  <c r="K152" i="8"/>
  <c r="K152" i="7"/>
  <c r="G152" i="9"/>
  <c r="G152" i="8"/>
  <c r="G152" i="7"/>
  <c r="C152" i="9"/>
  <c r="C152" i="8"/>
  <c r="C152" i="7"/>
  <c r="L151" i="9"/>
  <c r="L151" i="8"/>
  <c r="L151" i="7"/>
  <c r="H151" i="9"/>
  <c r="H151" i="8"/>
  <c r="H151" i="7"/>
  <c r="D151" i="9"/>
  <c r="D151" i="8"/>
  <c r="D151" i="7"/>
  <c r="M150" i="9"/>
  <c r="M150" i="8"/>
  <c r="M150" i="7"/>
  <c r="I150" i="9"/>
  <c r="I150" i="8"/>
  <c r="I150" i="7"/>
  <c r="E150" i="9"/>
  <c r="E150" i="8"/>
  <c r="E150" i="7"/>
  <c r="N149" i="9"/>
  <c r="N149" i="8"/>
  <c r="N149" i="7"/>
  <c r="J149" i="9"/>
  <c r="J149" i="8"/>
  <c r="J149" i="7"/>
  <c r="F149" i="9"/>
  <c r="F149" i="8"/>
  <c r="F149" i="7"/>
  <c r="O148" i="9"/>
  <c r="O148" i="8"/>
  <c r="O148" i="7"/>
  <c r="K148" i="9"/>
  <c r="K148" i="8"/>
  <c r="K148" i="7"/>
  <c r="G148" i="9"/>
  <c r="G148" i="8"/>
  <c r="G148" i="7"/>
  <c r="C148" i="9"/>
  <c r="C148" i="8"/>
  <c r="C148" i="7"/>
  <c r="L147" i="9"/>
  <c r="L147" i="8"/>
  <c r="L147" i="7"/>
  <c r="H147" i="9"/>
  <c r="H147" i="8"/>
  <c r="H147" i="7"/>
  <c r="D147" i="9"/>
  <c r="D147" i="8"/>
  <c r="D147" i="7"/>
  <c r="M146" i="9"/>
  <c r="M146" i="8"/>
  <c r="M146" i="7"/>
  <c r="I146" i="9"/>
  <c r="I146" i="8"/>
  <c r="I146" i="7"/>
  <c r="E146" i="9"/>
  <c r="E146" i="8"/>
  <c r="E146" i="7"/>
  <c r="N145" i="9"/>
  <c r="N145" i="8"/>
  <c r="N145" i="7"/>
  <c r="J145" i="9"/>
  <c r="J145" i="8"/>
  <c r="J145" i="7"/>
  <c r="F145" i="9"/>
  <c r="F145" i="8"/>
  <c r="F145" i="7"/>
  <c r="O144" i="9"/>
  <c r="O144" i="8"/>
  <c r="O144" i="7"/>
  <c r="K144" i="9"/>
  <c r="K144" i="8"/>
  <c r="K144" i="7"/>
  <c r="G144" i="9"/>
  <c r="G144" i="8"/>
  <c r="G144" i="7"/>
  <c r="C144" i="9"/>
  <c r="C144" i="8"/>
  <c r="C144" i="7"/>
  <c r="L143" i="9"/>
  <c r="L143" i="8"/>
  <c r="L143" i="7"/>
  <c r="H143" i="9"/>
  <c r="H143" i="8"/>
  <c r="H143" i="7"/>
  <c r="D143" i="9"/>
  <c r="D143" i="8"/>
  <c r="D143" i="7"/>
  <c r="M142" i="9"/>
  <c r="M142" i="8"/>
  <c r="M142" i="7"/>
  <c r="I142" i="9"/>
  <c r="I142" i="8"/>
  <c r="I142" i="7"/>
  <c r="E142" i="9"/>
  <c r="E142" i="8"/>
  <c r="E142" i="7"/>
  <c r="N141" i="9"/>
  <c r="N141" i="8"/>
  <c r="J141" i="9"/>
  <c r="J141" i="8"/>
  <c r="F141" i="9"/>
  <c r="F141" i="8"/>
  <c r="O140" i="9"/>
  <c r="O140" i="8"/>
  <c r="O140" i="7"/>
  <c r="K140" i="9"/>
  <c r="K140" i="8"/>
  <c r="K140" i="7"/>
  <c r="G140" i="9"/>
  <c r="G140" i="8"/>
  <c r="G140" i="7"/>
  <c r="C140" i="9"/>
  <c r="C140" i="8"/>
  <c r="C140" i="7"/>
  <c r="L139" i="9"/>
  <c r="L139" i="8"/>
  <c r="L139" i="7"/>
  <c r="H139" i="9"/>
  <c r="H139" i="8"/>
  <c r="H139" i="7"/>
  <c r="D139" i="9"/>
  <c r="D139" i="8"/>
  <c r="D139" i="7"/>
  <c r="M138" i="9"/>
  <c r="M138" i="8"/>
  <c r="M138" i="7"/>
  <c r="I138" i="9"/>
  <c r="I138" i="8"/>
  <c r="I138" i="7"/>
  <c r="E138" i="9"/>
  <c r="E138" i="8"/>
  <c r="E138" i="7"/>
  <c r="N137" i="9"/>
  <c r="N137" i="8"/>
  <c r="N137" i="7"/>
  <c r="J137" i="9"/>
  <c r="J137" i="8"/>
  <c r="J137" i="7"/>
  <c r="F137" i="9"/>
  <c r="F137" i="8"/>
  <c r="F137" i="7"/>
  <c r="O136" i="9"/>
  <c r="O136" i="8"/>
  <c r="O136" i="7"/>
  <c r="K136" i="9"/>
  <c r="K136" i="8"/>
  <c r="K136" i="7"/>
  <c r="G136" i="9"/>
  <c r="G136" i="8"/>
  <c r="G136" i="7"/>
  <c r="C136" i="9"/>
  <c r="C136" i="8"/>
  <c r="C136" i="7"/>
  <c r="L135" i="9"/>
  <c r="L135" i="8"/>
  <c r="L135" i="7"/>
  <c r="H135" i="9"/>
  <c r="H135" i="8"/>
  <c r="H135" i="7"/>
  <c r="D135" i="9"/>
  <c r="D135" i="8"/>
  <c r="D135" i="7"/>
  <c r="M134" i="9"/>
  <c r="M134" i="8"/>
  <c r="M134" i="7"/>
  <c r="I134" i="9"/>
  <c r="I134" i="8"/>
  <c r="I134" i="7"/>
  <c r="E134" i="9"/>
  <c r="E134" i="8"/>
  <c r="E134" i="7"/>
  <c r="N133" i="9"/>
  <c r="N133" i="8"/>
  <c r="N133" i="7"/>
  <c r="J133" i="9"/>
  <c r="J133" i="8"/>
  <c r="J133" i="7"/>
  <c r="F133" i="9"/>
  <c r="F133" i="8"/>
  <c r="F133" i="7"/>
  <c r="O132" i="9"/>
  <c r="O132" i="8"/>
  <c r="O132" i="7"/>
  <c r="K132" i="9"/>
  <c r="K132" i="8"/>
  <c r="K132" i="7"/>
  <c r="G132" i="9"/>
  <c r="G132" i="8"/>
  <c r="G132" i="7"/>
  <c r="C132" i="9"/>
  <c r="C132" i="8"/>
  <c r="C132" i="7"/>
  <c r="L131" i="9"/>
  <c r="L131" i="8"/>
  <c r="L131" i="7"/>
  <c r="H131" i="9"/>
  <c r="H131" i="8"/>
  <c r="H131" i="7"/>
  <c r="D131" i="9"/>
  <c r="D131" i="8"/>
  <c r="D131" i="7"/>
  <c r="M130" i="9"/>
  <c r="M130" i="8"/>
  <c r="M130" i="7"/>
  <c r="I130" i="9"/>
  <c r="I130" i="8"/>
  <c r="I130" i="7"/>
  <c r="E130" i="9"/>
  <c r="E130" i="8"/>
  <c r="E130" i="7"/>
  <c r="N129" i="9"/>
  <c r="N129" i="8"/>
  <c r="N129" i="7"/>
  <c r="J129" i="9"/>
  <c r="J129" i="8"/>
  <c r="J129" i="7"/>
  <c r="F129" i="9"/>
  <c r="F129" i="8"/>
  <c r="F129" i="7"/>
  <c r="O128" i="9"/>
  <c r="O128" i="8"/>
  <c r="O128" i="7"/>
  <c r="K128" i="9"/>
  <c r="K128" i="8"/>
  <c r="K128" i="7"/>
  <c r="G128" i="9"/>
  <c r="G128" i="8"/>
  <c r="G128" i="7"/>
  <c r="C128" i="9"/>
  <c r="C128" i="8"/>
  <c r="C128" i="7"/>
  <c r="L127" i="9"/>
  <c r="L127" i="8"/>
  <c r="L127" i="7"/>
  <c r="H127" i="9"/>
  <c r="H127" i="8"/>
  <c r="H127" i="7"/>
  <c r="D127" i="9"/>
  <c r="D127" i="8"/>
  <c r="D127" i="7"/>
  <c r="M126" i="9"/>
  <c r="M126" i="8"/>
  <c r="M126" i="7"/>
  <c r="I126" i="9"/>
  <c r="I126" i="8"/>
  <c r="I126" i="7"/>
  <c r="E126" i="9"/>
  <c r="E126" i="8"/>
  <c r="E126" i="7"/>
  <c r="N125" i="9"/>
  <c r="N125" i="8"/>
  <c r="N125" i="7"/>
  <c r="J125" i="9"/>
  <c r="J125" i="8"/>
  <c r="J125" i="7"/>
  <c r="F125" i="9"/>
  <c r="F125" i="8"/>
  <c r="F125" i="7"/>
  <c r="O124" i="9"/>
  <c r="O124" i="8"/>
  <c r="O124" i="7"/>
  <c r="K124" i="9"/>
  <c r="K124" i="8"/>
  <c r="K124" i="7"/>
  <c r="G124" i="9"/>
  <c r="G124" i="8"/>
  <c r="G124" i="7"/>
  <c r="C124" i="9"/>
  <c r="C124" i="8"/>
  <c r="C124" i="7"/>
  <c r="L123" i="9"/>
  <c r="L123" i="8"/>
  <c r="L123" i="7"/>
  <c r="H123" i="9"/>
  <c r="H123" i="8"/>
  <c r="H123" i="7"/>
  <c r="D123" i="9"/>
  <c r="D123" i="8"/>
  <c r="D123" i="7"/>
  <c r="M122" i="9"/>
  <c r="M122" i="8"/>
  <c r="M122" i="7"/>
  <c r="I122" i="9"/>
  <c r="I122" i="8"/>
  <c r="I122" i="7"/>
  <c r="E122" i="9"/>
  <c r="E122" i="8"/>
  <c r="E122" i="7"/>
  <c r="N121" i="9"/>
  <c r="N121" i="8"/>
  <c r="N121" i="7"/>
  <c r="J121" i="9"/>
  <c r="J121" i="8"/>
  <c r="J121" i="7"/>
  <c r="F121" i="9"/>
  <c r="F121" i="8"/>
  <c r="F121" i="7"/>
  <c r="O120" i="9"/>
  <c r="O120" i="8"/>
  <c r="O120" i="7"/>
  <c r="K120" i="9"/>
  <c r="K120" i="8"/>
  <c r="K120" i="7"/>
  <c r="G120" i="9"/>
  <c r="G120" i="8"/>
  <c r="G120" i="7"/>
  <c r="C120" i="9"/>
  <c r="C120" i="8"/>
  <c r="C120" i="7"/>
  <c r="L119" i="9"/>
  <c r="L119" i="8"/>
  <c r="H119" i="9"/>
  <c r="H119" i="8"/>
  <c r="D119" i="9"/>
  <c r="D119" i="8"/>
  <c r="M118" i="9"/>
  <c r="M118" i="8"/>
  <c r="M118" i="7"/>
  <c r="I118" i="9"/>
  <c r="I118" i="8"/>
  <c r="I118" i="7"/>
  <c r="E118" i="9"/>
  <c r="E118" i="8"/>
  <c r="E118" i="7"/>
  <c r="N117" i="9"/>
  <c r="N117" i="8"/>
  <c r="N117" i="7"/>
  <c r="J117" i="9"/>
  <c r="J117" i="8"/>
  <c r="J117" i="7"/>
  <c r="F117" i="9"/>
  <c r="F117" i="8"/>
  <c r="F117" i="7"/>
  <c r="O116" i="9"/>
  <c r="O116" i="8"/>
  <c r="O116" i="7"/>
  <c r="K116" i="9"/>
  <c r="K116" i="8"/>
  <c r="K116" i="7"/>
  <c r="G116" i="9"/>
  <c r="G116" i="8"/>
  <c r="G116" i="7"/>
  <c r="C116" i="9"/>
  <c r="C116" i="8"/>
  <c r="C116" i="7"/>
  <c r="L115" i="9"/>
  <c r="L115" i="8"/>
  <c r="L115" i="7"/>
  <c r="H115" i="9"/>
  <c r="H115" i="8"/>
  <c r="H115" i="7"/>
  <c r="D115" i="9"/>
  <c r="D115" i="8"/>
  <c r="D115" i="7"/>
  <c r="M114" i="9"/>
  <c r="M114" i="8"/>
  <c r="M114" i="7"/>
  <c r="I114" i="9"/>
  <c r="I114" i="8"/>
  <c r="I114" i="7"/>
  <c r="E114" i="9"/>
  <c r="E114" i="8"/>
  <c r="E114" i="7"/>
  <c r="N113" i="9"/>
  <c r="N113" i="8"/>
  <c r="N113" i="7"/>
  <c r="J113" i="9"/>
  <c r="J113" i="8"/>
  <c r="J113" i="7"/>
  <c r="F113" i="9"/>
  <c r="F113" i="8"/>
  <c r="F113" i="7"/>
  <c r="O112" i="9"/>
  <c r="O112" i="8"/>
  <c r="O112" i="7"/>
  <c r="K112" i="9"/>
  <c r="K112" i="8"/>
  <c r="K112" i="7"/>
  <c r="G112" i="9"/>
  <c r="G112" i="8"/>
  <c r="G112" i="7"/>
  <c r="C112" i="9"/>
  <c r="C112" i="8"/>
  <c r="C112" i="7"/>
  <c r="L111" i="9"/>
  <c r="L111" i="8"/>
  <c r="L111" i="7"/>
  <c r="H111" i="9"/>
  <c r="H111" i="8"/>
  <c r="H111" i="7"/>
  <c r="D111" i="9"/>
  <c r="D111" i="8"/>
  <c r="D111" i="7"/>
  <c r="M110" i="9"/>
  <c r="M110" i="8"/>
  <c r="M110" i="7"/>
  <c r="I110" i="9"/>
  <c r="I110" i="8"/>
  <c r="I110" i="7"/>
  <c r="E110" i="9"/>
  <c r="E110" i="8"/>
  <c r="E110" i="7"/>
  <c r="N109" i="9"/>
  <c r="N109" i="8"/>
  <c r="N109" i="7"/>
  <c r="J109" i="9"/>
  <c r="J109" i="8"/>
  <c r="J109" i="7"/>
  <c r="F109" i="9"/>
  <c r="F109" i="8"/>
  <c r="F109" i="7"/>
  <c r="O108" i="9"/>
  <c r="O108" i="8"/>
  <c r="O108" i="7"/>
  <c r="K108" i="9"/>
  <c r="K108" i="8"/>
  <c r="K108" i="7"/>
  <c r="G108" i="9"/>
  <c r="G108" i="8"/>
  <c r="G108" i="7"/>
  <c r="C108" i="9"/>
  <c r="C108" i="8"/>
  <c r="C108" i="7"/>
  <c r="L107" i="9"/>
  <c r="L107" i="8"/>
  <c r="L107" i="7"/>
  <c r="H107" i="9"/>
  <c r="H107" i="8"/>
  <c r="H107" i="7"/>
  <c r="D107" i="9"/>
  <c r="D107" i="8"/>
  <c r="D107" i="7"/>
  <c r="M106" i="9"/>
  <c r="M106" i="8"/>
  <c r="M106" i="7"/>
  <c r="I106" i="9"/>
  <c r="I106" i="8"/>
  <c r="I106" i="7"/>
  <c r="E106" i="9"/>
  <c r="E106" i="8"/>
  <c r="E106" i="7"/>
  <c r="N105" i="9"/>
  <c r="N105" i="8"/>
  <c r="N105" i="7"/>
  <c r="J105" i="9"/>
  <c r="J105" i="8"/>
  <c r="J105" i="7"/>
  <c r="F105" i="9"/>
  <c r="F105" i="8"/>
  <c r="F105" i="7"/>
  <c r="O104" i="9"/>
  <c r="O104" i="8"/>
  <c r="O104" i="7"/>
  <c r="K104" i="9"/>
  <c r="K104" i="8"/>
  <c r="K104" i="7"/>
  <c r="G104" i="9"/>
  <c r="G104" i="8"/>
  <c r="G104" i="7"/>
  <c r="C104" i="9"/>
  <c r="C104" i="8"/>
  <c r="C104" i="7"/>
  <c r="L103" i="9"/>
  <c r="L103" i="8"/>
  <c r="L103" i="7"/>
  <c r="H103" i="9"/>
  <c r="H103" i="8"/>
  <c r="H103" i="7"/>
  <c r="D103" i="9"/>
  <c r="D103" i="8"/>
  <c r="D103" i="7"/>
  <c r="M102" i="9"/>
  <c r="M102" i="8"/>
  <c r="M102" i="7"/>
  <c r="I102" i="9"/>
  <c r="I102" i="8"/>
  <c r="I102" i="7"/>
  <c r="E102" i="9"/>
  <c r="E102" i="8"/>
  <c r="E102" i="7"/>
  <c r="N101" i="9"/>
  <c r="N101" i="8"/>
  <c r="N101" i="7"/>
  <c r="J101" i="9"/>
  <c r="J101" i="8"/>
  <c r="J101" i="7"/>
  <c r="F101" i="9"/>
  <c r="F101" i="8"/>
  <c r="F101" i="7"/>
  <c r="O100" i="9"/>
  <c r="O100" i="8"/>
  <c r="O100" i="7"/>
  <c r="K100" i="9"/>
  <c r="K100" i="8"/>
  <c r="K100" i="7"/>
  <c r="G100" i="9"/>
  <c r="G100" i="8"/>
  <c r="G100" i="7"/>
  <c r="C100" i="9"/>
  <c r="C100" i="8"/>
  <c r="C100" i="7"/>
  <c r="L99" i="9"/>
  <c r="L99" i="8"/>
  <c r="L99" i="7"/>
  <c r="H99" i="9"/>
  <c r="H99" i="8"/>
  <c r="H99" i="7"/>
  <c r="D99" i="9"/>
  <c r="D99" i="8"/>
  <c r="D99" i="7"/>
  <c r="M98" i="9"/>
  <c r="M98" i="8"/>
  <c r="M98" i="7"/>
  <c r="I98" i="9"/>
  <c r="I98" i="8"/>
  <c r="I98" i="7"/>
  <c r="E98" i="9"/>
  <c r="E98" i="8"/>
  <c r="E98" i="7"/>
  <c r="N97" i="9"/>
  <c r="N97" i="8"/>
  <c r="N97" i="7"/>
  <c r="J97" i="9"/>
  <c r="J97" i="8"/>
  <c r="J97" i="7"/>
  <c r="F97" i="9"/>
  <c r="F97" i="8"/>
  <c r="F97" i="7"/>
  <c r="O96" i="9"/>
  <c r="O96" i="8"/>
  <c r="O96" i="7"/>
  <c r="K96" i="9"/>
  <c r="K96" i="8"/>
  <c r="K96" i="7"/>
  <c r="G96" i="9"/>
  <c r="G96" i="8"/>
  <c r="G96" i="7"/>
  <c r="C96" i="9"/>
  <c r="C96" i="8"/>
  <c r="C96" i="7"/>
  <c r="L95" i="9"/>
  <c r="L95" i="8"/>
  <c r="L95" i="7"/>
  <c r="H95" i="9"/>
  <c r="H95" i="8"/>
  <c r="H95" i="7"/>
  <c r="D95" i="9"/>
  <c r="D95" i="8"/>
  <c r="D95" i="7"/>
  <c r="M94" i="9"/>
  <c r="M94" i="8"/>
  <c r="M94" i="7"/>
  <c r="I94" i="9"/>
  <c r="I94" i="8"/>
  <c r="I94" i="7"/>
  <c r="E94" i="9"/>
  <c r="E94" i="8"/>
  <c r="E94" i="7"/>
  <c r="N93" i="9"/>
  <c r="N93" i="8"/>
  <c r="N93" i="7"/>
  <c r="J93" i="9"/>
  <c r="J93" i="8"/>
  <c r="J93" i="7"/>
  <c r="F93" i="9"/>
  <c r="F93" i="8"/>
  <c r="F93" i="7"/>
  <c r="O92" i="9"/>
  <c r="O92" i="8"/>
  <c r="O92" i="7"/>
  <c r="K92" i="9"/>
  <c r="K92" i="8"/>
  <c r="K92" i="7"/>
  <c r="G92" i="9"/>
  <c r="G92" i="8"/>
  <c r="G92" i="7"/>
  <c r="C92" i="9"/>
  <c r="C92" i="8"/>
  <c r="C92" i="7"/>
  <c r="L91" i="9"/>
  <c r="L91" i="8"/>
  <c r="L91" i="7"/>
  <c r="H91" i="9"/>
  <c r="H91" i="8"/>
  <c r="H91" i="7"/>
  <c r="D91" i="9"/>
  <c r="D91" i="8"/>
  <c r="D91" i="7"/>
  <c r="M90" i="9"/>
  <c r="M90" i="8"/>
  <c r="M90" i="7"/>
  <c r="I90" i="9"/>
  <c r="I90" i="8"/>
  <c r="I90" i="7"/>
  <c r="E90" i="9"/>
  <c r="E90" i="8"/>
  <c r="E90" i="7"/>
  <c r="N89" i="9"/>
  <c r="N89" i="8"/>
  <c r="N89" i="7"/>
  <c r="J89" i="9"/>
  <c r="J89" i="8"/>
  <c r="J89" i="7"/>
  <c r="F89" i="9"/>
  <c r="F89" i="8"/>
  <c r="F89" i="7"/>
  <c r="O88" i="9"/>
  <c r="O88" i="8"/>
  <c r="O88" i="7"/>
  <c r="K88" i="9"/>
  <c r="K88" i="8"/>
  <c r="K88" i="7"/>
  <c r="G88" i="9"/>
  <c r="G88" i="8"/>
  <c r="G88" i="7"/>
  <c r="C88" i="9"/>
  <c r="C88" i="8"/>
  <c r="C88" i="7"/>
  <c r="L87" i="9"/>
  <c r="L87" i="8"/>
  <c r="L87" i="7"/>
  <c r="H87" i="9"/>
  <c r="H87" i="8"/>
  <c r="H87" i="7"/>
  <c r="D87" i="9"/>
  <c r="D87" i="8"/>
  <c r="D87" i="7"/>
  <c r="M86" i="9"/>
  <c r="M86" i="8"/>
  <c r="M86" i="7"/>
  <c r="I86" i="9"/>
  <c r="I86" i="8"/>
  <c r="I86" i="7"/>
  <c r="E86" i="9"/>
  <c r="E86" i="8"/>
  <c r="E86" i="7"/>
  <c r="N85" i="9"/>
  <c r="N85" i="8"/>
  <c r="N85" i="7"/>
  <c r="J85" i="9"/>
  <c r="J85" i="8"/>
  <c r="J85" i="7"/>
  <c r="F85" i="9"/>
  <c r="F85" i="8"/>
  <c r="F85" i="7"/>
  <c r="O84" i="9"/>
  <c r="O84" i="8"/>
  <c r="O84" i="7"/>
  <c r="K84" i="9"/>
  <c r="K84" i="8"/>
  <c r="K84" i="7"/>
  <c r="G84" i="9"/>
  <c r="G84" i="8"/>
  <c r="G84" i="7"/>
  <c r="C84" i="9"/>
  <c r="C84" i="8"/>
  <c r="C84" i="7"/>
  <c r="L83" i="9"/>
  <c r="L83" i="8"/>
  <c r="L83" i="7"/>
  <c r="H83" i="9"/>
  <c r="H83" i="8"/>
  <c r="H83" i="7"/>
  <c r="D83" i="9"/>
  <c r="D83" i="8"/>
  <c r="D83" i="7"/>
  <c r="M82" i="9"/>
  <c r="M82" i="8"/>
  <c r="M82" i="7"/>
  <c r="I82" i="9"/>
  <c r="I82" i="8"/>
  <c r="I82" i="7"/>
  <c r="E82" i="9"/>
  <c r="E82" i="8"/>
  <c r="E82" i="7"/>
  <c r="N81" i="9"/>
  <c r="N81" i="8"/>
  <c r="N81" i="7"/>
  <c r="J81" i="9"/>
  <c r="J81" i="8"/>
  <c r="J81" i="7"/>
  <c r="F81" i="9"/>
  <c r="F81" i="8"/>
  <c r="F81" i="7"/>
  <c r="O80" i="9"/>
  <c r="O80" i="8"/>
  <c r="O80" i="7"/>
  <c r="K80" i="9"/>
  <c r="K80" i="8"/>
  <c r="K80" i="7"/>
  <c r="G80" i="9"/>
  <c r="G80" i="8"/>
  <c r="G80" i="7"/>
  <c r="C80" i="9"/>
  <c r="C80" i="8"/>
  <c r="C80" i="7"/>
  <c r="L79" i="9"/>
  <c r="L79" i="8"/>
  <c r="L79" i="7"/>
  <c r="H79" i="9"/>
  <c r="H79" i="8"/>
  <c r="H79" i="7"/>
  <c r="D79" i="9"/>
  <c r="D79" i="8"/>
  <c r="D79" i="7"/>
  <c r="N77" i="9"/>
  <c r="N77" i="8"/>
  <c r="N77" i="7"/>
  <c r="J77" i="9"/>
  <c r="J77" i="8"/>
  <c r="J77" i="7"/>
  <c r="F77" i="9"/>
  <c r="F77" i="8"/>
  <c r="F77" i="7"/>
  <c r="O76" i="9"/>
  <c r="O76" i="8"/>
  <c r="O76" i="7"/>
  <c r="K76" i="9"/>
  <c r="K76" i="8"/>
  <c r="K76" i="7"/>
  <c r="G76" i="9"/>
  <c r="G76" i="8"/>
  <c r="G76" i="7"/>
  <c r="C76" i="9"/>
  <c r="C76" i="8"/>
  <c r="C76" i="7"/>
  <c r="L75" i="9"/>
  <c r="L75" i="8"/>
  <c r="L75" i="7"/>
  <c r="H75" i="9"/>
  <c r="H75" i="8"/>
  <c r="H75" i="7"/>
  <c r="D75" i="9"/>
  <c r="D75" i="8"/>
  <c r="D75" i="7"/>
  <c r="M74" i="9"/>
  <c r="M74" i="8"/>
  <c r="M74" i="7"/>
  <c r="I74" i="9"/>
  <c r="I74" i="8"/>
  <c r="I74" i="7"/>
  <c r="E74" i="9"/>
  <c r="E74" i="8"/>
  <c r="E74" i="7"/>
  <c r="N73" i="9"/>
  <c r="N73" i="8"/>
  <c r="N73" i="7"/>
  <c r="J73" i="9"/>
  <c r="J73" i="8"/>
  <c r="J73" i="7"/>
  <c r="F73" i="9"/>
  <c r="F73" i="8"/>
  <c r="F73" i="7"/>
  <c r="O72" i="9"/>
  <c r="O72" i="8"/>
  <c r="O72" i="7"/>
  <c r="K72" i="9"/>
  <c r="K72" i="8"/>
  <c r="K72" i="7"/>
  <c r="G72" i="9"/>
  <c r="G72" i="8"/>
  <c r="G72" i="7"/>
  <c r="C72" i="9"/>
  <c r="C72" i="8"/>
  <c r="C72" i="7"/>
  <c r="L71" i="9"/>
  <c r="L71" i="8"/>
  <c r="L71" i="7"/>
  <c r="H71" i="9"/>
  <c r="H71" i="8"/>
  <c r="H71" i="7"/>
  <c r="D71" i="9"/>
  <c r="D71" i="8"/>
  <c r="D71" i="7"/>
  <c r="M70" i="9"/>
  <c r="M70" i="8"/>
  <c r="M70" i="7"/>
  <c r="I70" i="9"/>
  <c r="I70" i="8"/>
  <c r="I70" i="7"/>
  <c r="E70" i="9"/>
  <c r="E70" i="8"/>
  <c r="E70" i="7"/>
  <c r="N69" i="9"/>
  <c r="N69" i="8"/>
  <c r="N69" i="7"/>
  <c r="J69" i="9"/>
  <c r="J69" i="8"/>
  <c r="J69" i="7"/>
  <c r="F69" i="9"/>
  <c r="F69" i="8"/>
  <c r="F69" i="7"/>
  <c r="O68" i="9"/>
  <c r="O68" i="8"/>
  <c r="O68" i="7"/>
  <c r="K68" i="9"/>
  <c r="K68" i="8"/>
  <c r="K68" i="7"/>
  <c r="G68" i="9"/>
  <c r="G68" i="8"/>
  <c r="G68" i="7"/>
  <c r="C68" i="9"/>
  <c r="C68" i="8"/>
  <c r="C68" i="7"/>
  <c r="L67" i="9"/>
  <c r="L67" i="8"/>
  <c r="L67" i="7"/>
  <c r="H67" i="9"/>
  <c r="H67" i="8"/>
  <c r="H67" i="7"/>
  <c r="D67" i="9"/>
  <c r="D67" i="8"/>
  <c r="D67" i="7"/>
  <c r="M66" i="9"/>
  <c r="M66" i="8"/>
  <c r="M66" i="7"/>
  <c r="I66" i="9"/>
  <c r="I66" i="8"/>
  <c r="I66" i="7"/>
  <c r="E66" i="9"/>
  <c r="E66" i="8"/>
  <c r="E66" i="7"/>
  <c r="N65" i="9"/>
  <c r="N65" i="8"/>
  <c r="N65" i="7"/>
  <c r="J65" i="9"/>
  <c r="J65" i="8"/>
  <c r="J65" i="7"/>
  <c r="F65" i="9"/>
  <c r="F65" i="8"/>
  <c r="F65" i="7"/>
  <c r="O64" i="9"/>
  <c r="O64" i="8"/>
  <c r="O64" i="7"/>
  <c r="K64" i="9"/>
  <c r="K64" i="8"/>
  <c r="K64" i="7"/>
  <c r="G64" i="9"/>
  <c r="G64" i="8"/>
  <c r="G64" i="7"/>
  <c r="C64" i="9"/>
  <c r="C64" i="8"/>
  <c r="C64" i="7"/>
  <c r="L63" i="9"/>
  <c r="L63" i="8"/>
  <c r="L63" i="7"/>
  <c r="H63" i="9"/>
  <c r="H63" i="8"/>
  <c r="H63" i="7"/>
  <c r="D63" i="9"/>
  <c r="D63" i="8"/>
  <c r="D63" i="7"/>
  <c r="M62" i="9"/>
  <c r="M62" i="8"/>
  <c r="M62" i="7"/>
  <c r="I62" i="9"/>
  <c r="I62" i="8"/>
  <c r="I62" i="7"/>
  <c r="E62" i="9"/>
  <c r="E62" i="8"/>
  <c r="E62" i="7"/>
  <c r="N61" i="9"/>
  <c r="N61" i="8"/>
  <c r="N61" i="7"/>
  <c r="J61" i="9"/>
  <c r="J61" i="8"/>
  <c r="J61" i="7"/>
  <c r="F61" i="9"/>
  <c r="F61" i="8"/>
  <c r="F61" i="7"/>
  <c r="O60" i="9"/>
  <c r="O60" i="8"/>
  <c r="O60" i="7"/>
  <c r="K60" i="9"/>
  <c r="K60" i="8"/>
  <c r="K60" i="7"/>
  <c r="G60" i="9"/>
  <c r="G60" i="8"/>
  <c r="G60" i="7"/>
  <c r="C60" i="9"/>
  <c r="C60" i="8"/>
  <c r="C60" i="7"/>
  <c r="L59" i="9"/>
  <c r="L59" i="8"/>
  <c r="L59" i="7"/>
  <c r="H59" i="9"/>
  <c r="H59" i="8"/>
  <c r="H59" i="7"/>
  <c r="D59" i="9"/>
  <c r="D59" i="8"/>
  <c r="D59" i="7"/>
  <c r="M58" i="9"/>
  <c r="M58" i="8"/>
  <c r="M58" i="7"/>
  <c r="I58" i="9"/>
  <c r="I58" i="8"/>
  <c r="I58" i="7"/>
  <c r="E58" i="9"/>
  <c r="E58" i="8"/>
  <c r="E58" i="7"/>
  <c r="N57" i="9"/>
  <c r="N57" i="8"/>
  <c r="N57" i="7"/>
  <c r="J57" i="9"/>
  <c r="J57" i="8"/>
  <c r="J57" i="7"/>
  <c r="F57" i="9"/>
  <c r="F57" i="8"/>
  <c r="F57" i="7"/>
  <c r="O56" i="9"/>
  <c r="O56" i="8"/>
  <c r="O56" i="7"/>
  <c r="K56" i="9"/>
  <c r="K56" i="8"/>
  <c r="K56" i="7"/>
  <c r="G56" i="9"/>
  <c r="G56" i="8"/>
  <c r="G56" i="7"/>
  <c r="C56" i="9"/>
  <c r="C56" i="8"/>
  <c r="C56" i="7"/>
  <c r="L55" i="9"/>
  <c r="L55" i="8"/>
  <c r="L55" i="7"/>
  <c r="H55" i="9"/>
  <c r="H55" i="8"/>
  <c r="H55" i="7"/>
  <c r="D55" i="9"/>
  <c r="D55" i="8"/>
  <c r="D55" i="7"/>
  <c r="M54" i="9"/>
  <c r="M54" i="8"/>
  <c r="M54" i="7"/>
  <c r="I54" i="9"/>
  <c r="I54" i="8"/>
  <c r="I54" i="7"/>
  <c r="E54" i="9"/>
  <c r="E54" i="8"/>
  <c r="E54" i="7"/>
  <c r="N53" i="9"/>
  <c r="N53" i="8"/>
  <c r="N53" i="7"/>
  <c r="J53" i="9"/>
  <c r="J53" i="8"/>
  <c r="J53" i="7"/>
  <c r="F53" i="9"/>
  <c r="F53" i="8"/>
  <c r="F53" i="7"/>
  <c r="O52" i="9"/>
  <c r="O52" i="8"/>
  <c r="O52" i="7"/>
  <c r="K52" i="9"/>
  <c r="K52" i="8"/>
  <c r="K52" i="7"/>
  <c r="G52" i="9"/>
  <c r="G52" i="8"/>
  <c r="G52" i="7"/>
  <c r="C52" i="9"/>
  <c r="C52" i="8"/>
  <c r="C52" i="7"/>
  <c r="L51" i="9"/>
  <c r="L51" i="8"/>
  <c r="L51" i="7"/>
  <c r="H51" i="9"/>
  <c r="H51" i="8"/>
  <c r="H51" i="7"/>
  <c r="D51" i="9"/>
  <c r="D51" i="8"/>
  <c r="D51" i="7"/>
  <c r="M50" i="9"/>
  <c r="M50" i="8"/>
  <c r="M50" i="7"/>
  <c r="I50" i="9"/>
  <c r="I50" i="8"/>
  <c r="I50" i="7"/>
  <c r="E50" i="9"/>
  <c r="E50" i="8"/>
  <c r="E50" i="7"/>
  <c r="N49" i="9"/>
  <c r="N49" i="8"/>
  <c r="N49" i="7"/>
  <c r="J49" i="9"/>
  <c r="J49" i="8"/>
  <c r="J49" i="7"/>
  <c r="F49" i="9"/>
  <c r="F49" i="8"/>
  <c r="F49" i="7"/>
  <c r="O48" i="9"/>
  <c r="O48" i="8"/>
  <c r="O48" i="7"/>
  <c r="K48" i="9"/>
  <c r="K48" i="8"/>
  <c r="K48" i="7"/>
  <c r="G48" i="9"/>
  <c r="G48" i="8"/>
  <c r="G48" i="7"/>
  <c r="C48" i="9"/>
  <c r="C48" i="8"/>
  <c r="C48" i="7"/>
  <c r="L47" i="9"/>
  <c r="L47" i="8"/>
  <c r="L47" i="7"/>
  <c r="H47" i="9"/>
  <c r="H47" i="8"/>
  <c r="H47" i="7"/>
  <c r="D47" i="9"/>
  <c r="D47" i="8"/>
  <c r="D47" i="7"/>
  <c r="M46" i="9"/>
  <c r="M46" i="8"/>
  <c r="M46" i="7"/>
  <c r="I46" i="9"/>
  <c r="I46" i="8"/>
  <c r="I46" i="7"/>
  <c r="E46" i="9"/>
  <c r="E46" i="8"/>
  <c r="E46" i="7"/>
  <c r="N45" i="9"/>
  <c r="N45" i="8"/>
  <c r="N45" i="7"/>
  <c r="J45" i="9"/>
  <c r="J45" i="8"/>
  <c r="J45" i="7"/>
  <c r="F45" i="9"/>
  <c r="F45" i="8"/>
  <c r="F45" i="7"/>
  <c r="O44" i="9"/>
  <c r="O44" i="8"/>
  <c r="O44" i="7"/>
  <c r="K44" i="9"/>
  <c r="K44" i="8"/>
  <c r="K44" i="7"/>
  <c r="G44" i="9"/>
  <c r="G44" i="8"/>
  <c r="G44" i="7"/>
  <c r="C44" i="9"/>
  <c r="C44" i="8"/>
  <c r="C44" i="7"/>
  <c r="L43" i="9"/>
  <c r="L43" i="8"/>
  <c r="L43" i="7"/>
  <c r="H43" i="9"/>
  <c r="H43" i="8"/>
  <c r="H43" i="7"/>
  <c r="D43" i="9"/>
  <c r="D43" i="8"/>
  <c r="D43" i="7"/>
  <c r="M42" i="9"/>
  <c r="M42" i="8"/>
  <c r="M42" i="7"/>
  <c r="I42" i="9"/>
  <c r="I42" i="8"/>
  <c r="I42" i="7"/>
  <c r="E42" i="9"/>
  <c r="E42" i="8"/>
  <c r="E42" i="7"/>
  <c r="N41" i="9"/>
  <c r="N41" i="8"/>
  <c r="N41" i="7"/>
  <c r="J41" i="9"/>
  <c r="J41" i="8"/>
  <c r="J41" i="7"/>
  <c r="F41" i="9"/>
  <c r="F41" i="8"/>
  <c r="F41" i="7"/>
  <c r="O40" i="9"/>
  <c r="O40" i="8"/>
  <c r="O40" i="7"/>
  <c r="K40" i="9"/>
  <c r="K40" i="8"/>
  <c r="K40" i="7"/>
  <c r="G40" i="9"/>
  <c r="G40" i="8"/>
  <c r="G40" i="7"/>
  <c r="C40" i="9"/>
  <c r="C40" i="8"/>
  <c r="C40" i="7"/>
  <c r="L39" i="9"/>
  <c r="L39" i="8"/>
  <c r="L39" i="7"/>
  <c r="H39" i="9"/>
  <c r="H39" i="8"/>
  <c r="H39" i="7"/>
  <c r="D39" i="9"/>
  <c r="D39" i="8"/>
  <c r="D39" i="7"/>
  <c r="M38" i="9"/>
  <c r="M38" i="8"/>
  <c r="M38" i="7"/>
  <c r="I38" i="9"/>
  <c r="I38" i="8"/>
  <c r="I38" i="7"/>
  <c r="E38" i="9"/>
  <c r="E38" i="8"/>
  <c r="E38" i="7"/>
  <c r="O36" i="9"/>
  <c r="O36" i="8"/>
  <c r="O36" i="7"/>
  <c r="K36" i="9"/>
  <c r="K36" i="8"/>
  <c r="K36" i="7"/>
  <c r="G36" i="9"/>
  <c r="G36" i="8"/>
  <c r="G36" i="7"/>
  <c r="C36" i="9"/>
  <c r="C36" i="8"/>
  <c r="C36" i="7"/>
  <c r="L35" i="9"/>
  <c r="L35" i="8"/>
  <c r="L35" i="7"/>
  <c r="H35" i="9"/>
  <c r="H35" i="8"/>
  <c r="H35" i="7"/>
  <c r="D35" i="9"/>
  <c r="D35" i="8"/>
  <c r="D35" i="7"/>
  <c r="M34" i="9"/>
  <c r="M34" i="8"/>
  <c r="M34" i="7"/>
  <c r="I34" i="9"/>
  <c r="I34" i="8"/>
  <c r="I34" i="7"/>
  <c r="E34" i="9"/>
  <c r="E34" i="8"/>
  <c r="E34" i="7"/>
  <c r="N33" i="9"/>
  <c r="N33" i="8"/>
  <c r="N33" i="7"/>
  <c r="J33" i="9"/>
  <c r="J33" i="8"/>
  <c r="J33" i="7"/>
  <c r="F33" i="9"/>
  <c r="F33" i="8"/>
  <c r="F33" i="7"/>
  <c r="O32" i="9"/>
  <c r="O32" i="8"/>
  <c r="O32" i="7"/>
  <c r="K32" i="9"/>
  <c r="K32" i="8"/>
  <c r="K32" i="7"/>
  <c r="G32" i="9"/>
  <c r="G32" i="8"/>
  <c r="G32" i="7"/>
  <c r="C32" i="9"/>
  <c r="C32" i="8"/>
  <c r="C32" i="7"/>
  <c r="L31" i="9"/>
  <c r="L31" i="8"/>
  <c r="L31" i="7"/>
  <c r="H31" i="9"/>
  <c r="H31" i="8"/>
  <c r="H31" i="7"/>
  <c r="D31" i="9"/>
  <c r="D31" i="8"/>
  <c r="D31" i="7"/>
  <c r="M30" i="9"/>
  <c r="M30" i="8"/>
  <c r="M30" i="7"/>
  <c r="I30" i="9"/>
  <c r="I30" i="8"/>
  <c r="I30" i="7"/>
  <c r="E30" i="9"/>
  <c r="E30" i="8"/>
  <c r="E30" i="7"/>
  <c r="N29" i="9"/>
  <c r="N29" i="8"/>
  <c r="N29" i="7"/>
  <c r="J29" i="9"/>
  <c r="J29" i="8"/>
  <c r="J29" i="7"/>
  <c r="F29" i="9"/>
  <c r="F29" i="8"/>
  <c r="F29" i="7"/>
  <c r="O28" i="9"/>
  <c r="O28" i="8"/>
  <c r="O28" i="7"/>
  <c r="K28" i="9"/>
  <c r="K28" i="8"/>
  <c r="K28" i="7"/>
  <c r="G28" i="9"/>
  <c r="G28" i="8"/>
  <c r="G28" i="7"/>
  <c r="C28" i="9"/>
  <c r="C28" i="8"/>
  <c r="C28" i="7"/>
  <c r="L27" i="9"/>
  <c r="L27" i="8"/>
  <c r="L27" i="7"/>
  <c r="H27" i="9"/>
  <c r="H27" i="8"/>
  <c r="H27" i="7"/>
  <c r="D27" i="9"/>
  <c r="D27" i="8"/>
  <c r="D27" i="7"/>
  <c r="M26" i="9"/>
  <c r="M26" i="8"/>
  <c r="M26" i="7"/>
  <c r="I26" i="9"/>
  <c r="I26" i="8"/>
  <c r="I26" i="7"/>
  <c r="E26" i="9"/>
  <c r="E26" i="8"/>
  <c r="E26" i="7"/>
  <c r="N25" i="9"/>
  <c r="N25" i="8"/>
  <c r="N25" i="7"/>
  <c r="J25" i="9"/>
  <c r="J25" i="8"/>
  <c r="J25" i="7"/>
  <c r="F25" i="9"/>
  <c r="F25" i="8"/>
  <c r="F25" i="7"/>
  <c r="O24" i="9"/>
  <c r="O24" i="8"/>
  <c r="O24" i="7"/>
  <c r="K24" i="9"/>
  <c r="K24" i="8"/>
  <c r="K24" i="7"/>
  <c r="G24" i="9"/>
  <c r="G24" i="8"/>
  <c r="G24" i="7"/>
  <c r="C24" i="9"/>
  <c r="C24" i="8"/>
  <c r="C24" i="7"/>
  <c r="L23" i="9"/>
  <c r="L23" i="8"/>
  <c r="L23" i="7"/>
  <c r="H23" i="9"/>
  <c r="H23" i="8"/>
  <c r="H23" i="7"/>
  <c r="D23" i="9"/>
  <c r="D23" i="8"/>
  <c r="D23" i="7"/>
  <c r="M22" i="9"/>
  <c r="M22" i="8"/>
  <c r="M22" i="7"/>
  <c r="I22" i="9"/>
  <c r="I22" i="8"/>
  <c r="I22" i="7"/>
  <c r="E22" i="9"/>
  <c r="E22" i="8"/>
  <c r="E22" i="7"/>
  <c r="N21" i="9"/>
  <c r="N21" i="8"/>
  <c r="N21" i="7"/>
  <c r="J21" i="9"/>
  <c r="J21" i="8"/>
  <c r="J21" i="7"/>
  <c r="F21" i="9"/>
  <c r="F21" i="8"/>
  <c r="F21" i="7"/>
  <c r="O20" i="9"/>
  <c r="O20" i="8"/>
  <c r="O20" i="7"/>
  <c r="K20" i="9"/>
  <c r="K20" i="8"/>
  <c r="K20" i="7"/>
  <c r="G20" i="9"/>
  <c r="G20" i="8"/>
  <c r="G20" i="7"/>
  <c r="C20" i="9"/>
  <c r="C20" i="8"/>
  <c r="C20" i="7"/>
  <c r="L19" i="9"/>
  <c r="L19" i="8"/>
  <c r="L19" i="7"/>
  <c r="H19" i="9"/>
  <c r="H19" i="8"/>
  <c r="H19" i="7"/>
  <c r="D19" i="9"/>
  <c r="D19" i="8"/>
  <c r="D19" i="7"/>
  <c r="M18" i="9"/>
  <c r="M18" i="8"/>
  <c r="M18" i="7"/>
  <c r="I18" i="9"/>
  <c r="I18" i="8"/>
  <c r="I18" i="7"/>
  <c r="E18" i="9"/>
  <c r="E18" i="8"/>
  <c r="E18" i="7"/>
  <c r="N17" i="9"/>
  <c r="N17" i="8"/>
  <c r="N17" i="7"/>
  <c r="J17" i="9"/>
  <c r="J17" i="8"/>
  <c r="J17" i="7"/>
  <c r="F17" i="9"/>
  <c r="F17" i="8"/>
  <c r="F17" i="7"/>
  <c r="O16" i="9"/>
  <c r="O16" i="8"/>
  <c r="O16" i="7"/>
  <c r="K16" i="9"/>
  <c r="K16" i="8"/>
  <c r="K16" i="7"/>
  <c r="G16" i="9"/>
  <c r="G16" i="8"/>
  <c r="G16" i="7"/>
  <c r="C16" i="9"/>
  <c r="C16" i="8"/>
  <c r="C16" i="7"/>
  <c r="L15" i="9"/>
  <c r="L15" i="8"/>
  <c r="L15" i="7"/>
  <c r="H15" i="9"/>
  <c r="H15" i="8"/>
  <c r="H15" i="7"/>
  <c r="D15" i="9"/>
  <c r="D15" i="8"/>
  <c r="D15" i="7"/>
  <c r="M14" i="9"/>
  <c r="M14" i="8"/>
  <c r="M14" i="7"/>
  <c r="I14" i="9"/>
  <c r="I14" i="8"/>
  <c r="I14" i="7"/>
  <c r="E14" i="9"/>
  <c r="E14" i="8"/>
  <c r="E14" i="7"/>
  <c r="N13" i="9"/>
  <c r="N13" i="8"/>
  <c r="N13" i="7"/>
  <c r="J13" i="9"/>
  <c r="J13" i="8"/>
  <c r="J13" i="7"/>
  <c r="F13" i="9"/>
  <c r="F13" i="8"/>
  <c r="F13" i="7"/>
  <c r="O12" i="9"/>
  <c r="O12" i="8"/>
  <c r="O12" i="7"/>
  <c r="K12" i="9"/>
  <c r="K12" i="8"/>
  <c r="K12" i="7"/>
  <c r="G12" i="9"/>
  <c r="G12" i="8"/>
  <c r="G12" i="7"/>
  <c r="C12" i="9"/>
  <c r="C12" i="8"/>
  <c r="C12" i="7"/>
  <c r="L11" i="9"/>
  <c r="L11" i="8"/>
  <c r="L11" i="7"/>
  <c r="H11" i="9"/>
  <c r="H11" i="8"/>
  <c r="H11" i="7"/>
  <c r="D11" i="9"/>
  <c r="D11" i="8"/>
  <c r="D11" i="7"/>
  <c r="M10" i="9"/>
  <c r="M10" i="8"/>
  <c r="M10" i="7"/>
  <c r="I10" i="9"/>
  <c r="I10" i="8"/>
  <c r="I10" i="7"/>
  <c r="E10" i="9"/>
  <c r="E10" i="8"/>
  <c r="E10" i="7"/>
  <c r="N9" i="9"/>
  <c r="N9" i="8"/>
  <c r="N9" i="7"/>
  <c r="J9" i="9"/>
  <c r="J9" i="8"/>
  <c r="J9" i="7"/>
  <c r="F9" i="9"/>
  <c r="F9" i="8"/>
  <c r="F9" i="7"/>
  <c r="O8" i="9"/>
  <c r="O8" i="8"/>
  <c r="O8" i="7"/>
  <c r="K8" i="9"/>
  <c r="K8" i="8"/>
  <c r="K8" i="7"/>
  <c r="G8" i="9"/>
  <c r="G8" i="8"/>
  <c r="G8" i="7"/>
  <c r="C8" i="9"/>
  <c r="C8" i="8"/>
  <c r="C8" i="7"/>
  <c r="L7" i="9"/>
  <c r="L7" i="8"/>
  <c r="L7" i="7"/>
  <c r="H7" i="9"/>
  <c r="H7" i="8"/>
  <c r="H7" i="7"/>
  <c r="D7" i="9"/>
  <c r="D7" i="8"/>
  <c r="D7" i="7"/>
  <c r="M6" i="9"/>
  <c r="M6" i="8"/>
  <c r="M6" i="7"/>
  <c r="I6" i="9"/>
  <c r="I6" i="8"/>
  <c r="I6" i="7"/>
  <c r="E6" i="9"/>
  <c r="E6" i="8"/>
  <c r="E6" i="7"/>
  <c r="N5" i="9"/>
  <c r="N5" i="8"/>
  <c r="N5" i="7"/>
  <c r="J5" i="9"/>
  <c r="J5" i="8"/>
  <c r="J5" i="7"/>
  <c r="F5" i="9"/>
  <c r="F5" i="8"/>
  <c r="F5" i="7"/>
  <c r="O4" i="9"/>
  <c r="O4" i="8"/>
  <c r="O4" i="7"/>
  <c r="K4" i="9"/>
  <c r="K4" i="8"/>
  <c r="K4" i="7"/>
  <c r="G4" i="9"/>
  <c r="G4" i="8"/>
  <c r="G4" i="7"/>
  <c r="C4" i="9"/>
  <c r="C4" i="8"/>
  <c r="C4" i="7"/>
  <c r="L3" i="9"/>
  <c r="L3" i="8"/>
  <c r="L3" i="7"/>
  <c r="H3" i="9"/>
  <c r="H3" i="8"/>
  <c r="H3" i="7"/>
  <c r="D3" i="9"/>
  <c r="D3" i="8"/>
  <c r="D3" i="7"/>
  <c r="A5" i="9"/>
  <c r="A5" i="8"/>
  <c r="A5" i="7"/>
  <c r="A204" i="9"/>
  <c r="A204" i="8"/>
  <c r="A204" i="7"/>
  <c r="A200" i="9"/>
  <c r="A200" i="8"/>
  <c r="A200" i="7"/>
  <c r="A196" i="9"/>
  <c r="A196" i="8"/>
  <c r="A196" i="7"/>
  <c r="A188" i="9"/>
  <c r="A188" i="8"/>
  <c r="A188" i="7"/>
  <c r="A180" i="9"/>
  <c r="A180" i="8"/>
  <c r="A180" i="7"/>
  <c r="A172" i="9"/>
  <c r="A172" i="8"/>
  <c r="A172" i="7"/>
  <c r="A4" i="9"/>
  <c r="A4" i="8"/>
  <c r="A4" i="7"/>
  <c r="A203" i="9"/>
  <c r="A203" i="8"/>
  <c r="A203" i="7"/>
  <c r="A199" i="9"/>
  <c r="A199" i="8"/>
  <c r="A199" i="7"/>
  <c r="A195" i="9"/>
  <c r="A195" i="8"/>
  <c r="A195" i="7"/>
  <c r="A191" i="9"/>
  <c r="A191" i="8"/>
  <c r="A191" i="7"/>
  <c r="A187" i="9"/>
  <c r="A187" i="8"/>
  <c r="A187" i="7"/>
  <c r="A183" i="9"/>
  <c r="A183" i="8"/>
  <c r="A183" i="7"/>
  <c r="A179" i="9"/>
  <c r="A179" i="8"/>
  <c r="A179" i="7"/>
  <c r="A175" i="9"/>
  <c r="A175" i="8"/>
  <c r="A175" i="7"/>
  <c r="A171" i="9"/>
  <c r="A171" i="8"/>
  <c r="A171" i="7"/>
  <c r="A167" i="9"/>
  <c r="A167" i="8"/>
  <c r="A167" i="7"/>
  <c r="A159" i="9"/>
  <c r="A159" i="8"/>
  <c r="A159" i="7"/>
  <c r="A155" i="9"/>
  <c r="A155" i="8"/>
  <c r="A155" i="7"/>
  <c r="A151" i="9"/>
  <c r="A151" i="8"/>
  <c r="A151" i="7"/>
  <c r="A147" i="9"/>
  <c r="A147" i="8"/>
  <c r="A147" i="7"/>
  <c r="A143" i="9"/>
  <c r="A143" i="8"/>
  <c r="A143" i="7"/>
  <c r="A139" i="9"/>
  <c r="A139" i="8"/>
  <c r="A139" i="7"/>
  <c r="A135" i="9"/>
  <c r="A135" i="8"/>
  <c r="A135" i="7"/>
  <c r="A131" i="9"/>
  <c r="A131" i="8"/>
  <c r="A131" i="7"/>
  <c r="A127" i="9"/>
  <c r="A127" i="8"/>
  <c r="A127" i="7"/>
  <c r="A123" i="9"/>
  <c r="A123" i="8"/>
  <c r="A123" i="7"/>
  <c r="A119" i="9"/>
  <c r="A119" i="8"/>
  <c r="A115" i="9"/>
  <c r="A115" i="8"/>
  <c r="A115" i="7"/>
  <c r="A111" i="9"/>
  <c r="A111" i="8"/>
  <c r="A111" i="7"/>
  <c r="A107" i="9"/>
  <c r="A107" i="8"/>
  <c r="A107" i="7"/>
  <c r="A103" i="9"/>
  <c r="A103" i="8"/>
  <c r="A103" i="7"/>
  <c r="A99" i="9"/>
  <c r="A99" i="8"/>
  <c r="A99" i="7"/>
  <c r="A95" i="9"/>
  <c r="A95" i="8"/>
  <c r="A95" i="7"/>
  <c r="A91" i="9"/>
  <c r="A91" i="8"/>
  <c r="A91" i="7"/>
  <c r="A87" i="9"/>
  <c r="A87" i="8"/>
  <c r="A87" i="7"/>
  <c r="A83" i="9"/>
  <c r="A83" i="8"/>
  <c r="A83" i="7"/>
  <c r="A79" i="9"/>
  <c r="A79" i="8"/>
  <c r="A79" i="7"/>
  <c r="A75" i="9"/>
  <c r="A75" i="8"/>
  <c r="A75" i="7"/>
  <c r="A71" i="9"/>
  <c r="A71" i="8"/>
  <c r="A71" i="7"/>
  <c r="A67" i="9"/>
  <c r="A67" i="8"/>
  <c r="A67" i="7"/>
  <c r="A63" i="9"/>
  <c r="A63" i="8"/>
  <c r="A63" i="7"/>
  <c r="A59" i="9"/>
  <c r="A59" i="8"/>
  <c r="A59" i="7"/>
  <c r="A55" i="9"/>
  <c r="A55" i="8"/>
  <c r="A55" i="7"/>
  <c r="A51" i="9"/>
  <c r="A51" i="8"/>
  <c r="A51" i="7"/>
  <c r="A47" i="9"/>
  <c r="A47" i="8"/>
  <c r="A47" i="7"/>
  <c r="A43" i="9"/>
  <c r="A43" i="8"/>
  <c r="A43" i="7"/>
  <c r="A39" i="9"/>
  <c r="A39" i="8"/>
  <c r="A39" i="7"/>
  <c r="A35" i="9"/>
  <c r="A35" i="8"/>
  <c r="A35" i="7"/>
  <c r="A31" i="9"/>
  <c r="A31" i="8"/>
  <c r="A31" i="7"/>
  <c r="A27" i="9"/>
  <c r="A27" i="8"/>
  <c r="A27" i="7"/>
  <c r="A23" i="9"/>
  <c r="A23" i="8"/>
  <c r="A23" i="7"/>
  <c r="A19" i="9"/>
  <c r="A19" i="8"/>
  <c r="A19" i="7"/>
  <c r="A15" i="9"/>
  <c r="A15" i="8"/>
  <c r="A15" i="7"/>
  <c r="A11" i="9"/>
  <c r="A11" i="8"/>
  <c r="A11" i="7"/>
  <c r="A7" i="9"/>
  <c r="A7" i="8"/>
  <c r="A7" i="7"/>
  <c r="B203" i="9"/>
  <c r="B203" i="8"/>
  <c r="B203" i="7"/>
  <c r="B199" i="9"/>
  <c r="B199" i="8"/>
  <c r="B199" i="7"/>
  <c r="B195" i="9"/>
  <c r="B195" i="8"/>
  <c r="B195" i="7"/>
  <c r="B191" i="9"/>
  <c r="B191" i="8"/>
  <c r="B191" i="7"/>
  <c r="B187" i="9"/>
  <c r="B187" i="8"/>
  <c r="B187" i="7"/>
  <c r="B183" i="9"/>
  <c r="B183" i="8"/>
  <c r="B183" i="7"/>
  <c r="B179" i="9"/>
  <c r="B179" i="8"/>
  <c r="B179" i="7"/>
  <c r="B175" i="9"/>
  <c r="B175" i="8"/>
  <c r="B175" i="7"/>
  <c r="B171" i="9"/>
  <c r="B171" i="8"/>
  <c r="B171" i="7"/>
  <c r="B167" i="9"/>
  <c r="B167" i="8"/>
  <c r="B167" i="7"/>
  <c r="B159" i="9"/>
  <c r="B159" i="8"/>
  <c r="B159" i="7"/>
  <c r="B155" i="9"/>
  <c r="B155" i="8"/>
  <c r="B155" i="7"/>
  <c r="B151" i="9"/>
  <c r="B151" i="8"/>
  <c r="B151" i="7"/>
  <c r="B147" i="9"/>
  <c r="B147" i="8"/>
  <c r="B147" i="7"/>
  <c r="B143" i="9"/>
  <c r="B143" i="8"/>
  <c r="B143" i="7"/>
  <c r="B139" i="9"/>
  <c r="B139" i="8"/>
  <c r="B139" i="7"/>
  <c r="B135" i="9"/>
  <c r="B135" i="8"/>
  <c r="B135" i="7"/>
  <c r="B131" i="9"/>
  <c r="B131" i="8"/>
  <c r="B131" i="7"/>
  <c r="B127" i="9"/>
  <c r="B127" i="8"/>
  <c r="B127" i="7"/>
  <c r="B123" i="9"/>
  <c r="B123" i="8"/>
  <c r="B123" i="7"/>
  <c r="B119" i="9"/>
  <c r="B119" i="8"/>
  <c r="B115" i="9"/>
  <c r="B115" i="8"/>
  <c r="B115" i="7"/>
  <c r="B111" i="9"/>
  <c r="B111" i="8"/>
  <c r="B111" i="7"/>
  <c r="B107" i="9"/>
  <c r="B107" i="8"/>
  <c r="B107" i="7"/>
  <c r="B103" i="9"/>
  <c r="B103" i="8"/>
  <c r="B103" i="7"/>
  <c r="B99" i="9"/>
  <c r="B99" i="8"/>
  <c r="B99" i="7"/>
  <c r="B95" i="9"/>
  <c r="B95" i="8"/>
  <c r="B95" i="7"/>
  <c r="B91" i="9"/>
  <c r="B91" i="8"/>
  <c r="B91" i="7"/>
  <c r="B87" i="9"/>
  <c r="B87" i="8"/>
  <c r="B87" i="7"/>
  <c r="B83" i="9"/>
  <c r="B83" i="8"/>
  <c r="B83" i="7"/>
  <c r="B79" i="9"/>
  <c r="B79" i="8"/>
  <c r="B79" i="7"/>
  <c r="B75" i="9"/>
  <c r="B75" i="8"/>
  <c r="B75" i="7"/>
  <c r="B71" i="9"/>
  <c r="B71" i="8"/>
  <c r="B71" i="7"/>
  <c r="B67" i="9"/>
  <c r="B67" i="8"/>
  <c r="B67" i="7"/>
  <c r="B63" i="9"/>
  <c r="B63" i="8"/>
  <c r="B63" i="7"/>
  <c r="B59" i="9"/>
  <c r="B59" i="8"/>
  <c r="B59" i="7"/>
  <c r="B55" i="9"/>
  <c r="B55" i="8"/>
  <c r="B55" i="7"/>
  <c r="B51" i="9"/>
  <c r="B51" i="8"/>
  <c r="B51" i="7"/>
  <c r="B47" i="9"/>
  <c r="B47" i="8"/>
  <c r="B47" i="7"/>
  <c r="B43" i="9"/>
  <c r="B43" i="8"/>
  <c r="B43" i="7"/>
  <c r="B39" i="9"/>
  <c r="B39" i="8"/>
  <c r="B39" i="7"/>
  <c r="B35" i="9"/>
  <c r="B35" i="8"/>
  <c r="B35" i="7"/>
  <c r="B31" i="9"/>
  <c r="B31" i="8"/>
  <c r="B31" i="7"/>
  <c r="B27" i="9"/>
  <c r="B27" i="8"/>
  <c r="B27" i="7"/>
  <c r="B23" i="9"/>
  <c r="B23" i="8"/>
  <c r="B23" i="7"/>
  <c r="B19" i="9"/>
  <c r="B19" i="8"/>
  <c r="B19" i="7"/>
  <c r="B15" i="9"/>
  <c r="B15" i="8"/>
  <c r="B15" i="7"/>
  <c r="B11" i="9"/>
  <c r="B11" i="8"/>
  <c r="B11" i="7"/>
  <c r="B7" i="9"/>
  <c r="B7" i="8"/>
  <c r="B7" i="7"/>
  <c r="B3" i="9"/>
  <c r="B3" i="8"/>
  <c r="B3" i="7"/>
  <c r="G8" i="2"/>
  <c r="E2" i="9"/>
  <c r="E2" i="8"/>
  <c r="E2" i="7"/>
  <c r="G13" i="2"/>
  <c r="I2" i="9"/>
  <c r="I2" i="8"/>
  <c r="I2" i="7"/>
  <c r="M2" i="9"/>
  <c r="M2" i="8"/>
  <c r="M2" i="7"/>
  <c r="N204" i="9"/>
  <c r="N204" i="8"/>
  <c r="N204" i="7"/>
  <c r="J204" i="9"/>
  <c r="J204" i="8"/>
  <c r="J204" i="7"/>
  <c r="F204" i="9"/>
  <c r="F204" i="8"/>
  <c r="F204" i="7"/>
  <c r="O203" i="9"/>
  <c r="O203" i="8"/>
  <c r="O203" i="7"/>
  <c r="K203" i="9"/>
  <c r="K203" i="8"/>
  <c r="K203" i="7"/>
  <c r="G203" i="9"/>
  <c r="G203" i="8"/>
  <c r="G203" i="7"/>
  <c r="C203" i="9"/>
  <c r="C203" i="8"/>
  <c r="C203" i="7"/>
  <c r="L202" i="9"/>
  <c r="L202" i="8"/>
  <c r="L202" i="7"/>
  <c r="H202" i="9"/>
  <c r="H202" i="8"/>
  <c r="H202" i="7"/>
  <c r="D202" i="9"/>
  <c r="D202" i="8"/>
  <c r="D202" i="7"/>
  <c r="M201" i="9"/>
  <c r="M201" i="8"/>
  <c r="M201" i="7"/>
  <c r="I201" i="9"/>
  <c r="I201" i="8"/>
  <c r="I201" i="7"/>
  <c r="E201" i="9"/>
  <c r="E201" i="8"/>
  <c r="E201" i="7"/>
  <c r="N200" i="9"/>
  <c r="N200" i="8"/>
  <c r="N200" i="7"/>
  <c r="J200" i="9"/>
  <c r="J200" i="8"/>
  <c r="J200" i="7"/>
  <c r="F200" i="9"/>
  <c r="F200" i="8"/>
  <c r="F200" i="7"/>
  <c r="O199" i="9"/>
  <c r="O199" i="8"/>
  <c r="O199" i="7"/>
  <c r="K199" i="9"/>
  <c r="K199" i="8"/>
  <c r="K199" i="7"/>
  <c r="G199" i="9"/>
  <c r="G199" i="8"/>
  <c r="G199" i="7"/>
  <c r="C199" i="9"/>
  <c r="C199" i="8"/>
  <c r="C199" i="7"/>
  <c r="L198" i="9"/>
  <c r="L198" i="8"/>
  <c r="L198" i="7"/>
  <c r="H198" i="9"/>
  <c r="H198" i="8"/>
  <c r="H198" i="7"/>
  <c r="D198" i="9"/>
  <c r="D198" i="8"/>
  <c r="D198" i="7"/>
  <c r="M197" i="9"/>
  <c r="M197" i="8"/>
  <c r="M197" i="7"/>
  <c r="I197" i="9"/>
  <c r="I197" i="8"/>
  <c r="I197" i="7"/>
  <c r="E197" i="9"/>
  <c r="E197" i="8"/>
  <c r="E197" i="7"/>
  <c r="N196" i="9"/>
  <c r="N196" i="8"/>
  <c r="N196" i="7"/>
  <c r="J196" i="9"/>
  <c r="J196" i="8"/>
  <c r="J196" i="7"/>
  <c r="F196" i="9"/>
  <c r="F196" i="8"/>
  <c r="F196" i="7"/>
  <c r="O195" i="9"/>
  <c r="O195" i="8"/>
  <c r="O195" i="7"/>
  <c r="K195" i="9"/>
  <c r="K195" i="8"/>
  <c r="K195" i="7"/>
  <c r="G195" i="9"/>
  <c r="G195" i="8"/>
  <c r="G195" i="7"/>
  <c r="C195" i="9"/>
  <c r="C195" i="8"/>
  <c r="C195" i="7"/>
  <c r="L194" i="9"/>
  <c r="L194" i="8"/>
  <c r="L194" i="7"/>
  <c r="H194" i="9"/>
  <c r="H194" i="8"/>
  <c r="H194" i="7"/>
  <c r="D194" i="9"/>
  <c r="D194" i="8"/>
  <c r="D194" i="7"/>
  <c r="M193" i="9"/>
  <c r="M193" i="8"/>
  <c r="M193" i="7"/>
  <c r="I193" i="9"/>
  <c r="I193" i="8"/>
  <c r="I193" i="7"/>
  <c r="E193" i="9"/>
  <c r="E193" i="8"/>
  <c r="E193" i="7"/>
  <c r="N192" i="9"/>
  <c r="N192" i="8"/>
  <c r="N192" i="7"/>
  <c r="J192" i="9"/>
  <c r="J192" i="8"/>
  <c r="J192" i="7"/>
  <c r="F192" i="9"/>
  <c r="F192" i="8"/>
  <c r="F192" i="7"/>
  <c r="O191" i="9"/>
  <c r="O191" i="8"/>
  <c r="O191" i="7"/>
  <c r="K191" i="9"/>
  <c r="K191" i="8"/>
  <c r="K191" i="7"/>
  <c r="G191" i="9"/>
  <c r="G191" i="8"/>
  <c r="G191" i="7"/>
  <c r="C191" i="9"/>
  <c r="C191" i="8"/>
  <c r="C191" i="7"/>
  <c r="L190" i="9"/>
  <c r="L190" i="8"/>
  <c r="L190" i="7"/>
  <c r="H190" i="9"/>
  <c r="H190" i="8"/>
  <c r="H190" i="7"/>
  <c r="D190" i="9"/>
  <c r="D190" i="8"/>
  <c r="D190" i="7"/>
  <c r="M189" i="9"/>
  <c r="M189" i="8"/>
  <c r="M189" i="7"/>
  <c r="I189" i="9"/>
  <c r="I189" i="8"/>
  <c r="I189" i="7"/>
  <c r="E189" i="9"/>
  <c r="E189" i="8"/>
  <c r="E189" i="7"/>
  <c r="N188" i="9"/>
  <c r="N188" i="8"/>
  <c r="N188" i="7"/>
  <c r="J188" i="9"/>
  <c r="J188" i="8"/>
  <c r="J188" i="7"/>
  <c r="F188" i="9"/>
  <c r="F188" i="8"/>
  <c r="F188" i="7"/>
  <c r="O187" i="9"/>
  <c r="O187" i="8"/>
  <c r="O187" i="7"/>
  <c r="K187" i="9"/>
  <c r="K187" i="8"/>
  <c r="K187" i="7"/>
  <c r="G187" i="9"/>
  <c r="G187" i="8"/>
  <c r="G187" i="7"/>
  <c r="C187" i="9"/>
  <c r="C187" i="8"/>
  <c r="C187" i="7"/>
  <c r="L186" i="9"/>
  <c r="L186" i="8"/>
  <c r="L186" i="7"/>
  <c r="H186" i="9"/>
  <c r="H186" i="8"/>
  <c r="H186" i="7"/>
  <c r="D186" i="9"/>
  <c r="D186" i="8"/>
  <c r="D186" i="7"/>
  <c r="M185" i="9"/>
  <c r="M185" i="8"/>
  <c r="M185" i="7"/>
  <c r="I185" i="9"/>
  <c r="I185" i="8"/>
  <c r="I185" i="7"/>
  <c r="E185" i="9"/>
  <c r="E185" i="8"/>
  <c r="E185" i="7"/>
  <c r="N184" i="9"/>
  <c r="N184" i="8"/>
  <c r="N184" i="7"/>
  <c r="J184" i="9"/>
  <c r="J184" i="8"/>
  <c r="J184" i="7"/>
  <c r="F184" i="9"/>
  <c r="F184" i="8"/>
  <c r="F184" i="7"/>
  <c r="O183" i="9"/>
  <c r="O183" i="8"/>
  <c r="O183" i="7"/>
  <c r="K183" i="9"/>
  <c r="K183" i="8"/>
  <c r="K183" i="7"/>
  <c r="G183" i="9"/>
  <c r="G183" i="8"/>
  <c r="G183" i="7"/>
  <c r="C183" i="9"/>
  <c r="C183" i="8"/>
  <c r="C183" i="7"/>
  <c r="L182" i="9"/>
  <c r="L182" i="8"/>
  <c r="L182" i="7"/>
  <c r="H182" i="9"/>
  <c r="H182" i="8"/>
  <c r="H182" i="7"/>
  <c r="D182" i="9"/>
  <c r="D182" i="8"/>
  <c r="D182" i="7"/>
  <c r="M181" i="9"/>
  <c r="M181" i="8"/>
  <c r="M181" i="7"/>
  <c r="I181" i="9"/>
  <c r="I181" i="8"/>
  <c r="I181" i="7"/>
  <c r="E181" i="9"/>
  <c r="E181" i="8"/>
  <c r="E181" i="7"/>
  <c r="N180" i="9"/>
  <c r="N180" i="8"/>
  <c r="N180" i="7"/>
  <c r="J180" i="9"/>
  <c r="J180" i="8"/>
  <c r="J180" i="7"/>
  <c r="F180" i="9"/>
  <c r="F180" i="8"/>
  <c r="F180" i="7"/>
  <c r="O179" i="9"/>
  <c r="O179" i="8"/>
  <c r="O179" i="7"/>
  <c r="K179" i="9"/>
  <c r="K179" i="8"/>
  <c r="K179" i="7"/>
  <c r="G179" i="9"/>
  <c r="G179" i="8"/>
  <c r="G179" i="7"/>
  <c r="C179" i="9"/>
  <c r="C179" i="8"/>
  <c r="C179" i="7"/>
  <c r="L178" i="9"/>
  <c r="L178" i="8"/>
  <c r="L178" i="7"/>
  <c r="H178" i="9"/>
  <c r="H178" i="8"/>
  <c r="H178" i="7"/>
  <c r="D178" i="9"/>
  <c r="D178" i="8"/>
  <c r="D178" i="7"/>
  <c r="M177" i="9"/>
  <c r="M177" i="8"/>
  <c r="M177" i="7"/>
  <c r="I177" i="9"/>
  <c r="I177" i="8"/>
  <c r="I177" i="7"/>
  <c r="E177" i="9"/>
  <c r="E177" i="8"/>
  <c r="E177" i="7"/>
  <c r="N176" i="9"/>
  <c r="N176" i="8"/>
  <c r="N176" i="7"/>
  <c r="J176" i="9"/>
  <c r="J176" i="8"/>
  <c r="J176" i="7"/>
  <c r="F176" i="9"/>
  <c r="F176" i="8"/>
  <c r="F176" i="7"/>
  <c r="O175" i="9"/>
  <c r="O175" i="8"/>
  <c r="O175" i="7"/>
  <c r="K175" i="9"/>
  <c r="K175" i="8"/>
  <c r="K175" i="7"/>
  <c r="G175" i="9"/>
  <c r="G175" i="8"/>
  <c r="G175" i="7"/>
  <c r="C175" i="9"/>
  <c r="C175" i="8"/>
  <c r="C175" i="7"/>
  <c r="L174" i="9"/>
  <c r="L174" i="8"/>
  <c r="L174" i="7"/>
  <c r="H174" i="9"/>
  <c r="H174" i="8"/>
  <c r="H174" i="7"/>
  <c r="D174" i="9"/>
  <c r="D174" i="8"/>
  <c r="D174" i="7"/>
  <c r="M173" i="9"/>
  <c r="M173" i="8"/>
  <c r="M173" i="7"/>
  <c r="I173" i="9"/>
  <c r="I173" i="8"/>
  <c r="I173" i="7"/>
  <c r="E173" i="9"/>
  <c r="E173" i="8"/>
  <c r="E173" i="7"/>
  <c r="N172" i="9"/>
  <c r="N172" i="8"/>
  <c r="N172" i="7"/>
  <c r="J172" i="9"/>
  <c r="J172" i="8"/>
  <c r="J172" i="7"/>
  <c r="F172" i="9"/>
  <c r="F172" i="8"/>
  <c r="F172" i="7"/>
  <c r="O171" i="9"/>
  <c r="O171" i="8"/>
  <c r="O171" i="7"/>
  <c r="K171" i="9"/>
  <c r="K171" i="8"/>
  <c r="K171" i="7"/>
  <c r="G171" i="9"/>
  <c r="G171" i="8"/>
  <c r="G171" i="7"/>
  <c r="C171" i="9"/>
  <c r="C171" i="8"/>
  <c r="C171" i="7"/>
  <c r="L170" i="9"/>
  <c r="L170" i="8"/>
  <c r="L170" i="7"/>
  <c r="H170" i="9"/>
  <c r="H170" i="8"/>
  <c r="H170" i="7"/>
  <c r="D170" i="9"/>
  <c r="D170" i="8"/>
  <c r="D170" i="7"/>
  <c r="M169" i="9"/>
  <c r="M169" i="8"/>
  <c r="M169" i="7"/>
  <c r="I169" i="9"/>
  <c r="I169" i="8"/>
  <c r="I169" i="7"/>
  <c r="E169" i="9"/>
  <c r="E169" i="8"/>
  <c r="E169" i="7"/>
  <c r="N168" i="9"/>
  <c r="N168" i="8"/>
  <c r="N168" i="7"/>
  <c r="J168" i="9"/>
  <c r="J168" i="8"/>
  <c r="J168" i="7"/>
  <c r="F168" i="9"/>
  <c r="F168" i="8"/>
  <c r="F168" i="7"/>
  <c r="O167" i="9"/>
  <c r="O167" i="8"/>
  <c r="O167" i="7"/>
  <c r="K167" i="9"/>
  <c r="K167" i="8"/>
  <c r="K167" i="7"/>
  <c r="G167" i="9"/>
  <c r="G167" i="8"/>
  <c r="G167" i="7"/>
  <c r="C167" i="9"/>
  <c r="C167" i="8"/>
  <c r="C167" i="7"/>
  <c r="L166" i="9"/>
  <c r="L166" i="8"/>
  <c r="L166" i="7"/>
  <c r="H166" i="9"/>
  <c r="H166" i="8"/>
  <c r="H166" i="7"/>
  <c r="D166" i="9"/>
  <c r="D166" i="8"/>
  <c r="D166" i="7"/>
  <c r="M165" i="9"/>
  <c r="M165" i="8"/>
  <c r="M165" i="7"/>
  <c r="I165" i="9"/>
  <c r="I165" i="8"/>
  <c r="I165" i="7"/>
  <c r="E165" i="9"/>
  <c r="E165" i="8"/>
  <c r="E165" i="7"/>
  <c r="N164" i="9"/>
  <c r="N164" i="8"/>
  <c r="N164" i="7"/>
  <c r="J164" i="9"/>
  <c r="J164" i="8"/>
  <c r="J164" i="7"/>
  <c r="F164" i="9"/>
  <c r="F164" i="8"/>
  <c r="F164" i="7"/>
  <c r="M161" i="9"/>
  <c r="M161" i="8"/>
  <c r="M161" i="7"/>
  <c r="I161" i="9"/>
  <c r="I161" i="8"/>
  <c r="I161" i="7"/>
  <c r="E161" i="9"/>
  <c r="E161" i="8"/>
  <c r="E161" i="7"/>
  <c r="N160" i="9"/>
  <c r="N160" i="8"/>
  <c r="N160" i="7"/>
  <c r="J160" i="9"/>
  <c r="J160" i="8"/>
  <c r="J160" i="7"/>
  <c r="F160" i="9"/>
  <c r="F160" i="8"/>
  <c r="F160" i="7"/>
  <c r="O159" i="9"/>
  <c r="O159" i="8"/>
  <c r="O159" i="7"/>
  <c r="K159" i="9"/>
  <c r="K159" i="8"/>
  <c r="K159" i="7"/>
  <c r="G159" i="9"/>
  <c r="G159" i="8"/>
  <c r="G159" i="7"/>
  <c r="C159" i="9"/>
  <c r="C159" i="8"/>
  <c r="C159" i="7"/>
  <c r="L158" i="9"/>
  <c r="L158" i="8"/>
  <c r="L158" i="7"/>
  <c r="H158" i="9"/>
  <c r="H158" i="8"/>
  <c r="H158" i="7"/>
  <c r="D158" i="9"/>
  <c r="D158" i="8"/>
  <c r="D158" i="7"/>
  <c r="M157" i="9"/>
  <c r="M157" i="8"/>
  <c r="M157" i="7"/>
  <c r="I157" i="9"/>
  <c r="I157" i="8"/>
  <c r="I157" i="7"/>
  <c r="E157" i="9"/>
  <c r="E157" i="8"/>
  <c r="E157" i="7"/>
  <c r="N156" i="9"/>
  <c r="N156" i="8"/>
  <c r="N156" i="7"/>
  <c r="J156" i="9"/>
  <c r="J156" i="8"/>
  <c r="J156" i="7"/>
  <c r="F156" i="9"/>
  <c r="F156" i="8"/>
  <c r="F156" i="7"/>
  <c r="O155" i="9"/>
  <c r="O155" i="8"/>
  <c r="O155" i="7"/>
  <c r="K155" i="9"/>
  <c r="K155" i="8"/>
  <c r="K155" i="7"/>
  <c r="G155" i="9"/>
  <c r="G155" i="8"/>
  <c r="G155" i="7"/>
  <c r="C155" i="9"/>
  <c r="C155" i="8"/>
  <c r="C155" i="7"/>
  <c r="L154" i="9"/>
  <c r="L154" i="8"/>
  <c r="L154" i="7"/>
  <c r="H154" i="9"/>
  <c r="H154" i="8"/>
  <c r="H154" i="7"/>
  <c r="D154" i="9"/>
  <c r="D154" i="8"/>
  <c r="D154" i="7"/>
  <c r="M153" i="9"/>
  <c r="M153" i="8"/>
  <c r="M153" i="7"/>
  <c r="I153" i="9"/>
  <c r="I153" i="8"/>
  <c r="I153" i="7"/>
  <c r="E153" i="9"/>
  <c r="E153" i="8"/>
  <c r="E153" i="7"/>
  <c r="N152" i="9"/>
  <c r="N152" i="8"/>
  <c r="N152" i="7"/>
  <c r="J152" i="9"/>
  <c r="J152" i="8"/>
  <c r="J152" i="7"/>
  <c r="F152" i="9"/>
  <c r="F152" i="8"/>
  <c r="F152" i="7"/>
  <c r="O151" i="9"/>
  <c r="O151" i="8"/>
  <c r="O151" i="7"/>
  <c r="K151" i="9"/>
  <c r="K151" i="8"/>
  <c r="K151" i="7"/>
  <c r="G151" i="9"/>
  <c r="G151" i="8"/>
  <c r="G151" i="7"/>
  <c r="C151" i="9"/>
  <c r="C151" i="8"/>
  <c r="C151" i="7"/>
  <c r="L150" i="9"/>
  <c r="L150" i="8"/>
  <c r="L150" i="7"/>
  <c r="H150" i="9"/>
  <c r="H150" i="8"/>
  <c r="H150" i="7"/>
  <c r="D150" i="9"/>
  <c r="D150" i="8"/>
  <c r="D150" i="7"/>
  <c r="M149" i="9"/>
  <c r="M149" i="8"/>
  <c r="M149" i="7"/>
  <c r="I149" i="9"/>
  <c r="I149" i="8"/>
  <c r="I149" i="7"/>
  <c r="E149" i="9"/>
  <c r="E149" i="8"/>
  <c r="E149" i="7"/>
  <c r="N148" i="9"/>
  <c r="N148" i="8"/>
  <c r="N148" i="7"/>
  <c r="J148" i="9"/>
  <c r="J148" i="8"/>
  <c r="J148" i="7"/>
  <c r="F148" i="9"/>
  <c r="F148" i="8"/>
  <c r="F148" i="7"/>
  <c r="O147" i="9"/>
  <c r="O147" i="8"/>
  <c r="O147" i="7"/>
  <c r="K147" i="9"/>
  <c r="K147" i="8"/>
  <c r="K147" i="7"/>
  <c r="G147" i="9"/>
  <c r="G147" i="8"/>
  <c r="G147" i="7"/>
  <c r="C147" i="9"/>
  <c r="C147" i="8"/>
  <c r="C147" i="7"/>
  <c r="L146" i="9"/>
  <c r="L146" i="8"/>
  <c r="L146" i="7"/>
  <c r="H146" i="9"/>
  <c r="H146" i="8"/>
  <c r="H146" i="7"/>
  <c r="D146" i="9"/>
  <c r="D146" i="8"/>
  <c r="D146" i="7"/>
  <c r="M145" i="9"/>
  <c r="M145" i="8"/>
  <c r="M145" i="7"/>
  <c r="I145" i="9"/>
  <c r="I145" i="8"/>
  <c r="I145" i="7"/>
  <c r="E145" i="9"/>
  <c r="E145" i="8"/>
  <c r="E145" i="7"/>
  <c r="N144" i="9"/>
  <c r="N144" i="8"/>
  <c r="N144" i="7"/>
  <c r="J144" i="9"/>
  <c r="J144" i="8"/>
  <c r="J144" i="7"/>
  <c r="F144" i="9"/>
  <c r="F144" i="8"/>
  <c r="F144" i="7"/>
  <c r="O143" i="9"/>
  <c r="O143" i="8"/>
  <c r="O143" i="7"/>
  <c r="K143" i="9"/>
  <c r="K143" i="8"/>
  <c r="K143" i="7"/>
  <c r="G143" i="9"/>
  <c r="G143" i="8"/>
  <c r="G143" i="7"/>
  <c r="C143" i="9"/>
  <c r="C143" i="8"/>
  <c r="C143" i="7"/>
  <c r="L142" i="9"/>
  <c r="L142" i="8"/>
  <c r="L142" i="7"/>
  <c r="H142" i="9"/>
  <c r="H142" i="8"/>
  <c r="H142" i="7"/>
  <c r="D142" i="9"/>
  <c r="D142" i="8"/>
  <c r="D142" i="7"/>
  <c r="M141" i="9"/>
  <c r="M141" i="8"/>
  <c r="I141" i="9"/>
  <c r="I141" i="8"/>
  <c r="E141" i="9"/>
  <c r="E141" i="8"/>
  <c r="N140" i="9"/>
  <c r="N140" i="8"/>
  <c r="N140" i="7"/>
  <c r="J140" i="9"/>
  <c r="J140" i="8"/>
  <c r="J140" i="7"/>
  <c r="F140" i="9"/>
  <c r="F140" i="8"/>
  <c r="F140" i="7"/>
  <c r="O139" i="9"/>
  <c r="O139" i="8"/>
  <c r="O139" i="7"/>
  <c r="K139" i="9"/>
  <c r="K139" i="8"/>
  <c r="K139" i="7"/>
  <c r="G139" i="9"/>
  <c r="G139" i="8"/>
  <c r="G139" i="7"/>
  <c r="C139" i="9"/>
  <c r="C139" i="8"/>
  <c r="C139" i="7"/>
  <c r="L138" i="9"/>
  <c r="L138" i="8"/>
  <c r="L138" i="7"/>
  <c r="H138" i="9"/>
  <c r="H138" i="8"/>
  <c r="H138" i="7"/>
  <c r="D138" i="9"/>
  <c r="D138" i="8"/>
  <c r="D138" i="7"/>
  <c r="M137" i="9"/>
  <c r="M137" i="8"/>
  <c r="M137" i="7"/>
  <c r="I137" i="9"/>
  <c r="I137" i="8"/>
  <c r="I137" i="7"/>
  <c r="E137" i="9"/>
  <c r="E137" i="8"/>
  <c r="E137" i="7"/>
  <c r="N136" i="9"/>
  <c r="N136" i="8"/>
  <c r="N136" i="7"/>
  <c r="J136" i="9"/>
  <c r="J136" i="8"/>
  <c r="J136" i="7"/>
  <c r="F136" i="9"/>
  <c r="F136" i="8"/>
  <c r="F136" i="7"/>
  <c r="O135" i="9"/>
  <c r="O135" i="8"/>
  <c r="O135" i="7"/>
  <c r="K135" i="9"/>
  <c r="K135" i="8"/>
  <c r="K135" i="7"/>
  <c r="G135" i="9"/>
  <c r="G135" i="8"/>
  <c r="G135" i="7"/>
  <c r="C135" i="9"/>
  <c r="C135" i="8"/>
  <c r="C135" i="7"/>
  <c r="L134" i="9"/>
  <c r="L134" i="8"/>
  <c r="L134" i="7"/>
  <c r="H134" i="9"/>
  <c r="H134" i="8"/>
  <c r="H134" i="7"/>
  <c r="D134" i="9"/>
  <c r="D134" i="8"/>
  <c r="D134" i="7"/>
  <c r="M133" i="9"/>
  <c r="M133" i="8"/>
  <c r="M133" i="7"/>
  <c r="I133" i="9"/>
  <c r="I133" i="8"/>
  <c r="I133" i="7"/>
  <c r="E133" i="9"/>
  <c r="E133" i="8"/>
  <c r="E133" i="7"/>
  <c r="N132" i="9"/>
  <c r="N132" i="8"/>
  <c r="N132" i="7"/>
  <c r="J132" i="9"/>
  <c r="J132" i="8"/>
  <c r="J132" i="7"/>
  <c r="F132" i="9"/>
  <c r="F132" i="8"/>
  <c r="F132" i="7"/>
  <c r="O131" i="9"/>
  <c r="O131" i="8"/>
  <c r="O131" i="7"/>
  <c r="K131" i="9"/>
  <c r="K131" i="8"/>
  <c r="K131" i="7"/>
  <c r="G131" i="9"/>
  <c r="G131" i="8"/>
  <c r="G131" i="7"/>
  <c r="C131" i="9"/>
  <c r="C131" i="8"/>
  <c r="C131" i="7"/>
  <c r="L130" i="9"/>
  <c r="L130" i="8"/>
  <c r="L130" i="7"/>
  <c r="H130" i="9"/>
  <c r="H130" i="8"/>
  <c r="H130" i="7"/>
  <c r="D130" i="9"/>
  <c r="D130" i="8"/>
  <c r="D130" i="7"/>
  <c r="M129" i="9"/>
  <c r="M129" i="8"/>
  <c r="M129" i="7"/>
  <c r="I129" i="9"/>
  <c r="I129" i="8"/>
  <c r="I129" i="7"/>
  <c r="E129" i="9"/>
  <c r="E129" i="8"/>
  <c r="E129" i="7"/>
  <c r="N128" i="9"/>
  <c r="N128" i="8"/>
  <c r="N128" i="7"/>
  <c r="J128" i="9"/>
  <c r="J128" i="8"/>
  <c r="J128" i="7"/>
  <c r="F128" i="9"/>
  <c r="F128" i="8"/>
  <c r="F128" i="7"/>
  <c r="O127" i="9"/>
  <c r="O127" i="8"/>
  <c r="O127" i="7"/>
  <c r="K127" i="9"/>
  <c r="K127" i="8"/>
  <c r="K127" i="7"/>
  <c r="G127" i="9"/>
  <c r="G127" i="8"/>
  <c r="G127" i="7"/>
  <c r="C127" i="9"/>
  <c r="C127" i="8"/>
  <c r="C127" i="7"/>
  <c r="L126" i="9"/>
  <c r="L126" i="8"/>
  <c r="L126" i="7"/>
  <c r="H126" i="9"/>
  <c r="H126" i="8"/>
  <c r="H126" i="7"/>
  <c r="D126" i="9"/>
  <c r="D126" i="8"/>
  <c r="D126" i="7"/>
  <c r="M125" i="9"/>
  <c r="M125" i="8"/>
  <c r="M125" i="7"/>
  <c r="I125" i="9"/>
  <c r="I125" i="8"/>
  <c r="I125" i="7"/>
  <c r="E125" i="9"/>
  <c r="E125" i="8"/>
  <c r="E125" i="7"/>
  <c r="N124" i="9"/>
  <c r="N124" i="8"/>
  <c r="N124" i="7"/>
  <c r="J124" i="9"/>
  <c r="J124" i="8"/>
  <c r="J124" i="7"/>
  <c r="F124" i="9"/>
  <c r="F124" i="8"/>
  <c r="F124" i="7"/>
  <c r="O123" i="9"/>
  <c r="O123" i="8"/>
  <c r="O123" i="7"/>
  <c r="K123" i="9"/>
  <c r="K123" i="8"/>
  <c r="K123" i="7"/>
  <c r="G123" i="9"/>
  <c r="G123" i="8"/>
  <c r="G123" i="7"/>
  <c r="C123" i="9"/>
  <c r="C123" i="8"/>
  <c r="C123" i="7"/>
  <c r="L122" i="9"/>
  <c r="L122" i="8"/>
  <c r="L122" i="7"/>
  <c r="H122" i="9"/>
  <c r="H122" i="8"/>
  <c r="H122" i="7"/>
  <c r="D122" i="9"/>
  <c r="D122" i="8"/>
  <c r="D122" i="7"/>
  <c r="M121" i="9"/>
  <c r="M121" i="8"/>
  <c r="M121" i="7"/>
  <c r="I121" i="9"/>
  <c r="I121" i="8"/>
  <c r="I121" i="7"/>
  <c r="E121" i="9"/>
  <c r="E121" i="8"/>
  <c r="E121" i="7"/>
  <c r="N120" i="9"/>
  <c r="N120" i="8"/>
  <c r="N120" i="7"/>
  <c r="J120" i="9"/>
  <c r="J120" i="8"/>
  <c r="J120" i="7"/>
  <c r="F120" i="9"/>
  <c r="F120" i="8"/>
  <c r="F120" i="7"/>
  <c r="O119" i="9"/>
  <c r="O119" i="8"/>
  <c r="K119" i="9"/>
  <c r="K119" i="8"/>
  <c r="G119" i="9"/>
  <c r="G119" i="8"/>
  <c r="C119" i="9"/>
  <c r="C119" i="8"/>
  <c r="L118" i="9"/>
  <c r="L118" i="8"/>
  <c r="L118" i="7"/>
  <c r="H118" i="9"/>
  <c r="H118" i="8"/>
  <c r="H118" i="7"/>
  <c r="D118" i="9"/>
  <c r="D118" i="8"/>
  <c r="D118" i="7"/>
  <c r="M117" i="9"/>
  <c r="M117" i="8"/>
  <c r="M117" i="7"/>
  <c r="I117" i="9"/>
  <c r="I117" i="8"/>
  <c r="I117" i="7"/>
  <c r="E117" i="9"/>
  <c r="E117" i="8"/>
  <c r="E117" i="7"/>
  <c r="N116" i="9"/>
  <c r="N116" i="8"/>
  <c r="N116" i="7"/>
  <c r="J116" i="9"/>
  <c r="J116" i="8"/>
  <c r="J116" i="7"/>
  <c r="F116" i="9"/>
  <c r="F116" i="8"/>
  <c r="F116" i="7"/>
  <c r="O115" i="9"/>
  <c r="O115" i="8"/>
  <c r="O115" i="7"/>
  <c r="K115" i="9"/>
  <c r="K115" i="8"/>
  <c r="K115" i="7"/>
  <c r="G115" i="9"/>
  <c r="G115" i="8"/>
  <c r="G115" i="7"/>
  <c r="C115" i="9"/>
  <c r="C115" i="8"/>
  <c r="C115" i="7"/>
  <c r="L114" i="9"/>
  <c r="L114" i="8"/>
  <c r="L114" i="7"/>
  <c r="H114" i="9"/>
  <c r="H114" i="8"/>
  <c r="H114" i="7"/>
  <c r="D114" i="9"/>
  <c r="D114" i="8"/>
  <c r="D114" i="7"/>
  <c r="M113" i="9"/>
  <c r="M113" i="8"/>
  <c r="M113" i="7"/>
  <c r="I113" i="9"/>
  <c r="I113" i="8"/>
  <c r="I113" i="7"/>
  <c r="E113" i="9"/>
  <c r="E113" i="8"/>
  <c r="E113" i="7"/>
  <c r="N112" i="9"/>
  <c r="N112" i="8"/>
  <c r="N112" i="7"/>
  <c r="J112" i="9"/>
  <c r="J112" i="8"/>
  <c r="J112" i="7"/>
  <c r="F112" i="9"/>
  <c r="F112" i="8"/>
  <c r="F112" i="7"/>
  <c r="O111" i="9"/>
  <c r="O111" i="8"/>
  <c r="O111" i="7"/>
  <c r="K111" i="9"/>
  <c r="K111" i="8"/>
  <c r="K111" i="7"/>
  <c r="G111" i="9"/>
  <c r="G111" i="8"/>
  <c r="G111" i="7"/>
  <c r="C111" i="9"/>
  <c r="C111" i="8"/>
  <c r="C111" i="7"/>
  <c r="L110" i="9"/>
  <c r="L110" i="8"/>
  <c r="L110" i="7"/>
  <c r="H110" i="9"/>
  <c r="H110" i="8"/>
  <c r="H110" i="7"/>
  <c r="D110" i="9"/>
  <c r="D110" i="8"/>
  <c r="D110" i="7"/>
  <c r="M109" i="9"/>
  <c r="M109" i="8"/>
  <c r="M109" i="7"/>
  <c r="I109" i="9"/>
  <c r="I109" i="8"/>
  <c r="I109" i="7"/>
  <c r="E109" i="9"/>
  <c r="E109" i="8"/>
  <c r="E109" i="7"/>
  <c r="N108" i="9"/>
  <c r="N108" i="8"/>
  <c r="N108" i="7"/>
  <c r="J108" i="9"/>
  <c r="J108" i="8"/>
  <c r="J108" i="7"/>
  <c r="F108" i="9"/>
  <c r="F108" i="8"/>
  <c r="F108" i="7"/>
  <c r="O107" i="9"/>
  <c r="O107" i="8"/>
  <c r="O107" i="7"/>
  <c r="K107" i="9"/>
  <c r="K107" i="8"/>
  <c r="K107" i="7"/>
  <c r="G107" i="9"/>
  <c r="G107" i="8"/>
  <c r="G107" i="7"/>
  <c r="C107" i="9"/>
  <c r="C107" i="8"/>
  <c r="C107" i="7"/>
  <c r="L106" i="9"/>
  <c r="L106" i="8"/>
  <c r="L106" i="7"/>
  <c r="H106" i="9"/>
  <c r="H106" i="8"/>
  <c r="H106" i="7"/>
  <c r="D106" i="9"/>
  <c r="D106" i="8"/>
  <c r="D106" i="7"/>
  <c r="M105" i="9"/>
  <c r="M105" i="8"/>
  <c r="M105" i="7"/>
  <c r="I105" i="9"/>
  <c r="I105" i="8"/>
  <c r="I105" i="7"/>
  <c r="E105" i="9"/>
  <c r="E105" i="8"/>
  <c r="E105" i="7"/>
  <c r="N104" i="9"/>
  <c r="N104" i="8"/>
  <c r="N104" i="7"/>
  <c r="J104" i="9"/>
  <c r="J104" i="8"/>
  <c r="J104" i="7"/>
  <c r="F104" i="9"/>
  <c r="F104" i="8"/>
  <c r="F104" i="7"/>
  <c r="O103" i="9"/>
  <c r="O103" i="8"/>
  <c r="O103" i="7"/>
  <c r="K103" i="9"/>
  <c r="K103" i="8"/>
  <c r="K103" i="7"/>
  <c r="G103" i="9"/>
  <c r="G103" i="8"/>
  <c r="G103" i="7"/>
  <c r="C103" i="9"/>
  <c r="C103" i="8"/>
  <c r="C103" i="7"/>
  <c r="L102" i="9"/>
  <c r="L102" i="8"/>
  <c r="L102" i="7"/>
  <c r="H102" i="9"/>
  <c r="H102" i="8"/>
  <c r="H102" i="7"/>
  <c r="D102" i="9"/>
  <c r="D102" i="8"/>
  <c r="D102" i="7"/>
  <c r="M101" i="9"/>
  <c r="M101" i="8"/>
  <c r="M101" i="7"/>
  <c r="I101" i="9"/>
  <c r="I101" i="8"/>
  <c r="I101" i="7"/>
  <c r="E101" i="9"/>
  <c r="E101" i="8"/>
  <c r="E101" i="7"/>
  <c r="N100" i="9"/>
  <c r="N100" i="8"/>
  <c r="N100" i="7"/>
  <c r="J100" i="9"/>
  <c r="J100" i="8"/>
  <c r="J100" i="7"/>
  <c r="F100" i="9"/>
  <c r="F100" i="8"/>
  <c r="F100" i="7"/>
  <c r="O99" i="9"/>
  <c r="O99" i="8"/>
  <c r="O99" i="7"/>
  <c r="K99" i="9"/>
  <c r="K99" i="8"/>
  <c r="K99" i="7"/>
  <c r="G99" i="9"/>
  <c r="G99" i="8"/>
  <c r="G99" i="7"/>
  <c r="C99" i="9"/>
  <c r="C99" i="8"/>
  <c r="C99" i="7"/>
  <c r="L98" i="9"/>
  <c r="L98" i="8"/>
  <c r="L98" i="7"/>
  <c r="H98" i="9"/>
  <c r="H98" i="8"/>
  <c r="H98" i="7"/>
  <c r="D98" i="9"/>
  <c r="D98" i="8"/>
  <c r="D98" i="7"/>
  <c r="M97" i="9"/>
  <c r="M97" i="8"/>
  <c r="M97" i="7"/>
  <c r="I97" i="9"/>
  <c r="I97" i="8"/>
  <c r="I97" i="7"/>
  <c r="E97" i="9"/>
  <c r="E97" i="8"/>
  <c r="E97" i="7"/>
  <c r="N96" i="9"/>
  <c r="N96" i="8"/>
  <c r="N96" i="7"/>
  <c r="J96" i="9"/>
  <c r="J96" i="8"/>
  <c r="J96" i="7"/>
  <c r="F96" i="9"/>
  <c r="F96" i="8"/>
  <c r="F96" i="7"/>
  <c r="O95" i="9"/>
  <c r="O95" i="8"/>
  <c r="O95" i="7"/>
  <c r="K95" i="9"/>
  <c r="K95" i="8"/>
  <c r="K95" i="7"/>
  <c r="G95" i="9"/>
  <c r="G95" i="8"/>
  <c r="G95" i="7"/>
  <c r="C95" i="9"/>
  <c r="C95" i="8"/>
  <c r="C95" i="7"/>
  <c r="L94" i="9"/>
  <c r="L94" i="8"/>
  <c r="L94" i="7"/>
  <c r="H94" i="9"/>
  <c r="H94" i="8"/>
  <c r="H94" i="7"/>
  <c r="D94" i="9"/>
  <c r="D94" i="8"/>
  <c r="D94" i="7"/>
  <c r="M93" i="9"/>
  <c r="M93" i="8"/>
  <c r="M93" i="7"/>
  <c r="I93" i="9"/>
  <c r="I93" i="8"/>
  <c r="I93" i="7"/>
  <c r="E93" i="9"/>
  <c r="E93" i="8"/>
  <c r="E93" i="7"/>
  <c r="N92" i="9"/>
  <c r="N92" i="8"/>
  <c r="N92" i="7"/>
  <c r="J92" i="9"/>
  <c r="J92" i="8"/>
  <c r="J92" i="7"/>
  <c r="F92" i="9"/>
  <c r="F92" i="8"/>
  <c r="F92" i="7"/>
  <c r="O91" i="9"/>
  <c r="O91" i="8"/>
  <c r="O91" i="7"/>
  <c r="K91" i="9"/>
  <c r="K91" i="8"/>
  <c r="K91" i="7"/>
  <c r="G91" i="9"/>
  <c r="G91" i="8"/>
  <c r="G91" i="7"/>
  <c r="C91" i="9"/>
  <c r="C91" i="8"/>
  <c r="C91" i="7"/>
  <c r="L90" i="9"/>
  <c r="L90" i="8"/>
  <c r="L90" i="7"/>
  <c r="H90" i="9"/>
  <c r="H90" i="8"/>
  <c r="H90" i="7"/>
  <c r="D90" i="9"/>
  <c r="D90" i="8"/>
  <c r="D90" i="7"/>
  <c r="M89" i="9"/>
  <c r="M89" i="8"/>
  <c r="M89" i="7"/>
  <c r="I89" i="9"/>
  <c r="I89" i="8"/>
  <c r="I89" i="7"/>
  <c r="E89" i="9"/>
  <c r="E89" i="8"/>
  <c r="E89" i="7"/>
  <c r="N88" i="9"/>
  <c r="N88" i="8"/>
  <c r="N88" i="7"/>
  <c r="J88" i="9"/>
  <c r="J88" i="8"/>
  <c r="J88" i="7"/>
  <c r="F88" i="9"/>
  <c r="F88" i="8"/>
  <c r="F88" i="7"/>
  <c r="O87" i="9"/>
  <c r="O87" i="8"/>
  <c r="O87" i="7"/>
  <c r="K87" i="9"/>
  <c r="K87" i="8"/>
  <c r="K87" i="7"/>
  <c r="G87" i="9"/>
  <c r="G87" i="8"/>
  <c r="G87" i="7"/>
  <c r="C87" i="9"/>
  <c r="C87" i="8"/>
  <c r="C87" i="7"/>
  <c r="L86" i="9"/>
  <c r="L86" i="8"/>
  <c r="L86" i="7"/>
  <c r="H86" i="9"/>
  <c r="H86" i="8"/>
  <c r="H86" i="7"/>
  <c r="D86" i="9"/>
  <c r="D86" i="8"/>
  <c r="D86" i="7"/>
  <c r="M85" i="9"/>
  <c r="M85" i="8"/>
  <c r="M85" i="7"/>
  <c r="I85" i="9"/>
  <c r="I85" i="8"/>
  <c r="I85" i="7"/>
  <c r="E85" i="9"/>
  <c r="E85" i="8"/>
  <c r="E85" i="7"/>
  <c r="N84" i="9"/>
  <c r="N84" i="8"/>
  <c r="N84" i="7"/>
  <c r="J84" i="9"/>
  <c r="J84" i="8"/>
  <c r="J84" i="7"/>
  <c r="F84" i="9"/>
  <c r="F84" i="8"/>
  <c r="F84" i="7"/>
  <c r="O83" i="9"/>
  <c r="O83" i="8"/>
  <c r="O83" i="7"/>
  <c r="K83" i="9"/>
  <c r="K83" i="8"/>
  <c r="K83" i="7"/>
  <c r="G83" i="9"/>
  <c r="G83" i="8"/>
  <c r="G83" i="7"/>
  <c r="C83" i="9"/>
  <c r="C83" i="8"/>
  <c r="C83" i="7"/>
  <c r="L82" i="9"/>
  <c r="L82" i="8"/>
  <c r="L82" i="7"/>
  <c r="H82" i="9"/>
  <c r="H82" i="8"/>
  <c r="H82" i="7"/>
  <c r="D82" i="9"/>
  <c r="D82" i="8"/>
  <c r="D82" i="7"/>
  <c r="M81" i="9"/>
  <c r="M81" i="8"/>
  <c r="M81" i="7"/>
  <c r="I81" i="9"/>
  <c r="I81" i="8"/>
  <c r="I81" i="7"/>
  <c r="E81" i="9"/>
  <c r="E81" i="8"/>
  <c r="E81" i="7"/>
  <c r="N80" i="9"/>
  <c r="N80" i="8"/>
  <c r="N80" i="7"/>
  <c r="J80" i="9"/>
  <c r="J80" i="8"/>
  <c r="J80" i="7"/>
  <c r="F80" i="9"/>
  <c r="F80" i="8"/>
  <c r="F80" i="7"/>
  <c r="O79" i="9"/>
  <c r="O79" i="8"/>
  <c r="O79" i="7"/>
  <c r="K79" i="9"/>
  <c r="K79" i="8"/>
  <c r="K79" i="7"/>
  <c r="G79" i="9"/>
  <c r="G79" i="8"/>
  <c r="G79" i="7"/>
  <c r="C79" i="9"/>
  <c r="C79" i="8"/>
  <c r="C79" i="7"/>
  <c r="M77" i="9"/>
  <c r="M77" i="8"/>
  <c r="M77" i="7"/>
  <c r="I77" i="9"/>
  <c r="I77" i="8"/>
  <c r="I77" i="7"/>
  <c r="E77" i="9"/>
  <c r="E77" i="8"/>
  <c r="E77" i="7"/>
  <c r="N76" i="9"/>
  <c r="N76" i="8"/>
  <c r="N76" i="7"/>
  <c r="J76" i="9"/>
  <c r="J76" i="8"/>
  <c r="J76" i="7"/>
  <c r="F76" i="9"/>
  <c r="F76" i="8"/>
  <c r="F76" i="7"/>
  <c r="O75" i="9"/>
  <c r="O75" i="8"/>
  <c r="O75" i="7"/>
  <c r="K75" i="9"/>
  <c r="K75" i="8"/>
  <c r="K75" i="7"/>
  <c r="G75" i="9"/>
  <c r="G75" i="8"/>
  <c r="G75" i="7"/>
  <c r="C75" i="9"/>
  <c r="C75" i="8"/>
  <c r="C75" i="7"/>
  <c r="L74" i="9"/>
  <c r="L74" i="8"/>
  <c r="L74" i="7"/>
  <c r="H74" i="9"/>
  <c r="H74" i="8"/>
  <c r="H74" i="7"/>
  <c r="D74" i="9"/>
  <c r="D74" i="8"/>
  <c r="D74" i="7"/>
  <c r="M73" i="9"/>
  <c r="M73" i="8"/>
  <c r="M73" i="7"/>
  <c r="I73" i="9"/>
  <c r="I73" i="8"/>
  <c r="I73" i="7"/>
  <c r="E73" i="9"/>
  <c r="E73" i="8"/>
  <c r="E73" i="7"/>
  <c r="N72" i="9"/>
  <c r="N72" i="8"/>
  <c r="N72" i="7"/>
  <c r="J72" i="9"/>
  <c r="J72" i="8"/>
  <c r="J72" i="7"/>
  <c r="F72" i="9"/>
  <c r="F72" i="8"/>
  <c r="F72" i="7"/>
  <c r="O71" i="9"/>
  <c r="O71" i="8"/>
  <c r="O71" i="7"/>
  <c r="K71" i="9"/>
  <c r="K71" i="8"/>
  <c r="K71" i="7"/>
  <c r="G71" i="9"/>
  <c r="G71" i="8"/>
  <c r="G71" i="7"/>
  <c r="C71" i="9"/>
  <c r="C71" i="8"/>
  <c r="C71" i="7"/>
  <c r="L70" i="9"/>
  <c r="L70" i="8"/>
  <c r="L70" i="7"/>
  <c r="H70" i="9"/>
  <c r="H70" i="8"/>
  <c r="H70" i="7"/>
  <c r="D70" i="9"/>
  <c r="D70" i="8"/>
  <c r="D70" i="7"/>
  <c r="M69" i="9"/>
  <c r="M69" i="8"/>
  <c r="M69" i="7"/>
  <c r="I69" i="9"/>
  <c r="I69" i="8"/>
  <c r="I69" i="7"/>
  <c r="E69" i="9"/>
  <c r="E69" i="8"/>
  <c r="E69" i="7"/>
  <c r="N68" i="9"/>
  <c r="N68" i="8"/>
  <c r="N68" i="7"/>
  <c r="J68" i="9"/>
  <c r="J68" i="8"/>
  <c r="J68" i="7"/>
  <c r="F68" i="9"/>
  <c r="F68" i="8"/>
  <c r="F68" i="7"/>
  <c r="O67" i="9"/>
  <c r="O67" i="8"/>
  <c r="O67" i="7"/>
  <c r="K67" i="9"/>
  <c r="K67" i="8"/>
  <c r="K67" i="7"/>
  <c r="G67" i="9"/>
  <c r="G67" i="8"/>
  <c r="G67" i="7"/>
  <c r="C67" i="9"/>
  <c r="C67" i="8"/>
  <c r="C67" i="7"/>
  <c r="L66" i="9"/>
  <c r="L66" i="8"/>
  <c r="L66" i="7"/>
  <c r="H66" i="9"/>
  <c r="H66" i="8"/>
  <c r="H66" i="7"/>
  <c r="D66" i="9"/>
  <c r="D66" i="8"/>
  <c r="D66" i="7"/>
  <c r="M65" i="9"/>
  <c r="M65" i="8"/>
  <c r="M65" i="7"/>
  <c r="I65" i="9"/>
  <c r="I65" i="8"/>
  <c r="I65" i="7"/>
  <c r="E65" i="9"/>
  <c r="E65" i="8"/>
  <c r="E65" i="7"/>
  <c r="N64" i="9"/>
  <c r="N64" i="8"/>
  <c r="N64" i="7"/>
  <c r="J64" i="9"/>
  <c r="J64" i="8"/>
  <c r="J64" i="7"/>
  <c r="F64" i="9"/>
  <c r="F64" i="8"/>
  <c r="F64" i="7"/>
  <c r="O63" i="9"/>
  <c r="O63" i="8"/>
  <c r="O63" i="7"/>
  <c r="K63" i="9"/>
  <c r="K63" i="8"/>
  <c r="K63" i="7"/>
  <c r="G63" i="9"/>
  <c r="G63" i="8"/>
  <c r="G63" i="7"/>
  <c r="C63" i="9"/>
  <c r="C63" i="8"/>
  <c r="C63" i="7"/>
  <c r="L62" i="9"/>
  <c r="L62" i="8"/>
  <c r="L62" i="7"/>
  <c r="H62" i="9"/>
  <c r="H62" i="8"/>
  <c r="H62" i="7"/>
  <c r="D62" i="9"/>
  <c r="D62" i="8"/>
  <c r="D62" i="7"/>
  <c r="M61" i="9"/>
  <c r="M61" i="8"/>
  <c r="M61" i="7"/>
  <c r="I61" i="9"/>
  <c r="I61" i="8"/>
  <c r="I61" i="7"/>
  <c r="E61" i="9"/>
  <c r="E61" i="8"/>
  <c r="E61" i="7"/>
  <c r="N60" i="9"/>
  <c r="N60" i="8"/>
  <c r="N60" i="7"/>
  <c r="J60" i="9"/>
  <c r="J60" i="8"/>
  <c r="J60" i="7"/>
  <c r="F60" i="9"/>
  <c r="F60" i="8"/>
  <c r="F60" i="7"/>
  <c r="O59" i="9"/>
  <c r="O59" i="8"/>
  <c r="O59" i="7"/>
  <c r="K59" i="9"/>
  <c r="K59" i="8"/>
  <c r="K59" i="7"/>
  <c r="G59" i="9"/>
  <c r="G59" i="8"/>
  <c r="G59" i="7"/>
  <c r="C59" i="9"/>
  <c r="C59" i="8"/>
  <c r="C59" i="7"/>
  <c r="L58" i="9"/>
  <c r="L58" i="8"/>
  <c r="L58" i="7"/>
  <c r="H58" i="9"/>
  <c r="H58" i="8"/>
  <c r="H58" i="7"/>
  <c r="D58" i="9"/>
  <c r="D58" i="8"/>
  <c r="D58" i="7"/>
  <c r="M57" i="9"/>
  <c r="M57" i="8"/>
  <c r="M57" i="7"/>
  <c r="I57" i="9"/>
  <c r="I57" i="8"/>
  <c r="I57" i="7"/>
  <c r="E57" i="9"/>
  <c r="E57" i="8"/>
  <c r="E57" i="7"/>
  <c r="N56" i="9"/>
  <c r="N56" i="8"/>
  <c r="N56" i="7"/>
  <c r="J56" i="9"/>
  <c r="J56" i="8"/>
  <c r="J56" i="7"/>
  <c r="F56" i="9"/>
  <c r="F56" i="8"/>
  <c r="F56" i="7"/>
  <c r="O55" i="9"/>
  <c r="O55" i="8"/>
  <c r="O55" i="7"/>
  <c r="K55" i="9"/>
  <c r="K55" i="8"/>
  <c r="K55" i="7"/>
  <c r="G55" i="9"/>
  <c r="G55" i="8"/>
  <c r="G55" i="7"/>
  <c r="C55" i="9"/>
  <c r="C55" i="8"/>
  <c r="C55" i="7"/>
  <c r="L54" i="9"/>
  <c r="L54" i="8"/>
  <c r="L54" i="7"/>
  <c r="H54" i="9"/>
  <c r="H54" i="8"/>
  <c r="H54" i="7"/>
  <c r="D54" i="9"/>
  <c r="D54" i="8"/>
  <c r="D54" i="7"/>
  <c r="M53" i="9"/>
  <c r="M53" i="8"/>
  <c r="M53" i="7"/>
  <c r="I53" i="9"/>
  <c r="I53" i="8"/>
  <c r="I53" i="7"/>
  <c r="E53" i="9"/>
  <c r="E53" i="8"/>
  <c r="E53" i="7"/>
  <c r="N52" i="9"/>
  <c r="N52" i="8"/>
  <c r="N52" i="7"/>
  <c r="J52" i="9"/>
  <c r="J52" i="8"/>
  <c r="J52" i="7"/>
  <c r="F52" i="9"/>
  <c r="F52" i="8"/>
  <c r="F52" i="7"/>
  <c r="O51" i="9"/>
  <c r="O51" i="8"/>
  <c r="O51" i="7"/>
  <c r="K51" i="9"/>
  <c r="K51" i="8"/>
  <c r="K51" i="7"/>
  <c r="G51" i="9"/>
  <c r="G51" i="8"/>
  <c r="G51" i="7"/>
  <c r="C51" i="9"/>
  <c r="C51" i="8"/>
  <c r="C51" i="7"/>
  <c r="L50" i="9"/>
  <c r="L50" i="8"/>
  <c r="L50" i="7"/>
  <c r="H50" i="9"/>
  <c r="H50" i="8"/>
  <c r="H50" i="7"/>
  <c r="D50" i="9"/>
  <c r="D50" i="8"/>
  <c r="D50" i="7"/>
  <c r="M49" i="9"/>
  <c r="M49" i="8"/>
  <c r="M49" i="7"/>
  <c r="I49" i="9"/>
  <c r="I49" i="8"/>
  <c r="I49" i="7"/>
  <c r="E49" i="9"/>
  <c r="E49" i="8"/>
  <c r="E49" i="7"/>
  <c r="N48" i="9"/>
  <c r="N48" i="8"/>
  <c r="N48" i="7"/>
  <c r="J48" i="9"/>
  <c r="J48" i="8"/>
  <c r="J48" i="7"/>
  <c r="F48" i="9"/>
  <c r="F48" i="8"/>
  <c r="F48" i="7"/>
  <c r="O47" i="9"/>
  <c r="O47" i="8"/>
  <c r="O47" i="7"/>
  <c r="K47" i="9"/>
  <c r="K47" i="8"/>
  <c r="K47" i="7"/>
  <c r="G47" i="9"/>
  <c r="G47" i="8"/>
  <c r="G47" i="7"/>
  <c r="C47" i="9"/>
  <c r="C47" i="8"/>
  <c r="C47" i="7"/>
  <c r="L46" i="9"/>
  <c r="L46" i="8"/>
  <c r="L46" i="7"/>
  <c r="H46" i="9"/>
  <c r="H46" i="8"/>
  <c r="H46" i="7"/>
  <c r="D46" i="9"/>
  <c r="D46" i="8"/>
  <c r="D46" i="7"/>
  <c r="M45" i="9"/>
  <c r="M45" i="8"/>
  <c r="M45" i="7"/>
  <c r="I45" i="9"/>
  <c r="I45" i="8"/>
  <c r="I45" i="7"/>
  <c r="E45" i="9"/>
  <c r="E45" i="8"/>
  <c r="E45" i="7"/>
  <c r="N44" i="9"/>
  <c r="N44" i="8"/>
  <c r="N44" i="7"/>
  <c r="J44" i="9"/>
  <c r="J44" i="8"/>
  <c r="J44" i="7"/>
  <c r="F44" i="9"/>
  <c r="F44" i="8"/>
  <c r="F44" i="7"/>
  <c r="O43" i="9"/>
  <c r="O43" i="8"/>
  <c r="O43" i="7"/>
  <c r="K43" i="9"/>
  <c r="K43" i="8"/>
  <c r="K43" i="7"/>
  <c r="G43" i="9"/>
  <c r="G43" i="8"/>
  <c r="G43" i="7"/>
  <c r="C43" i="9"/>
  <c r="C43" i="8"/>
  <c r="C43" i="7"/>
  <c r="L42" i="9"/>
  <c r="L42" i="8"/>
  <c r="L42" i="7"/>
  <c r="H42" i="9"/>
  <c r="H42" i="8"/>
  <c r="H42" i="7"/>
  <c r="D42" i="9"/>
  <c r="D42" i="8"/>
  <c r="D42" i="7"/>
  <c r="M41" i="9"/>
  <c r="M41" i="8"/>
  <c r="M41" i="7"/>
  <c r="I41" i="9"/>
  <c r="I41" i="8"/>
  <c r="I41" i="7"/>
  <c r="E41" i="9"/>
  <c r="E41" i="8"/>
  <c r="E41" i="7"/>
  <c r="N40" i="9"/>
  <c r="N40" i="8"/>
  <c r="N40" i="7"/>
  <c r="J40" i="9"/>
  <c r="J40" i="8"/>
  <c r="J40" i="7"/>
  <c r="F40" i="9"/>
  <c r="F40" i="8"/>
  <c r="F40" i="7"/>
  <c r="O39" i="9"/>
  <c r="O39" i="8"/>
  <c r="O39" i="7"/>
  <c r="K39" i="9"/>
  <c r="K39" i="8"/>
  <c r="K39" i="7"/>
  <c r="G39" i="9"/>
  <c r="G39" i="8"/>
  <c r="G39" i="7"/>
  <c r="C39" i="9"/>
  <c r="C39" i="8"/>
  <c r="C39" i="7"/>
  <c r="L38" i="9"/>
  <c r="L38" i="8"/>
  <c r="L38" i="7"/>
  <c r="H38" i="9"/>
  <c r="H38" i="8"/>
  <c r="H38" i="7"/>
  <c r="D38" i="9"/>
  <c r="D38" i="8"/>
  <c r="D38" i="7"/>
  <c r="N36" i="9"/>
  <c r="N36" i="8"/>
  <c r="N36" i="7"/>
  <c r="J36" i="9"/>
  <c r="J36" i="8"/>
  <c r="J36" i="7"/>
  <c r="F36" i="9"/>
  <c r="F36" i="8"/>
  <c r="F36" i="7"/>
  <c r="O35" i="9"/>
  <c r="O35" i="8"/>
  <c r="O35" i="7"/>
  <c r="K35" i="9"/>
  <c r="K35" i="8"/>
  <c r="K35" i="7"/>
  <c r="G35" i="9"/>
  <c r="G35" i="8"/>
  <c r="G35" i="7"/>
  <c r="C35" i="9"/>
  <c r="C35" i="8"/>
  <c r="C35" i="7"/>
  <c r="L34" i="9"/>
  <c r="L34" i="8"/>
  <c r="L34" i="7"/>
  <c r="H34" i="9"/>
  <c r="H34" i="8"/>
  <c r="H34" i="7"/>
  <c r="D34" i="9"/>
  <c r="D34" i="8"/>
  <c r="D34" i="7"/>
  <c r="M33" i="9"/>
  <c r="M33" i="8"/>
  <c r="M33" i="7"/>
  <c r="I33" i="9"/>
  <c r="I33" i="8"/>
  <c r="I33" i="7"/>
  <c r="E33" i="9"/>
  <c r="E33" i="8"/>
  <c r="E33" i="7"/>
  <c r="N32" i="9"/>
  <c r="N32" i="8"/>
  <c r="N32" i="7"/>
  <c r="J32" i="9"/>
  <c r="J32" i="8"/>
  <c r="J32" i="7"/>
  <c r="F32" i="9"/>
  <c r="F32" i="8"/>
  <c r="F32" i="7"/>
  <c r="O31" i="9"/>
  <c r="O31" i="8"/>
  <c r="O31" i="7"/>
  <c r="K31" i="9"/>
  <c r="K31" i="8"/>
  <c r="K31" i="7"/>
  <c r="G31" i="9"/>
  <c r="G31" i="8"/>
  <c r="G31" i="7"/>
  <c r="C31" i="9"/>
  <c r="C31" i="8"/>
  <c r="C31" i="7"/>
  <c r="L30" i="9"/>
  <c r="L30" i="8"/>
  <c r="L30" i="7"/>
  <c r="H30" i="9"/>
  <c r="H30" i="8"/>
  <c r="H30" i="7"/>
  <c r="D30" i="9"/>
  <c r="D30" i="8"/>
  <c r="D30" i="7"/>
  <c r="M29" i="9"/>
  <c r="M29" i="8"/>
  <c r="M29" i="7"/>
  <c r="I29" i="9"/>
  <c r="I29" i="8"/>
  <c r="I29" i="7"/>
  <c r="E29" i="9"/>
  <c r="E29" i="8"/>
  <c r="E29" i="7"/>
  <c r="N28" i="9"/>
  <c r="N28" i="8"/>
  <c r="N28" i="7"/>
  <c r="J28" i="9"/>
  <c r="J28" i="8"/>
  <c r="J28" i="7"/>
  <c r="F28" i="9"/>
  <c r="F28" i="8"/>
  <c r="F28" i="7"/>
  <c r="O27" i="9"/>
  <c r="O27" i="8"/>
  <c r="O27" i="7"/>
  <c r="K27" i="9"/>
  <c r="K27" i="8"/>
  <c r="K27" i="7"/>
  <c r="G27" i="9"/>
  <c r="G27" i="8"/>
  <c r="G27" i="7"/>
  <c r="C27" i="9"/>
  <c r="C27" i="8"/>
  <c r="C27" i="7"/>
  <c r="L26" i="9"/>
  <c r="L26" i="8"/>
  <c r="L26" i="7"/>
  <c r="H26" i="9"/>
  <c r="H26" i="8"/>
  <c r="H26" i="7"/>
  <c r="D26" i="9"/>
  <c r="D26" i="8"/>
  <c r="D26" i="7"/>
  <c r="M25" i="9"/>
  <c r="M25" i="8"/>
  <c r="M25" i="7"/>
  <c r="I25" i="9"/>
  <c r="I25" i="8"/>
  <c r="I25" i="7"/>
  <c r="E25" i="9"/>
  <c r="E25" i="8"/>
  <c r="E25" i="7"/>
  <c r="N24" i="9"/>
  <c r="N24" i="8"/>
  <c r="N24" i="7"/>
  <c r="J24" i="9"/>
  <c r="J24" i="8"/>
  <c r="J24" i="7"/>
  <c r="F24" i="9"/>
  <c r="F24" i="8"/>
  <c r="F24" i="7"/>
  <c r="O23" i="9"/>
  <c r="O23" i="8"/>
  <c r="O23" i="7"/>
  <c r="K23" i="9"/>
  <c r="K23" i="8"/>
  <c r="K23" i="7"/>
  <c r="G23" i="9"/>
  <c r="G23" i="8"/>
  <c r="G23" i="7"/>
  <c r="C23" i="9"/>
  <c r="C23" i="8"/>
  <c r="C23" i="7"/>
  <c r="L22" i="9"/>
  <c r="L22" i="8"/>
  <c r="L22" i="7"/>
  <c r="H22" i="9"/>
  <c r="H22" i="8"/>
  <c r="H22" i="7"/>
  <c r="D22" i="9"/>
  <c r="D22" i="8"/>
  <c r="D22" i="7"/>
  <c r="M21" i="9"/>
  <c r="M21" i="8"/>
  <c r="M21" i="7"/>
  <c r="I21" i="9"/>
  <c r="I21" i="8"/>
  <c r="I21" i="7"/>
  <c r="E21" i="9"/>
  <c r="E21" i="8"/>
  <c r="E21" i="7"/>
  <c r="N20" i="9"/>
  <c r="N20" i="8"/>
  <c r="N20" i="7"/>
  <c r="J20" i="9"/>
  <c r="J20" i="8"/>
  <c r="J20" i="7"/>
  <c r="F20" i="9"/>
  <c r="F20" i="8"/>
  <c r="F20" i="7"/>
  <c r="O19" i="9"/>
  <c r="O19" i="8"/>
  <c r="O19" i="7"/>
  <c r="K19" i="9"/>
  <c r="K19" i="8"/>
  <c r="K19" i="7"/>
  <c r="G19" i="9"/>
  <c r="G19" i="8"/>
  <c r="G19" i="7"/>
  <c r="C19" i="9"/>
  <c r="C19" i="8"/>
  <c r="C19" i="7"/>
  <c r="L18" i="9"/>
  <c r="L18" i="8"/>
  <c r="L18" i="7"/>
  <c r="H18" i="9"/>
  <c r="H18" i="8"/>
  <c r="H18" i="7"/>
  <c r="D18" i="9"/>
  <c r="D18" i="8"/>
  <c r="D18" i="7"/>
  <c r="M17" i="9"/>
  <c r="M17" i="8"/>
  <c r="M17" i="7"/>
  <c r="I17" i="9"/>
  <c r="I17" i="8"/>
  <c r="I17" i="7"/>
  <c r="E17" i="9"/>
  <c r="E17" i="8"/>
  <c r="E17" i="7"/>
  <c r="N16" i="9"/>
  <c r="N16" i="8"/>
  <c r="N16" i="7"/>
  <c r="J16" i="9"/>
  <c r="J16" i="8"/>
  <c r="J16" i="7"/>
  <c r="F16" i="9"/>
  <c r="F16" i="8"/>
  <c r="F16" i="7"/>
  <c r="O15" i="9"/>
  <c r="O15" i="8"/>
  <c r="O15" i="7"/>
  <c r="K15" i="9"/>
  <c r="K15" i="8"/>
  <c r="K15" i="7"/>
  <c r="G15" i="9"/>
  <c r="G15" i="8"/>
  <c r="G15" i="7"/>
  <c r="C15" i="9"/>
  <c r="C15" i="8"/>
  <c r="C15" i="7"/>
  <c r="L14" i="9"/>
  <c r="L14" i="8"/>
  <c r="L14" i="7"/>
  <c r="H14" i="9"/>
  <c r="H14" i="8"/>
  <c r="H14" i="7"/>
  <c r="D14" i="9"/>
  <c r="D14" i="8"/>
  <c r="D14" i="7"/>
  <c r="M13" i="9"/>
  <c r="M13" i="8"/>
  <c r="M13" i="7"/>
  <c r="I13" i="9"/>
  <c r="I13" i="8"/>
  <c r="I13" i="7"/>
  <c r="E13" i="9"/>
  <c r="E13" i="8"/>
  <c r="E13" i="7"/>
  <c r="N12" i="9"/>
  <c r="N12" i="8"/>
  <c r="N12" i="7"/>
  <c r="J12" i="9"/>
  <c r="J12" i="8"/>
  <c r="J12" i="7"/>
  <c r="F12" i="9"/>
  <c r="F12" i="8"/>
  <c r="F12" i="7"/>
  <c r="O11" i="9"/>
  <c r="O11" i="8"/>
  <c r="O11" i="7"/>
  <c r="K11" i="9"/>
  <c r="K11" i="8"/>
  <c r="K11" i="7"/>
  <c r="G11" i="9"/>
  <c r="G11" i="8"/>
  <c r="G11" i="7"/>
  <c r="C11" i="9"/>
  <c r="C11" i="8"/>
  <c r="C11" i="7"/>
  <c r="L10" i="9"/>
  <c r="L10" i="8"/>
  <c r="L10" i="7"/>
  <c r="H10" i="9"/>
  <c r="H10" i="8"/>
  <c r="H10" i="7"/>
  <c r="D10" i="9"/>
  <c r="D10" i="8"/>
  <c r="D10" i="7"/>
  <c r="M9" i="9"/>
  <c r="M9" i="8"/>
  <c r="M9" i="7"/>
  <c r="I9" i="9"/>
  <c r="I9" i="8"/>
  <c r="I9" i="7"/>
  <c r="E9" i="9"/>
  <c r="E9" i="8"/>
  <c r="E9" i="7"/>
  <c r="N8" i="9"/>
  <c r="N8" i="8"/>
  <c r="N8" i="7"/>
  <c r="J8" i="9"/>
  <c r="J8" i="8"/>
  <c r="J8" i="7"/>
  <c r="F8" i="9"/>
  <c r="F8" i="8"/>
  <c r="F8" i="7"/>
  <c r="O7" i="9"/>
  <c r="O7" i="8"/>
  <c r="O7" i="7"/>
  <c r="K7" i="9"/>
  <c r="K7" i="8"/>
  <c r="K7" i="7"/>
  <c r="G7" i="9"/>
  <c r="G7" i="8"/>
  <c r="G7" i="7"/>
  <c r="C7" i="9"/>
  <c r="C7" i="8"/>
  <c r="C7" i="7"/>
  <c r="L6" i="9"/>
  <c r="L6" i="8"/>
  <c r="L6" i="7"/>
  <c r="H6" i="9"/>
  <c r="H6" i="8"/>
  <c r="H6" i="7"/>
  <c r="D6" i="9"/>
  <c r="D6" i="8"/>
  <c r="D6" i="7"/>
  <c r="M5" i="9"/>
  <c r="M5" i="8"/>
  <c r="M5" i="7"/>
  <c r="I5" i="9"/>
  <c r="I5" i="8"/>
  <c r="I5" i="7"/>
  <c r="E5" i="9"/>
  <c r="E5" i="8"/>
  <c r="E5" i="7"/>
  <c r="N4" i="9"/>
  <c r="N4" i="8"/>
  <c r="N4" i="7"/>
  <c r="J4" i="9"/>
  <c r="J4" i="8"/>
  <c r="J4" i="7"/>
  <c r="F4" i="9"/>
  <c r="F4" i="8"/>
  <c r="F4" i="7"/>
  <c r="O3" i="9"/>
  <c r="O3" i="8"/>
  <c r="O3" i="7"/>
  <c r="K3" i="9"/>
  <c r="K3" i="8"/>
  <c r="K3" i="7"/>
  <c r="G3" i="9"/>
  <c r="G3" i="8"/>
  <c r="G3" i="7"/>
  <c r="C3" i="9"/>
  <c r="C3" i="8"/>
  <c r="C3" i="7"/>
  <c r="A202" i="9"/>
  <c r="A202" i="8"/>
  <c r="A202" i="7"/>
  <c r="A190" i="9"/>
  <c r="A190" i="8"/>
  <c r="A190" i="7"/>
  <c r="A182" i="9"/>
  <c r="A182" i="8"/>
  <c r="A182" i="7"/>
  <c r="A166" i="9"/>
  <c r="A166" i="8"/>
  <c r="A166" i="7"/>
  <c r="A158" i="9"/>
  <c r="A158" i="8"/>
  <c r="A158" i="7"/>
  <c r="A150" i="9"/>
  <c r="A150" i="8"/>
  <c r="A150" i="7"/>
  <c r="A142" i="9"/>
  <c r="A142" i="8"/>
  <c r="A142" i="7"/>
  <c r="A134" i="9"/>
  <c r="A134" i="8"/>
  <c r="A134" i="7"/>
  <c r="A126" i="9"/>
  <c r="A126" i="8"/>
  <c r="A126" i="7"/>
  <c r="A118" i="9"/>
  <c r="A118" i="8"/>
  <c r="A118" i="7"/>
  <c r="A110" i="9"/>
  <c r="A110" i="8"/>
  <c r="A110" i="7"/>
  <c r="A102" i="9"/>
  <c r="A102" i="8"/>
  <c r="A102" i="7"/>
  <c r="A94" i="9"/>
  <c r="A94" i="8"/>
  <c r="A94" i="7"/>
  <c r="A90" i="9"/>
  <c r="A90" i="8"/>
  <c r="A90" i="7"/>
  <c r="A70" i="9"/>
  <c r="A70" i="8"/>
  <c r="A70" i="7"/>
  <c r="A66" i="9"/>
  <c r="A66" i="8"/>
  <c r="A66" i="7"/>
  <c r="A62" i="9"/>
  <c r="A62" i="8"/>
  <c r="A62" i="7"/>
  <c r="A58" i="9"/>
  <c r="A58" i="8"/>
  <c r="A58" i="7"/>
  <c r="A50" i="9"/>
  <c r="A50" i="8"/>
  <c r="A50" i="7"/>
  <c r="A42" i="9"/>
  <c r="A42" i="8"/>
  <c r="A42" i="7"/>
  <c r="A38" i="9"/>
  <c r="A38" i="8"/>
  <c r="A38" i="7"/>
  <c r="A26" i="9"/>
  <c r="A26" i="8"/>
  <c r="A26" i="7"/>
  <c r="A18" i="9"/>
  <c r="A18" i="8"/>
  <c r="A18" i="7"/>
  <c r="A14" i="9"/>
  <c r="A14" i="8"/>
  <c r="A14" i="7"/>
  <c r="B202" i="9"/>
  <c r="B202" i="8"/>
  <c r="B202" i="7"/>
  <c r="B194" i="9"/>
  <c r="B194" i="8"/>
  <c r="B194" i="7"/>
  <c r="B190" i="9"/>
  <c r="B190" i="8"/>
  <c r="B190" i="7"/>
  <c r="B186" i="9"/>
  <c r="B186" i="8"/>
  <c r="B186" i="7"/>
  <c r="B178" i="9"/>
  <c r="B178" i="8"/>
  <c r="B178" i="7"/>
  <c r="B174" i="9"/>
  <c r="B174" i="8"/>
  <c r="B174" i="7"/>
  <c r="B170" i="9"/>
  <c r="B170" i="8"/>
  <c r="B170" i="7"/>
  <c r="B166" i="9"/>
  <c r="B166" i="8"/>
  <c r="B166" i="7"/>
  <c r="B158" i="9"/>
  <c r="B158" i="8"/>
  <c r="B158" i="7"/>
  <c r="B154" i="9"/>
  <c r="B154" i="8"/>
  <c r="B154" i="7"/>
  <c r="B150" i="9"/>
  <c r="B150" i="8"/>
  <c r="B150" i="7"/>
  <c r="B146" i="9"/>
  <c r="B146" i="8"/>
  <c r="B146" i="7"/>
  <c r="B142" i="9"/>
  <c r="B142" i="8"/>
  <c r="B142" i="7"/>
  <c r="B138" i="9"/>
  <c r="B138" i="8"/>
  <c r="B138" i="7"/>
  <c r="B134" i="9"/>
  <c r="B134" i="8"/>
  <c r="B134" i="7"/>
  <c r="B130" i="9"/>
  <c r="B130" i="8"/>
  <c r="B130" i="7"/>
  <c r="B126" i="9"/>
  <c r="B126" i="8"/>
  <c r="B126" i="7"/>
  <c r="B122" i="9"/>
  <c r="B122" i="8"/>
  <c r="B122" i="7"/>
  <c r="B118" i="9"/>
  <c r="B118" i="8"/>
  <c r="B118" i="7"/>
  <c r="B114" i="9"/>
  <c r="B114" i="8"/>
  <c r="B114" i="7"/>
  <c r="B110" i="9"/>
  <c r="B110" i="8"/>
  <c r="B110" i="7"/>
  <c r="B106" i="9"/>
  <c r="B106" i="8"/>
  <c r="B106" i="7"/>
  <c r="B102" i="9"/>
  <c r="B102" i="8"/>
  <c r="B102" i="7"/>
  <c r="B98" i="9"/>
  <c r="B98" i="8"/>
  <c r="B98" i="7"/>
  <c r="B94" i="9"/>
  <c r="B94" i="8"/>
  <c r="B94" i="7"/>
  <c r="B90" i="9"/>
  <c r="B90" i="8"/>
  <c r="B90" i="7"/>
  <c r="B86" i="9"/>
  <c r="B86" i="8"/>
  <c r="B86" i="7"/>
  <c r="B82" i="9"/>
  <c r="B82" i="8"/>
  <c r="B82" i="7"/>
  <c r="B74" i="9"/>
  <c r="B74" i="8"/>
  <c r="B74" i="7"/>
  <c r="B70" i="9"/>
  <c r="B70" i="8"/>
  <c r="B70" i="7"/>
  <c r="B66" i="9"/>
  <c r="B66" i="8"/>
  <c r="B66" i="7"/>
  <c r="B62" i="9"/>
  <c r="B62" i="8"/>
  <c r="B62" i="7"/>
  <c r="B58" i="9"/>
  <c r="B58" i="8"/>
  <c r="B58" i="7"/>
  <c r="B54" i="9"/>
  <c r="B54" i="8"/>
  <c r="B54" i="7"/>
  <c r="B50" i="9"/>
  <c r="B50" i="8"/>
  <c r="B50" i="7"/>
  <c r="B46" i="9"/>
  <c r="B46" i="8"/>
  <c r="B46" i="7"/>
  <c r="B42" i="9"/>
  <c r="B42" i="8"/>
  <c r="B42" i="7"/>
  <c r="B38" i="9"/>
  <c r="B38" i="8"/>
  <c r="B38" i="7"/>
  <c r="B34" i="9"/>
  <c r="B34" i="8"/>
  <c r="B34" i="7"/>
  <c r="B30" i="9"/>
  <c r="B30" i="8"/>
  <c r="B30" i="7"/>
  <c r="B26" i="9"/>
  <c r="B26" i="8"/>
  <c r="B26" i="7"/>
  <c r="B22" i="9"/>
  <c r="B22" i="8"/>
  <c r="B22" i="7"/>
  <c r="B18" i="9"/>
  <c r="B18" i="8"/>
  <c r="B18" i="7"/>
  <c r="B14" i="9"/>
  <c r="B14" i="8"/>
  <c r="B14" i="7"/>
  <c r="B10" i="9"/>
  <c r="B10" i="8"/>
  <c r="B10" i="7"/>
  <c r="B6" i="9"/>
  <c r="B6" i="8"/>
  <c r="B6" i="7"/>
  <c r="C2" i="9"/>
  <c r="C2" i="8"/>
  <c r="C2" i="7"/>
  <c r="F2" i="9"/>
  <c r="F2" i="8"/>
  <c r="F2" i="7"/>
  <c r="J2" i="9"/>
  <c r="J2" i="8"/>
  <c r="J2" i="7"/>
  <c r="N2" i="9"/>
  <c r="N2" i="8"/>
  <c r="N2" i="7"/>
  <c r="M204" i="9"/>
  <c r="M204" i="8"/>
  <c r="M204" i="7"/>
  <c r="I204" i="9"/>
  <c r="I204" i="8"/>
  <c r="I204" i="7"/>
  <c r="E204" i="9"/>
  <c r="E204" i="8"/>
  <c r="E204" i="7"/>
  <c r="N203" i="9"/>
  <c r="N203" i="8"/>
  <c r="N203" i="7"/>
  <c r="J203" i="9"/>
  <c r="J203" i="8"/>
  <c r="J203" i="7"/>
  <c r="F203" i="9"/>
  <c r="F203" i="8"/>
  <c r="F203" i="7"/>
  <c r="O202" i="9"/>
  <c r="O202" i="8"/>
  <c r="O202" i="7"/>
  <c r="K202" i="9"/>
  <c r="K202" i="8"/>
  <c r="K202" i="7"/>
  <c r="G202" i="9"/>
  <c r="G202" i="8"/>
  <c r="G202" i="7"/>
  <c r="C202" i="9"/>
  <c r="C202" i="8"/>
  <c r="C202" i="7"/>
  <c r="L201" i="9"/>
  <c r="L201" i="8"/>
  <c r="L201" i="7"/>
  <c r="H201" i="9"/>
  <c r="H201" i="8"/>
  <c r="H201" i="7"/>
  <c r="D201" i="9"/>
  <c r="D201" i="8"/>
  <c r="D201" i="7"/>
  <c r="M200" i="9"/>
  <c r="M200" i="8"/>
  <c r="M200" i="7"/>
  <c r="I200" i="9"/>
  <c r="I200" i="8"/>
  <c r="I200" i="7"/>
  <c r="E200" i="9"/>
  <c r="E200" i="8"/>
  <c r="E200" i="7"/>
  <c r="N199" i="9"/>
  <c r="N199" i="8"/>
  <c r="N199" i="7"/>
  <c r="J199" i="9"/>
  <c r="J199" i="8"/>
  <c r="J199" i="7"/>
  <c r="F199" i="9"/>
  <c r="F199" i="8"/>
  <c r="F199" i="7"/>
  <c r="O198" i="9"/>
  <c r="O198" i="8"/>
  <c r="O198" i="7"/>
  <c r="K198" i="9"/>
  <c r="K198" i="8"/>
  <c r="K198" i="7"/>
  <c r="G198" i="9"/>
  <c r="G198" i="8"/>
  <c r="G198" i="7"/>
  <c r="C198" i="9"/>
  <c r="C198" i="8"/>
  <c r="C198" i="7"/>
  <c r="L197" i="9"/>
  <c r="L197" i="8"/>
  <c r="L197" i="7"/>
  <c r="H197" i="9"/>
  <c r="H197" i="8"/>
  <c r="H197" i="7"/>
  <c r="D197" i="9"/>
  <c r="D197" i="8"/>
  <c r="D197" i="7"/>
  <c r="M196" i="9"/>
  <c r="M196" i="8"/>
  <c r="M196" i="7"/>
  <c r="I196" i="9"/>
  <c r="I196" i="8"/>
  <c r="I196" i="7"/>
  <c r="E196" i="9"/>
  <c r="E196" i="8"/>
  <c r="E196" i="7"/>
  <c r="N195" i="9"/>
  <c r="N195" i="8"/>
  <c r="N195" i="7"/>
  <c r="J195" i="9"/>
  <c r="J195" i="8"/>
  <c r="J195" i="7"/>
  <c r="F195" i="9"/>
  <c r="F195" i="8"/>
  <c r="F195" i="7"/>
  <c r="O194" i="9"/>
  <c r="O194" i="8"/>
  <c r="O194" i="7"/>
  <c r="K194" i="9"/>
  <c r="K194" i="8"/>
  <c r="K194" i="7"/>
  <c r="G194" i="9"/>
  <c r="G194" i="8"/>
  <c r="G194" i="7"/>
  <c r="C194" i="9"/>
  <c r="C194" i="8"/>
  <c r="C194" i="7"/>
  <c r="L193" i="9"/>
  <c r="L193" i="8"/>
  <c r="L193" i="7"/>
  <c r="H193" i="9"/>
  <c r="H193" i="8"/>
  <c r="H193" i="7"/>
  <c r="D193" i="9"/>
  <c r="D193" i="8"/>
  <c r="D193" i="7"/>
  <c r="M192" i="9"/>
  <c r="M192" i="8"/>
  <c r="M192" i="7"/>
  <c r="I192" i="9"/>
  <c r="I192" i="8"/>
  <c r="I192" i="7"/>
  <c r="E192" i="9"/>
  <c r="E192" i="8"/>
  <c r="E192" i="7"/>
  <c r="N191" i="9"/>
  <c r="N191" i="8"/>
  <c r="N191" i="7"/>
  <c r="J191" i="9"/>
  <c r="J191" i="8"/>
  <c r="J191" i="7"/>
  <c r="F191" i="9"/>
  <c r="F191" i="8"/>
  <c r="F191" i="7"/>
  <c r="O190" i="9"/>
  <c r="O190" i="8"/>
  <c r="O190" i="7"/>
  <c r="K190" i="9"/>
  <c r="K190" i="8"/>
  <c r="K190" i="7"/>
  <c r="G190" i="9"/>
  <c r="G190" i="8"/>
  <c r="G190" i="7"/>
  <c r="C190" i="9"/>
  <c r="C190" i="8"/>
  <c r="C190" i="7"/>
  <c r="L189" i="9"/>
  <c r="L189" i="8"/>
  <c r="L189" i="7"/>
  <c r="H189" i="9"/>
  <c r="H189" i="8"/>
  <c r="H189" i="7"/>
  <c r="D189" i="9"/>
  <c r="D189" i="8"/>
  <c r="D189" i="7"/>
  <c r="M188" i="9"/>
  <c r="M188" i="8"/>
  <c r="M188" i="7"/>
  <c r="I188" i="9"/>
  <c r="I188" i="8"/>
  <c r="I188" i="7"/>
  <c r="E188" i="9"/>
  <c r="E188" i="8"/>
  <c r="E188" i="7"/>
  <c r="N187" i="9"/>
  <c r="N187" i="8"/>
  <c r="N187" i="7"/>
  <c r="J187" i="9"/>
  <c r="J187" i="8"/>
  <c r="J187" i="7"/>
  <c r="F187" i="9"/>
  <c r="F187" i="8"/>
  <c r="F187" i="7"/>
  <c r="O186" i="9"/>
  <c r="O186" i="8"/>
  <c r="O186" i="7"/>
  <c r="K186" i="9"/>
  <c r="K186" i="8"/>
  <c r="K186" i="7"/>
  <c r="G186" i="9"/>
  <c r="G186" i="8"/>
  <c r="G186" i="7"/>
  <c r="C186" i="9"/>
  <c r="C186" i="8"/>
  <c r="C186" i="7"/>
  <c r="L185" i="9"/>
  <c r="L185" i="8"/>
  <c r="L185" i="7"/>
  <c r="H185" i="9"/>
  <c r="H185" i="8"/>
  <c r="H185" i="7"/>
  <c r="D185" i="9"/>
  <c r="D185" i="8"/>
  <c r="D185" i="7"/>
  <c r="M184" i="9"/>
  <c r="M184" i="8"/>
  <c r="M184" i="7"/>
  <c r="I184" i="9"/>
  <c r="I184" i="8"/>
  <c r="I184" i="7"/>
  <c r="E184" i="9"/>
  <c r="E184" i="8"/>
  <c r="E184" i="7"/>
  <c r="N183" i="9"/>
  <c r="N183" i="8"/>
  <c r="N183" i="7"/>
  <c r="J183" i="9"/>
  <c r="J183" i="8"/>
  <c r="J183" i="7"/>
  <c r="F183" i="9"/>
  <c r="F183" i="8"/>
  <c r="F183" i="7"/>
  <c r="O182" i="9"/>
  <c r="O182" i="8"/>
  <c r="O182" i="7"/>
  <c r="K182" i="9"/>
  <c r="K182" i="8"/>
  <c r="K182" i="7"/>
  <c r="G182" i="9"/>
  <c r="G182" i="8"/>
  <c r="G182" i="7"/>
  <c r="C182" i="9"/>
  <c r="C182" i="8"/>
  <c r="C182" i="7"/>
  <c r="L181" i="9"/>
  <c r="L181" i="8"/>
  <c r="L181" i="7"/>
  <c r="H181" i="9"/>
  <c r="H181" i="8"/>
  <c r="H181" i="7"/>
  <c r="D181" i="9"/>
  <c r="D181" i="8"/>
  <c r="D181" i="7"/>
  <c r="M180" i="9"/>
  <c r="M180" i="8"/>
  <c r="M180" i="7"/>
  <c r="I180" i="9"/>
  <c r="I180" i="8"/>
  <c r="I180" i="7"/>
  <c r="E180" i="9"/>
  <c r="E180" i="8"/>
  <c r="E180" i="7"/>
  <c r="N179" i="9"/>
  <c r="N179" i="8"/>
  <c r="N179" i="7"/>
  <c r="J179" i="9"/>
  <c r="J179" i="8"/>
  <c r="J179" i="7"/>
  <c r="F179" i="9"/>
  <c r="F179" i="8"/>
  <c r="F179" i="7"/>
  <c r="O178" i="9"/>
  <c r="O178" i="8"/>
  <c r="O178" i="7"/>
  <c r="K178" i="9"/>
  <c r="K178" i="8"/>
  <c r="K178" i="7"/>
  <c r="G178" i="9"/>
  <c r="G178" i="8"/>
  <c r="G178" i="7"/>
  <c r="C178" i="9"/>
  <c r="C178" i="8"/>
  <c r="C178" i="7"/>
  <c r="L177" i="9"/>
  <c r="L177" i="8"/>
  <c r="L177" i="7"/>
  <c r="H177" i="9"/>
  <c r="H177" i="8"/>
  <c r="H177" i="7"/>
  <c r="D177" i="9"/>
  <c r="D177" i="8"/>
  <c r="D177" i="7"/>
  <c r="M176" i="9"/>
  <c r="M176" i="8"/>
  <c r="M176" i="7"/>
  <c r="I176" i="9"/>
  <c r="I176" i="8"/>
  <c r="I176" i="7"/>
  <c r="E176" i="9"/>
  <c r="E176" i="8"/>
  <c r="E176" i="7"/>
  <c r="N175" i="9"/>
  <c r="N175" i="8"/>
  <c r="N175" i="7"/>
  <c r="J175" i="9"/>
  <c r="J175" i="8"/>
  <c r="J175" i="7"/>
  <c r="F175" i="9"/>
  <c r="F175" i="8"/>
  <c r="F175" i="7"/>
  <c r="O174" i="9"/>
  <c r="O174" i="8"/>
  <c r="O174" i="7"/>
  <c r="K174" i="9"/>
  <c r="K174" i="8"/>
  <c r="K174" i="7"/>
  <c r="G174" i="9"/>
  <c r="G174" i="8"/>
  <c r="G174" i="7"/>
  <c r="C174" i="9"/>
  <c r="C174" i="8"/>
  <c r="C174" i="7"/>
  <c r="L173" i="9"/>
  <c r="L173" i="8"/>
  <c r="L173" i="7"/>
  <c r="H173" i="9"/>
  <c r="H173" i="8"/>
  <c r="H173" i="7"/>
  <c r="D173" i="9"/>
  <c r="D173" i="8"/>
  <c r="D173" i="7"/>
  <c r="M172" i="9"/>
  <c r="M172" i="8"/>
  <c r="M172" i="7"/>
  <c r="I172" i="9"/>
  <c r="I172" i="8"/>
  <c r="I172" i="7"/>
  <c r="E172" i="9"/>
  <c r="E172" i="8"/>
  <c r="E172" i="7"/>
  <c r="N171" i="9"/>
  <c r="N171" i="8"/>
  <c r="N171" i="7"/>
  <c r="J171" i="9"/>
  <c r="J171" i="8"/>
  <c r="J171" i="7"/>
  <c r="F171" i="9"/>
  <c r="F171" i="8"/>
  <c r="F171" i="7"/>
  <c r="O170" i="9"/>
  <c r="O170" i="8"/>
  <c r="O170" i="7"/>
  <c r="K170" i="9"/>
  <c r="K170" i="8"/>
  <c r="K170" i="7"/>
  <c r="G170" i="9"/>
  <c r="G170" i="8"/>
  <c r="G170" i="7"/>
  <c r="C170" i="9"/>
  <c r="C170" i="8"/>
  <c r="C170" i="7"/>
  <c r="L169" i="9"/>
  <c r="L169" i="8"/>
  <c r="L169" i="7"/>
  <c r="H169" i="9"/>
  <c r="H169" i="8"/>
  <c r="H169" i="7"/>
  <c r="D169" i="9"/>
  <c r="D169" i="8"/>
  <c r="D169" i="7"/>
  <c r="M168" i="9"/>
  <c r="M168" i="8"/>
  <c r="M168" i="7"/>
  <c r="I168" i="9"/>
  <c r="I168" i="8"/>
  <c r="I168" i="7"/>
  <c r="E168" i="9"/>
  <c r="E168" i="8"/>
  <c r="E168" i="7"/>
  <c r="N167" i="9"/>
  <c r="N167" i="8"/>
  <c r="N167" i="7"/>
  <c r="J167" i="9"/>
  <c r="J167" i="8"/>
  <c r="J167" i="7"/>
  <c r="F167" i="9"/>
  <c r="F167" i="8"/>
  <c r="F167" i="7"/>
  <c r="O166" i="9"/>
  <c r="O166" i="8"/>
  <c r="O166" i="7"/>
  <c r="K166" i="9"/>
  <c r="K166" i="8"/>
  <c r="K166" i="7"/>
  <c r="G166" i="9"/>
  <c r="G166" i="8"/>
  <c r="G166" i="7"/>
  <c r="C166" i="9"/>
  <c r="C166" i="8"/>
  <c r="C166" i="7"/>
  <c r="L165" i="9"/>
  <c r="L165" i="8"/>
  <c r="L165" i="7"/>
  <c r="H165" i="9"/>
  <c r="H165" i="8"/>
  <c r="H165" i="7"/>
  <c r="D165" i="9"/>
  <c r="D165" i="8"/>
  <c r="D165" i="7"/>
  <c r="M164" i="9"/>
  <c r="M164" i="8"/>
  <c r="M164" i="7"/>
  <c r="I164" i="9"/>
  <c r="I164" i="8"/>
  <c r="I164" i="7"/>
  <c r="E164" i="9"/>
  <c r="E164" i="8"/>
  <c r="E164" i="7"/>
  <c r="L161" i="9"/>
  <c r="L161" i="8"/>
  <c r="L161" i="7"/>
  <c r="H161" i="9"/>
  <c r="H161" i="8"/>
  <c r="H161" i="7"/>
  <c r="D161" i="9"/>
  <c r="D161" i="8"/>
  <c r="D161" i="7"/>
  <c r="M160" i="9"/>
  <c r="M160" i="8"/>
  <c r="M160" i="7"/>
  <c r="I160" i="9"/>
  <c r="I160" i="8"/>
  <c r="I160" i="7"/>
  <c r="E160" i="9"/>
  <c r="E160" i="8"/>
  <c r="E160" i="7"/>
  <c r="N159" i="9"/>
  <c r="N159" i="8"/>
  <c r="N159" i="7"/>
  <c r="J159" i="9"/>
  <c r="J159" i="8"/>
  <c r="J159" i="7"/>
  <c r="F159" i="9"/>
  <c r="F159" i="8"/>
  <c r="F159" i="7"/>
  <c r="O158" i="9"/>
  <c r="O158" i="8"/>
  <c r="O158" i="7"/>
  <c r="K158" i="9"/>
  <c r="K158" i="8"/>
  <c r="K158" i="7"/>
  <c r="G158" i="9"/>
  <c r="G158" i="8"/>
  <c r="G158" i="7"/>
  <c r="C158" i="9"/>
  <c r="C158" i="8"/>
  <c r="C158" i="7"/>
  <c r="L157" i="9"/>
  <c r="L157" i="8"/>
  <c r="L157" i="7"/>
  <c r="H157" i="9"/>
  <c r="H157" i="8"/>
  <c r="H157" i="7"/>
  <c r="D157" i="9"/>
  <c r="D157" i="8"/>
  <c r="D157" i="7"/>
  <c r="M156" i="9"/>
  <c r="M156" i="8"/>
  <c r="M156" i="7"/>
  <c r="I156" i="9"/>
  <c r="I156" i="8"/>
  <c r="I156" i="7"/>
  <c r="E156" i="9"/>
  <c r="E156" i="8"/>
  <c r="E156" i="7"/>
  <c r="N155" i="9"/>
  <c r="N155" i="8"/>
  <c r="N155" i="7"/>
  <c r="J155" i="9"/>
  <c r="J155" i="8"/>
  <c r="J155" i="7"/>
  <c r="F155" i="9"/>
  <c r="F155" i="8"/>
  <c r="F155" i="7"/>
  <c r="O154" i="9"/>
  <c r="O154" i="8"/>
  <c r="O154" i="7"/>
  <c r="K154" i="9"/>
  <c r="K154" i="8"/>
  <c r="K154" i="7"/>
  <c r="G154" i="9"/>
  <c r="G154" i="8"/>
  <c r="G154" i="7"/>
  <c r="C154" i="9"/>
  <c r="C154" i="8"/>
  <c r="C154" i="7"/>
  <c r="L153" i="9"/>
  <c r="L153" i="8"/>
  <c r="L153" i="7"/>
  <c r="H153" i="9"/>
  <c r="H153" i="8"/>
  <c r="H153" i="7"/>
  <c r="D153" i="9"/>
  <c r="D153" i="8"/>
  <c r="D153" i="7"/>
  <c r="M152" i="9"/>
  <c r="M152" i="8"/>
  <c r="M152" i="7"/>
  <c r="I152" i="9"/>
  <c r="I152" i="8"/>
  <c r="I152" i="7"/>
  <c r="E152" i="9"/>
  <c r="E152" i="8"/>
  <c r="E152" i="7"/>
  <c r="N151" i="9"/>
  <c r="N151" i="8"/>
  <c r="N151" i="7"/>
  <c r="J151" i="9"/>
  <c r="J151" i="8"/>
  <c r="J151" i="7"/>
  <c r="F151" i="9"/>
  <c r="F151" i="8"/>
  <c r="F151" i="7"/>
  <c r="O150" i="9"/>
  <c r="O150" i="8"/>
  <c r="O150" i="7"/>
  <c r="K150" i="9"/>
  <c r="K150" i="8"/>
  <c r="K150" i="7"/>
  <c r="G150" i="9"/>
  <c r="G150" i="8"/>
  <c r="G150" i="7"/>
  <c r="C150" i="9"/>
  <c r="C150" i="8"/>
  <c r="C150" i="7"/>
  <c r="L149" i="9"/>
  <c r="L149" i="8"/>
  <c r="L149" i="7"/>
  <c r="H149" i="9"/>
  <c r="H149" i="8"/>
  <c r="H149" i="7"/>
  <c r="D149" i="9"/>
  <c r="D149" i="8"/>
  <c r="D149" i="7"/>
  <c r="M148" i="9"/>
  <c r="M148" i="8"/>
  <c r="M148" i="7"/>
  <c r="I148" i="9"/>
  <c r="I148" i="8"/>
  <c r="I148" i="7"/>
  <c r="E148" i="9"/>
  <c r="E148" i="8"/>
  <c r="E148" i="7"/>
  <c r="N147" i="9"/>
  <c r="N147" i="8"/>
  <c r="N147" i="7"/>
  <c r="J147" i="9"/>
  <c r="J147" i="8"/>
  <c r="J147" i="7"/>
  <c r="F147" i="9"/>
  <c r="F147" i="8"/>
  <c r="F147" i="7"/>
  <c r="O146" i="9"/>
  <c r="O146" i="8"/>
  <c r="O146" i="7"/>
  <c r="K146" i="9"/>
  <c r="K146" i="8"/>
  <c r="K146" i="7"/>
  <c r="G146" i="9"/>
  <c r="G146" i="8"/>
  <c r="G146" i="7"/>
  <c r="C146" i="9"/>
  <c r="C146" i="8"/>
  <c r="C146" i="7"/>
  <c r="L145" i="9"/>
  <c r="L145" i="8"/>
  <c r="L145" i="7"/>
  <c r="H145" i="9"/>
  <c r="H145" i="8"/>
  <c r="H145" i="7"/>
  <c r="D145" i="9"/>
  <c r="D145" i="8"/>
  <c r="D145" i="7"/>
  <c r="M144" i="9"/>
  <c r="M144" i="8"/>
  <c r="M144" i="7"/>
  <c r="I144" i="9"/>
  <c r="I144" i="8"/>
  <c r="I144" i="7"/>
  <c r="E144" i="9"/>
  <c r="E144" i="8"/>
  <c r="E144" i="7"/>
  <c r="N143" i="9"/>
  <c r="N143" i="8"/>
  <c r="N143" i="7"/>
  <c r="J143" i="9"/>
  <c r="J143" i="8"/>
  <c r="J143" i="7"/>
  <c r="F143" i="9"/>
  <c r="F143" i="8"/>
  <c r="F143" i="7"/>
  <c r="O142" i="9"/>
  <c r="O142" i="8"/>
  <c r="O142" i="7"/>
  <c r="K142" i="9"/>
  <c r="K142" i="8"/>
  <c r="K142" i="7"/>
  <c r="G142" i="9"/>
  <c r="G142" i="8"/>
  <c r="G142" i="7"/>
  <c r="C142" i="9"/>
  <c r="C142" i="8"/>
  <c r="C142" i="7"/>
  <c r="L141" i="9"/>
  <c r="L141" i="8"/>
  <c r="H141" i="9"/>
  <c r="H141" i="8"/>
  <c r="D141" i="9"/>
  <c r="D141" i="8"/>
  <c r="M140" i="9"/>
  <c r="M140" i="8"/>
  <c r="M140" i="7"/>
  <c r="I140" i="9"/>
  <c r="I140" i="8"/>
  <c r="I140" i="7"/>
  <c r="E140" i="9"/>
  <c r="E140" i="8"/>
  <c r="E140" i="7"/>
  <c r="N139" i="9"/>
  <c r="N139" i="8"/>
  <c r="N139" i="7"/>
  <c r="J139" i="9"/>
  <c r="J139" i="8"/>
  <c r="J139" i="7"/>
  <c r="F139" i="9"/>
  <c r="F139" i="8"/>
  <c r="F139" i="7"/>
  <c r="O138" i="9"/>
  <c r="O138" i="8"/>
  <c r="O138" i="7"/>
  <c r="K138" i="9"/>
  <c r="K138" i="8"/>
  <c r="K138" i="7"/>
  <c r="G138" i="9"/>
  <c r="G138" i="8"/>
  <c r="G138" i="7"/>
  <c r="C138" i="9"/>
  <c r="C138" i="8"/>
  <c r="C138" i="7"/>
  <c r="L137" i="9"/>
  <c r="L137" i="8"/>
  <c r="L137" i="7"/>
  <c r="H137" i="9"/>
  <c r="H137" i="8"/>
  <c r="H137" i="7"/>
  <c r="D137" i="9"/>
  <c r="D137" i="8"/>
  <c r="D137" i="7"/>
  <c r="M136" i="9"/>
  <c r="M136" i="8"/>
  <c r="M136" i="7"/>
  <c r="I136" i="9"/>
  <c r="I136" i="8"/>
  <c r="I136" i="7"/>
  <c r="E136" i="9"/>
  <c r="E136" i="8"/>
  <c r="E136" i="7"/>
  <c r="N135" i="9"/>
  <c r="N135" i="8"/>
  <c r="N135" i="7"/>
  <c r="J135" i="9"/>
  <c r="J135" i="8"/>
  <c r="J135" i="7"/>
  <c r="F135" i="9"/>
  <c r="F135" i="8"/>
  <c r="F135" i="7"/>
  <c r="O134" i="9"/>
  <c r="O134" i="8"/>
  <c r="O134" i="7"/>
  <c r="K134" i="9"/>
  <c r="K134" i="8"/>
  <c r="K134" i="7"/>
  <c r="G134" i="9"/>
  <c r="G134" i="8"/>
  <c r="G134" i="7"/>
  <c r="C134" i="9"/>
  <c r="C134" i="8"/>
  <c r="C134" i="7"/>
  <c r="L133" i="9"/>
  <c r="L133" i="8"/>
  <c r="L133" i="7"/>
  <c r="H133" i="9"/>
  <c r="H133" i="8"/>
  <c r="H133" i="7"/>
  <c r="D133" i="9"/>
  <c r="D133" i="8"/>
  <c r="D133" i="7"/>
  <c r="M132" i="9"/>
  <c r="M132" i="8"/>
  <c r="M132" i="7"/>
  <c r="I132" i="9"/>
  <c r="I132" i="8"/>
  <c r="I132" i="7"/>
  <c r="E132" i="9"/>
  <c r="E132" i="8"/>
  <c r="E132" i="7"/>
  <c r="N131" i="9"/>
  <c r="N131" i="8"/>
  <c r="N131" i="7"/>
  <c r="J131" i="9"/>
  <c r="J131" i="8"/>
  <c r="J131" i="7"/>
  <c r="F131" i="9"/>
  <c r="F131" i="8"/>
  <c r="F131" i="7"/>
  <c r="O130" i="9"/>
  <c r="O130" i="8"/>
  <c r="O130" i="7"/>
  <c r="K130" i="9"/>
  <c r="K130" i="8"/>
  <c r="K130" i="7"/>
  <c r="G130" i="9"/>
  <c r="G130" i="8"/>
  <c r="G130" i="7"/>
  <c r="C130" i="9"/>
  <c r="C130" i="8"/>
  <c r="C130" i="7"/>
  <c r="L129" i="9"/>
  <c r="L129" i="8"/>
  <c r="L129" i="7"/>
  <c r="H129" i="9"/>
  <c r="H129" i="8"/>
  <c r="H129" i="7"/>
  <c r="D129" i="9"/>
  <c r="D129" i="8"/>
  <c r="D129" i="7"/>
  <c r="M128" i="9"/>
  <c r="M128" i="8"/>
  <c r="M128" i="7"/>
  <c r="I128" i="9"/>
  <c r="I128" i="8"/>
  <c r="I128" i="7"/>
  <c r="E128" i="9"/>
  <c r="E128" i="8"/>
  <c r="E128" i="7"/>
  <c r="N127" i="9"/>
  <c r="N127" i="8"/>
  <c r="N127" i="7"/>
  <c r="J127" i="9"/>
  <c r="J127" i="8"/>
  <c r="J127" i="7"/>
  <c r="F127" i="9"/>
  <c r="F127" i="8"/>
  <c r="F127" i="7"/>
  <c r="O126" i="9"/>
  <c r="O126" i="8"/>
  <c r="O126" i="7"/>
  <c r="K126" i="9"/>
  <c r="K126" i="8"/>
  <c r="K126" i="7"/>
  <c r="G126" i="9"/>
  <c r="G126" i="8"/>
  <c r="G126" i="7"/>
  <c r="C126" i="9"/>
  <c r="C126" i="8"/>
  <c r="C126" i="7"/>
  <c r="L125" i="9"/>
  <c r="L125" i="8"/>
  <c r="L125" i="7"/>
  <c r="H125" i="9"/>
  <c r="H125" i="8"/>
  <c r="H125" i="7"/>
  <c r="D125" i="9"/>
  <c r="D125" i="8"/>
  <c r="D125" i="7"/>
  <c r="M124" i="9"/>
  <c r="M124" i="8"/>
  <c r="M124" i="7"/>
  <c r="I124" i="9"/>
  <c r="I124" i="8"/>
  <c r="I124" i="7"/>
  <c r="E124" i="9"/>
  <c r="E124" i="8"/>
  <c r="E124" i="7"/>
  <c r="N123" i="9"/>
  <c r="N123" i="8"/>
  <c r="N123" i="7"/>
  <c r="J123" i="9"/>
  <c r="J123" i="8"/>
  <c r="J123" i="7"/>
  <c r="F123" i="9"/>
  <c r="F123" i="8"/>
  <c r="F123" i="7"/>
  <c r="O122" i="9"/>
  <c r="O122" i="8"/>
  <c r="O122" i="7"/>
  <c r="K122" i="9"/>
  <c r="K122" i="8"/>
  <c r="K122" i="7"/>
  <c r="G122" i="9"/>
  <c r="G122" i="8"/>
  <c r="G122" i="7"/>
  <c r="C122" i="9"/>
  <c r="C122" i="8"/>
  <c r="C122" i="7"/>
  <c r="L121" i="9"/>
  <c r="L121" i="8"/>
  <c r="L121" i="7"/>
  <c r="H121" i="9"/>
  <c r="H121" i="8"/>
  <c r="H121" i="7"/>
  <c r="D121" i="9"/>
  <c r="D121" i="8"/>
  <c r="D121" i="7"/>
  <c r="M120" i="9"/>
  <c r="M120" i="8"/>
  <c r="M120" i="7"/>
  <c r="I120" i="9"/>
  <c r="I120" i="8"/>
  <c r="I120" i="7"/>
  <c r="E120" i="9"/>
  <c r="E120" i="8"/>
  <c r="E120" i="7"/>
  <c r="N119" i="9"/>
  <c r="N119" i="8"/>
  <c r="J119" i="9"/>
  <c r="J119" i="8"/>
  <c r="F119" i="9"/>
  <c r="F119" i="8"/>
  <c r="O118" i="9"/>
  <c r="O118" i="8"/>
  <c r="O118" i="7"/>
  <c r="K118" i="9"/>
  <c r="K118" i="8"/>
  <c r="K118" i="7"/>
  <c r="G118" i="9"/>
  <c r="G118" i="8"/>
  <c r="G118" i="7"/>
  <c r="C118" i="9"/>
  <c r="C118" i="8"/>
  <c r="C118" i="7"/>
  <c r="L117" i="9"/>
  <c r="L117" i="8"/>
  <c r="L117" i="7"/>
  <c r="H117" i="9"/>
  <c r="H117" i="8"/>
  <c r="H117" i="7"/>
  <c r="D117" i="9"/>
  <c r="D117" i="8"/>
  <c r="D117" i="7"/>
  <c r="M116" i="9"/>
  <c r="M116" i="8"/>
  <c r="M116" i="7"/>
  <c r="I116" i="9"/>
  <c r="I116" i="8"/>
  <c r="I116" i="7"/>
  <c r="E116" i="9"/>
  <c r="E116" i="8"/>
  <c r="E116" i="7"/>
  <c r="N115" i="9"/>
  <c r="N115" i="8"/>
  <c r="N115" i="7"/>
  <c r="J115" i="9"/>
  <c r="J115" i="8"/>
  <c r="J115" i="7"/>
  <c r="F115" i="9"/>
  <c r="F115" i="8"/>
  <c r="F115" i="7"/>
  <c r="O114" i="9"/>
  <c r="O114" i="8"/>
  <c r="O114" i="7"/>
  <c r="K114" i="9"/>
  <c r="K114" i="8"/>
  <c r="K114" i="7"/>
  <c r="G114" i="9"/>
  <c r="G114" i="8"/>
  <c r="G114" i="7"/>
  <c r="C114" i="9"/>
  <c r="C114" i="8"/>
  <c r="C114" i="7"/>
  <c r="L113" i="9"/>
  <c r="L113" i="8"/>
  <c r="L113" i="7"/>
  <c r="H113" i="9"/>
  <c r="H113" i="8"/>
  <c r="H113" i="7"/>
  <c r="D113" i="9"/>
  <c r="D113" i="8"/>
  <c r="D113" i="7"/>
  <c r="M112" i="9"/>
  <c r="M112" i="8"/>
  <c r="M112" i="7"/>
  <c r="I112" i="9"/>
  <c r="I112" i="8"/>
  <c r="I112" i="7"/>
  <c r="E112" i="9"/>
  <c r="E112" i="8"/>
  <c r="E112" i="7"/>
  <c r="N111" i="9"/>
  <c r="N111" i="8"/>
  <c r="N111" i="7"/>
  <c r="J111" i="9"/>
  <c r="J111" i="8"/>
  <c r="J111" i="7"/>
  <c r="F111" i="9"/>
  <c r="F111" i="8"/>
  <c r="F111" i="7"/>
  <c r="O110" i="9"/>
  <c r="O110" i="8"/>
  <c r="O110" i="7"/>
  <c r="K110" i="9"/>
  <c r="K110" i="8"/>
  <c r="K110" i="7"/>
  <c r="G110" i="9"/>
  <c r="G110" i="8"/>
  <c r="G110" i="7"/>
  <c r="C110" i="9"/>
  <c r="C110" i="8"/>
  <c r="C110" i="7"/>
  <c r="L109" i="9"/>
  <c r="L109" i="8"/>
  <c r="L109" i="7"/>
  <c r="H109" i="9"/>
  <c r="H109" i="8"/>
  <c r="H109" i="7"/>
  <c r="D109" i="9"/>
  <c r="D109" i="8"/>
  <c r="D109" i="7"/>
  <c r="M108" i="9"/>
  <c r="M108" i="8"/>
  <c r="M108" i="7"/>
  <c r="I108" i="9"/>
  <c r="I108" i="8"/>
  <c r="I108" i="7"/>
  <c r="E108" i="9"/>
  <c r="E108" i="8"/>
  <c r="E108" i="7"/>
  <c r="N107" i="9"/>
  <c r="N107" i="8"/>
  <c r="N107" i="7"/>
  <c r="J107" i="9"/>
  <c r="J107" i="8"/>
  <c r="J107" i="7"/>
  <c r="F107" i="9"/>
  <c r="F107" i="8"/>
  <c r="F107" i="7"/>
  <c r="O106" i="9"/>
  <c r="O106" i="8"/>
  <c r="O106" i="7"/>
  <c r="K106" i="9"/>
  <c r="K106" i="8"/>
  <c r="K106" i="7"/>
  <c r="G106" i="9"/>
  <c r="G106" i="8"/>
  <c r="G106" i="7"/>
  <c r="C106" i="9"/>
  <c r="C106" i="8"/>
  <c r="C106" i="7"/>
  <c r="L105" i="9"/>
  <c r="L105" i="8"/>
  <c r="L105" i="7"/>
  <c r="H105" i="9"/>
  <c r="H105" i="8"/>
  <c r="H105" i="7"/>
  <c r="D105" i="9"/>
  <c r="D105" i="8"/>
  <c r="D105" i="7"/>
  <c r="M104" i="9"/>
  <c r="M104" i="8"/>
  <c r="M104" i="7"/>
  <c r="I104" i="9"/>
  <c r="I104" i="8"/>
  <c r="I104" i="7"/>
  <c r="E104" i="9"/>
  <c r="E104" i="8"/>
  <c r="E104" i="7"/>
  <c r="N103" i="9"/>
  <c r="N103" i="8"/>
  <c r="N103" i="7"/>
  <c r="J103" i="9"/>
  <c r="J103" i="8"/>
  <c r="J103" i="7"/>
  <c r="F103" i="9"/>
  <c r="F103" i="8"/>
  <c r="F103" i="7"/>
  <c r="O102" i="9"/>
  <c r="O102" i="8"/>
  <c r="O102" i="7"/>
  <c r="K102" i="9"/>
  <c r="K102" i="8"/>
  <c r="K102" i="7"/>
  <c r="G102" i="9"/>
  <c r="G102" i="8"/>
  <c r="G102" i="7"/>
  <c r="C102" i="9"/>
  <c r="C102" i="8"/>
  <c r="C102" i="7"/>
  <c r="L101" i="9"/>
  <c r="L101" i="8"/>
  <c r="L101" i="7"/>
  <c r="H101" i="9"/>
  <c r="H101" i="8"/>
  <c r="H101" i="7"/>
  <c r="D101" i="9"/>
  <c r="D101" i="8"/>
  <c r="D101" i="7"/>
  <c r="M100" i="9"/>
  <c r="M100" i="8"/>
  <c r="M100" i="7"/>
  <c r="I100" i="9"/>
  <c r="I100" i="8"/>
  <c r="I100" i="7"/>
  <c r="E100" i="9"/>
  <c r="E100" i="8"/>
  <c r="E100" i="7"/>
  <c r="N99" i="9"/>
  <c r="N99" i="8"/>
  <c r="N99" i="7"/>
  <c r="J99" i="9"/>
  <c r="J99" i="8"/>
  <c r="J99" i="7"/>
  <c r="F99" i="9"/>
  <c r="F99" i="8"/>
  <c r="F99" i="7"/>
  <c r="O98" i="9"/>
  <c r="O98" i="8"/>
  <c r="O98" i="7"/>
  <c r="K98" i="9"/>
  <c r="K98" i="8"/>
  <c r="K98" i="7"/>
  <c r="G98" i="9"/>
  <c r="G98" i="8"/>
  <c r="G98" i="7"/>
  <c r="C98" i="9"/>
  <c r="C98" i="8"/>
  <c r="C98" i="7"/>
  <c r="L97" i="9"/>
  <c r="L97" i="8"/>
  <c r="L97" i="7"/>
  <c r="H97" i="9"/>
  <c r="H97" i="8"/>
  <c r="H97" i="7"/>
  <c r="D97" i="9"/>
  <c r="D97" i="8"/>
  <c r="D97" i="7"/>
  <c r="M96" i="9"/>
  <c r="M96" i="8"/>
  <c r="M96" i="7"/>
  <c r="I96" i="9"/>
  <c r="I96" i="8"/>
  <c r="I96" i="7"/>
  <c r="E96" i="9"/>
  <c r="E96" i="8"/>
  <c r="E96" i="7"/>
  <c r="N95" i="9"/>
  <c r="N95" i="8"/>
  <c r="N95" i="7"/>
  <c r="J95" i="9"/>
  <c r="J95" i="8"/>
  <c r="J95" i="7"/>
  <c r="F95" i="9"/>
  <c r="F95" i="8"/>
  <c r="F95" i="7"/>
  <c r="O94" i="9"/>
  <c r="O94" i="8"/>
  <c r="O94" i="7"/>
  <c r="K94" i="9"/>
  <c r="K94" i="8"/>
  <c r="K94" i="7"/>
  <c r="G94" i="9"/>
  <c r="G94" i="8"/>
  <c r="G94" i="7"/>
  <c r="C94" i="9"/>
  <c r="C94" i="8"/>
  <c r="C94" i="7"/>
  <c r="L93" i="9"/>
  <c r="L93" i="8"/>
  <c r="L93" i="7"/>
  <c r="H93" i="9"/>
  <c r="H93" i="8"/>
  <c r="H93" i="7"/>
  <c r="D93" i="9"/>
  <c r="D93" i="8"/>
  <c r="D93" i="7"/>
  <c r="M92" i="9"/>
  <c r="M92" i="8"/>
  <c r="M92" i="7"/>
  <c r="I92" i="9"/>
  <c r="I92" i="8"/>
  <c r="I92" i="7"/>
  <c r="E92" i="9"/>
  <c r="E92" i="8"/>
  <c r="E92" i="7"/>
  <c r="N91" i="9"/>
  <c r="N91" i="8"/>
  <c r="N91" i="7"/>
  <c r="J91" i="9"/>
  <c r="J91" i="8"/>
  <c r="J91" i="7"/>
  <c r="F91" i="9"/>
  <c r="F91" i="8"/>
  <c r="F91" i="7"/>
  <c r="O90" i="9"/>
  <c r="O90" i="8"/>
  <c r="O90" i="7"/>
  <c r="K90" i="9"/>
  <c r="K90" i="8"/>
  <c r="K90" i="7"/>
  <c r="G90" i="9"/>
  <c r="G90" i="8"/>
  <c r="G90" i="7"/>
  <c r="C90" i="9"/>
  <c r="C90" i="8"/>
  <c r="C90" i="7"/>
  <c r="L89" i="9"/>
  <c r="L89" i="8"/>
  <c r="L89" i="7"/>
  <c r="H89" i="9"/>
  <c r="H89" i="8"/>
  <c r="H89" i="7"/>
  <c r="D89" i="9"/>
  <c r="D89" i="8"/>
  <c r="D89" i="7"/>
  <c r="M88" i="9"/>
  <c r="M88" i="8"/>
  <c r="M88" i="7"/>
  <c r="I88" i="9"/>
  <c r="I88" i="8"/>
  <c r="I88" i="7"/>
  <c r="E88" i="9"/>
  <c r="E88" i="8"/>
  <c r="E88" i="7"/>
  <c r="N87" i="9"/>
  <c r="N87" i="8"/>
  <c r="N87" i="7"/>
  <c r="J87" i="9"/>
  <c r="J87" i="8"/>
  <c r="J87" i="7"/>
  <c r="F87" i="9"/>
  <c r="F87" i="8"/>
  <c r="F87" i="7"/>
  <c r="O86" i="9"/>
  <c r="O86" i="8"/>
  <c r="O86" i="7"/>
  <c r="K86" i="9"/>
  <c r="K86" i="8"/>
  <c r="K86" i="7"/>
  <c r="G86" i="9"/>
  <c r="G86" i="8"/>
  <c r="G86" i="7"/>
  <c r="C86" i="9"/>
  <c r="C86" i="8"/>
  <c r="C86" i="7"/>
  <c r="L85" i="9"/>
  <c r="L85" i="8"/>
  <c r="L85" i="7"/>
  <c r="H85" i="9"/>
  <c r="H85" i="8"/>
  <c r="H85" i="7"/>
  <c r="D85" i="9"/>
  <c r="D85" i="8"/>
  <c r="D85" i="7"/>
  <c r="M84" i="9"/>
  <c r="M84" i="8"/>
  <c r="M84" i="7"/>
  <c r="I84" i="9"/>
  <c r="I84" i="8"/>
  <c r="I84" i="7"/>
  <c r="E84" i="9"/>
  <c r="E84" i="8"/>
  <c r="E84" i="7"/>
  <c r="N83" i="9"/>
  <c r="N83" i="8"/>
  <c r="N83" i="7"/>
  <c r="J83" i="9"/>
  <c r="J83" i="8"/>
  <c r="J83" i="7"/>
  <c r="F83" i="9"/>
  <c r="F83" i="8"/>
  <c r="F83" i="7"/>
  <c r="O82" i="9"/>
  <c r="O82" i="8"/>
  <c r="O82" i="7"/>
  <c r="K82" i="9"/>
  <c r="K82" i="8"/>
  <c r="K82" i="7"/>
  <c r="G82" i="9"/>
  <c r="G82" i="8"/>
  <c r="G82" i="7"/>
  <c r="C82" i="9"/>
  <c r="C82" i="8"/>
  <c r="C82" i="7"/>
  <c r="L81" i="9"/>
  <c r="L81" i="8"/>
  <c r="L81" i="7"/>
  <c r="H81" i="9"/>
  <c r="H81" i="8"/>
  <c r="H81" i="7"/>
  <c r="D81" i="9"/>
  <c r="D81" i="8"/>
  <c r="D81" i="7"/>
  <c r="M80" i="9"/>
  <c r="M80" i="8"/>
  <c r="M80" i="7"/>
  <c r="I80" i="9"/>
  <c r="I80" i="8"/>
  <c r="I80" i="7"/>
  <c r="E80" i="9"/>
  <c r="E80" i="8"/>
  <c r="E80" i="7"/>
  <c r="N79" i="9"/>
  <c r="N79" i="8"/>
  <c r="N79" i="7"/>
  <c r="J79" i="9"/>
  <c r="J79" i="8"/>
  <c r="J79" i="7"/>
  <c r="F79" i="9"/>
  <c r="F79" i="8"/>
  <c r="F79" i="7"/>
  <c r="L77" i="9"/>
  <c r="L77" i="8"/>
  <c r="L77" i="7"/>
  <c r="H77" i="9"/>
  <c r="H77" i="8"/>
  <c r="H77" i="7"/>
  <c r="D77" i="9"/>
  <c r="D77" i="8"/>
  <c r="D77" i="7"/>
  <c r="M76" i="9"/>
  <c r="M76" i="8"/>
  <c r="M76" i="7"/>
  <c r="I76" i="9"/>
  <c r="I76" i="8"/>
  <c r="I76" i="7"/>
  <c r="E76" i="9"/>
  <c r="E76" i="8"/>
  <c r="E76" i="7"/>
  <c r="N75" i="9"/>
  <c r="N75" i="8"/>
  <c r="N75" i="7"/>
  <c r="J75" i="9"/>
  <c r="J75" i="8"/>
  <c r="J75" i="7"/>
  <c r="F75" i="9"/>
  <c r="F75" i="8"/>
  <c r="F75" i="7"/>
  <c r="O74" i="9"/>
  <c r="O74" i="8"/>
  <c r="O74" i="7"/>
  <c r="K74" i="9"/>
  <c r="K74" i="8"/>
  <c r="K74" i="7"/>
  <c r="G74" i="9"/>
  <c r="G74" i="8"/>
  <c r="G74" i="7"/>
  <c r="C74" i="9"/>
  <c r="C74" i="8"/>
  <c r="C74" i="7"/>
  <c r="L73" i="9"/>
  <c r="L73" i="8"/>
  <c r="L73" i="7"/>
  <c r="H73" i="9"/>
  <c r="H73" i="8"/>
  <c r="H73" i="7"/>
  <c r="D73" i="9"/>
  <c r="D73" i="8"/>
  <c r="D73" i="7"/>
  <c r="M72" i="9"/>
  <c r="M72" i="8"/>
  <c r="M72" i="7"/>
  <c r="I72" i="9"/>
  <c r="I72" i="8"/>
  <c r="I72" i="7"/>
  <c r="E72" i="9"/>
  <c r="E72" i="8"/>
  <c r="E72" i="7"/>
  <c r="N71" i="9"/>
  <c r="N71" i="8"/>
  <c r="N71" i="7"/>
  <c r="J71" i="9"/>
  <c r="J71" i="8"/>
  <c r="J71" i="7"/>
  <c r="F71" i="9"/>
  <c r="F71" i="8"/>
  <c r="F71" i="7"/>
  <c r="O70" i="9"/>
  <c r="O70" i="8"/>
  <c r="O70" i="7"/>
  <c r="K70" i="9"/>
  <c r="K70" i="8"/>
  <c r="K70" i="7"/>
  <c r="G70" i="9"/>
  <c r="G70" i="8"/>
  <c r="G70" i="7"/>
  <c r="C70" i="9"/>
  <c r="C70" i="8"/>
  <c r="C70" i="7"/>
  <c r="L69" i="9"/>
  <c r="L69" i="8"/>
  <c r="L69" i="7"/>
  <c r="H69" i="9"/>
  <c r="H69" i="8"/>
  <c r="H69" i="7"/>
  <c r="D69" i="9"/>
  <c r="D69" i="8"/>
  <c r="D69" i="7"/>
  <c r="M68" i="9"/>
  <c r="M68" i="8"/>
  <c r="M68" i="7"/>
  <c r="I68" i="9"/>
  <c r="I68" i="8"/>
  <c r="I68" i="7"/>
  <c r="E68" i="9"/>
  <c r="E68" i="8"/>
  <c r="E68" i="7"/>
  <c r="N67" i="9"/>
  <c r="N67" i="8"/>
  <c r="N67" i="7"/>
  <c r="J67" i="9"/>
  <c r="J67" i="8"/>
  <c r="J67" i="7"/>
  <c r="F67" i="9"/>
  <c r="F67" i="8"/>
  <c r="F67" i="7"/>
  <c r="O66" i="9"/>
  <c r="O66" i="8"/>
  <c r="O66" i="7"/>
  <c r="K66" i="9"/>
  <c r="K66" i="8"/>
  <c r="K66" i="7"/>
  <c r="G66" i="9"/>
  <c r="G66" i="8"/>
  <c r="G66" i="7"/>
  <c r="C66" i="9"/>
  <c r="C66" i="8"/>
  <c r="C66" i="7"/>
  <c r="L65" i="9"/>
  <c r="L65" i="8"/>
  <c r="L65" i="7"/>
  <c r="H65" i="9"/>
  <c r="H65" i="8"/>
  <c r="H65" i="7"/>
  <c r="D65" i="9"/>
  <c r="D65" i="8"/>
  <c r="D65" i="7"/>
  <c r="M64" i="9"/>
  <c r="M64" i="8"/>
  <c r="M64" i="7"/>
  <c r="I64" i="9"/>
  <c r="I64" i="8"/>
  <c r="I64" i="7"/>
  <c r="E64" i="9"/>
  <c r="E64" i="8"/>
  <c r="E64" i="7"/>
  <c r="N63" i="9"/>
  <c r="N63" i="8"/>
  <c r="N63" i="7"/>
  <c r="J63" i="9"/>
  <c r="J63" i="8"/>
  <c r="J63" i="7"/>
  <c r="F63" i="9"/>
  <c r="F63" i="8"/>
  <c r="F63" i="7"/>
  <c r="O62" i="9"/>
  <c r="O62" i="8"/>
  <c r="O62" i="7"/>
  <c r="K62" i="9"/>
  <c r="K62" i="8"/>
  <c r="K62" i="7"/>
  <c r="G62" i="9"/>
  <c r="G62" i="8"/>
  <c r="G62" i="7"/>
  <c r="C62" i="9"/>
  <c r="C62" i="8"/>
  <c r="C62" i="7"/>
  <c r="L61" i="9"/>
  <c r="L61" i="8"/>
  <c r="L61" i="7"/>
  <c r="H61" i="9"/>
  <c r="H61" i="8"/>
  <c r="H61" i="7"/>
  <c r="D61" i="9"/>
  <c r="D61" i="8"/>
  <c r="D61" i="7"/>
  <c r="M60" i="9"/>
  <c r="M60" i="8"/>
  <c r="M60" i="7"/>
  <c r="I60" i="9"/>
  <c r="I60" i="8"/>
  <c r="I60" i="7"/>
  <c r="E60" i="9"/>
  <c r="E60" i="8"/>
  <c r="E60" i="7"/>
  <c r="N59" i="9"/>
  <c r="N59" i="8"/>
  <c r="N59" i="7"/>
  <c r="J59" i="9"/>
  <c r="J59" i="8"/>
  <c r="J59" i="7"/>
  <c r="F59" i="9"/>
  <c r="F59" i="8"/>
  <c r="F59" i="7"/>
  <c r="O58" i="9"/>
  <c r="O58" i="8"/>
  <c r="O58" i="7"/>
  <c r="K58" i="9"/>
  <c r="K58" i="8"/>
  <c r="K58" i="7"/>
  <c r="G58" i="9"/>
  <c r="G58" i="8"/>
  <c r="G58" i="7"/>
  <c r="C58" i="9"/>
  <c r="C58" i="8"/>
  <c r="C58" i="7"/>
  <c r="L57" i="9"/>
  <c r="L57" i="8"/>
  <c r="L57" i="7"/>
  <c r="H57" i="9"/>
  <c r="H57" i="8"/>
  <c r="H57" i="7"/>
  <c r="D57" i="9"/>
  <c r="D57" i="8"/>
  <c r="D57" i="7"/>
  <c r="M56" i="9"/>
  <c r="M56" i="8"/>
  <c r="M56" i="7"/>
  <c r="I56" i="9"/>
  <c r="I56" i="8"/>
  <c r="I56" i="7"/>
  <c r="E56" i="9"/>
  <c r="E56" i="8"/>
  <c r="E56" i="7"/>
  <c r="N55" i="9"/>
  <c r="N55" i="8"/>
  <c r="N55" i="7"/>
  <c r="J55" i="9"/>
  <c r="J55" i="8"/>
  <c r="J55" i="7"/>
  <c r="F55" i="9"/>
  <c r="F55" i="8"/>
  <c r="F55" i="7"/>
  <c r="O54" i="9"/>
  <c r="O54" i="8"/>
  <c r="O54" i="7"/>
  <c r="K54" i="9"/>
  <c r="K54" i="8"/>
  <c r="K54" i="7"/>
  <c r="G54" i="9"/>
  <c r="G54" i="8"/>
  <c r="G54" i="7"/>
  <c r="C54" i="9"/>
  <c r="C54" i="8"/>
  <c r="C54" i="7"/>
  <c r="L53" i="9"/>
  <c r="L53" i="8"/>
  <c r="L53" i="7"/>
  <c r="H53" i="9"/>
  <c r="H53" i="8"/>
  <c r="H53" i="7"/>
  <c r="D53" i="9"/>
  <c r="D53" i="8"/>
  <c r="D53" i="7"/>
  <c r="M52" i="9"/>
  <c r="M52" i="8"/>
  <c r="M52" i="7"/>
  <c r="I52" i="9"/>
  <c r="I52" i="8"/>
  <c r="I52" i="7"/>
  <c r="E52" i="9"/>
  <c r="E52" i="8"/>
  <c r="E52" i="7"/>
  <c r="N51" i="9"/>
  <c r="N51" i="8"/>
  <c r="N51" i="7"/>
  <c r="J51" i="9"/>
  <c r="J51" i="8"/>
  <c r="J51" i="7"/>
  <c r="F51" i="9"/>
  <c r="F51" i="8"/>
  <c r="F51" i="7"/>
  <c r="O50" i="9"/>
  <c r="O50" i="8"/>
  <c r="O50" i="7"/>
  <c r="K50" i="9"/>
  <c r="K50" i="8"/>
  <c r="K50" i="7"/>
  <c r="G50" i="9"/>
  <c r="G50" i="8"/>
  <c r="G50" i="7"/>
  <c r="C50" i="9"/>
  <c r="C50" i="8"/>
  <c r="C50" i="7"/>
  <c r="L49" i="9"/>
  <c r="L49" i="8"/>
  <c r="L49" i="7"/>
  <c r="H49" i="9"/>
  <c r="H49" i="8"/>
  <c r="H49" i="7"/>
  <c r="D49" i="9"/>
  <c r="D49" i="8"/>
  <c r="D49" i="7"/>
  <c r="M48" i="9"/>
  <c r="M48" i="8"/>
  <c r="M48" i="7"/>
  <c r="I48" i="9"/>
  <c r="I48" i="8"/>
  <c r="I48" i="7"/>
  <c r="E48" i="9"/>
  <c r="E48" i="8"/>
  <c r="E48" i="7"/>
  <c r="N47" i="9"/>
  <c r="N47" i="8"/>
  <c r="N47" i="7"/>
  <c r="J47" i="9"/>
  <c r="J47" i="8"/>
  <c r="J47" i="7"/>
  <c r="F47" i="9"/>
  <c r="F47" i="8"/>
  <c r="F47" i="7"/>
  <c r="O46" i="9"/>
  <c r="O46" i="8"/>
  <c r="O46" i="7"/>
  <c r="K46" i="9"/>
  <c r="K46" i="8"/>
  <c r="K46" i="7"/>
  <c r="G46" i="9"/>
  <c r="G46" i="8"/>
  <c r="G46" i="7"/>
  <c r="C46" i="9"/>
  <c r="C46" i="8"/>
  <c r="C46" i="7"/>
  <c r="L45" i="9"/>
  <c r="L45" i="8"/>
  <c r="L45" i="7"/>
  <c r="H45" i="9"/>
  <c r="H45" i="8"/>
  <c r="H45" i="7"/>
  <c r="D45" i="9"/>
  <c r="D45" i="8"/>
  <c r="D45" i="7"/>
  <c r="M44" i="9"/>
  <c r="M44" i="8"/>
  <c r="M44" i="7"/>
  <c r="I44" i="9"/>
  <c r="I44" i="8"/>
  <c r="I44" i="7"/>
  <c r="E44" i="9"/>
  <c r="E44" i="8"/>
  <c r="E44" i="7"/>
  <c r="N43" i="9"/>
  <c r="N43" i="8"/>
  <c r="N43" i="7"/>
  <c r="J43" i="9"/>
  <c r="J43" i="8"/>
  <c r="J43" i="7"/>
  <c r="F43" i="9"/>
  <c r="F43" i="8"/>
  <c r="F43" i="7"/>
  <c r="O42" i="9"/>
  <c r="O42" i="8"/>
  <c r="O42" i="7"/>
  <c r="K42" i="9"/>
  <c r="K42" i="8"/>
  <c r="K42" i="7"/>
  <c r="G42" i="9"/>
  <c r="G42" i="8"/>
  <c r="G42" i="7"/>
  <c r="C42" i="9"/>
  <c r="C42" i="8"/>
  <c r="C42" i="7"/>
  <c r="L41" i="9"/>
  <c r="L41" i="8"/>
  <c r="L41" i="7"/>
  <c r="H41" i="9"/>
  <c r="H41" i="8"/>
  <c r="H41" i="7"/>
  <c r="D41" i="9"/>
  <c r="D41" i="8"/>
  <c r="D41" i="7"/>
  <c r="M40" i="9"/>
  <c r="M40" i="8"/>
  <c r="M40" i="7"/>
  <c r="I40" i="9"/>
  <c r="I40" i="8"/>
  <c r="I40" i="7"/>
  <c r="E40" i="9"/>
  <c r="E40" i="8"/>
  <c r="E40" i="7"/>
  <c r="N39" i="9"/>
  <c r="N39" i="8"/>
  <c r="N39" i="7"/>
  <c r="J39" i="9"/>
  <c r="J39" i="8"/>
  <c r="J39" i="7"/>
  <c r="F39" i="9"/>
  <c r="F39" i="8"/>
  <c r="F39" i="7"/>
  <c r="O38" i="9"/>
  <c r="O38" i="8"/>
  <c r="O38" i="7"/>
  <c r="K38" i="9"/>
  <c r="K38" i="8"/>
  <c r="K38" i="7"/>
  <c r="G38" i="9"/>
  <c r="G38" i="8"/>
  <c r="G38" i="7"/>
  <c r="C38" i="9"/>
  <c r="C38" i="8"/>
  <c r="C38" i="7"/>
  <c r="M36" i="9"/>
  <c r="M36" i="8"/>
  <c r="M36" i="7"/>
  <c r="I36" i="9"/>
  <c r="I36" i="8"/>
  <c r="I36" i="7"/>
  <c r="E36" i="9"/>
  <c r="E36" i="8"/>
  <c r="E36" i="7"/>
  <c r="N35" i="9"/>
  <c r="N35" i="8"/>
  <c r="N35" i="7"/>
  <c r="J35" i="9"/>
  <c r="J35" i="8"/>
  <c r="J35" i="7"/>
  <c r="F35" i="9"/>
  <c r="F35" i="8"/>
  <c r="F35" i="7"/>
  <c r="O34" i="9"/>
  <c r="O34" i="8"/>
  <c r="O34" i="7"/>
  <c r="K34" i="9"/>
  <c r="K34" i="8"/>
  <c r="K34" i="7"/>
  <c r="G34" i="9"/>
  <c r="G34" i="8"/>
  <c r="G34" i="7"/>
  <c r="C34" i="9"/>
  <c r="C34" i="8"/>
  <c r="C34" i="7"/>
  <c r="L33" i="9"/>
  <c r="L33" i="8"/>
  <c r="L33" i="7"/>
  <c r="H33" i="9"/>
  <c r="H33" i="8"/>
  <c r="H33" i="7"/>
  <c r="D33" i="9"/>
  <c r="D33" i="8"/>
  <c r="D33" i="7"/>
  <c r="M32" i="9"/>
  <c r="M32" i="8"/>
  <c r="M32" i="7"/>
  <c r="I32" i="9"/>
  <c r="I32" i="8"/>
  <c r="I32" i="7"/>
  <c r="E32" i="9"/>
  <c r="E32" i="8"/>
  <c r="E32" i="7"/>
  <c r="N31" i="9"/>
  <c r="N31" i="8"/>
  <c r="N31" i="7"/>
  <c r="J31" i="9"/>
  <c r="J31" i="8"/>
  <c r="J31" i="7"/>
  <c r="F31" i="9"/>
  <c r="F31" i="8"/>
  <c r="F31" i="7"/>
  <c r="O30" i="9"/>
  <c r="O30" i="8"/>
  <c r="O30" i="7"/>
  <c r="K30" i="9"/>
  <c r="K30" i="8"/>
  <c r="K30" i="7"/>
  <c r="G30" i="9"/>
  <c r="G30" i="8"/>
  <c r="G30" i="7"/>
  <c r="C30" i="9"/>
  <c r="C30" i="8"/>
  <c r="C30" i="7"/>
  <c r="L29" i="9"/>
  <c r="L29" i="8"/>
  <c r="L29" i="7"/>
  <c r="H29" i="9"/>
  <c r="H29" i="8"/>
  <c r="H29" i="7"/>
  <c r="D29" i="9"/>
  <c r="D29" i="8"/>
  <c r="D29" i="7"/>
  <c r="M28" i="9"/>
  <c r="M28" i="8"/>
  <c r="M28" i="7"/>
  <c r="I28" i="9"/>
  <c r="I28" i="8"/>
  <c r="I28" i="7"/>
  <c r="E28" i="9"/>
  <c r="E28" i="8"/>
  <c r="E28" i="7"/>
  <c r="N27" i="9"/>
  <c r="N27" i="8"/>
  <c r="N27" i="7"/>
  <c r="J27" i="9"/>
  <c r="J27" i="8"/>
  <c r="J27" i="7"/>
  <c r="F27" i="9"/>
  <c r="F27" i="8"/>
  <c r="F27" i="7"/>
  <c r="O26" i="9"/>
  <c r="O26" i="8"/>
  <c r="O26" i="7"/>
  <c r="K26" i="9"/>
  <c r="K26" i="8"/>
  <c r="K26" i="7"/>
  <c r="G26" i="9"/>
  <c r="G26" i="8"/>
  <c r="G26" i="7"/>
  <c r="C26" i="9"/>
  <c r="C26" i="8"/>
  <c r="C26" i="7"/>
  <c r="L25" i="9"/>
  <c r="L25" i="8"/>
  <c r="L25" i="7"/>
  <c r="H25" i="9"/>
  <c r="H25" i="8"/>
  <c r="H25" i="7"/>
  <c r="D25" i="9"/>
  <c r="D25" i="8"/>
  <c r="D25" i="7"/>
  <c r="M24" i="9"/>
  <c r="M24" i="8"/>
  <c r="M24" i="7"/>
  <c r="I24" i="9"/>
  <c r="I24" i="8"/>
  <c r="I24" i="7"/>
  <c r="E24" i="9"/>
  <c r="E24" i="8"/>
  <c r="E24" i="7"/>
  <c r="N23" i="9"/>
  <c r="N23" i="8"/>
  <c r="N23" i="7"/>
  <c r="J23" i="9"/>
  <c r="J23" i="8"/>
  <c r="J23" i="7"/>
  <c r="F23" i="9"/>
  <c r="F23" i="8"/>
  <c r="F23" i="7"/>
  <c r="O22" i="9"/>
  <c r="O22" i="8"/>
  <c r="O22" i="7"/>
  <c r="K22" i="9"/>
  <c r="K22" i="8"/>
  <c r="K22" i="7"/>
  <c r="G22" i="9"/>
  <c r="G22" i="8"/>
  <c r="G22" i="7"/>
  <c r="C22" i="9"/>
  <c r="C22" i="8"/>
  <c r="C22" i="7"/>
  <c r="L21" i="9"/>
  <c r="L21" i="8"/>
  <c r="L21" i="7"/>
  <c r="H21" i="9"/>
  <c r="H21" i="8"/>
  <c r="H21" i="7"/>
  <c r="D21" i="9"/>
  <c r="D21" i="8"/>
  <c r="D21" i="7"/>
  <c r="M20" i="9"/>
  <c r="M20" i="8"/>
  <c r="M20" i="7"/>
  <c r="I20" i="9"/>
  <c r="I20" i="8"/>
  <c r="I20" i="7"/>
  <c r="E20" i="9"/>
  <c r="E20" i="8"/>
  <c r="E20" i="7"/>
  <c r="N19" i="9"/>
  <c r="N19" i="8"/>
  <c r="N19" i="7"/>
  <c r="J19" i="9"/>
  <c r="J19" i="8"/>
  <c r="J19" i="7"/>
  <c r="F19" i="9"/>
  <c r="F19" i="8"/>
  <c r="F19" i="7"/>
  <c r="O18" i="9"/>
  <c r="O18" i="8"/>
  <c r="O18" i="7"/>
  <c r="K18" i="9"/>
  <c r="K18" i="8"/>
  <c r="K18" i="7"/>
  <c r="G18" i="9"/>
  <c r="G18" i="8"/>
  <c r="G18" i="7"/>
  <c r="C18" i="9"/>
  <c r="C18" i="8"/>
  <c r="C18" i="7"/>
  <c r="L17" i="9"/>
  <c r="L17" i="8"/>
  <c r="L17" i="7"/>
  <c r="H17" i="9"/>
  <c r="H17" i="8"/>
  <c r="H17" i="7"/>
  <c r="D17" i="9"/>
  <c r="D17" i="8"/>
  <c r="D17" i="7"/>
  <c r="M16" i="9"/>
  <c r="M16" i="8"/>
  <c r="M16" i="7"/>
  <c r="I16" i="9"/>
  <c r="I16" i="8"/>
  <c r="I16" i="7"/>
  <c r="E16" i="9"/>
  <c r="E16" i="8"/>
  <c r="E16" i="7"/>
  <c r="N15" i="9"/>
  <c r="N15" i="8"/>
  <c r="N15" i="7"/>
  <c r="J15" i="9"/>
  <c r="J15" i="8"/>
  <c r="J15" i="7"/>
  <c r="F15" i="9"/>
  <c r="F15" i="8"/>
  <c r="F15" i="7"/>
  <c r="O14" i="9"/>
  <c r="O14" i="8"/>
  <c r="O14" i="7"/>
  <c r="K14" i="9"/>
  <c r="K14" i="8"/>
  <c r="K14" i="7"/>
  <c r="G14" i="9"/>
  <c r="G14" i="8"/>
  <c r="G14" i="7"/>
  <c r="C14" i="9"/>
  <c r="C14" i="8"/>
  <c r="C14" i="7"/>
  <c r="L13" i="9"/>
  <c r="L13" i="8"/>
  <c r="L13" i="7"/>
  <c r="H13" i="9"/>
  <c r="H13" i="8"/>
  <c r="H13" i="7"/>
  <c r="D13" i="9"/>
  <c r="D13" i="8"/>
  <c r="D13" i="7"/>
  <c r="M12" i="9"/>
  <c r="M12" i="8"/>
  <c r="M12" i="7"/>
  <c r="I12" i="9"/>
  <c r="I12" i="8"/>
  <c r="I12" i="7"/>
  <c r="E12" i="9"/>
  <c r="E12" i="8"/>
  <c r="E12" i="7"/>
  <c r="N11" i="9"/>
  <c r="N11" i="8"/>
  <c r="N11" i="7"/>
  <c r="J11" i="9"/>
  <c r="J11" i="8"/>
  <c r="J11" i="7"/>
  <c r="F11" i="9"/>
  <c r="F11" i="8"/>
  <c r="F11" i="7"/>
  <c r="O10" i="9"/>
  <c r="O10" i="8"/>
  <c r="O10" i="7"/>
  <c r="K10" i="9"/>
  <c r="K10" i="8"/>
  <c r="K10" i="7"/>
  <c r="G10" i="9"/>
  <c r="G10" i="8"/>
  <c r="G10" i="7"/>
  <c r="C10" i="9"/>
  <c r="C10" i="8"/>
  <c r="C10" i="7"/>
  <c r="L9" i="9"/>
  <c r="L9" i="8"/>
  <c r="L9" i="7"/>
  <c r="H9" i="9"/>
  <c r="H9" i="8"/>
  <c r="H9" i="7"/>
  <c r="D9" i="9"/>
  <c r="D9" i="8"/>
  <c r="D9" i="7"/>
  <c r="M8" i="9"/>
  <c r="M8" i="8"/>
  <c r="M8" i="7"/>
  <c r="I8" i="9"/>
  <c r="I8" i="8"/>
  <c r="I8" i="7"/>
  <c r="E8" i="9"/>
  <c r="E8" i="8"/>
  <c r="E8" i="7"/>
  <c r="N7" i="9"/>
  <c r="N7" i="8"/>
  <c r="N7" i="7"/>
  <c r="J7" i="9"/>
  <c r="J7" i="8"/>
  <c r="J7" i="7"/>
  <c r="F7" i="9"/>
  <c r="F7" i="8"/>
  <c r="F7" i="7"/>
  <c r="O6" i="9"/>
  <c r="O6" i="8"/>
  <c r="O6" i="7"/>
  <c r="K6" i="9"/>
  <c r="K6" i="8"/>
  <c r="K6" i="7"/>
  <c r="G6" i="9"/>
  <c r="G6" i="8"/>
  <c r="G6" i="7"/>
  <c r="C6" i="9"/>
  <c r="C6" i="8"/>
  <c r="C6" i="7"/>
  <c r="L5" i="9"/>
  <c r="L5" i="8"/>
  <c r="L5" i="7"/>
  <c r="H5" i="9"/>
  <c r="H5" i="8"/>
  <c r="H5" i="7"/>
  <c r="D5" i="9"/>
  <c r="D5" i="8"/>
  <c r="D5" i="7"/>
  <c r="M4" i="9"/>
  <c r="M4" i="8"/>
  <c r="M4" i="7"/>
  <c r="I4" i="9"/>
  <c r="I4" i="8"/>
  <c r="I4" i="7"/>
  <c r="E4" i="9"/>
  <c r="E4" i="8"/>
  <c r="E4" i="7"/>
  <c r="N3" i="9"/>
  <c r="N3" i="8"/>
  <c r="N3" i="7"/>
  <c r="J3" i="9"/>
  <c r="J3" i="8"/>
  <c r="J3" i="7"/>
  <c r="F3" i="9"/>
  <c r="F3" i="8"/>
  <c r="F3" i="7"/>
  <c r="G10" i="2"/>
  <c r="G9" i="2"/>
  <c r="G17" i="2"/>
  <c r="B37" i="8"/>
  <c r="B37" i="9"/>
  <c r="B37" i="7"/>
  <c r="N78" i="9"/>
  <c r="N78" i="8"/>
  <c r="N78" i="7"/>
  <c r="J78" i="9"/>
  <c r="J78" i="8"/>
  <c r="J78" i="7"/>
  <c r="F78" i="9"/>
  <c r="F78" i="8"/>
  <c r="F78" i="7"/>
  <c r="N37" i="9"/>
  <c r="N37" i="8"/>
  <c r="N37" i="7"/>
  <c r="J37" i="9"/>
  <c r="J37" i="8"/>
  <c r="J37" i="7"/>
  <c r="F37" i="9"/>
  <c r="F37" i="8"/>
  <c r="F37" i="7"/>
  <c r="A37" i="9"/>
  <c r="A37" i="8"/>
  <c r="A37" i="7"/>
  <c r="M78" i="8"/>
  <c r="M78" i="9"/>
  <c r="M78" i="7"/>
  <c r="I78" i="8"/>
  <c r="I78" i="9"/>
  <c r="I78" i="7"/>
  <c r="E78" i="8"/>
  <c r="E78" i="9"/>
  <c r="E78" i="7"/>
  <c r="D78" i="8"/>
  <c r="D78" i="9"/>
  <c r="D78" i="7"/>
  <c r="M37" i="9"/>
  <c r="M37" i="7"/>
  <c r="M37" i="8"/>
  <c r="I37" i="9"/>
  <c r="I37" i="7"/>
  <c r="I37" i="8"/>
  <c r="E37" i="9"/>
  <c r="E37" i="7"/>
  <c r="E37" i="8"/>
  <c r="D37" i="9"/>
  <c r="D37" i="7"/>
  <c r="D37" i="8"/>
  <c r="L78" i="8"/>
  <c r="L78" i="7"/>
  <c r="L78" i="9"/>
  <c r="H78" i="8"/>
  <c r="H78" i="7"/>
  <c r="H78" i="9"/>
  <c r="C78" i="8"/>
  <c r="C78" i="7"/>
  <c r="C78" i="9"/>
  <c r="L37" i="8"/>
  <c r="L37" i="7"/>
  <c r="L37" i="9"/>
  <c r="H37" i="8"/>
  <c r="H37" i="7"/>
  <c r="H37" i="9"/>
  <c r="C37" i="8"/>
  <c r="C37" i="7"/>
  <c r="C37" i="9"/>
  <c r="A78" i="9"/>
  <c r="A78" i="8"/>
  <c r="A78" i="7"/>
  <c r="B78" i="9"/>
  <c r="B78" i="7"/>
  <c r="B78" i="8"/>
  <c r="O78" i="9"/>
  <c r="O78" i="7"/>
  <c r="O78" i="8"/>
  <c r="K78" i="9"/>
  <c r="K78" i="7"/>
  <c r="K78" i="8"/>
  <c r="G78" i="9"/>
  <c r="G78" i="7"/>
  <c r="G78" i="8"/>
  <c r="O37" i="8"/>
  <c r="O37" i="9"/>
  <c r="O37" i="7"/>
  <c r="K37" i="8"/>
  <c r="K37" i="9"/>
  <c r="K37" i="7"/>
  <c r="G37" i="8"/>
  <c r="G37" i="9"/>
  <c r="G37" i="7"/>
  <c r="B163" i="8"/>
  <c r="B163" i="7"/>
  <c r="B163" i="9"/>
  <c r="L163" i="9"/>
  <c r="L163" i="7"/>
  <c r="L163" i="8"/>
  <c r="H163" i="9"/>
  <c r="H163" i="7"/>
  <c r="H163" i="8"/>
  <c r="C163" i="9"/>
  <c r="C163" i="7"/>
  <c r="C163" i="8"/>
  <c r="L162" i="8"/>
  <c r="L162" i="9"/>
  <c r="L162" i="7"/>
  <c r="H162" i="8"/>
  <c r="H162" i="9"/>
  <c r="H162" i="7"/>
  <c r="C162" i="8"/>
  <c r="C162" i="9"/>
  <c r="C162" i="7"/>
  <c r="A163" i="8"/>
  <c r="A163" i="9"/>
  <c r="A163" i="7"/>
  <c r="A162" i="9"/>
  <c r="A162" i="7"/>
  <c r="A162" i="8"/>
  <c r="B162" i="8"/>
  <c r="B162" i="7"/>
  <c r="B162" i="9"/>
  <c r="O163" i="8"/>
  <c r="O163" i="7"/>
  <c r="O163" i="9"/>
  <c r="K163" i="8"/>
  <c r="K163" i="7"/>
  <c r="K163" i="9"/>
  <c r="G163" i="8"/>
  <c r="G163" i="7"/>
  <c r="G163" i="9"/>
  <c r="O162" i="8"/>
  <c r="O162" i="7"/>
  <c r="O162" i="9"/>
  <c r="K162" i="8"/>
  <c r="K162" i="7"/>
  <c r="K162" i="9"/>
  <c r="G162" i="8"/>
  <c r="G162" i="7"/>
  <c r="G162" i="9"/>
  <c r="G3" i="2"/>
  <c r="N163" i="8"/>
  <c r="N163" i="9"/>
  <c r="N163" i="7"/>
  <c r="J163" i="8"/>
  <c r="J163" i="9"/>
  <c r="J163" i="7"/>
  <c r="F163" i="8"/>
  <c r="F163" i="9"/>
  <c r="F163" i="7"/>
  <c r="N162" i="9"/>
  <c r="N162" i="7"/>
  <c r="N162" i="8"/>
  <c r="J162" i="9"/>
  <c r="J162" i="7"/>
  <c r="J162" i="8"/>
  <c r="F162" i="9"/>
  <c r="F162" i="7"/>
  <c r="F162" i="8"/>
  <c r="G4" i="2"/>
  <c r="M163" i="9"/>
  <c r="M163" i="8"/>
  <c r="M163" i="7"/>
  <c r="I163" i="9"/>
  <c r="I163" i="8"/>
  <c r="I163" i="7"/>
  <c r="E163" i="9"/>
  <c r="E163" i="8"/>
  <c r="E163" i="7"/>
  <c r="D163" i="9"/>
  <c r="D163" i="8"/>
  <c r="D163" i="7"/>
  <c r="M162" i="9"/>
  <c r="M162" i="8"/>
  <c r="M162" i="7"/>
  <c r="I162" i="9"/>
  <c r="I162" i="8"/>
  <c r="I162" i="7"/>
  <c r="E162" i="9"/>
  <c r="E162" i="8"/>
  <c r="E162" i="7"/>
  <c r="D162" i="9"/>
  <c r="D162" i="8"/>
  <c r="D162" i="7"/>
  <c r="N119" i="7"/>
  <c r="J119" i="7"/>
  <c r="F119" i="7"/>
  <c r="M119" i="7"/>
  <c r="I119" i="7"/>
  <c r="E119" i="7"/>
  <c r="D119" i="7"/>
  <c r="B119" i="7"/>
  <c r="L119" i="7"/>
  <c r="H119" i="7"/>
  <c r="C119" i="7"/>
  <c r="A119" i="7"/>
  <c r="O119" i="7"/>
  <c r="K119" i="7"/>
  <c r="G119" i="7"/>
  <c r="H141" i="7"/>
  <c r="O141" i="7"/>
  <c r="K141" i="7"/>
  <c r="G141" i="7"/>
  <c r="N141" i="7"/>
  <c r="J141" i="7"/>
  <c r="F141" i="7"/>
  <c r="L141" i="7"/>
  <c r="C141" i="7"/>
  <c r="A141" i="7"/>
  <c r="B141" i="7"/>
  <c r="M141" i="7"/>
  <c r="I141" i="7"/>
  <c r="E141" i="7"/>
  <c r="D141" i="7"/>
  <c r="G15" i="2"/>
  <c r="G5" i="2"/>
  <c r="G7" i="2"/>
  <c r="G14" i="2"/>
  <c r="G16" i="2"/>
  <c r="G12" i="2"/>
  <c r="G11" i="2"/>
  <c r="C28" i="2"/>
  <c r="D28" i="2" s="1"/>
  <c r="C5" i="2"/>
  <c r="D5" i="2" s="1"/>
  <c r="C15" i="2"/>
  <c r="D15" i="2" s="1"/>
  <c r="C22" i="2"/>
  <c r="L16" i="2" l="1"/>
  <c r="M13" i="2"/>
  <c r="M15" i="2"/>
  <c r="K11" i="2"/>
  <c r="K14" i="2"/>
  <c r="L9" i="2"/>
  <c r="M6" i="2"/>
  <c r="M3" i="2"/>
  <c r="M16" i="2"/>
  <c r="L5" i="2"/>
  <c r="K12" i="2"/>
  <c r="L11" i="2"/>
  <c r="K17" i="2"/>
  <c r="L14" i="2"/>
  <c r="M9" i="2"/>
  <c r="L4" i="2"/>
  <c r="K13" i="2"/>
  <c r="L7" i="2"/>
  <c r="M5" i="2"/>
  <c r="K15" i="2"/>
  <c r="L12" i="2"/>
  <c r="L8" i="2"/>
  <c r="L10" i="2"/>
  <c r="M11" i="2"/>
  <c r="L17" i="2"/>
  <c r="M14" i="2"/>
  <c r="M4" i="2"/>
  <c r="K16" i="2"/>
  <c r="L13" i="2"/>
  <c r="M7" i="2"/>
  <c r="L15" i="2"/>
  <c r="M12" i="2"/>
  <c r="M8" i="2"/>
  <c r="M10" i="2"/>
  <c r="M17" i="2"/>
  <c r="L6" i="2"/>
  <c r="L3" i="2"/>
  <c r="K4" i="2"/>
  <c r="K8" i="2"/>
  <c r="K6" i="2"/>
  <c r="K10" i="2"/>
  <c r="K9" i="2"/>
  <c r="K3" i="2"/>
  <c r="K5" i="2"/>
  <c r="K7" i="2"/>
  <c r="D25" i="2"/>
  <c r="D26" i="2"/>
  <c r="D27" i="2"/>
  <c r="G18" i="2"/>
  <c r="H18" i="2" s="1"/>
  <c r="D19" i="2"/>
  <c r="D22" i="2"/>
  <c r="D20" i="2"/>
  <c r="D21" i="2"/>
  <c r="D18" i="2"/>
  <c r="D9" i="2"/>
  <c r="D10" i="2"/>
  <c r="D8" i="2"/>
  <c r="D12" i="2"/>
  <c r="D11" i="2"/>
  <c r="D14" i="2"/>
  <c r="D13" i="2"/>
  <c r="D3" i="2"/>
  <c r="D4" i="2"/>
  <c r="R6" i="2" l="1"/>
  <c r="R5" i="2"/>
  <c r="R15" i="2"/>
  <c r="R16" i="2"/>
  <c r="R8" i="2"/>
  <c r="R11" i="2"/>
  <c r="R4" i="2"/>
  <c r="R3" i="2"/>
  <c r="R12" i="2"/>
  <c r="R9" i="2"/>
  <c r="R7" i="2"/>
  <c r="R10" i="2"/>
  <c r="R13" i="2"/>
  <c r="R17" i="2"/>
  <c r="R14" i="2"/>
  <c r="H5" i="2"/>
  <c r="H8" i="2"/>
  <c r="H13" i="2"/>
  <c r="H17" i="2"/>
  <c r="H10" i="2"/>
  <c r="H3" i="2"/>
  <c r="H4" i="2"/>
  <c r="H15" i="2"/>
  <c r="H14" i="2"/>
  <c r="H9" i="2"/>
  <c r="H12" i="2"/>
  <c r="H6" i="2"/>
  <c r="H16" i="2"/>
  <c r="H11" i="2"/>
  <c r="H7" i="2"/>
</calcChain>
</file>

<file path=xl/sharedStrings.xml><?xml version="1.0" encoding="utf-8"?>
<sst xmlns="http://schemas.openxmlformats.org/spreadsheetml/2006/main" count="1600" uniqueCount="403">
  <si>
    <t>타임스탬프</t>
  </si>
  <si>
    <t>성별</t>
  </si>
  <si>
    <t>2020/11/23 2:21:01 오후 GMT+9</t>
  </si>
  <si>
    <t>20~24세</t>
  </si>
  <si>
    <t>2020/11/23 2:22:30 오후 GMT+9</t>
  </si>
  <si>
    <t>25~29세</t>
  </si>
  <si>
    <t>2020/11/23 2:26:35 오후 GMT+9</t>
  </si>
  <si>
    <t>남성</t>
  </si>
  <si>
    <t>카메라 줌인</t>
  </si>
  <si>
    <t>잘 표현된 발소리나 숨소리 등</t>
  </si>
  <si>
    <t>2020/11/23 2:30:18 오후 GMT+9</t>
  </si>
  <si>
    <t>여성</t>
  </si>
  <si>
    <t>15~19세</t>
  </si>
  <si>
    <t>2020/11/23 2:31:48 오후 GMT+9</t>
  </si>
  <si>
    <t>2020/11/23 2:31:50 오후 GMT+9</t>
  </si>
  <si>
    <t>2020/11/23 2:32:11 오후 GMT+9</t>
  </si>
  <si>
    <t>2020/11/23 2:32:48 오후 GMT+9</t>
  </si>
  <si>
    <t>발소리나 총소리로 주변에 적이있음을 알때</t>
  </si>
  <si>
    <t>2020/11/23 2:36:00 오후 GMT+9</t>
  </si>
  <si>
    <t>2020/11/23 2:36:02 오후 GMT+9</t>
  </si>
  <si>
    <t>10~14세</t>
  </si>
  <si>
    <t>2020/11/23 2:39:59 오후 GMT+9</t>
  </si>
  <si>
    <t>2020/11/23 2:41:04 오후 GMT+9</t>
  </si>
  <si>
    <t>2020/11/23 2:41:30 오후 GMT+9</t>
  </si>
  <si>
    <t>2020/11/23 2:42:04 오후 GMT+9</t>
  </si>
  <si>
    <t>카메라 흔들림</t>
  </si>
  <si>
    <t>2020/11/23 2:44:03 오후 GMT+9</t>
  </si>
  <si>
    <t>2020/11/23 2:44:17 오후 GMT+9</t>
  </si>
  <si>
    <t>2020/11/23 2:44:48 오후 GMT+9</t>
  </si>
  <si>
    <t>2020/11/23 2:45:02 오후 GMT+9</t>
  </si>
  <si>
    <t>2020/11/23 2:45:04 오후 GMT+9</t>
  </si>
  <si>
    <t>2020/11/23 2:45:49 오후 GMT+9</t>
  </si>
  <si>
    <t>피격 시 캐릭터의 일시정지</t>
  </si>
  <si>
    <t>폭발음</t>
  </si>
  <si>
    <t>레인보우식스 시즈 갓겜!</t>
  </si>
  <si>
    <t>2020/11/23 2:48:25 오후 GMT+9</t>
  </si>
  <si>
    <t>2020/11/23 2:48:44 오후 GMT+9</t>
  </si>
  <si>
    <t>2020/11/23 2:48:51 오후 GMT+9</t>
  </si>
  <si>
    <t>강약의 중요성</t>
  </si>
  <si>
    <t>2020/11/23 2:49:00 오후 GMT+9</t>
  </si>
  <si>
    <t>2020/11/23 2:49:08 오후 GMT+9</t>
  </si>
  <si>
    <t>2020/11/23 2:49:51 오후 GMT+9</t>
  </si>
  <si>
    <t>2020/11/23 2:50:07 오후 GMT+9</t>
  </si>
  <si>
    <t>2020/11/23 2:50:17 오후 GMT+9</t>
  </si>
  <si>
    <t>bgm</t>
  </si>
  <si>
    <t>2020/11/23 2:50:47 오후 GMT+9</t>
  </si>
  <si>
    <t>2020/11/23 2:51:03 오후 GMT+9</t>
  </si>
  <si>
    <t>2020/11/23 2:51:26 오후 GMT+9</t>
  </si>
  <si>
    <t>30~34세</t>
  </si>
  <si>
    <t>2020/11/23 2:51:37 오후 GMT+9</t>
  </si>
  <si>
    <t>2020/11/23 2:51:45 오후 GMT+9</t>
  </si>
  <si>
    <t>35~39세</t>
  </si>
  <si>
    <t>2020/11/23 2:54:11 오후 GMT+9</t>
  </si>
  <si>
    <t>2020/11/23 2:55:26 오후 GMT+9</t>
  </si>
  <si>
    <t>2020/11/23 2:55:47 오후 GMT+9</t>
  </si>
  <si>
    <t>2020/11/23 2:56:08 오후 GMT+9</t>
  </si>
  <si>
    <t>2020/11/23 2:56:48 오후 GMT+9</t>
  </si>
  <si>
    <t>2020/11/23 2:57:03 오후 GMT+9</t>
  </si>
  <si>
    <t>2020/11/23 2:58:31 오후 GMT+9</t>
  </si>
  <si>
    <t>혈흔 등 이펙트와는 다른 기타 효과들</t>
  </si>
  <si>
    <t xml:space="preserve">스킬 전개시 전용 사운드 </t>
  </si>
  <si>
    <t>타격감 0에 수렴하는 와우만 13년 했읍니다.
타격감이 뭔지 잘 모르겠읍니다...</t>
  </si>
  <si>
    <t>2020/11/23 3:00:02 오후 GMT+9</t>
  </si>
  <si>
    <t>2020/11/23 3:05:46 오후 GMT+9</t>
  </si>
  <si>
    <t>2020/11/23 3:06:55 오후 GMT+9</t>
  </si>
  <si>
    <t>2020/11/23 3:10:07 오후 GMT+9</t>
  </si>
  <si>
    <t>2020/11/23 3:10:11 오후 GMT+9</t>
  </si>
  <si>
    <t>2020/11/23 3:10:27 오후 GMT+9</t>
  </si>
  <si>
    <t>2020/11/23 3:10:34 오후 GMT+9</t>
  </si>
  <si>
    <t>2020/11/23 3:10:35 오후 GMT+9</t>
  </si>
  <si>
    <t>2020/11/23 3:12:14 오후 GMT+9</t>
  </si>
  <si>
    <t>피격이나 타격프레임에 빛나는 효과등 강조</t>
  </si>
  <si>
    <t>갑옷과 무기등 재질별로 다른 소리</t>
  </si>
  <si>
    <t>2020/11/23 3:12:38 오후 GMT+9</t>
  </si>
  <si>
    <t>캐릭터의 흔들림</t>
  </si>
  <si>
    <t>2020/11/23 3:14:59 오후 GMT+9</t>
  </si>
  <si>
    <t>2020/11/23 3:16:32 오후 GMT+9</t>
  </si>
  <si>
    <t>2020/11/23 3:16:38 오후 GMT+9</t>
  </si>
  <si>
    <t>2020/11/23 3:17:58 오후 GMT+9</t>
  </si>
  <si>
    <t>2020/11/23 3:18:57 오후 GMT+9</t>
  </si>
  <si>
    <t>2020/11/23 3:19:38 오후 GMT+9</t>
  </si>
  <si>
    <t>2020/11/23 3:21:23 오후 GMT+9</t>
  </si>
  <si>
    <t>2020/11/23 3:21:32 오후 GMT+9</t>
  </si>
  <si>
    <t>2020/11/23 3:24:03 오후 GMT+9</t>
  </si>
  <si>
    <t>2020/11/23 3:24:20 오후 GMT+9</t>
  </si>
  <si>
    <t>2020/11/23 3:25:57 오후 GMT+9</t>
  </si>
  <si>
    <t>2020/11/23 3:27:17 오후 GMT+9</t>
  </si>
  <si>
    <t>2020/11/23 3:27:55 오후 GMT+9</t>
  </si>
  <si>
    <t>2020/11/23 3:30:03 오후 GMT+9</t>
  </si>
  <si>
    <t>2020/11/23 3:31:00 오후 GMT+9</t>
  </si>
  <si>
    <t>2020/11/23 3:32:47 오후 GMT+9</t>
  </si>
  <si>
    <t>2020/11/23 3:34:41 오후 GMT+9</t>
  </si>
  <si>
    <t>2020/11/23 3:35:39 오후 GMT+9</t>
  </si>
  <si>
    <t>적당한 프레임과 눈에 피로를 덜주는 색상</t>
  </si>
  <si>
    <t>fps는 청각으로 얻는 정보가 매우 중요함</t>
  </si>
  <si>
    <t>2020/11/23 3:35:59 오후 GMT+9</t>
  </si>
  <si>
    <t>2020/11/23 3:37:35 오후 GMT+9</t>
  </si>
  <si>
    <t>2020/11/23 3:45:15 오후 GMT+9</t>
  </si>
  <si>
    <t>2020/11/23 3:46:37 오후 GMT+9</t>
  </si>
  <si>
    <t>2020/11/23 3:46:42 오후 GMT+9</t>
  </si>
  <si>
    <t>2020/11/23 3:46:45 오후 GMT+9</t>
  </si>
  <si>
    <t>2020/11/23 3:47:55 오후 GMT+9</t>
  </si>
  <si>
    <t>2020/11/23 3:50:12 오후 GMT+9</t>
  </si>
  <si>
    <t>2020/11/23 3:51:42 오후 GMT+9</t>
  </si>
  <si>
    <t>2020/11/23 3:52:39 오후 GMT+9</t>
  </si>
  <si>
    <t>파티클 이펙트</t>
  </si>
  <si>
    <t>2020/11/23 3:52:42 오후 GMT+9</t>
  </si>
  <si>
    <t>2020/11/23 3:53:40 오후 GMT+9</t>
  </si>
  <si>
    <t>2020/11/23 3:55:56 오후 GMT+9</t>
  </si>
  <si>
    <t>2020/11/23 3:59:00 오후 GMT+9</t>
  </si>
  <si>
    <t>2020/11/23 3:59:37 오후 GMT+9</t>
  </si>
  <si>
    <t>이펙트</t>
  </si>
  <si>
    <t>디테일한 무기 소리(탄피 떨어지는 소리 등)</t>
  </si>
  <si>
    <t>2020/11/23 4:00:28 오후 GMT+9</t>
  </si>
  <si>
    <t>2020/11/23 4:01:14 오후 GMT+9</t>
  </si>
  <si>
    <t>2020/11/23 4:02:40 오후 GMT+9</t>
  </si>
  <si>
    <t>2020/11/23 4:03:18 오후 GMT+9</t>
  </si>
  <si>
    <t>2020/11/23 4:04:01 오후 GMT+9</t>
  </si>
  <si>
    <t>2020/11/23 4:07:27 오후 GMT+9</t>
  </si>
  <si>
    <t>2020/11/23 4:11:21 오후 GMT+9</t>
  </si>
  <si>
    <t>2020/11/23 4:11:36 오후 GMT+9</t>
  </si>
  <si>
    <t>2020/11/23 4:16:02 오후 GMT+9</t>
  </si>
  <si>
    <t>40세 이상</t>
  </si>
  <si>
    <t>2020/11/23 4:16:12 오후 GMT+9</t>
  </si>
  <si>
    <t>2020/11/23 4:17:06 오후 GMT+9</t>
  </si>
  <si>
    <t>2020/11/23 4:17:26 오후 GMT+9</t>
  </si>
  <si>
    <t>2020/11/23 4:17:59 오후 GMT+9</t>
  </si>
  <si>
    <t>2020/11/23 4:18:54 오후 GMT+9</t>
  </si>
  <si>
    <t>2020/11/23 4:21:45 오후 GMT+9</t>
  </si>
  <si>
    <t>2020/11/23 4:27:03 오후 GMT+9</t>
  </si>
  <si>
    <t>2020/11/23 4:35:13 오후 GMT+9</t>
  </si>
  <si>
    <t>게임 브금</t>
  </si>
  <si>
    <t>2020/11/23 4:35:40 오후 GMT+9</t>
  </si>
  <si>
    <t>2020/11/23 4:37:28 오후 GMT+9</t>
  </si>
  <si>
    <t>2020/11/23 4:44:11 오후 GMT+9</t>
  </si>
  <si>
    <t>2020/11/23 4:47:40 오후 GMT+9</t>
  </si>
  <si>
    <t>2020/11/23 4:49:48 오후 GMT+9</t>
  </si>
  <si>
    <t>2020/11/23 4:50:30 오후 GMT+9</t>
  </si>
  <si>
    <t>2020/11/23 4:53:09 오후 GMT+9</t>
  </si>
  <si>
    <t>2020/11/23 4:57:26 오후 GMT+9</t>
  </si>
  <si>
    <t>2020/11/23 4:59:00 오후 GMT+9</t>
  </si>
  <si>
    <t>2020/11/23 5:09:10 오후 GMT+9</t>
  </si>
  <si>
    <t>2020/11/23 5:09:15 오후 GMT+9</t>
  </si>
  <si>
    <t>2020/11/23 5:10:10 오후 GMT+9</t>
  </si>
  <si>
    <t>2020/11/23 5:14:55 오후 GMT+9</t>
  </si>
  <si>
    <t>2020/11/23 5:15:00 오후 GMT+9</t>
  </si>
  <si>
    <t>2020/11/23 5:15:11 오후 GMT+9</t>
  </si>
  <si>
    <t>2020/11/23 5:15:25 오후 GMT+9</t>
  </si>
  <si>
    <t>진동-듀얼쇼크</t>
  </si>
  <si>
    <t>2020/11/23 5:15:47 오후 GMT+9</t>
  </si>
  <si>
    <t>2020/11/23 5:15:55 오후 GMT+9</t>
  </si>
  <si>
    <t>2020/11/23 5:16:17 오후 GMT+9</t>
  </si>
  <si>
    <t>2020/11/23 5:16:20 오후 GMT+9</t>
  </si>
  <si>
    <t>2020/11/23 5:18:51 오후 GMT+9</t>
  </si>
  <si>
    <t>2020/11/23 5:22:19 오후 GMT+9</t>
  </si>
  <si>
    <t>2020/11/23 5:23:33 오후 GMT+9</t>
  </si>
  <si>
    <t>2020/11/23 5:23:59 오후 GMT+9</t>
  </si>
  <si>
    <t>2020/11/23 5:31:44 오후 GMT+9</t>
  </si>
  <si>
    <t>2020/11/23 5:32:05 오후 GMT+9</t>
  </si>
  <si>
    <t>2020/11/23 5:32:30 오후 GMT+9</t>
  </si>
  <si>
    <t>2020/11/23 5:32:48 오후 GMT+9</t>
  </si>
  <si>
    <t>2020/11/23 5:33:58 오후 GMT+9</t>
  </si>
  <si>
    <t>2020/11/23 5:37:59 오후 GMT+9</t>
  </si>
  <si>
    <t>2020/11/23 5:38:58 오후 GMT+9</t>
  </si>
  <si>
    <t>2020/11/23 5:40:09 오후 GMT+9</t>
  </si>
  <si>
    <t>2020/11/23 5:42:28 오후 GMT+9</t>
  </si>
  <si>
    <t>2020/11/23 5:45:20 오후 GMT+9</t>
  </si>
  <si>
    <t>2020/11/23 5:46:07 오후 GMT+9</t>
  </si>
  <si>
    <t>2020/11/23 5:46:20 오후 GMT+9</t>
  </si>
  <si>
    <t>2020/11/23 5:50:04 오후 GMT+9</t>
  </si>
  <si>
    <t>2020/11/23 5:52:13 오후 GMT+9</t>
  </si>
  <si>
    <t>2020/11/23 5:56:32 오후 GMT+9</t>
  </si>
  <si>
    <t>옵치 갓겜</t>
  </si>
  <si>
    <t>2020/11/23 6:05:52 오후 GMT+9</t>
  </si>
  <si>
    <t>2020/11/23 6:17:37 오후 GMT+9</t>
  </si>
  <si>
    <t>2020/11/23 6:25:28 오후 GMT+9</t>
  </si>
  <si>
    <t>2020/11/23 6:26:56 오후 GMT+9</t>
  </si>
  <si>
    <t>2020/11/23 6:27:12 오후 GMT+9</t>
  </si>
  <si>
    <t>2020/11/23 6:36:11 오후 GMT+9</t>
  </si>
  <si>
    <t>2020/11/23 6:44:28 오후 GMT+9</t>
  </si>
  <si>
    <t>주변 자연 소리</t>
  </si>
  <si>
    <t>누구나 즐길수 있는 게임 만들어요</t>
  </si>
  <si>
    <t>2020/11/23 6:45:59 오후 GMT+9</t>
  </si>
  <si>
    <t>2020/11/23 6:46:08 오후 GMT+9</t>
  </si>
  <si>
    <t>2020/11/23 6:53:10 오후 GMT+9</t>
  </si>
  <si>
    <t>2020/11/23 6:56:11 오후 GMT+9</t>
  </si>
  <si>
    <t>2020/11/23 6:56:55 오후 GMT+9</t>
  </si>
  <si>
    <t>이펙트도 중요</t>
  </si>
  <si>
    <t>2020/11/23 6:58:03 오후 GMT+9</t>
  </si>
  <si>
    <t>2020/11/23 6:58:44 오후 GMT+9</t>
  </si>
  <si>
    <t>2020/11/23 6:58:59 오후 GMT+9</t>
  </si>
  <si>
    <t>2020/11/23 7:00:09 오후 GMT+9</t>
  </si>
  <si>
    <t>2020/11/23 7:12:32 오후 GMT+9</t>
  </si>
  <si>
    <t>2020/11/23 7:16:29 오후 GMT+9</t>
  </si>
  <si>
    <t>2020/11/23 7:22:36 오후 GMT+9</t>
  </si>
  <si>
    <t>캐릭터 옷이나 동작</t>
  </si>
  <si>
    <t>공격당했을때 소리</t>
  </si>
  <si>
    <t>2020/11/23 7:29:44 오후 GMT+9</t>
  </si>
  <si>
    <t>2020/11/23 7:33:28 오후 GMT+9</t>
  </si>
  <si>
    <t>2020/11/23 7:33:34 오후 GMT+9</t>
  </si>
  <si>
    <t>2020/11/23 7:46:56 오후 GMT+9</t>
  </si>
  <si>
    <t>2020/11/23 7:55:21 오후 GMT+9</t>
  </si>
  <si>
    <t>2020/11/23 8:03:30 오후 GMT+9</t>
  </si>
  <si>
    <t>2020/11/23 8:08:46 오후 GMT+9</t>
  </si>
  <si>
    <t>2020/11/23 8:11:03 오후 GMT+9</t>
  </si>
  <si>
    <t>asmr</t>
  </si>
  <si>
    <t>2020/11/23 8:11:25 오후 GMT+9</t>
  </si>
  <si>
    <t>스트레스해소</t>
  </si>
  <si>
    <t>2020/11/23 8:12:03 오후 GMT+9</t>
  </si>
  <si>
    <t>2020/11/23 8:17:42 오후 GMT+9</t>
  </si>
  <si>
    <t>2020/11/23 8:21:14 오후 GMT+9</t>
  </si>
  <si>
    <t>2020/11/23 8:42:44 오후 GMT+9</t>
  </si>
  <si>
    <t>2020/11/23 9:01:44 오후 GMT+9</t>
  </si>
  <si>
    <t>2020/11/23 9:55:25 오후 GMT+9</t>
  </si>
  <si>
    <t>2020/11/23 9:56:08 오후 GMT+9</t>
  </si>
  <si>
    <t>2020/11/23 10:15:24 오후 GMT+9</t>
  </si>
  <si>
    <t>2020/11/23 10:27:33 오후 GMT+9</t>
  </si>
  <si>
    <t>2020/11/23 10:40:21 오후 GMT+9</t>
  </si>
  <si>
    <t>2020/11/23 10:43:32 오후 GMT+9</t>
  </si>
  <si>
    <t>피격효과음, 화면 흔들림 등</t>
  </si>
  <si>
    <t>2020/11/23 10:47:16 오후 GMT+9</t>
  </si>
  <si>
    <t>2020/11/23 11:35:06 오후 GMT+9</t>
  </si>
  <si>
    <t>2020/11/24 12:31:23 오전 GMT+9</t>
  </si>
  <si>
    <t>2020/11/24 12:40:48 오전 GMT+9</t>
  </si>
  <si>
    <t>2020/11/24 12:43:03 오전 GMT+9</t>
  </si>
  <si>
    <t>2020/11/24 1:00:52 오전 GMT+9</t>
  </si>
  <si>
    <t>2020/11/24 1:01:24 오전 GMT+9</t>
  </si>
  <si>
    <t>2020/11/24 1:01:51 오전 GMT+9</t>
  </si>
  <si>
    <t>2020/11/24 1:07:04 오전 GMT+9</t>
  </si>
  <si>
    <t>2020/11/24 1:41:30 오전 GMT+9</t>
  </si>
  <si>
    <t>2020/11/24 2:50:53 오전 GMT+9</t>
  </si>
  <si>
    <t>2020/11/24 6:13:30 오전 GMT+9</t>
  </si>
  <si>
    <t>2020/11/24 6:17:55 오전 GMT+9</t>
  </si>
  <si>
    <t>2020/11/24 8:04:34 오전 GMT+9</t>
  </si>
  <si>
    <t>2020/11/24 8:24:11 오전 GMT+9</t>
  </si>
  <si>
    <t>2020/11/24 8:53:56 오전 GMT+9</t>
  </si>
  <si>
    <t>2020/11/24 9:11:39 오전 GMT+9</t>
  </si>
  <si>
    <t>2020/11/24 10:08:17 오전 GMT+9</t>
  </si>
  <si>
    <t>2020/11/24 11:46:29 오전 GMT+9</t>
  </si>
  <si>
    <t>2020/11/24 11:54:21 오전 GMT+9</t>
  </si>
  <si>
    <t>2020/11/24 2:14:20 오후 GMT+9</t>
  </si>
  <si>
    <t>2020/11/24 2:42:41 오후 GMT+9</t>
  </si>
  <si>
    <t>2020/11/24 2:43:03 오후 GMT+9</t>
  </si>
  <si>
    <t>2020/11/24 2:43:04 오후 GMT+9</t>
  </si>
  <si>
    <t>2020/11/24 2:44:22 오후 GMT+9</t>
  </si>
  <si>
    <t>연령대</t>
    <phoneticPr fontId="18" type="noConversion"/>
  </si>
  <si>
    <t>남성</t>
    <phoneticPr fontId="18" type="noConversion"/>
  </si>
  <si>
    <t>기타 의견</t>
    <phoneticPr fontId="18" type="noConversion"/>
  </si>
  <si>
    <t>게임에 너무 몰두하지맙시다 건강에 안좋으니까</t>
  </si>
  <si>
    <t>게임에 너무 몰두하지맙시다 건강에 안좋으니까</t>
    <phoneticPr fontId="18" type="noConversion"/>
  </si>
  <si>
    <t>기타 시각적 효과</t>
    <phoneticPr fontId="18" type="noConversion"/>
  </si>
  <si>
    <t>기타 청각적 효과</t>
    <phoneticPr fontId="18" type="noConversion"/>
  </si>
  <si>
    <t>무기나 스킬별로 뽕이 차는 소리들의 차별화.
(둔기는 묵직하고 무거운 파육음,
칼은 청량감마저 드는 첨예하고 날카로운 절삭음 등등)</t>
  </si>
  <si>
    <t>무기나 스킬별로 뽕이 차는 소리들의 차별화.
(둔기는 묵직하고 무거운 파육음,
칼은 청량감마저 드는 첨예하고 날카로운 절삭음 등등)</t>
    <phoneticPr fontId="18" type="noConversion"/>
  </si>
  <si>
    <t>카메라에 나오는 이펙트
(카트달릴때 나오는 바람이펙트같은..)</t>
  </si>
  <si>
    <t>카메라에 나오는 이펙트
(카트달릴때 나오는 바람이펙트같은..)</t>
    <phoneticPr fontId="18" type="noConversion"/>
  </si>
  <si>
    <t>피격 시 카메라 흔들림</t>
  </si>
  <si>
    <t>피격 시 카메라 흔들림</t>
    <phoneticPr fontId="18" type="noConversion"/>
  </si>
  <si>
    <t>AOS</t>
  </si>
  <si>
    <t>AOS</t>
    <phoneticPr fontId="18" type="noConversion"/>
  </si>
  <si>
    <t>RPG, FPS</t>
  </si>
  <si>
    <t>RPG, FPS</t>
    <phoneticPr fontId="18" type="noConversion"/>
  </si>
  <si>
    <t>FPS</t>
  </si>
  <si>
    <t>FPS</t>
    <phoneticPr fontId="18" type="noConversion"/>
  </si>
  <si>
    <t>RPG</t>
  </si>
  <si>
    <t>RPG</t>
    <phoneticPr fontId="18" type="noConversion"/>
  </si>
  <si>
    <t>FPS, AOS</t>
  </si>
  <si>
    <t>FPS, AOS</t>
    <phoneticPr fontId="18" type="noConversion"/>
  </si>
  <si>
    <t>RPG, AOS</t>
  </si>
  <si>
    <t>RPG, AOS</t>
    <phoneticPr fontId="18" type="noConversion"/>
  </si>
  <si>
    <t>RPG, FPS, AOS</t>
  </si>
  <si>
    <t>RPG, FPS, AOS</t>
    <phoneticPr fontId="18" type="noConversion"/>
  </si>
  <si>
    <t>RPG, CCG</t>
  </si>
  <si>
    <t>AOS, CCG</t>
  </si>
  <si>
    <t>RPG, FPS, AOS, CCG</t>
  </si>
  <si>
    <t>CCG</t>
  </si>
  <si>
    <t>RPG, AOS, CCG</t>
  </si>
  <si>
    <t>Sport</t>
    <phoneticPr fontId="18" type="noConversion"/>
  </si>
  <si>
    <t>FPS, AOS, CCG</t>
  </si>
  <si>
    <t>FPS, CCG</t>
  </si>
  <si>
    <t>FPS, AOS, CCG</t>
    <phoneticPr fontId="18" type="noConversion"/>
  </si>
  <si>
    <t>AOS, Roguelike</t>
  </si>
  <si>
    <t>RPG, CCG, Roguelike</t>
  </si>
  <si>
    <t>Roguelike</t>
  </si>
  <si>
    <t>RPG, AOS, Roguelike</t>
    <phoneticPr fontId="18" type="noConversion"/>
  </si>
  <si>
    <t>RPG, FPS, AOS, Soulslike</t>
    <phoneticPr fontId="18" type="noConversion"/>
  </si>
  <si>
    <t>RPG, Roguelike, Soulslike</t>
  </si>
  <si>
    <t>Roguelike, Soulslike</t>
  </si>
  <si>
    <t>RPG, AOS, Roguelike, Soulslike</t>
  </si>
  <si>
    <t>FPS, CCG, Roguelike, Soulslike</t>
  </si>
  <si>
    <t>AOS, Soulslike</t>
  </si>
  <si>
    <t>Soulslike</t>
  </si>
  <si>
    <t>CCG, Soulslike</t>
  </si>
  <si>
    <t>RPG, Soulslike</t>
  </si>
  <si>
    <t>RPG, AOS, Soulslike</t>
  </si>
  <si>
    <t>FPS, AOS, Soulslike</t>
  </si>
  <si>
    <t>RPG, CCG, Soulslike</t>
  </si>
  <si>
    <t>FPS, Soulslike</t>
  </si>
  <si>
    <t>FPS, AOS, CCG, Roguelike, Soulslike</t>
  </si>
  <si>
    <t>Rhythm</t>
    <phoneticPr fontId="18" type="noConversion"/>
  </si>
  <si>
    <t>Rhythm, Racing</t>
    <phoneticPr fontId="18" type="noConversion"/>
  </si>
  <si>
    <t>AOS, Sport</t>
    <phoneticPr fontId="18" type="noConversion"/>
  </si>
  <si>
    <t>Strategy</t>
    <phoneticPr fontId="18" type="noConversion"/>
  </si>
  <si>
    <t>Puzzle</t>
    <phoneticPr fontId="18" type="noConversion"/>
  </si>
  <si>
    <t>Board</t>
    <phoneticPr fontId="18" type="noConversion"/>
  </si>
  <si>
    <t>Nothing</t>
    <phoneticPr fontId="18" type="noConversion"/>
  </si>
  <si>
    <t>Racing</t>
    <phoneticPr fontId="18" type="noConversion"/>
  </si>
  <si>
    <t>Arcade</t>
    <phoneticPr fontId="18" type="noConversion"/>
  </si>
  <si>
    <t>RPG, CCG, Simulation</t>
    <phoneticPr fontId="18" type="noConversion"/>
  </si>
  <si>
    <t>RPG, Roguelike, Rhythm</t>
    <phoneticPr fontId="18" type="noConversion"/>
  </si>
  <si>
    <t>프레임 딜레이</t>
  </si>
  <si>
    <t>플레이 게임 장르</t>
    <phoneticPr fontId="18" type="noConversion"/>
  </si>
  <si>
    <t>내가 타격했을때
상대방이 피격당했다라는 명확한 효과</t>
  </si>
  <si>
    <t>내가 타격했을때
상대방이 피격당했다라는 명확한 효과</t>
    <phoneticPr fontId="18" type="noConversion"/>
  </si>
  <si>
    <t>타격음</t>
  </si>
  <si>
    <t>캐릭터 소리</t>
  </si>
  <si>
    <t>피격음</t>
  </si>
  <si>
    <t>피격음</t>
    <phoneticPr fontId="18" type="noConversion"/>
  </si>
  <si>
    <t>캐릭터 소리</t>
    <phoneticPr fontId="18" type="noConversion"/>
  </si>
  <si>
    <t>상황에 맞는 BGM</t>
  </si>
  <si>
    <t>상황에 맞는 BGM</t>
    <phoneticPr fontId="18" type="noConversion"/>
  </si>
  <si>
    <t>게임몰입도
청각적 효과</t>
    <phoneticPr fontId="18" type="noConversion"/>
  </si>
  <si>
    <t>여성</t>
    <phoneticPr fontId="18" type="noConversion"/>
  </si>
  <si>
    <t>인원 수</t>
    <phoneticPr fontId="18" type="noConversion"/>
  </si>
  <si>
    <t>비율</t>
    <phoneticPr fontId="18" type="noConversion"/>
  </si>
  <si>
    <t>합계</t>
    <phoneticPr fontId="18" type="noConversion"/>
  </si>
  <si>
    <t>10~14세</t>
    <phoneticPr fontId="18" type="noConversion"/>
  </si>
  <si>
    <t>15~19세</t>
    <phoneticPr fontId="18" type="noConversion"/>
  </si>
  <si>
    <t>20~24세</t>
    <phoneticPr fontId="18" type="noConversion"/>
  </si>
  <si>
    <t>25~29세</t>
    <phoneticPr fontId="18" type="noConversion"/>
  </si>
  <si>
    <t>30~34세</t>
    <phoneticPr fontId="18" type="noConversion"/>
  </si>
  <si>
    <t>35~39세</t>
    <phoneticPr fontId="18" type="noConversion"/>
  </si>
  <si>
    <t>40세 이상</t>
    <phoneticPr fontId="18" type="noConversion"/>
  </si>
  <si>
    <t>나이</t>
    <phoneticPr fontId="18" type="noConversion"/>
  </si>
  <si>
    <t>성별</t>
    <phoneticPr fontId="18" type="noConversion"/>
  </si>
  <si>
    <t>타격감
시각적 효과</t>
    <phoneticPr fontId="18" type="noConversion"/>
  </si>
  <si>
    <t>CCG</t>
    <phoneticPr fontId="18" type="noConversion"/>
  </si>
  <si>
    <t>Roguelike</t>
    <phoneticPr fontId="18" type="noConversion"/>
  </si>
  <si>
    <t>Soulslike</t>
    <phoneticPr fontId="18" type="noConversion"/>
  </si>
  <si>
    <t>Stealth</t>
    <phoneticPr fontId="18" type="noConversion"/>
  </si>
  <si>
    <t>Simulation</t>
    <phoneticPr fontId="18" type="noConversion"/>
  </si>
  <si>
    <t>장르</t>
    <phoneticPr fontId="18" type="noConversion"/>
  </si>
  <si>
    <t>타격할때 나는 소리와 신음</t>
  </si>
  <si>
    <t>타격할때 나는 소리와 신음</t>
    <phoneticPr fontId="18" type="noConversion"/>
  </si>
  <si>
    <t>에이스 컴뱃 - 수증기 응축현상</t>
  </si>
  <si>
    <t>에이스 컴뱃 - 수증기 응축현상</t>
    <phoneticPr fontId="18" type="noConversion"/>
  </si>
  <si>
    <t>그 게임만의 특이한 연출</t>
  </si>
  <si>
    <t>그 게임만의 특이한 연출</t>
    <phoneticPr fontId="18" type="noConversion"/>
  </si>
  <si>
    <t>juicy한 타격감은 연출에서도 배어나온다.</t>
  </si>
  <si>
    <t>juicy한 타격감은 연출에서도 배어나온다.</t>
    <phoneticPr fontId="18" type="noConversion"/>
  </si>
  <si>
    <t>총 맞았을때 출혈 부분</t>
  </si>
  <si>
    <t>총 맞았을때 출혈 부분</t>
    <phoneticPr fontId="18" type="noConversion"/>
  </si>
  <si>
    <t>어색함없는 액션</t>
  </si>
  <si>
    <t>어색함없는 액션</t>
    <phoneticPr fontId="18" type="noConversion"/>
  </si>
  <si>
    <t>사소한 움직임 소리</t>
  </si>
  <si>
    <t>사소한 움직임 소리</t>
    <phoneticPr fontId="18" type="noConversion"/>
  </si>
  <si>
    <t>디테일한 무기 소리(탄피 떨어지는 소리 등)</t>
    <phoneticPr fontId="18" type="noConversion"/>
  </si>
  <si>
    <t>소리 &gt; 파티클이펙트 = 애니메이션 &gt; 카메라 흔들림 &gt; 미만 잡</t>
  </si>
  <si>
    <t>소리 &gt; 파티클이펙트 = 애니메이션 &gt; 카메라 흔들림 &gt; 미만 잡</t>
    <phoneticPr fontId="18" type="noConversion"/>
  </si>
  <si>
    <t>시각적 효과</t>
    <phoneticPr fontId="18" type="noConversion"/>
  </si>
  <si>
    <t>역경직</t>
  </si>
  <si>
    <t>역경직</t>
    <phoneticPr fontId="18" type="noConversion"/>
  </si>
  <si>
    <t>카메라 흔들림</t>
    <phoneticPr fontId="18" type="noConversion"/>
  </si>
  <si>
    <t>파티클 이펙트</t>
    <phoneticPr fontId="18" type="noConversion"/>
  </si>
  <si>
    <t>슬로우, 화면 흔들림 등 연출</t>
  </si>
  <si>
    <t>슬로우, 화면 흔들림 등 연출</t>
    <phoneticPr fontId="18" type="noConversion"/>
  </si>
  <si>
    <t>애니메이션</t>
  </si>
  <si>
    <t>애니메이션</t>
    <phoneticPr fontId="18" type="noConversion"/>
  </si>
  <si>
    <t>청각적 효과</t>
    <phoneticPr fontId="18" type="noConversion"/>
  </si>
  <si>
    <t>타격음</t>
    <phoneticPr fontId="18" type="noConversion"/>
  </si>
  <si>
    <t>행 레이블</t>
  </si>
  <si>
    <t>(비어 있음)</t>
  </si>
  <si>
    <t>피격한 상대 물체의 움직임</t>
  </si>
  <si>
    <t>1 이상이면 플레이 장르</t>
    <phoneticPr fontId="18" type="noConversion"/>
  </si>
  <si>
    <t>피격한 상대 물체의 움직임</t>
    <phoneticPr fontId="18" type="noConversion"/>
  </si>
  <si>
    <t>Arcade</t>
  </si>
  <si>
    <t>Puzzle</t>
  </si>
  <si>
    <t>Strategy</t>
  </si>
  <si>
    <t>Board</t>
  </si>
  <si>
    <t>Sport</t>
  </si>
  <si>
    <t>Racing</t>
  </si>
  <si>
    <t>Stealth</t>
  </si>
  <si>
    <t>Simulation</t>
  </si>
  <si>
    <t>Rhythm</t>
    <phoneticPr fontId="18" type="noConversion"/>
  </si>
  <si>
    <t>애니메이션</t>
    <phoneticPr fontId="18" type="noConversion"/>
  </si>
  <si>
    <t>카메라 흔들림</t>
    <phoneticPr fontId="18" type="noConversion"/>
  </si>
  <si>
    <t>애니메이션</t>
    <phoneticPr fontId="18" type="noConversion"/>
  </si>
  <si>
    <t>파티클 이펙트</t>
    <phoneticPr fontId="18" type="noConversion"/>
  </si>
  <si>
    <t>카메라 흔들림</t>
    <phoneticPr fontId="18" type="noConversion"/>
  </si>
  <si>
    <t>프레임 딜레이</t>
    <phoneticPr fontId="18" type="noConversion"/>
  </si>
  <si>
    <t>타격음</t>
    <phoneticPr fontId="18" type="noConversion"/>
  </si>
  <si>
    <t>피격음</t>
    <phoneticPr fontId="18" type="noConversion"/>
  </si>
  <si>
    <t>캐릭터 소리</t>
    <phoneticPr fontId="18" type="noConversion"/>
  </si>
  <si>
    <t>RPG, AOS</t>
    <phoneticPr fontId="18" type="noConversion"/>
  </si>
  <si>
    <t>Dating sim</t>
    <phoneticPr fontId="18" type="noConversion"/>
  </si>
  <si>
    <t>RPG, Strategy</t>
  </si>
  <si>
    <t>CCG, Strategy</t>
  </si>
  <si>
    <t>CCG, Stealth, Strategy</t>
    <phoneticPr fontId="18" type="noConversion"/>
  </si>
  <si>
    <t>합계</t>
    <phoneticPr fontId="18" type="noConversion"/>
  </si>
  <si>
    <t>장르</t>
    <phoneticPr fontId="18" type="noConversion"/>
  </si>
  <si>
    <t>시각적 효과</t>
    <phoneticPr fontId="18" type="noConversion"/>
  </si>
  <si>
    <t>청각적 효과</t>
    <phoneticPr fontId="18" type="noConversion"/>
  </si>
  <si>
    <t>RPG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</si>
</sst>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7" xfId="0" applyFont="1" applyFill="1" applyBorder="1">
      <alignment vertical="center"/>
    </xf>
    <xf numFmtId="0" fontId="19" fillId="0" borderId="29" xfId="0" applyFont="1" applyFill="1" applyBorder="1">
      <alignment vertical="center"/>
    </xf>
    <xf numFmtId="0" fontId="17" fillId="0" borderId="28" xfId="0" applyFont="1" applyFill="1" applyBorder="1">
      <alignment vertical="center"/>
    </xf>
    <xf numFmtId="0" fontId="20" fillId="0" borderId="22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1" fillId="0" borderId="23" xfId="0" applyFont="1" applyBorder="1">
      <alignment vertical="center"/>
    </xf>
    <xf numFmtId="0" fontId="21" fillId="0" borderId="24" xfId="0" applyFont="1" applyBorder="1" applyAlignment="1">
      <alignment horizontal="left" vertical="center"/>
    </xf>
    <xf numFmtId="0" fontId="22" fillId="0" borderId="25" xfId="0" applyFont="1" applyBorder="1" applyAlignment="1">
      <alignment horizontal="left" vertical="center"/>
    </xf>
    <xf numFmtId="0" fontId="21" fillId="0" borderId="26" xfId="0" applyFont="1" applyBorder="1">
      <alignment vertical="center"/>
    </xf>
    <xf numFmtId="0" fontId="23" fillId="0" borderId="30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11" xfId="0" applyNumberFormat="1" applyFont="1" applyFill="1" applyBorder="1">
      <alignment vertical="center"/>
    </xf>
    <xf numFmtId="0" fontId="24" fillId="0" borderId="33" xfId="0" applyNumberFormat="1" applyFont="1" applyFill="1" applyBorder="1">
      <alignment vertical="center"/>
    </xf>
    <xf numFmtId="0" fontId="24" fillId="0" borderId="12" xfId="0" applyNumberFormat="1" applyFont="1" applyFill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2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border diagonalUp="0" diagonalDown="0">
        <left/>
        <right style="thin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auto="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auto="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99FF"/>
      <color rgb="FF0000FF"/>
      <color rgb="FFD60093"/>
      <color rgb="FF33CCCC"/>
      <color rgb="FF00FFCC"/>
      <color rgb="FF99FFCC"/>
      <color rgb="FF99FF66"/>
      <color rgb="FFFFFF66"/>
      <color rgb="FFFFFF99"/>
      <color rgb="FFB4B8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설문자 성별 비율</c:v>
          </c:tx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'차트 정리 표'!$B$3:$B$4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'차트 정리 표'!$D$3:$D$4</c:f>
              <c:numCache>
                <c:formatCode>0.00%</c:formatCode>
                <c:ptCount val="2"/>
                <c:pt idx="0">
                  <c:v>0.64532019704433496</c:v>
                </c:pt>
                <c:pt idx="1">
                  <c:v>0.35467980295566504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설문자 연령대 비율</c:v>
          </c:tx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'차트 정리 표'!$B$8:$B$15</c:f>
              <c:strCache>
                <c:ptCount val="8"/>
                <c:pt idx="0">
                  <c:v>10~14세</c:v>
                </c:pt>
                <c:pt idx="1">
                  <c:v>15~19세</c:v>
                </c:pt>
                <c:pt idx="2">
                  <c:v>20~24세</c:v>
                </c:pt>
                <c:pt idx="3">
                  <c:v>25~29세</c:v>
                </c:pt>
                <c:pt idx="4">
                  <c:v>30~34세</c:v>
                </c:pt>
                <c:pt idx="5">
                  <c:v>35~39세</c:v>
                </c:pt>
                <c:pt idx="6">
                  <c:v>40세 이상</c:v>
                </c:pt>
                <c:pt idx="7">
                  <c:v>합계</c:v>
                </c:pt>
              </c:strCache>
            </c:strRef>
          </c:cat>
          <c:val>
            <c:numRef>
              <c:f>'차트 정리 표'!$D$8:$D$15</c:f>
              <c:numCache>
                <c:formatCode>0.00%</c:formatCode>
                <c:ptCount val="8"/>
                <c:pt idx="0">
                  <c:v>1.9704433497536946E-2</c:v>
                </c:pt>
                <c:pt idx="1">
                  <c:v>7.3891625615763554E-2</c:v>
                </c:pt>
                <c:pt idx="2">
                  <c:v>0.42857142857142855</c:v>
                </c:pt>
                <c:pt idx="3">
                  <c:v>0.33990147783251229</c:v>
                </c:pt>
                <c:pt idx="4">
                  <c:v>3.9408866995073892E-2</c:v>
                </c:pt>
                <c:pt idx="5">
                  <c:v>2.4630541871921183E-2</c:v>
                </c:pt>
                <c:pt idx="6">
                  <c:v>7.3891625615763554E-2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게임 선호도 비율</c:v>
          </c:tx>
          <c:invertIfNegative val="0"/>
          <c:cat>
            <c:strRef>
              <c:f>'차트 정리 표'!$F$3:$F$17</c:f>
              <c:strCache>
                <c:ptCount val="15"/>
                <c:pt idx="0">
                  <c:v>RPG</c:v>
                </c:pt>
                <c:pt idx="1">
                  <c:v>AOS</c:v>
                </c:pt>
                <c:pt idx="2">
                  <c:v>FPS</c:v>
                </c:pt>
                <c:pt idx="3">
                  <c:v>CCG</c:v>
                </c:pt>
                <c:pt idx="4">
                  <c:v>Soulslike</c:v>
                </c:pt>
                <c:pt idx="5">
                  <c:v>Roguelike</c:v>
                </c:pt>
                <c:pt idx="6">
                  <c:v>Strategy</c:v>
                </c:pt>
                <c:pt idx="7">
                  <c:v>Rhythm</c:v>
                </c:pt>
                <c:pt idx="8">
                  <c:v>Puzzle</c:v>
                </c:pt>
                <c:pt idx="9">
                  <c:v>Racing</c:v>
                </c:pt>
                <c:pt idx="10">
                  <c:v>Sport</c:v>
                </c:pt>
                <c:pt idx="11">
                  <c:v>Stealth</c:v>
                </c:pt>
                <c:pt idx="12">
                  <c:v>Board</c:v>
                </c:pt>
                <c:pt idx="13">
                  <c:v>Arcade</c:v>
                </c:pt>
                <c:pt idx="14">
                  <c:v>Simulation</c:v>
                </c:pt>
              </c:strCache>
            </c:strRef>
          </c:cat>
          <c:val>
            <c:numRef>
              <c:f>'차트 정리 표'!$H$3:$H$17</c:f>
              <c:numCache>
                <c:formatCode>0.00%</c:formatCode>
                <c:ptCount val="15"/>
                <c:pt idx="0">
                  <c:v>0.27190332326283989</c:v>
                </c:pt>
                <c:pt idx="1">
                  <c:v>0.26888217522658608</c:v>
                </c:pt>
                <c:pt idx="2">
                  <c:v>0.23564954682779457</c:v>
                </c:pt>
                <c:pt idx="3">
                  <c:v>6.3444108761329304E-2</c:v>
                </c:pt>
                <c:pt idx="4">
                  <c:v>5.1359516616314202E-2</c:v>
                </c:pt>
                <c:pt idx="5">
                  <c:v>4.5317220543806644E-2</c:v>
                </c:pt>
                <c:pt idx="6">
                  <c:v>1.5105740181268883E-2</c:v>
                </c:pt>
                <c:pt idx="7">
                  <c:v>1.2084592145015106E-2</c:v>
                </c:pt>
                <c:pt idx="8">
                  <c:v>1.2084592145015106E-2</c:v>
                </c:pt>
                <c:pt idx="9">
                  <c:v>6.0422960725075529E-3</c:v>
                </c:pt>
                <c:pt idx="10">
                  <c:v>6.0422960725075529E-3</c:v>
                </c:pt>
                <c:pt idx="11">
                  <c:v>3.0211480362537764E-3</c:v>
                </c:pt>
                <c:pt idx="12">
                  <c:v>3.0211480362537764E-3</c:v>
                </c:pt>
                <c:pt idx="13">
                  <c:v>3.0211480362537764E-3</c:v>
                </c:pt>
                <c:pt idx="14">
                  <c:v>3.0211480362537764E-3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48672"/>
        <c:axId val="129030336"/>
      </c:barChart>
      <c:catAx>
        <c:axId val="18434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030336"/>
        <c:crosses val="autoZero"/>
        <c:auto val="1"/>
        <c:lblAlgn val="ctr"/>
        <c:lblOffset val="100"/>
        <c:noMultiLvlLbl val="0"/>
      </c:catAx>
      <c:valAx>
        <c:axId val="1290303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84348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시각적 효과 선호도 비율</c:v>
          </c:tx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'차트 정리 표'!$B$18:$B$21</c:f>
              <c:strCache>
                <c:ptCount val="4"/>
                <c:pt idx="0">
                  <c:v>애니메이션</c:v>
                </c:pt>
                <c:pt idx="1">
                  <c:v>파티클 이펙트</c:v>
                </c:pt>
                <c:pt idx="2">
                  <c:v>카메라 흔들림</c:v>
                </c:pt>
                <c:pt idx="3">
                  <c:v>프레임 딜레이</c:v>
                </c:pt>
              </c:strCache>
            </c:strRef>
          </c:cat>
          <c:val>
            <c:numRef>
              <c:f>'차트 정리 표'!$D$18:$D$21</c:f>
              <c:numCache>
                <c:formatCode>0.00%</c:formatCode>
                <c:ptCount val="4"/>
                <c:pt idx="0">
                  <c:v>0.36945812807881773</c:v>
                </c:pt>
                <c:pt idx="1">
                  <c:v>0.3251231527093596</c:v>
                </c:pt>
                <c:pt idx="2">
                  <c:v>0.17241379310344829</c:v>
                </c:pt>
                <c:pt idx="3">
                  <c:v>0.13300492610837439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청각적 효과 선호도 비율</c:v>
          </c:tx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'차트 정리 표'!$B$25:$B$27</c:f>
              <c:strCache>
                <c:ptCount val="3"/>
                <c:pt idx="0">
                  <c:v>타격음</c:v>
                </c:pt>
                <c:pt idx="1">
                  <c:v>피격음</c:v>
                </c:pt>
                <c:pt idx="2">
                  <c:v>캐릭터 소리</c:v>
                </c:pt>
              </c:strCache>
            </c:strRef>
          </c:cat>
          <c:val>
            <c:numRef>
              <c:f>'차트 정리 표'!$D$25:$D$27</c:f>
              <c:numCache>
                <c:formatCode>0.00%</c:formatCode>
                <c:ptCount val="3"/>
                <c:pt idx="0">
                  <c:v>0.74876847290640391</c:v>
                </c:pt>
                <c:pt idx="1">
                  <c:v>0.14778325123152711</c:v>
                </c:pt>
                <c:pt idx="2">
                  <c:v>0.10344827586206896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 정리 표'!$L$2</c:f>
              <c:strCache>
                <c:ptCount val="1"/>
                <c:pt idx="0">
                  <c:v>15~19세</c:v>
                </c:pt>
              </c:strCache>
            </c:strRef>
          </c:tx>
          <c:invertIfNegative val="0"/>
          <c:cat>
            <c:strRef>
              <c:f>'차트 정리 표'!$J$3:$J$17</c:f>
              <c:strCache>
                <c:ptCount val="15"/>
                <c:pt idx="0">
                  <c:v>RPG</c:v>
                </c:pt>
                <c:pt idx="1">
                  <c:v>AOS</c:v>
                </c:pt>
                <c:pt idx="2">
                  <c:v>FPS</c:v>
                </c:pt>
                <c:pt idx="3">
                  <c:v>CCG</c:v>
                </c:pt>
                <c:pt idx="4">
                  <c:v>Soulslike</c:v>
                </c:pt>
                <c:pt idx="5">
                  <c:v>Roguelike</c:v>
                </c:pt>
                <c:pt idx="6">
                  <c:v>Rhythm</c:v>
                </c:pt>
                <c:pt idx="7">
                  <c:v>Puzzle</c:v>
                </c:pt>
                <c:pt idx="8">
                  <c:v>Racing</c:v>
                </c:pt>
                <c:pt idx="9">
                  <c:v>Sport</c:v>
                </c:pt>
                <c:pt idx="10">
                  <c:v>Stealth</c:v>
                </c:pt>
                <c:pt idx="11">
                  <c:v>Strategy</c:v>
                </c:pt>
                <c:pt idx="12">
                  <c:v>Board</c:v>
                </c:pt>
                <c:pt idx="13">
                  <c:v>Arcade</c:v>
                </c:pt>
                <c:pt idx="14">
                  <c:v>Simulation</c:v>
                </c:pt>
              </c:strCache>
            </c:strRef>
          </c:cat>
          <c:val>
            <c:numRef>
              <c:f>'차트 정리 표'!$L$3:$L$17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'차트 정리 표'!$M$2</c:f>
              <c:strCache>
                <c:ptCount val="1"/>
                <c:pt idx="0">
                  <c:v>20~24세</c:v>
                </c:pt>
              </c:strCache>
            </c:strRef>
          </c:tx>
          <c:invertIfNegative val="0"/>
          <c:cat>
            <c:strRef>
              <c:f>'차트 정리 표'!$J$3:$J$17</c:f>
              <c:strCache>
                <c:ptCount val="15"/>
                <c:pt idx="0">
                  <c:v>RPG</c:v>
                </c:pt>
                <c:pt idx="1">
                  <c:v>AOS</c:v>
                </c:pt>
                <c:pt idx="2">
                  <c:v>FPS</c:v>
                </c:pt>
                <c:pt idx="3">
                  <c:v>CCG</c:v>
                </c:pt>
                <c:pt idx="4">
                  <c:v>Soulslike</c:v>
                </c:pt>
                <c:pt idx="5">
                  <c:v>Roguelike</c:v>
                </c:pt>
                <c:pt idx="6">
                  <c:v>Rhythm</c:v>
                </c:pt>
                <c:pt idx="7">
                  <c:v>Puzzle</c:v>
                </c:pt>
                <c:pt idx="8">
                  <c:v>Racing</c:v>
                </c:pt>
                <c:pt idx="9">
                  <c:v>Sport</c:v>
                </c:pt>
                <c:pt idx="10">
                  <c:v>Stealth</c:v>
                </c:pt>
                <c:pt idx="11">
                  <c:v>Strategy</c:v>
                </c:pt>
                <c:pt idx="12">
                  <c:v>Board</c:v>
                </c:pt>
                <c:pt idx="13">
                  <c:v>Arcade</c:v>
                </c:pt>
                <c:pt idx="14">
                  <c:v>Simulation</c:v>
                </c:pt>
              </c:strCache>
            </c:strRef>
          </c:cat>
          <c:val>
            <c:numRef>
              <c:f>'차트 정리 표'!$M$3:$M$17</c:f>
              <c:numCache>
                <c:formatCode>General</c:formatCode>
                <c:ptCount val="15"/>
                <c:pt idx="0">
                  <c:v>32</c:v>
                </c:pt>
                <c:pt idx="1">
                  <c:v>45</c:v>
                </c:pt>
                <c:pt idx="2">
                  <c:v>31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'차트 정리 표'!$N$2</c:f>
              <c:strCache>
                <c:ptCount val="1"/>
                <c:pt idx="0">
                  <c:v>25~29세</c:v>
                </c:pt>
              </c:strCache>
            </c:strRef>
          </c:tx>
          <c:invertIfNegative val="0"/>
          <c:cat>
            <c:strRef>
              <c:f>'차트 정리 표'!$J$3:$J$17</c:f>
              <c:strCache>
                <c:ptCount val="15"/>
                <c:pt idx="0">
                  <c:v>RPG</c:v>
                </c:pt>
                <c:pt idx="1">
                  <c:v>AOS</c:v>
                </c:pt>
                <c:pt idx="2">
                  <c:v>FPS</c:v>
                </c:pt>
                <c:pt idx="3">
                  <c:v>CCG</c:v>
                </c:pt>
                <c:pt idx="4">
                  <c:v>Soulslike</c:v>
                </c:pt>
                <c:pt idx="5">
                  <c:v>Roguelike</c:v>
                </c:pt>
                <c:pt idx="6">
                  <c:v>Rhythm</c:v>
                </c:pt>
                <c:pt idx="7">
                  <c:v>Puzzle</c:v>
                </c:pt>
                <c:pt idx="8">
                  <c:v>Racing</c:v>
                </c:pt>
                <c:pt idx="9">
                  <c:v>Sport</c:v>
                </c:pt>
                <c:pt idx="10">
                  <c:v>Stealth</c:v>
                </c:pt>
                <c:pt idx="11">
                  <c:v>Strategy</c:v>
                </c:pt>
                <c:pt idx="12">
                  <c:v>Board</c:v>
                </c:pt>
                <c:pt idx="13">
                  <c:v>Arcade</c:v>
                </c:pt>
                <c:pt idx="14">
                  <c:v>Simulation</c:v>
                </c:pt>
              </c:strCache>
            </c:strRef>
          </c:cat>
          <c:val>
            <c:numRef>
              <c:f>'차트 정리 표'!$N$3:$N$17</c:f>
              <c:numCache>
                <c:formatCode>General</c:formatCode>
                <c:ptCount val="15"/>
                <c:pt idx="0">
                  <c:v>39</c:v>
                </c:pt>
                <c:pt idx="1">
                  <c:v>32</c:v>
                </c:pt>
                <c:pt idx="2">
                  <c:v>26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'차트 정리 표'!$O$2</c:f>
              <c:strCache>
                <c:ptCount val="1"/>
                <c:pt idx="0">
                  <c:v>30~34세</c:v>
                </c:pt>
              </c:strCache>
            </c:strRef>
          </c:tx>
          <c:invertIfNegative val="0"/>
          <c:cat>
            <c:strRef>
              <c:f>'차트 정리 표'!$J$3:$J$17</c:f>
              <c:strCache>
                <c:ptCount val="15"/>
                <c:pt idx="0">
                  <c:v>RPG</c:v>
                </c:pt>
                <c:pt idx="1">
                  <c:v>AOS</c:v>
                </c:pt>
                <c:pt idx="2">
                  <c:v>FPS</c:v>
                </c:pt>
                <c:pt idx="3">
                  <c:v>CCG</c:v>
                </c:pt>
                <c:pt idx="4">
                  <c:v>Soulslike</c:v>
                </c:pt>
                <c:pt idx="5">
                  <c:v>Roguelike</c:v>
                </c:pt>
                <c:pt idx="6">
                  <c:v>Rhythm</c:v>
                </c:pt>
                <c:pt idx="7">
                  <c:v>Puzzle</c:v>
                </c:pt>
                <c:pt idx="8">
                  <c:v>Racing</c:v>
                </c:pt>
                <c:pt idx="9">
                  <c:v>Sport</c:v>
                </c:pt>
                <c:pt idx="10">
                  <c:v>Stealth</c:v>
                </c:pt>
                <c:pt idx="11">
                  <c:v>Strategy</c:v>
                </c:pt>
                <c:pt idx="12">
                  <c:v>Board</c:v>
                </c:pt>
                <c:pt idx="13">
                  <c:v>Arcade</c:v>
                </c:pt>
                <c:pt idx="14">
                  <c:v>Simulation</c:v>
                </c:pt>
              </c:strCache>
            </c:strRef>
          </c:cat>
          <c:val>
            <c:numRef>
              <c:f>'차트 정리 표'!$O$3:$O$17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'차트 정리 표'!$P$2</c:f>
              <c:strCache>
                <c:ptCount val="1"/>
                <c:pt idx="0">
                  <c:v>35~39세</c:v>
                </c:pt>
              </c:strCache>
            </c:strRef>
          </c:tx>
          <c:invertIfNegative val="0"/>
          <c:cat>
            <c:strRef>
              <c:f>'차트 정리 표'!$J$3:$J$17</c:f>
              <c:strCache>
                <c:ptCount val="15"/>
                <c:pt idx="0">
                  <c:v>RPG</c:v>
                </c:pt>
                <c:pt idx="1">
                  <c:v>AOS</c:v>
                </c:pt>
                <c:pt idx="2">
                  <c:v>FPS</c:v>
                </c:pt>
                <c:pt idx="3">
                  <c:v>CCG</c:v>
                </c:pt>
                <c:pt idx="4">
                  <c:v>Soulslike</c:v>
                </c:pt>
                <c:pt idx="5">
                  <c:v>Roguelike</c:v>
                </c:pt>
                <c:pt idx="6">
                  <c:v>Rhythm</c:v>
                </c:pt>
                <c:pt idx="7">
                  <c:v>Puzzle</c:v>
                </c:pt>
                <c:pt idx="8">
                  <c:v>Racing</c:v>
                </c:pt>
                <c:pt idx="9">
                  <c:v>Sport</c:v>
                </c:pt>
                <c:pt idx="10">
                  <c:v>Stealth</c:v>
                </c:pt>
                <c:pt idx="11">
                  <c:v>Strategy</c:v>
                </c:pt>
                <c:pt idx="12">
                  <c:v>Board</c:v>
                </c:pt>
                <c:pt idx="13">
                  <c:v>Arcade</c:v>
                </c:pt>
                <c:pt idx="14">
                  <c:v>Simulation</c:v>
                </c:pt>
              </c:strCache>
            </c:strRef>
          </c:cat>
          <c:val>
            <c:numRef>
              <c:f>'차트 정리 표'!$P$3:$P$17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50208"/>
        <c:axId val="184207616"/>
      </c:barChart>
      <c:catAx>
        <c:axId val="1843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07616"/>
        <c:crosses val="autoZero"/>
        <c:auto val="1"/>
        <c:lblAlgn val="ctr"/>
        <c:lblOffset val="100"/>
        <c:noMultiLvlLbl val="0"/>
      </c:catAx>
      <c:valAx>
        <c:axId val="1842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 정리 표'!$L$19</c:f>
              <c:strCache>
                <c:ptCount val="1"/>
                <c:pt idx="0">
                  <c:v>15~19세</c:v>
                </c:pt>
              </c:strCache>
            </c:strRef>
          </c:tx>
          <c:invertIfNegative val="0"/>
          <c:cat>
            <c:strRef>
              <c:f>'차트 정리 표'!$J$20:$J$23</c:f>
              <c:strCache>
                <c:ptCount val="4"/>
                <c:pt idx="0">
                  <c:v>애니메이션</c:v>
                </c:pt>
                <c:pt idx="1">
                  <c:v>파티클 이펙트</c:v>
                </c:pt>
                <c:pt idx="2">
                  <c:v>카메라 흔들림</c:v>
                </c:pt>
                <c:pt idx="3">
                  <c:v>프레임 딜레이</c:v>
                </c:pt>
              </c:strCache>
            </c:strRef>
          </c:cat>
          <c:val>
            <c:numRef>
              <c:f>'차트 정리 표'!$L$20:$L$23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'차트 정리 표'!$M$19</c:f>
              <c:strCache>
                <c:ptCount val="1"/>
                <c:pt idx="0">
                  <c:v>20~24세</c:v>
                </c:pt>
              </c:strCache>
            </c:strRef>
          </c:tx>
          <c:invertIfNegative val="0"/>
          <c:cat>
            <c:strRef>
              <c:f>'차트 정리 표'!$J$20:$J$23</c:f>
              <c:strCache>
                <c:ptCount val="4"/>
                <c:pt idx="0">
                  <c:v>애니메이션</c:v>
                </c:pt>
                <c:pt idx="1">
                  <c:v>파티클 이펙트</c:v>
                </c:pt>
                <c:pt idx="2">
                  <c:v>카메라 흔들림</c:v>
                </c:pt>
                <c:pt idx="3">
                  <c:v>프레임 딜레이</c:v>
                </c:pt>
              </c:strCache>
            </c:strRef>
          </c:cat>
          <c:val>
            <c:numRef>
              <c:f>'차트 정리 표'!$M$20:$M$23</c:f>
              <c:numCache>
                <c:formatCode>General</c:formatCode>
                <c:ptCount val="4"/>
                <c:pt idx="0">
                  <c:v>29</c:v>
                </c:pt>
                <c:pt idx="1">
                  <c:v>30</c:v>
                </c:pt>
                <c:pt idx="2">
                  <c:v>17</c:v>
                </c:pt>
                <c:pt idx="3">
                  <c:v>11</c:v>
                </c:pt>
              </c:numCache>
            </c:numRef>
          </c:val>
        </c:ser>
        <c:ser>
          <c:idx val="2"/>
          <c:order val="2"/>
          <c:tx>
            <c:strRef>
              <c:f>'차트 정리 표'!$N$19</c:f>
              <c:strCache>
                <c:ptCount val="1"/>
                <c:pt idx="0">
                  <c:v>25~29세</c:v>
                </c:pt>
              </c:strCache>
            </c:strRef>
          </c:tx>
          <c:invertIfNegative val="0"/>
          <c:cat>
            <c:strRef>
              <c:f>'차트 정리 표'!$J$20:$J$23</c:f>
              <c:strCache>
                <c:ptCount val="4"/>
                <c:pt idx="0">
                  <c:v>애니메이션</c:v>
                </c:pt>
                <c:pt idx="1">
                  <c:v>파티클 이펙트</c:v>
                </c:pt>
                <c:pt idx="2">
                  <c:v>카메라 흔들림</c:v>
                </c:pt>
                <c:pt idx="3">
                  <c:v>프레임 딜레이</c:v>
                </c:pt>
              </c:strCache>
            </c:strRef>
          </c:cat>
          <c:val>
            <c:numRef>
              <c:f>'차트 정리 표'!$N$20:$N$23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</c:ser>
        <c:ser>
          <c:idx val="3"/>
          <c:order val="3"/>
          <c:tx>
            <c:strRef>
              <c:f>'차트 정리 표'!$O$19</c:f>
              <c:strCache>
                <c:ptCount val="1"/>
                <c:pt idx="0">
                  <c:v>30~34세</c:v>
                </c:pt>
              </c:strCache>
            </c:strRef>
          </c:tx>
          <c:invertIfNegative val="0"/>
          <c:cat>
            <c:strRef>
              <c:f>'차트 정리 표'!$J$20:$J$23</c:f>
              <c:strCache>
                <c:ptCount val="4"/>
                <c:pt idx="0">
                  <c:v>애니메이션</c:v>
                </c:pt>
                <c:pt idx="1">
                  <c:v>파티클 이펙트</c:v>
                </c:pt>
                <c:pt idx="2">
                  <c:v>카메라 흔들림</c:v>
                </c:pt>
                <c:pt idx="3">
                  <c:v>프레임 딜레이</c:v>
                </c:pt>
              </c:strCache>
            </c:strRef>
          </c:cat>
          <c:val>
            <c:numRef>
              <c:f>'차트 정리 표'!$O$20:$O$23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'차트 정리 표'!$P$19</c:f>
              <c:strCache>
                <c:ptCount val="1"/>
                <c:pt idx="0">
                  <c:v>35~39세</c:v>
                </c:pt>
              </c:strCache>
            </c:strRef>
          </c:tx>
          <c:invertIfNegative val="0"/>
          <c:cat>
            <c:strRef>
              <c:f>'차트 정리 표'!$J$20:$J$23</c:f>
              <c:strCache>
                <c:ptCount val="4"/>
                <c:pt idx="0">
                  <c:v>애니메이션</c:v>
                </c:pt>
                <c:pt idx="1">
                  <c:v>파티클 이펙트</c:v>
                </c:pt>
                <c:pt idx="2">
                  <c:v>카메라 흔들림</c:v>
                </c:pt>
                <c:pt idx="3">
                  <c:v>프레임 딜레이</c:v>
                </c:pt>
              </c:strCache>
            </c:strRef>
          </c:cat>
          <c:val>
            <c:numRef>
              <c:f>'차트 정리 표'!$P$20:$P$23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50720"/>
        <c:axId val="184209344"/>
      </c:barChart>
      <c:catAx>
        <c:axId val="1843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09344"/>
        <c:crosses val="autoZero"/>
        <c:auto val="1"/>
        <c:lblAlgn val="ctr"/>
        <c:lblOffset val="100"/>
        <c:noMultiLvlLbl val="0"/>
      </c:catAx>
      <c:valAx>
        <c:axId val="184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 정리 표'!$L$25</c:f>
              <c:strCache>
                <c:ptCount val="1"/>
                <c:pt idx="0">
                  <c:v>15~19세</c:v>
                </c:pt>
              </c:strCache>
            </c:strRef>
          </c:tx>
          <c:invertIfNegative val="0"/>
          <c:cat>
            <c:strRef>
              <c:f>'차트 정리 표'!$J$26:$J$28</c:f>
              <c:strCache>
                <c:ptCount val="3"/>
                <c:pt idx="0">
                  <c:v>타격음</c:v>
                </c:pt>
                <c:pt idx="1">
                  <c:v>피격음</c:v>
                </c:pt>
                <c:pt idx="2">
                  <c:v>캐릭터 소리</c:v>
                </c:pt>
              </c:strCache>
            </c:strRef>
          </c:cat>
          <c:val>
            <c:numRef>
              <c:f>'차트 정리 표'!$L$26:$L$28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'차트 정리 표'!$M$25</c:f>
              <c:strCache>
                <c:ptCount val="1"/>
                <c:pt idx="0">
                  <c:v>20~24세</c:v>
                </c:pt>
              </c:strCache>
            </c:strRef>
          </c:tx>
          <c:invertIfNegative val="0"/>
          <c:cat>
            <c:strRef>
              <c:f>'차트 정리 표'!$J$26:$J$28</c:f>
              <c:strCache>
                <c:ptCount val="3"/>
                <c:pt idx="0">
                  <c:v>타격음</c:v>
                </c:pt>
                <c:pt idx="1">
                  <c:v>피격음</c:v>
                </c:pt>
                <c:pt idx="2">
                  <c:v>캐릭터 소리</c:v>
                </c:pt>
              </c:strCache>
            </c:strRef>
          </c:cat>
          <c:val>
            <c:numRef>
              <c:f>'차트 정리 표'!$M$26:$M$28</c:f>
              <c:numCache>
                <c:formatCode>General</c:formatCode>
                <c:ptCount val="3"/>
                <c:pt idx="0">
                  <c:v>66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'차트 정리 표'!$N$25</c:f>
              <c:strCache>
                <c:ptCount val="1"/>
                <c:pt idx="0">
                  <c:v>25~29세</c:v>
                </c:pt>
              </c:strCache>
            </c:strRef>
          </c:tx>
          <c:invertIfNegative val="0"/>
          <c:cat>
            <c:strRef>
              <c:f>'차트 정리 표'!$J$26:$J$28</c:f>
              <c:strCache>
                <c:ptCount val="3"/>
                <c:pt idx="0">
                  <c:v>타격음</c:v>
                </c:pt>
                <c:pt idx="1">
                  <c:v>피격음</c:v>
                </c:pt>
                <c:pt idx="2">
                  <c:v>캐릭터 소리</c:v>
                </c:pt>
              </c:strCache>
            </c:strRef>
          </c:cat>
          <c:val>
            <c:numRef>
              <c:f>'차트 정리 표'!$N$26:$N$28</c:f>
              <c:numCache>
                <c:formatCode>General</c:formatCode>
                <c:ptCount val="3"/>
                <c:pt idx="0">
                  <c:v>55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er>
          <c:idx val="3"/>
          <c:order val="3"/>
          <c:tx>
            <c:strRef>
              <c:f>'차트 정리 표'!$O$25</c:f>
              <c:strCache>
                <c:ptCount val="1"/>
                <c:pt idx="0">
                  <c:v>30~34세</c:v>
                </c:pt>
              </c:strCache>
            </c:strRef>
          </c:tx>
          <c:invertIfNegative val="0"/>
          <c:cat>
            <c:strRef>
              <c:f>'차트 정리 표'!$J$26:$J$28</c:f>
              <c:strCache>
                <c:ptCount val="3"/>
                <c:pt idx="0">
                  <c:v>타격음</c:v>
                </c:pt>
                <c:pt idx="1">
                  <c:v>피격음</c:v>
                </c:pt>
                <c:pt idx="2">
                  <c:v>캐릭터 소리</c:v>
                </c:pt>
              </c:strCache>
            </c:strRef>
          </c:cat>
          <c:val>
            <c:numRef>
              <c:f>'차트 정리 표'!$O$26:$O$28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'차트 정리 표'!$P$25</c:f>
              <c:strCache>
                <c:ptCount val="1"/>
                <c:pt idx="0">
                  <c:v>35~39세</c:v>
                </c:pt>
              </c:strCache>
            </c:strRef>
          </c:tx>
          <c:invertIfNegative val="0"/>
          <c:cat>
            <c:strRef>
              <c:f>'차트 정리 표'!$J$26:$J$28</c:f>
              <c:strCache>
                <c:ptCount val="3"/>
                <c:pt idx="0">
                  <c:v>타격음</c:v>
                </c:pt>
                <c:pt idx="1">
                  <c:v>피격음</c:v>
                </c:pt>
                <c:pt idx="2">
                  <c:v>캐릭터 소리</c:v>
                </c:pt>
              </c:strCache>
            </c:strRef>
          </c:cat>
          <c:val>
            <c:numRef>
              <c:f>'차트 정리 표'!$P$26:$P$28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51232"/>
        <c:axId val="184211072"/>
      </c:barChart>
      <c:catAx>
        <c:axId val="1843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11072"/>
        <c:crosses val="autoZero"/>
        <c:auto val="1"/>
        <c:lblAlgn val="ctr"/>
        <c:lblOffset val="100"/>
        <c:noMultiLvlLbl val="0"/>
      </c:catAx>
      <c:valAx>
        <c:axId val="1842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4762</xdr:rowOff>
    </xdr:from>
    <xdr:to>
      <xdr:col>7</xdr:col>
      <xdr:colOff>466725</xdr:colOff>
      <xdr:row>14</xdr:row>
      <xdr:rowOff>23812</xdr:rowOff>
    </xdr:to>
    <xdr:graphicFrame macro="">
      <xdr:nvGraphicFramePr>
        <xdr:cNvPr id="2" name="차트성별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</xdr:row>
      <xdr:rowOff>4762</xdr:rowOff>
    </xdr:from>
    <xdr:to>
      <xdr:col>14</xdr:col>
      <xdr:colOff>600075</xdr:colOff>
      <xdr:row>14</xdr:row>
      <xdr:rowOff>23812</xdr:rowOff>
    </xdr:to>
    <xdr:graphicFrame macro="">
      <xdr:nvGraphicFramePr>
        <xdr:cNvPr id="15" name="차트연령대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9526</xdr:colOff>
      <xdr:row>29</xdr:row>
      <xdr:rowOff>38098</xdr:rowOff>
    </xdr:from>
    <xdr:to>
      <xdr:col>22</xdr:col>
      <xdr:colOff>0</xdr:colOff>
      <xdr:row>46</xdr:row>
      <xdr:rowOff>19049</xdr:rowOff>
    </xdr:to>
    <xdr:graphicFrame macro="">
      <xdr:nvGraphicFramePr>
        <xdr:cNvPr id="16" name="차트선호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200025</xdr:rowOff>
    </xdr:from>
    <xdr:to>
      <xdr:col>7</xdr:col>
      <xdr:colOff>457200</xdr:colOff>
      <xdr:row>28</xdr:row>
      <xdr:rowOff>9525</xdr:rowOff>
    </xdr:to>
    <xdr:graphicFrame macro="">
      <xdr:nvGraphicFramePr>
        <xdr:cNvPr id="21" name="차트시각적효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14</xdr:row>
      <xdr:rowOff>200025</xdr:rowOff>
    </xdr:from>
    <xdr:to>
      <xdr:col>14</xdr:col>
      <xdr:colOff>600075</xdr:colOff>
      <xdr:row>28</xdr:row>
      <xdr:rowOff>9525</xdr:rowOff>
    </xdr:to>
    <xdr:graphicFrame macro="">
      <xdr:nvGraphicFramePr>
        <xdr:cNvPr id="22" name="차트청각적효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136071</xdr:colOff>
      <xdr:row>0</xdr:row>
      <xdr:rowOff>200025</xdr:rowOff>
    </xdr:from>
    <xdr:to>
      <xdr:col>27</xdr:col>
      <xdr:colOff>585107</xdr:colOff>
      <xdr:row>14</xdr:row>
      <xdr:rowOff>85725</xdr:rowOff>
    </xdr:to>
    <xdr:graphicFrame macro="">
      <xdr:nvGraphicFramePr>
        <xdr:cNvPr id="3" name="차트연령선호도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108858</xdr:colOff>
      <xdr:row>15</xdr:row>
      <xdr:rowOff>0</xdr:rowOff>
    </xdr:from>
    <xdr:to>
      <xdr:col>27</xdr:col>
      <xdr:colOff>557894</xdr:colOff>
      <xdr:row>28</xdr:row>
      <xdr:rowOff>89807</xdr:rowOff>
    </xdr:to>
    <xdr:graphicFrame macro="">
      <xdr:nvGraphicFramePr>
        <xdr:cNvPr id="12" name="차트연령시각적효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285750</xdr:colOff>
      <xdr:row>30</xdr:row>
      <xdr:rowOff>95251</xdr:rowOff>
    </xdr:from>
    <xdr:to>
      <xdr:col>35</xdr:col>
      <xdr:colOff>54429</xdr:colOff>
      <xdr:row>43</xdr:row>
      <xdr:rowOff>185058</xdr:rowOff>
    </xdr:to>
    <xdr:graphicFrame macro="">
      <xdr:nvGraphicFramePr>
        <xdr:cNvPr id="13" name="차트연령청각적효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박찬휘" refreshedDate="44159.928876620368" createdVersion="4" refreshedVersion="4" minRefreshableVersion="3" recordCount="203">
  <cacheSource type="worksheet">
    <worksheetSource name="표메인"/>
  </cacheSource>
  <cacheFields count="9">
    <cacheField name="타임스탬프" numFmtId="0">
      <sharedItems count="203">
        <s v="2020/11/23 2:21:01 오후 GMT+9"/>
        <s v="2020/11/23 2:22:30 오후 GMT+9"/>
        <s v="2020/11/23 2:26:35 오후 GMT+9"/>
        <s v="2020/11/23 2:30:18 오후 GMT+9"/>
        <s v="2020/11/23 2:32:48 오후 GMT+9"/>
        <s v="2020/11/23 2:39:59 오후 GMT+9"/>
        <s v="2020/11/23 2:31:50 오후 GMT+9"/>
        <s v="2020/11/23 2:32:11 오후 GMT+9"/>
        <s v="2020/11/23 2:36:00 오후 GMT+9"/>
        <s v="2020/11/23 2:31:48 오후 GMT+9"/>
        <s v="2020/11/23 2:41:04 오후 GMT+9"/>
        <s v="2020/11/23 2:36:02 오후 GMT+9"/>
        <s v="2020/11/23 2:41:30 오후 GMT+9"/>
        <s v="2020/11/23 2:45:02 오후 GMT+9"/>
        <s v="2020/11/23 2:42:04 오후 GMT+9"/>
        <s v="2020/11/23 2:45:04 오후 GMT+9"/>
        <s v="2020/11/23 2:44:48 오후 GMT+9"/>
        <s v="2020/11/23 2:44:03 오후 GMT+9"/>
        <s v="2020/11/23 2:44:17 오후 GMT+9"/>
        <s v="2020/11/23 2:51:37 오후 GMT+9"/>
        <s v="2020/11/23 2:58:31 오후 GMT+9"/>
        <s v="2020/11/23 3:24:03 오후 GMT+9"/>
        <s v="2020/11/23 3:27:55 오후 GMT+9"/>
        <s v="2020/11/23 2:54:11 오후 GMT+9"/>
        <s v="2020/11/23 3:30:03 오후 GMT+9"/>
        <s v="2020/11/23 2:45:49 오후 GMT+9"/>
        <s v="2020/11/23 3:10:11 오후 GMT+9"/>
        <s v="2020/11/23 3:10:27 오후 GMT+9"/>
        <s v="2020/11/23 3:18:57 오후 GMT+9"/>
        <s v="2020/11/23 2:49:08 오후 GMT+9"/>
        <s v="2020/11/23 3:17:58 오후 GMT+9"/>
        <s v="2020/11/23 2:55:47 오후 GMT+9"/>
        <s v="2020/11/23 3:12:38 오후 GMT+9"/>
        <s v="2020/11/23 2:56:48 오후 GMT+9"/>
        <s v="2020/11/23 2:57:03 오후 GMT+9"/>
        <s v="2020/11/23 2:50:07 오후 GMT+9"/>
        <s v="2020/11/23 2:48:25 오후 GMT+9"/>
        <s v="2020/11/23 3:37:35 오후 GMT+9"/>
        <s v="2020/11/23 2:48:51 오후 GMT+9"/>
        <s v="2020/11/23 3:06:55 오후 GMT+9"/>
        <s v="2020/11/23 3:24:20 오후 GMT+9"/>
        <s v="2020/11/23 3:35:59 오후 GMT+9"/>
        <s v="2020/11/23 3:16:32 오후 GMT+9"/>
        <s v="2020/11/23 3:19:38 오후 GMT+9"/>
        <s v="2020/11/23 3:34:41 오후 GMT+9"/>
        <s v="2020/11/23 3:35:39 오후 GMT+9"/>
        <s v="2020/11/23 2:48:44 오후 GMT+9"/>
        <s v="2020/11/23 2:49:00 오후 GMT+9"/>
        <s v="2020/11/23 3:00:02 오후 GMT+9"/>
        <s v="2020/11/23 2:51:45 오후 GMT+9"/>
        <s v="2020/11/23 2:55:26 오후 GMT+9"/>
        <s v="2020/11/23 3:21:32 오후 GMT+9"/>
        <s v="2020/11/23 2:50:47 오후 GMT+9"/>
        <s v="2020/11/23 3:14:59 오후 GMT+9"/>
        <s v="2020/11/23 3:10:35 오후 GMT+9"/>
        <s v="2020/11/23 3:31:00 오후 GMT+9"/>
        <s v="2020/11/23 2:56:08 오후 GMT+9"/>
        <s v="2020/11/23 2:49:51 오후 GMT+9"/>
        <s v="2020/11/23 2:51:03 오후 GMT+9"/>
        <s v="2020/11/23 3:16:38 오후 GMT+9"/>
        <s v="2020/11/23 2:51:26 오후 GMT+9"/>
        <s v="2020/11/23 3:27:17 오후 GMT+9"/>
        <s v="2020/11/23 3:25:57 오후 GMT+9"/>
        <s v="2020/11/23 3:32:47 오후 GMT+9"/>
        <s v="2020/11/23 3:10:34 오후 GMT+9"/>
        <s v="2020/11/23 3:05:46 오후 GMT+9"/>
        <s v="2020/11/23 3:10:07 오후 GMT+9"/>
        <s v="2020/11/23 3:12:14 오후 GMT+9"/>
        <s v="2020/11/23 2:50:17 오후 GMT+9"/>
        <s v="2020/11/23 3:21:23 오후 GMT+9"/>
        <s v="2020/11/23 3:46:37 오후 GMT+9"/>
        <s v="2020/11/23 4:03:18 오후 GMT+9"/>
        <s v="2020/11/23 4:17:26 오후 GMT+9"/>
        <s v="2020/11/23 4:16:12 오후 GMT+9"/>
        <s v="2020/11/23 3:45:15 오후 GMT+9"/>
        <s v="2020/11/23 4:35:40 오후 GMT+9"/>
        <s v="2020/11/23 3:50:12 오후 GMT+9"/>
        <s v="2020/11/23 3:53:40 오후 GMT+9"/>
        <s v="2020/11/23 4:16:02 오후 GMT+9"/>
        <s v="2020/11/23 4:02:40 오후 GMT+9"/>
        <s v="2020/11/23 3:52:39 오후 GMT+9"/>
        <s v="2020/11/23 3:55:56 오후 GMT+9"/>
        <s v="2020/11/23 4:07:27 오후 GMT+9"/>
        <s v="2020/11/23 3:59:37 오후 GMT+9"/>
        <s v="2020/11/23 4:50:30 오후 GMT+9"/>
        <s v="2020/11/23 4:35:13 오후 GMT+9"/>
        <s v="2020/11/23 4:18:54 오후 GMT+9"/>
        <s v="2020/11/23 4:37:28 오후 GMT+9"/>
        <s v="2020/11/23 3:47:55 오후 GMT+9"/>
        <s v="2020/11/23 3:51:42 오후 GMT+9"/>
        <s v="2020/11/23 4:11:36 오후 GMT+9"/>
        <s v="2020/11/23 4:44:11 오후 GMT+9"/>
        <s v="2020/11/23 4:11:21 오후 GMT+9"/>
        <s v="2020/11/23 3:59:00 오후 GMT+9"/>
        <s v="2020/11/23 4:21:45 오후 GMT+9"/>
        <s v="2020/11/23 4:17:59 오후 GMT+9"/>
        <s v="2020/11/23 4:04:01 오후 GMT+9"/>
        <s v="2020/11/23 3:46:45 오후 GMT+9"/>
        <s v="2020/11/23 3:52:42 오후 GMT+9"/>
        <s v="2020/11/23 4:17:06 오후 GMT+9"/>
        <s v="2020/11/23 4:49:48 오후 GMT+9"/>
        <s v="2020/11/23 3:46:42 오후 GMT+9"/>
        <s v="2020/11/23 4:00:28 오후 GMT+9"/>
        <s v="2020/11/23 4:27:03 오후 GMT+9"/>
        <s v="2020/11/23 4:47:40 오후 GMT+9"/>
        <s v="2020/11/23 4:01:14 오후 GMT+9"/>
        <s v="2020/11/23 6:58:03 오후 GMT+9"/>
        <s v="2020/11/23 5:46:20 오후 GMT+9"/>
        <s v="2020/11/23 7:33:28 오후 GMT+9"/>
        <s v="2020/11/23 6:05:52 오후 GMT+9"/>
        <s v="2020/11/23 6:56:11 오후 GMT+9"/>
        <s v="2020/11/23 8:03:30 오후 GMT+9"/>
        <s v="2020/11/23 5:09:15 오후 GMT+9"/>
        <s v="2020/11/23 5:15:00 오후 GMT+9"/>
        <s v="2020/11/23 5:46:07 오후 GMT+9"/>
        <s v="2020/11/23 6:58:44 오후 GMT+9"/>
        <s v="2020/11/23 5:23:59 오후 GMT+9"/>
        <s v="2020/11/23 7:12:32 오후 GMT+9"/>
        <s v="2020/11/23 5:15:11 오후 GMT+9"/>
        <s v="2020/11/23 6:44:28 오후 GMT+9"/>
        <s v="2020/11/23 7:29:44 오후 GMT+9"/>
        <s v="2020/11/23 5:15:25 오후 GMT+9"/>
        <s v="2020/11/23 6:45:59 오후 GMT+9"/>
        <s v="2020/11/23 5:42:28 오후 GMT+9"/>
        <s v="2020/11/23 7:16:29 오후 GMT+9"/>
        <s v="2020/11/23 5:38:58 오후 GMT+9"/>
        <s v="2020/11/23 5:40:09 오후 GMT+9"/>
        <s v="2020/11/23 7:46:56 오후 GMT+9"/>
        <s v="2020/11/23 7:55:21 오후 GMT+9"/>
        <s v="2020/11/23 6:58:59 오후 GMT+9"/>
        <s v="2020/11/23 6:25:28 오후 GMT+9"/>
        <s v="2020/11/23 5:56:32 오후 GMT+9"/>
        <s v="2020/11/23 7:22:36 오후 GMT+9"/>
        <s v="2020/11/23 6:56:55 오후 GMT+9"/>
        <s v="2020/11/23 5:10:10 오후 GMT+9"/>
        <s v="2020/11/23 5:32:05 오후 GMT+9"/>
        <s v="2020/11/23 5:37:59 오후 GMT+9"/>
        <s v="2020/11/23 5:15:55 오후 GMT+9"/>
        <s v="2020/11/23 5:16:20 오후 GMT+9"/>
        <s v="2020/11/23 5:18:51 오후 GMT+9"/>
        <s v="2020/11/23 5:50:04 오후 GMT+9"/>
        <s v="2020/11/23 7:00:09 오후 GMT+9"/>
        <s v="2020/11/23 6:17:37 오후 GMT+9"/>
        <s v="2020/11/23 5:14:55 오후 GMT+9"/>
        <s v="2020/11/23 5:15:47 오후 GMT+9"/>
        <s v="2020/11/23 6:46:08 오후 GMT+9"/>
        <s v="2020/11/23 4:57:26 오후 GMT+9"/>
        <s v="2020/11/23 6:27:12 오후 GMT+9"/>
        <s v="2020/11/23 5:09:10 오후 GMT+9"/>
        <s v="2020/11/23 5:52:13 오후 GMT+9"/>
        <s v="2020/11/23 7:33:34 오후 GMT+9"/>
        <s v="2020/11/23 5:45:20 오후 GMT+9"/>
        <s v="2020/11/23 5:33:58 오후 GMT+9"/>
        <s v="2020/11/23 4:53:09 오후 GMT+9"/>
        <s v="2020/11/23 4:59:00 오후 GMT+9"/>
        <s v="2020/11/23 6:26:56 오후 GMT+9"/>
        <s v="2020/11/23 5:22:19 오후 GMT+9"/>
        <s v="2020/11/23 6:36:11 오후 GMT+9"/>
        <s v="2020/11/23 5:23:33 오후 GMT+9"/>
        <s v="2020/11/23 5:32:30 오후 GMT+9"/>
        <s v="2020/11/23 5:16:17 오후 GMT+9"/>
        <s v="2020/11/23 5:31:44 오후 GMT+9"/>
        <s v="2020/11/23 6:53:10 오후 GMT+9"/>
        <s v="2020/11/23 5:32:48 오후 GMT+9"/>
        <s v="2020/11/23 9:01:44 오후 GMT+9"/>
        <s v="2020/11/23 8:42:44 오후 GMT+9"/>
        <s v="2020/11/23 8:12:03 오후 GMT+9"/>
        <s v="2020/11/23 8:11:25 오후 GMT+9"/>
        <s v="2020/11/23 8:08:46 오후 GMT+9"/>
        <s v="2020/11/23 9:56:08 오후 GMT+9"/>
        <s v="2020/11/23 9:55:25 오후 GMT+9"/>
        <s v="2020/11/23 10:15:24 오후 GMT+9"/>
        <s v="2020/11/23 8:11:03 오후 GMT+9"/>
        <s v="2020/11/23 8:17:42 오후 GMT+9"/>
        <s v="2020/11/23 8:21:14 오후 GMT+9"/>
        <s v="2020/11/23 10:27:33 오후 GMT+9"/>
        <s v="2020/11/23 10:43:32 오후 GMT+9"/>
        <s v="2020/11/23 10:40:21 오후 GMT+9"/>
        <s v="2020/11/24 12:43:03 오전 GMT+9"/>
        <s v="2020/11/23 10:47:16 오후 GMT+9"/>
        <s v="2020/11/24 12:40:48 오전 GMT+9"/>
        <s v="2020/11/23 11:35:06 오후 GMT+9"/>
        <s v="2020/11/24 12:31:23 오전 GMT+9"/>
        <s v="2020/11/24 1:00:52 오전 GMT+9"/>
        <s v="2020/11/24 1:01:24 오전 GMT+9"/>
        <s v="2020/11/24 1:07:04 오전 GMT+9"/>
        <s v="2020/11/24 1:01:51 오전 GMT+9"/>
        <s v="2020/11/24 1:41:30 오전 GMT+9"/>
        <s v="2020/11/24 2:50:53 오전 GMT+9"/>
        <s v="2020/11/24 10:08:17 오전 GMT+9"/>
        <s v="2020/11/24 8:04:34 오전 GMT+9"/>
        <s v="2020/11/24 8:53:56 오전 GMT+9"/>
        <s v="2020/11/24 8:24:11 오전 GMT+9"/>
        <s v="2020/11/24 9:11:39 오전 GMT+9"/>
        <s v="2020/11/24 6:13:30 오전 GMT+9"/>
        <s v="2020/11/24 6:17:55 오전 GMT+9"/>
        <s v="2020/11/24 11:54:21 오전 GMT+9"/>
        <s v="2020/11/24 2:44:22 오후 GMT+9"/>
        <s v="2020/11/24 11:46:29 오전 GMT+9"/>
        <s v="2020/11/24 2:42:41 오후 GMT+9"/>
        <s v="2020/11/24 2:43:03 오후 GMT+9"/>
        <s v="2020/11/24 2:14:20 오후 GMT+9"/>
        <s v="2020/11/24 2:43:04 오후 GMT+9"/>
      </sharedItems>
    </cacheField>
    <cacheField name="성별" numFmtId="0">
      <sharedItems/>
    </cacheField>
    <cacheField name="연령대" numFmtId="0">
      <sharedItems count="7">
        <s v="10~14세"/>
        <s v="15~19세"/>
        <s v="20~24세"/>
        <s v="25~29세"/>
        <s v="30~34세"/>
        <s v="35~39세"/>
        <s v="40세 이상"/>
      </sharedItems>
    </cacheField>
    <cacheField name="플레이 게임 장르" numFmtId="0">
      <sharedItems count="50">
        <s v="RPG, FPS, AOS"/>
        <s v="RPG"/>
        <s v="RPG, CCG"/>
        <s v="Soulslike"/>
        <s v="AOS"/>
        <s v="AOS, Roguelike"/>
        <s v="FPS"/>
        <s v="FPS, AOS"/>
        <s v="FPS, AOS, CCG, Roguelike, Soulslike"/>
        <s v="FPS, CCG"/>
        <s v="RPG, FPS"/>
        <s v="AOS, Soulslike"/>
        <s v="AOS, Sport"/>
        <s v="CCG"/>
        <s v="CCG, Soulslike"/>
        <s v="CCG, Stealth, CMS, TBS"/>
        <s v="FPS, AOS, CCG"/>
        <s v="FPS, CCG, Roguelike, Soulslike"/>
        <s v="Rhythm"/>
        <s v="Roguelike, Soulslike"/>
        <s v="RPG, AOS"/>
        <s v="RPG, AOS, Roguelike, Soulslike"/>
        <s v="RPG, AOS, Soulslike"/>
        <s v="RPG, CCG, Roguelike"/>
        <s v="RPG, FPS, AOS, CCG"/>
        <s v="RPG, Roguelike, Soulslike"/>
        <s v="Strategy"/>
        <s v="Arcade"/>
        <s v="CCG, TBS"/>
        <s v="FPS, Soulslike"/>
        <s v="Nothing"/>
        <s v="Puzzle"/>
        <s v="Rhythm, Racing"/>
        <s v="RPG, Roguelike, Rhythm"/>
        <s v="RPG, Soulslike"/>
        <s v="AOS, CCG"/>
        <s v="Dating sim"/>
        <s v="FPS, AOS, Soulslike"/>
        <s v="Roguelike"/>
        <s v="RPG , AOS"/>
        <s v="RPG, AOS, Roguelike"/>
        <s v="RPG, FPS, AOS, Soulslike"/>
        <s v="RPG, RTS"/>
        <s v="RTS"/>
        <s v="Sport"/>
        <s v="Board"/>
        <s v="RPG, CCG, Simulation"/>
        <s v="RPG, AOS, CCG"/>
        <s v="RPG, CCG, Soulslike"/>
        <s v="Racing"/>
      </sharedItems>
    </cacheField>
    <cacheField name="타격감_x000a_시각적 효과" numFmtId="0">
      <sharedItems/>
    </cacheField>
    <cacheField name="기타 시각적 효과" numFmtId="0">
      <sharedItems containsBlank="1" count="22">
        <m/>
        <s v="이펙트"/>
        <s v="슬로우, 화면 흔들림 등 연출"/>
        <s v="역경직"/>
        <s v="에이스 컴뱃 - 수증기 응축현상"/>
        <s v="내가 타격했을때_x000a_상대방이 피격당했다라는 명확한 효과"/>
        <s v="캐릭터의 흔들림"/>
        <s v="피격 시 카메라 흔들림"/>
        <s v="그 게임만의 특이한 연출"/>
        <s v="진동-듀얼쇼크"/>
        <s v="피격이나 타격프레임에 빛나는 효과등 강조"/>
        <s v="피격 시 캐릭터의 일시정지"/>
        <s v="juicy한 타격감은 연출에서도 배어나온다."/>
        <s v="어색함없는 액션"/>
        <s v="적당한 프레임과 눈에 피로를 덜주는 색상"/>
        <s v="카메라 줌인"/>
        <s v=" 피격한 상대 물체의 움직임"/>
        <s v="혈흔 등 이펙트와는 다른 기타 효과들"/>
        <s v="카메라에 나오는 이펙트_x000a_(카트달릴때 나오는 바람이펙트같은..)"/>
        <s v="캐릭터 옷이나 동작"/>
        <s v="이펙트도 중요"/>
        <s v="총 맞았을때 출혈 부분"/>
      </sharedItems>
    </cacheField>
    <cacheField name="게임몰입도_x000a_청각적 효과" numFmtId="0">
      <sharedItems/>
    </cacheField>
    <cacheField name="기타 청각적 효과" numFmtId="0">
      <sharedItems containsBlank="1" count="22">
        <m/>
        <s v="사소한 움직임 소리"/>
        <s v="디테일한 무기 소리(탄피 떨어지는 소리 등)"/>
        <s v="발소리나 총소리로 주변에 적이있음을 알때"/>
        <s v="피격음"/>
        <s v="타격할때 나는 소리와 신음"/>
        <s v="상황에 맞는 BGM"/>
        <s v="asmr"/>
        <s v=" "/>
        <s v="게임 브금"/>
        <s v="갑옷과 무기등 재질별로 다른 소리"/>
        <s v="폭발음"/>
        <s v="피격효과음, 화면 흔들림 등"/>
        <s v="무기나 스킬별로 뽕이 차는 소리들의 차별화._x000a_(둔기는 묵직하고 무거운 파육음,_x000a_칼은 청량감마저 드는 첨예하고 날카로운 절삭음 등등)"/>
        <s v="강약의 중요성"/>
        <s v="fps는 청각으로 얻는 정보가 매우 중요함"/>
        <s v="잘 표현된 발소리나 숨소리 등"/>
        <s v="스킬 전개시 전용 사운드 "/>
        <s v="bgm"/>
        <s v="공격당했을때 소리"/>
        <s v="스트레스해소"/>
        <s v="주변 자연 소리"/>
      </sharedItems>
    </cacheField>
    <cacheField name="기타 의견" numFmtId="0">
      <sharedItems containsBlank="1" count="7">
        <m/>
        <s v="소리 &gt; 파티클이펙트 = 애니메이션 &gt; 카메라 흔들림 &gt; 미만 잡"/>
        <s v="옵치 갓겜"/>
        <s v="레인보우식스 시즈 갓겜!"/>
        <s v="타격감 0에 수렴하는 와우만 13년 했읍니다._x000a_타격감이 뭔지 잘 모르겠읍니다..."/>
        <s v="게임에 너무 몰두하지맙시다 건강에 안좋으니까"/>
        <s v="누구나 즐길수 있는 게임 만들어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s v="남성"/>
    <x v="0"/>
    <x v="0"/>
    <s v="카메라 흔들림"/>
    <x v="0"/>
    <s v="캐릭터 소리"/>
    <x v="0"/>
    <x v="0"/>
  </r>
  <r>
    <x v="1"/>
    <s v="여성"/>
    <x v="0"/>
    <x v="1"/>
    <s v="애니메이션"/>
    <x v="0"/>
    <s v="타격음"/>
    <x v="0"/>
    <x v="0"/>
  </r>
  <r>
    <x v="2"/>
    <s v="여성"/>
    <x v="0"/>
    <x v="2"/>
    <s v="카메라 흔들림"/>
    <x v="0"/>
    <s v="타격음"/>
    <x v="0"/>
    <x v="0"/>
  </r>
  <r>
    <x v="3"/>
    <s v="여성"/>
    <x v="0"/>
    <x v="3"/>
    <s v="프레임 딜레이"/>
    <x v="0"/>
    <s v="캐릭터 소리"/>
    <x v="0"/>
    <x v="0"/>
  </r>
  <r>
    <x v="4"/>
    <s v="남성"/>
    <x v="1"/>
    <x v="4"/>
    <s v="애니메이션"/>
    <x v="0"/>
    <s v="타격음"/>
    <x v="0"/>
    <x v="0"/>
  </r>
  <r>
    <x v="5"/>
    <s v="남성"/>
    <x v="1"/>
    <x v="4"/>
    <s v="애니메이션"/>
    <x v="0"/>
    <s v="피격음"/>
    <x v="0"/>
    <x v="0"/>
  </r>
  <r>
    <x v="6"/>
    <s v="남성"/>
    <x v="1"/>
    <x v="5"/>
    <s v="파티클 이펙트"/>
    <x v="0"/>
    <s v="캐릭터 소리"/>
    <x v="1"/>
    <x v="0"/>
  </r>
  <r>
    <x v="7"/>
    <s v="남성"/>
    <x v="1"/>
    <x v="6"/>
    <s v="파티클 이펙트"/>
    <x v="0"/>
    <s v="타격음"/>
    <x v="0"/>
    <x v="0"/>
  </r>
  <r>
    <x v="8"/>
    <s v="남성"/>
    <x v="1"/>
    <x v="7"/>
    <s v="파티클 이펙트"/>
    <x v="0"/>
    <s v="타격음"/>
    <x v="0"/>
    <x v="0"/>
  </r>
  <r>
    <x v="9"/>
    <s v="남성"/>
    <x v="1"/>
    <x v="7"/>
    <s v="프레임 딜레이"/>
    <x v="0"/>
    <s v="타격음"/>
    <x v="0"/>
    <x v="0"/>
  </r>
  <r>
    <x v="10"/>
    <s v="남성"/>
    <x v="1"/>
    <x v="8"/>
    <s v="프레임 딜레이"/>
    <x v="0"/>
    <s v="타격음"/>
    <x v="0"/>
    <x v="0"/>
  </r>
  <r>
    <x v="11"/>
    <s v="남성"/>
    <x v="1"/>
    <x v="9"/>
    <s v="파티클 이펙트"/>
    <x v="0"/>
    <s v="타격음"/>
    <x v="0"/>
    <x v="0"/>
  </r>
  <r>
    <x v="12"/>
    <s v="여성"/>
    <x v="1"/>
    <x v="6"/>
    <s v="애니메이션"/>
    <x v="0"/>
    <s v="피격음"/>
    <x v="0"/>
    <x v="0"/>
  </r>
  <r>
    <x v="13"/>
    <s v="여성"/>
    <x v="1"/>
    <x v="6"/>
    <s v="애니메이션"/>
    <x v="0"/>
    <s v="피격음"/>
    <x v="0"/>
    <x v="0"/>
  </r>
  <r>
    <x v="14"/>
    <s v="여성"/>
    <x v="1"/>
    <x v="6"/>
    <s v="파티클 이펙트"/>
    <x v="0"/>
    <s v="타격음"/>
    <x v="0"/>
    <x v="0"/>
  </r>
  <r>
    <x v="15"/>
    <s v="여성"/>
    <x v="1"/>
    <x v="7"/>
    <s v="애니메이션"/>
    <x v="0"/>
    <s v="타격음"/>
    <x v="0"/>
    <x v="0"/>
  </r>
  <r>
    <x v="16"/>
    <s v="여성"/>
    <x v="1"/>
    <x v="1"/>
    <s v="애니메이션"/>
    <x v="0"/>
    <s v="캐릭터 소리"/>
    <x v="0"/>
    <x v="0"/>
  </r>
  <r>
    <x v="17"/>
    <s v="여성"/>
    <x v="1"/>
    <x v="1"/>
    <s v="파티클 이펙트"/>
    <x v="0"/>
    <s v="타격음"/>
    <x v="0"/>
    <x v="0"/>
  </r>
  <r>
    <x v="18"/>
    <s v="여성"/>
    <x v="1"/>
    <x v="10"/>
    <s v="애니메이션"/>
    <x v="0"/>
    <s v="피격음"/>
    <x v="0"/>
    <x v="0"/>
  </r>
  <r>
    <x v="19"/>
    <s v="남성"/>
    <x v="2"/>
    <x v="4"/>
    <s v="파티클 이펙트"/>
    <x v="0"/>
    <s v="타격음"/>
    <x v="0"/>
    <x v="0"/>
  </r>
  <r>
    <x v="20"/>
    <s v="남성"/>
    <x v="2"/>
    <x v="4"/>
    <s v="애니메이션"/>
    <x v="0"/>
    <s v="타격음"/>
    <x v="0"/>
    <x v="0"/>
  </r>
  <r>
    <x v="21"/>
    <s v="남성"/>
    <x v="2"/>
    <x v="4"/>
    <s v="애니메이션"/>
    <x v="0"/>
    <s v="타격음"/>
    <x v="0"/>
    <x v="0"/>
  </r>
  <r>
    <x v="22"/>
    <s v="남성"/>
    <x v="2"/>
    <x v="4"/>
    <s v="애니메이션"/>
    <x v="0"/>
    <s v="피격음"/>
    <x v="0"/>
    <x v="0"/>
  </r>
  <r>
    <x v="23"/>
    <s v="남성"/>
    <x v="2"/>
    <x v="4"/>
    <s v="카메라 흔들림"/>
    <x v="1"/>
    <s v="타격음"/>
    <x v="2"/>
    <x v="0"/>
  </r>
  <r>
    <x v="24"/>
    <s v="남성"/>
    <x v="2"/>
    <x v="4"/>
    <s v="카메라 흔들림"/>
    <x v="0"/>
    <s v="타격음"/>
    <x v="0"/>
    <x v="0"/>
  </r>
  <r>
    <x v="25"/>
    <s v="남성"/>
    <x v="2"/>
    <x v="4"/>
    <s v="파티클 이펙트"/>
    <x v="0"/>
    <s v="타격음"/>
    <x v="0"/>
    <x v="0"/>
  </r>
  <r>
    <x v="26"/>
    <s v="남성"/>
    <x v="2"/>
    <x v="4"/>
    <s v="파티클 이펙트"/>
    <x v="0"/>
    <s v="타격음"/>
    <x v="0"/>
    <x v="0"/>
  </r>
  <r>
    <x v="27"/>
    <s v="남성"/>
    <x v="2"/>
    <x v="4"/>
    <s v="파티클 이펙트"/>
    <x v="0"/>
    <s v="타격음"/>
    <x v="0"/>
    <x v="0"/>
  </r>
  <r>
    <x v="28"/>
    <s v="남성"/>
    <x v="2"/>
    <x v="4"/>
    <s v="파티클 이펙트"/>
    <x v="0"/>
    <s v="피격음"/>
    <x v="0"/>
    <x v="1"/>
  </r>
  <r>
    <x v="29"/>
    <s v="남성"/>
    <x v="2"/>
    <x v="4"/>
    <s v="파티클 이펙트"/>
    <x v="0"/>
    <s v="피격음"/>
    <x v="0"/>
    <x v="0"/>
  </r>
  <r>
    <x v="30"/>
    <s v="남성"/>
    <x v="2"/>
    <x v="4"/>
    <s v="프레임 딜레이"/>
    <x v="0"/>
    <s v="피격음"/>
    <x v="0"/>
    <x v="0"/>
  </r>
  <r>
    <x v="31"/>
    <s v="남성"/>
    <x v="2"/>
    <x v="11"/>
    <s v="파티클 이펙트"/>
    <x v="0"/>
    <s v="피격음"/>
    <x v="0"/>
    <x v="0"/>
  </r>
  <r>
    <x v="32"/>
    <s v="남성"/>
    <x v="2"/>
    <x v="12"/>
    <s v="파티클 이펙트"/>
    <x v="0"/>
    <s v="타격음"/>
    <x v="0"/>
    <x v="0"/>
  </r>
  <r>
    <x v="33"/>
    <s v="남성"/>
    <x v="2"/>
    <x v="13"/>
    <s v="파티클 이펙트"/>
    <x v="0"/>
    <s v="타격음"/>
    <x v="0"/>
    <x v="0"/>
  </r>
  <r>
    <x v="34"/>
    <s v="남성"/>
    <x v="2"/>
    <x v="14"/>
    <s v="프레임 딜레이"/>
    <x v="0"/>
    <s v="피격음"/>
    <x v="0"/>
    <x v="0"/>
  </r>
  <r>
    <x v="35"/>
    <s v="남성"/>
    <x v="2"/>
    <x v="15"/>
    <s v="카메라 흔들림"/>
    <x v="2"/>
    <s v="타격음"/>
    <x v="0"/>
    <x v="0"/>
  </r>
  <r>
    <x v="36"/>
    <s v="남성"/>
    <x v="2"/>
    <x v="6"/>
    <s v="애니메이션"/>
    <x v="0"/>
    <s v="타격음"/>
    <x v="3"/>
    <x v="0"/>
  </r>
  <r>
    <x v="37"/>
    <s v="남성"/>
    <x v="2"/>
    <x v="6"/>
    <s v="카메라 흔들림"/>
    <x v="0"/>
    <s v="캐릭터 소리"/>
    <x v="0"/>
    <x v="0"/>
  </r>
  <r>
    <x v="38"/>
    <s v="남성"/>
    <x v="2"/>
    <x v="6"/>
    <s v="파티클 이펙트"/>
    <x v="0"/>
    <s v="피격음"/>
    <x v="0"/>
    <x v="0"/>
  </r>
  <r>
    <x v="39"/>
    <s v="남성"/>
    <x v="2"/>
    <x v="6"/>
    <s v="파티클 이펙트"/>
    <x v="0"/>
    <s v="피격음"/>
    <x v="0"/>
    <x v="0"/>
  </r>
  <r>
    <x v="40"/>
    <s v="남성"/>
    <x v="2"/>
    <x v="6"/>
    <s v="프레임 딜레이"/>
    <x v="0"/>
    <s v="타격음"/>
    <x v="0"/>
    <x v="0"/>
  </r>
  <r>
    <x v="41"/>
    <s v="남성"/>
    <x v="2"/>
    <x v="7"/>
    <s v="카메라 흔들림"/>
    <x v="0"/>
    <s v="타격음"/>
    <x v="0"/>
    <x v="0"/>
  </r>
  <r>
    <x v="42"/>
    <s v="남성"/>
    <x v="2"/>
    <x v="7"/>
    <s v="파티클 이펙트"/>
    <x v="0"/>
    <s v="타격음"/>
    <x v="0"/>
    <x v="0"/>
  </r>
  <r>
    <x v="43"/>
    <s v="남성"/>
    <x v="2"/>
    <x v="7"/>
    <s v="파티클 이펙트"/>
    <x v="0"/>
    <s v="타격음"/>
    <x v="0"/>
    <x v="0"/>
  </r>
  <r>
    <x v="44"/>
    <s v="남성"/>
    <x v="2"/>
    <x v="7"/>
    <s v="파티클 이펙트"/>
    <x v="0"/>
    <s v="타격음"/>
    <x v="0"/>
    <x v="0"/>
  </r>
  <r>
    <x v="45"/>
    <s v="남성"/>
    <x v="2"/>
    <x v="7"/>
    <s v="파티클 이펙트"/>
    <x v="0"/>
    <s v="타격음"/>
    <x v="0"/>
    <x v="0"/>
  </r>
  <r>
    <x v="46"/>
    <s v="남성"/>
    <x v="2"/>
    <x v="7"/>
    <s v="프레임 딜레이"/>
    <x v="0"/>
    <s v="타격음"/>
    <x v="0"/>
    <x v="0"/>
  </r>
  <r>
    <x v="47"/>
    <s v="남성"/>
    <x v="2"/>
    <x v="7"/>
    <s v="프레임 딜레이"/>
    <x v="0"/>
    <s v="타격음"/>
    <x v="0"/>
    <x v="0"/>
  </r>
  <r>
    <x v="48"/>
    <s v="남성"/>
    <x v="2"/>
    <x v="16"/>
    <s v="프레임 딜레이"/>
    <x v="0"/>
    <s v="타격음"/>
    <x v="0"/>
    <x v="0"/>
  </r>
  <r>
    <x v="49"/>
    <s v="남성"/>
    <x v="2"/>
    <x v="9"/>
    <s v="카메라 흔들림"/>
    <x v="0"/>
    <s v="타격음"/>
    <x v="0"/>
    <x v="0"/>
  </r>
  <r>
    <x v="50"/>
    <s v="남성"/>
    <x v="2"/>
    <x v="17"/>
    <s v="카메라 흔들림"/>
    <x v="3"/>
    <s v="타격음"/>
    <x v="0"/>
    <x v="0"/>
  </r>
  <r>
    <x v="51"/>
    <s v="남성"/>
    <x v="2"/>
    <x v="18"/>
    <s v="파티클 이펙트"/>
    <x v="0"/>
    <s v="타격음"/>
    <x v="0"/>
    <x v="0"/>
  </r>
  <r>
    <x v="52"/>
    <s v="남성"/>
    <x v="2"/>
    <x v="19"/>
    <s v="파티클 이펙트"/>
    <x v="0"/>
    <s v="타격음"/>
    <x v="0"/>
    <x v="0"/>
  </r>
  <r>
    <x v="53"/>
    <s v="남성"/>
    <x v="2"/>
    <x v="1"/>
    <s v="애니메이션"/>
    <x v="0"/>
    <s v="타격음, 피격음"/>
    <x v="4"/>
    <x v="0"/>
  </r>
  <r>
    <x v="54"/>
    <s v="남성"/>
    <x v="2"/>
    <x v="1"/>
    <s v="카메라 흔들림"/>
    <x v="0"/>
    <s v="타격음"/>
    <x v="0"/>
    <x v="0"/>
  </r>
  <r>
    <x v="55"/>
    <s v="남성"/>
    <x v="2"/>
    <x v="20"/>
    <s v="애니메이션"/>
    <x v="0"/>
    <s v="타격음"/>
    <x v="0"/>
    <x v="0"/>
  </r>
  <r>
    <x v="56"/>
    <s v="남성"/>
    <x v="2"/>
    <x v="20"/>
    <s v="애니메이션"/>
    <x v="0"/>
    <s v="피격음"/>
    <x v="0"/>
    <x v="0"/>
  </r>
  <r>
    <x v="57"/>
    <s v="남성"/>
    <x v="2"/>
    <x v="20"/>
    <s v="카메라 흔들림"/>
    <x v="0"/>
    <s v="피격음"/>
    <x v="0"/>
    <x v="0"/>
  </r>
  <r>
    <x v="58"/>
    <s v="남성"/>
    <x v="2"/>
    <x v="20"/>
    <s v="파티클 이펙트"/>
    <x v="0"/>
    <s v="타격음"/>
    <x v="0"/>
    <x v="0"/>
  </r>
  <r>
    <x v="59"/>
    <s v="남성"/>
    <x v="2"/>
    <x v="20"/>
    <s v="파티클 이펙트"/>
    <x v="0"/>
    <s v="타격음"/>
    <x v="0"/>
    <x v="0"/>
  </r>
  <r>
    <x v="60"/>
    <s v="남성"/>
    <x v="2"/>
    <x v="20"/>
    <s v="프레임 딜레이"/>
    <x v="0"/>
    <s v="캐릭터 소리"/>
    <x v="0"/>
    <x v="0"/>
  </r>
  <r>
    <x v="61"/>
    <s v="남성"/>
    <x v="2"/>
    <x v="21"/>
    <s v="파티클 이펙트"/>
    <x v="0"/>
    <s v="타격음"/>
    <x v="0"/>
    <x v="0"/>
  </r>
  <r>
    <x v="62"/>
    <s v="남성"/>
    <x v="2"/>
    <x v="22"/>
    <s v="애니메이션"/>
    <x v="0"/>
    <s v="타격음"/>
    <x v="0"/>
    <x v="0"/>
  </r>
  <r>
    <x v="63"/>
    <s v="남성"/>
    <x v="2"/>
    <x v="2"/>
    <s v="카메라 흔들림"/>
    <x v="0"/>
    <s v="타격음"/>
    <x v="0"/>
    <x v="0"/>
  </r>
  <r>
    <x v="64"/>
    <s v="남성"/>
    <x v="2"/>
    <x v="23"/>
    <s v="파티클 이펙트"/>
    <x v="0"/>
    <s v="타격음"/>
    <x v="0"/>
    <x v="0"/>
  </r>
  <r>
    <x v="65"/>
    <s v="남성"/>
    <x v="2"/>
    <x v="10"/>
    <s v="카메라 흔들림"/>
    <x v="4"/>
    <s v="캐릭터 소리"/>
    <x v="5"/>
    <x v="0"/>
  </r>
  <r>
    <x v="66"/>
    <s v="남성"/>
    <x v="2"/>
    <x v="0"/>
    <s v="애니메이션"/>
    <x v="0"/>
    <s v="타격음"/>
    <x v="0"/>
    <x v="0"/>
  </r>
  <r>
    <x v="67"/>
    <s v="남성"/>
    <x v="2"/>
    <x v="24"/>
    <s v="카메라 흔들림"/>
    <x v="0"/>
    <s v="타격음"/>
    <x v="0"/>
    <x v="0"/>
  </r>
  <r>
    <x v="68"/>
    <s v="남성"/>
    <x v="2"/>
    <x v="25"/>
    <s v="애니메이션"/>
    <x v="5"/>
    <s v="캐릭터 소리"/>
    <x v="6"/>
    <x v="0"/>
  </r>
  <r>
    <x v="69"/>
    <s v="남성"/>
    <x v="2"/>
    <x v="26"/>
    <s v="파티클 이펙트"/>
    <x v="0"/>
    <s v="타격음"/>
    <x v="0"/>
    <x v="0"/>
  </r>
  <r>
    <x v="70"/>
    <s v="여성"/>
    <x v="2"/>
    <x v="4"/>
    <s v="애니메이션"/>
    <x v="0"/>
    <s v="타격음"/>
    <x v="0"/>
    <x v="0"/>
  </r>
  <r>
    <x v="71"/>
    <s v="여성"/>
    <x v="2"/>
    <x v="4"/>
    <s v="애니메이션"/>
    <x v="0"/>
    <s v="타격음"/>
    <x v="0"/>
    <x v="0"/>
  </r>
  <r>
    <x v="72"/>
    <s v="여성"/>
    <x v="2"/>
    <x v="4"/>
    <s v="애니메이션"/>
    <x v="0"/>
    <s v="타격음"/>
    <x v="0"/>
    <x v="0"/>
  </r>
  <r>
    <x v="73"/>
    <s v="여성"/>
    <x v="2"/>
    <x v="4"/>
    <s v="카메라 흔들림"/>
    <x v="0"/>
    <s v="피격음"/>
    <x v="0"/>
    <x v="0"/>
  </r>
  <r>
    <x v="74"/>
    <s v="여성"/>
    <x v="2"/>
    <x v="4"/>
    <s v="프레임 딜레이"/>
    <x v="0"/>
    <s v="캐릭터 소리"/>
    <x v="0"/>
    <x v="0"/>
  </r>
  <r>
    <x v="75"/>
    <s v="여성"/>
    <x v="2"/>
    <x v="27"/>
    <s v="애니메이션"/>
    <x v="0"/>
    <s v="타격음"/>
    <x v="0"/>
    <x v="0"/>
  </r>
  <r>
    <x v="76"/>
    <s v="여성"/>
    <x v="2"/>
    <x v="28"/>
    <s v="애니메이션"/>
    <x v="6"/>
    <s v="타격음"/>
    <x v="0"/>
    <x v="0"/>
  </r>
  <r>
    <x v="77"/>
    <s v="여성"/>
    <x v="2"/>
    <x v="6"/>
    <s v="애니메이션"/>
    <x v="0"/>
    <s v="타격음"/>
    <x v="0"/>
    <x v="0"/>
  </r>
  <r>
    <x v="78"/>
    <s v="여성"/>
    <x v="2"/>
    <x v="6"/>
    <s v="애니메이션"/>
    <x v="0"/>
    <s v="타격음"/>
    <x v="0"/>
    <x v="0"/>
  </r>
  <r>
    <x v="79"/>
    <s v="여성"/>
    <x v="2"/>
    <x v="6"/>
    <s v="카메라 흔들림"/>
    <x v="0"/>
    <s v="타격음"/>
    <x v="0"/>
    <x v="0"/>
  </r>
  <r>
    <x v="80"/>
    <s v="여성"/>
    <x v="2"/>
    <x v="6"/>
    <s v="파티클 이펙트"/>
    <x v="0"/>
    <s v="타격음"/>
    <x v="0"/>
    <x v="0"/>
  </r>
  <r>
    <x v="81"/>
    <s v="여성"/>
    <x v="2"/>
    <x v="6"/>
    <s v="파티클 이펙트"/>
    <x v="0"/>
    <s v="타격음"/>
    <x v="0"/>
    <x v="0"/>
  </r>
  <r>
    <x v="82"/>
    <s v="여성"/>
    <x v="2"/>
    <x v="6"/>
    <s v="프레임 딜레이"/>
    <x v="0"/>
    <s v="타격음"/>
    <x v="0"/>
    <x v="2"/>
  </r>
  <r>
    <x v="83"/>
    <s v="여성"/>
    <x v="2"/>
    <x v="7"/>
    <s v="애니메이션"/>
    <x v="0"/>
    <s v="타격음"/>
    <x v="0"/>
    <x v="0"/>
  </r>
  <r>
    <x v="84"/>
    <s v="여성"/>
    <x v="2"/>
    <x v="29"/>
    <s v="카메라 흔들림"/>
    <x v="0"/>
    <s v="타격음"/>
    <x v="0"/>
    <x v="0"/>
  </r>
  <r>
    <x v="85"/>
    <s v="여성"/>
    <x v="2"/>
    <x v="30"/>
    <s v="파티클 이펙트"/>
    <x v="7"/>
    <s v="타격음"/>
    <x v="0"/>
    <x v="0"/>
  </r>
  <r>
    <x v="86"/>
    <s v="여성"/>
    <x v="2"/>
    <x v="30"/>
    <s v="프레임 딜레이"/>
    <x v="0"/>
    <s v="피격음"/>
    <x v="7"/>
    <x v="0"/>
  </r>
  <r>
    <x v="87"/>
    <s v="여성"/>
    <x v="2"/>
    <x v="31"/>
    <s v="애니메이션"/>
    <x v="0"/>
    <s v="타격음"/>
    <x v="0"/>
    <x v="0"/>
  </r>
  <r>
    <x v="88"/>
    <s v="여성"/>
    <x v="2"/>
    <x v="18"/>
    <s v="애니메이션"/>
    <x v="0"/>
    <s v="타격음"/>
    <x v="0"/>
    <x v="0"/>
  </r>
  <r>
    <x v="89"/>
    <s v="여성"/>
    <x v="2"/>
    <x v="32"/>
    <s v="카메라 흔들림"/>
    <x v="0"/>
    <s v="타격음"/>
    <x v="0"/>
    <x v="0"/>
  </r>
  <r>
    <x v="90"/>
    <s v="여성"/>
    <x v="2"/>
    <x v="1"/>
    <s v="애니메이션"/>
    <x v="0"/>
    <s v="타격음"/>
    <x v="0"/>
    <x v="0"/>
  </r>
  <r>
    <x v="91"/>
    <s v="여성"/>
    <x v="2"/>
    <x v="1"/>
    <s v="애니메이션"/>
    <x v="0"/>
    <s v="타격음"/>
    <x v="0"/>
    <x v="0"/>
  </r>
  <r>
    <x v="92"/>
    <s v="여성"/>
    <x v="2"/>
    <x v="1"/>
    <s v="파티클 이펙트"/>
    <x v="0"/>
    <s v="캐릭터 소리"/>
    <x v="0"/>
    <x v="0"/>
  </r>
  <r>
    <x v="93"/>
    <s v="여성"/>
    <x v="2"/>
    <x v="1"/>
    <s v="파티클 이펙트"/>
    <x v="0"/>
    <s v="타격음"/>
    <x v="0"/>
    <x v="0"/>
  </r>
  <r>
    <x v="94"/>
    <s v="여성"/>
    <x v="2"/>
    <x v="1"/>
    <s v="파티클 이펙트"/>
    <x v="0"/>
    <s v="타격음"/>
    <x v="0"/>
    <x v="0"/>
  </r>
  <r>
    <x v="95"/>
    <s v="여성"/>
    <x v="2"/>
    <x v="20"/>
    <s v="애니메이션"/>
    <x v="0"/>
    <s v="타격음"/>
    <x v="8"/>
    <x v="0"/>
  </r>
  <r>
    <x v="96"/>
    <s v="여성"/>
    <x v="2"/>
    <x v="20"/>
    <s v="애니메이션"/>
    <x v="0"/>
    <s v="타격음"/>
    <x v="0"/>
    <x v="0"/>
  </r>
  <r>
    <x v="97"/>
    <s v="여성"/>
    <x v="2"/>
    <x v="20"/>
    <s v="카메라 흔들림"/>
    <x v="0"/>
    <s v="타격음"/>
    <x v="0"/>
    <x v="0"/>
  </r>
  <r>
    <x v="98"/>
    <s v="여성"/>
    <x v="2"/>
    <x v="20"/>
    <s v="파티클 이펙트"/>
    <x v="0"/>
    <s v="타격음"/>
    <x v="0"/>
    <x v="0"/>
  </r>
  <r>
    <x v="99"/>
    <s v="여성"/>
    <x v="2"/>
    <x v="10"/>
    <s v="애니메이션"/>
    <x v="0"/>
    <s v="타격음"/>
    <x v="0"/>
    <x v="0"/>
  </r>
  <r>
    <x v="100"/>
    <s v="여성"/>
    <x v="2"/>
    <x v="10"/>
    <s v="애니메이션"/>
    <x v="0"/>
    <s v="피격음"/>
    <x v="0"/>
    <x v="0"/>
  </r>
  <r>
    <x v="101"/>
    <s v="여성"/>
    <x v="2"/>
    <x v="0"/>
    <s v="애니메이션"/>
    <x v="0"/>
    <s v="타격음"/>
    <x v="0"/>
    <x v="0"/>
  </r>
  <r>
    <x v="102"/>
    <s v="여성"/>
    <x v="2"/>
    <x v="0"/>
    <s v="애니메이션"/>
    <x v="0"/>
    <s v="타격음"/>
    <x v="0"/>
    <x v="0"/>
  </r>
  <r>
    <x v="103"/>
    <s v="여성"/>
    <x v="2"/>
    <x v="0"/>
    <s v="파티클 이펙트"/>
    <x v="0"/>
    <s v="타격음"/>
    <x v="0"/>
    <x v="0"/>
  </r>
  <r>
    <x v="104"/>
    <s v="여성"/>
    <x v="2"/>
    <x v="33"/>
    <s v="애니메이션"/>
    <x v="0"/>
    <s v="피격음"/>
    <x v="0"/>
    <x v="0"/>
  </r>
  <r>
    <x v="105"/>
    <s v="여성"/>
    <x v="2"/>
    <x v="34"/>
    <s v="프레임 딜레이"/>
    <x v="8"/>
    <s v="피격음"/>
    <x v="9"/>
    <x v="0"/>
  </r>
  <r>
    <x v="106"/>
    <s v="남성"/>
    <x v="3"/>
    <x v="4"/>
    <s v="애니메이션"/>
    <x v="9"/>
    <s v="타격음"/>
    <x v="0"/>
    <x v="0"/>
  </r>
  <r>
    <x v="107"/>
    <s v="남성"/>
    <x v="3"/>
    <x v="4"/>
    <s v="애니메이션"/>
    <x v="0"/>
    <s v="피격음"/>
    <x v="0"/>
    <x v="0"/>
  </r>
  <r>
    <x v="108"/>
    <s v="남성"/>
    <x v="3"/>
    <x v="4"/>
    <s v="파티클 이펙트"/>
    <x v="0"/>
    <s v="캐릭터 소리"/>
    <x v="0"/>
    <x v="0"/>
  </r>
  <r>
    <x v="109"/>
    <s v="남성"/>
    <x v="3"/>
    <x v="4"/>
    <s v="파티클 이펙트"/>
    <x v="0"/>
    <s v="타격음"/>
    <x v="0"/>
    <x v="0"/>
  </r>
  <r>
    <x v="110"/>
    <s v="남성"/>
    <x v="3"/>
    <x v="4"/>
    <s v="파티클 이펙트"/>
    <x v="0"/>
    <s v="타격음"/>
    <x v="0"/>
    <x v="0"/>
  </r>
  <r>
    <x v="111"/>
    <s v="남성"/>
    <x v="3"/>
    <x v="4"/>
    <s v="파티클 이펙트"/>
    <x v="0"/>
    <s v="타격음"/>
    <x v="0"/>
    <x v="0"/>
  </r>
  <r>
    <x v="112"/>
    <s v="남성"/>
    <x v="3"/>
    <x v="4"/>
    <s v="프레임 딜레이"/>
    <x v="0"/>
    <s v="캐릭터 소리"/>
    <x v="0"/>
    <x v="0"/>
  </r>
  <r>
    <x v="113"/>
    <s v="남성"/>
    <x v="3"/>
    <x v="35"/>
    <s v="프레임 딜레이"/>
    <x v="0"/>
    <s v="타격음"/>
    <x v="0"/>
    <x v="0"/>
  </r>
  <r>
    <x v="114"/>
    <s v="남성"/>
    <x v="3"/>
    <x v="5"/>
    <s v="프레임 딜레이"/>
    <x v="10"/>
    <s v="타격음"/>
    <x v="10"/>
    <x v="0"/>
  </r>
  <r>
    <x v="115"/>
    <s v="남성"/>
    <x v="3"/>
    <x v="5"/>
    <s v="프레임 딜레이"/>
    <x v="0"/>
    <s v="타격음"/>
    <x v="0"/>
    <x v="0"/>
  </r>
  <r>
    <x v="116"/>
    <s v="남성"/>
    <x v="3"/>
    <x v="13"/>
    <s v="카메라 흔들림"/>
    <x v="0"/>
    <s v="피격음"/>
    <x v="0"/>
    <x v="0"/>
  </r>
  <r>
    <x v="117"/>
    <s v="남성"/>
    <x v="3"/>
    <x v="36"/>
    <s v="애니메이션"/>
    <x v="0"/>
    <s v="캐릭터 소리"/>
    <x v="0"/>
    <x v="0"/>
  </r>
  <r>
    <x v="118"/>
    <s v="남성"/>
    <x v="3"/>
    <x v="6"/>
    <s v="애니메이션"/>
    <x v="11"/>
    <s v="타격음"/>
    <x v="11"/>
    <x v="3"/>
  </r>
  <r>
    <x v="119"/>
    <s v="남성"/>
    <x v="3"/>
    <x v="6"/>
    <s v="카메라 흔들림"/>
    <x v="0"/>
    <s v="타격음"/>
    <x v="0"/>
    <x v="0"/>
  </r>
  <r>
    <x v="120"/>
    <s v="남성"/>
    <x v="3"/>
    <x v="6"/>
    <s v="파티클 이펙트"/>
    <x v="0"/>
    <s v="타격음"/>
    <x v="0"/>
    <x v="0"/>
  </r>
  <r>
    <x v="121"/>
    <s v="남성"/>
    <x v="3"/>
    <x v="6"/>
    <s v="프레임 딜레이"/>
    <x v="0"/>
    <s v="타격음"/>
    <x v="0"/>
    <x v="0"/>
  </r>
  <r>
    <x v="122"/>
    <s v="남성"/>
    <x v="3"/>
    <x v="7"/>
    <s v="카메라 흔들림"/>
    <x v="0"/>
    <s v="타격음"/>
    <x v="0"/>
    <x v="0"/>
  </r>
  <r>
    <x v="123"/>
    <s v="남성"/>
    <x v="3"/>
    <x v="7"/>
    <s v="파티클 이펙트"/>
    <x v="0"/>
    <s v="타격음"/>
    <x v="0"/>
    <x v="0"/>
  </r>
  <r>
    <x v="124"/>
    <s v="남성"/>
    <x v="3"/>
    <x v="7"/>
    <s v="파티클 이펙트"/>
    <x v="0"/>
    <s v="타격음"/>
    <x v="0"/>
    <x v="0"/>
  </r>
  <r>
    <x v="125"/>
    <s v="남성"/>
    <x v="3"/>
    <x v="7"/>
    <s v="프레임 딜레이"/>
    <x v="0"/>
    <s v="타격음"/>
    <x v="0"/>
    <x v="0"/>
  </r>
  <r>
    <x v="126"/>
    <s v="남성"/>
    <x v="3"/>
    <x v="16"/>
    <s v="애니메이션"/>
    <x v="0"/>
    <s v="타격음"/>
    <x v="0"/>
    <x v="0"/>
  </r>
  <r>
    <x v="127"/>
    <s v="남성"/>
    <x v="3"/>
    <x v="37"/>
    <s v="파티클 이펙트"/>
    <x v="0"/>
    <s v="타격음"/>
    <x v="12"/>
    <x v="0"/>
  </r>
  <r>
    <x v="128"/>
    <s v="남성"/>
    <x v="3"/>
    <x v="38"/>
    <s v="카메라 흔들림"/>
    <x v="0"/>
    <s v="캐릭터 소리"/>
    <x v="0"/>
    <x v="0"/>
  </r>
  <r>
    <x v="129"/>
    <s v="남성"/>
    <x v="3"/>
    <x v="38"/>
    <s v="프레임 딜레이"/>
    <x v="0"/>
    <s v="타격음"/>
    <x v="0"/>
    <x v="0"/>
  </r>
  <r>
    <x v="130"/>
    <s v="남성"/>
    <x v="3"/>
    <x v="1"/>
    <s v="애니메이션"/>
    <x v="12"/>
    <s v="타격음"/>
    <x v="13"/>
    <x v="0"/>
  </r>
  <r>
    <x v="131"/>
    <s v="남성"/>
    <x v="3"/>
    <x v="1"/>
    <s v="애니메이션"/>
    <x v="0"/>
    <s v="타격음"/>
    <x v="0"/>
    <x v="0"/>
  </r>
  <r>
    <x v="132"/>
    <s v="남성"/>
    <x v="3"/>
    <x v="1"/>
    <s v="애니메이션"/>
    <x v="0"/>
    <s v="타격음"/>
    <x v="0"/>
    <x v="0"/>
  </r>
  <r>
    <x v="133"/>
    <s v="남성"/>
    <x v="3"/>
    <x v="1"/>
    <s v="카메라 흔들림"/>
    <x v="1"/>
    <s v="타격음"/>
    <x v="0"/>
    <x v="0"/>
  </r>
  <r>
    <x v="134"/>
    <s v="남성"/>
    <x v="3"/>
    <x v="1"/>
    <s v="카메라 흔들림"/>
    <x v="0"/>
    <s v="타격음"/>
    <x v="0"/>
    <x v="0"/>
  </r>
  <r>
    <x v="135"/>
    <s v="남성"/>
    <x v="3"/>
    <x v="1"/>
    <s v="카메라 흔들림"/>
    <x v="0"/>
    <s v="타격음"/>
    <x v="0"/>
    <x v="0"/>
  </r>
  <r>
    <x v="136"/>
    <s v="남성"/>
    <x v="3"/>
    <x v="1"/>
    <s v="카메라 흔들림"/>
    <x v="0"/>
    <s v="타격음"/>
    <x v="0"/>
    <x v="0"/>
  </r>
  <r>
    <x v="137"/>
    <s v="남성"/>
    <x v="3"/>
    <x v="1"/>
    <s v="프레임 딜레이"/>
    <x v="13"/>
    <s v="타격음"/>
    <x v="14"/>
    <x v="0"/>
  </r>
  <r>
    <x v="138"/>
    <s v="남성"/>
    <x v="3"/>
    <x v="1"/>
    <s v="프레임 딜레이"/>
    <x v="0"/>
    <s v="타격음"/>
    <x v="0"/>
    <x v="0"/>
  </r>
  <r>
    <x v="139"/>
    <s v="남성"/>
    <x v="3"/>
    <x v="39"/>
    <s v="파티클 이펙트"/>
    <x v="0"/>
    <s v="타격음"/>
    <x v="0"/>
    <x v="0"/>
  </r>
  <r>
    <x v="140"/>
    <s v="남성"/>
    <x v="3"/>
    <x v="20"/>
    <s v="애니메이션"/>
    <x v="0"/>
    <s v="타격음"/>
    <x v="0"/>
    <x v="0"/>
  </r>
  <r>
    <x v="141"/>
    <s v="남성"/>
    <x v="3"/>
    <x v="20"/>
    <s v="애니메이션"/>
    <x v="0"/>
    <s v="타격음"/>
    <x v="0"/>
    <x v="0"/>
  </r>
  <r>
    <x v="142"/>
    <s v="남성"/>
    <x v="3"/>
    <x v="20"/>
    <s v="카메라 흔들림"/>
    <x v="14"/>
    <s v="타격음, 피격음"/>
    <x v="15"/>
    <x v="0"/>
  </r>
  <r>
    <x v="143"/>
    <s v="남성"/>
    <x v="3"/>
    <x v="20"/>
    <s v="파티클 이펙트"/>
    <x v="0"/>
    <s v="타격음"/>
    <x v="0"/>
    <x v="0"/>
  </r>
  <r>
    <x v="144"/>
    <s v="남성"/>
    <x v="3"/>
    <x v="20"/>
    <s v="파티클 이펙트"/>
    <x v="0"/>
    <s v="타격음"/>
    <x v="0"/>
    <x v="0"/>
  </r>
  <r>
    <x v="145"/>
    <s v="남성"/>
    <x v="3"/>
    <x v="20"/>
    <s v="파티클 이펙트"/>
    <x v="0"/>
    <s v="타격음"/>
    <x v="0"/>
    <x v="0"/>
  </r>
  <r>
    <x v="146"/>
    <s v="남성"/>
    <x v="3"/>
    <x v="40"/>
    <s v="프레임 딜레이"/>
    <x v="15"/>
    <s v="타격음"/>
    <x v="16"/>
    <x v="0"/>
  </r>
  <r>
    <x v="147"/>
    <s v="남성"/>
    <x v="3"/>
    <x v="21"/>
    <s v="애니메이션"/>
    <x v="0"/>
    <s v="타격음"/>
    <x v="0"/>
    <x v="0"/>
  </r>
  <r>
    <x v="148"/>
    <s v="남성"/>
    <x v="3"/>
    <x v="2"/>
    <s v="프레임 딜레이"/>
    <x v="0"/>
    <s v="타격음"/>
    <x v="0"/>
    <x v="0"/>
  </r>
  <r>
    <x v="149"/>
    <s v="남성"/>
    <x v="3"/>
    <x v="10"/>
    <s v="파티클 이펙트"/>
    <x v="0"/>
    <s v="타격음, 피격음"/>
    <x v="0"/>
    <x v="0"/>
  </r>
  <r>
    <x v="150"/>
    <s v="남성"/>
    <x v="3"/>
    <x v="10"/>
    <s v="애니메이션"/>
    <x v="0"/>
    <s v="피격음"/>
    <x v="0"/>
    <x v="0"/>
  </r>
  <r>
    <x v="151"/>
    <s v="남성"/>
    <x v="3"/>
    <x v="10"/>
    <s v="파티클 이펙트"/>
    <x v="16"/>
    <s v="캐릭터 소리"/>
    <x v="0"/>
    <x v="0"/>
  </r>
  <r>
    <x v="152"/>
    <s v="남성"/>
    <x v="3"/>
    <x v="10"/>
    <s v="파티클 이펙트"/>
    <x v="17"/>
    <s v="타격음"/>
    <x v="17"/>
    <x v="4"/>
  </r>
  <r>
    <x v="153"/>
    <s v="남성"/>
    <x v="3"/>
    <x v="10"/>
    <s v="파티클 이펙트"/>
    <x v="0"/>
    <s v="타격음"/>
    <x v="0"/>
    <x v="0"/>
  </r>
  <r>
    <x v="154"/>
    <s v="남성"/>
    <x v="3"/>
    <x v="10"/>
    <s v="파티클 이펙트"/>
    <x v="0"/>
    <s v="타격음"/>
    <x v="0"/>
    <x v="0"/>
  </r>
  <r>
    <x v="155"/>
    <s v="남성"/>
    <x v="3"/>
    <x v="10"/>
    <s v="파티클 이펙트"/>
    <x v="0"/>
    <s v="타격음"/>
    <x v="0"/>
    <x v="0"/>
  </r>
  <r>
    <x v="156"/>
    <s v="남성"/>
    <x v="3"/>
    <x v="0"/>
    <s v="카메라 흔들림"/>
    <x v="18"/>
    <s v="타격음"/>
    <x v="18"/>
    <x v="0"/>
  </r>
  <r>
    <x v="157"/>
    <s v="남성"/>
    <x v="3"/>
    <x v="0"/>
    <s v="파티클 이펙트"/>
    <x v="0"/>
    <s v="피격음"/>
    <x v="0"/>
    <x v="0"/>
  </r>
  <r>
    <x v="158"/>
    <s v="남성"/>
    <x v="3"/>
    <x v="24"/>
    <s v="파티클 이펙트"/>
    <x v="0"/>
    <s v="타격음"/>
    <x v="0"/>
    <x v="0"/>
  </r>
  <r>
    <x v="159"/>
    <s v="남성"/>
    <x v="3"/>
    <x v="41"/>
    <s v="애니메이션"/>
    <x v="0"/>
    <s v="타격음"/>
    <x v="0"/>
    <x v="0"/>
  </r>
  <r>
    <x v="160"/>
    <s v="남성"/>
    <x v="3"/>
    <x v="42"/>
    <s v="애니메이션"/>
    <x v="0"/>
    <s v="타격음"/>
    <x v="0"/>
    <x v="0"/>
  </r>
  <r>
    <x v="161"/>
    <s v="남성"/>
    <x v="3"/>
    <x v="43"/>
    <s v="파티클 이펙트"/>
    <x v="0"/>
    <s v="피격음"/>
    <x v="0"/>
    <x v="0"/>
  </r>
  <r>
    <x v="162"/>
    <s v="남성"/>
    <x v="3"/>
    <x v="3"/>
    <s v="카메라 흔들림"/>
    <x v="0"/>
    <s v="캐릭터 소리"/>
    <x v="0"/>
    <x v="0"/>
  </r>
  <r>
    <x v="163"/>
    <s v="남성"/>
    <x v="3"/>
    <x v="44"/>
    <s v="애니메이션"/>
    <x v="0"/>
    <s v="타격음"/>
    <x v="0"/>
    <x v="0"/>
  </r>
  <r>
    <x v="164"/>
    <s v="여성"/>
    <x v="3"/>
    <x v="45"/>
    <s v="애니메이션"/>
    <x v="19"/>
    <s v="타격음"/>
    <x v="19"/>
    <x v="0"/>
  </r>
  <r>
    <x v="165"/>
    <s v="여성"/>
    <x v="3"/>
    <x v="6"/>
    <s v="애니메이션"/>
    <x v="0"/>
    <s v="타격음"/>
    <x v="0"/>
    <x v="0"/>
  </r>
  <r>
    <x v="166"/>
    <s v="여성"/>
    <x v="3"/>
    <x v="6"/>
    <s v="카메라 흔들림"/>
    <x v="0"/>
    <s v="피격음"/>
    <x v="0"/>
    <x v="0"/>
  </r>
  <r>
    <x v="167"/>
    <s v="여성"/>
    <x v="3"/>
    <x v="1"/>
    <s v="애니메이션"/>
    <x v="0"/>
    <s v="캐릭터 소리"/>
    <x v="0"/>
    <x v="0"/>
  </r>
  <r>
    <x v="168"/>
    <s v="여성"/>
    <x v="3"/>
    <x v="1"/>
    <s v="애니메이션"/>
    <x v="0"/>
    <s v="타격음"/>
    <x v="0"/>
    <x v="0"/>
  </r>
  <r>
    <x v="169"/>
    <s v="여성"/>
    <x v="3"/>
    <x v="1"/>
    <s v="파티클 이펙트"/>
    <x v="0"/>
    <s v="타격음"/>
    <x v="0"/>
    <x v="0"/>
  </r>
  <r>
    <x v="170"/>
    <s v="여성"/>
    <x v="3"/>
    <x v="20"/>
    <s v="애니메이션"/>
    <x v="0"/>
    <s v="타격음"/>
    <x v="0"/>
    <x v="0"/>
  </r>
  <r>
    <x v="171"/>
    <s v="여성"/>
    <x v="3"/>
    <x v="46"/>
    <s v="카메라 흔들림"/>
    <x v="0"/>
    <s v="타격음"/>
    <x v="0"/>
    <x v="0"/>
  </r>
  <r>
    <x v="172"/>
    <s v="여성"/>
    <x v="3"/>
    <x v="10"/>
    <s v="파티클 이펙트"/>
    <x v="0"/>
    <s v="피격음"/>
    <x v="0"/>
    <x v="0"/>
  </r>
  <r>
    <x v="173"/>
    <s v="여성"/>
    <x v="3"/>
    <x v="0"/>
    <s v="애니메이션"/>
    <x v="0"/>
    <s v="타격음"/>
    <x v="0"/>
    <x v="0"/>
  </r>
  <r>
    <x v="174"/>
    <s v="여성"/>
    <x v="3"/>
    <x v="0"/>
    <s v="애니메이션"/>
    <x v="0"/>
    <s v="타격음"/>
    <x v="0"/>
    <x v="0"/>
  </r>
  <r>
    <x v="175"/>
    <s v="남성"/>
    <x v="4"/>
    <x v="4"/>
    <s v="파티클 이펙트"/>
    <x v="0"/>
    <s v="타격음"/>
    <x v="0"/>
    <x v="0"/>
  </r>
  <r>
    <x v="176"/>
    <s v="남성"/>
    <x v="4"/>
    <x v="1"/>
    <s v="애니메이션"/>
    <x v="0"/>
    <s v="캐릭터 소리"/>
    <x v="0"/>
    <x v="0"/>
  </r>
  <r>
    <x v="177"/>
    <s v="남성"/>
    <x v="4"/>
    <x v="47"/>
    <s v="프레임 딜레이"/>
    <x v="0"/>
    <s v="캐릭터 소리"/>
    <x v="0"/>
    <x v="0"/>
  </r>
  <r>
    <x v="178"/>
    <s v="여성"/>
    <x v="4"/>
    <x v="6"/>
    <s v="애니메이션"/>
    <x v="0"/>
    <s v="타격음"/>
    <x v="0"/>
    <x v="0"/>
  </r>
  <r>
    <x v="179"/>
    <s v="여성"/>
    <x v="4"/>
    <x v="30"/>
    <s v="애니메이션"/>
    <x v="0"/>
    <s v="타격음"/>
    <x v="0"/>
    <x v="0"/>
  </r>
  <r>
    <x v="180"/>
    <s v="여성"/>
    <x v="4"/>
    <x v="1"/>
    <s v="애니메이션"/>
    <x v="0"/>
    <s v="캐릭터 소리"/>
    <x v="0"/>
    <x v="0"/>
  </r>
  <r>
    <x v="181"/>
    <s v="여성"/>
    <x v="4"/>
    <x v="1"/>
    <s v="애니메이션"/>
    <x v="20"/>
    <s v="타격음"/>
    <x v="0"/>
    <x v="0"/>
  </r>
  <r>
    <x v="182"/>
    <s v="여성"/>
    <x v="4"/>
    <x v="1"/>
    <s v="파티클 이펙트"/>
    <x v="0"/>
    <s v="타격음"/>
    <x v="0"/>
    <x v="0"/>
  </r>
  <r>
    <x v="183"/>
    <s v="남성"/>
    <x v="5"/>
    <x v="6"/>
    <s v="애니메이션"/>
    <x v="0"/>
    <s v="타격음"/>
    <x v="0"/>
    <x v="0"/>
  </r>
  <r>
    <x v="184"/>
    <s v="남성"/>
    <x v="5"/>
    <x v="1"/>
    <s v="파티클 이펙트"/>
    <x v="0"/>
    <s v="타격음"/>
    <x v="0"/>
    <x v="0"/>
  </r>
  <r>
    <x v="185"/>
    <s v="여성"/>
    <x v="5"/>
    <x v="6"/>
    <s v="애니메이션"/>
    <x v="0"/>
    <s v="타격음"/>
    <x v="0"/>
    <x v="0"/>
  </r>
  <r>
    <x v="186"/>
    <s v="여성"/>
    <x v="5"/>
    <x v="1"/>
    <s v="애니메이션"/>
    <x v="0"/>
    <s v="타격음"/>
    <x v="0"/>
    <x v="0"/>
  </r>
  <r>
    <x v="187"/>
    <s v="여성"/>
    <x v="5"/>
    <x v="1"/>
    <s v="애니메이션"/>
    <x v="0"/>
    <s v="타격음"/>
    <x v="0"/>
    <x v="0"/>
  </r>
  <r>
    <x v="188"/>
    <s v="남성"/>
    <x v="6"/>
    <x v="6"/>
    <s v="카메라 흔들림"/>
    <x v="0"/>
    <s v="피격음"/>
    <x v="0"/>
    <x v="0"/>
  </r>
  <r>
    <x v="189"/>
    <s v="남성"/>
    <x v="6"/>
    <x v="7"/>
    <s v="파티클 이펙트"/>
    <x v="0"/>
    <s v="타격음"/>
    <x v="0"/>
    <x v="0"/>
  </r>
  <r>
    <x v="190"/>
    <s v="남성"/>
    <x v="6"/>
    <x v="37"/>
    <s v="파티클 이펙트"/>
    <x v="0"/>
    <s v="타격음"/>
    <x v="0"/>
    <x v="0"/>
  </r>
  <r>
    <x v="191"/>
    <s v="남성"/>
    <x v="6"/>
    <x v="38"/>
    <s v="애니메이션"/>
    <x v="0"/>
    <s v="타격음"/>
    <x v="20"/>
    <x v="5"/>
  </r>
  <r>
    <x v="192"/>
    <s v="남성"/>
    <x v="6"/>
    <x v="1"/>
    <s v="애니메이션"/>
    <x v="0"/>
    <s v="타격음"/>
    <x v="0"/>
    <x v="0"/>
  </r>
  <r>
    <x v="193"/>
    <s v="남성"/>
    <x v="6"/>
    <x v="48"/>
    <s v="애니메이션"/>
    <x v="0"/>
    <s v="타격음"/>
    <x v="0"/>
    <x v="0"/>
  </r>
  <r>
    <x v="194"/>
    <s v="남성"/>
    <x v="6"/>
    <x v="10"/>
    <s v="파티클 이펙트"/>
    <x v="0"/>
    <s v="타격음"/>
    <x v="0"/>
    <x v="0"/>
  </r>
  <r>
    <x v="195"/>
    <s v="남성"/>
    <x v="6"/>
    <x v="10"/>
    <s v="파티클 이펙트"/>
    <x v="21"/>
    <s v="피격음"/>
    <x v="21"/>
    <x v="6"/>
  </r>
  <r>
    <x v="196"/>
    <s v="여성"/>
    <x v="6"/>
    <x v="6"/>
    <s v="애니메이션"/>
    <x v="0"/>
    <s v="타격음"/>
    <x v="0"/>
    <x v="0"/>
  </r>
  <r>
    <x v="197"/>
    <s v="여성"/>
    <x v="6"/>
    <x v="6"/>
    <s v="카메라 흔들림"/>
    <x v="0"/>
    <s v="타격음"/>
    <x v="0"/>
    <x v="0"/>
  </r>
  <r>
    <x v="198"/>
    <s v="여성"/>
    <x v="6"/>
    <x v="31"/>
    <s v="애니메이션"/>
    <x v="0"/>
    <s v="타격음"/>
    <x v="0"/>
    <x v="0"/>
  </r>
  <r>
    <x v="199"/>
    <s v="여성"/>
    <x v="6"/>
    <x v="31"/>
    <s v="애니메이션"/>
    <x v="0"/>
    <s v="피격음"/>
    <x v="0"/>
    <x v="0"/>
  </r>
  <r>
    <x v="200"/>
    <s v="여성"/>
    <x v="6"/>
    <x v="31"/>
    <s v="카메라 흔들림"/>
    <x v="0"/>
    <s v="피격음"/>
    <x v="0"/>
    <x v="0"/>
  </r>
  <r>
    <x v="201"/>
    <s v="여성"/>
    <x v="6"/>
    <x v="49"/>
    <s v="애니메이션"/>
    <x v="0"/>
    <s v="타격음"/>
    <x v="0"/>
    <x v="0"/>
  </r>
  <r>
    <x v="202"/>
    <s v="여성"/>
    <x v="6"/>
    <x v="1"/>
    <s v="프레임 딜레이"/>
    <x v="0"/>
    <s v="캐릭터 소리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4" minRefreshableVersion="3" useAutoFormatting="1" rowGrandTotals="0" itemPrintTitles="1" createdVersion="4" indent="0" outline="1" outlineData="1" multipleFieldFilters="0">
  <location ref="D3:D1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6"/>
        <item x="3"/>
        <item x="1"/>
        <item x="2"/>
        <item x="4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formats count="5">
    <format dxfId="244">
      <pivotArea dataOnly="0" labelOnly="1" fieldPosition="0">
        <references count="1">
          <reference field="8" count="1">
            <x v="6"/>
          </reference>
        </references>
      </pivotArea>
    </format>
    <format dxfId="243">
      <pivotArea field="8" type="button" dataOnly="0" labelOnly="1" outline="0" axis="axisRow" fieldPosition="0"/>
    </format>
    <format dxfId="242">
      <pivotArea field="8" type="button" dataOnly="0" labelOnly="1" outline="0" axis="axisRow" fieldPosition="0"/>
    </format>
    <format dxfId="241">
      <pivotArea type="all" dataOnly="0" outline="0" fieldPosition="0"/>
    </format>
    <format dxfId="240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rowGrandTotals="0" itemPrintTitles="1" createdVersion="4" indent="0" outline="1" outlineData="1" multipleFieldFilters="0">
  <location ref="C3:C2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h="1" x="8"/>
        <item x="7"/>
        <item x="18"/>
        <item x="15"/>
        <item x="10"/>
        <item x="14"/>
        <item x="9"/>
        <item x="19"/>
        <item x="2"/>
        <item x="13"/>
        <item x="3"/>
        <item x="1"/>
        <item x="6"/>
        <item x="17"/>
        <item x="20"/>
        <item x="16"/>
        <item x="21"/>
        <item x="5"/>
        <item x="11"/>
        <item x="4"/>
        <item x="12"/>
        <item x="0"/>
        <item t="default"/>
      </items>
    </pivotField>
    <pivotField showAll="0"/>
  </pivotFields>
  <rowFields count="1">
    <field x="7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formats count="5">
    <format dxfId="249">
      <pivotArea dataOnly="0" labelOnly="1" fieldPosition="0">
        <references count="1">
          <reference field="7" count="1">
            <x v="21"/>
          </reference>
        </references>
      </pivotArea>
    </format>
    <format dxfId="248">
      <pivotArea field="7" type="button" dataOnly="0" labelOnly="1" outline="0" axis="axisRow" fieldPosition="0"/>
    </format>
    <format dxfId="247">
      <pivotArea field="7" type="button" dataOnly="0" labelOnly="1" outline="0" axis="axisRow" fieldPosition="0"/>
    </format>
    <format dxfId="246">
      <pivotArea type="all" dataOnly="0" outline="0" fieldPosition="0"/>
    </format>
    <format dxfId="245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rowGrandTotals="0" itemPrintTitles="1" createdVersion="4" indent="0" outline="1" outlineData="1" multipleFieldFilters="0">
  <location ref="B3:B25" firstHeaderRow="1" firstDataRow="1" firstDataCol="1"/>
  <pivotFields count="9">
    <pivotField showAll="0">
      <items count="204">
        <item x="171"/>
        <item x="175"/>
        <item x="177"/>
        <item x="176"/>
        <item x="179"/>
        <item x="181"/>
        <item x="0"/>
        <item x="1"/>
        <item x="2"/>
        <item x="3"/>
        <item x="9"/>
        <item x="6"/>
        <item x="7"/>
        <item x="4"/>
        <item x="8"/>
        <item x="11"/>
        <item x="5"/>
        <item x="10"/>
        <item x="12"/>
        <item x="14"/>
        <item x="17"/>
        <item x="18"/>
        <item x="16"/>
        <item x="13"/>
        <item x="15"/>
        <item x="25"/>
        <item x="36"/>
        <item x="46"/>
        <item x="38"/>
        <item x="47"/>
        <item x="29"/>
        <item x="57"/>
        <item x="35"/>
        <item x="68"/>
        <item x="52"/>
        <item x="58"/>
        <item x="60"/>
        <item x="19"/>
        <item x="49"/>
        <item x="23"/>
        <item x="50"/>
        <item x="31"/>
        <item x="56"/>
        <item x="33"/>
        <item x="34"/>
        <item x="20"/>
        <item x="48"/>
        <item x="65"/>
        <item x="39"/>
        <item x="66"/>
        <item x="26"/>
        <item x="27"/>
        <item x="64"/>
        <item x="54"/>
        <item x="67"/>
        <item x="32"/>
        <item x="53"/>
        <item x="42"/>
        <item x="59"/>
        <item x="30"/>
        <item x="28"/>
        <item x="43"/>
        <item x="69"/>
        <item x="51"/>
        <item x="21"/>
        <item x="40"/>
        <item x="62"/>
        <item x="61"/>
        <item x="22"/>
        <item x="24"/>
        <item x="55"/>
        <item x="63"/>
        <item x="44"/>
        <item x="45"/>
        <item x="41"/>
        <item x="37"/>
        <item x="74"/>
        <item x="70"/>
        <item x="101"/>
        <item x="97"/>
        <item x="88"/>
        <item x="76"/>
        <item x="89"/>
        <item x="80"/>
        <item x="98"/>
        <item x="77"/>
        <item x="81"/>
        <item x="93"/>
        <item x="83"/>
        <item x="102"/>
        <item x="105"/>
        <item x="79"/>
        <item x="71"/>
        <item x="96"/>
        <item x="82"/>
        <item x="92"/>
        <item x="90"/>
        <item x="78"/>
        <item x="73"/>
        <item x="99"/>
        <item x="72"/>
        <item x="95"/>
        <item x="86"/>
        <item x="94"/>
        <item x="103"/>
        <item x="85"/>
        <item x="75"/>
        <item x="87"/>
        <item x="91"/>
        <item x="104"/>
        <item x="100"/>
        <item x="84"/>
        <item x="153"/>
        <item x="146"/>
        <item x="154"/>
        <item x="148"/>
        <item x="112"/>
        <item x="134"/>
        <item x="143"/>
        <item x="113"/>
        <item x="118"/>
        <item x="121"/>
        <item x="144"/>
        <item x="137"/>
        <item x="160"/>
        <item x="138"/>
        <item x="139"/>
        <item x="156"/>
        <item x="158"/>
        <item x="116"/>
        <item x="161"/>
        <item x="135"/>
        <item x="159"/>
        <item x="163"/>
        <item x="152"/>
        <item x="136"/>
        <item x="125"/>
        <item x="126"/>
        <item x="123"/>
        <item x="151"/>
        <item x="114"/>
        <item x="107"/>
        <item x="140"/>
        <item x="149"/>
        <item x="131"/>
        <item x="109"/>
        <item x="142"/>
        <item x="130"/>
        <item x="155"/>
        <item x="147"/>
        <item x="157"/>
        <item x="119"/>
        <item x="122"/>
        <item x="145"/>
        <item x="162"/>
        <item x="110"/>
        <item x="133"/>
        <item x="106"/>
        <item x="115"/>
        <item x="129"/>
        <item x="141"/>
        <item x="117"/>
        <item x="124"/>
        <item x="132"/>
        <item x="120"/>
        <item x="108"/>
        <item x="150"/>
        <item x="127"/>
        <item x="128"/>
        <item x="111"/>
        <item x="168"/>
        <item x="172"/>
        <item x="167"/>
        <item x="166"/>
        <item x="173"/>
        <item x="174"/>
        <item x="165"/>
        <item x="164"/>
        <item x="170"/>
        <item x="169"/>
        <item x="183"/>
        <item x="184"/>
        <item x="186"/>
        <item x="185"/>
        <item x="187"/>
        <item x="189"/>
        <item x="198"/>
        <item x="196"/>
        <item x="182"/>
        <item x="180"/>
        <item x="178"/>
        <item x="201"/>
        <item x="199"/>
        <item x="200"/>
        <item x="202"/>
        <item x="197"/>
        <item x="188"/>
        <item x="194"/>
        <item x="195"/>
        <item x="190"/>
        <item x="192"/>
        <item x="191"/>
        <item x="193"/>
        <item t="default"/>
      </items>
    </pivotField>
    <pivotField showAll="0"/>
    <pivotField showAll="0"/>
    <pivotField showAll="0"/>
    <pivotField showAll="0"/>
    <pivotField axis="axisRow" showAll="0">
      <items count="23">
        <item n="피격한 상대 물체의 움직임" x="16"/>
        <item n="juicy한 타격감은 연출에서도 배어나온다." x="12"/>
        <item x="8"/>
        <item x="5"/>
        <item x="2"/>
        <item x="13"/>
        <item x="4"/>
        <item x="3"/>
        <item x="1"/>
        <item x="20"/>
        <item x="14"/>
        <item x="9"/>
        <item x="21"/>
        <item x="15"/>
        <item x="18"/>
        <item x="19"/>
        <item x="6"/>
        <item x="7"/>
        <item x="11"/>
        <item x="10"/>
        <item x="17"/>
        <item x="0"/>
        <item t="default"/>
      </items>
    </pivotField>
    <pivotField showAll="0"/>
    <pivotField showAll="0"/>
    <pivotField showAll="0">
      <items count="8">
        <item x="5"/>
        <item x="6"/>
        <item x="3"/>
        <item x="1"/>
        <item x="2"/>
        <item x="4"/>
        <item x="0"/>
        <item t="default"/>
      </items>
    </pivotField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formats count="6">
    <format dxfId="255">
      <pivotArea dataOnly="0" labelOnly="1" fieldPosition="0">
        <references count="1">
          <reference field="5" count="1">
            <x v="21"/>
          </reference>
        </references>
      </pivotArea>
    </format>
    <format dxfId="254">
      <pivotArea field="5" type="button" dataOnly="0" labelOnly="1" outline="0" axis="axisRow" fieldPosition="0"/>
    </format>
    <format dxfId="253">
      <pivotArea field="5" type="button" dataOnly="0" labelOnly="1" outline="0" axis="axisRow" fieldPosition="0"/>
    </format>
    <format dxfId="252">
      <pivotArea field="5" type="button" dataOnly="0" labelOnly="1" outline="0" axis="axisRow" fieldPosition="0"/>
    </format>
    <format dxfId="251">
      <pivotArea dataOnly="0" labelOnly="1" fieldPosition="0">
        <references count="1">
          <reference field="5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50">
      <pivotArea dataOnly="0" labelOnly="1" fieldPosition="0">
        <references count="1">
          <reference field="5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성별" displayName="표성별" ref="B2:D4" totalsRowShown="0">
  <autoFilter ref="B2:D4"/>
  <sortState ref="B3:D4">
    <sortCondition ref="B2:B4"/>
  </sortState>
  <tableColumns count="3">
    <tableColumn id="1" name="성별" dataDxfId="239"/>
    <tableColumn id="2" name="인원 수" dataDxfId="238">
      <calculatedColumnFormula>COUNTIF('메인 표'!$B:$B, 표성별[[#This Row],[성별]])</calculatedColumnFormula>
    </tableColumn>
    <tableColumn id="3" name="비율" dataDxfId="2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표장르정리" displayName="표장르정리" ref="A1:O204" totalsRowShown="0" dataDxfId="193" tableBorderDxfId="192">
  <autoFilter ref="A1:O204"/>
  <tableColumns count="15">
    <tableColumn id="1" name="RPG" dataDxfId="191">
      <calculatedColumnFormula>IFERROR(SEARCH($A$1,표메인[[#This Row],[플레이 게임 장르]]),"")</calculatedColumnFormula>
    </tableColumn>
    <tableColumn id="2" name="AOS" dataDxfId="190">
      <calculatedColumnFormula>IFERROR(SEARCH($B$1,표메인[[#This Row],[플레이 게임 장르]]),"")</calculatedColumnFormula>
    </tableColumn>
    <tableColumn id="3" name="FPS" dataDxfId="189">
      <calculatedColumnFormula>IFERROR(SEARCH($C$1,표메인[[#This Row],[플레이 게임 장르]]),"")</calculatedColumnFormula>
    </tableColumn>
    <tableColumn id="4" name="CCG" dataDxfId="188">
      <calculatedColumnFormula>IFERROR(SEARCH($D$1,표메인[[#This Row],[플레이 게임 장르]]),"")</calculatedColumnFormula>
    </tableColumn>
    <tableColumn id="8" name="Roguelike" dataDxfId="187">
      <calculatedColumnFormula>IFERROR(SEARCH($E$1,표메인[[#This Row],[플레이 게임 장르]]),"")</calculatedColumnFormula>
    </tableColumn>
    <tableColumn id="9" name="Soulslike" dataDxfId="186">
      <calculatedColumnFormula>IFERROR(SEARCH($F$1,표메인[[#This Row],[플레이 게임 장르]]),"")</calculatedColumnFormula>
    </tableColumn>
    <tableColumn id="10" name="Rhythm" dataDxfId="185">
      <calculatedColumnFormula>IFERROR(SEARCH($G$1,표메인[[#This Row],[플레이 게임 장르]]),"")</calculatedColumnFormula>
    </tableColumn>
    <tableColumn id="11" name="Racing" dataDxfId="184">
      <calculatedColumnFormula>IFERROR(SEARCH($H$1,표메인[[#This Row],[플레이 게임 장르]]),"")</calculatedColumnFormula>
    </tableColumn>
    <tableColumn id="12" name="Sport" dataDxfId="183">
      <calculatedColumnFormula>IFERROR(SEARCH($I$1,표메인[[#This Row],[플레이 게임 장르]]),"")</calculatedColumnFormula>
    </tableColumn>
    <tableColumn id="13" name="Stealth" dataDxfId="182">
      <calculatedColumnFormula>IFERROR(SEARCH($J$1,표메인[[#This Row],[플레이 게임 장르]]),"")</calculatedColumnFormula>
    </tableColumn>
    <tableColumn id="14" name="Strategy" dataDxfId="181">
      <calculatedColumnFormula>IFERROR(SEARCH($K$1,표메인[[#This Row],[플레이 게임 장르]]),"")</calculatedColumnFormula>
    </tableColumn>
    <tableColumn id="15" name="Puzzle" dataDxfId="180">
      <calculatedColumnFormula>IFERROR(SEARCH($L$1,표메인[[#This Row],[플레이 게임 장르]]),"")</calculatedColumnFormula>
    </tableColumn>
    <tableColumn id="16" name="Board" dataDxfId="179">
      <calculatedColumnFormula>IFERROR(SEARCH($M$1,표메인[[#This Row],[플레이 게임 장르]]),"")</calculatedColumnFormula>
    </tableColumn>
    <tableColumn id="17" name="Arcade" dataDxfId="178">
      <calculatedColumnFormula>IFERROR(SEARCH($N$1,표메인[[#This Row],[플레이 게임 장르]]),"")</calculatedColumnFormula>
    </tableColumn>
    <tableColumn id="18" name="Simulation" dataDxfId="177">
      <calculatedColumnFormula>IFERROR(SEARCH($O$1,표메인[[#This Row],[플레이 게임 장르]]),"")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표10_14" displayName="표10_14" ref="A1:V204" totalsRowShown="0" dataDxfId="176" tableBorderDxfId="175">
  <autoFilter ref="A1:V204"/>
  <tableColumns count="22">
    <tableColumn id="1" name="RPG" dataDxfId="174">
      <calculatedColumnFormula>IF(AND(IF('차트 정리 표'!$K$2 = 표메인[[#This Row],[연령대]], 1, 0),IF(COUNT(표장르정리[[#This Row],[RPG]]),1,0)), 1, 0)</calculatedColumnFormula>
    </tableColumn>
    <tableColumn id="2" name="AOS" dataDxfId="173">
      <calculatedColumnFormula>IF(AND(IF('차트 정리 표'!$K$2 = 표메인[[#This Row],[연령대]], 1, 0),IF(COUNT(표장르정리[[#This Row],[AOS]]),1,0)),1,0)</calculatedColumnFormula>
    </tableColumn>
    <tableColumn id="3" name="FPS" dataDxfId="172">
      <calculatedColumnFormula>IF(AND(IF('차트 정리 표'!$K$2 = 표메인[[#This Row],[연령대]], 1, 0),IF(COUNT(표장르정리[[#This Row],[FPS]]),1,0)),1,0)</calculatedColumnFormula>
    </tableColumn>
    <tableColumn id="4" name="CCG" dataDxfId="171">
      <calculatedColumnFormula>IF(AND(IF('차트 정리 표'!$K$2 = 표메인[[#This Row],[연령대]], 1, 0),IF(COUNT(표장르정리[[#This Row],[CCG]]),1,0)),1,0)</calculatedColumnFormula>
    </tableColumn>
    <tableColumn id="8" name="Roguelike" dataDxfId="170">
      <calculatedColumnFormula>IF(AND(IF('차트 정리 표'!$K$2 = 표메인[[#This Row],[연령대]], 1, 0),IF(COUNT(표장르정리[[#This Row],[Roguelike]]),1,0)),1,0)</calculatedColumnFormula>
    </tableColumn>
    <tableColumn id="9" name="Soulslike" dataDxfId="169">
      <calculatedColumnFormula>IF(AND(IF('차트 정리 표'!$K$2 = 표메인[[#This Row],[연령대]], 1, 0),IF(COUNT(표장르정리[[#This Row],[Soulslike]]),1,0)),1,0)</calculatedColumnFormula>
    </tableColumn>
    <tableColumn id="10" name="Rhythm" dataDxfId="168">
      <calculatedColumnFormula>IF(AND(IF('차트 정리 표'!$K$2 = 표메인[[#This Row],[연령대]], 1, 0),IF(COUNT(표장르정리[[#This Row],[Rhythm]]),1,0)),1,0)</calculatedColumnFormula>
    </tableColumn>
    <tableColumn id="11" name="Racing" dataDxfId="167">
      <calculatedColumnFormula>IF(AND(IF('차트 정리 표'!$K$2 = 표메인[[#This Row],[연령대]], 1, 0),IF(COUNT(표장르정리[[#This Row],[Racing]]),1,0)),1,0)</calculatedColumnFormula>
    </tableColumn>
    <tableColumn id="12" name="Sport" dataDxfId="166">
      <calculatedColumnFormula>IF(AND(IF('차트 정리 표'!$K$2 = 표메인[[#This Row],[연령대]], 1, 0),IF(COUNT(표장르정리[[#This Row],[Sport]]),1,0)),1,0)</calculatedColumnFormula>
    </tableColumn>
    <tableColumn id="13" name="Stealth" dataDxfId="165">
      <calculatedColumnFormula>IF(AND(IF('차트 정리 표'!$K$2 = 표메인[[#This Row],[연령대]], 1, 0),IF(COUNT(표장르정리[[#This Row],[Stealth]]),1,0)),1,0)</calculatedColumnFormula>
    </tableColumn>
    <tableColumn id="14" name="Strategy" dataDxfId="164">
      <calculatedColumnFormula>IF(AND(IF('차트 정리 표'!$K$2 = 표메인[[#This Row],[연령대]], 1, 0),IF(COUNT(표장르정리[[#This Row],[Strategy]]),1,0)),1,0)</calculatedColumnFormula>
    </tableColumn>
    <tableColumn id="15" name="Puzzle" dataDxfId="163">
      <calculatedColumnFormula>IF(AND(IF('차트 정리 표'!$K$2 = 표메인[[#This Row],[연령대]], 1, 0),IF(COUNT(표장르정리[[#This Row],[Puzzle]]),1,0)),1,0)</calculatedColumnFormula>
    </tableColumn>
    <tableColumn id="16" name="Board" dataDxfId="162">
      <calculatedColumnFormula>IF(AND(IF('차트 정리 표'!$K$2 = 표메인[[#This Row],[연령대]], 1, 0),IF(COUNT(표장르정리[[#This Row],[Board]]),1,0)),1,0)</calculatedColumnFormula>
    </tableColumn>
    <tableColumn id="17" name="Arcade" dataDxfId="161">
      <calculatedColumnFormula>IF(AND(IF('차트 정리 표'!$K$2 = 표메인[[#This Row],[연령대]], 1, 0),IF(COUNT(표장르정리[[#This Row],[Arcade]]),1,0)),1,0)</calculatedColumnFormula>
    </tableColumn>
    <tableColumn id="18" name="Simulation" dataDxfId="160">
      <calculatedColumnFormula>IF(AND(IF('차트 정리 표'!$K$2 = 표메인[[#This Row],[연령대]], 1, 0),IF(COUNT(표장르정리[[#This Row],[Simulation]]),1,0)),1,0)</calculatedColumnFormula>
    </tableColumn>
    <tableColumn id="20" name="애니메이션" dataDxfId="159">
      <calculatedColumnFormula>IF(AND(IF('차트 정리 표'!$K$19 = 표메인[[#This Row],[연령대]], 1, 0),IF('차트 정리 표'!$J$20=표메인[[#This Row],[타격감
시각적 효과]],1,0)),1,0)</calculatedColumnFormula>
    </tableColumn>
    <tableColumn id="21" name="파티클 이펙트" dataDxfId="158">
      <calculatedColumnFormula>IF(AND(IF('차트 정리 표'!$K$19 = 표메인[[#This Row],[연령대]], 1, 0),IF('차트 정리 표'!$J$21=표메인[[#This Row],[타격감
시각적 효과]],1,0)),1,0)</calculatedColumnFormula>
    </tableColumn>
    <tableColumn id="22" name="카메라 흔들림" dataDxfId="157">
      <calculatedColumnFormula>IF(AND(IF('차트 정리 표'!$K$19 = 표메인[[#This Row],[연령대]], 1, 0),IF('차트 정리 표'!$J$22=표메인[[#This Row],[타격감
시각적 효과]],1,0)),1,0)</calculatedColumnFormula>
    </tableColumn>
    <tableColumn id="23" name="프레임 딜레이" dataDxfId="156">
      <calculatedColumnFormula>IF(AND(IF('차트 정리 표'!$K$19 = 표메인[[#This Row],[연령대]], 1, 0),IF('차트 정리 표'!$J$23=표메인[[#This Row],[타격감
시각적 효과]],1,0)),1,0)</calculatedColumnFormula>
    </tableColumn>
    <tableColumn id="24" name="타격음" dataDxfId="155">
      <calculatedColumnFormula>IF(AND(IF('차트 정리 표'!$K$25 = 표메인[[#This Row],[연령대]], 1, 0),IF('차트 정리 표'!$J$26=표메인[게임몰입도
청각적 효과],1,0)),1,0)</calculatedColumnFormula>
    </tableColumn>
    <tableColumn id="25" name="피격음" dataDxfId="154">
      <calculatedColumnFormula>IF(AND(IF('차트 정리 표'!$K$25 = 표메인[[#This Row],[연령대]], 1, 0),IF('차트 정리 표'!$J$27=표메인[게임몰입도
청각적 효과],1,0)),1,0)</calculatedColumnFormula>
    </tableColumn>
    <tableColumn id="26" name="캐릭터 소리" dataDxfId="153">
      <calculatedColumnFormula>IF(AND(IF('차트 정리 표'!$K$25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표15_19" displayName="표15_19" ref="A1:V204" totalsRowShown="0" dataDxfId="152" tableBorderDxfId="151">
  <autoFilter ref="A1:V204"/>
  <tableColumns count="22">
    <tableColumn id="1" name="RPG" dataDxfId="150">
      <calculatedColumnFormula>IF(AND(IF('차트 정리 표'!$L$2 = 표메인[[#This Row],[연령대]], 1, 0),IF(COUNT(표장르정리[[#This Row],[RPG]]),1,0)), 1, 0)</calculatedColumnFormula>
    </tableColumn>
    <tableColumn id="2" name="AOS" dataDxfId="149">
      <calculatedColumnFormula>IF(AND(IF('차트 정리 표'!$L$2 = 표메인[[#This Row],[연령대]], 1, 0),IF(COUNT(표장르정리[[#This Row],[AOS]]),1,0)),1,0)</calculatedColumnFormula>
    </tableColumn>
    <tableColumn id="3" name="FPS" dataDxfId="148">
      <calculatedColumnFormula>IF(AND(IF('차트 정리 표'!$L$2 = 표메인[[#This Row],[연령대]], 1, 0),IF(COUNT(표장르정리[[#This Row],[FPS]]),1,0)),1,0)</calculatedColumnFormula>
    </tableColumn>
    <tableColumn id="4" name="CCG" dataDxfId="147">
      <calculatedColumnFormula>IF(AND(IF('차트 정리 표'!$L$2 = 표메인[[#This Row],[연령대]], 1, 0),IF(COUNT(표장르정리[[#This Row],[CCG]]),1,0)),1,0)</calculatedColumnFormula>
    </tableColumn>
    <tableColumn id="8" name="Roguelike" dataDxfId="146">
      <calculatedColumnFormula>IF(AND(IF('차트 정리 표'!$L$2 = 표메인[[#This Row],[연령대]], 1, 0),IF(COUNT(표장르정리[[#This Row],[Roguelike]]),1,0)),1,0)</calculatedColumnFormula>
    </tableColumn>
    <tableColumn id="9" name="Soulslike" dataDxfId="145">
      <calculatedColumnFormula>IF(AND(IF('차트 정리 표'!$L$2 = 표메인[[#This Row],[연령대]], 1, 0),IF(COUNT(표장르정리[[#This Row],[Soulslike]]),1,0)),1,0)</calculatedColumnFormula>
    </tableColumn>
    <tableColumn id="10" name="Rhythm" dataDxfId="144">
      <calculatedColumnFormula>IF(AND(IF('차트 정리 표'!$L$2 = 표메인[[#This Row],[연령대]], 1, 0),IF(COUNT(표장르정리[[#This Row],[Rhythm]]),1,0)),1,0)</calculatedColumnFormula>
    </tableColumn>
    <tableColumn id="11" name="Racing" dataDxfId="143">
      <calculatedColumnFormula>IF(AND(IF('차트 정리 표'!$L$2 = 표메인[[#This Row],[연령대]], 1, 0),IF(COUNT(표장르정리[[#This Row],[Racing]]),1,0)),1,0)</calculatedColumnFormula>
    </tableColumn>
    <tableColumn id="12" name="Sport" dataDxfId="142">
      <calculatedColumnFormula>IF(AND(IF('차트 정리 표'!$L$2 = 표메인[[#This Row],[연령대]], 1, 0),IF(COUNT(표장르정리[[#This Row],[Sport]]),1,0)),1,0)</calculatedColumnFormula>
    </tableColumn>
    <tableColumn id="13" name="Stealth" dataDxfId="141">
      <calculatedColumnFormula>IF(AND(IF('차트 정리 표'!$L$2 = 표메인[[#This Row],[연령대]], 1, 0),IF(COUNT(표장르정리[[#This Row],[Stealth]]),1,0)),1,0)</calculatedColumnFormula>
    </tableColumn>
    <tableColumn id="14" name="Strategy" dataDxfId="140">
      <calculatedColumnFormula>IF(AND(IF('차트 정리 표'!$L$2 = 표메인[[#This Row],[연령대]], 1, 0),IF(COUNT(표장르정리[[#This Row],[Strategy]]),1,0)),1,0)</calculatedColumnFormula>
    </tableColumn>
    <tableColumn id="15" name="Puzzle" dataDxfId="139">
      <calculatedColumnFormula>IF(AND(IF('차트 정리 표'!$L$2 = 표메인[[#This Row],[연령대]], 1, 0),IF(COUNT(표장르정리[[#This Row],[Puzzle]]),1,0)),1,0)</calculatedColumnFormula>
    </tableColumn>
    <tableColumn id="16" name="Board" dataDxfId="138">
      <calculatedColumnFormula>IF(AND(IF('차트 정리 표'!$L$2 = 표메인[[#This Row],[연령대]], 1, 0),IF(COUNT(표장르정리[[#This Row],[Board]]),1,0)),1,0)</calculatedColumnFormula>
    </tableColumn>
    <tableColumn id="17" name="Arcade" dataDxfId="137">
      <calculatedColumnFormula>IF(AND(IF('차트 정리 표'!$L$2 = 표메인[[#This Row],[연령대]], 1, 0),IF(COUNT(표장르정리[[#This Row],[Arcade]]),1,0)),1,0)</calculatedColumnFormula>
    </tableColumn>
    <tableColumn id="18" name="Simulation" dataDxfId="136">
      <calculatedColumnFormula>IF(AND(IF('차트 정리 표'!$L$2 = 표메인[[#This Row],[연령대]], 1, 0),IF(COUNT(표장르정리[[#This Row],[Simulation]]),1,0)),1,0)</calculatedColumnFormula>
    </tableColumn>
    <tableColumn id="20" name="애니메이션" dataDxfId="135">
      <calculatedColumnFormula>IF(AND(IF('차트 정리 표'!$L$19 = 표메인[[#This Row],[연령대]], 1, 0),IF('차트 정리 표'!$J$20=표메인[[#This Row],[타격감
시각적 효과]],1,0)),1,0)</calculatedColumnFormula>
    </tableColumn>
    <tableColumn id="21" name="파티클 이펙트" dataDxfId="134">
      <calculatedColumnFormula>IF(AND(IF('차트 정리 표'!$L$19 = 표메인[[#This Row],[연령대]], 1, 0),IF('차트 정리 표'!$J$21=표메인[[#This Row],[타격감
시각적 효과]],1,0)),1,0)</calculatedColumnFormula>
    </tableColumn>
    <tableColumn id="22" name="카메라 흔들림" dataDxfId="133">
      <calculatedColumnFormula>IF(AND(IF('차트 정리 표'!$L$19 = 표메인[[#This Row],[연령대]], 1, 0),IF('차트 정리 표'!$J$22=표메인[[#This Row],[타격감
시각적 효과]],1,0)),1,0)</calculatedColumnFormula>
    </tableColumn>
    <tableColumn id="23" name="프레임 딜레이" dataDxfId="132">
      <calculatedColumnFormula>IF(AND(IF('차트 정리 표'!$L$19 = 표메인[[#This Row],[연령대]], 1, 0),IF('차트 정리 표'!$J$23=표메인[[#This Row],[타격감
시각적 효과]],1,0)),1,0)</calculatedColumnFormula>
    </tableColumn>
    <tableColumn id="24" name="타격음" dataDxfId="131">
      <calculatedColumnFormula>IF(AND(IF('차트 정리 표'!$L$25 = 표메인[[#This Row],[연령대]], 1, 0),IF('차트 정리 표'!$J$26=표메인[게임몰입도
청각적 효과],1,0)),1,0)</calculatedColumnFormula>
    </tableColumn>
    <tableColumn id="25" name="피격음" dataDxfId="130">
      <calculatedColumnFormula>IF(AND(IF('차트 정리 표'!$L$25 = 표메인[[#This Row],[연령대]], 1, 0),IF('차트 정리 표'!$J$27=표메인[게임몰입도
청각적 효과],1,0)),1,0)</calculatedColumnFormula>
    </tableColumn>
    <tableColumn id="26" name="캐릭터 소리" dataDxfId="129">
      <calculatedColumnFormula>IF(AND(IF('차트 정리 표'!$L$25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" name="표20_24" displayName="표20_24" ref="A1:V204" totalsRowShown="0" dataDxfId="128" tableBorderDxfId="127">
  <autoFilter ref="A1:V204"/>
  <tableColumns count="22">
    <tableColumn id="1" name="RPG" dataDxfId="126">
      <calculatedColumnFormula>IF(AND(IF('차트 정리 표'!$M$2 = 표메인[[#This Row],[연령대]], 1, 0),IF(COUNT(표장르정리[[#This Row],[RPG]]),1,0)), 1, 0)</calculatedColumnFormula>
    </tableColumn>
    <tableColumn id="2" name="AOS" dataDxfId="125">
      <calculatedColumnFormula>IF(AND(IF('차트 정리 표'!$M$2 = 표메인[[#This Row],[연령대]], 1, 0),IF(COUNT(표장르정리[[#This Row],[AOS]]),1,0)),1,0)</calculatedColumnFormula>
    </tableColumn>
    <tableColumn id="3" name="FPS" dataDxfId="124">
      <calculatedColumnFormula>IF(AND(IF('차트 정리 표'!$M$2 = 표메인[[#This Row],[연령대]], 1, 0),IF(COUNT(표장르정리[[#This Row],[FPS]]),1,0)),1,0)</calculatedColumnFormula>
    </tableColumn>
    <tableColumn id="4" name="CCG" dataDxfId="123">
      <calculatedColumnFormula>IF(AND(IF('차트 정리 표'!$M$2 = 표메인[[#This Row],[연령대]], 1, 0),IF(COUNT(표장르정리[[#This Row],[CCG]]),1,0)),1,0)</calculatedColumnFormula>
    </tableColumn>
    <tableColumn id="8" name="Roguelike" dataDxfId="122">
      <calculatedColumnFormula>IF(AND(IF('차트 정리 표'!$M$2 = 표메인[[#This Row],[연령대]], 1, 0),IF(COUNT(표장르정리[[#This Row],[Roguelike]]),1,0)),1,0)</calculatedColumnFormula>
    </tableColumn>
    <tableColumn id="9" name="Soulslike" dataDxfId="121">
      <calculatedColumnFormula>IF(AND(IF('차트 정리 표'!$M$2 = 표메인[[#This Row],[연령대]], 1, 0),IF(COUNT(표장르정리[[#This Row],[Soulslike]]),1,0)),1,0)</calculatedColumnFormula>
    </tableColumn>
    <tableColumn id="10" name="Rhythm" dataDxfId="120">
      <calculatedColumnFormula>IF(AND(IF('차트 정리 표'!$M$2 = 표메인[[#This Row],[연령대]], 1, 0),IF(COUNT(표장르정리[[#This Row],[Rhythm]]),1,0)),1,0)</calculatedColumnFormula>
    </tableColumn>
    <tableColumn id="11" name="Racing" dataDxfId="119">
      <calculatedColumnFormula>IF(AND(IF('차트 정리 표'!$M$2 = 표메인[[#This Row],[연령대]], 1, 0),IF(COUNT(표장르정리[[#This Row],[Racing]]),1,0)),1,0)</calculatedColumnFormula>
    </tableColumn>
    <tableColumn id="12" name="Sport" dataDxfId="118">
      <calculatedColumnFormula>IF(AND(IF('차트 정리 표'!$M$2 = 표메인[[#This Row],[연령대]], 1, 0),IF(COUNT(표장르정리[[#This Row],[Sport]]),1,0)),1,0)</calculatedColumnFormula>
    </tableColumn>
    <tableColumn id="13" name="Stealth" dataDxfId="117">
      <calculatedColumnFormula>IF(AND(IF('차트 정리 표'!$M$2 = 표메인[[#This Row],[연령대]], 1, 0),IF(COUNT(표장르정리[[#This Row],[Stealth]]),1,0)),1,0)</calculatedColumnFormula>
    </tableColumn>
    <tableColumn id="14" name="Strategy" dataDxfId="116">
      <calculatedColumnFormula>IF(AND(IF('차트 정리 표'!$M$2 = 표메인[[#This Row],[연령대]], 1, 0),IF(COUNT(표장르정리[[#This Row],[Strategy]]),1,0)),1,0)</calculatedColumnFormula>
    </tableColumn>
    <tableColumn id="15" name="Puzzle" dataDxfId="115">
      <calculatedColumnFormula>IF(AND(IF('차트 정리 표'!$M$2 = 표메인[[#This Row],[연령대]], 1, 0),IF(COUNT(표장르정리[[#This Row],[Puzzle]]),1,0)),1,0)</calculatedColumnFormula>
    </tableColumn>
    <tableColumn id="16" name="Board" dataDxfId="114">
      <calculatedColumnFormula>IF(AND(IF('차트 정리 표'!$M$2 = 표메인[[#This Row],[연령대]], 1, 0),IF(COUNT(표장르정리[[#This Row],[Board]]),1,0)),1,0)</calculatedColumnFormula>
    </tableColumn>
    <tableColumn id="17" name="Arcade" dataDxfId="113">
      <calculatedColumnFormula>IF(AND(IF('차트 정리 표'!$M$2 = 표메인[[#This Row],[연령대]], 1, 0),IF(COUNT(표장르정리[[#This Row],[Arcade]]),1,0)),1,0)</calculatedColumnFormula>
    </tableColumn>
    <tableColumn id="18" name="Simulation" dataDxfId="112">
      <calculatedColumnFormula>IF(AND(IF('차트 정리 표'!$M$2 = 표메인[[#This Row],[연령대]], 1, 0),IF(COUNT(표장르정리[[#This Row],[Simulation]]),1,0)),1,0)</calculatedColumnFormula>
    </tableColumn>
    <tableColumn id="20" name="애니메이션" dataDxfId="111">
      <calculatedColumnFormula>IF(AND(IF('차트 정리 표'!$M$19 = 표메인[[#This Row],[연령대]], 1, 0),IF('차트 정리 표'!$J$20=표메인[[#This Row],[타격감
시각적 효과]],1,0)),1,0)</calculatedColumnFormula>
    </tableColumn>
    <tableColumn id="21" name="파티클 이펙트" dataDxfId="110">
      <calculatedColumnFormula>IF(AND(IF('차트 정리 표'!$M$19 = 표메인[[#This Row],[연령대]], 1, 0),IF('차트 정리 표'!$J$21=표메인[[#This Row],[타격감
시각적 효과]],1,0)),1,0)</calculatedColumnFormula>
    </tableColumn>
    <tableColumn id="22" name="카메라 흔들림" dataDxfId="109">
      <calculatedColumnFormula>IF(AND(IF('차트 정리 표'!$M$19 = 표메인[[#This Row],[연령대]], 1, 0),IF('차트 정리 표'!$J$22=표메인[[#This Row],[타격감
시각적 효과]],1,0)),1,0)</calculatedColumnFormula>
    </tableColumn>
    <tableColumn id="23" name="프레임 딜레이" dataDxfId="108">
      <calculatedColumnFormula>IF(AND(IF('차트 정리 표'!$M$19 = 표메인[[#This Row],[연령대]], 1, 0),IF('차트 정리 표'!$J$23=표메인[[#This Row],[타격감
시각적 효과]],1,0)),1,0)</calculatedColumnFormula>
    </tableColumn>
    <tableColumn id="24" name="타격음" dataDxfId="107">
      <calculatedColumnFormula>IF(AND(IF('차트 정리 표'!$M$25 = 표메인[[#This Row],[연령대]], 1, 0),IF('차트 정리 표'!$J$26=표메인[게임몰입도
청각적 효과],1,0)),1,0)</calculatedColumnFormula>
    </tableColumn>
    <tableColumn id="25" name="피격음" dataDxfId="106">
      <calculatedColumnFormula>IF(AND(IF('차트 정리 표'!$M$25 = 표메인[[#This Row],[연령대]], 1, 0),IF('차트 정리 표'!$J$27=표메인[게임몰입도
청각적 효과],1,0)),1,0)</calculatedColumnFormula>
    </tableColumn>
    <tableColumn id="26" name="캐릭터 소리" dataDxfId="105">
      <calculatedColumnFormula>IF(AND(IF('차트 정리 표'!$M$25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표25_29" displayName="표25_29" ref="A1:V204" totalsRowShown="0" dataDxfId="104" tableBorderDxfId="103">
  <autoFilter ref="A1:V204"/>
  <tableColumns count="22">
    <tableColumn id="1" name="RPG" dataDxfId="102">
      <calculatedColumnFormula>IF(AND(IF('차트 정리 표'!$N$2 = 표메인[[#This Row],[연령대]], 1, 0),IF(COUNT(표장르정리[[#This Row],[RPG]]),1,0)), 1, 0)</calculatedColumnFormula>
    </tableColumn>
    <tableColumn id="2" name="AOS" dataDxfId="101">
      <calculatedColumnFormula>IF(AND(IF('차트 정리 표'!$N$2 = 표메인[[#This Row],[연령대]], 1, 0),IF(COUNT(표장르정리[[#This Row],[AOS]]),1,0)),1,0)</calculatedColumnFormula>
    </tableColumn>
    <tableColumn id="3" name="FPS" dataDxfId="100">
      <calculatedColumnFormula>IF(AND(IF('차트 정리 표'!$N$2 = 표메인[[#This Row],[연령대]], 1, 0),IF(COUNT(표장르정리[[#This Row],[FPS]]),1,0)),1,0)</calculatedColumnFormula>
    </tableColumn>
    <tableColumn id="4" name="CCG" dataDxfId="99">
      <calculatedColumnFormula>IF(AND(IF('차트 정리 표'!$N$2 = 표메인[[#This Row],[연령대]], 1, 0),IF(COUNT(표장르정리[[#This Row],[CCG]]),1,0)),1,0)</calculatedColumnFormula>
    </tableColumn>
    <tableColumn id="8" name="Roguelike" dataDxfId="98">
      <calculatedColumnFormula>IF(AND(IF('차트 정리 표'!$N$2 = 표메인[[#This Row],[연령대]], 1, 0),IF(COUNT(표장르정리[[#This Row],[Roguelike]]),1,0)),1,0)</calculatedColumnFormula>
    </tableColumn>
    <tableColumn id="9" name="Soulslike" dataDxfId="97">
      <calculatedColumnFormula>IF(AND(IF('차트 정리 표'!$N$2 = 표메인[[#This Row],[연령대]], 1, 0),IF(COUNT(표장르정리[[#This Row],[Soulslike]]),1,0)),1,0)</calculatedColumnFormula>
    </tableColumn>
    <tableColumn id="10" name="Rhythm" dataDxfId="96">
      <calculatedColumnFormula>IF(AND(IF('차트 정리 표'!$N$2 = 표메인[[#This Row],[연령대]], 1, 0),IF(COUNT(표장르정리[[#This Row],[Rhythm]]),1,0)),1,0)</calculatedColumnFormula>
    </tableColumn>
    <tableColumn id="11" name="Racing" dataDxfId="95">
      <calculatedColumnFormula>IF(AND(IF('차트 정리 표'!$N$2 = 표메인[[#This Row],[연령대]], 1, 0),IF(COUNT(표장르정리[[#This Row],[Racing]]),1,0)),1,0)</calculatedColumnFormula>
    </tableColumn>
    <tableColumn id="12" name="Sport" dataDxfId="94">
      <calculatedColumnFormula>IF(AND(IF('차트 정리 표'!$N$2 = 표메인[[#This Row],[연령대]], 1, 0),IF(COUNT(표장르정리[[#This Row],[Sport]]),1,0)),1,0)</calculatedColumnFormula>
    </tableColumn>
    <tableColumn id="13" name="Stealth" dataDxfId="93">
      <calculatedColumnFormula>IF(AND(IF('차트 정리 표'!$N$2 = 표메인[[#This Row],[연령대]], 1, 0),IF(COUNT(표장르정리[[#This Row],[Stealth]]),1,0)),1,0)</calculatedColumnFormula>
    </tableColumn>
    <tableColumn id="14" name="Strategy" dataDxfId="92">
      <calculatedColumnFormula>IF(AND(IF('차트 정리 표'!$N$2 = 표메인[[#This Row],[연령대]], 1, 0),IF(COUNT(표장르정리[[#This Row],[Strategy]]),1,0)),1,0)</calculatedColumnFormula>
    </tableColumn>
    <tableColumn id="15" name="Puzzle" dataDxfId="91">
      <calculatedColumnFormula>IF(AND(IF('차트 정리 표'!$N$2 = 표메인[[#This Row],[연령대]], 1, 0),IF(COUNT(표장르정리[[#This Row],[Puzzle]]),1,0)),1,0)</calculatedColumnFormula>
    </tableColumn>
    <tableColumn id="16" name="Board" dataDxfId="90">
      <calculatedColumnFormula>IF(AND(IF('차트 정리 표'!$N$2 = 표메인[[#This Row],[연령대]], 1, 0),IF(COUNT(표장르정리[[#This Row],[Board]]),1,0)),1,0)</calculatedColumnFormula>
    </tableColumn>
    <tableColumn id="17" name="Arcade" dataDxfId="89">
      <calculatedColumnFormula>IF(AND(IF('차트 정리 표'!$N$2 = 표메인[[#This Row],[연령대]], 1, 0),IF(COUNT(표장르정리[[#This Row],[Arcade]]),1,0)),1,0)</calculatedColumnFormula>
    </tableColumn>
    <tableColumn id="18" name="Simulation" dataDxfId="88">
      <calculatedColumnFormula>IF(AND(IF('차트 정리 표'!$N$2 = 표메인[[#This Row],[연령대]], 1, 0),IF(COUNT(표장르정리[[#This Row],[Simulation]]),1,0)),1,0)</calculatedColumnFormula>
    </tableColumn>
    <tableColumn id="20" name="애니메이션" dataDxfId="87">
      <calculatedColumnFormula>IF(AND(IF('차트 정리 표'!$N$19 = 표메인[[#This Row],[연령대]], 1, 0),IF('차트 정리 표'!$J$20=표메인[[#This Row],[타격감
시각적 효과]],1,0)),1,0)</calculatedColumnFormula>
    </tableColumn>
    <tableColumn id="21" name="파티클 이펙트" dataDxfId="86">
      <calculatedColumnFormula>IF(AND(IF('차트 정리 표'!$N$19 = 표메인[[#This Row],[연령대]], 1, 0),IF('차트 정리 표'!$J$21=표메인[[#This Row],[타격감
시각적 효과]],1,0)),1,0)</calculatedColumnFormula>
    </tableColumn>
    <tableColumn id="22" name="카메라 흔들림" dataDxfId="85">
      <calculatedColumnFormula>IF(AND(IF('차트 정리 표'!$N$19 = 표메인[[#This Row],[연령대]], 1, 0),IF('차트 정리 표'!$J$22=표메인[[#This Row],[타격감
시각적 효과]],1,0)),1,0)</calculatedColumnFormula>
    </tableColumn>
    <tableColumn id="23" name="프레임 딜레이" dataDxfId="84">
      <calculatedColumnFormula>IF(AND(IF('차트 정리 표'!$N$19 = 표메인[[#This Row],[연령대]], 1, 0),IF('차트 정리 표'!$J$23=표메인[[#This Row],[타격감
시각적 효과]],1,0)),1,0)</calculatedColumnFormula>
    </tableColumn>
    <tableColumn id="24" name="타격음" dataDxfId="83">
      <calculatedColumnFormula>IF(AND(IF('차트 정리 표'!$N$25 = 표메인[[#This Row],[연령대]], 1, 0),IF('차트 정리 표'!$J$26=표메인[게임몰입도
청각적 효과],1,0)),1,0)</calculatedColumnFormula>
    </tableColumn>
    <tableColumn id="25" name="피격음" dataDxfId="82">
      <calculatedColumnFormula>IF(AND(IF('차트 정리 표'!$N$25 = 표메인[[#This Row],[연령대]], 1, 0),IF('차트 정리 표'!$J$27=표메인[게임몰입도
청각적 효과],1,0)),1,0)</calculatedColumnFormula>
    </tableColumn>
    <tableColumn id="26" name="캐릭터 소리" dataDxfId="81">
      <calculatedColumnFormula>IF(AND(IF('차트 정리 표'!$N$25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표30_34" displayName="표30_34" ref="A1:V204" totalsRowShown="0" dataDxfId="80" tableBorderDxfId="79">
  <autoFilter ref="A1:V204"/>
  <tableColumns count="22">
    <tableColumn id="1" name="RPG" dataDxfId="78">
      <calculatedColumnFormula>IF(AND(IF('차트 정리 표'!$O$2 = 표메인[[#This Row],[연령대]], 1, 0),IF(COUNT(표장르정리[[#This Row],[RPG]]),1,0)), 1, 0)</calculatedColumnFormula>
    </tableColumn>
    <tableColumn id="2" name="AOS" dataDxfId="77">
      <calculatedColumnFormula>IF(AND(IF('차트 정리 표'!$O$2 = 표메인[[#This Row],[연령대]], 1, 0),IF(COUNT(표장르정리[[#This Row],[AOS]]),1,0)),1,0)</calculatedColumnFormula>
    </tableColumn>
    <tableColumn id="3" name="FPS" dataDxfId="76">
      <calculatedColumnFormula>IF(AND(IF('차트 정리 표'!$O$2 = 표메인[[#This Row],[연령대]], 1, 0),IF(COUNT(표장르정리[[#This Row],[FPS]]),1,0)),1,0)</calculatedColumnFormula>
    </tableColumn>
    <tableColumn id="4" name="CCG" dataDxfId="75">
      <calculatedColumnFormula>IF(AND(IF('차트 정리 표'!$O$2 = 표메인[[#This Row],[연령대]], 1, 0),IF(COUNT(표장르정리[[#This Row],[CCG]]),1,0)),1,0)</calculatedColumnFormula>
    </tableColumn>
    <tableColumn id="8" name="Roguelike" dataDxfId="74">
      <calculatedColumnFormula>IF(AND(IF('차트 정리 표'!$O$2 = 표메인[[#This Row],[연령대]], 1, 0),IF(COUNT(표장르정리[[#This Row],[Roguelike]]),1,0)),1,0)</calculatedColumnFormula>
    </tableColumn>
    <tableColumn id="9" name="Soulslike" dataDxfId="73">
      <calculatedColumnFormula>IF(AND(IF('차트 정리 표'!$O$2 = 표메인[[#This Row],[연령대]], 1, 0),IF(COUNT(표장르정리[[#This Row],[Soulslike]]),1,0)),1,0)</calculatedColumnFormula>
    </tableColumn>
    <tableColumn id="10" name="Rhythm" dataDxfId="72">
      <calculatedColumnFormula>IF(AND(IF('차트 정리 표'!$O$2 = 표메인[[#This Row],[연령대]], 1, 0),IF(COUNT(표장르정리[[#This Row],[Rhythm]]),1,0)),1,0)</calculatedColumnFormula>
    </tableColumn>
    <tableColumn id="11" name="Racing" dataDxfId="71">
      <calculatedColumnFormula>IF(AND(IF('차트 정리 표'!$O$2 = 표메인[[#This Row],[연령대]], 1, 0),IF(COUNT(표장르정리[[#This Row],[Racing]]),1,0)),1,0)</calculatedColumnFormula>
    </tableColumn>
    <tableColumn id="12" name="Sport" dataDxfId="70">
      <calculatedColumnFormula>IF(AND(IF('차트 정리 표'!$O$2 = 표메인[[#This Row],[연령대]], 1, 0),IF(COUNT(표장르정리[[#This Row],[Sport]]),1,0)),1,0)</calculatedColumnFormula>
    </tableColumn>
    <tableColumn id="13" name="Stealth" dataDxfId="69">
      <calculatedColumnFormula>IF(AND(IF('차트 정리 표'!$O$2 = 표메인[[#This Row],[연령대]], 1, 0),IF(COUNT(표장르정리[[#This Row],[Stealth]]),1,0)),1,0)</calculatedColumnFormula>
    </tableColumn>
    <tableColumn id="14" name="Strategy" dataDxfId="68">
      <calculatedColumnFormula>IF(AND(IF('차트 정리 표'!$O$2 = 표메인[[#This Row],[연령대]], 1, 0),IF(COUNT(표장르정리[[#This Row],[Strategy]]),1,0)),1,0)</calculatedColumnFormula>
    </tableColumn>
    <tableColumn id="15" name="Puzzle" dataDxfId="67">
      <calculatedColumnFormula>IF(AND(IF('차트 정리 표'!$O$2 = 표메인[[#This Row],[연령대]], 1, 0),IF(COUNT(표장르정리[[#This Row],[Puzzle]]),1,0)),1,0)</calculatedColumnFormula>
    </tableColumn>
    <tableColumn id="16" name="Board" dataDxfId="66">
      <calculatedColumnFormula>IF(AND(IF('차트 정리 표'!$O$2 = 표메인[[#This Row],[연령대]], 1, 0),IF(COUNT(표장르정리[[#This Row],[Board]]),1,0)),1,0)</calculatedColumnFormula>
    </tableColumn>
    <tableColumn id="17" name="Arcade" dataDxfId="65">
      <calculatedColumnFormula>IF(AND(IF('차트 정리 표'!$O$2 = 표메인[[#This Row],[연령대]], 1, 0),IF(COUNT(표장르정리[[#This Row],[Arcade]]),1,0)),1,0)</calculatedColumnFormula>
    </tableColumn>
    <tableColumn id="18" name="Simulation" dataDxfId="64">
      <calculatedColumnFormula>IF(AND(IF('차트 정리 표'!$O$2 = 표메인[[#This Row],[연령대]], 1, 0),IF(COUNT(표장르정리[[#This Row],[Simulation]]),1,0)),1,0)</calculatedColumnFormula>
    </tableColumn>
    <tableColumn id="20" name="애니메이션" dataDxfId="63">
      <calculatedColumnFormula>IF(AND(IF('차트 정리 표'!$O$19 = 표메인[[#This Row],[연령대]], 1, 0),IF('차트 정리 표'!$J$20=표메인[[#This Row],[타격감
시각적 효과]],1,0)),1,0)</calculatedColumnFormula>
    </tableColumn>
    <tableColumn id="21" name="파티클 이펙트" dataDxfId="62">
      <calculatedColumnFormula>IF(AND(IF('차트 정리 표'!$O$19 = 표메인[[#This Row],[연령대]], 1, 0),IF('차트 정리 표'!$J$21=표메인[[#This Row],[타격감
시각적 효과]],1,0)),1,0)</calculatedColumnFormula>
    </tableColumn>
    <tableColumn id="22" name="카메라 흔들림" dataDxfId="61">
      <calculatedColumnFormula>IF(AND(IF('차트 정리 표'!$O$19 = 표메인[[#This Row],[연령대]], 1, 0),IF('차트 정리 표'!$J$22=표메인[[#This Row],[타격감
시각적 효과]],1,0)),1,0)</calculatedColumnFormula>
    </tableColumn>
    <tableColumn id="23" name="프레임 딜레이" dataDxfId="60">
      <calculatedColumnFormula>IF(AND(IF('차트 정리 표'!$O$19 = 표메인[[#This Row],[연령대]], 1, 0),IF('차트 정리 표'!$J$23=표메인[[#This Row],[타격감
시각적 효과]],1,0)),1,0)</calculatedColumnFormula>
    </tableColumn>
    <tableColumn id="24" name="타격음" dataDxfId="59">
      <calculatedColumnFormula>IF(AND(IF('차트 정리 표'!$O$25 = 표메인[[#This Row],[연령대]], 1, 0),IF('차트 정리 표'!$J$26=표메인[게임몰입도
청각적 효과],1,0)),1,0)</calculatedColumnFormula>
    </tableColumn>
    <tableColumn id="25" name="피격음" dataDxfId="58">
      <calculatedColumnFormula>IF(AND(IF('차트 정리 표'!$O$25 = 표메인[[#This Row],[연령대]], 1, 0),IF('차트 정리 표'!$J$27=표메인[게임몰입도
청각적 효과],1,0)),1,0)</calculatedColumnFormula>
    </tableColumn>
    <tableColumn id="26" name="캐릭터 소리" dataDxfId="57">
      <calculatedColumnFormula>IF(AND(IF('차트 정리 표'!$O$25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3" name="표35_39" displayName="표35_39" ref="A1:V204" totalsRowShown="0" dataDxfId="56" tableBorderDxfId="55">
  <autoFilter ref="A1:V204"/>
  <tableColumns count="22">
    <tableColumn id="1" name="RPG" dataDxfId="54">
      <calculatedColumnFormula>IF(AND(IF('차트 정리 표'!$P$2 = 표메인[[#This Row],[연령대]], 1, 0),IF(COUNT(표장르정리[[#This Row],[RPG]]),1,0)), 1, 0)</calculatedColumnFormula>
    </tableColumn>
    <tableColumn id="2" name="AOS" dataDxfId="53">
      <calculatedColumnFormula>IF(AND(IF('차트 정리 표'!$P$2 = 표메인[[#This Row],[연령대]], 1, 0),IF(COUNT(표장르정리[[#This Row],[AOS]]),1,0)),1,0)</calculatedColumnFormula>
    </tableColumn>
    <tableColumn id="3" name="FPS" dataDxfId="52">
      <calculatedColumnFormula>IF(AND(IF('차트 정리 표'!$P$2 = 표메인[[#This Row],[연령대]], 1, 0),IF(COUNT(표장르정리[[#This Row],[FPS]]),1,0)),1,0)</calculatedColumnFormula>
    </tableColumn>
    <tableColumn id="4" name="CCG" dataDxfId="51">
      <calculatedColumnFormula>IF(AND(IF('차트 정리 표'!$P$2 = 표메인[[#This Row],[연령대]], 1, 0),IF(COUNT(표장르정리[[#This Row],[CCG]]),1,0)),1,0)</calculatedColumnFormula>
    </tableColumn>
    <tableColumn id="8" name="Roguelike" dataDxfId="50">
      <calculatedColumnFormula>IF(AND(IF('차트 정리 표'!$P$2 = 표메인[[#This Row],[연령대]], 1, 0),IF(COUNT(표장르정리[[#This Row],[Roguelike]]),1,0)),1,0)</calculatedColumnFormula>
    </tableColumn>
    <tableColumn id="9" name="Soulslike" dataDxfId="49">
      <calculatedColumnFormula>IF(AND(IF('차트 정리 표'!$P$2 = 표메인[[#This Row],[연령대]], 1, 0),IF(COUNT(표장르정리[[#This Row],[Soulslike]]),1,0)),1,0)</calculatedColumnFormula>
    </tableColumn>
    <tableColumn id="10" name="Rhythm" dataDxfId="48">
      <calculatedColumnFormula>IF(AND(IF('차트 정리 표'!$P$2 = 표메인[[#This Row],[연령대]], 1, 0),IF(COUNT(표장르정리[[#This Row],[Rhythm]]),1,0)),1,0)</calculatedColumnFormula>
    </tableColumn>
    <tableColumn id="11" name="Racing" dataDxfId="47">
      <calculatedColumnFormula>IF(AND(IF('차트 정리 표'!$P$2 = 표메인[[#This Row],[연령대]], 1, 0),IF(COUNT(표장르정리[[#This Row],[Racing]]),1,0)),1,0)</calculatedColumnFormula>
    </tableColumn>
    <tableColumn id="12" name="Sport" dataDxfId="46">
      <calculatedColumnFormula>IF(AND(IF('차트 정리 표'!$P$2 = 표메인[[#This Row],[연령대]], 1, 0),IF(COUNT(표장르정리[[#This Row],[Sport]]),1,0)),1,0)</calculatedColumnFormula>
    </tableColumn>
    <tableColumn id="13" name="Stealth" dataDxfId="45">
      <calculatedColumnFormula>IF(AND(IF('차트 정리 표'!$P$2 = 표메인[[#This Row],[연령대]], 1, 0),IF(COUNT(표장르정리[[#This Row],[Stealth]]),1,0)),1,0)</calculatedColumnFormula>
    </tableColumn>
    <tableColumn id="14" name="Strategy" dataDxfId="44">
      <calculatedColumnFormula>IF(AND(IF('차트 정리 표'!$P$2 = 표메인[[#This Row],[연령대]], 1, 0),IF(COUNT(표장르정리[[#This Row],[Strategy]]),1,0)),1,0)</calculatedColumnFormula>
    </tableColumn>
    <tableColumn id="15" name="Puzzle" dataDxfId="43">
      <calculatedColumnFormula>IF(AND(IF('차트 정리 표'!$P$2 = 표메인[[#This Row],[연령대]], 1, 0),IF(COUNT(표장르정리[[#This Row],[Puzzle]]),1,0)),1,0)</calculatedColumnFormula>
    </tableColumn>
    <tableColumn id="16" name="Board" dataDxfId="42">
      <calculatedColumnFormula>IF(AND(IF('차트 정리 표'!$P$2 = 표메인[[#This Row],[연령대]], 1, 0),IF(COUNT(표장르정리[[#This Row],[Board]]),1,0)),1,0)</calculatedColumnFormula>
    </tableColumn>
    <tableColumn id="17" name="Arcade" dataDxfId="41">
      <calculatedColumnFormula>IF(AND(IF('차트 정리 표'!$P$2 = 표메인[[#This Row],[연령대]], 1, 0),IF(COUNT(표장르정리[[#This Row],[Arcade]]),1,0)),1,0)</calculatedColumnFormula>
    </tableColumn>
    <tableColumn id="18" name="Simulation" dataDxfId="40">
      <calculatedColumnFormula>IF(AND(IF('차트 정리 표'!$P$2 = 표메인[[#This Row],[연령대]], 1, 0),IF(COUNT(표장르정리[[#This Row],[Simulation]]),1,0)),1,0)</calculatedColumnFormula>
    </tableColumn>
    <tableColumn id="20" name="애니메이션" dataDxfId="39">
      <calculatedColumnFormula>IF(AND(IF('차트 정리 표'!$P$19 = 표메인[[#This Row],[연령대]], 1, 0),IF('차트 정리 표'!$J$20=표메인[[#This Row],[타격감
시각적 효과]],1,0)),1,0)</calculatedColumnFormula>
    </tableColumn>
    <tableColumn id="21" name="파티클 이펙트" dataDxfId="38">
      <calculatedColumnFormula>IF(AND(IF('차트 정리 표'!$P$19 = 표메인[[#This Row],[연령대]], 1, 0),IF('차트 정리 표'!$J$21=표메인[[#This Row],[타격감
시각적 효과]],1,0)),1,0)</calculatedColumnFormula>
    </tableColumn>
    <tableColumn id="22" name="카메라 흔들림" dataDxfId="37">
      <calculatedColumnFormula>IF(AND(IF('차트 정리 표'!$P$19 = 표메인[[#This Row],[연령대]], 1, 0),IF('차트 정리 표'!$J$22=표메인[[#This Row],[타격감
시각적 효과]],1,0)),1,0)</calculatedColumnFormula>
    </tableColumn>
    <tableColumn id="23" name="프레임 딜레이" dataDxfId="36">
      <calculatedColumnFormula>IF(AND(IF('차트 정리 표'!$P$19 = 표메인[[#This Row],[연령대]], 1, 0),IF('차트 정리 표'!$J$23=표메인[[#This Row],[타격감
시각적 효과]],1,0)),1,0)</calculatedColumnFormula>
    </tableColumn>
    <tableColumn id="24" name="타격음" dataDxfId="35">
      <calculatedColumnFormula>IF(AND(IF('차트 정리 표'!$P$25 = 표메인[[#This Row],[연령대]], 1, 0),IF('차트 정리 표'!$J$26=표메인[게임몰입도
청각적 효과],1,0)),1,0)</calculatedColumnFormula>
    </tableColumn>
    <tableColumn id="25" name="피격음" dataDxfId="34">
      <calculatedColumnFormula>IF(AND(IF('차트 정리 표'!$P$25 = 표메인[[#This Row],[연령대]], 1, 0),IF('차트 정리 표'!$J$27=표메인[게임몰입도
청각적 효과],1,0)),1,0)</calculatedColumnFormula>
    </tableColumn>
    <tableColumn id="26" name="캐릭터 소리" dataDxfId="33">
      <calculatedColumnFormula>IF(AND(IF('차트 정리 표'!$P$25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표40_" displayName="표40_" ref="A1:V204" totalsRowShown="0" dataDxfId="32" tableBorderDxfId="31">
  <autoFilter ref="A1:V204"/>
  <tableColumns count="22">
    <tableColumn id="1" name="RPG" dataDxfId="30">
      <calculatedColumnFormula>IF(AND(IF('차트 정리 표'!$Q$2 = 표메인[[#This Row],[연령대]], 1, 0),IF(COUNT(표장르정리[[#This Row],[RPG]]),1,0)), 1, 0)</calculatedColumnFormula>
    </tableColumn>
    <tableColumn id="2" name="AOS" dataDxfId="29">
      <calculatedColumnFormula>IF(AND(IF('차트 정리 표'!$Q$2 = 표메인[[#This Row],[연령대]], 1, 0),IF(COUNT(표장르정리[[#This Row],[AOS]]),1,0)),1,0)</calculatedColumnFormula>
    </tableColumn>
    <tableColumn id="3" name="FPS" dataDxfId="28">
      <calculatedColumnFormula>IF(AND(IF('차트 정리 표'!$Q$2 = 표메인[[#This Row],[연령대]], 1, 0),IF(COUNT(표장르정리[[#This Row],[FPS]]),1,0)),1,0)</calculatedColumnFormula>
    </tableColumn>
    <tableColumn id="4" name="CCG" dataDxfId="27">
      <calculatedColumnFormula>IF(AND(IF('차트 정리 표'!$Q$2 = 표메인[[#This Row],[연령대]], 1, 0),IF(COUNT(표장르정리[[#This Row],[CCG]]),1,0)),1,0)</calculatedColumnFormula>
    </tableColumn>
    <tableColumn id="8" name="Roguelike" dataDxfId="26">
      <calculatedColumnFormula>IF(AND(IF('차트 정리 표'!$Q$2 = 표메인[[#This Row],[연령대]], 1, 0),IF(COUNT(표장르정리[[#This Row],[Roguelike]]),1,0)),1,0)</calculatedColumnFormula>
    </tableColumn>
    <tableColumn id="9" name="Soulslike" dataDxfId="25">
      <calculatedColumnFormula>IF(AND(IF('차트 정리 표'!$Q$2 = 표메인[[#This Row],[연령대]], 1, 0),IF(COUNT(표장르정리[[#This Row],[Soulslike]]),1,0)),1,0)</calculatedColumnFormula>
    </tableColumn>
    <tableColumn id="10" name="Rhythm" dataDxfId="24">
      <calculatedColumnFormula>IF(AND(IF('차트 정리 표'!$Q$2 = 표메인[[#This Row],[연령대]], 1, 0),IF(COUNT(표장르정리[[#This Row],[Rhythm]]),1,0)),1,0)</calculatedColumnFormula>
    </tableColumn>
    <tableColumn id="11" name="Racing" dataDxfId="23">
      <calculatedColumnFormula>IF(AND(IF('차트 정리 표'!$Q$2 = 표메인[[#This Row],[연령대]], 1, 0),IF(COUNT(표장르정리[[#This Row],[Racing]]),1,0)),1,0)</calculatedColumnFormula>
    </tableColumn>
    <tableColumn id="12" name="Sport" dataDxfId="22">
      <calculatedColumnFormula>IF(AND(IF('차트 정리 표'!$Q$2 = 표메인[[#This Row],[연령대]], 1, 0),IF(COUNT(표장르정리[[#This Row],[Sport]]),1,0)),1,0)</calculatedColumnFormula>
    </tableColumn>
    <tableColumn id="13" name="Stealth" dataDxfId="21">
      <calculatedColumnFormula>IF(AND(IF('차트 정리 표'!$Q$2 = 표메인[[#This Row],[연령대]], 1, 0),IF(COUNT(표장르정리[[#This Row],[Stealth]]),1,0)),1,0)</calculatedColumnFormula>
    </tableColumn>
    <tableColumn id="14" name="Strategy" dataDxfId="20">
      <calculatedColumnFormula>IF(AND(IF('차트 정리 표'!$Q$2 = 표메인[[#This Row],[연령대]], 1, 0),IF(COUNT(표장르정리[[#This Row],[Strategy]]),1,0)),1,0)</calculatedColumnFormula>
    </tableColumn>
    <tableColumn id="15" name="Puzzle" dataDxfId="19">
      <calculatedColumnFormula>IF(AND(IF('차트 정리 표'!$Q$2 = 표메인[[#This Row],[연령대]], 1, 0),IF(COUNT(표장르정리[[#This Row],[Puzzle]]),1,0)),1,0)</calculatedColumnFormula>
    </tableColumn>
    <tableColumn id="16" name="Board" dataDxfId="18">
      <calculatedColumnFormula>IF(AND(IF('차트 정리 표'!$Q$2 = 표메인[[#This Row],[연령대]], 1, 0),IF(COUNT(표장르정리[[#This Row],[Board]]),1,0)),1,0)</calculatedColumnFormula>
    </tableColumn>
    <tableColumn id="17" name="Arcade" dataDxfId="17">
      <calculatedColumnFormula>IF(AND(IF('차트 정리 표'!$Q$2 = 표메인[[#This Row],[연령대]], 1, 0),IF(COUNT(표장르정리[[#This Row],[Arcade]]),1,0)),1,0)</calculatedColumnFormula>
    </tableColumn>
    <tableColumn id="18" name="Simulation" dataDxfId="16">
      <calculatedColumnFormula>IF(AND(IF('차트 정리 표'!$Q$2 = 표메인[[#This Row],[연령대]], 1, 0),IF(COUNT(표장르정리[[#This Row],[Simulation]]),1,0)),1,0)</calculatedColumnFormula>
    </tableColumn>
    <tableColumn id="20" name="애니메이션" dataDxfId="15">
      <calculatedColumnFormula>IF(AND(IF('차트 정리 표'!$Q$19 = 표메인[[#This Row],[연령대]], 1, 0),IF('차트 정리 표'!$J$20=표메인[[#This Row],[타격감
시각적 효과]],1,0)),1,0)</calculatedColumnFormula>
    </tableColumn>
    <tableColumn id="21" name="파티클 이펙트" dataDxfId="14">
      <calculatedColumnFormula>IF(AND(IF('차트 정리 표'!$Q$19 = 표메인[[#This Row],[연령대]], 1, 0),IF('차트 정리 표'!$J$21=표메인[[#This Row],[타격감
시각적 효과]],1,0)),1,0)</calculatedColumnFormula>
    </tableColumn>
    <tableColumn id="22" name="카메라 흔들림" dataDxfId="13">
      <calculatedColumnFormula>IF(AND(IF('차트 정리 표'!$Q$19 = 표메인[[#This Row],[연령대]], 1, 0),IF('차트 정리 표'!$J$22=표메인[[#This Row],[타격감
시각적 효과]],1,0)),1,0)</calculatedColumnFormula>
    </tableColumn>
    <tableColumn id="23" name="프레임 딜레이" dataDxfId="12">
      <calculatedColumnFormula>IF(AND(IF('차트 정리 표'!$Q$19 = 표메인[[#This Row],[연령대]], 1, 0),IF('차트 정리 표'!$J$23=표메인[[#This Row],[타격감
시각적 효과]],1,0)),1,0)</calculatedColumnFormula>
    </tableColumn>
    <tableColumn id="24" name="타격음" dataDxfId="11">
      <calculatedColumnFormula>IF(AND(IF('차트 정리 표'!$Q$25 = 표메인[[#This Row],[연령대]], 1, 0),IF('차트 정리 표'!$J$26=표메인[게임몰입도
청각적 효과],1,0)),1,0)</calculatedColumnFormula>
    </tableColumn>
    <tableColumn id="25" name="피격음" dataDxfId="10">
      <calculatedColumnFormula>IF(AND(IF('차트 정리 표'!$Q$25 = 표메인[[#This Row],[연령대]], 1, 0),IF('차트 정리 표'!$J$27=표메인[게임몰입도
청각적 효과],1,0)),1,0)</calculatedColumnFormula>
    </tableColumn>
    <tableColumn id="26" name="캐릭터 소리" dataDxfId="9">
      <calculatedColumnFormula>IF(AND(IF('차트 정리 표'!$Q$25 = 표메인[[#This Row],[연령대]], 1, 0),IF('차트 정리 표'!$J$28=표메인[게임몰입도
청각적 효과],1,0)),1,0)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표연령대" displayName="표연령대" ref="B7:D14" totalsRowShown="0" headerRowDxfId="236">
  <autoFilter ref="B7:D14"/>
  <sortState ref="B8:D14">
    <sortCondition ref="B7:B14"/>
  </sortState>
  <tableColumns count="3">
    <tableColumn id="1" name="나이" dataDxfId="235"/>
    <tableColumn id="2" name="인원 수" dataDxfId="234">
      <calculatedColumnFormula>COUNTIF('메인 표'!$C:$C, 표연령대[[#This Row],[나이]])</calculatedColumnFormula>
    </tableColumn>
    <tableColumn id="3" name="비율" dataDxfId="2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표장르" displayName="표장르" ref="F2:H17" totalsRowShown="0" headerRowDxfId="232">
  <autoFilter ref="F2:H17"/>
  <sortState ref="F3:H17">
    <sortCondition descending="1" ref="G2:G17"/>
  </sortState>
  <tableColumns count="3">
    <tableColumn id="1" name="장르" dataDxfId="231"/>
    <tableColumn id="2" name="인원 수" dataDxfId="230"/>
    <tableColumn id="3" name="비율" dataDxfId="229">
      <calculatedColumnFormula>G3/$G$18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표시각적효과" displayName="표시각적효과" ref="B17:D21" totalsRowShown="0" headerRowDxfId="228">
  <autoFilter ref="B17:D21"/>
  <sortState ref="B18:D21">
    <sortCondition descending="1" ref="D2:D6"/>
  </sortState>
  <tableColumns count="3">
    <tableColumn id="1" name="시각적 효과" dataDxfId="227"/>
    <tableColumn id="2" name="인원 수" dataDxfId="226">
      <calculatedColumnFormula>COUNTIF(표메인[타격감
시각적 효과], 표시각적효과[[#This Row],[시각적 효과]])</calculatedColumnFormula>
    </tableColumn>
    <tableColumn id="3" name="비율" dataDxfId="225" dataCellStyle="백분율">
      <calculatedColumnFormula>표시각적효과[[#This Row],[인원 수]]/$C$22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표청각적효과" displayName="표청각적효과" ref="B24:D27" totalsRowShown="0" headerRowDxfId="224">
  <autoFilter ref="B24:D27"/>
  <sortState ref="B25:D28">
    <sortCondition descending="1" ref="D9:D13"/>
  </sortState>
  <tableColumns count="3">
    <tableColumn id="1" name="청각적 효과" dataDxfId="223"/>
    <tableColumn id="2" name="인원 수" dataDxfId="222">
      <calculatedColumnFormula>COUNTIF('메인 표'!G:G,표청각적효과[[#This Row],[청각적 효과]])</calculatedColumnFormula>
    </tableColumn>
    <tableColumn id="3" name="비율" dataDxfId="221">
      <calculatedColumnFormula>표청각적효과[[#This Row],[인원 수]]/$C$28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표연령대별장르" displayName="표연령대별장르" ref="J2:Q17" totalsRowShown="0" headerRowDxfId="220" dataDxfId="218" headerRowBorderDxfId="219" tableBorderDxfId="217">
  <autoFilter ref="J2:Q17"/>
  <tableColumns count="8">
    <tableColumn id="1" name="장르" dataDxfId="216"/>
    <tableColumn id="2" name="10~14세" dataDxfId="215"/>
    <tableColumn id="3" name="15~19세" dataDxfId="214"/>
    <tableColumn id="4" name="20~24세" dataDxfId="213"/>
    <tableColumn id="5" name="25~29세" dataDxfId="212"/>
    <tableColumn id="6" name="30~34세" dataDxfId="211"/>
    <tableColumn id="7" name="35~39세" dataDxfId="210"/>
    <tableColumn id="8" name="40세 이상" dataDxfId="20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표연령대별시각적효과" displayName="표연령대별시각적효과" ref="J19:Q23" totalsRowShown="0" headerRowDxfId="208" dataDxfId="206" headerRowBorderDxfId="207" tableBorderDxfId="205">
  <autoFilter ref="J19:Q23"/>
  <tableColumns count="8">
    <tableColumn id="1" name="시각적 효과" dataDxfId="204"/>
    <tableColumn id="2" name="10~14세" dataDxfId="203"/>
    <tableColumn id="3" name="15~19세" dataDxfId="202"/>
    <tableColumn id="4" name="20~24세" dataDxfId="201"/>
    <tableColumn id="5" name="25~29세" dataDxfId="200"/>
    <tableColumn id="6" name="30~34세" dataDxfId="199"/>
    <tableColumn id="7" name="35~39세" dataDxfId="198"/>
    <tableColumn id="8" name="40세 이상" dataDxfId="19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표연령대별청각적효과" displayName="표연령대별청각적효과" ref="J25:Q28" totalsRowShown="0" headerRowDxfId="0" dataDxfId="195" headerRowBorderDxfId="196" tableBorderDxfId="194">
  <autoFilter ref="J25:Q28"/>
  <tableColumns count="8">
    <tableColumn id="1" name="청각적 효과" dataDxfId="8"/>
    <tableColumn id="2" name="10~14세" dataDxfId="7"/>
    <tableColumn id="3" name="15~19세" dataDxfId="6"/>
    <tableColumn id="4" name="20~24세" dataDxfId="5"/>
    <tableColumn id="5" name="25~29세" dataDxfId="4"/>
    <tableColumn id="6" name="30~34세" dataDxfId="3"/>
    <tableColumn id="7" name="35~39세" dataDxfId="2"/>
    <tableColumn id="8" name="40세 이상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표메인" displayName="표메인" ref="A1:I204" totalsRowShown="0">
  <autoFilter ref="A1:I204"/>
  <sortState ref="A2:I204">
    <sortCondition ref="C2:C204"/>
    <sortCondition ref="B2:B204" customList="남성,여성"/>
    <sortCondition ref="D2:D204"/>
    <sortCondition ref="E2:E204"/>
    <sortCondition ref="G2:G204"/>
    <sortCondition ref="F2:F204"/>
    <sortCondition ref="H2:H204"/>
    <sortCondition ref="I2:I204"/>
  </sortState>
  <tableColumns count="9">
    <tableColumn id="1" name="타임스탬프"/>
    <tableColumn id="2" name="성별"/>
    <tableColumn id="3" name="연령대"/>
    <tableColumn id="4" name="플레이 게임 장르"/>
    <tableColumn id="5" name="타격감_x000a_시각적 효과"/>
    <tableColumn id="6" name="기타 시각적 효과"/>
    <tableColumn id="7" name="게임몰입도_x000a_청각적 효과"/>
    <tableColumn id="8" name="기타 청각적 효과"/>
    <tableColumn id="9" name="기타 의견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AE19" sqref="AE19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W1" sqref="W1:W1048576"/>
    </sheetView>
  </sheetViews>
  <sheetFormatPr defaultRowHeight="16.5" x14ac:dyDescent="0.3"/>
  <sheetData>
    <row r="1" spans="1:22" x14ac:dyDescent="0.3">
      <c r="A1" t="s">
        <v>402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표'!$O$2 = 표메인[[#This Row],[연령대]], 1, 0),IF(COUNT(표장르정리[[#This Row],[RPG]]),1,0)), 1, 0)</f>
        <v>0</v>
      </c>
      <c r="B2" s="3">
        <f>IF(AND(IF('차트 정리 표'!$O$2 = 표메인[[#This Row],[연령대]], 1, 0),IF(COUNT(표장르정리[[#This Row],[AOS]]),1,0)),1,0)</f>
        <v>0</v>
      </c>
      <c r="C2" s="3">
        <f>IF(AND(IF('차트 정리 표'!$O$2 = 표메인[[#This Row],[연령대]], 1, 0),IF(COUNT(표장르정리[[#This Row],[FPS]]),1,0)),1,0)</f>
        <v>0</v>
      </c>
      <c r="D2" s="3">
        <f>IF(AND(IF('차트 정리 표'!$O$2 = 표메인[[#This Row],[연령대]], 1, 0),IF(COUNT(표장르정리[[#This Row],[CCG]]),1,0)),1,0)</f>
        <v>0</v>
      </c>
      <c r="E2" s="3">
        <f>IF(AND(IF('차트 정리 표'!$O$2 = 표메인[[#This Row],[연령대]], 1, 0),IF(COUNT(표장르정리[[#This Row],[Roguelike]]),1,0)),1,0)</f>
        <v>0</v>
      </c>
      <c r="F2" s="3">
        <f>IF(AND(IF('차트 정리 표'!$O$2 = 표메인[[#This Row],[연령대]], 1, 0),IF(COUNT(표장르정리[[#This Row],[Soulslike]]),1,0)),1,0)</f>
        <v>0</v>
      </c>
      <c r="G2" s="3">
        <f>IF(AND(IF('차트 정리 표'!$O$2 = 표메인[[#This Row],[연령대]], 1, 0),IF(COUNT(표장르정리[[#This Row],[Rhythm]]),1,0)),1,0)</f>
        <v>0</v>
      </c>
      <c r="H2" s="3">
        <f>IF(AND(IF('차트 정리 표'!$O$2 = 표메인[[#This Row],[연령대]], 1, 0),IF(COUNT(표장르정리[[#This Row],[Racing]]),1,0)),1,0)</f>
        <v>0</v>
      </c>
      <c r="I2" s="3">
        <f>IF(AND(IF('차트 정리 표'!$O$2 = 표메인[[#This Row],[연령대]], 1, 0),IF(COUNT(표장르정리[[#This Row],[Sport]]),1,0)),1,0)</f>
        <v>0</v>
      </c>
      <c r="J2" s="3">
        <f>IF(AND(IF('차트 정리 표'!$O$2 = 표메인[[#This Row],[연령대]], 1, 0),IF(COUNT(표장르정리[[#This Row],[Stealth]]),1,0)),1,0)</f>
        <v>0</v>
      </c>
      <c r="K2" s="3">
        <f>IF(AND(IF('차트 정리 표'!$O$2 = 표메인[[#This Row],[연령대]], 1, 0),IF(COUNT(표장르정리[[#This Row],[Strategy]]),1,0)),1,0)</f>
        <v>0</v>
      </c>
      <c r="L2" s="3">
        <f>IF(AND(IF('차트 정리 표'!$O$2 = 표메인[[#This Row],[연령대]], 1, 0),IF(COUNT(표장르정리[[#This Row],[Puzzle]]),1,0)),1,0)</f>
        <v>0</v>
      </c>
      <c r="M2" s="3">
        <f>IF(AND(IF('차트 정리 표'!$O$2 = 표메인[[#This Row],[연령대]], 1, 0),IF(COUNT(표장르정리[[#This Row],[Board]]),1,0)),1,0)</f>
        <v>0</v>
      </c>
      <c r="N2" s="3">
        <f>IF(AND(IF('차트 정리 표'!$O$2 = 표메인[[#This Row],[연령대]], 1, 0),IF(COUNT(표장르정리[[#This Row],[Arcade]]),1,0)),1,0)</f>
        <v>0</v>
      </c>
      <c r="O2" s="3">
        <f>IF(AND(IF('차트 정리 표'!$O$2 = 표메인[[#This Row],[연령대]], 1, 0),IF(COUNT(표장르정리[[#This Row],[Simulation]]),1,0)),1,0)</f>
        <v>0</v>
      </c>
      <c r="P2" s="35">
        <f>IF(AND(IF('차트 정리 표'!$O$19 = 표메인[[#This Row],[연령대]], 1, 0),IF('차트 정리 표'!$J$20=표메인[[#This Row],[타격감
시각적 효과]],1,0)),1,0)</f>
        <v>0</v>
      </c>
      <c r="Q2" s="35">
        <f>IF(AND(IF('차트 정리 표'!$O$19 = 표메인[[#This Row],[연령대]], 1, 0),IF('차트 정리 표'!$J$21=표메인[[#This Row],[타격감
시각적 효과]],1,0)),1,0)</f>
        <v>0</v>
      </c>
      <c r="R2" s="35">
        <f>IF(AND(IF('차트 정리 표'!$O$19 = 표메인[[#This Row],[연령대]], 1, 0),IF('차트 정리 표'!$J$22=표메인[[#This Row],[타격감
시각적 효과]],1,0)),1,0)</f>
        <v>0</v>
      </c>
      <c r="S2" s="35">
        <f>IF(AND(IF('차트 정리 표'!$O$19 = 표메인[[#This Row],[연령대]], 1, 0),IF('차트 정리 표'!$J$23=표메인[[#This Row],[타격감
시각적 효과]],1,0)),1,0)</f>
        <v>0</v>
      </c>
      <c r="T2" s="35">
        <f>IF(AND(IF('차트 정리 표'!$O$25 = 표메인[[#This Row],[연령대]], 1, 0),IF('차트 정리 표'!$J$26=표메인[게임몰입도
청각적 효과],1,0)),1,0)</f>
        <v>0</v>
      </c>
      <c r="U2" s="35">
        <f>IF(AND(IF('차트 정리 표'!$O$25 = 표메인[[#This Row],[연령대]], 1, 0),IF('차트 정리 표'!$J$27=표메인[게임몰입도
청각적 효과],1,0)),1,0)</f>
        <v>0</v>
      </c>
      <c r="V2" s="35">
        <f>IF(AND(IF('차트 정리 표'!$O$25 = 표메인[[#This Row],[연령대]], 1, 0),IF('차트 정리 표'!$J$28=표메인[게임몰입도
청각적 효과],1,0)),1,0)</f>
        <v>0</v>
      </c>
    </row>
    <row r="3" spans="1:22" x14ac:dyDescent="0.3">
      <c r="A3" s="3">
        <f>IF(AND(IF('차트 정리 표'!$O$2 = 표메인[[#This Row],[연령대]], 1, 0),IF(COUNT(표장르정리[[#This Row],[RPG]]),1,0)), 1, 0)</f>
        <v>0</v>
      </c>
      <c r="B3" s="3">
        <f>IF(AND(IF('차트 정리 표'!$O$2 = 표메인[[#This Row],[연령대]], 1, 0),IF(COUNT(표장르정리[[#This Row],[AOS]]),1,0)),1,0)</f>
        <v>0</v>
      </c>
      <c r="C3" s="3">
        <f>IF(AND(IF('차트 정리 표'!$O$2 = 표메인[[#This Row],[연령대]], 1, 0),IF(COUNT(표장르정리[[#This Row],[FPS]]),1,0)),1,0)</f>
        <v>0</v>
      </c>
      <c r="D3" s="3">
        <f>IF(AND(IF('차트 정리 표'!$O$2 = 표메인[[#This Row],[연령대]], 1, 0),IF(COUNT(표장르정리[[#This Row],[CCG]]),1,0)),1,0)</f>
        <v>0</v>
      </c>
      <c r="E3" s="3">
        <f>IF(AND(IF('차트 정리 표'!$O$2 = 표메인[[#This Row],[연령대]], 1, 0),IF(COUNT(표장르정리[[#This Row],[Roguelike]]),1,0)),1,0)</f>
        <v>0</v>
      </c>
      <c r="F3" s="3">
        <f>IF(AND(IF('차트 정리 표'!$O$2 = 표메인[[#This Row],[연령대]], 1, 0),IF(COUNT(표장르정리[[#This Row],[Soulslike]]),1,0)),1,0)</f>
        <v>0</v>
      </c>
      <c r="G3" s="3">
        <f>IF(AND(IF('차트 정리 표'!$O$2 = 표메인[[#This Row],[연령대]], 1, 0),IF(COUNT(표장르정리[[#This Row],[Rhythm]]),1,0)),1,0)</f>
        <v>0</v>
      </c>
      <c r="H3" s="3">
        <f>IF(AND(IF('차트 정리 표'!$O$2 = 표메인[[#This Row],[연령대]], 1, 0),IF(COUNT(표장르정리[[#This Row],[Racing]]),1,0)),1,0)</f>
        <v>0</v>
      </c>
      <c r="I3" s="3">
        <f>IF(AND(IF('차트 정리 표'!$O$2 = 표메인[[#This Row],[연령대]], 1, 0),IF(COUNT(표장르정리[[#This Row],[Sport]]),1,0)),1,0)</f>
        <v>0</v>
      </c>
      <c r="J3" s="3">
        <f>IF(AND(IF('차트 정리 표'!$O$2 = 표메인[[#This Row],[연령대]], 1, 0),IF(COUNT(표장르정리[[#This Row],[Stealth]]),1,0)),1,0)</f>
        <v>0</v>
      </c>
      <c r="K3" s="3">
        <f>IF(AND(IF('차트 정리 표'!$O$2 = 표메인[[#This Row],[연령대]], 1, 0),IF(COUNT(표장르정리[[#This Row],[Strategy]]),1,0)),1,0)</f>
        <v>0</v>
      </c>
      <c r="L3" s="3">
        <f>IF(AND(IF('차트 정리 표'!$O$2 = 표메인[[#This Row],[연령대]], 1, 0),IF(COUNT(표장르정리[[#This Row],[Puzzle]]),1,0)),1,0)</f>
        <v>0</v>
      </c>
      <c r="M3" s="3">
        <f>IF(AND(IF('차트 정리 표'!$O$2 = 표메인[[#This Row],[연령대]], 1, 0),IF(COUNT(표장르정리[[#This Row],[Board]]),1,0)),1,0)</f>
        <v>0</v>
      </c>
      <c r="N3" s="3">
        <f>IF(AND(IF('차트 정리 표'!$O$2 = 표메인[[#This Row],[연령대]], 1, 0),IF(COUNT(표장르정리[[#This Row],[Arcade]]),1,0)),1,0)</f>
        <v>0</v>
      </c>
      <c r="O3" s="3">
        <f>IF(AND(IF('차트 정리 표'!$O$2 = 표메인[[#This Row],[연령대]], 1, 0),IF(COUNT(표장르정리[[#This Row],[Simulation]]),1,0)),1,0)</f>
        <v>0</v>
      </c>
      <c r="P3" s="34">
        <f>IF(AND(IF('차트 정리 표'!$O$19 = 표메인[[#This Row],[연령대]], 1, 0),IF('차트 정리 표'!$J$20=표메인[[#This Row],[타격감
시각적 효과]],1,0)),1,0)</f>
        <v>0</v>
      </c>
      <c r="Q3" s="34">
        <f>IF(AND(IF('차트 정리 표'!$O$19 = 표메인[[#This Row],[연령대]], 1, 0),IF('차트 정리 표'!$J$21=표메인[[#This Row],[타격감
시각적 효과]],1,0)),1,0)</f>
        <v>0</v>
      </c>
      <c r="R3" s="34">
        <f>IF(AND(IF('차트 정리 표'!$O$19 = 표메인[[#This Row],[연령대]], 1, 0),IF('차트 정리 표'!$J$22=표메인[[#This Row],[타격감
시각적 효과]],1,0)),1,0)</f>
        <v>0</v>
      </c>
      <c r="S3" s="34">
        <f>IF(AND(IF('차트 정리 표'!$O$19 = 표메인[[#This Row],[연령대]], 1, 0),IF('차트 정리 표'!$J$23=표메인[[#This Row],[타격감
시각적 효과]],1,0)),1,0)</f>
        <v>0</v>
      </c>
      <c r="T3" s="34">
        <f>IF(AND(IF('차트 정리 표'!$O$25 = 표메인[[#This Row],[연령대]], 1, 0),IF('차트 정리 표'!$J$26=표메인[게임몰입도
청각적 효과],1,0)),1,0)</f>
        <v>0</v>
      </c>
      <c r="U3" s="34">
        <f>IF(AND(IF('차트 정리 표'!$O$25 = 표메인[[#This Row],[연령대]], 1, 0),IF('차트 정리 표'!$J$27=표메인[게임몰입도
청각적 효과],1,0)),1,0)</f>
        <v>0</v>
      </c>
      <c r="V3" s="34">
        <f>IF(AND(IF('차트 정리 표'!$O$25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표'!$O$2 = 표메인[[#This Row],[연령대]], 1, 0),IF(COUNT(표장르정리[[#This Row],[RPG]]),1,0)), 1, 0)</f>
        <v>0</v>
      </c>
      <c r="B4" s="3">
        <f>IF(AND(IF('차트 정리 표'!$O$2 = 표메인[[#This Row],[연령대]], 1, 0),IF(COUNT(표장르정리[[#This Row],[AOS]]),1,0)),1,0)</f>
        <v>0</v>
      </c>
      <c r="C4" s="3">
        <f>IF(AND(IF('차트 정리 표'!$O$2 = 표메인[[#This Row],[연령대]], 1, 0),IF(COUNT(표장르정리[[#This Row],[FPS]]),1,0)),1,0)</f>
        <v>0</v>
      </c>
      <c r="D4" s="3">
        <f>IF(AND(IF('차트 정리 표'!$O$2 = 표메인[[#This Row],[연령대]], 1, 0),IF(COUNT(표장르정리[[#This Row],[CCG]]),1,0)),1,0)</f>
        <v>0</v>
      </c>
      <c r="E4" s="3">
        <f>IF(AND(IF('차트 정리 표'!$O$2 = 표메인[[#This Row],[연령대]], 1, 0),IF(COUNT(표장르정리[[#This Row],[Roguelike]]),1,0)),1,0)</f>
        <v>0</v>
      </c>
      <c r="F4" s="3">
        <f>IF(AND(IF('차트 정리 표'!$O$2 = 표메인[[#This Row],[연령대]], 1, 0),IF(COUNT(표장르정리[[#This Row],[Soulslike]]),1,0)),1,0)</f>
        <v>0</v>
      </c>
      <c r="G4" s="3">
        <f>IF(AND(IF('차트 정리 표'!$O$2 = 표메인[[#This Row],[연령대]], 1, 0),IF(COUNT(표장르정리[[#This Row],[Rhythm]]),1,0)),1,0)</f>
        <v>0</v>
      </c>
      <c r="H4" s="3">
        <f>IF(AND(IF('차트 정리 표'!$O$2 = 표메인[[#This Row],[연령대]], 1, 0),IF(COUNT(표장르정리[[#This Row],[Racing]]),1,0)),1,0)</f>
        <v>0</v>
      </c>
      <c r="I4" s="3">
        <f>IF(AND(IF('차트 정리 표'!$O$2 = 표메인[[#This Row],[연령대]], 1, 0),IF(COUNT(표장르정리[[#This Row],[Sport]]),1,0)),1,0)</f>
        <v>0</v>
      </c>
      <c r="J4" s="3">
        <f>IF(AND(IF('차트 정리 표'!$O$2 = 표메인[[#This Row],[연령대]], 1, 0),IF(COUNT(표장르정리[[#This Row],[Stealth]]),1,0)),1,0)</f>
        <v>0</v>
      </c>
      <c r="K4" s="3">
        <f>IF(AND(IF('차트 정리 표'!$O$2 = 표메인[[#This Row],[연령대]], 1, 0),IF(COUNT(표장르정리[[#This Row],[Strategy]]),1,0)),1,0)</f>
        <v>0</v>
      </c>
      <c r="L4" s="3">
        <f>IF(AND(IF('차트 정리 표'!$O$2 = 표메인[[#This Row],[연령대]], 1, 0),IF(COUNT(표장르정리[[#This Row],[Puzzle]]),1,0)),1,0)</f>
        <v>0</v>
      </c>
      <c r="M4" s="3">
        <f>IF(AND(IF('차트 정리 표'!$O$2 = 표메인[[#This Row],[연령대]], 1, 0),IF(COUNT(표장르정리[[#This Row],[Board]]),1,0)),1,0)</f>
        <v>0</v>
      </c>
      <c r="N4" s="3">
        <f>IF(AND(IF('차트 정리 표'!$O$2 = 표메인[[#This Row],[연령대]], 1, 0),IF(COUNT(표장르정리[[#This Row],[Arcade]]),1,0)),1,0)</f>
        <v>0</v>
      </c>
      <c r="O4" s="3">
        <f>IF(AND(IF('차트 정리 표'!$O$2 = 표메인[[#This Row],[연령대]], 1, 0),IF(COUNT(표장르정리[[#This Row],[Simulation]]),1,0)),1,0)</f>
        <v>0</v>
      </c>
      <c r="P4" s="34">
        <f>IF(AND(IF('차트 정리 표'!$O$19 = 표메인[[#This Row],[연령대]], 1, 0),IF('차트 정리 표'!$J$20=표메인[[#This Row],[타격감
시각적 효과]],1,0)),1,0)</f>
        <v>0</v>
      </c>
      <c r="Q4" s="34">
        <f>IF(AND(IF('차트 정리 표'!$O$19 = 표메인[[#This Row],[연령대]], 1, 0),IF('차트 정리 표'!$J$21=표메인[[#This Row],[타격감
시각적 효과]],1,0)),1,0)</f>
        <v>0</v>
      </c>
      <c r="R4" s="34">
        <f>IF(AND(IF('차트 정리 표'!$O$19 = 표메인[[#This Row],[연령대]], 1, 0),IF('차트 정리 표'!$J$22=표메인[[#This Row],[타격감
시각적 효과]],1,0)),1,0)</f>
        <v>0</v>
      </c>
      <c r="S4" s="34">
        <f>IF(AND(IF('차트 정리 표'!$O$19 = 표메인[[#This Row],[연령대]], 1, 0),IF('차트 정리 표'!$J$23=표메인[[#This Row],[타격감
시각적 효과]],1,0)),1,0)</f>
        <v>0</v>
      </c>
      <c r="T4" s="34">
        <f>IF(AND(IF('차트 정리 표'!$O$25 = 표메인[[#This Row],[연령대]], 1, 0),IF('차트 정리 표'!$J$26=표메인[게임몰입도
청각적 효과],1,0)),1,0)</f>
        <v>0</v>
      </c>
      <c r="U4" s="34">
        <f>IF(AND(IF('차트 정리 표'!$O$25 = 표메인[[#This Row],[연령대]], 1, 0),IF('차트 정리 표'!$J$27=표메인[게임몰입도
청각적 효과],1,0)),1,0)</f>
        <v>0</v>
      </c>
      <c r="V4" s="34">
        <f>IF(AND(IF('차트 정리 표'!$O$25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표'!$O$2 = 표메인[[#This Row],[연령대]], 1, 0),IF(COUNT(표장르정리[[#This Row],[RPG]]),1,0)), 1, 0)</f>
        <v>0</v>
      </c>
      <c r="B5" s="3">
        <f>IF(AND(IF('차트 정리 표'!$O$2 = 표메인[[#This Row],[연령대]], 1, 0),IF(COUNT(표장르정리[[#This Row],[AOS]]),1,0)),1,0)</f>
        <v>0</v>
      </c>
      <c r="C5" s="3">
        <f>IF(AND(IF('차트 정리 표'!$O$2 = 표메인[[#This Row],[연령대]], 1, 0),IF(COUNT(표장르정리[[#This Row],[FPS]]),1,0)),1,0)</f>
        <v>0</v>
      </c>
      <c r="D5" s="3">
        <f>IF(AND(IF('차트 정리 표'!$O$2 = 표메인[[#This Row],[연령대]], 1, 0),IF(COUNT(표장르정리[[#This Row],[CCG]]),1,0)),1,0)</f>
        <v>0</v>
      </c>
      <c r="E5" s="3">
        <f>IF(AND(IF('차트 정리 표'!$O$2 = 표메인[[#This Row],[연령대]], 1, 0),IF(COUNT(표장르정리[[#This Row],[Roguelike]]),1,0)),1,0)</f>
        <v>0</v>
      </c>
      <c r="F5" s="3">
        <f>IF(AND(IF('차트 정리 표'!$O$2 = 표메인[[#This Row],[연령대]], 1, 0),IF(COUNT(표장르정리[[#This Row],[Soulslike]]),1,0)),1,0)</f>
        <v>0</v>
      </c>
      <c r="G5" s="3">
        <f>IF(AND(IF('차트 정리 표'!$O$2 = 표메인[[#This Row],[연령대]], 1, 0),IF(COUNT(표장르정리[[#This Row],[Rhythm]]),1,0)),1,0)</f>
        <v>0</v>
      </c>
      <c r="H5" s="3">
        <f>IF(AND(IF('차트 정리 표'!$O$2 = 표메인[[#This Row],[연령대]], 1, 0),IF(COUNT(표장르정리[[#This Row],[Racing]]),1,0)),1,0)</f>
        <v>0</v>
      </c>
      <c r="I5" s="3">
        <f>IF(AND(IF('차트 정리 표'!$O$2 = 표메인[[#This Row],[연령대]], 1, 0),IF(COUNT(표장르정리[[#This Row],[Sport]]),1,0)),1,0)</f>
        <v>0</v>
      </c>
      <c r="J5" s="3">
        <f>IF(AND(IF('차트 정리 표'!$O$2 = 표메인[[#This Row],[연령대]], 1, 0),IF(COUNT(표장르정리[[#This Row],[Stealth]]),1,0)),1,0)</f>
        <v>0</v>
      </c>
      <c r="K5" s="3">
        <f>IF(AND(IF('차트 정리 표'!$O$2 = 표메인[[#This Row],[연령대]], 1, 0),IF(COUNT(표장르정리[[#This Row],[Strategy]]),1,0)),1,0)</f>
        <v>0</v>
      </c>
      <c r="L5" s="3">
        <f>IF(AND(IF('차트 정리 표'!$O$2 = 표메인[[#This Row],[연령대]], 1, 0),IF(COUNT(표장르정리[[#This Row],[Puzzle]]),1,0)),1,0)</f>
        <v>0</v>
      </c>
      <c r="M5" s="3">
        <f>IF(AND(IF('차트 정리 표'!$O$2 = 표메인[[#This Row],[연령대]], 1, 0),IF(COUNT(표장르정리[[#This Row],[Board]]),1,0)),1,0)</f>
        <v>0</v>
      </c>
      <c r="N5" s="3">
        <f>IF(AND(IF('차트 정리 표'!$O$2 = 표메인[[#This Row],[연령대]], 1, 0),IF(COUNT(표장르정리[[#This Row],[Arcade]]),1,0)),1,0)</f>
        <v>0</v>
      </c>
      <c r="O5" s="3">
        <f>IF(AND(IF('차트 정리 표'!$O$2 = 표메인[[#This Row],[연령대]], 1, 0),IF(COUNT(표장르정리[[#This Row],[Simulation]]),1,0)),1,0)</f>
        <v>0</v>
      </c>
      <c r="P5" s="34">
        <f>IF(AND(IF('차트 정리 표'!$O$19 = 표메인[[#This Row],[연령대]], 1, 0),IF('차트 정리 표'!$J$20=표메인[[#This Row],[타격감
시각적 효과]],1,0)),1,0)</f>
        <v>0</v>
      </c>
      <c r="Q5" s="34">
        <f>IF(AND(IF('차트 정리 표'!$O$19 = 표메인[[#This Row],[연령대]], 1, 0),IF('차트 정리 표'!$J$21=표메인[[#This Row],[타격감
시각적 효과]],1,0)),1,0)</f>
        <v>0</v>
      </c>
      <c r="R5" s="34">
        <f>IF(AND(IF('차트 정리 표'!$O$19 = 표메인[[#This Row],[연령대]], 1, 0),IF('차트 정리 표'!$J$22=표메인[[#This Row],[타격감
시각적 효과]],1,0)),1,0)</f>
        <v>0</v>
      </c>
      <c r="S5" s="34">
        <f>IF(AND(IF('차트 정리 표'!$O$19 = 표메인[[#This Row],[연령대]], 1, 0),IF('차트 정리 표'!$J$23=표메인[[#This Row],[타격감
시각적 효과]],1,0)),1,0)</f>
        <v>0</v>
      </c>
      <c r="T5" s="34">
        <f>IF(AND(IF('차트 정리 표'!$O$25 = 표메인[[#This Row],[연령대]], 1, 0),IF('차트 정리 표'!$J$26=표메인[게임몰입도
청각적 효과],1,0)),1,0)</f>
        <v>0</v>
      </c>
      <c r="U5" s="34">
        <f>IF(AND(IF('차트 정리 표'!$O$25 = 표메인[[#This Row],[연령대]], 1, 0),IF('차트 정리 표'!$J$27=표메인[게임몰입도
청각적 효과],1,0)),1,0)</f>
        <v>0</v>
      </c>
      <c r="V5" s="34">
        <f>IF(AND(IF('차트 정리 표'!$O$25 = 표메인[[#This Row],[연령대]], 1, 0),IF('차트 정리 표'!$J$28=표메인[게임몰입도
청각적 효과],1,0)),1,0)</f>
        <v>0</v>
      </c>
    </row>
    <row r="6" spans="1:22" x14ac:dyDescent="0.3">
      <c r="A6" s="3">
        <f>IF(AND(IF('차트 정리 표'!$O$2 = 표메인[[#This Row],[연령대]], 1, 0),IF(COUNT(표장르정리[[#This Row],[RPG]]),1,0)), 1, 0)</f>
        <v>0</v>
      </c>
      <c r="B6" s="3">
        <f>IF(AND(IF('차트 정리 표'!$O$2 = 표메인[[#This Row],[연령대]], 1, 0),IF(COUNT(표장르정리[[#This Row],[AOS]]),1,0)),1,0)</f>
        <v>0</v>
      </c>
      <c r="C6" s="3">
        <f>IF(AND(IF('차트 정리 표'!$O$2 = 표메인[[#This Row],[연령대]], 1, 0),IF(COUNT(표장르정리[[#This Row],[FPS]]),1,0)),1,0)</f>
        <v>0</v>
      </c>
      <c r="D6" s="3">
        <f>IF(AND(IF('차트 정리 표'!$O$2 = 표메인[[#This Row],[연령대]], 1, 0),IF(COUNT(표장르정리[[#This Row],[CCG]]),1,0)),1,0)</f>
        <v>0</v>
      </c>
      <c r="E6" s="3">
        <f>IF(AND(IF('차트 정리 표'!$O$2 = 표메인[[#This Row],[연령대]], 1, 0),IF(COUNT(표장르정리[[#This Row],[Roguelike]]),1,0)),1,0)</f>
        <v>0</v>
      </c>
      <c r="F6" s="3">
        <f>IF(AND(IF('차트 정리 표'!$O$2 = 표메인[[#This Row],[연령대]], 1, 0),IF(COUNT(표장르정리[[#This Row],[Soulslike]]),1,0)),1,0)</f>
        <v>0</v>
      </c>
      <c r="G6" s="3">
        <f>IF(AND(IF('차트 정리 표'!$O$2 = 표메인[[#This Row],[연령대]], 1, 0),IF(COUNT(표장르정리[[#This Row],[Rhythm]]),1,0)),1,0)</f>
        <v>0</v>
      </c>
      <c r="H6" s="3">
        <f>IF(AND(IF('차트 정리 표'!$O$2 = 표메인[[#This Row],[연령대]], 1, 0),IF(COUNT(표장르정리[[#This Row],[Racing]]),1,0)),1,0)</f>
        <v>0</v>
      </c>
      <c r="I6" s="3">
        <f>IF(AND(IF('차트 정리 표'!$O$2 = 표메인[[#This Row],[연령대]], 1, 0),IF(COUNT(표장르정리[[#This Row],[Sport]]),1,0)),1,0)</f>
        <v>0</v>
      </c>
      <c r="J6" s="3">
        <f>IF(AND(IF('차트 정리 표'!$O$2 = 표메인[[#This Row],[연령대]], 1, 0),IF(COUNT(표장르정리[[#This Row],[Stealth]]),1,0)),1,0)</f>
        <v>0</v>
      </c>
      <c r="K6" s="3">
        <f>IF(AND(IF('차트 정리 표'!$O$2 = 표메인[[#This Row],[연령대]], 1, 0),IF(COUNT(표장르정리[[#This Row],[Strategy]]),1,0)),1,0)</f>
        <v>0</v>
      </c>
      <c r="L6" s="3">
        <f>IF(AND(IF('차트 정리 표'!$O$2 = 표메인[[#This Row],[연령대]], 1, 0),IF(COUNT(표장르정리[[#This Row],[Puzzle]]),1,0)),1,0)</f>
        <v>0</v>
      </c>
      <c r="M6" s="3">
        <f>IF(AND(IF('차트 정리 표'!$O$2 = 표메인[[#This Row],[연령대]], 1, 0),IF(COUNT(표장르정리[[#This Row],[Board]]),1,0)),1,0)</f>
        <v>0</v>
      </c>
      <c r="N6" s="3">
        <f>IF(AND(IF('차트 정리 표'!$O$2 = 표메인[[#This Row],[연령대]], 1, 0),IF(COUNT(표장르정리[[#This Row],[Arcade]]),1,0)),1,0)</f>
        <v>0</v>
      </c>
      <c r="O6" s="3">
        <f>IF(AND(IF('차트 정리 표'!$O$2 = 표메인[[#This Row],[연령대]], 1, 0),IF(COUNT(표장르정리[[#This Row],[Simulation]]),1,0)),1,0)</f>
        <v>0</v>
      </c>
      <c r="P6" s="34">
        <f>IF(AND(IF('차트 정리 표'!$O$19 = 표메인[[#This Row],[연령대]], 1, 0),IF('차트 정리 표'!$J$20=표메인[[#This Row],[타격감
시각적 효과]],1,0)),1,0)</f>
        <v>0</v>
      </c>
      <c r="Q6" s="34">
        <f>IF(AND(IF('차트 정리 표'!$O$19 = 표메인[[#This Row],[연령대]], 1, 0),IF('차트 정리 표'!$J$21=표메인[[#This Row],[타격감
시각적 효과]],1,0)),1,0)</f>
        <v>0</v>
      </c>
      <c r="R6" s="34">
        <f>IF(AND(IF('차트 정리 표'!$O$19 = 표메인[[#This Row],[연령대]], 1, 0),IF('차트 정리 표'!$J$22=표메인[[#This Row],[타격감
시각적 효과]],1,0)),1,0)</f>
        <v>0</v>
      </c>
      <c r="S6" s="34">
        <f>IF(AND(IF('차트 정리 표'!$O$19 = 표메인[[#This Row],[연령대]], 1, 0),IF('차트 정리 표'!$J$23=표메인[[#This Row],[타격감
시각적 효과]],1,0)),1,0)</f>
        <v>0</v>
      </c>
      <c r="T6" s="34">
        <f>IF(AND(IF('차트 정리 표'!$O$25 = 표메인[[#This Row],[연령대]], 1, 0),IF('차트 정리 표'!$J$26=표메인[게임몰입도
청각적 효과],1,0)),1,0)</f>
        <v>0</v>
      </c>
      <c r="U6" s="34">
        <f>IF(AND(IF('차트 정리 표'!$O$25 = 표메인[[#This Row],[연령대]], 1, 0),IF('차트 정리 표'!$J$27=표메인[게임몰입도
청각적 효과],1,0)),1,0)</f>
        <v>0</v>
      </c>
      <c r="V6" s="34">
        <f>IF(AND(IF('차트 정리 표'!$O$25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표'!$O$2 = 표메인[[#This Row],[연령대]], 1, 0),IF(COUNT(표장르정리[[#This Row],[RPG]]),1,0)), 1, 0)</f>
        <v>0</v>
      </c>
      <c r="B7" s="3">
        <f>IF(AND(IF('차트 정리 표'!$O$2 = 표메인[[#This Row],[연령대]], 1, 0),IF(COUNT(표장르정리[[#This Row],[AOS]]),1,0)),1,0)</f>
        <v>0</v>
      </c>
      <c r="C7" s="3">
        <f>IF(AND(IF('차트 정리 표'!$O$2 = 표메인[[#This Row],[연령대]], 1, 0),IF(COUNT(표장르정리[[#This Row],[FPS]]),1,0)),1,0)</f>
        <v>0</v>
      </c>
      <c r="D7" s="3">
        <f>IF(AND(IF('차트 정리 표'!$O$2 = 표메인[[#This Row],[연령대]], 1, 0),IF(COUNT(표장르정리[[#This Row],[CCG]]),1,0)),1,0)</f>
        <v>0</v>
      </c>
      <c r="E7" s="3">
        <f>IF(AND(IF('차트 정리 표'!$O$2 = 표메인[[#This Row],[연령대]], 1, 0),IF(COUNT(표장르정리[[#This Row],[Roguelike]]),1,0)),1,0)</f>
        <v>0</v>
      </c>
      <c r="F7" s="3">
        <f>IF(AND(IF('차트 정리 표'!$O$2 = 표메인[[#This Row],[연령대]], 1, 0),IF(COUNT(표장르정리[[#This Row],[Soulslike]]),1,0)),1,0)</f>
        <v>0</v>
      </c>
      <c r="G7" s="3">
        <f>IF(AND(IF('차트 정리 표'!$O$2 = 표메인[[#This Row],[연령대]], 1, 0),IF(COUNT(표장르정리[[#This Row],[Rhythm]]),1,0)),1,0)</f>
        <v>0</v>
      </c>
      <c r="H7" s="3">
        <f>IF(AND(IF('차트 정리 표'!$O$2 = 표메인[[#This Row],[연령대]], 1, 0),IF(COUNT(표장르정리[[#This Row],[Racing]]),1,0)),1,0)</f>
        <v>0</v>
      </c>
      <c r="I7" s="3">
        <f>IF(AND(IF('차트 정리 표'!$O$2 = 표메인[[#This Row],[연령대]], 1, 0),IF(COUNT(표장르정리[[#This Row],[Sport]]),1,0)),1,0)</f>
        <v>0</v>
      </c>
      <c r="J7" s="3">
        <f>IF(AND(IF('차트 정리 표'!$O$2 = 표메인[[#This Row],[연령대]], 1, 0),IF(COUNT(표장르정리[[#This Row],[Stealth]]),1,0)),1,0)</f>
        <v>0</v>
      </c>
      <c r="K7" s="3">
        <f>IF(AND(IF('차트 정리 표'!$O$2 = 표메인[[#This Row],[연령대]], 1, 0),IF(COUNT(표장르정리[[#This Row],[Strategy]]),1,0)),1,0)</f>
        <v>0</v>
      </c>
      <c r="L7" s="3">
        <f>IF(AND(IF('차트 정리 표'!$O$2 = 표메인[[#This Row],[연령대]], 1, 0),IF(COUNT(표장르정리[[#This Row],[Puzzle]]),1,0)),1,0)</f>
        <v>0</v>
      </c>
      <c r="M7" s="3">
        <f>IF(AND(IF('차트 정리 표'!$O$2 = 표메인[[#This Row],[연령대]], 1, 0),IF(COUNT(표장르정리[[#This Row],[Board]]),1,0)),1,0)</f>
        <v>0</v>
      </c>
      <c r="N7" s="3">
        <f>IF(AND(IF('차트 정리 표'!$O$2 = 표메인[[#This Row],[연령대]], 1, 0),IF(COUNT(표장르정리[[#This Row],[Arcade]]),1,0)),1,0)</f>
        <v>0</v>
      </c>
      <c r="O7" s="3">
        <f>IF(AND(IF('차트 정리 표'!$O$2 = 표메인[[#This Row],[연령대]], 1, 0),IF(COUNT(표장르정리[[#This Row],[Simulation]]),1,0)),1,0)</f>
        <v>0</v>
      </c>
      <c r="P7" s="34">
        <f>IF(AND(IF('차트 정리 표'!$O$19 = 표메인[[#This Row],[연령대]], 1, 0),IF('차트 정리 표'!$J$20=표메인[[#This Row],[타격감
시각적 효과]],1,0)),1,0)</f>
        <v>0</v>
      </c>
      <c r="Q7" s="34">
        <f>IF(AND(IF('차트 정리 표'!$O$19 = 표메인[[#This Row],[연령대]], 1, 0),IF('차트 정리 표'!$J$21=표메인[[#This Row],[타격감
시각적 효과]],1,0)),1,0)</f>
        <v>0</v>
      </c>
      <c r="R7" s="34">
        <f>IF(AND(IF('차트 정리 표'!$O$19 = 표메인[[#This Row],[연령대]], 1, 0),IF('차트 정리 표'!$J$22=표메인[[#This Row],[타격감
시각적 효과]],1,0)),1,0)</f>
        <v>0</v>
      </c>
      <c r="S7" s="34">
        <f>IF(AND(IF('차트 정리 표'!$O$19 = 표메인[[#This Row],[연령대]], 1, 0),IF('차트 정리 표'!$J$23=표메인[[#This Row],[타격감
시각적 효과]],1,0)),1,0)</f>
        <v>0</v>
      </c>
      <c r="T7" s="34">
        <f>IF(AND(IF('차트 정리 표'!$O$25 = 표메인[[#This Row],[연령대]], 1, 0),IF('차트 정리 표'!$J$26=표메인[게임몰입도
청각적 효과],1,0)),1,0)</f>
        <v>0</v>
      </c>
      <c r="U7" s="34">
        <f>IF(AND(IF('차트 정리 표'!$O$25 = 표메인[[#This Row],[연령대]], 1, 0),IF('차트 정리 표'!$J$27=표메인[게임몰입도
청각적 효과],1,0)),1,0)</f>
        <v>0</v>
      </c>
      <c r="V7" s="34">
        <f>IF(AND(IF('차트 정리 표'!$O$25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표'!$O$2 = 표메인[[#This Row],[연령대]], 1, 0),IF(COUNT(표장르정리[[#This Row],[RPG]]),1,0)), 1, 0)</f>
        <v>0</v>
      </c>
      <c r="B8" s="3">
        <f>IF(AND(IF('차트 정리 표'!$O$2 = 표메인[[#This Row],[연령대]], 1, 0),IF(COUNT(표장르정리[[#This Row],[AOS]]),1,0)),1,0)</f>
        <v>0</v>
      </c>
      <c r="C8" s="3">
        <f>IF(AND(IF('차트 정리 표'!$O$2 = 표메인[[#This Row],[연령대]], 1, 0),IF(COUNT(표장르정리[[#This Row],[FPS]]),1,0)),1,0)</f>
        <v>0</v>
      </c>
      <c r="D8" s="3">
        <f>IF(AND(IF('차트 정리 표'!$O$2 = 표메인[[#This Row],[연령대]], 1, 0),IF(COUNT(표장르정리[[#This Row],[CCG]]),1,0)),1,0)</f>
        <v>0</v>
      </c>
      <c r="E8" s="3">
        <f>IF(AND(IF('차트 정리 표'!$O$2 = 표메인[[#This Row],[연령대]], 1, 0),IF(COUNT(표장르정리[[#This Row],[Roguelike]]),1,0)),1,0)</f>
        <v>0</v>
      </c>
      <c r="F8" s="3">
        <f>IF(AND(IF('차트 정리 표'!$O$2 = 표메인[[#This Row],[연령대]], 1, 0),IF(COUNT(표장르정리[[#This Row],[Soulslike]]),1,0)),1,0)</f>
        <v>0</v>
      </c>
      <c r="G8" s="3">
        <f>IF(AND(IF('차트 정리 표'!$O$2 = 표메인[[#This Row],[연령대]], 1, 0),IF(COUNT(표장르정리[[#This Row],[Rhythm]]),1,0)),1,0)</f>
        <v>0</v>
      </c>
      <c r="H8" s="3">
        <f>IF(AND(IF('차트 정리 표'!$O$2 = 표메인[[#This Row],[연령대]], 1, 0),IF(COUNT(표장르정리[[#This Row],[Racing]]),1,0)),1,0)</f>
        <v>0</v>
      </c>
      <c r="I8" s="3">
        <f>IF(AND(IF('차트 정리 표'!$O$2 = 표메인[[#This Row],[연령대]], 1, 0),IF(COUNT(표장르정리[[#This Row],[Sport]]),1,0)),1,0)</f>
        <v>0</v>
      </c>
      <c r="J8" s="3">
        <f>IF(AND(IF('차트 정리 표'!$O$2 = 표메인[[#This Row],[연령대]], 1, 0),IF(COUNT(표장르정리[[#This Row],[Stealth]]),1,0)),1,0)</f>
        <v>0</v>
      </c>
      <c r="K8" s="3">
        <f>IF(AND(IF('차트 정리 표'!$O$2 = 표메인[[#This Row],[연령대]], 1, 0),IF(COUNT(표장르정리[[#This Row],[Strategy]]),1,0)),1,0)</f>
        <v>0</v>
      </c>
      <c r="L8" s="3">
        <f>IF(AND(IF('차트 정리 표'!$O$2 = 표메인[[#This Row],[연령대]], 1, 0),IF(COUNT(표장르정리[[#This Row],[Puzzle]]),1,0)),1,0)</f>
        <v>0</v>
      </c>
      <c r="M8" s="3">
        <f>IF(AND(IF('차트 정리 표'!$O$2 = 표메인[[#This Row],[연령대]], 1, 0),IF(COUNT(표장르정리[[#This Row],[Board]]),1,0)),1,0)</f>
        <v>0</v>
      </c>
      <c r="N8" s="3">
        <f>IF(AND(IF('차트 정리 표'!$O$2 = 표메인[[#This Row],[연령대]], 1, 0),IF(COUNT(표장르정리[[#This Row],[Arcade]]),1,0)),1,0)</f>
        <v>0</v>
      </c>
      <c r="O8" s="3">
        <f>IF(AND(IF('차트 정리 표'!$O$2 = 표메인[[#This Row],[연령대]], 1, 0),IF(COUNT(표장르정리[[#This Row],[Simulation]]),1,0)),1,0)</f>
        <v>0</v>
      </c>
      <c r="P8" s="34">
        <f>IF(AND(IF('차트 정리 표'!$O$19 = 표메인[[#This Row],[연령대]], 1, 0),IF('차트 정리 표'!$J$20=표메인[[#This Row],[타격감
시각적 효과]],1,0)),1,0)</f>
        <v>0</v>
      </c>
      <c r="Q8" s="34">
        <f>IF(AND(IF('차트 정리 표'!$O$19 = 표메인[[#This Row],[연령대]], 1, 0),IF('차트 정리 표'!$J$21=표메인[[#This Row],[타격감
시각적 효과]],1,0)),1,0)</f>
        <v>0</v>
      </c>
      <c r="R8" s="34">
        <f>IF(AND(IF('차트 정리 표'!$O$19 = 표메인[[#This Row],[연령대]], 1, 0),IF('차트 정리 표'!$J$22=표메인[[#This Row],[타격감
시각적 효과]],1,0)),1,0)</f>
        <v>0</v>
      </c>
      <c r="S8" s="34">
        <f>IF(AND(IF('차트 정리 표'!$O$19 = 표메인[[#This Row],[연령대]], 1, 0),IF('차트 정리 표'!$J$23=표메인[[#This Row],[타격감
시각적 효과]],1,0)),1,0)</f>
        <v>0</v>
      </c>
      <c r="T8" s="34">
        <f>IF(AND(IF('차트 정리 표'!$O$25 = 표메인[[#This Row],[연령대]], 1, 0),IF('차트 정리 표'!$J$26=표메인[게임몰입도
청각적 효과],1,0)),1,0)</f>
        <v>0</v>
      </c>
      <c r="U8" s="34">
        <f>IF(AND(IF('차트 정리 표'!$O$25 = 표메인[[#This Row],[연령대]], 1, 0),IF('차트 정리 표'!$J$27=표메인[게임몰입도
청각적 효과],1,0)),1,0)</f>
        <v>0</v>
      </c>
      <c r="V8" s="34">
        <f>IF(AND(IF('차트 정리 표'!$O$25 = 표메인[[#This Row],[연령대]], 1, 0),IF('차트 정리 표'!$J$28=표메인[게임몰입도
청각적 효과],1,0)),1,0)</f>
        <v>0</v>
      </c>
    </row>
    <row r="9" spans="1:22" x14ac:dyDescent="0.3">
      <c r="A9" s="3">
        <f>IF(AND(IF('차트 정리 표'!$O$2 = 표메인[[#This Row],[연령대]], 1, 0),IF(COUNT(표장르정리[[#This Row],[RPG]]),1,0)), 1, 0)</f>
        <v>0</v>
      </c>
      <c r="B9" s="3">
        <f>IF(AND(IF('차트 정리 표'!$O$2 = 표메인[[#This Row],[연령대]], 1, 0),IF(COUNT(표장르정리[[#This Row],[AOS]]),1,0)),1,0)</f>
        <v>0</v>
      </c>
      <c r="C9" s="3">
        <f>IF(AND(IF('차트 정리 표'!$O$2 = 표메인[[#This Row],[연령대]], 1, 0),IF(COUNT(표장르정리[[#This Row],[FPS]]),1,0)),1,0)</f>
        <v>0</v>
      </c>
      <c r="D9" s="3">
        <f>IF(AND(IF('차트 정리 표'!$O$2 = 표메인[[#This Row],[연령대]], 1, 0),IF(COUNT(표장르정리[[#This Row],[CCG]]),1,0)),1,0)</f>
        <v>0</v>
      </c>
      <c r="E9" s="3">
        <f>IF(AND(IF('차트 정리 표'!$O$2 = 표메인[[#This Row],[연령대]], 1, 0),IF(COUNT(표장르정리[[#This Row],[Roguelike]]),1,0)),1,0)</f>
        <v>0</v>
      </c>
      <c r="F9" s="3">
        <f>IF(AND(IF('차트 정리 표'!$O$2 = 표메인[[#This Row],[연령대]], 1, 0),IF(COUNT(표장르정리[[#This Row],[Soulslike]]),1,0)),1,0)</f>
        <v>0</v>
      </c>
      <c r="G9" s="3">
        <f>IF(AND(IF('차트 정리 표'!$O$2 = 표메인[[#This Row],[연령대]], 1, 0),IF(COUNT(표장르정리[[#This Row],[Rhythm]]),1,0)),1,0)</f>
        <v>0</v>
      </c>
      <c r="H9" s="3">
        <f>IF(AND(IF('차트 정리 표'!$O$2 = 표메인[[#This Row],[연령대]], 1, 0),IF(COUNT(표장르정리[[#This Row],[Racing]]),1,0)),1,0)</f>
        <v>0</v>
      </c>
      <c r="I9" s="3">
        <f>IF(AND(IF('차트 정리 표'!$O$2 = 표메인[[#This Row],[연령대]], 1, 0),IF(COUNT(표장르정리[[#This Row],[Sport]]),1,0)),1,0)</f>
        <v>0</v>
      </c>
      <c r="J9" s="3">
        <f>IF(AND(IF('차트 정리 표'!$O$2 = 표메인[[#This Row],[연령대]], 1, 0),IF(COUNT(표장르정리[[#This Row],[Stealth]]),1,0)),1,0)</f>
        <v>0</v>
      </c>
      <c r="K9" s="3">
        <f>IF(AND(IF('차트 정리 표'!$O$2 = 표메인[[#This Row],[연령대]], 1, 0),IF(COUNT(표장르정리[[#This Row],[Strategy]]),1,0)),1,0)</f>
        <v>0</v>
      </c>
      <c r="L9" s="3">
        <f>IF(AND(IF('차트 정리 표'!$O$2 = 표메인[[#This Row],[연령대]], 1, 0),IF(COUNT(표장르정리[[#This Row],[Puzzle]]),1,0)),1,0)</f>
        <v>0</v>
      </c>
      <c r="M9" s="3">
        <f>IF(AND(IF('차트 정리 표'!$O$2 = 표메인[[#This Row],[연령대]], 1, 0),IF(COUNT(표장르정리[[#This Row],[Board]]),1,0)),1,0)</f>
        <v>0</v>
      </c>
      <c r="N9" s="3">
        <f>IF(AND(IF('차트 정리 표'!$O$2 = 표메인[[#This Row],[연령대]], 1, 0),IF(COUNT(표장르정리[[#This Row],[Arcade]]),1,0)),1,0)</f>
        <v>0</v>
      </c>
      <c r="O9" s="3">
        <f>IF(AND(IF('차트 정리 표'!$O$2 = 표메인[[#This Row],[연령대]], 1, 0),IF(COUNT(표장르정리[[#This Row],[Simulation]]),1,0)),1,0)</f>
        <v>0</v>
      </c>
      <c r="P9" s="34">
        <f>IF(AND(IF('차트 정리 표'!$O$19 = 표메인[[#This Row],[연령대]], 1, 0),IF('차트 정리 표'!$J$20=표메인[[#This Row],[타격감
시각적 효과]],1,0)),1,0)</f>
        <v>0</v>
      </c>
      <c r="Q9" s="34">
        <f>IF(AND(IF('차트 정리 표'!$O$19 = 표메인[[#This Row],[연령대]], 1, 0),IF('차트 정리 표'!$J$21=표메인[[#This Row],[타격감
시각적 효과]],1,0)),1,0)</f>
        <v>0</v>
      </c>
      <c r="R9" s="34">
        <f>IF(AND(IF('차트 정리 표'!$O$19 = 표메인[[#This Row],[연령대]], 1, 0),IF('차트 정리 표'!$J$22=표메인[[#This Row],[타격감
시각적 효과]],1,0)),1,0)</f>
        <v>0</v>
      </c>
      <c r="S9" s="34">
        <f>IF(AND(IF('차트 정리 표'!$O$19 = 표메인[[#This Row],[연령대]], 1, 0),IF('차트 정리 표'!$J$23=표메인[[#This Row],[타격감
시각적 효과]],1,0)),1,0)</f>
        <v>0</v>
      </c>
      <c r="T9" s="34">
        <f>IF(AND(IF('차트 정리 표'!$O$25 = 표메인[[#This Row],[연령대]], 1, 0),IF('차트 정리 표'!$J$26=표메인[게임몰입도
청각적 효과],1,0)),1,0)</f>
        <v>0</v>
      </c>
      <c r="U9" s="34">
        <f>IF(AND(IF('차트 정리 표'!$O$25 = 표메인[[#This Row],[연령대]], 1, 0),IF('차트 정리 표'!$J$27=표메인[게임몰입도
청각적 효과],1,0)),1,0)</f>
        <v>0</v>
      </c>
      <c r="V9" s="34">
        <f>IF(AND(IF('차트 정리 표'!$O$25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표'!$O$2 = 표메인[[#This Row],[연령대]], 1, 0),IF(COUNT(표장르정리[[#This Row],[RPG]]),1,0)), 1, 0)</f>
        <v>0</v>
      </c>
      <c r="B10" s="3">
        <f>IF(AND(IF('차트 정리 표'!$O$2 = 표메인[[#This Row],[연령대]], 1, 0),IF(COUNT(표장르정리[[#This Row],[AOS]]),1,0)),1,0)</f>
        <v>0</v>
      </c>
      <c r="C10" s="3">
        <f>IF(AND(IF('차트 정리 표'!$O$2 = 표메인[[#This Row],[연령대]], 1, 0),IF(COUNT(표장르정리[[#This Row],[FPS]]),1,0)),1,0)</f>
        <v>0</v>
      </c>
      <c r="D10" s="3">
        <f>IF(AND(IF('차트 정리 표'!$O$2 = 표메인[[#This Row],[연령대]], 1, 0),IF(COUNT(표장르정리[[#This Row],[CCG]]),1,0)),1,0)</f>
        <v>0</v>
      </c>
      <c r="E10" s="3">
        <f>IF(AND(IF('차트 정리 표'!$O$2 = 표메인[[#This Row],[연령대]], 1, 0),IF(COUNT(표장르정리[[#This Row],[Roguelike]]),1,0)),1,0)</f>
        <v>0</v>
      </c>
      <c r="F10" s="3">
        <f>IF(AND(IF('차트 정리 표'!$O$2 = 표메인[[#This Row],[연령대]], 1, 0),IF(COUNT(표장르정리[[#This Row],[Soulslike]]),1,0)),1,0)</f>
        <v>0</v>
      </c>
      <c r="G10" s="3">
        <f>IF(AND(IF('차트 정리 표'!$O$2 = 표메인[[#This Row],[연령대]], 1, 0),IF(COUNT(표장르정리[[#This Row],[Rhythm]]),1,0)),1,0)</f>
        <v>0</v>
      </c>
      <c r="H10" s="3">
        <f>IF(AND(IF('차트 정리 표'!$O$2 = 표메인[[#This Row],[연령대]], 1, 0),IF(COUNT(표장르정리[[#This Row],[Racing]]),1,0)),1,0)</f>
        <v>0</v>
      </c>
      <c r="I10" s="3">
        <f>IF(AND(IF('차트 정리 표'!$O$2 = 표메인[[#This Row],[연령대]], 1, 0),IF(COUNT(표장르정리[[#This Row],[Sport]]),1,0)),1,0)</f>
        <v>0</v>
      </c>
      <c r="J10" s="3">
        <f>IF(AND(IF('차트 정리 표'!$O$2 = 표메인[[#This Row],[연령대]], 1, 0),IF(COUNT(표장르정리[[#This Row],[Stealth]]),1,0)),1,0)</f>
        <v>0</v>
      </c>
      <c r="K10" s="3">
        <f>IF(AND(IF('차트 정리 표'!$O$2 = 표메인[[#This Row],[연령대]], 1, 0),IF(COUNT(표장르정리[[#This Row],[Strategy]]),1,0)),1,0)</f>
        <v>0</v>
      </c>
      <c r="L10" s="3">
        <f>IF(AND(IF('차트 정리 표'!$O$2 = 표메인[[#This Row],[연령대]], 1, 0),IF(COUNT(표장르정리[[#This Row],[Puzzle]]),1,0)),1,0)</f>
        <v>0</v>
      </c>
      <c r="M10" s="3">
        <f>IF(AND(IF('차트 정리 표'!$O$2 = 표메인[[#This Row],[연령대]], 1, 0),IF(COUNT(표장르정리[[#This Row],[Board]]),1,0)),1,0)</f>
        <v>0</v>
      </c>
      <c r="N10" s="3">
        <f>IF(AND(IF('차트 정리 표'!$O$2 = 표메인[[#This Row],[연령대]], 1, 0),IF(COUNT(표장르정리[[#This Row],[Arcade]]),1,0)),1,0)</f>
        <v>0</v>
      </c>
      <c r="O10" s="3">
        <f>IF(AND(IF('차트 정리 표'!$O$2 = 표메인[[#This Row],[연령대]], 1, 0),IF(COUNT(표장르정리[[#This Row],[Simulation]]),1,0)),1,0)</f>
        <v>0</v>
      </c>
      <c r="P10" s="34">
        <f>IF(AND(IF('차트 정리 표'!$O$19 = 표메인[[#This Row],[연령대]], 1, 0),IF('차트 정리 표'!$J$20=표메인[[#This Row],[타격감
시각적 효과]],1,0)),1,0)</f>
        <v>0</v>
      </c>
      <c r="Q10" s="34">
        <f>IF(AND(IF('차트 정리 표'!$O$19 = 표메인[[#This Row],[연령대]], 1, 0),IF('차트 정리 표'!$J$21=표메인[[#This Row],[타격감
시각적 효과]],1,0)),1,0)</f>
        <v>0</v>
      </c>
      <c r="R10" s="34">
        <f>IF(AND(IF('차트 정리 표'!$O$19 = 표메인[[#This Row],[연령대]], 1, 0),IF('차트 정리 표'!$J$22=표메인[[#This Row],[타격감
시각적 효과]],1,0)),1,0)</f>
        <v>0</v>
      </c>
      <c r="S10" s="34">
        <f>IF(AND(IF('차트 정리 표'!$O$19 = 표메인[[#This Row],[연령대]], 1, 0),IF('차트 정리 표'!$J$23=표메인[[#This Row],[타격감
시각적 효과]],1,0)),1,0)</f>
        <v>0</v>
      </c>
      <c r="T10" s="34">
        <f>IF(AND(IF('차트 정리 표'!$O$25 = 표메인[[#This Row],[연령대]], 1, 0),IF('차트 정리 표'!$J$26=표메인[게임몰입도
청각적 효과],1,0)),1,0)</f>
        <v>0</v>
      </c>
      <c r="U10" s="34">
        <f>IF(AND(IF('차트 정리 표'!$O$25 = 표메인[[#This Row],[연령대]], 1, 0),IF('차트 정리 표'!$J$27=표메인[게임몰입도
청각적 효과],1,0)),1,0)</f>
        <v>0</v>
      </c>
      <c r="V10" s="34">
        <f>IF(AND(IF('차트 정리 표'!$O$25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표'!$O$2 = 표메인[[#This Row],[연령대]], 1, 0),IF(COUNT(표장르정리[[#This Row],[RPG]]),1,0)), 1, 0)</f>
        <v>0</v>
      </c>
      <c r="B11" s="3">
        <f>IF(AND(IF('차트 정리 표'!$O$2 = 표메인[[#This Row],[연령대]], 1, 0),IF(COUNT(표장르정리[[#This Row],[AOS]]),1,0)),1,0)</f>
        <v>0</v>
      </c>
      <c r="C11" s="3">
        <f>IF(AND(IF('차트 정리 표'!$O$2 = 표메인[[#This Row],[연령대]], 1, 0),IF(COUNT(표장르정리[[#This Row],[FPS]]),1,0)),1,0)</f>
        <v>0</v>
      </c>
      <c r="D11" s="3">
        <f>IF(AND(IF('차트 정리 표'!$O$2 = 표메인[[#This Row],[연령대]], 1, 0),IF(COUNT(표장르정리[[#This Row],[CCG]]),1,0)),1,0)</f>
        <v>0</v>
      </c>
      <c r="E11" s="3">
        <f>IF(AND(IF('차트 정리 표'!$O$2 = 표메인[[#This Row],[연령대]], 1, 0),IF(COUNT(표장르정리[[#This Row],[Roguelike]]),1,0)),1,0)</f>
        <v>0</v>
      </c>
      <c r="F11" s="3">
        <f>IF(AND(IF('차트 정리 표'!$O$2 = 표메인[[#This Row],[연령대]], 1, 0),IF(COUNT(표장르정리[[#This Row],[Soulslike]]),1,0)),1,0)</f>
        <v>0</v>
      </c>
      <c r="G11" s="3">
        <f>IF(AND(IF('차트 정리 표'!$O$2 = 표메인[[#This Row],[연령대]], 1, 0),IF(COUNT(표장르정리[[#This Row],[Rhythm]]),1,0)),1,0)</f>
        <v>0</v>
      </c>
      <c r="H11" s="3">
        <f>IF(AND(IF('차트 정리 표'!$O$2 = 표메인[[#This Row],[연령대]], 1, 0),IF(COUNT(표장르정리[[#This Row],[Racing]]),1,0)),1,0)</f>
        <v>0</v>
      </c>
      <c r="I11" s="3">
        <f>IF(AND(IF('차트 정리 표'!$O$2 = 표메인[[#This Row],[연령대]], 1, 0),IF(COUNT(표장르정리[[#This Row],[Sport]]),1,0)),1,0)</f>
        <v>0</v>
      </c>
      <c r="J11" s="3">
        <f>IF(AND(IF('차트 정리 표'!$O$2 = 표메인[[#This Row],[연령대]], 1, 0),IF(COUNT(표장르정리[[#This Row],[Stealth]]),1,0)),1,0)</f>
        <v>0</v>
      </c>
      <c r="K11" s="3">
        <f>IF(AND(IF('차트 정리 표'!$O$2 = 표메인[[#This Row],[연령대]], 1, 0),IF(COUNT(표장르정리[[#This Row],[Strategy]]),1,0)),1,0)</f>
        <v>0</v>
      </c>
      <c r="L11" s="3">
        <f>IF(AND(IF('차트 정리 표'!$O$2 = 표메인[[#This Row],[연령대]], 1, 0),IF(COUNT(표장르정리[[#This Row],[Puzzle]]),1,0)),1,0)</f>
        <v>0</v>
      </c>
      <c r="M11" s="3">
        <f>IF(AND(IF('차트 정리 표'!$O$2 = 표메인[[#This Row],[연령대]], 1, 0),IF(COUNT(표장르정리[[#This Row],[Board]]),1,0)),1,0)</f>
        <v>0</v>
      </c>
      <c r="N11" s="3">
        <f>IF(AND(IF('차트 정리 표'!$O$2 = 표메인[[#This Row],[연령대]], 1, 0),IF(COUNT(표장르정리[[#This Row],[Arcade]]),1,0)),1,0)</f>
        <v>0</v>
      </c>
      <c r="O11" s="3">
        <f>IF(AND(IF('차트 정리 표'!$O$2 = 표메인[[#This Row],[연령대]], 1, 0),IF(COUNT(표장르정리[[#This Row],[Simulation]]),1,0)),1,0)</f>
        <v>0</v>
      </c>
      <c r="P11" s="34">
        <f>IF(AND(IF('차트 정리 표'!$O$19 = 표메인[[#This Row],[연령대]], 1, 0),IF('차트 정리 표'!$J$20=표메인[[#This Row],[타격감
시각적 효과]],1,0)),1,0)</f>
        <v>0</v>
      </c>
      <c r="Q11" s="34">
        <f>IF(AND(IF('차트 정리 표'!$O$19 = 표메인[[#This Row],[연령대]], 1, 0),IF('차트 정리 표'!$J$21=표메인[[#This Row],[타격감
시각적 효과]],1,0)),1,0)</f>
        <v>0</v>
      </c>
      <c r="R11" s="34">
        <f>IF(AND(IF('차트 정리 표'!$O$19 = 표메인[[#This Row],[연령대]], 1, 0),IF('차트 정리 표'!$J$22=표메인[[#This Row],[타격감
시각적 효과]],1,0)),1,0)</f>
        <v>0</v>
      </c>
      <c r="S11" s="34">
        <f>IF(AND(IF('차트 정리 표'!$O$19 = 표메인[[#This Row],[연령대]], 1, 0),IF('차트 정리 표'!$J$23=표메인[[#This Row],[타격감
시각적 효과]],1,0)),1,0)</f>
        <v>0</v>
      </c>
      <c r="T11" s="34">
        <f>IF(AND(IF('차트 정리 표'!$O$25 = 표메인[[#This Row],[연령대]], 1, 0),IF('차트 정리 표'!$J$26=표메인[게임몰입도
청각적 효과],1,0)),1,0)</f>
        <v>0</v>
      </c>
      <c r="U11" s="34">
        <f>IF(AND(IF('차트 정리 표'!$O$25 = 표메인[[#This Row],[연령대]], 1, 0),IF('차트 정리 표'!$J$27=표메인[게임몰입도
청각적 효과],1,0)),1,0)</f>
        <v>0</v>
      </c>
      <c r="V11" s="34">
        <f>IF(AND(IF('차트 정리 표'!$O$25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표'!$O$2 = 표메인[[#This Row],[연령대]], 1, 0),IF(COUNT(표장르정리[[#This Row],[RPG]]),1,0)), 1, 0)</f>
        <v>0</v>
      </c>
      <c r="B12" s="3">
        <f>IF(AND(IF('차트 정리 표'!$O$2 = 표메인[[#This Row],[연령대]], 1, 0),IF(COUNT(표장르정리[[#This Row],[AOS]]),1,0)),1,0)</f>
        <v>0</v>
      </c>
      <c r="C12" s="3">
        <f>IF(AND(IF('차트 정리 표'!$O$2 = 표메인[[#This Row],[연령대]], 1, 0),IF(COUNT(표장르정리[[#This Row],[FPS]]),1,0)),1,0)</f>
        <v>0</v>
      </c>
      <c r="D12" s="3">
        <f>IF(AND(IF('차트 정리 표'!$O$2 = 표메인[[#This Row],[연령대]], 1, 0),IF(COUNT(표장르정리[[#This Row],[CCG]]),1,0)),1,0)</f>
        <v>0</v>
      </c>
      <c r="E12" s="3">
        <f>IF(AND(IF('차트 정리 표'!$O$2 = 표메인[[#This Row],[연령대]], 1, 0),IF(COUNT(표장르정리[[#This Row],[Roguelike]]),1,0)),1,0)</f>
        <v>0</v>
      </c>
      <c r="F12" s="3">
        <f>IF(AND(IF('차트 정리 표'!$O$2 = 표메인[[#This Row],[연령대]], 1, 0),IF(COUNT(표장르정리[[#This Row],[Soulslike]]),1,0)),1,0)</f>
        <v>0</v>
      </c>
      <c r="G12" s="3">
        <f>IF(AND(IF('차트 정리 표'!$O$2 = 표메인[[#This Row],[연령대]], 1, 0),IF(COUNT(표장르정리[[#This Row],[Rhythm]]),1,0)),1,0)</f>
        <v>0</v>
      </c>
      <c r="H12" s="3">
        <f>IF(AND(IF('차트 정리 표'!$O$2 = 표메인[[#This Row],[연령대]], 1, 0),IF(COUNT(표장르정리[[#This Row],[Racing]]),1,0)),1,0)</f>
        <v>0</v>
      </c>
      <c r="I12" s="3">
        <f>IF(AND(IF('차트 정리 표'!$O$2 = 표메인[[#This Row],[연령대]], 1, 0),IF(COUNT(표장르정리[[#This Row],[Sport]]),1,0)),1,0)</f>
        <v>0</v>
      </c>
      <c r="J12" s="3">
        <f>IF(AND(IF('차트 정리 표'!$O$2 = 표메인[[#This Row],[연령대]], 1, 0),IF(COUNT(표장르정리[[#This Row],[Stealth]]),1,0)),1,0)</f>
        <v>0</v>
      </c>
      <c r="K12" s="3">
        <f>IF(AND(IF('차트 정리 표'!$O$2 = 표메인[[#This Row],[연령대]], 1, 0),IF(COUNT(표장르정리[[#This Row],[Strategy]]),1,0)),1,0)</f>
        <v>0</v>
      </c>
      <c r="L12" s="3">
        <f>IF(AND(IF('차트 정리 표'!$O$2 = 표메인[[#This Row],[연령대]], 1, 0),IF(COUNT(표장르정리[[#This Row],[Puzzle]]),1,0)),1,0)</f>
        <v>0</v>
      </c>
      <c r="M12" s="3">
        <f>IF(AND(IF('차트 정리 표'!$O$2 = 표메인[[#This Row],[연령대]], 1, 0),IF(COUNT(표장르정리[[#This Row],[Board]]),1,0)),1,0)</f>
        <v>0</v>
      </c>
      <c r="N12" s="3">
        <f>IF(AND(IF('차트 정리 표'!$O$2 = 표메인[[#This Row],[연령대]], 1, 0),IF(COUNT(표장르정리[[#This Row],[Arcade]]),1,0)),1,0)</f>
        <v>0</v>
      </c>
      <c r="O12" s="3">
        <f>IF(AND(IF('차트 정리 표'!$O$2 = 표메인[[#This Row],[연령대]], 1, 0),IF(COUNT(표장르정리[[#This Row],[Simulation]]),1,0)),1,0)</f>
        <v>0</v>
      </c>
      <c r="P12" s="34">
        <f>IF(AND(IF('차트 정리 표'!$O$19 = 표메인[[#This Row],[연령대]], 1, 0),IF('차트 정리 표'!$J$20=표메인[[#This Row],[타격감
시각적 효과]],1,0)),1,0)</f>
        <v>0</v>
      </c>
      <c r="Q12" s="34">
        <f>IF(AND(IF('차트 정리 표'!$O$19 = 표메인[[#This Row],[연령대]], 1, 0),IF('차트 정리 표'!$J$21=표메인[[#This Row],[타격감
시각적 효과]],1,0)),1,0)</f>
        <v>0</v>
      </c>
      <c r="R12" s="34">
        <f>IF(AND(IF('차트 정리 표'!$O$19 = 표메인[[#This Row],[연령대]], 1, 0),IF('차트 정리 표'!$J$22=표메인[[#This Row],[타격감
시각적 효과]],1,0)),1,0)</f>
        <v>0</v>
      </c>
      <c r="S12" s="34">
        <f>IF(AND(IF('차트 정리 표'!$O$19 = 표메인[[#This Row],[연령대]], 1, 0),IF('차트 정리 표'!$J$23=표메인[[#This Row],[타격감
시각적 효과]],1,0)),1,0)</f>
        <v>0</v>
      </c>
      <c r="T12" s="34">
        <f>IF(AND(IF('차트 정리 표'!$O$25 = 표메인[[#This Row],[연령대]], 1, 0),IF('차트 정리 표'!$J$26=표메인[게임몰입도
청각적 효과],1,0)),1,0)</f>
        <v>0</v>
      </c>
      <c r="U12" s="34">
        <f>IF(AND(IF('차트 정리 표'!$O$25 = 표메인[[#This Row],[연령대]], 1, 0),IF('차트 정리 표'!$J$27=표메인[게임몰입도
청각적 효과],1,0)),1,0)</f>
        <v>0</v>
      </c>
      <c r="V12" s="34">
        <f>IF(AND(IF('차트 정리 표'!$O$25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표'!$O$2 = 표메인[[#This Row],[연령대]], 1, 0),IF(COUNT(표장르정리[[#This Row],[RPG]]),1,0)), 1, 0)</f>
        <v>0</v>
      </c>
      <c r="B13" s="3">
        <f>IF(AND(IF('차트 정리 표'!$O$2 = 표메인[[#This Row],[연령대]], 1, 0),IF(COUNT(표장르정리[[#This Row],[AOS]]),1,0)),1,0)</f>
        <v>0</v>
      </c>
      <c r="C13" s="3">
        <f>IF(AND(IF('차트 정리 표'!$O$2 = 표메인[[#This Row],[연령대]], 1, 0),IF(COUNT(표장르정리[[#This Row],[FPS]]),1,0)),1,0)</f>
        <v>0</v>
      </c>
      <c r="D13" s="3">
        <f>IF(AND(IF('차트 정리 표'!$O$2 = 표메인[[#This Row],[연령대]], 1, 0),IF(COUNT(표장르정리[[#This Row],[CCG]]),1,0)),1,0)</f>
        <v>0</v>
      </c>
      <c r="E13" s="3">
        <f>IF(AND(IF('차트 정리 표'!$O$2 = 표메인[[#This Row],[연령대]], 1, 0),IF(COUNT(표장르정리[[#This Row],[Roguelike]]),1,0)),1,0)</f>
        <v>0</v>
      </c>
      <c r="F13" s="3">
        <f>IF(AND(IF('차트 정리 표'!$O$2 = 표메인[[#This Row],[연령대]], 1, 0),IF(COUNT(표장르정리[[#This Row],[Soulslike]]),1,0)),1,0)</f>
        <v>0</v>
      </c>
      <c r="G13" s="3">
        <f>IF(AND(IF('차트 정리 표'!$O$2 = 표메인[[#This Row],[연령대]], 1, 0),IF(COUNT(표장르정리[[#This Row],[Rhythm]]),1,0)),1,0)</f>
        <v>0</v>
      </c>
      <c r="H13" s="3">
        <f>IF(AND(IF('차트 정리 표'!$O$2 = 표메인[[#This Row],[연령대]], 1, 0),IF(COUNT(표장르정리[[#This Row],[Racing]]),1,0)),1,0)</f>
        <v>0</v>
      </c>
      <c r="I13" s="3">
        <f>IF(AND(IF('차트 정리 표'!$O$2 = 표메인[[#This Row],[연령대]], 1, 0),IF(COUNT(표장르정리[[#This Row],[Sport]]),1,0)),1,0)</f>
        <v>0</v>
      </c>
      <c r="J13" s="3">
        <f>IF(AND(IF('차트 정리 표'!$O$2 = 표메인[[#This Row],[연령대]], 1, 0),IF(COUNT(표장르정리[[#This Row],[Stealth]]),1,0)),1,0)</f>
        <v>0</v>
      </c>
      <c r="K13" s="3">
        <f>IF(AND(IF('차트 정리 표'!$O$2 = 표메인[[#This Row],[연령대]], 1, 0),IF(COUNT(표장르정리[[#This Row],[Strategy]]),1,0)),1,0)</f>
        <v>0</v>
      </c>
      <c r="L13" s="3">
        <f>IF(AND(IF('차트 정리 표'!$O$2 = 표메인[[#This Row],[연령대]], 1, 0),IF(COUNT(표장르정리[[#This Row],[Puzzle]]),1,0)),1,0)</f>
        <v>0</v>
      </c>
      <c r="M13" s="3">
        <f>IF(AND(IF('차트 정리 표'!$O$2 = 표메인[[#This Row],[연령대]], 1, 0),IF(COUNT(표장르정리[[#This Row],[Board]]),1,0)),1,0)</f>
        <v>0</v>
      </c>
      <c r="N13" s="3">
        <f>IF(AND(IF('차트 정리 표'!$O$2 = 표메인[[#This Row],[연령대]], 1, 0),IF(COUNT(표장르정리[[#This Row],[Arcade]]),1,0)),1,0)</f>
        <v>0</v>
      </c>
      <c r="O13" s="3">
        <f>IF(AND(IF('차트 정리 표'!$O$2 = 표메인[[#This Row],[연령대]], 1, 0),IF(COUNT(표장르정리[[#This Row],[Simulation]]),1,0)),1,0)</f>
        <v>0</v>
      </c>
      <c r="P13" s="34">
        <f>IF(AND(IF('차트 정리 표'!$O$19 = 표메인[[#This Row],[연령대]], 1, 0),IF('차트 정리 표'!$J$20=표메인[[#This Row],[타격감
시각적 효과]],1,0)),1,0)</f>
        <v>0</v>
      </c>
      <c r="Q13" s="34">
        <f>IF(AND(IF('차트 정리 표'!$O$19 = 표메인[[#This Row],[연령대]], 1, 0),IF('차트 정리 표'!$J$21=표메인[[#This Row],[타격감
시각적 효과]],1,0)),1,0)</f>
        <v>0</v>
      </c>
      <c r="R13" s="34">
        <f>IF(AND(IF('차트 정리 표'!$O$19 = 표메인[[#This Row],[연령대]], 1, 0),IF('차트 정리 표'!$J$22=표메인[[#This Row],[타격감
시각적 효과]],1,0)),1,0)</f>
        <v>0</v>
      </c>
      <c r="S13" s="34">
        <f>IF(AND(IF('차트 정리 표'!$O$19 = 표메인[[#This Row],[연령대]], 1, 0),IF('차트 정리 표'!$J$23=표메인[[#This Row],[타격감
시각적 효과]],1,0)),1,0)</f>
        <v>0</v>
      </c>
      <c r="T13" s="34">
        <f>IF(AND(IF('차트 정리 표'!$O$25 = 표메인[[#This Row],[연령대]], 1, 0),IF('차트 정리 표'!$J$26=표메인[게임몰입도
청각적 효과],1,0)),1,0)</f>
        <v>0</v>
      </c>
      <c r="U13" s="34">
        <f>IF(AND(IF('차트 정리 표'!$O$25 = 표메인[[#This Row],[연령대]], 1, 0),IF('차트 정리 표'!$J$27=표메인[게임몰입도
청각적 효과],1,0)),1,0)</f>
        <v>0</v>
      </c>
      <c r="V13" s="34">
        <f>IF(AND(IF('차트 정리 표'!$O$25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표'!$O$2 = 표메인[[#This Row],[연령대]], 1, 0),IF(COUNT(표장르정리[[#This Row],[RPG]]),1,0)), 1, 0)</f>
        <v>0</v>
      </c>
      <c r="B14" s="3">
        <f>IF(AND(IF('차트 정리 표'!$O$2 = 표메인[[#This Row],[연령대]], 1, 0),IF(COUNT(표장르정리[[#This Row],[AOS]]),1,0)),1,0)</f>
        <v>0</v>
      </c>
      <c r="C14" s="3">
        <f>IF(AND(IF('차트 정리 표'!$O$2 = 표메인[[#This Row],[연령대]], 1, 0),IF(COUNT(표장르정리[[#This Row],[FPS]]),1,0)),1,0)</f>
        <v>0</v>
      </c>
      <c r="D14" s="3">
        <f>IF(AND(IF('차트 정리 표'!$O$2 = 표메인[[#This Row],[연령대]], 1, 0),IF(COUNT(표장르정리[[#This Row],[CCG]]),1,0)),1,0)</f>
        <v>0</v>
      </c>
      <c r="E14" s="3">
        <f>IF(AND(IF('차트 정리 표'!$O$2 = 표메인[[#This Row],[연령대]], 1, 0),IF(COUNT(표장르정리[[#This Row],[Roguelike]]),1,0)),1,0)</f>
        <v>0</v>
      </c>
      <c r="F14" s="3">
        <f>IF(AND(IF('차트 정리 표'!$O$2 = 표메인[[#This Row],[연령대]], 1, 0),IF(COUNT(표장르정리[[#This Row],[Soulslike]]),1,0)),1,0)</f>
        <v>0</v>
      </c>
      <c r="G14" s="3">
        <f>IF(AND(IF('차트 정리 표'!$O$2 = 표메인[[#This Row],[연령대]], 1, 0),IF(COUNT(표장르정리[[#This Row],[Rhythm]]),1,0)),1,0)</f>
        <v>0</v>
      </c>
      <c r="H14" s="3">
        <f>IF(AND(IF('차트 정리 표'!$O$2 = 표메인[[#This Row],[연령대]], 1, 0),IF(COUNT(표장르정리[[#This Row],[Racing]]),1,0)),1,0)</f>
        <v>0</v>
      </c>
      <c r="I14" s="3">
        <f>IF(AND(IF('차트 정리 표'!$O$2 = 표메인[[#This Row],[연령대]], 1, 0),IF(COUNT(표장르정리[[#This Row],[Sport]]),1,0)),1,0)</f>
        <v>0</v>
      </c>
      <c r="J14" s="3">
        <f>IF(AND(IF('차트 정리 표'!$O$2 = 표메인[[#This Row],[연령대]], 1, 0),IF(COUNT(표장르정리[[#This Row],[Stealth]]),1,0)),1,0)</f>
        <v>0</v>
      </c>
      <c r="K14" s="3">
        <f>IF(AND(IF('차트 정리 표'!$O$2 = 표메인[[#This Row],[연령대]], 1, 0),IF(COUNT(표장르정리[[#This Row],[Strategy]]),1,0)),1,0)</f>
        <v>0</v>
      </c>
      <c r="L14" s="3">
        <f>IF(AND(IF('차트 정리 표'!$O$2 = 표메인[[#This Row],[연령대]], 1, 0),IF(COUNT(표장르정리[[#This Row],[Puzzle]]),1,0)),1,0)</f>
        <v>0</v>
      </c>
      <c r="M14" s="3">
        <f>IF(AND(IF('차트 정리 표'!$O$2 = 표메인[[#This Row],[연령대]], 1, 0),IF(COUNT(표장르정리[[#This Row],[Board]]),1,0)),1,0)</f>
        <v>0</v>
      </c>
      <c r="N14" s="3">
        <f>IF(AND(IF('차트 정리 표'!$O$2 = 표메인[[#This Row],[연령대]], 1, 0),IF(COUNT(표장르정리[[#This Row],[Arcade]]),1,0)),1,0)</f>
        <v>0</v>
      </c>
      <c r="O14" s="3">
        <f>IF(AND(IF('차트 정리 표'!$O$2 = 표메인[[#This Row],[연령대]], 1, 0),IF(COUNT(표장르정리[[#This Row],[Simulation]]),1,0)),1,0)</f>
        <v>0</v>
      </c>
      <c r="P14" s="34">
        <f>IF(AND(IF('차트 정리 표'!$O$19 = 표메인[[#This Row],[연령대]], 1, 0),IF('차트 정리 표'!$J$20=표메인[[#This Row],[타격감
시각적 효과]],1,0)),1,0)</f>
        <v>0</v>
      </c>
      <c r="Q14" s="34">
        <f>IF(AND(IF('차트 정리 표'!$O$19 = 표메인[[#This Row],[연령대]], 1, 0),IF('차트 정리 표'!$J$21=표메인[[#This Row],[타격감
시각적 효과]],1,0)),1,0)</f>
        <v>0</v>
      </c>
      <c r="R14" s="34">
        <f>IF(AND(IF('차트 정리 표'!$O$19 = 표메인[[#This Row],[연령대]], 1, 0),IF('차트 정리 표'!$J$22=표메인[[#This Row],[타격감
시각적 효과]],1,0)),1,0)</f>
        <v>0</v>
      </c>
      <c r="S14" s="34">
        <f>IF(AND(IF('차트 정리 표'!$O$19 = 표메인[[#This Row],[연령대]], 1, 0),IF('차트 정리 표'!$J$23=표메인[[#This Row],[타격감
시각적 효과]],1,0)),1,0)</f>
        <v>0</v>
      </c>
      <c r="T14" s="34">
        <f>IF(AND(IF('차트 정리 표'!$O$25 = 표메인[[#This Row],[연령대]], 1, 0),IF('차트 정리 표'!$J$26=표메인[게임몰입도
청각적 효과],1,0)),1,0)</f>
        <v>0</v>
      </c>
      <c r="U14" s="34">
        <f>IF(AND(IF('차트 정리 표'!$O$25 = 표메인[[#This Row],[연령대]], 1, 0),IF('차트 정리 표'!$J$27=표메인[게임몰입도
청각적 효과],1,0)),1,0)</f>
        <v>0</v>
      </c>
      <c r="V14" s="34">
        <f>IF(AND(IF('차트 정리 표'!$O$25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표'!$O$2 = 표메인[[#This Row],[연령대]], 1, 0),IF(COUNT(표장르정리[[#This Row],[RPG]]),1,0)), 1, 0)</f>
        <v>0</v>
      </c>
      <c r="B15" s="3">
        <f>IF(AND(IF('차트 정리 표'!$O$2 = 표메인[[#This Row],[연령대]], 1, 0),IF(COUNT(표장르정리[[#This Row],[AOS]]),1,0)),1,0)</f>
        <v>0</v>
      </c>
      <c r="C15" s="3">
        <f>IF(AND(IF('차트 정리 표'!$O$2 = 표메인[[#This Row],[연령대]], 1, 0),IF(COUNT(표장르정리[[#This Row],[FPS]]),1,0)),1,0)</f>
        <v>0</v>
      </c>
      <c r="D15" s="3">
        <f>IF(AND(IF('차트 정리 표'!$O$2 = 표메인[[#This Row],[연령대]], 1, 0),IF(COUNT(표장르정리[[#This Row],[CCG]]),1,0)),1,0)</f>
        <v>0</v>
      </c>
      <c r="E15" s="3">
        <f>IF(AND(IF('차트 정리 표'!$O$2 = 표메인[[#This Row],[연령대]], 1, 0),IF(COUNT(표장르정리[[#This Row],[Roguelike]]),1,0)),1,0)</f>
        <v>0</v>
      </c>
      <c r="F15" s="3">
        <f>IF(AND(IF('차트 정리 표'!$O$2 = 표메인[[#This Row],[연령대]], 1, 0),IF(COUNT(표장르정리[[#This Row],[Soulslike]]),1,0)),1,0)</f>
        <v>0</v>
      </c>
      <c r="G15" s="3">
        <f>IF(AND(IF('차트 정리 표'!$O$2 = 표메인[[#This Row],[연령대]], 1, 0),IF(COUNT(표장르정리[[#This Row],[Rhythm]]),1,0)),1,0)</f>
        <v>0</v>
      </c>
      <c r="H15" s="3">
        <f>IF(AND(IF('차트 정리 표'!$O$2 = 표메인[[#This Row],[연령대]], 1, 0),IF(COUNT(표장르정리[[#This Row],[Racing]]),1,0)),1,0)</f>
        <v>0</v>
      </c>
      <c r="I15" s="3">
        <f>IF(AND(IF('차트 정리 표'!$O$2 = 표메인[[#This Row],[연령대]], 1, 0),IF(COUNT(표장르정리[[#This Row],[Sport]]),1,0)),1,0)</f>
        <v>0</v>
      </c>
      <c r="J15" s="3">
        <f>IF(AND(IF('차트 정리 표'!$O$2 = 표메인[[#This Row],[연령대]], 1, 0),IF(COUNT(표장르정리[[#This Row],[Stealth]]),1,0)),1,0)</f>
        <v>0</v>
      </c>
      <c r="K15" s="3">
        <f>IF(AND(IF('차트 정리 표'!$O$2 = 표메인[[#This Row],[연령대]], 1, 0),IF(COUNT(표장르정리[[#This Row],[Strategy]]),1,0)),1,0)</f>
        <v>0</v>
      </c>
      <c r="L15" s="3">
        <f>IF(AND(IF('차트 정리 표'!$O$2 = 표메인[[#This Row],[연령대]], 1, 0),IF(COUNT(표장르정리[[#This Row],[Puzzle]]),1,0)),1,0)</f>
        <v>0</v>
      </c>
      <c r="M15" s="3">
        <f>IF(AND(IF('차트 정리 표'!$O$2 = 표메인[[#This Row],[연령대]], 1, 0),IF(COUNT(표장르정리[[#This Row],[Board]]),1,0)),1,0)</f>
        <v>0</v>
      </c>
      <c r="N15" s="3">
        <f>IF(AND(IF('차트 정리 표'!$O$2 = 표메인[[#This Row],[연령대]], 1, 0),IF(COUNT(표장르정리[[#This Row],[Arcade]]),1,0)),1,0)</f>
        <v>0</v>
      </c>
      <c r="O15" s="3">
        <f>IF(AND(IF('차트 정리 표'!$O$2 = 표메인[[#This Row],[연령대]], 1, 0),IF(COUNT(표장르정리[[#This Row],[Simulation]]),1,0)),1,0)</f>
        <v>0</v>
      </c>
      <c r="P15" s="34">
        <f>IF(AND(IF('차트 정리 표'!$O$19 = 표메인[[#This Row],[연령대]], 1, 0),IF('차트 정리 표'!$J$20=표메인[[#This Row],[타격감
시각적 효과]],1,0)),1,0)</f>
        <v>0</v>
      </c>
      <c r="Q15" s="34">
        <f>IF(AND(IF('차트 정리 표'!$O$19 = 표메인[[#This Row],[연령대]], 1, 0),IF('차트 정리 표'!$J$21=표메인[[#This Row],[타격감
시각적 효과]],1,0)),1,0)</f>
        <v>0</v>
      </c>
      <c r="R15" s="34">
        <f>IF(AND(IF('차트 정리 표'!$O$19 = 표메인[[#This Row],[연령대]], 1, 0),IF('차트 정리 표'!$J$22=표메인[[#This Row],[타격감
시각적 효과]],1,0)),1,0)</f>
        <v>0</v>
      </c>
      <c r="S15" s="34">
        <f>IF(AND(IF('차트 정리 표'!$O$19 = 표메인[[#This Row],[연령대]], 1, 0),IF('차트 정리 표'!$J$23=표메인[[#This Row],[타격감
시각적 효과]],1,0)),1,0)</f>
        <v>0</v>
      </c>
      <c r="T15" s="34">
        <f>IF(AND(IF('차트 정리 표'!$O$25 = 표메인[[#This Row],[연령대]], 1, 0),IF('차트 정리 표'!$J$26=표메인[게임몰입도
청각적 효과],1,0)),1,0)</f>
        <v>0</v>
      </c>
      <c r="U15" s="34">
        <f>IF(AND(IF('차트 정리 표'!$O$25 = 표메인[[#This Row],[연령대]], 1, 0),IF('차트 정리 표'!$J$27=표메인[게임몰입도
청각적 효과],1,0)),1,0)</f>
        <v>0</v>
      </c>
      <c r="V15" s="34">
        <f>IF(AND(IF('차트 정리 표'!$O$25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표'!$O$2 = 표메인[[#This Row],[연령대]], 1, 0),IF(COUNT(표장르정리[[#This Row],[RPG]]),1,0)), 1, 0)</f>
        <v>0</v>
      </c>
      <c r="B16" s="3">
        <f>IF(AND(IF('차트 정리 표'!$O$2 = 표메인[[#This Row],[연령대]], 1, 0),IF(COUNT(표장르정리[[#This Row],[AOS]]),1,0)),1,0)</f>
        <v>0</v>
      </c>
      <c r="C16" s="3">
        <f>IF(AND(IF('차트 정리 표'!$O$2 = 표메인[[#This Row],[연령대]], 1, 0),IF(COUNT(표장르정리[[#This Row],[FPS]]),1,0)),1,0)</f>
        <v>0</v>
      </c>
      <c r="D16" s="3">
        <f>IF(AND(IF('차트 정리 표'!$O$2 = 표메인[[#This Row],[연령대]], 1, 0),IF(COUNT(표장르정리[[#This Row],[CCG]]),1,0)),1,0)</f>
        <v>0</v>
      </c>
      <c r="E16" s="3">
        <f>IF(AND(IF('차트 정리 표'!$O$2 = 표메인[[#This Row],[연령대]], 1, 0),IF(COUNT(표장르정리[[#This Row],[Roguelike]]),1,0)),1,0)</f>
        <v>0</v>
      </c>
      <c r="F16" s="3">
        <f>IF(AND(IF('차트 정리 표'!$O$2 = 표메인[[#This Row],[연령대]], 1, 0),IF(COUNT(표장르정리[[#This Row],[Soulslike]]),1,0)),1,0)</f>
        <v>0</v>
      </c>
      <c r="G16" s="3">
        <f>IF(AND(IF('차트 정리 표'!$O$2 = 표메인[[#This Row],[연령대]], 1, 0),IF(COUNT(표장르정리[[#This Row],[Rhythm]]),1,0)),1,0)</f>
        <v>0</v>
      </c>
      <c r="H16" s="3">
        <f>IF(AND(IF('차트 정리 표'!$O$2 = 표메인[[#This Row],[연령대]], 1, 0),IF(COUNT(표장르정리[[#This Row],[Racing]]),1,0)),1,0)</f>
        <v>0</v>
      </c>
      <c r="I16" s="3">
        <f>IF(AND(IF('차트 정리 표'!$O$2 = 표메인[[#This Row],[연령대]], 1, 0),IF(COUNT(표장르정리[[#This Row],[Sport]]),1,0)),1,0)</f>
        <v>0</v>
      </c>
      <c r="J16" s="3">
        <f>IF(AND(IF('차트 정리 표'!$O$2 = 표메인[[#This Row],[연령대]], 1, 0),IF(COUNT(표장르정리[[#This Row],[Stealth]]),1,0)),1,0)</f>
        <v>0</v>
      </c>
      <c r="K16" s="3">
        <f>IF(AND(IF('차트 정리 표'!$O$2 = 표메인[[#This Row],[연령대]], 1, 0),IF(COUNT(표장르정리[[#This Row],[Strategy]]),1,0)),1,0)</f>
        <v>0</v>
      </c>
      <c r="L16" s="3">
        <f>IF(AND(IF('차트 정리 표'!$O$2 = 표메인[[#This Row],[연령대]], 1, 0),IF(COUNT(표장르정리[[#This Row],[Puzzle]]),1,0)),1,0)</f>
        <v>0</v>
      </c>
      <c r="M16" s="3">
        <f>IF(AND(IF('차트 정리 표'!$O$2 = 표메인[[#This Row],[연령대]], 1, 0),IF(COUNT(표장르정리[[#This Row],[Board]]),1,0)),1,0)</f>
        <v>0</v>
      </c>
      <c r="N16" s="3">
        <f>IF(AND(IF('차트 정리 표'!$O$2 = 표메인[[#This Row],[연령대]], 1, 0),IF(COUNT(표장르정리[[#This Row],[Arcade]]),1,0)),1,0)</f>
        <v>0</v>
      </c>
      <c r="O16" s="3">
        <f>IF(AND(IF('차트 정리 표'!$O$2 = 표메인[[#This Row],[연령대]], 1, 0),IF(COUNT(표장르정리[[#This Row],[Simulation]]),1,0)),1,0)</f>
        <v>0</v>
      </c>
      <c r="P16" s="34">
        <f>IF(AND(IF('차트 정리 표'!$O$19 = 표메인[[#This Row],[연령대]], 1, 0),IF('차트 정리 표'!$J$20=표메인[[#This Row],[타격감
시각적 효과]],1,0)),1,0)</f>
        <v>0</v>
      </c>
      <c r="Q16" s="34">
        <f>IF(AND(IF('차트 정리 표'!$O$19 = 표메인[[#This Row],[연령대]], 1, 0),IF('차트 정리 표'!$J$21=표메인[[#This Row],[타격감
시각적 효과]],1,0)),1,0)</f>
        <v>0</v>
      </c>
      <c r="R16" s="34">
        <f>IF(AND(IF('차트 정리 표'!$O$19 = 표메인[[#This Row],[연령대]], 1, 0),IF('차트 정리 표'!$J$22=표메인[[#This Row],[타격감
시각적 효과]],1,0)),1,0)</f>
        <v>0</v>
      </c>
      <c r="S16" s="34">
        <f>IF(AND(IF('차트 정리 표'!$O$19 = 표메인[[#This Row],[연령대]], 1, 0),IF('차트 정리 표'!$J$23=표메인[[#This Row],[타격감
시각적 효과]],1,0)),1,0)</f>
        <v>0</v>
      </c>
      <c r="T16" s="34">
        <f>IF(AND(IF('차트 정리 표'!$O$25 = 표메인[[#This Row],[연령대]], 1, 0),IF('차트 정리 표'!$J$26=표메인[게임몰입도
청각적 효과],1,0)),1,0)</f>
        <v>0</v>
      </c>
      <c r="U16" s="34">
        <f>IF(AND(IF('차트 정리 표'!$O$25 = 표메인[[#This Row],[연령대]], 1, 0),IF('차트 정리 표'!$J$27=표메인[게임몰입도
청각적 효과],1,0)),1,0)</f>
        <v>0</v>
      </c>
      <c r="V16" s="34">
        <f>IF(AND(IF('차트 정리 표'!$O$25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표'!$O$2 = 표메인[[#This Row],[연령대]], 1, 0),IF(COUNT(표장르정리[[#This Row],[RPG]]),1,0)), 1, 0)</f>
        <v>0</v>
      </c>
      <c r="B17" s="3">
        <f>IF(AND(IF('차트 정리 표'!$O$2 = 표메인[[#This Row],[연령대]], 1, 0),IF(COUNT(표장르정리[[#This Row],[AOS]]),1,0)),1,0)</f>
        <v>0</v>
      </c>
      <c r="C17" s="3">
        <f>IF(AND(IF('차트 정리 표'!$O$2 = 표메인[[#This Row],[연령대]], 1, 0),IF(COUNT(표장르정리[[#This Row],[FPS]]),1,0)),1,0)</f>
        <v>0</v>
      </c>
      <c r="D17" s="3">
        <f>IF(AND(IF('차트 정리 표'!$O$2 = 표메인[[#This Row],[연령대]], 1, 0),IF(COUNT(표장르정리[[#This Row],[CCG]]),1,0)),1,0)</f>
        <v>0</v>
      </c>
      <c r="E17" s="3">
        <f>IF(AND(IF('차트 정리 표'!$O$2 = 표메인[[#This Row],[연령대]], 1, 0),IF(COUNT(표장르정리[[#This Row],[Roguelike]]),1,0)),1,0)</f>
        <v>0</v>
      </c>
      <c r="F17" s="3">
        <f>IF(AND(IF('차트 정리 표'!$O$2 = 표메인[[#This Row],[연령대]], 1, 0),IF(COUNT(표장르정리[[#This Row],[Soulslike]]),1,0)),1,0)</f>
        <v>0</v>
      </c>
      <c r="G17" s="3">
        <f>IF(AND(IF('차트 정리 표'!$O$2 = 표메인[[#This Row],[연령대]], 1, 0),IF(COUNT(표장르정리[[#This Row],[Rhythm]]),1,0)),1,0)</f>
        <v>0</v>
      </c>
      <c r="H17" s="3">
        <f>IF(AND(IF('차트 정리 표'!$O$2 = 표메인[[#This Row],[연령대]], 1, 0),IF(COUNT(표장르정리[[#This Row],[Racing]]),1,0)),1,0)</f>
        <v>0</v>
      </c>
      <c r="I17" s="3">
        <f>IF(AND(IF('차트 정리 표'!$O$2 = 표메인[[#This Row],[연령대]], 1, 0),IF(COUNT(표장르정리[[#This Row],[Sport]]),1,0)),1,0)</f>
        <v>0</v>
      </c>
      <c r="J17" s="3">
        <f>IF(AND(IF('차트 정리 표'!$O$2 = 표메인[[#This Row],[연령대]], 1, 0),IF(COUNT(표장르정리[[#This Row],[Stealth]]),1,0)),1,0)</f>
        <v>0</v>
      </c>
      <c r="K17" s="3">
        <f>IF(AND(IF('차트 정리 표'!$O$2 = 표메인[[#This Row],[연령대]], 1, 0),IF(COUNT(표장르정리[[#This Row],[Strategy]]),1,0)),1,0)</f>
        <v>0</v>
      </c>
      <c r="L17" s="3">
        <f>IF(AND(IF('차트 정리 표'!$O$2 = 표메인[[#This Row],[연령대]], 1, 0),IF(COUNT(표장르정리[[#This Row],[Puzzle]]),1,0)),1,0)</f>
        <v>0</v>
      </c>
      <c r="M17" s="3">
        <f>IF(AND(IF('차트 정리 표'!$O$2 = 표메인[[#This Row],[연령대]], 1, 0),IF(COUNT(표장르정리[[#This Row],[Board]]),1,0)),1,0)</f>
        <v>0</v>
      </c>
      <c r="N17" s="3">
        <f>IF(AND(IF('차트 정리 표'!$O$2 = 표메인[[#This Row],[연령대]], 1, 0),IF(COUNT(표장르정리[[#This Row],[Arcade]]),1,0)),1,0)</f>
        <v>0</v>
      </c>
      <c r="O17" s="3">
        <f>IF(AND(IF('차트 정리 표'!$O$2 = 표메인[[#This Row],[연령대]], 1, 0),IF(COUNT(표장르정리[[#This Row],[Simulation]]),1,0)),1,0)</f>
        <v>0</v>
      </c>
      <c r="P17" s="34">
        <f>IF(AND(IF('차트 정리 표'!$O$19 = 표메인[[#This Row],[연령대]], 1, 0),IF('차트 정리 표'!$J$20=표메인[[#This Row],[타격감
시각적 효과]],1,0)),1,0)</f>
        <v>0</v>
      </c>
      <c r="Q17" s="34">
        <f>IF(AND(IF('차트 정리 표'!$O$19 = 표메인[[#This Row],[연령대]], 1, 0),IF('차트 정리 표'!$J$21=표메인[[#This Row],[타격감
시각적 효과]],1,0)),1,0)</f>
        <v>0</v>
      </c>
      <c r="R17" s="34">
        <f>IF(AND(IF('차트 정리 표'!$O$19 = 표메인[[#This Row],[연령대]], 1, 0),IF('차트 정리 표'!$J$22=표메인[[#This Row],[타격감
시각적 효과]],1,0)),1,0)</f>
        <v>0</v>
      </c>
      <c r="S17" s="34">
        <f>IF(AND(IF('차트 정리 표'!$O$19 = 표메인[[#This Row],[연령대]], 1, 0),IF('차트 정리 표'!$J$23=표메인[[#This Row],[타격감
시각적 효과]],1,0)),1,0)</f>
        <v>0</v>
      </c>
      <c r="T17" s="34">
        <f>IF(AND(IF('차트 정리 표'!$O$25 = 표메인[[#This Row],[연령대]], 1, 0),IF('차트 정리 표'!$J$26=표메인[게임몰입도
청각적 효과],1,0)),1,0)</f>
        <v>0</v>
      </c>
      <c r="U17" s="34">
        <f>IF(AND(IF('차트 정리 표'!$O$25 = 표메인[[#This Row],[연령대]], 1, 0),IF('차트 정리 표'!$J$27=표메인[게임몰입도
청각적 효과],1,0)),1,0)</f>
        <v>0</v>
      </c>
      <c r="V17" s="34">
        <f>IF(AND(IF('차트 정리 표'!$O$25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표'!$O$2 = 표메인[[#This Row],[연령대]], 1, 0),IF(COUNT(표장르정리[[#This Row],[RPG]]),1,0)), 1, 0)</f>
        <v>0</v>
      </c>
      <c r="B18" s="3">
        <f>IF(AND(IF('차트 정리 표'!$O$2 = 표메인[[#This Row],[연령대]], 1, 0),IF(COUNT(표장르정리[[#This Row],[AOS]]),1,0)),1,0)</f>
        <v>0</v>
      </c>
      <c r="C18" s="3">
        <f>IF(AND(IF('차트 정리 표'!$O$2 = 표메인[[#This Row],[연령대]], 1, 0),IF(COUNT(표장르정리[[#This Row],[FPS]]),1,0)),1,0)</f>
        <v>0</v>
      </c>
      <c r="D18" s="3">
        <f>IF(AND(IF('차트 정리 표'!$O$2 = 표메인[[#This Row],[연령대]], 1, 0),IF(COUNT(표장르정리[[#This Row],[CCG]]),1,0)),1,0)</f>
        <v>0</v>
      </c>
      <c r="E18" s="3">
        <f>IF(AND(IF('차트 정리 표'!$O$2 = 표메인[[#This Row],[연령대]], 1, 0),IF(COUNT(표장르정리[[#This Row],[Roguelike]]),1,0)),1,0)</f>
        <v>0</v>
      </c>
      <c r="F18" s="3">
        <f>IF(AND(IF('차트 정리 표'!$O$2 = 표메인[[#This Row],[연령대]], 1, 0),IF(COUNT(표장르정리[[#This Row],[Soulslike]]),1,0)),1,0)</f>
        <v>0</v>
      </c>
      <c r="G18" s="3">
        <f>IF(AND(IF('차트 정리 표'!$O$2 = 표메인[[#This Row],[연령대]], 1, 0),IF(COUNT(표장르정리[[#This Row],[Rhythm]]),1,0)),1,0)</f>
        <v>0</v>
      </c>
      <c r="H18" s="3">
        <f>IF(AND(IF('차트 정리 표'!$O$2 = 표메인[[#This Row],[연령대]], 1, 0),IF(COUNT(표장르정리[[#This Row],[Racing]]),1,0)),1,0)</f>
        <v>0</v>
      </c>
      <c r="I18" s="3">
        <f>IF(AND(IF('차트 정리 표'!$O$2 = 표메인[[#This Row],[연령대]], 1, 0),IF(COUNT(표장르정리[[#This Row],[Sport]]),1,0)),1,0)</f>
        <v>0</v>
      </c>
      <c r="J18" s="3">
        <f>IF(AND(IF('차트 정리 표'!$O$2 = 표메인[[#This Row],[연령대]], 1, 0),IF(COUNT(표장르정리[[#This Row],[Stealth]]),1,0)),1,0)</f>
        <v>0</v>
      </c>
      <c r="K18" s="3">
        <f>IF(AND(IF('차트 정리 표'!$O$2 = 표메인[[#This Row],[연령대]], 1, 0),IF(COUNT(표장르정리[[#This Row],[Strategy]]),1,0)),1,0)</f>
        <v>0</v>
      </c>
      <c r="L18" s="3">
        <f>IF(AND(IF('차트 정리 표'!$O$2 = 표메인[[#This Row],[연령대]], 1, 0),IF(COUNT(표장르정리[[#This Row],[Puzzle]]),1,0)),1,0)</f>
        <v>0</v>
      </c>
      <c r="M18" s="3">
        <f>IF(AND(IF('차트 정리 표'!$O$2 = 표메인[[#This Row],[연령대]], 1, 0),IF(COUNT(표장르정리[[#This Row],[Board]]),1,0)),1,0)</f>
        <v>0</v>
      </c>
      <c r="N18" s="3">
        <f>IF(AND(IF('차트 정리 표'!$O$2 = 표메인[[#This Row],[연령대]], 1, 0),IF(COUNT(표장르정리[[#This Row],[Arcade]]),1,0)),1,0)</f>
        <v>0</v>
      </c>
      <c r="O18" s="3">
        <f>IF(AND(IF('차트 정리 표'!$O$2 = 표메인[[#This Row],[연령대]], 1, 0),IF(COUNT(표장르정리[[#This Row],[Simulation]]),1,0)),1,0)</f>
        <v>0</v>
      </c>
      <c r="P18" s="34">
        <f>IF(AND(IF('차트 정리 표'!$O$19 = 표메인[[#This Row],[연령대]], 1, 0),IF('차트 정리 표'!$J$20=표메인[[#This Row],[타격감
시각적 효과]],1,0)),1,0)</f>
        <v>0</v>
      </c>
      <c r="Q18" s="34">
        <f>IF(AND(IF('차트 정리 표'!$O$19 = 표메인[[#This Row],[연령대]], 1, 0),IF('차트 정리 표'!$J$21=표메인[[#This Row],[타격감
시각적 효과]],1,0)),1,0)</f>
        <v>0</v>
      </c>
      <c r="R18" s="34">
        <f>IF(AND(IF('차트 정리 표'!$O$19 = 표메인[[#This Row],[연령대]], 1, 0),IF('차트 정리 표'!$J$22=표메인[[#This Row],[타격감
시각적 효과]],1,0)),1,0)</f>
        <v>0</v>
      </c>
      <c r="S18" s="34">
        <f>IF(AND(IF('차트 정리 표'!$O$19 = 표메인[[#This Row],[연령대]], 1, 0),IF('차트 정리 표'!$J$23=표메인[[#This Row],[타격감
시각적 효과]],1,0)),1,0)</f>
        <v>0</v>
      </c>
      <c r="T18" s="34">
        <f>IF(AND(IF('차트 정리 표'!$O$25 = 표메인[[#This Row],[연령대]], 1, 0),IF('차트 정리 표'!$J$26=표메인[게임몰입도
청각적 효과],1,0)),1,0)</f>
        <v>0</v>
      </c>
      <c r="U18" s="34">
        <f>IF(AND(IF('차트 정리 표'!$O$25 = 표메인[[#This Row],[연령대]], 1, 0),IF('차트 정리 표'!$J$27=표메인[게임몰입도
청각적 효과],1,0)),1,0)</f>
        <v>0</v>
      </c>
      <c r="V18" s="34">
        <f>IF(AND(IF('차트 정리 표'!$O$25 = 표메인[[#This Row],[연령대]], 1, 0),IF('차트 정리 표'!$J$28=표메인[게임몰입도
청각적 효과],1,0)),1,0)</f>
        <v>0</v>
      </c>
    </row>
    <row r="19" spans="1:22" x14ac:dyDescent="0.3">
      <c r="A19" s="3">
        <f>IF(AND(IF('차트 정리 표'!$O$2 = 표메인[[#This Row],[연령대]], 1, 0),IF(COUNT(표장르정리[[#This Row],[RPG]]),1,0)), 1, 0)</f>
        <v>0</v>
      </c>
      <c r="B19" s="3">
        <f>IF(AND(IF('차트 정리 표'!$O$2 = 표메인[[#This Row],[연령대]], 1, 0),IF(COUNT(표장르정리[[#This Row],[AOS]]),1,0)),1,0)</f>
        <v>0</v>
      </c>
      <c r="C19" s="3">
        <f>IF(AND(IF('차트 정리 표'!$O$2 = 표메인[[#This Row],[연령대]], 1, 0),IF(COUNT(표장르정리[[#This Row],[FPS]]),1,0)),1,0)</f>
        <v>0</v>
      </c>
      <c r="D19" s="3">
        <f>IF(AND(IF('차트 정리 표'!$O$2 = 표메인[[#This Row],[연령대]], 1, 0),IF(COUNT(표장르정리[[#This Row],[CCG]]),1,0)),1,0)</f>
        <v>0</v>
      </c>
      <c r="E19" s="3">
        <f>IF(AND(IF('차트 정리 표'!$O$2 = 표메인[[#This Row],[연령대]], 1, 0),IF(COUNT(표장르정리[[#This Row],[Roguelike]]),1,0)),1,0)</f>
        <v>0</v>
      </c>
      <c r="F19" s="3">
        <f>IF(AND(IF('차트 정리 표'!$O$2 = 표메인[[#This Row],[연령대]], 1, 0),IF(COUNT(표장르정리[[#This Row],[Soulslike]]),1,0)),1,0)</f>
        <v>0</v>
      </c>
      <c r="G19" s="3">
        <f>IF(AND(IF('차트 정리 표'!$O$2 = 표메인[[#This Row],[연령대]], 1, 0),IF(COUNT(표장르정리[[#This Row],[Rhythm]]),1,0)),1,0)</f>
        <v>0</v>
      </c>
      <c r="H19" s="3">
        <f>IF(AND(IF('차트 정리 표'!$O$2 = 표메인[[#This Row],[연령대]], 1, 0),IF(COUNT(표장르정리[[#This Row],[Racing]]),1,0)),1,0)</f>
        <v>0</v>
      </c>
      <c r="I19" s="3">
        <f>IF(AND(IF('차트 정리 표'!$O$2 = 표메인[[#This Row],[연령대]], 1, 0),IF(COUNT(표장르정리[[#This Row],[Sport]]),1,0)),1,0)</f>
        <v>0</v>
      </c>
      <c r="J19" s="3">
        <f>IF(AND(IF('차트 정리 표'!$O$2 = 표메인[[#This Row],[연령대]], 1, 0),IF(COUNT(표장르정리[[#This Row],[Stealth]]),1,0)),1,0)</f>
        <v>0</v>
      </c>
      <c r="K19" s="3">
        <f>IF(AND(IF('차트 정리 표'!$O$2 = 표메인[[#This Row],[연령대]], 1, 0),IF(COUNT(표장르정리[[#This Row],[Strategy]]),1,0)),1,0)</f>
        <v>0</v>
      </c>
      <c r="L19" s="3">
        <f>IF(AND(IF('차트 정리 표'!$O$2 = 표메인[[#This Row],[연령대]], 1, 0),IF(COUNT(표장르정리[[#This Row],[Puzzle]]),1,0)),1,0)</f>
        <v>0</v>
      </c>
      <c r="M19" s="3">
        <f>IF(AND(IF('차트 정리 표'!$O$2 = 표메인[[#This Row],[연령대]], 1, 0),IF(COUNT(표장르정리[[#This Row],[Board]]),1,0)),1,0)</f>
        <v>0</v>
      </c>
      <c r="N19" s="3">
        <f>IF(AND(IF('차트 정리 표'!$O$2 = 표메인[[#This Row],[연령대]], 1, 0),IF(COUNT(표장르정리[[#This Row],[Arcade]]),1,0)),1,0)</f>
        <v>0</v>
      </c>
      <c r="O19" s="3">
        <f>IF(AND(IF('차트 정리 표'!$O$2 = 표메인[[#This Row],[연령대]], 1, 0),IF(COUNT(표장르정리[[#This Row],[Simulation]]),1,0)),1,0)</f>
        <v>0</v>
      </c>
      <c r="P19" s="34">
        <f>IF(AND(IF('차트 정리 표'!$O$19 = 표메인[[#This Row],[연령대]], 1, 0),IF('차트 정리 표'!$J$20=표메인[[#This Row],[타격감
시각적 효과]],1,0)),1,0)</f>
        <v>0</v>
      </c>
      <c r="Q19" s="34">
        <f>IF(AND(IF('차트 정리 표'!$O$19 = 표메인[[#This Row],[연령대]], 1, 0),IF('차트 정리 표'!$J$21=표메인[[#This Row],[타격감
시각적 효과]],1,0)),1,0)</f>
        <v>0</v>
      </c>
      <c r="R19" s="34">
        <f>IF(AND(IF('차트 정리 표'!$O$19 = 표메인[[#This Row],[연령대]], 1, 0),IF('차트 정리 표'!$J$22=표메인[[#This Row],[타격감
시각적 효과]],1,0)),1,0)</f>
        <v>0</v>
      </c>
      <c r="S19" s="34">
        <f>IF(AND(IF('차트 정리 표'!$O$19 = 표메인[[#This Row],[연령대]], 1, 0),IF('차트 정리 표'!$J$23=표메인[[#This Row],[타격감
시각적 효과]],1,0)),1,0)</f>
        <v>0</v>
      </c>
      <c r="T19" s="34">
        <f>IF(AND(IF('차트 정리 표'!$O$25 = 표메인[[#This Row],[연령대]], 1, 0),IF('차트 정리 표'!$J$26=표메인[게임몰입도
청각적 효과],1,0)),1,0)</f>
        <v>0</v>
      </c>
      <c r="U19" s="34">
        <f>IF(AND(IF('차트 정리 표'!$O$25 = 표메인[[#This Row],[연령대]], 1, 0),IF('차트 정리 표'!$J$27=표메인[게임몰입도
청각적 효과],1,0)),1,0)</f>
        <v>0</v>
      </c>
      <c r="V19" s="34">
        <f>IF(AND(IF('차트 정리 표'!$O$25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표'!$O$2 = 표메인[[#This Row],[연령대]], 1, 0),IF(COUNT(표장르정리[[#This Row],[RPG]]),1,0)), 1, 0)</f>
        <v>0</v>
      </c>
      <c r="B20" s="3">
        <f>IF(AND(IF('차트 정리 표'!$O$2 = 표메인[[#This Row],[연령대]], 1, 0),IF(COUNT(표장르정리[[#This Row],[AOS]]),1,0)),1,0)</f>
        <v>0</v>
      </c>
      <c r="C20" s="3">
        <f>IF(AND(IF('차트 정리 표'!$O$2 = 표메인[[#This Row],[연령대]], 1, 0),IF(COUNT(표장르정리[[#This Row],[FPS]]),1,0)),1,0)</f>
        <v>0</v>
      </c>
      <c r="D20" s="3">
        <f>IF(AND(IF('차트 정리 표'!$O$2 = 표메인[[#This Row],[연령대]], 1, 0),IF(COUNT(표장르정리[[#This Row],[CCG]]),1,0)),1,0)</f>
        <v>0</v>
      </c>
      <c r="E20" s="3">
        <f>IF(AND(IF('차트 정리 표'!$O$2 = 표메인[[#This Row],[연령대]], 1, 0),IF(COUNT(표장르정리[[#This Row],[Roguelike]]),1,0)),1,0)</f>
        <v>0</v>
      </c>
      <c r="F20" s="3">
        <f>IF(AND(IF('차트 정리 표'!$O$2 = 표메인[[#This Row],[연령대]], 1, 0),IF(COUNT(표장르정리[[#This Row],[Soulslike]]),1,0)),1,0)</f>
        <v>0</v>
      </c>
      <c r="G20" s="3">
        <f>IF(AND(IF('차트 정리 표'!$O$2 = 표메인[[#This Row],[연령대]], 1, 0),IF(COUNT(표장르정리[[#This Row],[Rhythm]]),1,0)),1,0)</f>
        <v>0</v>
      </c>
      <c r="H20" s="3">
        <f>IF(AND(IF('차트 정리 표'!$O$2 = 표메인[[#This Row],[연령대]], 1, 0),IF(COUNT(표장르정리[[#This Row],[Racing]]),1,0)),1,0)</f>
        <v>0</v>
      </c>
      <c r="I20" s="3">
        <f>IF(AND(IF('차트 정리 표'!$O$2 = 표메인[[#This Row],[연령대]], 1, 0),IF(COUNT(표장르정리[[#This Row],[Sport]]),1,0)),1,0)</f>
        <v>0</v>
      </c>
      <c r="J20" s="3">
        <f>IF(AND(IF('차트 정리 표'!$O$2 = 표메인[[#This Row],[연령대]], 1, 0),IF(COUNT(표장르정리[[#This Row],[Stealth]]),1,0)),1,0)</f>
        <v>0</v>
      </c>
      <c r="K20" s="3">
        <f>IF(AND(IF('차트 정리 표'!$O$2 = 표메인[[#This Row],[연령대]], 1, 0),IF(COUNT(표장르정리[[#This Row],[Strategy]]),1,0)),1,0)</f>
        <v>0</v>
      </c>
      <c r="L20" s="3">
        <f>IF(AND(IF('차트 정리 표'!$O$2 = 표메인[[#This Row],[연령대]], 1, 0),IF(COUNT(표장르정리[[#This Row],[Puzzle]]),1,0)),1,0)</f>
        <v>0</v>
      </c>
      <c r="M20" s="3">
        <f>IF(AND(IF('차트 정리 표'!$O$2 = 표메인[[#This Row],[연령대]], 1, 0),IF(COUNT(표장르정리[[#This Row],[Board]]),1,0)),1,0)</f>
        <v>0</v>
      </c>
      <c r="N20" s="3">
        <f>IF(AND(IF('차트 정리 표'!$O$2 = 표메인[[#This Row],[연령대]], 1, 0),IF(COUNT(표장르정리[[#This Row],[Arcade]]),1,0)),1,0)</f>
        <v>0</v>
      </c>
      <c r="O20" s="3">
        <f>IF(AND(IF('차트 정리 표'!$O$2 = 표메인[[#This Row],[연령대]], 1, 0),IF(COUNT(표장르정리[[#This Row],[Simulation]]),1,0)),1,0)</f>
        <v>0</v>
      </c>
      <c r="P20" s="34">
        <f>IF(AND(IF('차트 정리 표'!$O$19 = 표메인[[#This Row],[연령대]], 1, 0),IF('차트 정리 표'!$J$20=표메인[[#This Row],[타격감
시각적 효과]],1,0)),1,0)</f>
        <v>0</v>
      </c>
      <c r="Q20" s="34">
        <f>IF(AND(IF('차트 정리 표'!$O$19 = 표메인[[#This Row],[연령대]], 1, 0),IF('차트 정리 표'!$J$21=표메인[[#This Row],[타격감
시각적 효과]],1,0)),1,0)</f>
        <v>0</v>
      </c>
      <c r="R20" s="34">
        <f>IF(AND(IF('차트 정리 표'!$O$19 = 표메인[[#This Row],[연령대]], 1, 0),IF('차트 정리 표'!$J$22=표메인[[#This Row],[타격감
시각적 효과]],1,0)),1,0)</f>
        <v>0</v>
      </c>
      <c r="S20" s="34">
        <f>IF(AND(IF('차트 정리 표'!$O$19 = 표메인[[#This Row],[연령대]], 1, 0),IF('차트 정리 표'!$J$23=표메인[[#This Row],[타격감
시각적 효과]],1,0)),1,0)</f>
        <v>0</v>
      </c>
      <c r="T20" s="34">
        <f>IF(AND(IF('차트 정리 표'!$O$25 = 표메인[[#This Row],[연령대]], 1, 0),IF('차트 정리 표'!$J$26=표메인[게임몰입도
청각적 효과],1,0)),1,0)</f>
        <v>0</v>
      </c>
      <c r="U20" s="34">
        <f>IF(AND(IF('차트 정리 표'!$O$25 = 표메인[[#This Row],[연령대]], 1, 0),IF('차트 정리 표'!$J$27=표메인[게임몰입도
청각적 효과],1,0)),1,0)</f>
        <v>0</v>
      </c>
      <c r="V20" s="34">
        <f>IF(AND(IF('차트 정리 표'!$O$25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표'!$O$2 = 표메인[[#This Row],[연령대]], 1, 0),IF(COUNT(표장르정리[[#This Row],[RPG]]),1,0)), 1, 0)</f>
        <v>0</v>
      </c>
      <c r="B21" s="3">
        <f>IF(AND(IF('차트 정리 표'!$O$2 = 표메인[[#This Row],[연령대]], 1, 0),IF(COUNT(표장르정리[[#This Row],[AOS]]),1,0)),1,0)</f>
        <v>0</v>
      </c>
      <c r="C21" s="3">
        <f>IF(AND(IF('차트 정리 표'!$O$2 = 표메인[[#This Row],[연령대]], 1, 0),IF(COUNT(표장르정리[[#This Row],[FPS]]),1,0)),1,0)</f>
        <v>0</v>
      </c>
      <c r="D21" s="3">
        <f>IF(AND(IF('차트 정리 표'!$O$2 = 표메인[[#This Row],[연령대]], 1, 0),IF(COUNT(표장르정리[[#This Row],[CCG]]),1,0)),1,0)</f>
        <v>0</v>
      </c>
      <c r="E21" s="3">
        <f>IF(AND(IF('차트 정리 표'!$O$2 = 표메인[[#This Row],[연령대]], 1, 0),IF(COUNT(표장르정리[[#This Row],[Roguelike]]),1,0)),1,0)</f>
        <v>0</v>
      </c>
      <c r="F21" s="3">
        <f>IF(AND(IF('차트 정리 표'!$O$2 = 표메인[[#This Row],[연령대]], 1, 0),IF(COUNT(표장르정리[[#This Row],[Soulslike]]),1,0)),1,0)</f>
        <v>0</v>
      </c>
      <c r="G21" s="3">
        <f>IF(AND(IF('차트 정리 표'!$O$2 = 표메인[[#This Row],[연령대]], 1, 0),IF(COUNT(표장르정리[[#This Row],[Rhythm]]),1,0)),1,0)</f>
        <v>0</v>
      </c>
      <c r="H21" s="3">
        <f>IF(AND(IF('차트 정리 표'!$O$2 = 표메인[[#This Row],[연령대]], 1, 0),IF(COUNT(표장르정리[[#This Row],[Racing]]),1,0)),1,0)</f>
        <v>0</v>
      </c>
      <c r="I21" s="3">
        <f>IF(AND(IF('차트 정리 표'!$O$2 = 표메인[[#This Row],[연령대]], 1, 0),IF(COUNT(표장르정리[[#This Row],[Sport]]),1,0)),1,0)</f>
        <v>0</v>
      </c>
      <c r="J21" s="3">
        <f>IF(AND(IF('차트 정리 표'!$O$2 = 표메인[[#This Row],[연령대]], 1, 0),IF(COUNT(표장르정리[[#This Row],[Stealth]]),1,0)),1,0)</f>
        <v>0</v>
      </c>
      <c r="K21" s="3">
        <f>IF(AND(IF('차트 정리 표'!$O$2 = 표메인[[#This Row],[연령대]], 1, 0),IF(COUNT(표장르정리[[#This Row],[Strategy]]),1,0)),1,0)</f>
        <v>0</v>
      </c>
      <c r="L21" s="3">
        <f>IF(AND(IF('차트 정리 표'!$O$2 = 표메인[[#This Row],[연령대]], 1, 0),IF(COUNT(표장르정리[[#This Row],[Puzzle]]),1,0)),1,0)</f>
        <v>0</v>
      </c>
      <c r="M21" s="3">
        <f>IF(AND(IF('차트 정리 표'!$O$2 = 표메인[[#This Row],[연령대]], 1, 0),IF(COUNT(표장르정리[[#This Row],[Board]]),1,0)),1,0)</f>
        <v>0</v>
      </c>
      <c r="N21" s="3">
        <f>IF(AND(IF('차트 정리 표'!$O$2 = 표메인[[#This Row],[연령대]], 1, 0),IF(COUNT(표장르정리[[#This Row],[Arcade]]),1,0)),1,0)</f>
        <v>0</v>
      </c>
      <c r="O21" s="3">
        <f>IF(AND(IF('차트 정리 표'!$O$2 = 표메인[[#This Row],[연령대]], 1, 0),IF(COUNT(표장르정리[[#This Row],[Simulation]]),1,0)),1,0)</f>
        <v>0</v>
      </c>
      <c r="P21" s="34">
        <f>IF(AND(IF('차트 정리 표'!$O$19 = 표메인[[#This Row],[연령대]], 1, 0),IF('차트 정리 표'!$J$20=표메인[[#This Row],[타격감
시각적 효과]],1,0)),1,0)</f>
        <v>0</v>
      </c>
      <c r="Q21" s="34">
        <f>IF(AND(IF('차트 정리 표'!$O$19 = 표메인[[#This Row],[연령대]], 1, 0),IF('차트 정리 표'!$J$21=표메인[[#This Row],[타격감
시각적 효과]],1,0)),1,0)</f>
        <v>0</v>
      </c>
      <c r="R21" s="34">
        <f>IF(AND(IF('차트 정리 표'!$O$19 = 표메인[[#This Row],[연령대]], 1, 0),IF('차트 정리 표'!$J$22=표메인[[#This Row],[타격감
시각적 효과]],1,0)),1,0)</f>
        <v>0</v>
      </c>
      <c r="S21" s="34">
        <f>IF(AND(IF('차트 정리 표'!$O$19 = 표메인[[#This Row],[연령대]], 1, 0),IF('차트 정리 표'!$J$23=표메인[[#This Row],[타격감
시각적 효과]],1,0)),1,0)</f>
        <v>0</v>
      </c>
      <c r="T21" s="34">
        <f>IF(AND(IF('차트 정리 표'!$O$25 = 표메인[[#This Row],[연령대]], 1, 0),IF('차트 정리 표'!$J$26=표메인[게임몰입도
청각적 효과],1,0)),1,0)</f>
        <v>0</v>
      </c>
      <c r="U21" s="34">
        <f>IF(AND(IF('차트 정리 표'!$O$25 = 표메인[[#This Row],[연령대]], 1, 0),IF('차트 정리 표'!$J$27=표메인[게임몰입도
청각적 효과],1,0)),1,0)</f>
        <v>0</v>
      </c>
      <c r="V21" s="34">
        <f>IF(AND(IF('차트 정리 표'!$O$25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표'!$O$2 = 표메인[[#This Row],[연령대]], 1, 0),IF(COUNT(표장르정리[[#This Row],[RPG]]),1,0)), 1, 0)</f>
        <v>0</v>
      </c>
      <c r="B22" s="3">
        <f>IF(AND(IF('차트 정리 표'!$O$2 = 표메인[[#This Row],[연령대]], 1, 0),IF(COUNT(표장르정리[[#This Row],[AOS]]),1,0)),1,0)</f>
        <v>0</v>
      </c>
      <c r="C22" s="3">
        <f>IF(AND(IF('차트 정리 표'!$O$2 = 표메인[[#This Row],[연령대]], 1, 0),IF(COUNT(표장르정리[[#This Row],[FPS]]),1,0)),1,0)</f>
        <v>0</v>
      </c>
      <c r="D22" s="3">
        <f>IF(AND(IF('차트 정리 표'!$O$2 = 표메인[[#This Row],[연령대]], 1, 0),IF(COUNT(표장르정리[[#This Row],[CCG]]),1,0)),1,0)</f>
        <v>0</v>
      </c>
      <c r="E22" s="3">
        <f>IF(AND(IF('차트 정리 표'!$O$2 = 표메인[[#This Row],[연령대]], 1, 0),IF(COUNT(표장르정리[[#This Row],[Roguelike]]),1,0)),1,0)</f>
        <v>0</v>
      </c>
      <c r="F22" s="3">
        <f>IF(AND(IF('차트 정리 표'!$O$2 = 표메인[[#This Row],[연령대]], 1, 0),IF(COUNT(표장르정리[[#This Row],[Soulslike]]),1,0)),1,0)</f>
        <v>0</v>
      </c>
      <c r="G22" s="3">
        <f>IF(AND(IF('차트 정리 표'!$O$2 = 표메인[[#This Row],[연령대]], 1, 0),IF(COUNT(표장르정리[[#This Row],[Rhythm]]),1,0)),1,0)</f>
        <v>0</v>
      </c>
      <c r="H22" s="3">
        <f>IF(AND(IF('차트 정리 표'!$O$2 = 표메인[[#This Row],[연령대]], 1, 0),IF(COUNT(표장르정리[[#This Row],[Racing]]),1,0)),1,0)</f>
        <v>0</v>
      </c>
      <c r="I22" s="3">
        <f>IF(AND(IF('차트 정리 표'!$O$2 = 표메인[[#This Row],[연령대]], 1, 0),IF(COUNT(표장르정리[[#This Row],[Sport]]),1,0)),1,0)</f>
        <v>0</v>
      </c>
      <c r="J22" s="3">
        <f>IF(AND(IF('차트 정리 표'!$O$2 = 표메인[[#This Row],[연령대]], 1, 0),IF(COUNT(표장르정리[[#This Row],[Stealth]]),1,0)),1,0)</f>
        <v>0</v>
      </c>
      <c r="K22" s="3">
        <f>IF(AND(IF('차트 정리 표'!$O$2 = 표메인[[#This Row],[연령대]], 1, 0),IF(COUNT(표장르정리[[#This Row],[Strategy]]),1,0)),1,0)</f>
        <v>0</v>
      </c>
      <c r="L22" s="3">
        <f>IF(AND(IF('차트 정리 표'!$O$2 = 표메인[[#This Row],[연령대]], 1, 0),IF(COUNT(표장르정리[[#This Row],[Puzzle]]),1,0)),1,0)</f>
        <v>0</v>
      </c>
      <c r="M22" s="3">
        <f>IF(AND(IF('차트 정리 표'!$O$2 = 표메인[[#This Row],[연령대]], 1, 0),IF(COUNT(표장르정리[[#This Row],[Board]]),1,0)),1,0)</f>
        <v>0</v>
      </c>
      <c r="N22" s="3">
        <f>IF(AND(IF('차트 정리 표'!$O$2 = 표메인[[#This Row],[연령대]], 1, 0),IF(COUNT(표장르정리[[#This Row],[Arcade]]),1,0)),1,0)</f>
        <v>0</v>
      </c>
      <c r="O22" s="3">
        <f>IF(AND(IF('차트 정리 표'!$O$2 = 표메인[[#This Row],[연령대]], 1, 0),IF(COUNT(표장르정리[[#This Row],[Simulation]]),1,0)),1,0)</f>
        <v>0</v>
      </c>
      <c r="P22" s="34">
        <f>IF(AND(IF('차트 정리 표'!$O$19 = 표메인[[#This Row],[연령대]], 1, 0),IF('차트 정리 표'!$J$20=표메인[[#This Row],[타격감
시각적 효과]],1,0)),1,0)</f>
        <v>0</v>
      </c>
      <c r="Q22" s="34">
        <f>IF(AND(IF('차트 정리 표'!$O$19 = 표메인[[#This Row],[연령대]], 1, 0),IF('차트 정리 표'!$J$21=표메인[[#This Row],[타격감
시각적 효과]],1,0)),1,0)</f>
        <v>0</v>
      </c>
      <c r="R22" s="34">
        <f>IF(AND(IF('차트 정리 표'!$O$19 = 표메인[[#This Row],[연령대]], 1, 0),IF('차트 정리 표'!$J$22=표메인[[#This Row],[타격감
시각적 효과]],1,0)),1,0)</f>
        <v>0</v>
      </c>
      <c r="S22" s="34">
        <f>IF(AND(IF('차트 정리 표'!$O$19 = 표메인[[#This Row],[연령대]], 1, 0),IF('차트 정리 표'!$J$23=표메인[[#This Row],[타격감
시각적 효과]],1,0)),1,0)</f>
        <v>0</v>
      </c>
      <c r="T22" s="34">
        <f>IF(AND(IF('차트 정리 표'!$O$25 = 표메인[[#This Row],[연령대]], 1, 0),IF('차트 정리 표'!$J$26=표메인[게임몰입도
청각적 효과],1,0)),1,0)</f>
        <v>0</v>
      </c>
      <c r="U22" s="34">
        <f>IF(AND(IF('차트 정리 표'!$O$25 = 표메인[[#This Row],[연령대]], 1, 0),IF('차트 정리 표'!$J$27=표메인[게임몰입도
청각적 효과],1,0)),1,0)</f>
        <v>0</v>
      </c>
      <c r="V22" s="34">
        <f>IF(AND(IF('차트 정리 표'!$O$25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표'!$O$2 = 표메인[[#This Row],[연령대]], 1, 0),IF(COUNT(표장르정리[[#This Row],[RPG]]),1,0)), 1, 0)</f>
        <v>0</v>
      </c>
      <c r="B23" s="3">
        <f>IF(AND(IF('차트 정리 표'!$O$2 = 표메인[[#This Row],[연령대]], 1, 0),IF(COUNT(표장르정리[[#This Row],[AOS]]),1,0)),1,0)</f>
        <v>0</v>
      </c>
      <c r="C23" s="3">
        <f>IF(AND(IF('차트 정리 표'!$O$2 = 표메인[[#This Row],[연령대]], 1, 0),IF(COUNT(표장르정리[[#This Row],[FPS]]),1,0)),1,0)</f>
        <v>0</v>
      </c>
      <c r="D23" s="3">
        <f>IF(AND(IF('차트 정리 표'!$O$2 = 표메인[[#This Row],[연령대]], 1, 0),IF(COUNT(표장르정리[[#This Row],[CCG]]),1,0)),1,0)</f>
        <v>0</v>
      </c>
      <c r="E23" s="3">
        <f>IF(AND(IF('차트 정리 표'!$O$2 = 표메인[[#This Row],[연령대]], 1, 0),IF(COUNT(표장르정리[[#This Row],[Roguelike]]),1,0)),1,0)</f>
        <v>0</v>
      </c>
      <c r="F23" s="3">
        <f>IF(AND(IF('차트 정리 표'!$O$2 = 표메인[[#This Row],[연령대]], 1, 0),IF(COUNT(표장르정리[[#This Row],[Soulslike]]),1,0)),1,0)</f>
        <v>0</v>
      </c>
      <c r="G23" s="3">
        <f>IF(AND(IF('차트 정리 표'!$O$2 = 표메인[[#This Row],[연령대]], 1, 0),IF(COUNT(표장르정리[[#This Row],[Rhythm]]),1,0)),1,0)</f>
        <v>0</v>
      </c>
      <c r="H23" s="3">
        <f>IF(AND(IF('차트 정리 표'!$O$2 = 표메인[[#This Row],[연령대]], 1, 0),IF(COUNT(표장르정리[[#This Row],[Racing]]),1,0)),1,0)</f>
        <v>0</v>
      </c>
      <c r="I23" s="3">
        <f>IF(AND(IF('차트 정리 표'!$O$2 = 표메인[[#This Row],[연령대]], 1, 0),IF(COUNT(표장르정리[[#This Row],[Sport]]),1,0)),1,0)</f>
        <v>0</v>
      </c>
      <c r="J23" s="3">
        <f>IF(AND(IF('차트 정리 표'!$O$2 = 표메인[[#This Row],[연령대]], 1, 0),IF(COUNT(표장르정리[[#This Row],[Stealth]]),1,0)),1,0)</f>
        <v>0</v>
      </c>
      <c r="K23" s="3">
        <f>IF(AND(IF('차트 정리 표'!$O$2 = 표메인[[#This Row],[연령대]], 1, 0),IF(COUNT(표장르정리[[#This Row],[Strategy]]),1,0)),1,0)</f>
        <v>0</v>
      </c>
      <c r="L23" s="3">
        <f>IF(AND(IF('차트 정리 표'!$O$2 = 표메인[[#This Row],[연령대]], 1, 0),IF(COUNT(표장르정리[[#This Row],[Puzzle]]),1,0)),1,0)</f>
        <v>0</v>
      </c>
      <c r="M23" s="3">
        <f>IF(AND(IF('차트 정리 표'!$O$2 = 표메인[[#This Row],[연령대]], 1, 0),IF(COUNT(표장르정리[[#This Row],[Board]]),1,0)),1,0)</f>
        <v>0</v>
      </c>
      <c r="N23" s="3">
        <f>IF(AND(IF('차트 정리 표'!$O$2 = 표메인[[#This Row],[연령대]], 1, 0),IF(COUNT(표장르정리[[#This Row],[Arcade]]),1,0)),1,0)</f>
        <v>0</v>
      </c>
      <c r="O23" s="3">
        <f>IF(AND(IF('차트 정리 표'!$O$2 = 표메인[[#This Row],[연령대]], 1, 0),IF(COUNT(표장르정리[[#This Row],[Simulation]]),1,0)),1,0)</f>
        <v>0</v>
      </c>
      <c r="P23" s="34">
        <f>IF(AND(IF('차트 정리 표'!$O$19 = 표메인[[#This Row],[연령대]], 1, 0),IF('차트 정리 표'!$J$20=표메인[[#This Row],[타격감
시각적 효과]],1,0)),1,0)</f>
        <v>0</v>
      </c>
      <c r="Q23" s="34">
        <f>IF(AND(IF('차트 정리 표'!$O$19 = 표메인[[#This Row],[연령대]], 1, 0),IF('차트 정리 표'!$J$21=표메인[[#This Row],[타격감
시각적 효과]],1,0)),1,0)</f>
        <v>0</v>
      </c>
      <c r="R23" s="34">
        <f>IF(AND(IF('차트 정리 표'!$O$19 = 표메인[[#This Row],[연령대]], 1, 0),IF('차트 정리 표'!$J$22=표메인[[#This Row],[타격감
시각적 효과]],1,0)),1,0)</f>
        <v>0</v>
      </c>
      <c r="S23" s="34">
        <f>IF(AND(IF('차트 정리 표'!$O$19 = 표메인[[#This Row],[연령대]], 1, 0),IF('차트 정리 표'!$J$23=표메인[[#This Row],[타격감
시각적 효과]],1,0)),1,0)</f>
        <v>0</v>
      </c>
      <c r="T23" s="34">
        <f>IF(AND(IF('차트 정리 표'!$O$25 = 표메인[[#This Row],[연령대]], 1, 0),IF('차트 정리 표'!$J$26=표메인[게임몰입도
청각적 효과],1,0)),1,0)</f>
        <v>0</v>
      </c>
      <c r="U23" s="34">
        <f>IF(AND(IF('차트 정리 표'!$O$25 = 표메인[[#This Row],[연령대]], 1, 0),IF('차트 정리 표'!$J$27=표메인[게임몰입도
청각적 효과],1,0)),1,0)</f>
        <v>0</v>
      </c>
      <c r="V23" s="34">
        <f>IF(AND(IF('차트 정리 표'!$O$25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표'!$O$2 = 표메인[[#This Row],[연령대]], 1, 0),IF(COUNT(표장르정리[[#This Row],[RPG]]),1,0)), 1, 0)</f>
        <v>0</v>
      </c>
      <c r="B24" s="3">
        <f>IF(AND(IF('차트 정리 표'!$O$2 = 표메인[[#This Row],[연령대]], 1, 0),IF(COUNT(표장르정리[[#This Row],[AOS]]),1,0)),1,0)</f>
        <v>0</v>
      </c>
      <c r="C24" s="3">
        <f>IF(AND(IF('차트 정리 표'!$O$2 = 표메인[[#This Row],[연령대]], 1, 0),IF(COUNT(표장르정리[[#This Row],[FPS]]),1,0)),1,0)</f>
        <v>0</v>
      </c>
      <c r="D24" s="3">
        <f>IF(AND(IF('차트 정리 표'!$O$2 = 표메인[[#This Row],[연령대]], 1, 0),IF(COUNT(표장르정리[[#This Row],[CCG]]),1,0)),1,0)</f>
        <v>0</v>
      </c>
      <c r="E24" s="3">
        <f>IF(AND(IF('차트 정리 표'!$O$2 = 표메인[[#This Row],[연령대]], 1, 0),IF(COUNT(표장르정리[[#This Row],[Roguelike]]),1,0)),1,0)</f>
        <v>0</v>
      </c>
      <c r="F24" s="3">
        <f>IF(AND(IF('차트 정리 표'!$O$2 = 표메인[[#This Row],[연령대]], 1, 0),IF(COUNT(표장르정리[[#This Row],[Soulslike]]),1,0)),1,0)</f>
        <v>0</v>
      </c>
      <c r="G24" s="3">
        <f>IF(AND(IF('차트 정리 표'!$O$2 = 표메인[[#This Row],[연령대]], 1, 0),IF(COUNT(표장르정리[[#This Row],[Rhythm]]),1,0)),1,0)</f>
        <v>0</v>
      </c>
      <c r="H24" s="3">
        <f>IF(AND(IF('차트 정리 표'!$O$2 = 표메인[[#This Row],[연령대]], 1, 0),IF(COUNT(표장르정리[[#This Row],[Racing]]),1,0)),1,0)</f>
        <v>0</v>
      </c>
      <c r="I24" s="3">
        <f>IF(AND(IF('차트 정리 표'!$O$2 = 표메인[[#This Row],[연령대]], 1, 0),IF(COUNT(표장르정리[[#This Row],[Sport]]),1,0)),1,0)</f>
        <v>0</v>
      </c>
      <c r="J24" s="3">
        <f>IF(AND(IF('차트 정리 표'!$O$2 = 표메인[[#This Row],[연령대]], 1, 0),IF(COUNT(표장르정리[[#This Row],[Stealth]]),1,0)),1,0)</f>
        <v>0</v>
      </c>
      <c r="K24" s="3">
        <f>IF(AND(IF('차트 정리 표'!$O$2 = 표메인[[#This Row],[연령대]], 1, 0),IF(COUNT(표장르정리[[#This Row],[Strategy]]),1,0)),1,0)</f>
        <v>0</v>
      </c>
      <c r="L24" s="3">
        <f>IF(AND(IF('차트 정리 표'!$O$2 = 표메인[[#This Row],[연령대]], 1, 0),IF(COUNT(표장르정리[[#This Row],[Puzzle]]),1,0)),1,0)</f>
        <v>0</v>
      </c>
      <c r="M24" s="3">
        <f>IF(AND(IF('차트 정리 표'!$O$2 = 표메인[[#This Row],[연령대]], 1, 0),IF(COUNT(표장르정리[[#This Row],[Board]]),1,0)),1,0)</f>
        <v>0</v>
      </c>
      <c r="N24" s="3">
        <f>IF(AND(IF('차트 정리 표'!$O$2 = 표메인[[#This Row],[연령대]], 1, 0),IF(COUNT(표장르정리[[#This Row],[Arcade]]),1,0)),1,0)</f>
        <v>0</v>
      </c>
      <c r="O24" s="3">
        <f>IF(AND(IF('차트 정리 표'!$O$2 = 표메인[[#This Row],[연령대]], 1, 0),IF(COUNT(표장르정리[[#This Row],[Simulation]]),1,0)),1,0)</f>
        <v>0</v>
      </c>
      <c r="P24" s="34">
        <f>IF(AND(IF('차트 정리 표'!$O$19 = 표메인[[#This Row],[연령대]], 1, 0),IF('차트 정리 표'!$J$20=표메인[[#This Row],[타격감
시각적 효과]],1,0)),1,0)</f>
        <v>0</v>
      </c>
      <c r="Q24" s="34">
        <f>IF(AND(IF('차트 정리 표'!$O$19 = 표메인[[#This Row],[연령대]], 1, 0),IF('차트 정리 표'!$J$21=표메인[[#This Row],[타격감
시각적 효과]],1,0)),1,0)</f>
        <v>0</v>
      </c>
      <c r="R24" s="34">
        <f>IF(AND(IF('차트 정리 표'!$O$19 = 표메인[[#This Row],[연령대]], 1, 0),IF('차트 정리 표'!$J$22=표메인[[#This Row],[타격감
시각적 효과]],1,0)),1,0)</f>
        <v>0</v>
      </c>
      <c r="S24" s="34">
        <f>IF(AND(IF('차트 정리 표'!$O$19 = 표메인[[#This Row],[연령대]], 1, 0),IF('차트 정리 표'!$J$23=표메인[[#This Row],[타격감
시각적 효과]],1,0)),1,0)</f>
        <v>0</v>
      </c>
      <c r="T24" s="34">
        <f>IF(AND(IF('차트 정리 표'!$O$25 = 표메인[[#This Row],[연령대]], 1, 0),IF('차트 정리 표'!$J$26=표메인[게임몰입도
청각적 효과],1,0)),1,0)</f>
        <v>0</v>
      </c>
      <c r="U24" s="34">
        <f>IF(AND(IF('차트 정리 표'!$O$25 = 표메인[[#This Row],[연령대]], 1, 0),IF('차트 정리 표'!$J$27=표메인[게임몰입도
청각적 효과],1,0)),1,0)</f>
        <v>0</v>
      </c>
      <c r="V24" s="34">
        <f>IF(AND(IF('차트 정리 표'!$O$25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표'!$O$2 = 표메인[[#This Row],[연령대]], 1, 0),IF(COUNT(표장르정리[[#This Row],[RPG]]),1,0)), 1, 0)</f>
        <v>0</v>
      </c>
      <c r="B25" s="3">
        <f>IF(AND(IF('차트 정리 표'!$O$2 = 표메인[[#This Row],[연령대]], 1, 0),IF(COUNT(표장르정리[[#This Row],[AOS]]),1,0)),1,0)</f>
        <v>0</v>
      </c>
      <c r="C25" s="3">
        <f>IF(AND(IF('차트 정리 표'!$O$2 = 표메인[[#This Row],[연령대]], 1, 0),IF(COUNT(표장르정리[[#This Row],[FPS]]),1,0)),1,0)</f>
        <v>0</v>
      </c>
      <c r="D25" s="3">
        <f>IF(AND(IF('차트 정리 표'!$O$2 = 표메인[[#This Row],[연령대]], 1, 0),IF(COUNT(표장르정리[[#This Row],[CCG]]),1,0)),1,0)</f>
        <v>0</v>
      </c>
      <c r="E25" s="3">
        <f>IF(AND(IF('차트 정리 표'!$O$2 = 표메인[[#This Row],[연령대]], 1, 0),IF(COUNT(표장르정리[[#This Row],[Roguelike]]),1,0)),1,0)</f>
        <v>0</v>
      </c>
      <c r="F25" s="3">
        <f>IF(AND(IF('차트 정리 표'!$O$2 = 표메인[[#This Row],[연령대]], 1, 0),IF(COUNT(표장르정리[[#This Row],[Soulslike]]),1,0)),1,0)</f>
        <v>0</v>
      </c>
      <c r="G25" s="3">
        <f>IF(AND(IF('차트 정리 표'!$O$2 = 표메인[[#This Row],[연령대]], 1, 0),IF(COUNT(표장르정리[[#This Row],[Rhythm]]),1,0)),1,0)</f>
        <v>0</v>
      </c>
      <c r="H25" s="3">
        <f>IF(AND(IF('차트 정리 표'!$O$2 = 표메인[[#This Row],[연령대]], 1, 0),IF(COUNT(표장르정리[[#This Row],[Racing]]),1,0)),1,0)</f>
        <v>0</v>
      </c>
      <c r="I25" s="3">
        <f>IF(AND(IF('차트 정리 표'!$O$2 = 표메인[[#This Row],[연령대]], 1, 0),IF(COUNT(표장르정리[[#This Row],[Sport]]),1,0)),1,0)</f>
        <v>0</v>
      </c>
      <c r="J25" s="3">
        <f>IF(AND(IF('차트 정리 표'!$O$2 = 표메인[[#This Row],[연령대]], 1, 0),IF(COUNT(표장르정리[[#This Row],[Stealth]]),1,0)),1,0)</f>
        <v>0</v>
      </c>
      <c r="K25" s="3">
        <f>IF(AND(IF('차트 정리 표'!$O$2 = 표메인[[#This Row],[연령대]], 1, 0),IF(COUNT(표장르정리[[#This Row],[Strategy]]),1,0)),1,0)</f>
        <v>0</v>
      </c>
      <c r="L25" s="3">
        <f>IF(AND(IF('차트 정리 표'!$O$2 = 표메인[[#This Row],[연령대]], 1, 0),IF(COUNT(표장르정리[[#This Row],[Puzzle]]),1,0)),1,0)</f>
        <v>0</v>
      </c>
      <c r="M25" s="3">
        <f>IF(AND(IF('차트 정리 표'!$O$2 = 표메인[[#This Row],[연령대]], 1, 0),IF(COUNT(표장르정리[[#This Row],[Board]]),1,0)),1,0)</f>
        <v>0</v>
      </c>
      <c r="N25" s="3">
        <f>IF(AND(IF('차트 정리 표'!$O$2 = 표메인[[#This Row],[연령대]], 1, 0),IF(COUNT(표장르정리[[#This Row],[Arcade]]),1,0)),1,0)</f>
        <v>0</v>
      </c>
      <c r="O25" s="3">
        <f>IF(AND(IF('차트 정리 표'!$O$2 = 표메인[[#This Row],[연령대]], 1, 0),IF(COUNT(표장르정리[[#This Row],[Simulation]]),1,0)),1,0)</f>
        <v>0</v>
      </c>
      <c r="P25" s="34">
        <f>IF(AND(IF('차트 정리 표'!$O$19 = 표메인[[#This Row],[연령대]], 1, 0),IF('차트 정리 표'!$J$20=표메인[[#This Row],[타격감
시각적 효과]],1,0)),1,0)</f>
        <v>0</v>
      </c>
      <c r="Q25" s="34">
        <f>IF(AND(IF('차트 정리 표'!$O$19 = 표메인[[#This Row],[연령대]], 1, 0),IF('차트 정리 표'!$J$21=표메인[[#This Row],[타격감
시각적 효과]],1,0)),1,0)</f>
        <v>0</v>
      </c>
      <c r="R25" s="34">
        <f>IF(AND(IF('차트 정리 표'!$O$19 = 표메인[[#This Row],[연령대]], 1, 0),IF('차트 정리 표'!$J$22=표메인[[#This Row],[타격감
시각적 효과]],1,0)),1,0)</f>
        <v>0</v>
      </c>
      <c r="S25" s="34">
        <f>IF(AND(IF('차트 정리 표'!$O$19 = 표메인[[#This Row],[연령대]], 1, 0),IF('차트 정리 표'!$J$23=표메인[[#This Row],[타격감
시각적 효과]],1,0)),1,0)</f>
        <v>0</v>
      </c>
      <c r="T25" s="34">
        <f>IF(AND(IF('차트 정리 표'!$O$25 = 표메인[[#This Row],[연령대]], 1, 0),IF('차트 정리 표'!$J$26=표메인[게임몰입도
청각적 효과],1,0)),1,0)</f>
        <v>0</v>
      </c>
      <c r="U25" s="34">
        <f>IF(AND(IF('차트 정리 표'!$O$25 = 표메인[[#This Row],[연령대]], 1, 0),IF('차트 정리 표'!$J$27=표메인[게임몰입도
청각적 효과],1,0)),1,0)</f>
        <v>0</v>
      </c>
      <c r="V25" s="34">
        <f>IF(AND(IF('차트 정리 표'!$O$25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표'!$O$2 = 표메인[[#This Row],[연령대]], 1, 0),IF(COUNT(표장르정리[[#This Row],[RPG]]),1,0)), 1, 0)</f>
        <v>0</v>
      </c>
      <c r="B26" s="3">
        <f>IF(AND(IF('차트 정리 표'!$O$2 = 표메인[[#This Row],[연령대]], 1, 0),IF(COUNT(표장르정리[[#This Row],[AOS]]),1,0)),1,0)</f>
        <v>0</v>
      </c>
      <c r="C26" s="3">
        <f>IF(AND(IF('차트 정리 표'!$O$2 = 표메인[[#This Row],[연령대]], 1, 0),IF(COUNT(표장르정리[[#This Row],[FPS]]),1,0)),1,0)</f>
        <v>0</v>
      </c>
      <c r="D26" s="3">
        <f>IF(AND(IF('차트 정리 표'!$O$2 = 표메인[[#This Row],[연령대]], 1, 0),IF(COUNT(표장르정리[[#This Row],[CCG]]),1,0)),1,0)</f>
        <v>0</v>
      </c>
      <c r="E26" s="3">
        <f>IF(AND(IF('차트 정리 표'!$O$2 = 표메인[[#This Row],[연령대]], 1, 0),IF(COUNT(표장르정리[[#This Row],[Roguelike]]),1,0)),1,0)</f>
        <v>0</v>
      </c>
      <c r="F26" s="3">
        <f>IF(AND(IF('차트 정리 표'!$O$2 = 표메인[[#This Row],[연령대]], 1, 0),IF(COUNT(표장르정리[[#This Row],[Soulslike]]),1,0)),1,0)</f>
        <v>0</v>
      </c>
      <c r="G26" s="3">
        <f>IF(AND(IF('차트 정리 표'!$O$2 = 표메인[[#This Row],[연령대]], 1, 0),IF(COUNT(표장르정리[[#This Row],[Rhythm]]),1,0)),1,0)</f>
        <v>0</v>
      </c>
      <c r="H26" s="3">
        <f>IF(AND(IF('차트 정리 표'!$O$2 = 표메인[[#This Row],[연령대]], 1, 0),IF(COUNT(표장르정리[[#This Row],[Racing]]),1,0)),1,0)</f>
        <v>0</v>
      </c>
      <c r="I26" s="3">
        <f>IF(AND(IF('차트 정리 표'!$O$2 = 표메인[[#This Row],[연령대]], 1, 0),IF(COUNT(표장르정리[[#This Row],[Sport]]),1,0)),1,0)</f>
        <v>0</v>
      </c>
      <c r="J26" s="3">
        <f>IF(AND(IF('차트 정리 표'!$O$2 = 표메인[[#This Row],[연령대]], 1, 0),IF(COUNT(표장르정리[[#This Row],[Stealth]]),1,0)),1,0)</f>
        <v>0</v>
      </c>
      <c r="K26" s="3">
        <f>IF(AND(IF('차트 정리 표'!$O$2 = 표메인[[#This Row],[연령대]], 1, 0),IF(COUNT(표장르정리[[#This Row],[Strategy]]),1,0)),1,0)</f>
        <v>0</v>
      </c>
      <c r="L26" s="3">
        <f>IF(AND(IF('차트 정리 표'!$O$2 = 표메인[[#This Row],[연령대]], 1, 0),IF(COUNT(표장르정리[[#This Row],[Puzzle]]),1,0)),1,0)</f>
        <v>0</v>
      </c>
      <c r="M26" s="3">
        <f>IF(AND(IF('차트 정리 표'!$O$2 = 표메인[[#This Row],[연령대]], 1, 0),IF(COUNT(표장르정리[[#This Row],[Board]]),1,0)),1,0)</f>
        <v>0</v>
      </c>
      <c r="N26" s="3">
        <f>IF(AND(IF('차트 정리 표'!$O$2 = 표메인[[#This Row],[연령대]], 1, 0),IF(COUNT(표장르정리[[#This Row],[Arcade]]),1,0)),1,0)</f>
        <v>0</v>
      </c>
      <c r="O26" s="3">
        <f>IF(AND(IF('차트 정리 표'!$O$2 = 표메인[[#This Row],[연령대]], 1, 0),IF(COUNT(표장르정리[[#This Row],[Simulation]]),1,0)),1,0)</f>
        <v>0</v>
      </c>
      <c r="P26" s="34">
        <f>IF(AND(IF('차트 정리 표'!$O$19 = 표메인[[#This Row],[연령대]], 1, 0),IF('차트 정리 표'!$J$20=표메인[[#This Row],[타격감
시각적 효과]],1,0)),1,0)</f>
        <v>0</v>
      </c>
      <c r="Q26" s="34">
        <f>IF(AND(IF('차트 정리 표'!$O$19 = 표메인[[#This Row],[연령대]], 1, 0),IF('차트 정리 표'!$J$21=표메인[[#This Row],[타격감
시각적 효과]],1,0)),1,0)</f>
        <v>0</v>
      </c>
      <c r="R26" s="34">
        <f>IF(AND(IF('차트 정리 표'!$O$19 = 표메인[[#This Row],[연령대]], 1, 0),IF('차트 정리 표'!$J$22=표메인[[#This Row],[타격감
시각적 효과]],1,0)),1,0)</f>
        <v>0</v>
      </c>
      <c r="S26" s="34">
        <f>IF(AND(IF('차트 정리 표'!$O$19 = 표메인[[#This Row],[연령대]], 1, 0),IF('차트 정리 표'!$J$23=표메인[[#This Row],[타격감
시각적 효과]],1,0)),1,0)</f>
        <v>0</v>
      </c>
      <c r="T26" s="34">
        <f>IF(AND(IF('차트 정리 표'!$O$25 = 표메인[[#This Row],[연령대]], 1, 0),IF('차트 정리 표'!$J$26=표메인[게임몰입도
청각적 효과],1,0)),1,0)</f>
        <v>0</v>
      </c>
      <c r="U26" s="34">
        <f>IF(AND(IF('차트 정리 표'!$O$25 = 표메인[[#This Row],[연령대]], 1, 0),IF('차트 정리 표'!$J$27=표메인[게임몰입도
청각적 효과],1,0)),1,0)</f>
        <v>0</v>
      </c>
      <c r="V26" s="34">
        <f>IF(AND(IF('차트 정리 표'!$O$25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표'!$O$2 = 표메인[[#This Row],[연령대]], 1, 0),IF(COUNT(표장르정리[[#This Row],[RPG]]),1,0)), 1, 0)</f>
        <v>0</v>
      </c>
      <c r="B27" s="3">
        <f>IF(AND(IF('차트 정리 표'!$O$2 = 표메인[[#This Row],[연령대]], 1, 0),IF(COUNT(표장르정리[[#This Row],[AOS]]),1,0)),1,0)</f>
        <v>0</v>
      </c>
      <c r="C27" s="3">
        <f>IF(AND(IF('차트 정리 표'!$O$2 = 표메인[[#This Row],[연령대]], 1, 0),IF(COUNT(표장르정리[[#This Row],[FPS]]),1,0)),1,0)</f>
        <v>0</v>
      </c>
      <c r="D27" s="3">
        <f>IF(AND(IF('차트 정리 표'!$O$2 = 표메인[[#This Row],[연령대]], 1, 0),IF(COUNT(표장르정리[[#This Row],[CCG]]),1,0)),1,0)</f>
        <v>0</v>
      </c>
      <c r="E27" s="3">
        <f>IF(AND(IF('차트 정리 표'!$O$2 = 표메인[[#This Row],[연령대]], 1, 0),IF(COUNT(표장르정리[[#This Row],[Roguelike]]),1,0)),1,0)</f>
        <v>0</v>
      </c>
      <c r="F27" s="3">
        <f>IF(AND(IF('차트 정리 표'!$O$2 = 표메인[[#This Row],[연령대]], 1, 0),IF(COUNT(표장르정리[[#This Row],[Soulslike]]),1,0)),1,0)</f>
        <v>0</v>
      </c>
      <c r="G27" s="3">
        <f>IF(AND(IF('차트 정리 표'!$O$2 = 표메인[[#This Row],[연령대]], 1, 0),IF(COUNT(표장르정리[[#This Row],[Rhythm]]),1,0)),1,0)</f>
        <v>0</v>
      </c>
      <c r="H27" s="3">
        <f>IF(AND(IF('차트 정리 표'!$O$2 = 표메인[[#This Row],[연령대]], 1, 0),IF(COUNT(표장르정리[[#This Row],[Racing]]),1,0)),1,0)</f>
        <v>0</v>
      </c>
      <c r="I27" s="3">
        <f>IF(AND(IF('차트 정리 표'!$O$2 = 표메인[[#This Row],[연령대]], 1, 0),IF(COUNT(표장르정리[[#This Row],[Sport]]),1,0)),1,0)</f>
        <v>0</v>
      </c>
      <c r="J27" s="3">
        <f>IF(AND(IF('차트 정리 표'!$O$2 = 표메인[[#This Row],[연령대]], 1, 0),IF(COUNT(표장르정리[[#This Row],[Stealth]]),1,0)),1,0)</f>
        <v>0</v>
      </c>
      <c r="K27" s="3">
        <f>IF(AND(IF('차트 정리 표'!$O$2 = 표메인[[#This Row],[연령대]], 1, 0),IF(COUNT(표장르정리[[#This Row],[Strategy]]),1,0)),1,0)</f>
        <v>0</v>
      </c>
      <c r="L27" s="3">
        <f>IF(AND(IF('차트 정리 표'!$O$2 = 표메인[[#This Row],[연령대]], 1, 0),IF(COUNT(표장르정리[[#This Row],[Puzzle]]),1,0)),1,0)</f>
        <v>0</v>
      </c>
      <c r="M27" s="3">
        <f>IF(AND(IF('차트 정리 표'!$O$2 = 표메인[[#This Row],[연령대]], 1, 0),IF(COUNT(표장르정리[[#This Row],[Board]]),1,0)),1,0)</f>
        <v>0</v>
      </c>
      <c r="N27" s="3">
        <f>IF(AND(IF('차트 정리 표'!$O$2 = 표메인[[#This Row],[연령대]], 1, 0),IF(COUNT(표장르정리[[#This Row],[Arcade]]),1,0)),1,0)</f>
        <v>0</v>
      </c>
      <c r="O27" s="3">
        <f>IF(AND(IF('차트 정리 표'!$O$2 = 표메인[[#This Row],[연령대]], 1, 0),IF(COUNT(표장르정리[[#This Row],[Simulation]]),1,0)),1,0)</f>
        <v>0</v>
      </c>
      <c r="P27" s="34">
        <f>IF(AND(IF('차트 정리 표'!$O$19 = 표메인[[#This Row],[연령대]], 1, 0),IF('차트 정리 표'!$J$20=표메인[[#This Row],[타격감
시각적 효과]],1,0)),1,0)</f>
        <v>0</v>
      </c>
      <c r="Q27" s="34">
        <f>IF(AND(IF('차트 정리 표'!$O$19 = 표메인[[#This Row],[연령대]], 1, 0),IF('차트 정리 표'!$J$21=표메인[[#This Row],[타격감
시각적 효과]],1,0)),1,0)</f>
        <v>0</v>
      </c>
      <c r="R27" s="34">
        <f>IF(AND(IF('차트 정리 표'!$O$19 = 표메인[[#This Row],[연령대]], 1, 0),IF('차트 정리 표'!$J$22=표메인[[#This Row],[타격감
시각적 효과]],1,0)),1,0)</f>
        <v>0</v>
      </c>
      <c r="S27" s="34">
        <f>IF(AND(IF('차트 정리 표'!$O$19 = 표메인[[#This Row],[연령대]], 1, 0),IF('차트 정리 표'!$J$23=표메인[[#This Row],[타격감
시각적 효과]],1,0)),1,0)</f>
        <v>0</v>
      </c>
      <c r="T27" s="34">
        <f>IF(AND(IF('차트 정리 표'!$O$25 = 표메인[[#This Row],[연령대]], 1, 0),IF('차트 정리 표'!$J$26=표메인[게임몰입도
청각적 효과],1,0)),1,0)</f>
        <v>0</v>
      </c>
      <c r="U27" s="34">
        <f>IF(AND(IF('차트 정리 표'!$O$25 = 표메인[[#This Row],[연령대]], 1, 0),IF('차트 정리 표'!$J$27=표메인[게임몰입도
청각적 효과],1,0)),1,0)</f>
        <v>0</v>
      </c>
      <c r="V27" s="34">
        <f>IF(AND(IF('차트 정리 표'!$O$25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표'!$O$2 = 표메인[[#This Row],[연령대]], 1, 0),IF(COUNT(표장르정리[[#This Row],[RPG]]),1,0)), 1, 0)</f>
        <v>0</v>
      </c>
      <c r="B28" s="3">
        <f>IF(AND(IF('차트 정리 표'!$O$2 = 표메인[[#This Row],[연령대]], 1, 0),IF(COUNT(표장르정리[[#This Row],[AOS]]),1,0)),1,0)</f>
        <v>0</v>
      </c>
      <c r="C28" s="3">
        <f>IF(AND(IF('차트 정리 표'!$O$2 = 표메인[[#This Row],[연령대]], 1, 0),IF(COUNT(표장르정리[[#This Row],[FPS]]),1,0)),1,0)</f>
        <v>0</v>
      </c>
      <c r="D28" s="3">
        <f>IF(AND(IF('차트 정리 표'!$O$2 = 표메인[[#This Row],[연령대]], 1, 0),IF(COUNT(표장르정리[[#This Row],[CCG]]),1,0)),1,0)</f>
        <v>0</v>
      </c>
      <c r="E28" s="3">
        <f>IF(AND(IF('차트 정리 표'!$O$2 = 표메인[[#This Row],[연령대]], 1, 0),IF(COUNT(표장르정리[[#This Row],[Roguelike]]),1,0)),1,0)</f>
        <v>0</v>
      </c>
      <c r="F28" s="3">
        <f>IF(AND(IF('차트 정리 표'!$O$2 = 표메인[[#This Row],[연령대]], 1, 0),IF(COUNT(표장르정리[[#This Row],[Soulslike]]),1,0)),1,0)</f>
        <v>0</v>
      </c>
      <c r="G28" s="3">
        <f>IF(AND(IF('차트 정리 표'!$O$2 = 표메인[[#This Row],[연령대]], 1, 0),IF(COUNT(표장르정리[[#This Row],[Rhythm]]),1,0)),1,0)</f>
        <v>0</v>
      </c>
      <c r="H28" s="3">
        <f>IF(AND(IF('차트 정리 표'!$O$2 = 표메인[[#This Row],[연령대]], 1, 0),IF(COUNT(표장르정리[[#This Row],[Racing]]),1,0)),1,0)</f>
        <v>0</v>
      </c>
      <c r="I28" s="3">
        <f>IF(AND(IF('차트 정리 표'!$O$2 = 표메인[[#This Row],[연령대]], 1, 0),IF(COUNT(표장르정리[[#This Row],[Sport]]),1,0)),1,0)</f>
        <v>0</v>
      </c>
      <c r="J28" s="3">
        <f>IF(AND(IF('차트 정리 표'!$O$2 = 표메인[[#This Row],[연령대]], 1, 0),IF(COUNT(표장르정리[[#This Row],[Stealth]]),1,0)),1,0)</f>
        <v>0</v>
      </c>
      <c r="K28" s="3">
        <f>IF(AND(IF('차트 정리 표'!$O$2 = 표메인[[#This Row],[연령대]], 1, 0),IF(COUNT(표장르정리[[#This Row],[Strategy]]),1,0)),1,0)</f>
        <v>0</v>
      </c>
      <c r="L28" s="3">
        <f>IF(AND(IF('차트 정리 표'!$O$2 = 표메인[[#This Row],[연령대]], 1, 0),IF(COUNT(표장르정리[[#This Row],[Puzzle]]),1,0)),1,0)</f>
        <v>0</v>
      </c>
      <c r="M28" s="3">
        <f>IF(AND(IF('차트 정리 표'!$O$2 = 표메인[[#This Row],[연령대]], 1, 0),IF(COUNT(표장르정리[[#This Row],[Board]]),1,0)),1,0)</f>
        <v>0</v>
      </c>
      <c r="N28" s="3">
        <f>IF(AND(IF('차트 정리 표'!$O$2 = 표메인[[#This Row],[연령대]], 1, 0),IF(COUNT(표장르정리[[#This Row],[Arcade]]),1,0)),1,0)</f>
        <v>0</v>
      </c>
      <c r="O28" s="3">
        <f>IF(AND(IF('차트 정리 표'!$O$2 = 표메인[[#This Row],[연령대]], 1, 0),IF(COUNT(표장르정리[[#This Row],[Simulation]]),1,0)),1,0)</f>
        <v>0</v>
      </c>
      <c r="P28" s="34">
        <f>IF(AND(IF('차트 정리 표'!$O$19 = 표메인[[#This Row],[연령대]], 1, 0),IF('차트 정리 표'!$J$20=표메인[[#This Row],[타격감
시각적 효과]],1,0)),1,0)</f>
        <v>0</v>
      </c>
      <c r="Q28" s="34">
        <f>IF(AND(IF('차트 정리 표'!$O$19 = 표메인[[#This Row],[연령대]], 1, 0),IF('차트 정리 표'!$J$21=표메인[[#This Row],[타격감
시각적 효과]],1,0)),1,0)</f>
        <v>0</v>
      </c>
      <c r="R28" s="34">
        <f>IF(AND(IF('차트 정리 표'!$O$19 = 표메인[[#This Row],[연령대]], 1, 0),IF('차트 정리 표'!$J$22=표메인[[#This Row],[타격감
시각적 효과]],1,0)),1,0)</f>
        <v>0</v>
      </c>
      <c r="S28" s="34">
        <f>IF(AND(IF('차트 정리 표'!$O$19 = 표메인[[#This Row],[연령대]], 1, 0),IF('차트 정리 표'!$J$23=표메인[[#This Row],[타격감
시각적 효과]],1,0)),1,0)</f>
        <v>0</v>
      </c>
      <c r="T28" s="34">
        <f>IF(AND(IF('차트 정리 표'!$O$25 = 표메인[[#This Row],[연령대]], 1, 0),IF('차트 정리 표'!$J$26=표메인[게임몰입도
청각적 효과],1,0)),1,0)</f>
        <v>0</v>
      </c>
      <c r="U28" s="34">
        <f>IF(AND(IF('차트 정리 표'!$O$25 = 표메인[[#This Row],[연령대]], 1, 0),IF('차트 정리 표'!$J$27=표메인[게임몰입도
청각적 효과],1,0)),1,0)</f>
        <v>0</v>
      </c>
      <c r="V28" s="34">
        <f>IF(AND(IF('차트 정리 표'!$O$25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표'!$O$2 = 표메인[[#This Row],[연령대]], 1, 0),IF(COUNT(표장르정리[[#This Row],[RPG]]),1,0)), 1, 0)</f>
        <v>0</v>
      </c>
      <c r="B29" s="3">
        <f>IF(AND(IF('차트 정리 표'!$O$2 = 표메인[[#This Row],[연령대]], 1, 0),IF(COUNT(표장르정리[[#This Row],[AOS]]),1,0)),1,0)</f>
        <v>0</v>
      </c>
      <c r="C29" s="3">
        <f>IF(AND(IF('차트 정리 표'!$O$2 = 표메인[[#This Row],[연령대]], 1, 0),IF(COUNT(표장르정리[[#This Row],[FPS]]),1,0)),1,0)</f>
        <v>0</v>
      </c>
      <c r="D29" s="3">
        <f>IF(AND(IF('차트 정리 표'!$O$2 = 표메인[[#This Row],[연령대]], 1, 0),IF(COUNT(표장르정리[[#This Row],[CCG]]),1,0)),1,0)</f>
        <v>0</v>
      </c>
      <c r="E29" s="3">
        <f>IF(AND(IF('차트 정리 표'!$O$2 = 표메인[[#This Row],[연령대]], 1, 0),IF(COUNT(표장르정리[[#This Row],[Roguelike]]),1,0)),1,0)</f>
        <v>0</v>
      </c>
      <c r="F29" s="3">
        <f>IF(AND(IF('차트 정리 표'!$O$2 = 표메인[[#This Row],[연령대]], 1, 0),IF(COUNT(표장르정리[[#This Row],[Soulslike]]),1,0)),1,0)</f>
        <v>0</v>
      </c>
      <c r="G29" s="3">
        <f>IF(AND(IF('차트 정리 표'!$O$2 = 표메인[[#This Row],[연령대]], 1, 0),IF(COUNT(표장르정리[[#This Row],[Rhythm]]),1,0)),1,0)</f>
        <v>0</v>
      </c>
      <c r="H29" s="3">
        <f>IF(AND(IF('차트 정리 표'!$O$2 = 표메인[[#This Row],[연령대]], 1, 0),IF(COUNT(표장르정리[[#This Row],[Racing]]),1,0)),1,0)</f>
        <v>0</v>
      </c>
      <c r="I29" s="3">
        <f>IF(AND(IF('차트 정리 표'!$O$2 = 표메인[[#This Row],[연령대]], 1, 0),IF(COUNT(표장르정리[[#This Row],[Sport]]),1,0)),1,0)</f>
        <v>0</v>
      </c>
      <c r="J29" s="3">
        <f>IF(AND(IF('차트 정리 표'!$O$2 = 표메인[[#This Row],[연령대]], 1, 0),IF(COUNT(표장르정리[[#This Row],[Stealth]]),1,0)),1,0)</f>
        <v>0</v>
      </c>
      <c r="K29" s="3">
        <f>IF(AND(IF('차트 정리 표'!$O$2 = 표메인[[#This Row],[연령대]], 1, 0),IF(COUNT(표장르정리[[#This Row],[Strategy]]),1,0)),1,0)</f>
        <v>0</v>
      </c>
      <c r="L29" s="3">
        <f>IF(AND(IF('차트 정리 표'!$O$2 = 표메인[[#This Row],[연령대]], 1, 0),IF(COUNT(표장르정리[[#This Row],[Puzzle]]),1,0)),1,0)</f>
        <v>0</v>
      </c>
      <c r="M29" s="3">
        <f>IF(AND(IF('차트 정리 표'!$O$2 = 표메인[[#This Row],[연령대]], 1, 0),IF(COUNT(표장르정리[[#This Row],[Board]]),1,0)),1,0)</f>
        <v>0</v>
      </c>
      <c r="N29" s="3">
        <f>IF(AND(IF('차트 정리 표'!$O$2 = 표메인[[#This Row],[연령대]], 1, 0),IF(COUNT(표장르정리[[#This Row],[Arcade]]),1,0)),1,0)</f>
        <v>0</v>
      </c>
      <c r="O29" s="3">
        <f>IF(AND(IF('차트 정리 표'!$O$2 = 표메인[[#This Row],[연령대]], 1, 0),IF(COUNT(표장르정리[[#This Row],[Simulation]]),1,0)),1,0)</f>
        <v>0</v>
      </c>
      <c r="P29" s="34">
        <f>IF(AND(IF('차트 정리 표'!$O$19 = 표메인[[#This Row],[연령대]], 1, 0),IF('차트 정리 표'!$J$20=표메인[[#This Row],[타격감
시각적 효과]],1,0)),1,0)</f>
        <v>0</v>
      </c>
      <c r="Q29" s="34">
        <f>IF(AND(IF('차트 정리 표'!$O$19 = 표메인[[#This Row],[연령대]], 1, 0),IF('차트 정리 표'!$J$21=표메인[[#This Row],[타격감
시각적 효과]],1,0)),1,0)</f>
        <v>0</v>
      </c>
      <c r="R29" s="34">
        <f>IF(AND(IF('차트 정리 표'!$O$19 = 표메인[[#This Row],[연령대]], 1, 0),IF('차트 정리 표'!$J$22=표메인[[#This Row],[타격감
시각적 효과]],1,0)),1,0)</f>
        <v>0</v>
      </c>
      <c r="S29" s="34">
        <f>IF(AND(IF('차트 정리 표'!$O$19 = 표메인[[#This Row],[연령대]], 1, 0),IF('차트 정리 표'!$J$23=표메인[[#This Row],[타격감
시각적 효과]],1,0)),1,0)</f>
        <v>0</v>
      </c>
      <c r="T29" s="34">
        <f>IF(AND(IF('차트 정리 표'!$O$25 = 표메인[[#This Row],[연령대]], 1, 0),IF('차트 정리 표'!$J$26=표메인[게임몰입도
청각적 효과],1,0)),1,0)</f>
        <v>0</v>
      </c>
      <c r="U29" s="34">
        <f>IF(AND(IF('차트 정리 표'!$O$25 = 표메인[[#This Row],[연령대]], 1, 0),IF('차트 정리 표'!$J$27=표메인[게임몰입도
청각적 효과],1,0)),1,0)</f>
        <v>0</v>
      </c>
      <c r="V29" s="34">
        <f>IF(AND(IF('차트 정리 표'!$O$25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표'!$O$2 = 표메인[[#This Row],[연령대]], 1, 0),IF(COUNT(표장르정리[[#This Row],[RPG]]),1,0)), 1, 0)</f>
        <v>0</v>
      </c>
      <c r="B30" s="3">
        <f>IF(AND(IF('차트 정리 표'!$O$2 = 표메인[[#This Row],[연령대]], 1, 0),IF(COUNT(표장르정리[[#This Row],[AOS]]),1,0)),1,0)</f>
        <v>0</v>
      </c>
      <c r="C30" s="3">
        <f>IF(AND(IF('차트 정리 표'!$O$2 = 표메인[[#This Row],[연령대]], 1, 0),IF(COUNT(표장르정리[[#This Row],[FPS]]),1,0)),1,0)</f>
        <v>0</v>
      </c>
      <c r="D30" s="3">
        <f>IF(AND(IF('차트 정리 표'!$O$2 = 표메인[[#This Row],[연령대]], 1, 0),IF(COUNT(표장르정리[[#This Row],[CCG]]),1,0)),1,0)</f>
        <v>0</v>
      </c>
      <c r="E30" s="3">
        <f>IF(AND(IF('차트 정리 표'!$O$2 = 표메인[[#This Row],[연령대]], 1, 0),IF(COUNT(표장르정리[[#This Row],[Roguelike]]),1,0)),1,0)</f>
        <v>0</v>
      </c>
      <c r="F30" s="3">
        <f>IF(AND(IF('차트 정리 표'!$O$2 = 표메인[[#This Row],[연령대]], 1, 0),IF(COUNT(표장르정리[[#This Row],[Soulslike]]),1,0)),1,0)</f>
        <v>0</v>
      </c>
      <c r="G30" s="3">
        <f>IF(AND(IF('차트 정리 표'!$O$2 = 표메인[[#This Row],[연령대]], 1, 0),IF(COUNT(표장르정리[[#This Row],[Rhythm]]),1,0)),1,0)</f>
        <v>0</v>
      </c>
      <c r="H30" s="3">
        <f>IF(AND(IF('차트 정리 표'!$O$2 = 표메인[[#This Row],[연령대]], 1, 0),IF(COUNT(표장르정리[[#This Row],[Racing]]),1,0)),1,0)</f>
        <v>0</v>
      </c>
      <c r="I30" s="3">
        <f>IF(AND(IF('차트 정리 표'!$O$2 = 표메인[[#This Row],[연령대]], 1, 0),IF(COUNT(표장르정리[[#This Row],[Sport]]),1,0)),1,0)</f>
        <v>0</v>
      </c>
      <c r="J30" s="3">
        <f>IF(AND(IF('차트 정리 표'!$O$2 = 표메인[[#This Row],[연령대]], 1, 0),IF(COUNT(표장르정리[[#This Row],[Stealth]]),1,0)),1,0)</f>
        <v>0</v>
      </c>
      <c r="K30" s="3">
        <f>IF(AND(IF('차트 정리 표'!$O$2 = 표메인[[#This Row],[연령대]], 1, 0),IF(COUNT(표장르정리[[#This Row],[Strategy]]),1,0)),1,0)</f>
        <v>0</v>
      </c>
      <c r="L30" s="3">
        <f>IF(AND(IF('차트 정리 표'!$O$2 = 표메인[[#This Row],[연령대]], 1, 0),IF(COUNT(표장르정리[[#This Row],[Puzzle]]),1,0)),1,0)</f>
        <v>0</v>
      </c>
      <c r="M30" s="3">
        <f>IF(AND(IF('차트 정리 표'!$O$2 = 표메인[[#This Row],[연령대]], 1, 0),IF(COUNT(표장르정리[[#This Row],[Board]]),1,0)),1,0)</f>
        <v>0</v>
      </c>
      <c r="N30" s="3">
        <f>IF(AND(IF('차트 정리 표'!$O$2 = 표메인[[#This Row],[연령대]], 1, 0),IF(COUNT(표장르정리[[#This Row],[Arcade]]),1,0)),1,0)</f>
        <v>0</v>
      </c>
      <c r="O30" s="3">
        <f>IF(AND(IF('차트 정리 표'!$O$2 = 표메인[[#This Row],[연령대]], 1, 0),IF(COUNT(표장르정리[[#This Row],[Simulation]]),1,0)),1,0)</f>
        <v>0</v>
      </c>
      <c r="P30" s="34">
        <f>IF(AND(IF('차트 정리 표'!$O$19 = 표메인[[#This Row],[연령대]], 1, 0),IF('차트 정리 표'!$J$20=표메인[[#This Row],[타격감
시각적 효과]],1,0)),1,0)</f>
        <v>0</v>
      </c>
      <c r="Q30" s="34">
        <f>IF(AND(IF('차트 정리 표'!$O$19 = 표메인[[#This Row],[연령대]], 1, 0),IF('차트 정리 표'!$J$21=표메인[[#This Row],[타격감
시각적 효과]],1,0)),1,0)</f>
        <v>0</v>
      </c>
      <c r="R30" s="34">
        <f>IF(AND(IF('차트 정리 표'!$O$19 = 표메인[[#This Row],[연령대]], 1, 0),IF('차트 정리 표'!$J$22=표메인[[#This Row],[타격감
시각적 효과]],1,0)),1,0)</f>
        <v>0</v>
      </c>
      <c r="S30" s="34">
        <f>IF(AND(IF('차트 정리 표'!$O$19 = 표메인[[#This Row],[연령대]], 1, 0),IF('차트 정리 표'!$J$23=표메인[[#This Row],[타격감
시각적 효과]],1,0)),1,0)</f>
        <v>0</v>
      </c>
      <c r="T30" s="34">
        <f>IF(AND(IF('차트 정리 표'!$O$25 = 표메인[[#This Row],[연령대]], 1, 0),IF('차트 정리 표'!$J$26=표메인[게임몰입도
청각적 효과],1,0)),1,0)</f>
        <v>0</v>
      </c>
      <c r="U30" s="34">
        <f>IF(AND(IF('차트 정리 표'!$O$25 = 표메인[[#This Row],[연령대]], 1, 0),IF('차트 정리 표'!$J$27=표메인[게임몰입도
청각적 효과],1,0)),1,0)</f>
        <v>0</v>
      </c>
      <c r="V30" s="34">
        <f>IF(AND(IF('차트 정리 표'!$O$25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표'!$O$2 = 표메인[[#This Row],[연령대]], 1, 0),IF(COUNT(표장르정리[[#This Row],[RPG]]),1,0)), 1, 0)</f>
        <v>0</v>
      </c>
      <c r="B31" s="3">
        <f>IF(AND(IF('차트 정리 표'!$O$2 = 표메인[[#This Row],[연령대]], 1, 0),IF(COUNT(표장르정리[[#This Row],[AOS]]),1,0)),1,0)</f>
        <v>0</v>
      </c>
      <c r="C31" s="3">
        <f>IF(AND(IF('차트 정리 표'!$O$2 = 표메인[[#This Row],[연령대]], 1, 0),IF(COUNT(표장르정리[[#This Row],[FPS]]),1,0)),1,0)</f>
        <v>0</v>
      </c>
      <c r="D31" s="3">
        <f>IF(AND(IF('차트 정리 표'!$O$2 = 표메인[[#This Row],[연령대]], 1, 0),IF(COUNT(표장르정리[[#This Row],[CCG]]),1,0)),1,0)</f>
        <v>0</v>
      </c>
      <c r="E31" s="3">
        <f>IF(AND(IF('차트 정리 표'!$O$2 = 표메인[[#This Row],[연령대]], 1, 0),IF(COUNT(표장르정리[[#This Row],[Roguelike]]),1,0)),1,0)</f>
        <v>0</v>
      </c>
      <c r="F31" s="3">
        <f>IF(AND(IF('차트 정리 표'!$O$2 = 표메인[[#This Row],[연령대]], 1, 0),IF(COUNT(표장르정리[[#This Row],[Soulslike]]),1,0)),1,0)</f>
        <v>0</v>
      </c>
      <c r="G31" s="3">
        <f>IF(AND(IF('차트 정리 표'!$O$2 = 표메인[[#This Row],[연령대]], 1, 0),IF(COUNT(표장르정리[[#This Row],[Rhythm]]),1,0)),1,0)</f>
        <v>0</v>
      </c>
      <c r="H31" s="3">
        <f>IF(AND(IF('차트 정리 표'!$O$2 = 표메인[[#This Row],[연령대]], 1, 0),IF(COUNT(표장르정리[[#This Row],[Racing]]),1,0)),1,0)</f>
        <v>0</v>
      </c>
      <c r="I31" s="3">
        <f>IF(AND(IF('차트 정리 표'!$O$2 = 표메인[[#This Row],[연령대]], 1, 0),IF(COUNT(표장르정리[[#This Row],[Sport]]),1,0)),1,0)</f>
        <v>0</v>
      </c>
      <c r="J31" s="3">
        <f>IF(AND(IF('차트 정리 표'!$O$2 = 표메인[[#This Row],[연령대]], 1, 0),IF(COUNT(표장르정리[[#This Row],[Stealth]]),1,0)),1,0)</f>
        <v>0</v>
      </c>
      <c r="K31" s="3">
        <f>IF(AND(IF('차트 정리 표'!$O$2 = 표메인[[#This Row],[연령대]], 1, 0),IF(COUNT(표장르정리[[#This Row],[Strategy]]),1,0)),1,0)</f>
        <v>0</v>
      </c>
      <c r="L31" s="3">
        <f>IF(AND(IF('차트 정리 표'!$O$2 = 표메인[[#This Row],[연령대]], 1, 0),IF(COUNT(표장르정리[[#This Row],[Puzzle]]),1,0)),1,0)</f>
        <v>0</v>
      </c>
      <c r="M31" s="3">
        <f>IF(AND(IF('차트 정리 표'!$O$2 = 표메인[[#This Row],[연령대]], 1, 0),IF(COUNT(표장르정리[[#This Row],[Board]]),1,0)),1,0)</f>
        <v>0</v>
      </c>
      <c r="N31" s="3">
        <f>IF(AND(IF('차트 정리 표'!$O$2 = 표메인[[#This Row],[연령대]], 1, 0),IF(COUNT(표장르정리[[#This Row],[Arcade]]),1,0)),1,0)</f>
        <v>0</v>
      </c>
      <c r="O31" s="3">
        <f>IF(AND(IF('차트 정리 표'!$O$2 = 표메인[[#This Row],[연령대]], 1, 0),IF(COUNT(표장르정리[[#This Row],[Simulation]]),1,0)),1,0)</f>
        <v>0</v>
      </c>
      <c r="P31" s="34">
        <f>IF(AND(IF('차트 정리 표'!$O$19 = 표메인[[#This Row],[연령대]], 1, 0),IF('차트 정리 표'!$J$20=표메인[[#This Row],[타격감
시각적 효과]],1,0)),1,0)</f>
        <v>0</v>
      </c>
      <c r="Q31" s="34">
        <f>IF(AND(IF('차트 정리 표'!$O$19 = 표메인[[#This Row],[연령대]], 1, 0),IF('차트 정리 표'!$J$21=표메인[[#This Row],[타격감
시각적 효과]],1,0)),1,0)</f>
        <v>0</v>
      </c>
      <c r="R31" s="34">
        <f>IF(AND(IF('차트 정리 표'!$O$19 = 표메인[[#This Row],[연령대]], 1, 0),IF('차트 정리 표'!$J$22=표메인[[#This Row],[타격감
시각적 효과]],1,0)),1,0)</f>
        <v>0</v>
      </c>
      <c r="S31" s="34">
        <f>IF(AND(IF('차트 정리 표'!$O$19 = 표메인[[#This Row],[연령대]], 1, 0),IF('차트 정리 표'!$J$23=표메인[[#This Row],[타격감
시각적 효과]],1,0)),1,0)</f>
        <v>0</v>
      </c>
      <c r="T31" s="34">
        <f>IF(AND(IF('차트 정리 표'!$O$25 = 표메인[[#This Row],[연령대]], 1, 0),IF('차트 정리 표'!$J$26=표메인[게임몰입도
청각적 효과],1,0)),1,0)</f>
        <v>0</v>
      </c>
      <c r="U31" s="34">
        <f>IF(AND(IF('차트 정리 표'!$O$25 = 표메인[[#This Row],[연령대]], 1, 0),IF('차트 정리 표'!$J$27=표메인[게임몰입도
청각적 효과],1,0)),1,0)</f>
        <v>0</v>
      </c>
      <c r="V31" s="34">
        <f>IF(AND(IF('차트 정리 표'!$O$25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표'!$O$2 = 표메인[[#This Row],[연령대]], 1, 0),IF(COUNT(표장르정리[[#This Row],[RPG]]),1,0)), 1, 0)</f>
        <v>0</v>
      </c>
      <c r="B32" s="3">
        <f>IF(AND(IF('차트 정리 표'!$O$2 = 표메인[[#This Row],[연령대]], 1, 0),IF(COUNT(표장르정리[[#This Row],[AOS]]),1,0)),1,0)</f>
        <v>0</v>
      </c>
      <c r="C32" s="3">
        <f>IF(AND(IF('차트 정리 표'!$O$2 = 표메인[[#This Row],[연령대]], 1, 0),IF(COUNT(표장르정리[[#This Row],[FPS]]),1,0)),1,0)</f>
        <v>0</v>
      </c>
      <c r="D32" s="3">
        <f>IF(AND(IF('차트 정리 표'!$O$2 = 표메인[[#This Row],[연령대]], 1, 0),IF(COUNT(표장르정리[[#This Row],[CCG]]),1,0)),1,0)</f>
        <v>0</v>
      </c>
      <c r="E32" s="3">
        <f>IF(AND(IF('차트 정리 표'!$O$2 = 표메인[[#This Row],[연령대]], 1, 0),IF(COUNT(표장르정리[[#This Row],[Roguelike]]),1,0)),1,0)</f>
        <v>0</v>
      </c>
      <c r="F32" s="3">
        <f>IF(AND(IF('차트 정리 표'!$O$2 = 표메인[[#This Row],[연령대]], 1, 0),IF(COUNT(표장르정리[[#This Row],[Soulslike]]),1,0)),1,0)</f>
        <v>0</v>
      </c>
      <c r="G32" s="3">
        <f>IF(AND(IF('차트 정리 표'!$O$2 = 표메인[[#This Row],[연령대]], 1, 0),IF(COUNT(표장르정리[[#This Row],[Rhythm]]),1,0)),1,0)</f>
        <v>0</v>
      </c>
      <c r="H32" s="3">
        <f>IF(AND(IF('차트 정리 표'!$O$2 = 표메인[[#This Row],[연령대]], 1, 0),IF(COUNT(표장르정리[[#This Row],[Racing]]),1,0)),1,0)</f>
        <v>0</v>
      </c>
      <c r="I32" s="3">
        <f>IF(AND(IF('차트 정리 표'!$O$2 = 표메인[[#This Row],[연령대]], 1, 0),IF(COUNT(표장르정리[[#This Row],[Sport]]),1,0)),1,0)</f>
        <v>0</v>
      </c>
      <c r="J32" s="3">
        <f>IF(AND(IF('차트 정리 표'!$O$2 = 표메인[[#This Row],[연령대]], 1, 0),IF(COUNT(표장르정리[[#This Row],[Stealth]]),1,0)),1,0)</f>
        <v>0</v>
      </c>
      <c r="K32" s="3">
        <f>IF(AND(IF('차트 정리 표'!$O$2 = 표메인[[#This Row],[연령대]], 1, 0),IF(COUNT(표장르정리[[#This Row],[Strategy]]),1,0)),1,0)</f>
        <v>0</v>
      </c>
      <c r="L32" s="3">
        <f>IF(AND(IF('차트 정리 표'!$O$2 = 표메인[[#This Row],[연령대]], 1, 0),IF(COUNT(표장르정리[[#This Row],[Puzzle]]),1,0)),1,0)</f>
        <v>0</v>
      </c>
      <c r="M32" s="3">
        <f>IF(AND(IF('차트 정리 표'!$O$2 = 표메인[[#This Row],[연령대]], 1, 0),IF(COUNT(표장르정리[[#This Row],[Board]]),1,0)),1,0)</f>
        <v>0</v>
      </c>
      <c r="N32" s="3">
        <f>IF(AND(IF('차트 정리 표'!$O$2 = 표메인[[#This Row],[연령대]], 1, 0),IF(COUNT(표장르정리[[#This Row],[Arcade]]),1,0)),1,0)</f>
        <v>0</v>
      </c>
      <c r="O32" s="3">
        <f>IF(AND(IF('차트 정리 표'!$O$2 = 표메인[[#This Row],[연령대]], 1, 0),IF(COUNT(표장르정리[[#This Row],[Simulation]]),1,0)),1,0)</f>
        <v>0</v>
      </c>
      <c r="P32" s="34">
        <f>IF(AND(IF('차트 정리 표'!$O$19 = 표메인[[#This Row],[연령대]], 1, 0),IF('차트 정리 표'!$J$20=표메인[[#This Row],[타격감
시각적 효과]],1,0)),1,0)</f>
        <v>0</v>
      </c>
      <c r="Q32" s="34">
        <f>IF(AND(IF('차트 정리 표'!$O$19 = 표메인[[#This Row],[연령대]], 1, 0),IF('차트 정리 표'!$J$21=표메인[[#This Row],[타격감
시각적 효과]],1,0)),1,0)</f>
        <v>0</v>
      </c>
      <c r="R32" s="34">
        <f>IF(AND(IF('차트 정리 표'!$O$19 = 표메인[[#This Row],[연령대]], 1, 0),IF('차트 정리 표'!$J$22=표메인[[#This Row],[타격감
시각적 효과]],1,0)),1,0)</f>
        <v>0</v>
      </c>
      <c r="S32" s="34">
        <f>IF(AND(IF('차트 정리 표'!$O$19 = 표메인[[#This Row],[연령대]], 1, 0),IF('차트 정리 표'!$J$23=표메인[[#This Row],[타격감
시각적 효과]],1,0)),1,0)</f>
        <v>0</v>
      </c>
      <c r="T32" s="34">
        <f>IF(AND(IF('차트 정리 표'!$O$25 = 표메인[[#This Row],[연령대]], 1, 0),IF('차트 정리 표'!$J$26=표메인[게임몰입도
청각적 효과],1,0)),1,0)</f>
        <v>0</v>
      </c>
      <c r="U32" s="34">
        <f>IF(AND(IF('차트 정리 표'!$O$25 = 표메인[[#This Row],[연령대]], 1, 0),IF('차트 정리 표'!$J$27=표메인[게임몰입도
청각적 효과],1,0)),1,0)</f>
        <v>0</v>
      </c>
      <c r="V32" s="34">
        <f>IF(AND(IF('차트 정리 표'!$O$25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표'!$O$2 = 표메인[[#This Row],[연령대]], 1, 0),IF(COUNT(표장르정리[[#This Row],[RPG]]),1,0)), 1, 0)</f>
        <v>0</v>
      </c>
      <c r="B33" s="3">
        <f>IF(AND(IF('차트 정리 표'!$O$2 = 표메인[[#This Row],[연령대]], 1, 0),IF(COUNT(표장르정리[[#This Row],[AOS]]),1,0)),1,0)</f>
        <v>0</v>
      </c>
      <c r="C33" s="3">
        <f>IF(AND(IF('차트 정리 표'!$O$2 = 표메인[[#This Row],[연령대]], 1, 0),IF(COUNT(표장르정리[[#This Row],[FPS]]),1,0)),1,0)</f>
        <v>0</v>
      </c>
      <c r="D33" s="3">
        <f>IF(AND(IF('차트 정리 표'!$O$2 = 표메인[[#This Row],[연령대]], 1, 0),IF(COUNT(표장르정리[[#This Row],[CCG]]),1,0)),1,0)</f>
        <v>0</v>
      </c>
      <c r="E33" s="3">
        <f>IF(AND(IF('차트 정리 표'!$O$2 = 표메인[[#This Row],[연령대]], 1, 0),IF(COUNT(표장르정리[[#This Row],[Roguelike]]),1,0)),1,0)</f>
        <v>0</v>
      </c>
      <c r="F33" s="3">
        <f>IF(AND(IF('차트 정리 표'!$O$2 = 표메인[[#This Row],[연령대]], 1, 0),IF(COUNT(표장르정리[[#This Row],[Soulslike]]),1,0)),1,0)</f>
        <v>0</v>
      </c>
      <c r="G33" s="3">
        <f>IF(AND(IF('차트 정리 표'!$O$2 = 표메인[[#This Row],[연령대]], 1, 0),IF(COUNT(표장르정리[[#This Row],[Rhythm]]),1,0)),1,0)</f>
        <v>0</v>
      </c>
      <c r="H33" s="3">
        <f>IF(AND(IF('차트 정리 표'!$O$2 = 표메인[[#This Row],[연령대]], 1, 0),IF(COUNT(표장르정리[[#This Row],[Racing]]),1,0)),1,0)</f>
        <v>0</v>
      </c>
      <c r="I33" s="3">
        <f>IF(AND(IF('차트 정리 표'!$O$2 = 표메인[[#This Row],[연령대]], 1, 0),IF(COUNT(표장르정리[[#This Row],[Sport]]),1,0)),1,0)</f>
        <v>0</v>
      </c>
      <c r="J33" s="3">
        <f>IF(AND(IF('차트 정리 표'!$O$2 = 표메인[[#This Row],[연령대]], 1, 0),IF(COUNT(표장르정리[[#This Row],[Stealth]]),1,0)),1,0)</f>
        <v>0</v>
      </c>
      <c r="K33" s="3">
        <f>IF(AND(IF('차트 정리 표'!$O$2 = 표메인[[#This Row],[연령대]], 1, 0),IF(COUNT(표장르정리[[#This Row],[Strategy]]),1,0)),1,0)</f>
        <v>0</v>
      </c>
      <c r="L33" s="3">
        <f>IF(AND(IF('차트 정리 표'!$O$2 = 표메인[[#This Row],[연령대]], 1, 0),IF(COUNT(표장르정리[[#This Row],[Puzzle]]),1,0)),1,0)</f>
        <v>0</v>
      </c>
      <c r="M33" s="3">
        <f>IF(AND(IF('차트 정리 표'!$O$2 = 표메인[[#This Row],[연령대]], 1, 0),IF(COUNT(표장르정리[[#This Row],[Board]]),1,0)),1,0)</f>
        <v>0</v>
      </c>
      <c r="N33" s="3">
        <f>IF(AND(IF('차트 정리 표'!$O$2 = 표메인[[#This Row],[연령대]], 1, 0),IF(COUNT(표장르정리[[#This Row],[Arcade]]),1,0)),1,0)</f>
        <v>0</v>
      </c>
      <c r="O33" s="3">
        <f>IF(AND(IF('차트 정리 표'!$O$2 = 표메인[[#This Row],[연령대]], 1, 0),IF(COUNT(표장르정리[[#This Row],[Simulation]]),1,0)),1,0)</f>
        <v>0</v>
      </c>
      <c r="P33" s="34">
        <f>IF(AND(IF('차트 정리 표'!$O$19 = 표메인[[#This Row],[연령대]], 1, 0),IF('차트 정리 표'!$J$20=표메인[[#This Row],[타격감
시각적 효과]],1,0)),1,0)</f>
        <v>0</v>
      </c>
      <c r="Q33" s="34">
        <f>IF(AND(IF('차트 정리 표'!$O$19 = 표메인[[#This Row],[연령대]], 1, 0),IF('차트 정리 표'!$J$21=표메인[[#This Row],[타격감
시각적 효과]],1,0)),1,0)</f>
        <v>0</v>
      </c>
      <c r="R33" s="34">
        <f>IF(AND(IF('차트 정리 표'!$O$19 = 표메인[[#This Row],[연령대]], 1, 0),IF('차트 정리 표'!$J$22=표메인[[#This Row],[타격감
시각적 효과]],1,0)),1,0)</f>
        <v>0</v>
      </c>
      <c r="S33" s="34">
        <f>IF(AND(IF('차트 정리 표'!$O$19 = 표메인[[#This Row],[연령대]], 1, 0),IF('차트 정리 표'!$J$23=표메인[[#This Row],[타격감
시각적 효과]],1,0)),1,0)</f>
        <v>0</v>
      </c>
      <c r="T33" s="34">
        <f>IF(AND(IF('차트 정리 표'!$O$25 = 표메인[[#This Row],[연령대]], 1, 0),IF('차트 정리 표'!$J$26=표메인[게임몰입도
청각적 효과],1,0)),1,0)</f>
        <v>0</v>
      </c>
      <c r="U33" s="34">
        <f>IF(AND(IF('차트 정리 표'!$O$25 = 표메인[[#This Row],[연령대]], 1, 0),IF('차트 정리 표'!$J$27=표메인[게임몰입도
청각적 효과],1,0)),1,0)</f>
        <v>0</v>
      </c>
      <c r="V33" s="34">
        <f>IF(AND(IF('차트 정리 표'!$O$25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표'!$O$2 = 표메인[[#This Row],[연령대]], 1, 0),IF(COUNT(표장르정리[[#This Row],[RPG]]),1,0)), 1, 0)</f>
        <v>0</v>
      </c>
      <c r="B34" s="3">
        <f>IF(AND(IF('차트 정리 표'!$O$2 = 표메인[[#This Row],[연령대]], 1, 0),IF(COUNT(표장르정리[[#This Row],[AOS]]),1,0)),1,0)</f>
        <v>0</v>
      </c>
      <c r="C34" s="3">
        <f>IF(AND(IF('차트 정리 표'!$O$2 = 표메인[[#This Row],[연령대]], 1, 0),IF(COUNT(표장르정리[[#This Row],[FPS]]),1,0)),1,0)</f>
        <v>0</v>
      </c>
      <c r="D34" s="3">
        <f>IF(AND(IF('차트 정리 표'!$O$2 = 표메인[[#This Row],[연령대]], 1, 0),IF(COUNT(표장르정리[[#This Row],[CCG]]),1,0)),1,0)</f>
        <v>0</v>
      </c>
      <c r="E34" s="3">
        <f>IF(AND(IF('차트 정리 표'!$O$2 = 표메인[[#This Row],[연령대]], 1, 0),IF(COUNT(표장르정리[[#This Row],[Roguelike]]),1,0)),1,0)</f>
        <v>0</v>
      </c>
      <c r="F34" s="3">
        <f>IF(AND(IF('차트 정리 표'!$O$2 = 표메인[[#This Row],[연령대]], 1, 0),IF(COUNT(표장르정리[[#This Row],[Soulslike]]),1,0)),1,0)</f>
        <v>0</v>
      </c>
      <c r="G34" s="3">
        <f>IF(AND(IF('차트 정리 표'!$O$2 = 표메인[[#This Row],[연령대]], 1, 0),IF(COUNT(표장르정리[[#This Row],[Rhythm]]),1,0)),1,0)</f>
        <v>0</v>
      </c>
      <c r="H34" s="3">
        <f>IF(AND(IF('차트 정리 표'!$O$2 = 표메인[[#This Row],[연령대]], 1, 0),IF(COUNT(표장르정리[[#This Row],[Racing]]),1,0)),1,0)</f>
        <v>0</v>
      </c>
      <c r="I34" s="3">
        <f>IF(AND(IF('차트 정리 표'!$O$2 = 표메인[[#This Row],[연령대]], 1, 0),IF(COUNT(표장르정리[[#This Row],[Sport]]),1,0)),1,0)</f>
        <v>0</v>
      </c>
      <c r="J34" s="3">
        <f>IF(AND(IF('차트 정리 표'!$O$2 = 표메인[[#This Row],[연령대]], 1, 0),IF(COUNT(표장르정리[[#This Row],[Stealth]]),1,0)),1,0)</f>
        <v>0</v>
      </c>
      <c r="K34" s="3">
        <f>IF(AND(IF('차트 정리 표'!$O$2 = 표메인[[#This Row],[연령대]], 1, 0),IF(COUNT(표장르정리[[#This Row],[Strategy]]),1,0)),1,0)</f>
        <v>0</v>
      </c>
      <c r="L34" s="3">
        <f>IF(AND(IF('차트 정리 표'!$O$2 = 표메인[[#This Row],[연령대]], 1, 0),IF(COUNT(표장르정리[[#This Row],[Puzzle]]),1,0)),1,0)</f>
        <v>0</v>
      </c>
      <c r="M34" s="3">
        <f>IF(AND(IF('차트 정리 표'!$O$2 = 표메인[[#This Row],[연령대]], 1, 0),IF(COUNT(표장르정리[[#This Row],[Board]]),1,0)),1,0)</f>
        <v>0</v>
      </c>
      <c r="N34" s="3">
        <f>IF(AND(IF('차트 정리 표'!$O$2 = 표메인[[#This Row],[연령대]], 1, 0),IF(COUNT(표장르정리[[#This Row],[Arcade]]),1,0)),1,0)</f>
        <v>0</v>
      </c>
      <c r="O34" s="3">
        <f>IF(AND(IF('차트 정리 표'!$O$2 = 표메인[[#This Row],[연령대]], 1, 0),IF(COUNT(표장르정리[[#This Row],[Simulation]]),1,0)),1,0)</f>
        <v>0</v>
      </c>
      <c r="P34" s="34">
        <f>IF(AND(IF('차트 정리 표'!$O$19 = 표메인[[#This Row],[연령대]], 1, 0),IF('차트 정리 표'!$J$20=표메인[[#This Row],[타격감
시각적 효과]],1,0)),1,0)</f>
        <v>0</v>
      </c>
      <c r="Q34" s="34">
        <f>IF(AND(IF('차트 정리 표'!$O$19 = 표메인[[#This Row],[연령대]], 1, 0),IF('차트 정리 표'!$J$21=표메인[[#This Row],[타격감
시각적 효과]],1,0)),1,0)</f>
        <v>0</v>
      </c>
      <c r="R34" s="34">
        <f>IF(AND(IF('차트 정리 표'!$O$19 = 표메인[[#This Row],[연령대]], 1, 0),IF('차트 정리 표'!$J$22=표메인[[#This Row],[타격감
시각적 효과]],1,0)),1,0)</f>
        <v>0</v>
      </c>
      <c r="S34" s="34">
        <f>IF(AND(IF('차트 정리 표'!$O$19 = 표메인[[#This Row],[연령대]], 1, 0),IF('차트 정리 표'!$J$23=표메인[[#This Row],[타격감
시각적 효과]],1,0)),1,0)</f>
        <v>0</v>
      </c>
      <c r="T34" s="34">
        <f>IF(AND(IF('차트 정리 표'!$O$25 = 표메인[[#This Row],[연령대]], 1, 0),IF('차트 정리 표'!$J$26=표메인[게임몰입도
청각적 효과],1,0)),1,0)</f>
        <v>0</v>
      </c>
      <c r="U34" s="34">
        <f>IF(AND(IF('차트 정리 표'!$O$25 = 표메인[[#This Row],[연령대]], 1, 0),IF('차트 정리 표'!$J$27=표메인[게임몰입도
청각적 효과],1,0)),1,0)</f>
        <v>0</v>
      </c>
      <c r="V34" s="34">
        <f>IF(AND(IF('차트 정리 표'!$O$25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표'!$O$2 = 표메인[[#This Row],[연령대]], 1, 0),IF(COUNT(표장르정리[[#This Row],[RPG]]),1,0)), 1, 0)</f>
        <v>0</v>
      </c>
      <c r="B35" s="3">
        <f>IF(AND(IF('차트 정리 표'!$O$2 = 표메인[[#This Row],[연령대]], 1, 0),IF(COUNT(표장르정리[[#This Row],[AOS]]),1,0)),1,0)</f>
        <v>0</v>
      </c>
      <c r="C35" s="3">
        <f>IF(AND(IF('차트 정리 표'!$O$2 = 표메인[[#This Row],[연령대]], 1, 0),IF(COUNT(표장르정리[[#This Row],[FPS]]),1,0)),1,0)</f>
        <v>0</v>
      </c>
      <c r="D35" s="3">
        <f>IF(AND(IF('차트 정리 표'!$O$2 = 표메인[[#This Row],[연령대]], 1, 0),IF(COUNT(표장르정리[[#This Row],[CCG]]),1,0)),1,0)</f>
        <v>0</v>
      </c>
      <c r="E35" s="3">
        <f>IF(AND(IF('차트 정리 표'!$O$2 = 표메인[[#This Row],[연령대]], 1, 0),IF(COUNT(표장르정리[[#This Row],[Roguelike]]),1,0)),1,0)</f>
        <v>0</v>
      </c>
      <c r="F35" s="3">
        <f>IF(AND(IF('차트 정리 표'!$O$2 = 표메인[[#This Row],[연령대]], 1, 0),IF(COUNT(표장르정리[[#This Row],[Soulslike]]),1,0)),1,0)</f>
        <v>0</v>
      </c>
      <c r="G35" s="3">
        <f>IF(AND(IF('차트 정리 표'!$O$2 = 표메인[[#This Row],[연령대]], 1, 0),IF(COUNT(표장르정리[[#This Row],[Rhythm]]),1,0)),1,0)</f>
        <v>0</v>
      </c>
      <c r="H35" s="3">
        <f>IF(AND(IF('차트 정리 표'!$O$2 = 표메인[[#This Row],[연령대]], 1, 0),IF(COUNT(표장르정리[[#This Row],[Racing]]),1,0)),1,0)</f>
        <v>0</v>
      </c>
      <c r="I35" s="3">
        <f>IF(AND(IF('차트 정리 표'!$O$2 = 표메인[[#This Row],[연령대]], 1, 0),IF(COUNT(표장르정리[[#This Row],[Sport]]),1,0)),1,0)</f>
        <v>0</v>
      </c>
      <c r="J35" s="3">
        <f>IF(AND(IF('차트 정리 표'!$O$2 = 표메인[[#This Row],[연령대]], 1, 0),IF(COUNT(표장르정리[[#This Row],[Stealth]]),1,0)),1,0)</f>
        <v>0</v>
      </c>
      <c r="K35" s="3">
        <f>IF(AND(IF('차트 정리 표'!$O$2 = 표메인[[#This Row],[연령대]], 1, 0),IF(COUNT(표장르정리[[#This Row],[Strategy]]),1,0)),1,0)</f>
        <v>0</v>
      </c>
      <c r="L35" s="3">
        <f>IF(AND(IF('차트 정리 표'!$O$2 = 표메인[[#This Row],[연령대]], 1, 0),IF(COUNT(표장르정리[[#This Row],[Puzzle]]),1,0)),1,0)</f>
        <v>0</v>
      </c>
      <c r="M35" s="3">
        <f>IF(AND(IF('차트 정리 표'!$O$2 = 표메인[[#This Row],[연령대]], 1, 0),IF(COUNT(표장르정리[[#This Row],[Board]]),1,0)),1,0)</f>
        <v>0</v>
      </c>
      <c r="N35" s="3">
        <f>IF(AND(IF('차트 정리 표'!$O$2 = 표메인[[#This Row],[연령대]], 1, 0),IF(COUNT(표장르정리[[#This Row],[Arcade]]),1,0)),1,0)</f>
        <v>0</v>
      </c>
      <c r="O35" s="3">
        <f>IF(AND(IF('차트 정리 표'!$O$2 = 표메인[[#This Row],[연령대]], 1, 0),IF(COUNT(표장르정리[[#This Row],[Simulation]]),1,0)),1,0)</f>
        <v>0</v>
      </c>
      <c r="P35" s="34">
        <f>IF(AND(IF('차트 정리 표'!$O$19 = 표메인[[#This Row],[연령대]], 1, 0),IF('차트 정리 표'!$J$20=표메인[[#This Row],[타격감
시각적 효과]],1,0)),1,0)</f>
        <v>0</v>
      </c>
      <c r="Q35" s="34">
        <f>IF(AND(IF('차트 정리 표'!$O$19 = 표메인[[#This Row],[연령대]], 1, 0),IF('차트 정리 표'!$J$21=표메인[[#This Row],[타격감
시각적 효과]],1,0)),1,0)</f>
        <v>0</v>
      </c>
      <c r="R35" s="34">
        <f>IF(AND(IF('차트 정리 표'!$O$19 = 표메인[[#This Row],[연령대]], 1, 0),IF('차트 정리 표'!$J$22=표메인[[#This Row],[타격감
시각적 효과]],1,0)),1,0)</f>
        <v>0</v>
      </c>
      <c r="S35" s="34">
        <f>IF(AND(IF('차트 정리 표'!$O$19 = 표메인[[#This Row],[연령대]], 1, 0),IF('차트 정리 표'!$J$23=표메인[[#This Row],[타격감
시각적 효과]],1,0)),1,0)</f>
        <v>0</v>
      </c>
      <c r="T35" s="34">
        <f>IF(AND(IF('차트 정리 표'!$O$25 = 표메인[[#This Row],[연령대]], 1, 0),IF('차트 정리 표'!$J$26=표메인[게임몰입도
청각적 효과],1,0)),1,0)</f>
        <v>0</v>
      </c>
      <c r="U35" s="34">
        <f>IF(AND(IF('차트 정리 표'!$O$25 = 표메인[[#This Row],[연령대]], 1, 0),IF('차트 정리 표'!$J$27=표메인[게임몰입도
청각적 효과],1,0)),1,0)</f>
        <v>0</v>
      </c>
      <c r="V35" s="34">
        <f>IF(AND(IF('차트 정리 표'!$O$25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표'!$O$2 = 표메인[[#This Row],[연령대]], 1, 0),IF(COUNT(표장르정리[[#This Row],[RPG]]),1,0)), 1, 0)</f>
        <v>0</v>
      </c>
      <c r="B36" s="3">
        <f>IF(AND(IF('차트 정리 표'!$O$2 = 표메인[[#This Row],[연령대]], 1, 0),IF(COUNT(표장르정리[[#This Row],[AOS]]),1,0)),1,0)</f>
        <v>0</v>
      </c>
      <c r="C36" s="3">
        <f>IF(AND(IF('차트 정리 표'!$O$2 = 표메인[[#This Row],[연령대]], 1, 0),IF(COUNT(표장르정리[[#This Row],[FPS]]),1,0)),1,0)</f>
        <v>0</v>
      </c>
      <c r="D36" s="3">
        <f>IF(AND(IF('차트 정리 표'!$O$2 = 표메인[[#This Row],[연령대]], 1, 0),IF(COUNT(표장르정리[[#This Row],[CCG]]),1,0)),1,0)</f>
        <v>0</v>
      </c>
      <c r="E36" s="3">
        <f>IF(AND(IF('차트 정리 표'!$O$2 = 표메인[[#This Row],[연령대]], 1, 0),IF(COUNT(표장르정리[[#This Row],[Roguelike]]),1,0)),1,0)</f>
        <v>0</v>
      </c>
      <c r="F36" s="3">
        <f>IF(AND(IF('차트 정리 표'!$O$2 = 표메인[[#This Row],[연령대]], 1, 0),IF(COUNT(표장르정리[[#This Row],[Soulslike]]),1,0)),1,0)</f>
        <v>0</v>
      </c>
      <c r="G36" s="3">
        <f>IF(AND(IF('차트 정리 표'!$O$2 = 표메인[[#This Row],[연령대]], 1, 0),IF(COUNT(표장르정리[[#This Row],[Rhythm]]),1,0)),1,0)</f>
        <v>0</v>
      </c>
      <c r="H36" s="3">
        <f>IF(AND(IF('차트 정리 표'!$O$2 = 표메인[[#This Row],[연령대]], 1, 0),IF(COUNT(표장르정리[[#This Row],[Racing]]),1,0)),1,0)</f>
        <v>0</v>
      </c>
      <c r="I36" s="3">
        <f>IF(AND(IF('차트 정리 표'!$O$2 = 표메인[[#This Row],[연령대]], 1, 0),IF(COUNT(표장르정리[[#This Row],[Sport]]),1,0)),1,0)</f>
        <v>0</v>
      </c>
      <c r="J36" s="3">
        <f>IF(AND(IF('차트 정리 표'!$O$2 = 표메인[[#This Row],[연령대]], 1, 0),IF(COUNT(표장르정리[[#This Row],[Stealth]]),1,0)),1,0)</f>
        <v>0</v>
      </c>
      <c r="K36" s="3">
        <f>IF(AND(IF('차트 정리 표'!$O$2 = 표메인[[#This Row],[연령대]], 1, 0),IF(COUNT(표장르정리[[#This Row],[Strategy]]),1,0)),1,0)</f>
        <v>0</v>
      </c>
      <c r="L36" s="3">
        <f>IF(AND(IF('차트 정리 표'!$O$2 = 표메인[[#This Row],[연령대]], 1, 0),IF(COUNT(표장르정리[[#This Row],[Puzzle]]),1,0)),1,0)</f>
        <v>0</v>
      </c>
      <c r="M36" s="3">
        <f>IF(AND(IF('차트 정리 표'!$O$2 = 표메인[[#This Row],[연령대]], 1, 0),IF(COUNT(표장르정리[[#This Row],[Board]]),1,0)),1,0)</f>
        <v>0</v>
      </c>
      <c r="N36" s="3">
        <f>IF(AND(IF('차트 정리 표'!$O$2 = 표메인[[#This Row],[연령대]], 1, 0),IF(COUNT(표장르정리[[#This Row],[Arcade]]),1,0)),1,0)</f>
        <v>0</v>
      </c>
      <c r="O36" s="3">
        <f>IF(AND(IF('차트 정리 표'!$O$2 = 표메인[[#This Row],[연령대]], 1, 0),IF(COUNT(표장르정리[[#This Row],[Simulation]]),1,0)),1,0)</f>
        <v>0</v>
      </c>
      <c r="P36" s="34">
        <f>IF(AND(IF('차트 정리 표'!$O$19 = 표메인[[#This Row],[연령대]], 1, 0),IF('차트 정리 표'!$J$20=표메인[[#This Row],[타격감
시각적 효과]],1,0)),1,0)</f>
        <v>0</v>
      </c>
      <c r="Q36" s="34">
        <f>IF(AND(IF('차트 정리 표'!$O$19 = 표메인[[#This Row],[연령대]], 1, 0),IF('차트 정리 표'!$J$21=표메인[[#This Row],[타격감
시각적 효과]],1,0)),1,0)</f>
        <v>0</v>
      </c>
      <c r="R36" s="34">
        <f>IF(AND(IF('차트 정리 표'!$O$19 = 표메인[[#This Row],[연령대]], 1, 0),IF('차트 정리 표'!$J$22=표메인[[#This Row],[타격감
시각적 효과]],1,0)),1,0)</f>
        <v>0</v>
      </c>
      <c r="S36" s="34">
        <f>IF(AND(IF('차트 정리 표'!$O$19 = 표메인[[#This Row],[연령대]], 1, 0),IF('차트 정리 표'!$J$23=표메인[[#This Row],[타격감
시각적 효과]],1,0)),1,0)</f>
        <v>0</v>
      </c>
      <c r="T36" s="34">
        <f>IF(AND(IF('차트 정리 표'!$O$25 = 표메인[[#This Row],[연령대]], 1, 0),IF('차트 정리 표'!$J$26=표메인[게임몰입도
청각적 효과],1,0)),1,0)</f>
        <v>0</v>
      </c>
      <c r="U36" s="34">
        <f>IF(AND(IF('차트 정리 표'!$O$25 = 표메인[[#This Row],[연령대]], 1, 0),IF('차트 정리 표'!$J$27=표메인[게임몰입도
청각적 효과],1,0)),1,0)</f>
        <v>0</v>
      </c>
      <c r="V36" s="34">
        <f>IF(AND(IF('차트 정리 표'!$O$25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표'!$O$2 = 표메인[[#This Row],[연령대]], 1, 0),IF(COUNT(표장르정리[[#This Row],[RPG]]),1,0)), 1, 0)</f>
        <v>0</v>
      </c>
      <c r="B37" s="3">
        <f>IF(AND(IF('차트 정리 표'!$O$2 = 표메인[[#This Row],[연령대]], 1, 0),IF(COUNT(표장르정리[[#This Row],[AOS]]),1,0)),1,0)</f>
        <v>0</v>
      </c>
      <c r="C37" s="3">
        <f>IF(AND(IF('차트 정리 표'!$O$2 = 표메인[[#This Row],[연령대]], 1, 0),IF(COUNT(표장르정리[[#This Row],[FPS]]),1,0)),1,0)</f>
        <v>0</v>
      </c>
      <c r="D37" s="3">
        <f>IF(AND(IF('차트 정리 표'!$O$2 = 표메인[[#This Row],[연령대]], 1, 0),IF(COUNT(표장르정리[[#This Row],[CCG]]),1,0)),1,0)</f>
        <v>0</v>
      </c>
      <c r="E37" s="3">
        <f>IF(AND(IF('차트 정리 표'!$O$2 = 표메인[[#This Row],[연령대]], 1, 0),IF(COUNT(표장르정리[[#This Row],[Roguelike]]),1,0)),1,0)</f>
        <v>0</v>
      </c>
      <c r="F37" s="3">
        <f>IF(AND(IF('차트 정리 표'!$O$2 = 표메인[[#This Row],[연령대]], 1, 0),IF(COUNT(표장르정리[[#This Row],[Soulslike]]),1,0)),1,0)</f>
        <v>0</v>
      </c>
      <c r="G37" s="3">
        <f>IF(AND(IF('차트 정리 표'!$O$2 = 표메인[[#This Row],[연령대]], 1, 0),IF(COUNT(표장르정리[[#This Row],[Rhythm]]),1,0)),1,0)</f>
        <v>0</v>
      </c>
      <c r="H37" s="3">
        <f>IF(AND(IF('차트 정리 표'!$O$2 = 표메인[[#This Row],[연령대]], 1, 0),IF(COUNT(표장르정리[[#This Row],[Racing]]),1,0)),1,0)</f>
        <v>0</v>
      </c>
      <c r="I37" s="3">
        <f>IF(AND(IF('차트 정리 표'!$O$2 = 표메인[[#This Row],[연령대]], 1, 0),IF(COUNT(표장르정리[[#This Row],[Sport]]),1,0)),1,0)</f>
        <v>0</v>
      </c>
      <c r="J37" s="3">
        <f>IF(AND(IF('차트 정리 표'!$O$2 = 표메인[[#This Row],[연령대]], 1, 0),IF(COUNT(표장르정리[[#This Row],[Stealth]]),1,0)),1,0)</f>
        <v>0</v>
      </c>
      <c r="K37" s="3">
        <f>IF(AND(IF('차트 정리 표'!$O$2 = 표메인[[#This Row],[연령대]], 1, 0),IF(COUNT(표장르정리[[#This Row],[Strategy]]),1,0)),1,0)</f>
        <v>0</v>
      </c>
      <c r="L37" s="3">
        <f>IF(AND(IF('차트 정리 표'!$O$2 = 표메인[[#This Row],[연령대]], 1, 0),IF(COUNT(표장르정리[[#This Row],[Puzzle]]),1,0)),1,0)</f>
        <v>0</v>
      </c>
      <c r="M37" s="3">
        <f>IF(AND(IF('차트 정리 표'!$O$2 = 표메인[[#This Row],[연령대]], 1, 0),IF(COUNT(표장르정리[[#This Row],[Board]]),1,0)),1,0)</f>
        <v>0</v>
      </c>
      <c r="N37" s="3">
        <f>IF(AND(IF('차트 정리 표'!$O$2 = 표메인[[#This Row],[연령대]], 1, 0),IF(COUNT(표장르정리[[#This Row],[Arcade]]),1,0)),1,0)</f>
        <v>0</v>
      </c>
      <c r="O37" s="3">
        <f>IF(AND(IF('차트 정리 표'!$O$2 = 표메인[[#This Row],[연령대]], 1, 0),IF(COUNT(표장르정리[[#This Row],[Simulation]]),1,0)),1,0)</f>
        <v>0</v>
      </c>
      <c r="P37" s="34">
        <f>IF(AND(IF('차트 정리 표'!$O$19 = 표메인[[#This Row],[연령대]], 1, 0),IF('차트 정리 표'!$J$20=표메인[[#This Row],[타격감
시각적 효과]],1,0)),1,0)</f>
        <v>0</v>
      </c>
      <c r="Q37" s="34">
        <f>IF(AND(IF('차트 정리 표'!$O$19 = 표메인[[#This Row],[연령대]], 1, 0),IF('차트 정리 표'!$J$21=표메인[[#This Row],[타격감
시각적 효과]],1,0)),1,0)</f>
        <v>0</v>
      </c>
      <c r="R37" s="34">
        <f>IF(AND(IF('차트 정리 표'!$O$19 = 표메인[[#This Row],[연령대]], 1, 0),IF('차트 정리 표'!$J$22=표메인[[#This Row],[타격감
시각적 효과]],1,0)),1,0)</f>
        <v>0</v>
      </c>
      <c r="S37" s="34">
        <f>IF(AND(IF('차트 정리 표'!$O$19 = 표메인[[#This Row],[연령대]], 1, 0),IF('차트 정리 표'!$J$23=표메인[[#This Row],[타격감
시각적 효과]],1,0)),1,0)</f>
        <v>0</v>
      </c>
      <c r="T37" s="34">
        <f>IF(AND(IF('차트 정리 표'!$O$25 = 표메인[[#This Row],[연령대]], 1, 0),IF('차트 정리 표'!$J$26=표메인[게임몰입도
청각적 효과],1,0)),1,0)</f>
        <v>0</v>
      </c>
      <c r="U37" s="34">
        <f>IF(AND(IF('차트 정리 표'!$O$25 = 표메인[[#This Row],[연령대]], 1, 0),IF('차트 정리 표'!$J$27=표메인[게임몰입도
청각적 효과],1,0)),1,0)</f>
        <v>0</v>
      </c>
      <c r="V37" s="34">
        <f>IF(AND(IF('차트 정리 표'!$O$25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표'!$O$2 = 표메인[[#This Row],[연령대]], 1, 0),IF(COUNT(표장르정리[[#This Row],[RPG]]),1,0)), 1, 0)</f>
        <v>0</v>
      </c>
      <c r="B38" s="3">
        <f>IF(AND(IF('차트 정리 표'!$O$2 = 표메인[[#This Row],[연령대]], 1, 0),IF(COUNT(표장르정리[[#This Row],[AOS]]),1,0)),1,0)</f>
        <v>0</v>
      </c>
      <c r="C38" s="3">
        <f>IF(AND(IF('차트 정리 표'!$O$2 = 표메인[[#This Row],[연령대]], 1, 0),IF(COUNT(표장르정리[[#This Row],[FPS]]),1,0)),1,0)</f>
        <v>0</v>
      </c>
      <c r="D38" s="3">
        <f>IF(AND(IF('차트 정리 표'!$O$2 = 표메인[[#This Row],[연령대]], 1, 0),IF(COUNT(표장르정리[[#This Row],[CCG]]),1,0)),1,0)</f>
        <v>0</v>
      </c>
      <c r="E38" s="3">
        <f>IF(AND(IF('차트 정리 표'!$O$2 = 표메인[[#This Row],[연령대]], 1, 0),IF(COUNT(표장르정리[[#This Row],[Roguelike]]),1,0)),1,0)</f>
        <v>0</v>
      </c>
      <c r="F38" s="3">
        <f>IF(AND(IF('차트 정리 표'!$O$2 = 표메인[[#This Row],[연령대]], 1, 0),IF(COUNT(표장르정리[[#This Row],[Soulslike]]),1,0)),1,0)</f>
        <v>0</v>
      </c>
      <c r="G38" s="3">
        <f>IF(AND(IF('차트 정리 표'!$O$2 = 표메인[[#This Row],[연령대]], 1, 0),IF(COUNT(표장르정리[[#This Row],[Rhythm]]),1,0)),1,0)</f>
        <v>0</v>
      </c>
      <c r="H38" s="3">
        <f>IF(AND(IF('차트 정리 표'!$O$2 = 표메인[[#This Row],[연령대]], 1, 0),IF(COUNT(표장르정리[[#This Row],[Racing]]),1,0)),1,0)</f>
        <v>0</v>
      </c>
      <c r="I38" s="3">
        <f>IF(AND(IF('차트 정리 표'!$O$2 = 표메인[[#This Row],[연령대]], 1, 0),IF(COUNT(표장르정리[[#This Row],[Sport]]),1,0)),1,0)</f>
        <v>0</v>
      </c>
      <c r="J38" s="3">
        <f>IF(AND(IF('차트 정리 표'!$O$2 = 표메인[[#This Row],[연령대]], 1, 0),IF(COUNT(표장르정리[[#This Row],[Stealth]]),1,0)),1,0)</f>
        <v>0</v>
      </c>
      <c r="K38" s="3">
        <f>IF(AND(IF('차트 정리 표'!$O$2 = 표메인[[#This Row],[연령대]], 1, 0),IF(COUNT(표장르정리[[#This Row],[Strategy]]),1,0)),1,0)</f>
        <v>0</v>
      </c>
      <c r="L38" s="3">
        <f>IF(AND(IF('차트 정리 표'!$O$2 = 표메인[[#This Row],[연령대]], 1, 0),IF(COUNT(표장르정리[[#This Row],[Puzzle]]),1,0)),1,0)</f>
        <v>0</v>
      </c>
      <c r="M38" s="3">
        <f>IF(AND(IF('차트 정리 표'!$O$2 = 표메인[[#This Row],[연령대]], 1, 0),IF(COUNT(표장르정리[[#This Row],[Board]]),1,0)),1,0)</f>
        <v>0</v>
      </c>
      <c r="N38" s="3">
        <f>IF(AND(IF('차트 정리 표'!$O$2 = 표메인[[#This Row],[연령대]], 1, 0),IF(COUNT(표장르정리[[#This Row],[Arcade]]),1,0)),1,0)</f>
        <v>0</v>
      </c>
      <c r="O38" s="3">
        <f>IF(AND(IF('차트 정리 표'!$O$2 = 표메인[[#This Row],[연령대]], 1, 0),IF(COUNT(표장르정리[[#This Row],[Simulation]]),1,0)),1,0)</f>
        <v>0</v>
      </c>
      <c r="P38" s="34">
        <f>IF(AND(IF('차트 정리 표'!$O$19 = 표메인[[#This Row],[연령대]], 1, 0),IF('차트 정리 표'!$J$20=표메인[[#This Row],[타격감
시각적 효과]],1,0)),1,0)</f>
        <v>0</v>
      </c>
      <c r="Q38" s="34">
        <f>IF(AND(IF('차트 정리 표'!$O$19 = 표메인[[#This Row],[연령대]], 1, 0),IF('차트 정리 표'!$J$21=표메인[[#This Row],[타격감
시각적 효과]],1,0)),1,0)</f>
        <v>0</v>
      </c>
      <c r="R38" s="34">
        <f>IF(AND(IF('차트 정리 표'!$O$19 = 표메인[[#This Row],[연령대]], 1, 0),IF('차트 정리 표'!$J$22=표메인[[#This Row],[타격감
시각적 효과]],1,0)),1,0)</f>
        <v>0</v>
      </c>
      <c r="S38" s="34">
        <f>IF(AND(IF('차트 정리 표'!$O$19 = 표메인[[#This Row],[연령대]], 1, 0),IF('차트 정리 표'!$J$23=표메인[[#This Row],[타격감
시각적 효과]],1,0)),1,0)</f>
        <v>0</v>
      </c>
      <c r="T38" s="34">
        <f>IF(AND(IF('차트 정리 표'!$O$25 = 표메인[[#This Row],[연령대]], 1, 0),IF('차트 정리 표'!$J$26=표메인[게임몰입도
청각적 효과],1,0)),1,0)</f>
        <v>0</v>
      </c>
      <c r="U38" s="34">
        <f>IF(AND(IF('차트 정리 표'!$O$25 = 표메인[[#This Row],[연령대]], 1, 0),IF('차트 정리 표'!$J$27=표메인[게임몰입도
청각적 효과],1,0)),1,0)</f>
        <v>0</v>
      </c>
      <c r="V38" s="34">
        <f>IF(AND(IF('차트 정리 표'!$O$25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표'!$O$2 = 표메인[[#This Row],[연령대]], 1, 0),IF(COUNT(표장르정리[[#This Row],[RPG]]),1,0)), 1, 0)</f>
        <v>0</v>
      </c>
      <c r="B39" s="3">
        <f>IF(AND(IF('차트 정리 표'!$O$2 = 표메인[[#This Row],[연령대]], 1, 0),IF(COUNT(표장르정리[[#This Row],[AOS]]),1,0)),1,0)</f>
        <v>0</v>
      </c>
      <c r="C39" s="3">
        <f>IF(AND(IF('차트 정리 표'!$O$2 = 표메인[[#This Row],[연령대]], 1, 0),IF(COUNT(표장르정리[[#This Row],[FPS]]),1,0)),1,0)</f>
        <v>0</v>
      </c>
      <c r="D39" s="3">
        <f>IF(AND(IF('차트 정리 표'!$O$2 = 표메인[[#This Row],[연령대]], 1, 0),IF(COUNT(표장르정리[[#This Row],[CCG]]),1,0)),1,0)</f>
        <v>0</v>
      </c>
      <c r="E39" s="3">
        <f>IF(AND(IF('차트 정리 표'!$O$2 = 표메인[[#This Row],[연령대]], 1, 0),IF(COUNT(표장르정리[[#This Row],[Roguelike]]),1,0)),1,0)</f>
        <v>0</v>
      </c>
      <c r="F39" s="3">
        <f>IF(AND(IF('차트 정리 표'!$O$2 = 표메인[[#This Row],[연령대]], 1, 0),IF(COUNT(표장르정리[[#This Row],[Soulslike]]),1,0)),1,0)</f>
        <v>0</v>
      </c>
      <c r="G39" s="3">
        <f>IF(AND(IF('차트 정리 표'!$O$2 = 표메인[[#This Row],[연령대]], 1, 0),IF(COUNT(표장르정리[[#This Row],[Rhythm]]),1,0)),1,0)</f>
        <v>0</v>
      </c>
      <c r="H39" s="3">
        <f>IF(AND(IF('차트 정리 표'!$O$2 = 표메인[[#This Row],[연령대]], 1, 0),IF(COUNT(표장르정리[[#This Row],[Racing]]),1,0)),1,0)</f>
        <v>0</v>
      </c>
      <c r="I39" s="3">
        <f>IF(AND(IF('차트 정리 표'!$O$2 = 표메인[[#This Row],[연령대]], 1, 0),IF(COUNT(표장르정리[[#This Row],[Sport]]),1,0)),1,0)</f>
        <v>0</v>
      </c>
      <c r="J39" s="3">
        <f>IF(AND(IF('차트 정리 표'!$O$2 = 표메인[[#This Row],[연령대]], 1, 0),IF(COUNT(표장르정리[[#This Row],[Stealth]]),1,0)),1,0)</f>
        <v>0</v>
      </c>
      <c r="K39" s="3">
        <f>IF(AND(IF('차트 정리 표'!$O$2 = 표메인[[#This Row],[연령대]], 1, 0),IF(COUNT(표장르정리[[#This Row],[Strategy]]),1,0)),1,0)</f>
        <v>0</v>
      </c>
      <c r="L39" s="3">
        <f>IF(AND(IF('차트 정리 표'!$O$2 = 표메인[[#This Row],[연령대]], 1, 0),IF(COUNT(표장르정리[[#This Row],[Puzzle]]),1,0)),1,0)</f>
        <v>0</v>
      </c>
      <c r="M39" s="3">
        <f>IF(AND(IF('차트 정리 표'!$O$2 = 표메인[[#This Row],[연령대]], 1, 0),IF(COUNT(표장르정리[[#This Row],[Board]]),1,0)),1,0)</f>
        <v>0</v>
      </c>
      <c r="N39" s="3">
        <f>IF(AND(IF('차트 정리 표'!$O$2 = 표메인[[#This Row],[연령대]], 1, 0),IF(COUNT(표장르정리[[#This Row],[Arcade]]),1,0)),1,0)</f>
        <v>0</v>
      </c>
      <c r="O39" s="3">
        <f>IF(AND(IF('차트 정리 표'!$O$2 = 표메인[[#This Row],[연령대]], 1, 0),IF(COUNT(표장르정리[[#This Row],[Simulation]]),1,0)),1,0)</f>
        <v>0</v>
      </c>
      <c r="P39" s="34">
        <f>IF(AND(IF('차트 정리 표'!$O$19 = 표메인[[#This Row],[연령대]], 1, 0),IF('차트 정리 표'!$J$20=표메인[[#This Row],[타격감
시각적 효과]],1,0)),1,0)</f>
        <v>0</v>
      </c>
      <c r="Q39" s="34">
        <f>IF(AND(IF('차트 정리 표'!$O$19 = 표메인[[#This Row],[연령대]], 1, 0),IF('차트 정리 표'!$J$21=표메인[[#This Row],[타격감
시각적 효과]],1,0)),1,0)</f>
        <v>0</v>
      </c>
      <c r="R39" s="34">
        <f>IF(AND(IF('차트 정리 표'!$O$19 = 표메인[[#This Row],[연령대]], 1, 0),IF('차트 정리 표'!$J$22=표메인[[#This Row],[타격감
시각적 효과]],1,0)),1,0)</f>
        <v>0</v>
      </c>
      <c r="S39" s="34">
        <f>IF(AND(IF('차트 정리 표'!$O$19 = 표메인[[#This Row],[연령대]], 1, 0),IF('차트 정리 표'!$J$23=표메인[[#This Row],[타격감
시각적 효과]],1,0)),1,0)</f>
        <v>0</v>
      </c>
      <c r="T39" s="34">
        <f>IF(AND(IF('차트 정리 표'!$O$25 = 표메인[[#This Row],[연령대]], 1, 0),IF('차트 정리 표'!$J$26=표메인[게임몰입도
청각적 효과],1,0)),1,0)</f>
        <v>0</v>
      </c>
      <c r="U39" s="34">
        <f>IF(AND(IF('차트 정리 표'!$O$25 = 표메인[[#This Row],[연령대]], 1, 0),IF('차트 정리 표'!$J$27=표메인[게임몰입도
청각적 효과],1,0)),1,0)</f>
        <v>0</v>
      </c>
      <c r="V39" s="34">
        <f>IF(AND(IF('차트 정리 표'!$O$25 = 표메인[[#This Row],[연령대]], 1, 0),IF('차트 정리 표'!$J$28=표메인[게임몰입도
청각적 효과],1,0)),1,0)</f>
        <v>0</v>
      </c>
    </row>
    <row r="40" spans="1:22" x14ac:dyDescent="0.3">
      <c r="A40" s="3">
        <f>IF(AND(IF('차트 정리 표'!$O$2 = 표메인[[#This Row],[연령대]], 1, 0),IF(COUNT(표장르정리[[#This Row],[RPG]]),1,0)), 1, 0)</f>
        <v>0</v>
      </c>
      <c r="B40" s="3">
        <f>IF(AND(IF('차트 정리 표'!$O$2 = 표메인[[#This Row],[연령대]], 1, 0),IF(COUNT(표장르정리[[#This Row],[AOS]]),1,0)),1,0)</f>
        <v>0</v>
      </c>
      <c r="C40" s="3">
        <f>IF(AND(IF('차트 정리 표'!$O$2 = 표메인[[#This Row],[연령대]], 1, 0),IF(COUNT(표장르정리[[#This Row],[FPS]]),1,0)),1,0)</f>
        <v>0</v>
      </c>
      <c r="D40" s="3">
        <f>IF(AND(IF('차트 정리 표'!$O$2 = 표메인[[#This Row],[연령대]], 1, 0),IF(COUNT(표장르정리[[#This Row],[CCG]]),1,0)),1,0)</f>
        <v>0</v>
      </c>
      <c r="E40" s="3">
        <f>IF(AND(IF('차트 정리 표'!$O$2 = 표메인[[#This Row],[연령대]], 1, 0),IF(COUNT(표장르정리[[#This Row],[Roguelike]]),1,0)),1,0)</f>
        <v>0</v>
      </c>
      <c r="F40" s="3">
        <f>IF(AND(IF('차트 정리 표'!$O$2 = 표메인[[#This Row],[연령대]], 1, 0),IF(COUNT(표장르정리[[#This Row],[Soulslike]]),1,0)),1,0)</f>
        <v>0</v>
      </c>
      <c r="G40" s="3">
        <f>IF(AND(IF('차트 정리 표'!$O$2 = 표메인[[#This Row],[연령대]], 1, 0),IF(COUNT(표장르정리[[#This Row],[Rhythm]]),1,0)),1,0)</f>
        <v>0</v>
      </c>
      <c r="H40" s="3">
        <f>IF(AND(IF('차트 정리 표'!$O$2 = 표메인[[#This Row],[연령대]], 1, 0),IF(COUNT(표장르정리[[#This Row],[Racing]]),1,0)),1,0)</f>
        <v>0</v>
      </c>
      <c r="I40" s="3">
        <f>IF(AND(IF('차트 정리 표'!$O$2 = 표메인[[#This Row],[연령대]], 1, 0),IF(COUNT(표장르정리[[#This Row],[Sport]]),1,0)),1,0)</f>
        <v>0</v>
      </c>
      <c r="J40" s="3">
        <f>IF(AND(IF('차트 정리 표'!$O$2 = 표메인[[#This Row],[연령대]], 1, 0),IF(COUNT(표장르정리[[#This Row],[Stealth]]),1,0)),1,0)</f>
        <v>0</v>
      </c>
      <c r="K40" s="3">
        <f>IF(AND(IF('차트 정리 표'!$O$2 = 표메인[[#This Row],[연령대]], 1, 0),IF(COUNT(표장르정리[[#This Row],[Strategy]]),1,0)),1,0)</f>
        <v>0</v>
      </c>
      <c r="L40" s="3">
        <f>IF(AND(IF('차트 정리 표'!$O$2 = 표메인[[#This Row],[연령대]], 1, 0),IF(COUNT(표장르정리[[#This Row],[Puzzle]]),1,0)),1,0)</f>
        <v>0</v>
      </c>
      <c r="M40" s="3">
        <f>IF(AND(IF('차트 정리 표'!$O$2 = 표메인[[#This Row],[연령대]], 1, 0),IF(COUNT(표장르정리[[#This Row],[Board]]),1,0)),1,0)</f>
        <v>0</v>
      </c>
      <c r="N40" s="3">
        <f>IF(AND(IF('차트 정리 표'!$O$2 = 표메인[[#This Row],[연령대]], 1, 0),IF(COUNT(표장르정리[[#This Row],[Arcade]]),1,0)),1,0)</f>
        <v>0</v>
      </c>
      <c r="O40" s="3">
        <f>IF(AND(IF('차트 정리 표'!$O$2 = 표메인[[#This Row],[연령대]], 1, 0),IF(COUNT(표장르정리[[#This Row],[Simulation]]),1,0)),1,0)</f>
        <v>0</v>
      </c>
      <c r="P40" s="34">
        <f>IF(AND(IF('차트 정리 표'!$O$19 = 표메인[[#This Row],[연령대]], 1, 0),IF('차트 정리 표'!$J$20=표메인[[#This Row],[타격감
시각적 효과]],1,0)),1,0)</f>
        <v>0</v>
      </c>
      <c r="Q40" s="34">
        <f>IF(AND(IF('차트 정리 표'!$O$19 = 표메인[[#This Row],[연령대]], 1, 0),IF('차트 정리 표'!$J$21=표메인[[#This Row],[타격감
시각적 효과]],1,0)),1,0)</f>
        <v>0</v>
      </c>
      <c r="R40" s="34">
        <f>IF(AND(IF('차트 정리 표'!$O$19 = 표메인[[#This Row],[연령대]], 1, 0),IF('차트 정리 표'!$J$22=표메인[[#This Row],[타격감
시각적 효과]],1,0)),1,0)</f>
        <v>0</v>
      </c>
      <c r="S40" s="34">
        <f>IF(AND(IF('차트 정리 표'!$O$19 = 표메인[[#This Row],[연령대]], 1, 0),IF('차트 정리 표'!$J$23=표메인[[#This Row],[타격감
시각적 효과]],1,0)),1,0)</f>
        <v>0</v>
      </c>
      <c r="T40" s="34">
        <f>IF(AND(IF('차트 정리 표'!$O$25 = 표메인[[#This Row],[연령대]], 1, 0),IF('차트 정리 표'!$J$26=표메인[게임몰입도
청각적 효과],1,0)),1,0)</f>
        <v>0</v>
      </c>
      <c r="U40" s="34">
        <f>IF(AND(IF('차트 정리 표'!$O$25 = 표메인[[#This Row],[연령대]], 1, 0),IF('차트 정리 표'!$J$27=표메인[게임몰입도
청각적 효과],1,0)),1,0)</f>
        <v>0</v>
      </c>
      <c r="V40" s="34">
        <f>IF(AND(IF('차트 정리 표'!$O$25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표'!$O$2 = 표메인[[#This Row],[연령대]], 1, 0),IF(COUNT(표장르정리[[#This Row],[RPG]]),1,0)), 1, 0)</f>
        <v>0</v>
      </c>
      <c r="B41" s="3">
        <f>IF(AND(IF('차트 정리 표'!$O$2 = 표메인[[#This Row],[연령대]], 1, 0),IF(COUNT(표장르정리[[#This Row],[AOS]]),1,0)),1,0)</f>
        <v>0</v>
      </c>
      <c r="C41" s="3">
        <f>IF(AND(IF('차트 정리 표'!$O$2 = 표메인[[#This Row],[연령대]], 1, 0),IF(COUNT(표장르정리[[#This Row],[FPS]]),1,0)),1,0)</f>
        <v>0</v>
      </c>
      <c r="D41" s="3">
        <f>IF(AND(IF('차트 정리 표'!$O$2 = 표메인[[#This Row],[연령대]], 1, 0),IF(COUNT(표장르정리[[#This Row],[CCG]]),1,0)),1,0)</f>
        <v>0</v>
      </c>
      <c r="E41" s="3">
        <f>IF(AND(IF('차트 정리 표'!$O$2 = 표메인[[#This Row],[연령대]], 1, 0),IF(COUNT(표장르정리[[#This Row],[Roguelike]]),1,0)),1,0)</f>
        <v>0</v>
      </c>
      <c r="F41" s="3">
        <f>IF(AND(IF('차트 정리 표'!$O$2 = 표메인[[#This Row],[연령대]], 1, 0),IF(COUNT(표장르정리[[#This Row],[Soulslike]]),1,0)),1,0)</f>
        <v>0</v>
      </c>
      <c r="G41" s="3">
        <f>IF(AND(IF('차트 정리 표'!$O$2 = 표메인[[#This Row],[연령대]], 1, 0),IF(COUNT(표장르정리[[#This Row],[Rhythm]]),1,0)),1,0)</f>
        <v>0</v>
      </c>
      <c r="H41" s="3">
        <f>IF(AND(IF('차트 정리 표'!$O$2 = 표메인[[#This Row],[연령대]], 1, 0),IF(COUNT(표장르정리[[#This Row],[Racing]]),1,0)),1,0)</f>
        <v>0</v>
      </c>
      <c r="I41" s="3">
        <f>IF(AND(IF('차트 정리 표'!$O$2 = 표메인[[#This Row],[연령대]], 1, 0),IF(COUNT(표장르정리[[#This Row],[Sport]]),1,0)),1,0)</f>
        <v>0</v>
      </c>
      <c r="J41" s="3">
        <f>IF(AND(IF('차트 정리 표'!$O$2 = 표메인[[#This Row],[연령대]], 1, 0),IF(COUNT(표장르정리[[#This Row],[Stealth]]),1,0)),1,0)</f>
        <v>0</v>
      </c>
      <c r="K41" s="3">
        <f>IF(AND(IF('차트 정리 표'!$O$2 = 표메인[[#This Row],[연령대]], 1, 0),IF(COUNT(표장르정리[[#This Row],[Strategy]]),1,0)),1,0)</f>
        <v>0</v>
      </c>
      <c r="L41" s="3">
        <f>IF(AND(IF('차트 정리 표'!$O$2 = 표메인[[#This Row],[연령대]], 1, 0),IF(COUNT(표장르정리[[#This Row],[Puzzle]]),1,0)),1,0)</f>
        <v>0</v>
      </c>
      <c r="M41" s="3">
        <f>IF(AND(IF('차트 정리 표'!$O$2 = 표메인[[#This Row],[연령대]], 1, 0),IF(COUNT(표장르정리[[#This Row],[Board]]),1,0)),1,0)</f>
        <v>0</v>
      </c>
      <c r="N41" s="3">
        <f>IF(AND(IF('차트 정리 표'!$O$2 = 표메인[[#This Row],[연령대]], 1, 0),IF(COUNT(표장르정리[[#This Row],[Arcade]]),1,0)),1,0)</f>
        <v>0</v>
      </c>
      <c r="O41" s="3">
        <f>IF(AND(IF('차트 정리 표'!$O$2 = 표메인[[#This Row],[연령대]], 1, 0),IF(COUNT(표장르정리[[#This Row],[Simulation]]),1,0)),1,0)</f>
        <v>0</v>
      </c>
      <c r="P41" s="34">
        <f>IF(AND(IF('차트 정리 표'!$O$19 = 표메인[[#This Row],[연령대]], 1, 0),IF('차트 정리 표'!$J$20=표메인[[#This Row],[타격감
시각적 효과]],1,0)),1,0)</f>
        <v>0</v>
      </c>
      <c r="Q41" s="34">
        <f>IF(AND(IF('차트 정리 표'!$O$19 = 표메인[[#This Row],[연령대]], 1, 0),IF('차트 정리 표'!$J$21=표메인[[#This Row],[타격감
시각적 효과]],1,0)),1,0)</f>
        <v>0</v>
      </c>
      <c r="R41" s="34">
        <f>IF(AND(IF('차트 정리 표'!$O$19 = 표메인[[#This Row],[연령대]], 1, 0),IF('차트 정리 표'!$J$22=표메인[[#This Row],[타격감
시각적 효과]],1,0)),1,0)</f>
        <v>0</v>
      </c>
      <c r="S41" s="34">
        <f>IF(AND(IF('차트 정리 표'!$O$19 = 표메인[[#This Row],[연령대]], 1, 0),IF('차트 정리 표'!$J$23=표메인[[#This Row],[타격감
시각적 효과]],1,0)),1,0)</f>
        <v>0</v>
      </c>
      <c r="T41" s="34">
        <f>IF(AND(IF('차트 정리 표'!$O$25 = 표메인[[#This Row],[연령대]], 1, 0),IF('차트 정리 표'!$J$26=표메인[게임몰입도
청각적 효과],1,0)),1,0)</f>
        <v>0</v>
      </c>
      <c r="U41" s="34">
        <f>IF(AND(IF('차트 정리 표'!$O$25 = 표메인[[#This Row],[연령대]], 1, 0),IF('차트 정리 표'!$J$27=표메인[게임몰입도
청각적 효과],1,0)),1,0)</f>
        <v>0</v>
      </c>
      <c r="V41" s="34">
        <f>IF(AND(IF('차트 정리 표'!$O$25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표'!$O$2 = 표메인[[#This Row],[연령대]], 1, 0),IF(COUNT(표장르정리[[#This Row],[RPG]]),1,0)), 1, 0)</f>
        <v>0</v>
      </c>
      <c r="B42" s="3">
        <f>IF(AND(IF('차트 정리 표'!$O$2 = 표메인[[#This Row],[연령대]], 1, 0),IF(COUNT(표장르정리[[#This Row],[AOS]]),1,0)),1,0)</f>
        <v>0</v>
      </c>
      <c r="C42" s="3">
        <f>IF(AND(IF('차트 정리 표'!$O$2 = 표메인[[#This Row],[연령대]], 1, 0),IF(COUNT(표장르정리[[#This Row],[FPS]]),1,0)),1,0)</f>
        <v>0</v>
      </c>
      <c r="D42" s="3">
        <f>IF(AND(IF('차트 정리 표'!$O$2 = 표메인[[#This Row],[연령대]], 1, 0),IF(COUNT(표장르정리[[#This Row],[CCG]]),1,0)),1,0)</f>
        <v>0</v>
      </c>
      <c r="E42" s="3">
        <f>IF(AND(IF('차트 정리 표'!$O$2 = 표메인[[#This Row],[연령대]], 1, 0),IF(COUNT(표장르정리[[#This Row],[Roguelike]]),1,0)),1,0)</f>
        <v>0</v>
      </c>
      <c r="F42" s="3">
        <f>IF(AND(IF('차트 정리 표'!$O$2 = 표메인[[#This Row],[연령대]], 1, 0),IF(COUNT(표장르정리[[#This Row],[Soulslike]]),1,0)),1,0)</f>
        <v>0</v>
      </c>
      <c r="G42" s="3">
        <f>IF(AND(IF('차트 정리 표'!$O$2 = 표메인[[#This Row],[연령대]], 1, 0),IF(COUNT(표장르정리[[#This Row],[Rhythm]]),1,0)),1,0)</f>
        <v>0</v>
      </c>
      <c r="H42" s="3">
        <f>IF(AND(IF('차트 정리 표'!$O$2 = 표메인[[#This Row],[연령대]], 1, 0),IF(COUNT(표장르정리[[#This Row],[Racing]]),1,0)),1,0)</f>
        <v>0</v>
      </c>
      <c r="I42" s="3">
        <f>IF(AND(IF('차트 정리 표'!$O$2 = 표메인[[#This Row],[연령대]], 1, 0),IF(COUNT(표장르정리[[#This Row],[Sport]]),1,0)),1,0)</f>
        <v>0</v>
      </c>
      <c r="J42" s="3">
        <f>IF(AND(IF('차트 정리 표'!$O$2 = 표메인[[#This Row],[연령대]], 1, 0),IF(COUNT(표장르정리[[#This Row],[Stealth]]),1,0)),1,0)</f>
        <v>0</v>
      </c>
      <c r="K42" s="3">
        <f>IF(AND(IF('차트 정리 표'!$O$2 = 표메인[[#This Row],[연령대]], 1, 0),IF(COUNT(표장르정리[[#This Row],[Strategy]]),1,0)),1,0)</f>
        <v>0</v>
      </c>
      <c r="L42" s="3">
        <f>IF(AND(IF('차트 정리 표'!$O$2 = 표메인[[#This Row],[연령대]], 1, 0),IF(COUNT(표장르정리[[#This Row],[Puzzle]]),1,0)),1,0)</f>
        <v>0</v>
      </c>
      <c r="M42" s="3">
        <f>IF(AND(IF('차트 정리 표'!$O$2 = 표메인[[#This Row],[연령대]], 1, 0),IF(COUNT(표장르정리[[#This Row],[Board]]),1,0)),1,0)</f>
        <v>0</v>
      </c>
      <c r="N42" s="3">
        <f>IF(AND(IF('차트 정리 표'!$O$2 = 표메인[[#This Row],[연령대]], 1, 0),IF(COUNT(표장르정리[[#This Row],[Arcade]]),1,0)),1,0)</f>
        <v>0</v>
      </c>
      <c r="O42" s="3">
        <f>IF(AND(IF('차트 정리 표'!$O$2 = 표메인[[#This Row],[연령대]], 1, 0),IF(COUNT(표장르정리[[#This Row],[Simulation]]),1,0)),1,0)</f>
        <v>0</v>
      </c>
      <c r="P42" s="34">
        <f>IF(AND(IF('차트 정리 표'!$O$19 = 표메인[[#This Row],[연령대]], 1, 0),IF('차트 정리 표'!$J$20=표메인[[#This Row],[타격감
시각적 효과]],1,0)),1,0)</f>
        <v>0</v>
      </c>
      <c r="Q42" s="34">
        <f>IF(AND(IF('차트 정리 표'!$O$19 = 표메인[[#This Row],[연령대]], 1, 0),IF('차트 정리 표'!$J$21=표메인[[#This Row],[타격감
시각적 효과]],1,0)),1,0)</f>
        <v>0</v>
      </c>
      <c r="R42" s="34">
        <f>IF(AND(IF('차트 정리 표'!$O$19 = 표메인[[#This Row],[연령대]], 1, 0),IF('차트 정리 표'!$J$22=표메인[[#This Row],[타격감
시각적 효과]],1,0)),1,0)</f>
        <v>0</v>
      </c>
      <c r="S42" s="34">
        <f>IF(AND(IF('차트 정리 표'!$O$19 = 표메인[[#This Row],[연령대]], 1, 0),IF('차트 정리 표'!$J$23=표메인[[#This Row],[타격감
시각적 효과]],1,0)),1,0)</f>
        <v>0</v>
      </c>
      <c r="T42" s="34">
        <f>IF(AND(IF('차트 정리 표'!$O$25 = 표메인[[#This Row],[연령대]], 1, 0),IF('차트 정리 표'!$J$26=표메인[게임몰입도
청각적 효과],1,0)),1,0)</f>
        <v>0</v>
      </c>
      <c r="U42" s="34">
        <f>IF(AND(IF('차트 정리 표'!$O$25 = 표메인[[#This Row],[연령대]], 1, 0),IF('차트 정리 표'!$J$27=표메인[게임몰입도
청각적 효과],1,0)),1,0)</f>
        <v>0</v>
      </c>
      <c r="V42" s="34">
        <f>IF(AND(IF('차트 정리 표'!$O$25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표'!$O$2 = 표메인[[#This Row],[연령대]], 1, 0),IF(COUNT(표장르정리[[#This Row],[RPG]]),1,0)), 1, 0)</f>
        <v>0</v>
      </c>
      <c r="B43" s="3">
        <f>IF(AND(IF('차트 정리 표'!$O$2 = 표메인[[#This Row],[연령대]], 1, 0),IF(COUNT(표장르정리[[#This Row],[AOS]]),1,0)),1,0)</f>
        <v>0</v>
      </c>
      <c r="C43" s="3">
        <f>IF(AND(IF('차트 정리 표'!$O$2 = 표메인[[#This Row],[연령대]], 1, 0),IF(COUNT(표장르정리[[#This Row],[FPS]]),1,0)),1,0)</f>
        <v>0</v>
      </c>
      <c r="D43" s="3">
        <f>IF(AND(IF('차트 정리 표'!$O$2 = 표메인[[#This Row],[연령대]], 1, 0),IF(COUNT(표장르정리[[#This Row],[CCG]]),1,0)),1,0)</f>
        <v>0</v>
      </c>
      <c r="E43" s="3">
        <f>IF(AND(IF('차트 정리 표'!$O$2 = 표메인[[#This Row],[연령대]], 1, 0),IF(COUNT(표장르정리[[#This Row],[Roguelike]]),1,0)),1,0)</f>
        <v>0</v>
      </c>
      <c r="F43" s="3">
        <f>IF(AND(IF('차트 정리 표'!$O$2 = 표메인[[#This Row],[연령대]], 1, 0),IF(COUNT(표장르정리[[#This Row],[Soulslike]]),1,0)),1,0)</f>
        <v>0</v>
      </c>
      <c r="G43" s="3">
        <f>IF(AND(IF('차트 정리 표'!$O$2 = 표메인[[#This Row],[연령대]], 1, 0),IF(COUNT(표장르정리[[#This Row],[Rhythm]]),1,0)),1,0)</f>
        <v>0</v>
      </c>
      <c r="H43" s="3">
        <f>IF(AND(IF('차트 정리 표'!$O$2 = 표메인[[#This Row],[연령대]], 1, 0),IF(COUNT(표장르정리[[#This Row],[Racing]]),1,0)),1,0)</f>
        <v>0</v>
      </c>
      <c r="I43" s="3">
        <f>IF(AND(IF('차트 정리 표'!$O$2 = 표메인[[#This Row],[연령대]], 1, 0),IF(COUNT(표장르정리[[#This Row],[Sport]]),1,0)),1,0)</f>
        <v>0</v>
      </c>
      <c r="J43" s="3">
        <f>IF(AND(IF('차트 정리 표'!$O$2 = 표메인[[#This Row],[연령대]], 1, 0),IF(COUNT(표장르정리[[#This Row],[Stealth]]),1,0)),1,0)</f>
        <v>0</v>
      </c>
      <c r="K43" s="3">
        <f>IF(AND(IF('차트 정리 표'!$O$2 = 표메인[[#This Row],[연령대]], 1, 0),IF(COUNT(표장르정리[[#This Row],[Strategy]]),1,0)),1,0)</f>
        <v>0</v>
      </c>
      <c r="L43" s="3">
        <f>IF(AND(IF('차트 정리 표'!$O$2 = 표메인[[#This Row],[연령대]], 1, 0),IF(COUNT(표장르정리[[#This Row],[Puzzle]]),1,0)),1,0)</f>
        <v>0</v>
      </c>
      <c r="M43" s="3">
        <f>IF(AND(IF('차트 정리 표'!$O$2 = 표메인[[#This Row],[연령대]], 1, 0),IF(COUNT(표장르정리[[#This Row],[Board]]),1,0)),1,0)</f>
        <v>0</v>
      </c>
      <c r="N43" s="3">
        <f>IF(AND(IF('차트 정리 표'!$O$2 = 표메인[[#This Row],[연령대]], 1, 0),IF(COUNT(표장르정리[[#This Row],[Arcade]]),1,0)),1,0)</f>
        <v>0</v>
      </c>
      <c r="O43" s="3">
        <f>IF(AND(IF('차트 정리 표'!$O$2 = 표메인[[#This Row],[연령대]], 1, 0),IF(COUNT(표장르정리[[#This Row],[Simulation]]),1,0)),1,0)</f>
        <v>0</v>
      </c>
      <c r="P43" s="34">
        <f>IF(AND(IF('차트 정리 표'!$O$19 = 표메인[[#This Row],[연령대]], 1, 0),IF('차트 정리 표'!$J$20=표메인[[#This Row],[타격감
시각적 효과]],1,0)),1,0)</f>
        <v>0</v>
      </c>
      <c r="Q43" s="34">
        <f>IF(AND(IF('차트 정리 표'!$O$19 = 표메인[[#This Row],[연령대]], 1, 0),IF('차트 정리 표'!$J$21=표메인[[#This Row],[타격감
시각적 효과]],1,0)),1,0)</f>
        <v>0</v>
      </c>
      <c r="R43" s="34">
        <f>IF(AND(IF('차트 정리 표'!$O$19 = 표메인[[#This Row],[연령대]], 1, 0),IF('차트 정리 표'!$J$22=표메인[[#This Row],[타격감
시각적 효과]],1,0)),1,0)</f>
        <v>0</v>
      </c>
      <c r="S43" s="34">
        <f>IF(AND(IF('차트 정리 표'!$O$19 = 표메인[[#This Row],[연령대]], 1, 0),IF('차트 정리 표'!$J$23=표메인[[#This Row],[타격감
시각적 효과]],1,0)),1,0)</f>
        <v>0</v>
      </c>
      <c r="T43" s="34">
        <f>IF(AND(IF('차트 정리 표'!$O$25 = 표메인[[#This Row],[연령대]], 1, 0),IF('차트 정리 표'!$J$26=표메인[게임몰입도
청각적 효과],1,0)),1,0)</f>
        <v>0</v>
      </c>
      <c r="U43" s="34">
        <f>IF(AND(IF('차트 정리 표'!$O$25 = 표메인[[#This Row],[연령대]], 1, 0),IF('차트 정리 표'!$J$27=표메인[게임몰입도
청각적 효과],1,0)),1,0)</f>
        <v>0</v>
      </c>
      <c r="V43" s="34">
        <f>IF(AND(IF('차트 정리 표'!$O$25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표'!$O$2 = 표메인[[#This Row],[연령대]], 1, 0),IF(COUNT(표장르정리[[#This Row],[RPG]]),1,0)), 1, 0)</f>
        <v>0</v>
      </c>
      <c r="B44" s="3">
        <f>IF(AND(IF('차트 정리 표'!$O$2 = 표메인[[#This Row],[연령대]], 1, 0),IF(COUNT(표장르정리[[#This Row],[AOS]]),1,0)),1,0)</f>
        <v>0</v>
      </c>
      <c r="C44" s="3">
        <f>IF(AND(IF('차트 정리 표'!$O$2 = 표메인[[#This Row],[연령대]], 1, 0),IF(COUNT(표장르정리[[#This Row],[FPS]]),1,0)),1,0)</f>
        <v>0</v>
      </c>
      <c r="D44" s="3">
        <f>IF(AND(IF('차트 정리 표'!$O$2 = 표메인[[#This Row],[연령대]], 1, 0),IF(COUNT(표장르정리[[#This Row],[CCG]]),1,0)),1,0)</f>
        <v>0</v>
      </c>
      <c r="E44" s="3">
        <f>IF(AND(IF('차트 정리 표'!$O$2 = 표메인[[#This Row],[연령대]], 1, 0),IF(COUNT(표장르정리[[#This Row],[Roguelike]]),1,0)),1,0)</f>
        <v>0</v>
      </c>
      <c r="F44" s="3">
        <f>IF(AND(IF('차트 정리 표'!$O$2 = 표메인[[#This Row],[연령대]], 1, 0),IF(COUNT(표장르정리[[#This Row],[Soulslike]]),1,0)),1,0)</f>
        <v>0</v>
      </c>
      <c r="G44" s="3">
        <f>IF(AND(IF('차트 정리 표'!$O$2 = 표메인[[#This Row],[연령대]], 1, 0),IF(COUNT(표장르정리[[#This Row],[Rhythm]]),1,0)),1,0)</f>
        <v>0</v>
      </c>
      <c r="H44" s="3">
        <f>IF(AND(IF('차트 정리 표'!$O$2 = 표메인[[#This Row],[연령대]], 1, 0),IF(COUNT(표장르정리[[#This Row],[Racing]]),1,0)),1,0)</f>
        <v>0</v>
      </c>
      <c r="I44" s="3">
        <f>IF(AND(IF('차트 정리 표'!$O$2 = 표메인[[#This Row],[연령대]], 1, 0),IF(COUNT(표장르정리[[#This Row],[Sport]]),1,0)),1,0)</f>
        <v>0</v>
      </c>
      <c r="J44" s="3">
        <f>IF(AND(IF('차트 정리 표'!$O$2 = 표메인[[#This Row],[연령대]], 1, 0),IF(COUNT(표장르정리[[#This Row],[Stealth]]),1,0)),1,0)</f>
        <v>0</v>
      </c>
      <c r="K44" s="3">
        <f>IF(AND(IF('차트 정리 표'!$O$2 = 표메인[[#This Row],[연령대]], 1, 0),IF(COUNT(표장르정리[[#This Row],[Strategy]]),1,0)),1,0)</f>
        <v>0</v>
      </c>
      <c r="L44" s="3">
        <f>IF(AND(IF('차트 정리 표'!$O$2 = 표메인[[#This Row],[연령대]], 1, 0),IF(COUNT(표장르정리[[#This Row],[Puzzle]]),1,0)),1,0)</f>
        <v>0</v>
      </c>
      <c r="M44" s="3">
        <f>IF(AND(IF('차트 정리 표'!$O$2 = 표메인[[#This Row],[연령대]], 1, 0),IF(COUNT(표장르정리[[#This Row],[Board]]),1,0)),1,0)</f>
        <v>0</v>
      </c>
      <c r="N44" s="3">
        <f>IF(AND(IF('차트 정리 표'!$O$2 = 표메인[[#This Row],[연령대]], 1, 0),IF(COUNT(표장르정리[[#This Row],[Arcade]]),1,0)),1,0)</f>
        <v>0</v>
      </c>
      <c r="O44" s="3">
        <f>IF(AND(IF('차트 정리 표'!$O$2 = 표메인[[#This Row],[연령대]], 1, 0),IF(COUNT(표장르정리[[#This Row],[Simulation]]),1,0)),1,0)</f>
        <v>0</v>
      </c>
      <c r="P44" s="34">
        <f>IF(AND(IF('차트 정리 표'!$O$19 = 표메인[[#This Row],[연령대]], 1, 0),IF('차트 정리 표'!$J$20=표메인[[#This Row],[타격감
시각적 효과]],1,0)),1,0)</f>
        <v>0</v>
      </c>
      <c r="Q44" s="34">
        <f>IF(AND(IF('차트 정리 표'!$O$19 = 표메인[[#This Row],[연령대]], 1, 0),IF('차트 정리 표'!$J$21=표메인[[#This Row],[타격감
시각적 효과]],1,0)),1,0)</f>
        <v>0</v>
      </c>
      <c r="R44" s="34">
        <f>IF(AND(IF('차트 정리 표'!$O$19 = 표메인[[#This Row],[연령대]], 1, 0),IF('차트 정리 표'!$J$22=표메인[[#This Row],[타격감
시각적 효과]],1,0)),1,0)</f>
        <v>0</v>
      </c>
      <c r="S44" s="34">
        <f>IF(AND(IF('차트 정리 표'!$O$19 = 표메인[[#This Row],[연령대]], 1, 0),IF('차트 정리 표'!$J$23=표메인[[#This Row],[타격감
시각적 효과]],1,0)),1,0)</f>
        <v>0</v>
      </c>
      <c r="T44" s="34">
        <f>IF(AND(IF('차트 정리 표'!$O$25 = 표메인[[#This Row],[연령대]], 1, 0),IF('차트 정리 표'!$J$26=표메인[게임몰입도
청각적 효과],1,0)),1,0)</f>
        <v>0</v>
      </c>
      <c r="U44" s="34">
        <f>IF(AND(IF('차트 정리 표'!$O$25 = 표메인[[#This Row],[연령대]], 1, 0),IF('차트 정리 표'!$J$27=표메인[게임몰입도
청각적 효과],1,0)),1,0)</f>
        <v>0</v>
      </c>
      <c r="V44" s="34">
        <f>IF(AND(IF('차트 정리 표'!$O$25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표'!$O$2 = 표메인[[#This Row],[연령대]], 1, 0),IF(COUNT(표장르정리[[#This Row],[RPG]]),1,0)), 1, 0)</f>
        <v>0</v>
      </c>
      <c r="B45" s="3">
        <f>IF(AND(IF('차트 정리 표'!$O$2 = 표메인[[#This Row],[연령대]], 1, 0),IF(COUNT(표장르정리[[#This Row],[AOS]]),1,0)),1,0)</f>
        <v>0</v>
      </c>
      <c r="C45" s="3">
        <f>IF(AND(IF('차트 정리 표'!$O$2 = 표메인[[#This Row],[연령대]], 1, 0),IF(COUNT(표장르정리[[#This Row],[FPS]]),1,0)),1,0)</f>
        <v>0</v>
      </c>
      <c r="D45" s="3">
        <f>IF(AND(IF('차트 정리 표'!$O$2 = 표메인[[#This Row],[연령대]], 1, 0),IF(COUNT(표장르정리[[#This Row],[CCG]]),1,0)),1,0)</f>
        <v>0</v>
      </c>
      <c r="E45" s="3">
        <f>IF(AND(IF('차트 정리 표'!$O$2 = 표메인[[#This Row],[연령대]], 1, 0),IF(COUNT(표장르정리[[#This Row],[Roguelike]]),1,0)),1,0)</f>
        <v>0</v>
      </c>
      <c r="F45" s="3">
        <f>IF(AND(IF('차트 정리 표'!$O$2 = 표메인[[#This Row],[연령대]], 1, 0),IF(COUNT(표장르정리[[#This Row],[Soulslike]]),1,0)),1,0)</f>
        <v>0</v>
      </c>
      <c r="G45" s="3">
        <f>IF(AND(IF('차트 정리 표'!$O$2 = 표메인[[#This Row],[연령대]], 1, 0),IF(COUNT(표장르정리[[#This Row],[Rhythm]]),1,0)),1,0)</f>
        <v>0</v>
      </c>
      <c r="H45" s="3">
        <f>IF(AND(IF('차트 정리 표'!$O$2 = 표메인[[#This Row],[연령대]], 1, 0),IF(COUNT(표장르정리[[#This Row],[Racing]]),1,0)),1,0)</f>
        <v>0</v>
      </c>
      <c r="I45" s="3">
        <f>IF(AND(IF('차트 정리 표'!$O$2 = 표메인[[#This Row],[연령대]], 1, 0),IF(COUNT(표장르정리[[#This Row],[Sport]]),1,0)),1,0)</f>
        <v>0</v>
      </c>
      <c r="J45" s="3">
        <f>IF(AND(IF('차트 정리 표'!$O$2 = 표메인[[#This Row],[연령대]], 1, 0),IF(COUNT(표장르정리[[#This Row],[Stealth]]),1,0)),1,0)</f>
        <v>0</v>
      </c>
      <c r="K45" s="3">
        <f>IF(AND(IF('차트 정리 표'!$O$2 = 표메인[[#This Row],[연령대]], 1, 0),IF(COUNT(표장르정리[[#This Row],[Strategy]]),1,0)),1,0)</f>
        <v>0</v>
      </c>
      <c r="L45" s="3">
        <f>IF(AND(IF('차트 정리 표'!$O$2 = 표메인[[#This Row],[연령대]], 1, 0),IF(COUNT(표장르정리[[#This Row],[Puzzle]]),1,0)),1,0)</f>
        <v>0</v>
      </c>
      <c r="M45" s="3">
        <f>IF(AND(IF('차트 정리 표'!$O$2 = 표메인[[#This Row],[연령대]], 1, 0),IF(COUNT(표장르정리[[#This Row],[Board]]),1,0)),1,0)</f>
        <v>0</v>
      </c>
      <c r="N45" s="3">
        <f>IF(AND(IF('차트 정리 표'!$O$2 = 표메인[[#This Row],[연령대]], 1, 0),IF(COUNT(표장르정리[[#This Row],[Arcade]]),1,0)),1,0)</f>
        <v>0</v>
      </c>
      <c r="O45" s="3">
        <f>IF(AND(IF('차트 정리 표'!$O$2 = 표메인[[#This Row],[연령대]], 1, 0),IF(COUNT(표장르정리[[#This Row],[Simulation]]),1,0)),1,0)</f>
        <v>0</v>
      </c>
      <c r="P45" s="34">
        <f>IF(AND(IF('차트 정리 표'!$O$19 = 표메인[[#This Row],[연령대]], 1, 0),IF('차트 정리 표'!$J$20=표메인[[#This Row],[타격감
시각적 효과]],1,0)),1,0)</f>
        <v>0</v>
      </c>
      <c r="Q45" s="34">
        <f>IF(AND(IF('차트 정리 표'!$O$19 = 표메인[[#This Row],[연령대]], 1, 0),IF('차트 정리 표'!$J$21=표메인[[#This Row],[타격감
시각적 효과]],1,0)),1,0)</f>
        <v>0</v>
      </c>
      <c r="R45" s="34">
        <f>IF(AND(IF('차트 정리 표'!$O$19 = 표메인[[#This Row],[연령대]], 1, 0),IF('차트 정리 표'!$J$22=표메인[[#This Row],[타격감
시각적 효과]],1,0)),1,0)</f>
        <v>0</v>
      </c>
      <c r="S45" s="34">
        <f>IF(AND(IF('차트 정리 표'!$O$19 = 표메인[[#This Row],[연령대]], 1, 0),IF('차트 정리 표'!$J$23=표메인[[#This Row],[타격감
시각적 효과]],1,0)),1,0)</f>
        <v>0</v>
      </c>
      <c r="T45" s="34">
        <f>IF(AND(IF('차트 정리 표'!$O$25 = 표메인[[#This Row],[연령대]], 1, 0),IF('차트 정리 표'!$J$26=표메인[게임몰입도
청각적 효과],1,0)),1,0)</f>
        <v>0</v>
      </c>
      <c r="U45" s="34">
        <f>IF(AND(IF('차트 정리 표'!$O$25 = 표메인[[#This Row],[연령대]], 1, 0),IF('차트 정리 표'!$J$27=표메인[게임몰입도
청각적 효과],1,0)),1,0)</f>
        <v>0</v>
      </c>
      <c r="V45" s="34">
        <f>IF(AND(IF('차트 정리 표'!$O$25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표'!$O$2 = 표메인[[#This Row],[연령대]], 1, 0),IF(COUNT(표장르정리[[#This Row],[RPG]]),1,0)), 1, 0)</f>
        <v>0</v>
      </c>
      <c r="B46" s="3">
        <f>IF(AND(IF('차트 정리 표'!$O$2 = 표메인[[#This Row],[연령대]], 1, 0),IF(COUNT(표장르정리[[#This Row],[AOS]]),1,0)),1,0)</f>
        <v>0</v>
      </c>
      <c r="C46" s="3">
        <f>IF(AND(IF('차트 정리 표'!$O$2 = 표메인[[#This Row],[연령대]], 1, 0),IF(COUNT(표장르정리[[#This Row],[FPS]]),1,0)),1,0)</f>
        <v>0</v>
      </c>
      <c r="D46" s="3">
        <f>IF(AND(IF('차트 정리 표'!$O$2 = 표메인[[#This Row],[연령대]], 1, 0),IF(COUNT(표장르정리[[#This Row],[CCG]]),1,0)),1,0)</f>
        <v>0</v>
      </c>
      <c r="E46" s="3">
        <f>IF(AND(IF('차트 정리 표'!$O$2 = 표메인[[#This Row],[연령대]], 1, 0),IF(COUNT(표장르정리[[#This Row],[Roguelike]]),1,0)),1,0)</f>
        <v>0</v>
      </c>
      <c r="F46" s="3">
        <f>IF(AND(IF('차트 정리 표'!$O$2 = 표메인[[#This Row],[연령대]], 1, 0),IF(COUNT(표장르정리[[#This Row],[Soulslike]]),1,0)),1,0)</f>
        <v>0</v>
      </c>
      <c r="G46" s="3">
        <f>IF(AND(IF('차트 정리 표'!$O$2 = 표메인[[#This Row],[연령대]], 1, 0),IF(COUNT(표장르정리[[#This Row],[Rhythm]]),1,0)),1,0)</f>
        <v>0</v>
      </c>
      <c r="H46" s="3">
        <f>IF(AND(IF('차트 정리 표'!$O$2 = 표메인[[#This Row],[연령대]], 1, 0),IF(COUNT(표장르정리[[#This Row],[Racing]]),1,0)),1,0)</f>
        <v>0</v>
      </c>
      <c r="I46" s="3">
        <f>IF(AND(IF('차트 정리 표'!$O$2 = 표메인[[#This Row],[연령대]], 1, 0),IF(COUNT(표장르정리[[#This Row],[Sport]]),1,0)),1,0)</f>
        <v>0</v>
      </c>
      <c r="J46" s="3">
        <f>IF(AND(IF('차트 정리 표'!$O$2 = 표메인[[#This Row],[연령대]], 1, 0),IF(COUNT(표장르정리[[#This Row],[Stealth]]),1,0)),1,0)</f>
        <v>0</v>
      </c>
      <c r="K46" s="3">
        <f>IF(AND(IF('차트 정리 표'!$O$2 = 표메인[[#This Row],[연령대]], 1, 0),IF(COUNT(표장르정리[[#This Row],[Strategy]]),1,0)),1,0)</f>
        <v>0</v>
      </c>
      <c r="L46" s="3">
        <f>IF(AND(IF('차트 정리 표'!$O$2 = 표메인[[#This Row],[연령대]], 1, 0),IF(COUNT(표장르정리[[#This Row],[Puzzle]]),1,0)),1,0)</f>
        <v>0</v>
      </c>
      <c r="M46" s="3">
        <f>IF(AND(IF('차트 정리 표'!$O$2 = 표메인[[#This Row],[연령대]], 1, 0),IF(COUNT(표장르정리[[#This Row],[Board]]),1,0)),1,0)</f>
        <v>0</v>
      </c>
      <c r="N46" s="3">
        <f>IF(AND(IF('차트 정리 표'!$O$2 = 표메인[[#This Row],[연령대]], 1, 0),IF(COUNT(표장르정리[[#This Row],[Arcade]]),1,0)),1,0)</f>
        <v>0</v>
      </c>
      <c r="O46" s="3">
        <f>IF(AND(IF('차트 정리 표'!$O$2 = 표메인[[#This Row],[연령대]], 1, 0),IF(COUNT(표장르정리[[#This Row],[Simulation]]),1,0)),1,0)</f>
        <v>0</v>
      </c>
      <c r="P46" s="34">
        <f>IF(AND(IF('차트 정리 표'!$O$19 = 표메인[[#This Row],[연령대]], 1, 0),IF('차트 정리 표'!$J$20=표메인[[#This Row],[타격감
시각적 효과]],1,0)),1,0)</f>
        <v>0</v>
      </c>
      <c r="Q46" s="34">
        <f>IF(AND(IF('차트 정리 표'!$O$19 = 표메인[[#This Row],[연령대]], 1, 0),IF('차트 정리 표'!$J$21=표메인[[#This Row],[타격감
시각적 효과]],1,0)),1,0)</f>
        <v>0</v>
      </c>
      <c r="R46" s="34">
        <f>IF(AND(IF('차트 정리 표'!$O$19 = 표메인[[#This Row],[연령대]], 1, 0),IF('차트 정리 표'!$J$22=표메인[[#This Row],[타격감
시각적 효과]],1,0)),1,0)</f>
        <v>0</v>
      </c>
      <c r="S46" s="34">
        <f>IF(AND(IF('차트 정리 표'!$O$19 = 표메인[[#This Row],[연령대]], 1, 0),IF('차트 정리 표'!$J$23=표메인[[#This Row],[타격감
시각적 효과]],1,0)),1,0)</f>
        <v>0</v>
      </c>
      <c r="T46" s="34">
        <f>IF(AND(IF('차트 정리 표'!$O$25 = 표메인[[#This Row],[연령대]], 1, 0),IF('차트 정리 표'!$J$26=표메인[게임몰입도
청각적 효과],1,0)),1,0)</f>
        <v>0</v>
      </c>
      <c r="U46" s="34">
        <f>IF(AND(IF('차트 정리 표'!$O$25 = 표메인[[#This Row],[연령대]], 1, 0),IF('차트 정리 표'!$J$27=표메인[게임몰입도
청각적 효과],1,0)),1,0)</f>
        <v>0</v>
      </c>
      <c r="V46" s="34">
        <f>IF(AND(IF('차트 정리 표'!$O$25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표'!$O$2 = 표메인[[#This Row],[연령대]], 1, 0),IF(COUNT(표장르정리[[#This Row],[RPG]]),1,0)), 1, 0)</f>
        <v>0</v>
      </c>
      <c r="B47" s="3">
        <f>IF(AND(IF('차트 정리 표'!$O$2 = 표메인[[#This Row],[연령대]], 1, 0),IF(COUNT(표장르정리[[#This Row],[AOS]]),1,0)),1,0)</f>
        <v>0</v>
      </c>
      <c r="C47" s="3">
        <f>IF(AND(IF('차트 정리 표'!$O$2 = 표메인[[#This Row],[연령대]], 1, 0),IF(COUNT(표장르정리[[#This Row],[FPS]]),1,0)),1,0)</f>
        <v>0</v>
      </c>
      <c r="D47" s="3">
        <f>IF(AND(IF('차트 정리 표'!$O$2 = 표메인[[#This Row],[연령대]], 1, 0),IF(COUNT(표장르정리[[#This Row],[CCG]]),1,0)),1,0)</f>
        <v>0</v>
      </c>
      <c r="E47" s="3">
        <f>IF(AND(IF('차트 정리 표'!$O$2 = 표메인[[#This Row],[연령대]], 1, 0),IF(COUNT(표장르정리[[#This Row],[Roguelike]]),1,0)),1,0)</f>
        <v>0</v>
      </c>
      <c r="F47" s="3">
        <f>IF(AND(IF('차트 정리 표'!$O$2 = 표메인[[#This Row],[연령대]], 1, 0),IF(COUNT(표장르정리[[#This Row],[Soulslike]]),1,0)),1,0)</f>
        <v>0</v>
      </c>
      <c r="G47" s="3">
        <f>IF(AND(IF('차트 정리 표'!$O$2 = 표메인[[#This Row],[연령대]], 1, 0),IF(COUNT(표장르정리[[#This Row],[Rhythm]]),1,0)),1,0)</f>
        <v>0</v>
      </c>
      <c r="H47" s="3">
        <f>IF(AND(IF('차트 정리 표'!$O$2 = 표메인[[#This Row],[연령대]], 1, 0),IF(COUNT(표장르정리[[#This Row],[Racing]]),1,0)),1,0)</f>
        <v>0</v>
      </c>
      <c r="I47" s="3">
        <f>IF(AND(IF('차트 정리 표'!$O$2 = 표메인[[#This Row],[연령대]], 1, 0),IF(COUNT(표장르정리[[#This Row],[Sport]]),1,0)),1,0)</f>
        <v>0</v>
      </c>
      <c r="J47" s="3">
        <f>IF(AND(IF('차트 정리 표'!$O$2 = 표메인[[#This Row],[연령대]], 1, 0),IF(COUNT(표장르정리[[#This Row],[Stealth]]),1,0)),1,0)</f>
        <v>0</v>
      </c>
      <c r="K47" s="3">
        <f>IF(AND(IF('차트 정리 표'!$O$2 = 표메인[[#This Row],[연령대]], 1, 0),IF(COUNT(표장르정리[[#This Row],[Strategy]]),1,0)),1,0)</f>
        <v>0</v>
      </c>
      <c r="L47" s="3">
        <f>IF(AND(IF('차트 정리 표'!$O$2 = 표메인[[#This Row],[연령대]], 1, 0),IF(COUNT(표장르정리[[#This Row],[Puzzle]]),1,0)),1,0)</f>
        <v>0</v>
      </c>
      <c r="M47" s="3">
        <f>IF(AND(IF('차트 정리 표'!$O$2 = 표메인[[#This Row],[연령대]], 1, 0),IF(COUNT(표장르정리[[#This Row],[Board]]),1,0)),1,0)</f>
        <v>0</v>
      </c>
      <c r="N47" s="3">
        <f>IF(AND(IF('차트 정리 표'!$O$2 = 표메인[[#This Row],[연령대]], 1, 0),IF(COUNT(표장르정리[[#This Row],[Arcade]]),1,0)),1,0)</f>
        <v>0</v>
      </c>
      <c r="O47" s="3">
        <f>IF(AND(IF('차트 정리 표'!$O$2 = 표메인[[#This Row],[연령대]], 1, 0),IF(COUNT(표장르정리[[#This Row],[Simulation]]),1,0)),1,0)</f>
        <v>0</v>
      </c>
      <c r="P47" s="34">
        <f>IF(AND(IF('차트 정리 표'!$O$19 = 표메인[[#This Row],[연령대]], 1, 0),IF('차트 정리 표'!$J$20=표메인[[#This Row],[타격감
시각적 효과]],1,0)),1,0)</f>
        <v>0</v>
      </c>
      <c r="Q47" s="34">
        <f>IF(AND(IF('차트 정리 표'!$O$19 = 표메인[[#This Row],[연령대]], 1, 0),IF('차트 정리 표'!$J$21=표메인[[#This Row],[타격감
시각적 효과]],1,0)),1,0)</f>
        <v>0</v>
      </c>
      <c r="R47" s="34">
        <f>IF(AND(IF('차트 정리 표'!$O$19 = 표메인[[#This Row],[연령대]], 1, 0),IF('차트 정리 표'!$J$22=표메인[[#This Row],[타격감
시각적 효과]],1,0)),1,0)</f>
        <v>0</v>
      </c>
      <c r="S47" s="34">
        <f>IF(AND(IF('차트 정리 표'!$O$19 = 표메인[[#This Row],[연령대]], 1, 0),IF('차트 정리 표'!$J$23=표메인[[#This Row],[타격감
시각적 효과]],1,0)),1,0)</f>
        <v>0</v>
      </c>
      <c r="T47" s="34">
        <f>IF(AND(IF('차트 정리 표'!$O$25 = 표메인[[#This Row],[연령대]], 1, 0),IF('차트 정리 표'!$J$26=표메인[게임몰입도
청각적 효과],1,0)),1,0)</f>
        <v>0</v>
      </c>
      <c r="U47" s="34">
        <f>IF(AND(IF('차트 정리 표'!$O$25 = 표메인[[#This Row],[연령대]], 1, 0),IF('차트 정리 표'!$J$27=표메인[게임몰입도
청각적 효과],1,0)),1,0)</f>
        <v>0</v>
      </c>
      <c r="V47" s="34">
        <f>IF(AND(IF('차트 정리 표'!$O$25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표'!$O$2 = 표메인[[#This Row],[연령대]], 1, 0),IF(COUNT(표장르정리[[#This Row],[RPG]]),1,0)), 1, 0)</f>
        <v>0</v>
      </c>
      <c r="B48" s="3">
        <f>IF(AND(IF('차트 정리 표'!$O$2 = 표메인[[#This Row],[연령대]], 1, 0),IF(COUNT(표장르정리[[#This Row],[AOS]]),1,0)),1,0)</f>
        <v>0</v>
      </c>
      <c r="C48" s="3">
        <f>IF(AND(IF('차트 정리 표'!$O$2 = 표메인[[#This Row],[연령대]], 1, 0),IF(COUNT(표장르정리[[#This Row],[FPS]]),1,0)),1,0)</f>
        <v>0</v>
      </c>
      <c r="D48" s="3">
        <f>IF(AND(IF('차트 정리 표'!$O$2 = 표메인[[#This Row],[연령대]], 1, 0),IF(COUNT(표장르정리[[#This Row],[CCG]]),1,0)),1,0)</f>
        <v>0</v>
      </c>
      <c r="E48" s="3">
        <f>IF(AND(IF('차트 정리 표'!$O$2 = 표메인[[#This Row],[연령대]], 1, 0),IF(COUNT(표장르정리[[#This Row],[Roguelike]]),1,0)),1,0)</f>
        <v>0</v>
      </c>
      <c r="F48" s="3">
        <f>IF(AND(IF('차트 정리 표'!$O$2 = 표메인[[#This Row],[연령대]], 1, 0),IF(COUNT(표장르정리[[#This Row],[Soulslike]]),1,0)),1,0)</f>
        <v>0</v>
      </c>
      <c r="G48" s="3">
        <f>IF(AND(IF('차트 정리 표'!$O$2 = 표메인[[#This Row],[연령대]], 1, 0),IF(COUNT(표장르정리[[#This Row],[Rhythm]]),1,0)),1,0)</f>
        <v>0</v>
      </c>
      <c r="H48" s="3">
        <f>IF(AND(IF('차트 정리 표'!$O$2 = 표메인[[#This Row],[연령대]], 1, 0),IF(COUNT(표장르정리[[#This Row],[Racing]]),1,0)),1,0)</f>
        <v>0</v>
      </c>
      <c r="I48" s="3">
        <f>IF(AND(IF('차트 정리 표'!$O$2 = 표메인[[#This Row],[연령대]], 1, 0),IF(COUNT(표장르정리[[#This Row],[Sport]]),1,0)),1,0)</f>
        <v>0</v>
      </c>
      <c r="J48" s="3">
        <f>IF(AND(IF('차트 정리 표'!$O$2 = 표메인[[#This Row],[연령대]], 1, 0),IF(COUNT(표장르정리[[#This Row],[Stealth]]),1,0)),1,0)</f>
        <v>0</v>
      </c>
      <c r="K48" s="3">
        <f>IF(AND(IF('차트 정리 표'!$O$2 = 표메인[[#This Row],[연령대]], 1, 0),IF(COUNT(표장르정리[[#This Row],[Strategy]]),1,0)),1,0)</f>
        <v>0</v>
      </c>
      <c r="L48" s="3">
        <f>IF(AND(IF('차트 정리 표'!$O$2 = 표메인[[#This Row],[연령대]], 1, 0),IF(COUNT(표장르정리[[#This Row],[Puzzle]]),1,0)),1,0)</f>
        <v>0</v>
      </c>
      <c r="M48" s="3">
        <f>IF(AND(IF('차트 정리 표'!$O$2 = 표메인[[#This Row],[연령대]], 1, 0),IF(COUNT(표장르정리[[#This Row],[Board]]),1,0)),1,0)</f>
        <v>0</v>
      </c>
      <c r="N48" s="3">
        <f>IF(AND(IF('차트 정리 표'!$O$2 = 표메인[[#This Row],[연령대]], 1, 0),IF(COUNT(표장르정리[[#This Row],[Arcade]]),1,0)),1,0)</f>
        <v>0</v>
      </c>
      <c r="O48" s="3">
        <f>IF(AND(IF('차트 정리 표'!$O$2 = 표메인[[#This Row],[연령대]], 1, 0),IF(COUNT(표장르정리[[#This Row],[Simulation]]),1,0)),1,0)</f>
        <v>0</v>
      </c>
      <c r="P48" s="34">
        <f>IF(AND(IF('차트 정리 표'!$O$19 = 표메인[[#This Row],[연령대]], 1, 0),IF('차트 정리 표'!$J$20=표메인[[#This Row],[타격감
시각적 효과]],1,0)),1,0)</f>
        <v>0</v>
      </c>
      <c r="Q48" s="34">
        <f>IF(AND(IF('차트 정리 표'!$O$19 = 표메인[[#This Row],[연령대]], 1, 0),IF('차트 정리 표'!$J$21=표메인[[#This Row],[타격감
시각적 효과]],1,0)),1,0)</f>
        <v>0</v>
      </c>
      <c r="R48" s="34">
        <f>IF(AND(IF('차트 정리 표'!$O$19 = 표메인[[#This Row],[연령대]], 1, 0),IF('차트 정리 표'!$J$22=표메인[[#This Row],[타격감
시각적 효과]],1,0)),1,0)</f>
        <v>0</v>
      </c>
      <c r="S48" s="34">
        <f>IF(AND(IF('차트 정리 표'!$O$19 = 표메인[[#This Row],[연령대]], 1, 0),IF('차트 정리 표'!$J$23=표메인[[#This Row],[타격감
시각적 효과]],1,0)),1,0)</f>
        <v>0</v>
      </c>
      <c r="T48" s="34">
        <f>IF(AND(IF('차트 정리 표'!$O$25 = 표메인[[#This Row],[연령대]], 1, 0),IF('차트 정리 표'!$J$26=표메인[게임몰입도
청각적 효과],1,0)),1,0)</f>
        <v>0</v>
      </c>
      <c r="U48" s="34">
        <f>IF(AND(IF('차트 정리 표'!$O$25 = 표메인[[#This Row],[연령대]], 1, 0),IF('차트 정리 표'!$J$27=표메인[게임몰입도
청각적 효과],1,0)),1,0)</f>
        <v>0</v>
      </c>
      <c r="V48" s="34">
        <f>IF(AND(IF('차트 정리 표'!$O$25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표'!$O$2 = 표메인[[#This Row],[연령대]], 1, 0),IF(COUNT(표장르정리[[#This Row],[RPG]]),1,0)), 1, 0)</f>
        <v>0</v>
      </c>
      <c r="B49" s="3">
        <f>IF(AND(IF('차트 정리 표'!$O$2 = 표메인[[#This Row],[연령대]], 1, 0),IF(COUNT(표장르정리[[#This Row],[AOS]]),1,0)),1,0)</f>
        <v>0</v>
      </c>
      <c r="C49" s="3">
        <f>IF(AND(IF('차트 정리 표'!$O$2 = 표메인[[#This Row],[연령대]], 1, 0),IF(COUNT(표장르정리[[#This Row],[FPS]]),1,0)),1,0)</f>
        <v>0</v>
      </c>
      <c r="D49" s="3">
        <f>IF(AND(IF('차트 정리 표'!$O$2 = 표메인[[#This Row],[연령대]], 1, 0),IF(COUNT(표장르정리[[#This Row],[CCG]]),1,0)),1,0)</f>
        <v>0</v>
      </c>
      <c r="E49" s="3">
        <f>IF(AND(IF('차트 정리 표'!$O$2 = 표메인[[#This Row],[연령대]], 1, 0),IF(COUNT(표장르정리[[#This Row],[Roguelike]]),1,0)),1,0)</f>
        <v>0</v>
      </c>
      <c r="F49" s="3">
        <f>IF(AND(IF('차트 정리 표'!$O$2 = 표메인[[#This Row],[연령대]], 1, 0),IF(COUNT(표장르정리[[#This Row],[Soulslike]]),1,0)),1,0)</f>
        <v>0</v>
      </c>
      <c r="G49" s="3">
        <f>IF(AND(IF('차트 정리 표'!$O$2 = 표메인[[#This Row],[연령대]], 1, 0),IF(COUNT(표장르정리[[#This Row],[Rhythm]]),1,0)),1,0)</f>
        <v>0</v>
      </c>
      <c r="H49" s="3">
        <f>IF(AND(IF('차트 정리 표'!$O$2 = 표메인[[#This Row],[연령대]], 1, 0),IF(COUNT(표장르정리[[#This Row],[Racing]]),1,0)),1,0)</f>
        <v>0</v>
      </c>
      <c r="I49" s="3">
        <f>IF(AND(IF('차트 정리 표'!$O$2 = 표메인[[#This Row],[연령대]], 1, 0),IF(COUNT(표장르정리[[#This Row],[Sport]]),1,0)),1,0)</f>
        <v>0</v>
      </c>
      <c r="J49" s="3">
        <f>IF(AND(IF('차트 정리 표'!$O$2 = 표메인[[#This Row],[연령대]], 1, 0),IF(COUNT(표장르정리[[#This Row],[Stealth]]),1,0)),1,0)</f>
        <v>0</v>
      </c>
      <c r="K49" s="3">
        <f>IF(AND(IF('차트 정리 표'!$O$2 = 표메인[[#This Row],[연령대]], 1, 0),IF(COUNT(표장르정리[[#This Row],[Strategy]]),1,0)),1,0)</f>
        <v>0</v>
      </c>
      <c r="L49" s="3">
        <f>IF(AND(IF('차트 정리 표'!$O$2 = 표메인[[#This Row],[연령대]], 1, 0),IF(COUNT(표장르정리[[#This Row],[Puzzle]]),1,0)),1,0)</f>
        <v>0</v>
      </c>
      <c r="M49" s="3">
        <f>IF(AND(IF('차트 정리 표'!$O$2 = 표메인[[#This Row],[연령대]], 1, 0),IF(COUNT(표장르정리[[#This Row],[Board]]),1,0)),1,0)</f>
        <v>0</v>
      </c>
      <c r="N49" s="3">
        <f>IF(AND(IF('차트 정리 표'!$O$2 = 표메인[[#This Row],[연령대]], 1, 0),IF(COUNT(표장르정리[[#This Row],[Arcade]]),1,0)),1,0)</f>
        <v>0</v>
      </c>
      <c r="O49" s="3">
        <f>IF(AND(IF('차트 정리 표'!$O$2 = 표메인[[#This Row],[연령대]], 1, 0),IF(COUNT(표장르정리[[#This Row],[Simulation]]),1,0)),1,0)</f>
        <v>0</v>
      </c>
      <c r="P49" s="34">
        <f>IF(AND(IF('차트 정리 표'!$O$19 = 표메인[[#This Row],[연령대]], 1, 0),IF('차트 정리 표'!$J$20=표메인[[#This Row],[타격감
시각적 효과]],1,0)),1,0)</f>
        <v>0</v>
      </c>
      <c r="Q49" s="34">
        <f>IF(AND(IF('차트 정리 표'!$O$19 = 표메인[[#This Row],[연령대]], 1, 0),IF('차트 정리 표'!$J$21=표메인[[#This Row],[타격감
시각적 효과]],1,0)),1,0)</f>
        <v>0</v>
      </c>
      <c r="R49" s="34">
        <f>IF(AND(IF('차트 정리 표'!$O$19 = 표메인[[#This Row],[연령대]], 1, 0),IF('차트 정리 표'!$J$22=표메인[[#This Row],[타격감
시각적 효과]],1,0)),1,0)</f>
        <v>0</v>
      </c>
      <c r="S49" s="34">
        <f>IF(AND(IF('차트 정리 표'!$O$19 = 표메인[[#This Row],[연령대]], 1, 0),IF('차트 정리 표'!$J$23=표메인[[#This Row],[타격감
시각적 효과]],1,0)),1,0)</f>
        <v>0</v>
      </c>
      <c r="T49" s="34">
        <f>IF(AND(IF('차트 정리 표'!$O$25 = 표메인[[#This Row],[연령대]], 1, 0),IF('차트 정리 표'!$J$26=표메인[게임몰입도
청각적 효과],1,0)),1,0)</f>
        <v>0</v>
      </c>
      <c r="U49" s="34">
        <f>IF(AND(IF('차트 정리 표'!$O$25 = 표메인[[#This Row],[연령대]], 1, 0),IF('차트 정리 표'!$J$27=표메인[게임몰입도
청각적 효과],1,0)),1,0)</f>
        <v>0</v>
      </c>
      <c r="V49" s="34">
        <f>IF(AND(IF('차트 정리 표'!$O$25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표'!$O$2 = 표메인[[#This Row],[연령대]], 1, 0),IF(COUNT(표장르정리[[#This Row],[RPG]]),1,0)), 1, 0)</f>
        <v>0</v>
      </c>
      <c r="B50" s="3">
        <f>IF(AND(IF('차트 정리 표'!$O$2 = 표메인[[#This Row],[연령대]], 1, 0),IF(COUNT(표장르정리[[#This Row],[AOS]]),1,0)),1,0)</f>
        <v>0</v>
      </c>
      <c r="C50" s="3">
        <f>IF(AND(IF('차트 정리 표'!$O$2 = 표메인[[#This Row],[연령대]], 1, 0),IF(COUNT(표장르정리[[#This Row],[FPS]]),1,0)),1,0)</f>
        <v>0</v>
      </c>
      <c r="D50" s="3">
        <f>IF(AND(IF('차트 정리 표'!$O$2 = 표메인[[#This Row],[연령대]], 1, 0),IF(COUNT(표장르정리[[#This Row],[CCG]]),1,0)),1,0)</f>
        <v>0</v>
      </c>
      <c r="E50" s="3">
        <f>IF(AND(IF('차트 정리 표'!$O$2 = 표메인[[#This Row],[연령대]], 1, 0),IF(COUNT(표장르정리[[#This Row],[Roguelike]]),1,0)),1,0)</f>
        <v>0</v>
      </c>
      <c r="F50" s="3">
        <f>IF(AND(IF('차트 정리 표'!$O$2 = 표메인[[#This Row],[연령대]], 1, 0),IF(COUNT(표장르정리[[#This Row],[Soulslike]]),1,0)),1,0)</f>
        <v>0</v>
      </c>
      <c r="G50" s="3">
        <f>IF(AND(IF('차트 정리 표'!$O$2 = 표메인[[#This Row],[연령대]], 1, 0),IF(COUNT(표장르정리[[#This Row],[Rhythm]]),1,0)),1,0)</f>
        <v>0</v>
      </c>
      <c r="H50" s="3">
        <f>IF(AND(IF('차트 정리 표'!$O$2 = 표메인[[#This Row],[연령대]], 1, 0),IF(COUNT(표장르정리[[#This Row],[Racing]]),1,0)),1,0)</f>
        <v>0</v>
      </c>
      <c r="I50" s="3">
        <f>IF(AND(IF('차트 정리 표'!$O$2 = 표메인[[#This Row],[연령대]], 1, 0),IF(COUNT(표장르정리[[#This Row],[Sport]]),1,0)),1,0)</f>
        <v>0</v>
      </c>
      <c r="J50" s="3">
        <f>IF(AND(IF('차트 정리 표'!$O$2 = 표메인[[#This Row],[연령대]], 1, 0),IF(COUNT(표장르정리[[#This Row],[Stealth]]),1,0)),1,0)</f>
        <v>0</v>
      </c>
      <c r="K50" s="3">
        <f>IF(AND(IF('차트 정리 표'!$O$2 = 표메인[[#This Row],[연령대]], 1, 0),IF(COUNT(표장르정리[[#This Row],[Strategy]]),1,0)),1,0)</f>
        <v>0</v>
      </c>
      <c r="L50" s="3">
        <f>IF(AND(IF('차트 정리 표'!$O$2 = 표메인[[#This Row],[연령대]], 1, 0),IF(COUNT(표장르정리[[#This Row],[Puzzle]]),1,0)),1,0)</f>
        <v>0</v>
      </c>
      <c r="M50" s="3">
        <f>IF(AND(IF('차트 정리 표'!$O$2 = 표메인[[#This Row],[연령대]], 1, 0),IF(COUNT(표장르정리[[#This Row],[Board]]),1,0)),1,0)</f>
        <v>0</v>
      </c>
      <c r="N50" s="3">
        <f>IF(AND(IF('차트 정리 표'!$O$2 = 표메인[[#This Row],[연령대]], 1, 0),IF(COUNT(표장르정리[[#This Row],[Arcade]]),1,0)),1,0)</f>
        <v>0</v>
      </c>
      <c r="O50" s="3">
        <f>IF(AND(IF('차트 정리 표'!$O$2 = 표메인[[#This Row],[연령대]], 1, 0),IF(COUNT(표장르정리[[#This Row],[Simulation]]),1,0)),1,0)</f>
        <v>0</v>
      </c>
      <c r="P50" s="34">
        <f>IF(AND(IF('차트 정리 표'!$O$19 = 표메인[[#This Row],[연령대]], 1, 0),IF('차트 정리 표'!$J$20=표메인[[#This Row],[타격감
시각적 효과]],1,0)),1,0)</f>
        <v>0</v>
      </c>
      <c r="Q50" s="34">
        <f>IF(AND(IF('차트 정리 표'!$O$19 = 표메인[[#This Row],[연령대]], 1, 0),IF('차트 정리 표'!$J$21=표메인[[#This Row],[타격감
시각적 효과]],1,0)),1,0)</f>
        <v>0</v>
      </c>
      <c r="R50" s="34">
        <f>IF(AND(IF('차트 정리 표'!$O$19 = 표메인[[#This Row],[연령대]], 1, 0),IF('차트 정리 표'!$J$22=표메인[[#This Row],[타격감
시각적 효과]],1,0)),1,0)</f>
        <v>0</v>
      </c>
      <c r="S50" s="34">
        <f>IF(AND(IF('차트 정리 표'!$O$19 = 표메인[[#This Row],[연령대]], 1, 0),IF('차트 정리 표'!$J$23=표메인[[#This Row],[타격감
시각적 효과]],1,0)),1,0)</f>
        <v>0</v>
      </c>
      <c r="T50" s="34">
        <f>IF(AND(IF('차트 정리 표'!$O$25 = 표메인[[#This Row],[연령대]], 1, 0),IF('차트 정리 표'!$J$26=표메인[게임몰입도
청각적 효과],1,0)),1,0)</f>
        <v>0</v>
      </c>
      <c r="U50" s="34">
        <f>IF(AND(IF('차트 정리 표'!$O$25 = 표메인[[#This Row],[연령대]], 1, 0),IF('차트 정리 표'!$J$27=표메인[게임몰입도
청각적 효과],1,0)),1,0)</f>
        <v>0</v>
      </c>
      <c r="V50" s="34">
        <f>IF(AND(IF('차트 정리 표'!$O$25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표'!$O$2 = 표메인[[#This Row],[연령대]], 1, 0),IF(COUNT(표장르정리[[#This Row],[RPG]]),1,0)), 1, 0)</f>
        <v>0</v>
      </c>
      <c r="B51" s="3">
        <f>IF(AND(IF('차트 정리 표'!$O$2 = 표메인[[#This Row],[연령대]], 1, 0),IF(COUNT(표장르정리[[#This Row],[AOS]]),1,0)),1,0)</f>
        <v>0</v>
      </c>
      <c r="C51" s="3">
        <f>IF(AND(IF('차트 정리 표'!$O$2 = 표메인[[#This Row],[연령대]], 1, 0),IF(COUNT(표장르정리[[#This Row],[FPS]]),1,0)),1,0)</f>
        <v>0</v>
      </c>
      <c r="D51" s="3">
        <f>IF(AND(IF('차트 정리 표'!$O$2 = 표메인[[#This Row],[연령대]], 1, 0),IF(COUNT(표장르정리[[#This Row],[CCG]]),1,0)),1,0)</f>
        <v>0</v>
      </c>
      <c r="E51" s="3">
        <f>IF(AND(IF('차트 정리 표'!$O$2 = 표메인[[#This Row],[연령대]], 1, 0),IF(COUNT(표장르정리[[#This Row],[Roguelike]]),1,0)),1,0)</f>
        <v>0</v>
      </c>
      <c r="F51" s="3">
        <f>IF(AND(IF('차트 정리 표'!$O$2 = 표메인[[#This Row],[연령대]], 1, 0),IF(COUNT(표장르정리[[#This Row],[Soulslike]]),1,0)),1,0)</f>
        <v>0</v>
      </c>
      <c r="G51" s="3">
        <f>IF(AND(IF('차트 정리 표'!$O$2 = 표메인[[#This Row],[연령대]], 1, 0),IF(COUNT(표장르정리[[#This Row],[Rhythm]]),1,0)),1,0)</f>
        <v>0</v>
      </c>
      <c r="H51" s="3">
        <f>IF(AND(IF('차트 정리 표'!$O$2 = 표메인[[#This Row],[연령대]], 1, 0),IF(COUNT(표장르정리[[#This Row],[Racing]]),1,0)),1,0)</f>
        <v>0</v>
      </c>
      <c r="I51" s="3">
        <f>IF(AND(IF('차트 정리 표'!$O$2 = 표메인[[#This Row],[연령대]], 1, 0),IF(COUNT(표장르정리[[#This Row],[Sport]]),1,0)),1,0)</f>
        <v>0</v>
      </c>
      <c r="J51" s="3">
        <f>IF(AND(IF('차트 정리 표'!$O$2 = 표메인[[#This Row],[연령대]], 1, 0),IF(COUNT(표장르정리[[#This Row],[Stealth]]),1,0)),1,0)</f>
        <v>0</v>
      </c>
      <c r="K51" s="3">
        <f>IF(AND(IF('차트 정리 표'!$O$2 = 표메인[[#This Row],[연령대]], 1, 0),IF(COUNT(표장르정리[[#This Row],[Strategy]]),1,0)),1,0)</f>
        <v>0</v>
      </c>
      <c r="L51" s="3">
        <f>IF(AND(IF('차트 정리 표'!$O$2 = 표메인[[#This Row],[연령대]], 1, 0),IF(COUNT(표장르정리[[#This Row],[Puzzle]]),1,0)),1,0)</f>
        <v>0</v>
      </c>
      <c r="M51" s="3">
        <f>IF(AND(IF('차트 정리 표'!$O$2 = 표메인[[#This Row],[연령대]], 1, 0),IF(COUNT(표장르정리[[#This Row],[Board]]),1,0)),1,0)</f>
        <v>0</v>
      </c>
      <c r="N51" s="3">
        <f>IF(AND(IF('차트 정리 표'!$O$2 = 표메인[[#This Row],[연령대]], 1, 0),IF(COUNT(표장르정리[[#This Row],[Arcade]]),1,0)),1,0)</f>
        <v>0</v>
      </c>
      <c r="O51" s="3">
        <f>IF(AND(IF('차트 정리 표'!$O$2 = 표메인[[#This Row],[연령대]], 1, 0),IF(COUNT(표장르정리[[#This Row],[Simulation]]),1,0)),1,0)</f>
        <v>0</v>
      </c>
      <c r="P51" s="34">
        <f>IF(AND(IF('차트 정리 표'!$O$19 = 표메인[[#This Row],[연령대]], 1, 0),IF('차트 정리 표'!$J$20=표메인[[#This Row],[타격감
시각적 효과]],1,0)),1,0)</f>
        <v>0</v>
      </c>
      <c r="Q51" s="34">
        <f>IF(AND(IF('차트 정리 표'!$O$19 = 표메인[[#This Row],[연령대]], 1, 0),IF('차트 정리 표'!$J$21=표메인[[#This Row],[타격감
시각적 효과]],1,0)),1,0)</f>
        <v>0</v>
      </c>
      <c r="R51" s="34">
        <f>IF(AND(IF('차트 정리 표'!$O$19 = 표메인[[#This Row],[연령대]], 1, 0),IF('차트 정리 표'!$J$22=표메인[[#This Row],[타격감
시각적 효과]],1,0)),1,0)</f>
        <v>0</v>
      </c>
      <c r="S51" s="34">
        <f>IF(AND(IF('차트 정리 표'!$O$19 = 표메인[[#This Row],[연령대]], 1, 0),IF('차트 정리 표'!$J$23=표메인[[#This Row],[타격감
시각적 효과]],1,0)),1,0)</f>
        <v>0</v>
      </c>
      <c r="T51" s="34">
        <f>IF(AND(IF('차트 정리 표'!$O$25 = 표메인[[#This Row],[연령대]], 1, 0),IF('차트 정리 표'!$J$26=표메인[게임몰입도
청각적 효과],1,0)),1,0)</f>
        <v>0</v>
      </c>
      <c r="U51" s="34">
        <f>IF(AND(IF('차트 정리 표'!$O$25 = 표메인[[#This Row],[연령대]], 1, 0),IF('차트 정리 표'!$J$27=표메인[게임몰입도
청각적 효과],1,0)),1,0)</f>
        <v>0</v>
      </c>
      <c r="V51" s="34">
        <f>IF(AND(IF('차트 정리 표'!$O$25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표'!$O$2 = 표메인[[#This Row],[연령대]], 1, 0),IF(COUNT(표장르정리[[#This Row],[RPG]]),1,0)), 1, 0)</f>
        <v>0</v>
      </c>
      <c r="B52" s="3">
        <f>IF(AND(IF('차트 정리 표'!$O$2 = 표메인[[#This Row],[연령대]], 1, 0),IF(COUNT(표장르정리[[#This Row],[AOS]]),1,0)),1,0)</f>
        <v>0</v>
      </c>
      <c r="C52" s="3">
        <f>IF(AND(IF('차트 정리 표'!$O$2 = 표메인[[#This Row],[연령대]], 1, 0),IF(COUNT(표장르정리[[#This Row],[FPS]]),1,0)),1,0)</f>
        <v>0</v>
      </c>
      <c r="D52" s="3">
        <f>IF(AND(IF('차트 정리 표'!$O$2 = 표메인[[#This Row],[연령대]], 1, 0),IF(COUNT(표장르정리[[#This Row],[CCG]]),1,0)),1,0)</f>
        <v>0</v>
      </c>
      <c r="E52" s="3">
        <f>IF(AND(IF('차트 정리 표'!$O$2 = 표메인[[#This Row],[연령대]], 1, 0),IF(COUNT(표장르정리[[#This Row],[Roguelike]]),1,0)),1,0)</f>
        <v>0</v>
      </c>
      <c r="F52" s="3">
        <f>IF(AND(IF('차트 정리 표'!$O$2 = 표메인[[#This Row],[연령대]], 1, 0),IF(COUNT(표장르정리[[#This Row],[Soulslike]]),1,0)),1,0)</f>
        <v>0</v>
      </c>
      <c r="G52" s="3">
        <f>IF(AND(IF('차트 정리 표'!$O$2 = 표메인[[#This Row],[연령대]], 1, 0),IF(COUNT(표장르정리[[#This Row],[Rhythm]]),1,0)),1,0)</f>
        <v>0</v>
      </c>
      <c r="H52" s="3">
        <f>IF(AND(IF('차트 정리 표'!$O$2 = 표메인[[#This Row],[연령대]], 1, 0),IF(COUNT(표장르정리[[#This Row],[Racing]]),1,0)),1,0)</f>
        <v>0</v>
      </c>
      <c r="I52" s="3">
        <f>IF(AND(IF('차트 정리 표'!$O$2 = 표메인[[#This Row],[연령대]], 1, 0),IF(COUNT(표장르정리[[#This Row],[Sport]]),1,0)),1,0)</f>
        <v>0</v>
      </c>
      <c r="J52" s="3">
        <f>IF(AND(IF('차트 정리 표'!$O$2 = 표메인[[#This Row],[연령대]], 1, 0),IF(COUNT(표장르정리[[#This Row],[Stealth]]),1,0)),1,0)</f>
        <v>0</v>
      </c>
      <c r="K52" s="3">
        <f>IF(AND(IF('차트 정리 표'!$O$2 = 표메인[[#This Row],[연령대]], 1, 0),IF(COUNT(표장르정리[[#This Row],[Strategy]]),1,0)),1,0)</f>
        <v>0</v>
      </c>
      <c r="L52" s="3">
        <f>IF(AND(IF('차트 정리 표'!$O$2 = 표메인[[#This Row],[연령대]], 1, 0),IF(COUNT(표장르정리[[#This Row],[Puzzle]]),1,0)),1,0)</f>
        <v>0</v>
      </c>
      <c r="M52" s="3">
        <f>IF(AND(IF('차트 정리 표'!$O$2 = 표메인[[#This Row],[연령대]], 1, 0),IF(COUNT(표장르정리[[#This Row],[Board]]),1,0)),1,0)</f>
        <v>0</v>
      </c>
      <c r="N52" s="3">
        <f>IF(AND(IF('차트 정리 표'!$O$2 = 표메인[[#This Row],[연령대]], 1, 0),IF(COUNT(표장르정리[[#This Row],[Arcade]]),1,0)),1,0)</f>
        <v>0</v>
      </c>
      <c r="O52" s="3">
        <f>IF(AND(IF('차트 정리 표'!$O$2 = 표메인[[#This Row],[연령대]], 1, 0),IF(COUNT(표장르정리[[#This Row],[Simulation]]),1,0)),1,0)</f>
        <v>0</v>
      </c>
      <c r="P52" s="34">
        <f>IF(AND(IF('차트 정리 표'!$O$19 = 표메인[[#This Row],[연령대]], 1, 0),IF('차트 정리 표'!$J$20=표메인[[#This Row],[타격감
시각적 효과]],1,0)),1,0)</f>
        <v>0</v>
      </c>
      <c r="Q52" s="34">
        <f>IF(AND(IF('차트 정리 표'!$O$19 = 표메인[[#This Row],[연령대]], 1, 0),IF('차트 정리 표'!$J$21=표메인[[#This Row],[타격감
시각적 효과]],1,0)),1,0)</f>
        <v>0</v>
      </c>
      <c r="R52" s="34">
        <f>IF(AND(IF('차트 정리 표'!$O$19 = 표메인[[#This Row],[연령대]], 1, 0),IF('차트 정리 표'!$J$22=표메인[[#This Row],[타격감
시각적 효과]],1,0)),1,0)</f>
        <v>0</v>
      </c>
      <c r="S52" s="34">
        <f>IF(AND(IF('차트 정리 표'!$O$19 = 표메인[[#This Row],[연령대]], 1, 0),IF('차트 정리 표'!$J$23=표메인[[#This Row],[타격감
시각적 효과]],1,0)),1,0)</f>
        <v>0</v>
      </c>
      <c r="T52" s="34">
        <f>IF(AND(IF('차트 정리 표'!$O$25 = 표메인[[#This Row],[연령대]], 1, 0),IF('차트 정리 표'!$J$26=표메인[게임몰입도
청각적 효과],1,0)),1,0)</f>
        <v>0</v>
      </c>
      <c r="U52" s="34">
        <f>IF(AND(IF('차트 정리 표'!$O$25 = 표메인[[#This Row],[연령대]], 1, 0),IF('차트 정리 표'!$J$27=표메인[게임몰입도
청각적 효과],1,0)),1,0)</f>
        <v>0</v>
      </c>
      <c r="V52" s="34">
        <f>IF(AND(IF('차트 정리 표'!$O$25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표'!$O$2 = 표메인[[#This Row],[연령대]], 1, 0),IF(COUNT(표장르정리[[#This Row],[RPG]]),1,0)), 1, 0)</f>
        <v>0</v>
      </c>
      <c r="B53" s="3">
        <f>IF(AND(IF('차트 정리 표'!$O$2 = 표메인[[#This Row],[연령대]], 1, 0),IF(COUNT(표장르정리[[#This Row],[AOS]]),1,0)),1,0)</f>
        <v>0</v>
      </c>
      <c r="C53" s="3">
        <f>IF(AND(IF('차트 정리 표'!$O$2 = 표메인[[#This Row],[연령대]], 1, 0),IF(COUNT(표장르정리[[#This Row],[FPS]]),1,0)),1,0)</f>
        <v>0</v>
      </c>
      <c r="D53" s="3">
        <f>IF(AND(IF('차트 정리 표'!$O$2 = 표메인[[#This Row],[연령대]], 1, 0),IF(COUNT(표장르정리[[#This Row],[CCG]]),1,0)),1,0)</f>
        <v>0</v>
      </c>
      <c r="E53" s="3">
        <f>IF(AND(IF('차트 정리 표'!$O$2 = 표메인[[#This Row],[연령대]], 1, 0),IF(COUNT(표장르정리[[#This Row],[Roguelike]]),1,0)),1,0)</f>
        <v>0</v>
      </c>
      <c r="F53" s="3">
        <f>IF(AND(IF('차트 정리 표'!$O$2 = 표메인[[#This Row],[연령대]], 1, 0),IF(COUNT(표장르정리[[#This Row],[Soulslike]]),1,0)),1,0)</f>
        <v>0</v>
      </c>
      <c r="G53" s="3">
        <f>IF(AND(IF('차트 정리 표'!$O$2 = 표메인[[#This Row],[연령대]], 1, 0),IF(COUNT(표장르정리[[#This Row],[Rhythm]]),1,0)),1,0)</f>
        <v>0</v>
      </c>
      <c r="H53" s="3">
        <f>IF(AND(IF('차트 정리 표'!$O$2 = 표메인[[#This Row],[연령대]], 1, 0),IF(COUNT(표장르정리[[#This Row],[Racing]]),1,0)),1,0)</f>
        <v>0</v>
      </c>
      <c r="I53" s="3">
        <f>IF(AND(IF('차트 정리 표'!$O$2 = 표메인[[#This Row],[연령대]], 1, 0),IF(COUNT(표장르정리[[#This Row],[Sport]]),1,0)),1,0)</f>
        <v>0</v>
      </c>
      <c r="J53" s="3">
        <f>IF(AND(IF('차트 정리 표'!$O$2 = 표메인[[#This Row],[연령대]], 1, 0),IF(COUNT(표장르정리[[#This Row],[Stealth]]),1,0)),1,0)</f>
        <v>0</v>
      </c>
      <c r="K53" s="3">
        <f>IF(AND(IF('차트 정리 표'!$O$2 = 표메인[[#This Row],[연령대]], 1, 0),IF(COUNT(표장르정리[[#This Row],[Strategy]]),1,0)),1,0)</f>
        <v>0</v>
      </c>
      <c r="L53" s="3">
        <f>IF(AND(IF('차트 정리 표'!$O$2 = 표메인[[#This Row],[연령대]], 1, 0),IF(COUNT(표장르정리[[#This Row],[Puzzle]]),1,0)),1,0)</f>
        <v>0</v>
      </c>
      <c r="M53" s="3">
        <f>IF(AND(IF('차트 정리 표'!$O$2 = 표메인[[#This Row],[연령대]], 1, 0),IF(COUNT(표장르정리[[#This Row],[Board]]),1,0)),1,0)</f>
        <v>0</v>
      </c>
      <c r="N53" s="3">
        <f>IF(AND(IF('차트 정리 표'!$O$2 = 표메인[[#This Row],[연령대]], 1, 0),IF(COUNT(표장르정리[[#This Row],[Arcade]]),1,0)),1,0)</f>
        <v>0</v>
      </c>
      <c r="O53" s="3">
        <f>IF(AND(IF('차트 정리 표'!$O$2 = 표메인[[#This Row],[연령대]], 1, 0),IF(COUNT(표장르정리[[#This Row],[Simulation]]),1,0)),1,0)</f>
        <v>0</v>
      </c>
      <c r="P53" s="34">
        <f>IF(AND(IF('차트 정리 표'!$O$19 = 표메인[[#This Row],[연령대]], 1, 0),IF('차트 정리 표'!$J$20=표메인[[#This Row],[타격감
시각적 효과]],1,0)),1,0)</f>
        <v>0</v>
      </c>
      <c r="Q53" s="34">
        <f>IF(AND(IF('차트 정리 표'!$O$19 = 표메인[[#This Row],[연령대]], 1, 0),IF('차트 정리 표'!$J$21=표메인[[#This Row],[타격감
시각적 효과]],1,0)),1,0)</f>
        <v>0</v>
      </c>
      <c r="R53" s="34">
        <f>IF(AND(IF('차트 정리 표'!$O$19 = 표메인[[#This Row],[연령대]], 1, 0),IF('차트 정리 표'!$J$22=표메인[[#This Row],[타격감
시각적 효과]],1,0)),1,0)</f>
        <v>0</v>
      </c>
      <c r="S53" s="34">
        <f>IF(AND(IF('차트 정리 표'!$O$19 = 표메인[[#This Row],[연령대]], 1, 0),IF('차트 정리 표'!$J$23=표메인[[#This Row],[타격감
시각적 효과]],1,0)),1,0)</f>
        <v>0</v>
      </c>
      <c r="T53" s="34">
        <f>IF(AND(IF('차트 정리 표'!$O$25 = 표메인[[#This Row],[연령대]], 1, 0),IF('차트 정리 표'!$J$26=표메인[게임몰입도
청각적 효과],1,0)),1,0)</f>
        <v>0</v>
      </c>
      <c r="U53" s="34">
        <f>IF(AND(IF('차트 정리 표'!$O$25 = 표메인[[#This Row],[연령대]], 1, 0),IF('차트 정리 표'!$J$27=표메인[게임몰입도
청각적 효과],1,0)),1,0)</f>
        <v>0</v>
      </c>
      <c r="V53" s="34">
        <f>IF(AND(IF('차트 정리 표'!$O$25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표'!$O$2 = 표메인[[#This Row],[연령대]], 1, 0),IF(COUNT(표장르정리[[#This Row],[RPG]]),1,0)), 1, 0)</f>
        <v>0</v>
      </c>
      <c r="B54" s="3">
        <f>IF(AND(IF('차트 정리 표'!$O$2 = 표메인[[#This Row],[연령대]], 1, 0),IF(COUNT(표장르정리[[#This Row],[AOS]]),1,0)),1,0)</f>
        <v>0</v>
      </c>
      <c r="C54" s="3">
        <f>IF(AND(IF('차트 정리 표'!$O$2 = 표메인[[#This Row],[연령대]], 1, 0),IF(COUNT(표장르정리[[#This Row],[FPS]]),1,0)),1,0)</f>
        <v>0</v>
      </c>
      <c r="D54" s="3">
        <f>IF(AND(IF('차트 정리 표'!$O$2 = 표메인[[#This Row],[연령대]], 1, 0),IF(COUNT(표장르정리[[#This Row],[CCG]]),1,0)),1,0)</f>
        <v>0</v>
      </c>
      <c r="E54" s="3">
        <f>IF(AND(IF('차트 정리 표'!$O$2 = 표메인[[#This Row],[연령대]], 1, 0),IF(COUNT(표장르정리[[#This Row],[Roguelike]]),1,0)),1,0)</f>
        <v>0</v>
      </c>
      <c r="F54" s="3">
        <f>IF(AND(IF('차트 정리 표'!$O$2 = 표메인[[#This Row],[연령대]], 1, 0),IF(COUNT(표장르정리[[#This Row],[Soulslike]]),1,0)),1,0)</f>
        <v>0</v>
      </c>
      <c r="G54" s="3">
        <f>IF(AND(IF('차트 정리 표'!$O$2 = 표메인[[#This Row],[연령대]], 1, 0),IF(COUNT(표장르정리[[#This Row],[Rhythm]]),1,0)),1,0)</f>
        <v>0</v>
      </c>
      <c r="H54" s="3">
        <f>IF(AND(IF('차트 정리 표'!$O$2 = 표메인[[#This Row],[연령대]], 1, 0),IF(COUNT(표장르정리[[#This Row],[Racing]]),1,0)),1,0)</f>
        <v>0</v>
      </c>
      <c r="I54" s="3">
        <f>IF(AND(IF('차트 정리 표'!$O$2 = 표메인[[#This Row],[연령대]], 1, 0),IF(COUNT(표장르정리[[#This Row],[Sport]]),1,0)),1,0)</f>
        <v>0</v>
      </c>
      <c r="J54" s="3">
        <f>IF(AND(IF('차트 정리 표'!$O$2 = 표메인[[#This Row],[연령대]], 1, 0),IF(COUNT(표장르정리[[#This Row],[Stealth]]),1,0)),1,0)</f>
        <v>0</v>
      </c>
      <c r="K54" s="3">
        <f>IF(AND(IF('차트 정리 표'!$O$2 = 표메인[[#This Row],[연령대]], 1, 0),IF(COUNT(표장르정리[[#This Row],[Strategy]]),1,0)),1,0)</f>
        <v>0</v>
      </c>
      <c r="L54" s="3">
        <f>IF(AND(IF('차트 정리 표'!$O$2 = 표메인[[#This Row],[연령대]], 1, 0),IF(COUNT(표장르정리[[#This Row],[Puzzle]]),1,0)),1,0)</f>
        <v>0</v>
      </c>
      <c r="M54" s="3">
        <f>IF(AND(IF('차트 정리 표'!$O$2 = 표메인[[#This Row],[연령대]], 1, 0),IF(COUNT(표장르정리[[#This Row],[Board]]),1,0)),1,0)</f>
        <v>0</v>
      </c>
      <c r="N54" s="3">
        <f>IF(AND(IF('차트 정리 표'!$O$2 = 표메인[[#This Row],[연령대]], 1, 0),IF(COUNT(표장르정리[[#This Row],[Arcade]]),1,0)),1,0)</f>
        <v>0</v>
      </c>
      <c r="O54" s="3">
        <f>IF(AND(IF('차트 정리 표'!$O$2 = 표메인[[#This Row],[연령대]], 1, 0),IF(COUNT(표장르정리[[#This Row],[Simulation]]),1,0)),1,0)</f>
        <v>0</v>
      </c>
      <c r="P54" s="34">
        <f>IF(AND(IF('차트 정리 표'!$O$19 = 표메인[[#This Row],[연령대]], 1, 0),IF('차트 정리 표'!$J$20=표메인[[#This Row],[타격감
시각적 효과]],1,0)),1,0)</f>
        <v>0</v>
      </c>
      <c r="Q54" s="34">
        <f>IF(AND(IF('차트 정리 표'!$O$19 = 표메인[[#This Row],[연령대]], 1, 0),IF('차트 정리 표'!$J$21=표메인[[#This Row],[타격감
시각적 효과]],1,0)),1,0)</f>
        <v>0</v>
      </c>
      <c r="R54" s="34">
        <f>IF(AND(IF('차트 정리 표'!$O$19 = 표메인[[#This Row],[연령대]], 1, 0),IF('차트 정리 표'!$J$22=표메인[[#This Row],[타격감
시각적 효과]],1,0)),1,0)</f>
        <v>0</v>
      </c>
      <c r="S54" s="34">
        <f>IF(AND(IF('차트 정리 표'!$O$19 = 표메인[[#This Row],[연령대]], 1, 0),IF('차트 정리 표'!$J$23=표메인[[#This Row],[타격감
시각적 효과]],1,0)),1,0)</f>
        <v>0</v>
      </c>
      <c r="T54" s="34">
        <f>IF(AND(IF('차트 정리 표'!$O$25 = 표메인[[#This Row],[연령대]], 1, 0),IF('차트 정리 표'!$J$26=표메인[게임몰입도
청각적 효과],1,0)),1,0)</f>
        <v>0</v>
      </c>
      <c r="U54" s="34">
        <f>IF(AND(IF('차트 정리 표'!$O$25 = 표메인[[#This Row],[연령대]], 1, 0),IF('차트 정리 표'!$J$27=표메인[게임몰입도
청각적 효과],1,0)),1,0)</f>
        <v>0</v>
      </c>
      <c r="V54" s="34">
        <f>IF(AND(IF('차트 정리 표'!$O$25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표'!$O$2 = 표메인[[#This Row],[연령대]], 1, 0),IF(COUNT(표장르정리[[#This Row],[RPG]]),1,0)), 1, 0)</f>
        <v>0</v>
      </c>
      <c r="B55" s="3">
        <f>IF(AND(IF('차트 정리 표'!$O$2 = 표메인[[#This Row],[연령대]], 1, 0),IF(COUNT(표장르정리[[#This Row],[AOS]]),1,0)),1,0)</f>
        <v>0</v>
      </c>
      <c r="C55" s="3">
        <f>IF(AND(IF('차트 정리 표'!$O$2 = 표메인[[#This Row],[연령대]], 1, 0),IF(COUNT(표장르정리[[#This Row],[FPS]]),1,0)),1,0)</f>
        <v>0</v>
      </c>
      <c r="D55" s="3">
        <f>IF(AND(IF('차트 정리 표'!$O$2 = 표메인[[#This Row],[연령대]], 1, 0),IF(COUNT(표장르정리[[#This Row],[CCG]]),1,0)),1,0)</f>
        <v>0</v>
      </c>
      <c r="E55" s="3">
        <f>IF(AND(IF('차트 정리 표'!$O$2 = 표메인[[#This Row],[연령대]], 1, 0),IF(COUNT(표장르정리[[#This Row],[Roguelike]]),1,0)),1,0)</f>
        <v>0</v>
      </c>
      <c r="F55" s="3">
        <f>IF(AND(IF('차트 정리 표'!$O$2 = 표메인[[#This Row],[연령대]], 1, 0),IF(COUNT(표장르정리[[#This Row],[Soulslike]]),1,0)),1,0)</f>
        <v>0</v>
      </c>
      <c r="G55" s="3">
        <f>IF(AND(IF('차트 정리 표'!$O$2 = 표메인[[#This Row],[연령대]], 1, 0),IF(COUNT(표장르정리[[#This Row],[Rhythm]]),1,0)),1,0)</f>
        <v>0</v>
      </c>
      <c r="H55" s="3">
        <f>IF(AND(IF('차트 정리 표'!$O$2 = 표메인[[#This Row],[연령대]], 1, 0),IF(COUNT(표장르정리[[#This Row],[Racing]]),1,0)),1,0)</f>
        <v>0</v>
      </c>
      <c r="I55" s="3">
        <f>IF(AND(IF('차트 정리 표'!$O$2 = 표메인[[#This Row],[연령대]], 1, 0),IF(COUNT(표장르정리[[#This Row],[Sport]]),1,0)),1,0)</f>
        <v>0</v>
      </c>
      <c r="J55" s="3">
        <f>IF(AND(IF('차트 정리 표'!$O$2 = 표메인[[#This Row],[연령대]], 1, 0),IF(COUNT(표장르정리[[#This Row],[Stealth]]),1,0)),1,0)</f>
        <v>0</v>
      </c>
      <c r="K55" s="3">
        <f>IF(AND(IF('차트 정리 표'!$O$2 = 표메인[[#This Row],[연령대]], 1, 0),IF(COUNT(표장르정리[[#This Row],[Strategy]]),1,0)),1,0)</f>
        <v>0</v>
      </c>
      <c r="L55" s="3">
        <f>IF(AND(IF('차트 정리 표'!$O$2 = 표메인[[#This Row],[연령대]], 1, 0),IF(COUNT(표장르정리[[#This Row],[Puzzle]]),1,0)),1,0)</f>
        <v>0</v>
      </c>
      <c r="M55" s="3">
        <f>IF(AND(IF('차트 정리 표'!$O$2 = 표메인[[#This Row],[연령대]], 1, 0),IF(COUNT(표장르정리[[#This Row],[Board]]),1,0)),1,0)</f>
        <v>0</v>
      </c>
      <c r="N55" s="3">
        <f>IF(AND(IF('차트 정리 표'!$O$2 = 표메인[[#This Row],[연령대]], 1, 0),IF(COUNT(표장르정리[[#This Row],[Arcade]]),1,0)),1,0)</f>
        <v>0</v>
      </c>
      <c r="O55" s="3">
        <f>IF(AND(IF('차트 정리 표'!$O$2 = 표메인[[#This Row],[연령대]], 1, 0),IF(COUNT(표장르정리[[#This Row],[Simulation]]),1,0)),1,0)</f>
        <v>0</v>
      </c>
      <c r="P55" s="34">
        <f>IF(AND(IF('차트 정리 표'!$O$19 = 표메인[[#This Row],[연령대]], 1, 0),IF('차트 정리 표'!$J$20=표메인[[#This Row],[타격감
시각적 효과]],1,0)),1,0)</f>
        <v>0</v>
      </c>
      <c r="Q55" s="34">
        <f>IF(AND(IF('차트 정리 표'!$O$19 = 표메인[[#This Row],[연령대]], 1, 0),IF('차트 정리 표'!$J$21=표메인[[#This Row],[타격감
시각적 효과]],1,0)),1,0)</f>
        <v>0</v>
      </c>
      <c r="R55" s="34">
        <f>IF(AND(IF('차트 정리 표'!$O$19 = 표메인[[#This Row],[연령대]], 1, 0),IF('차트 정리 표'!$J$22=표메인[[#This Row],[타격감
시각적 효과]],1,0)),1,0)</f>
        <v>0</v>
      </c>
      <c r="S55" s="34">
        <f>IF(AND(IF('차트 정리 표'!$O$19 = 표메인[[#This Row],[연령대]], 1, 0),IF('차트 정리 표'!$J$23=표메인[[#This Row],[타격감
시각적 효과]],1,0)),1,0)</f>
        <v>0</v>
      </c>
      <c r="T55" s="34">
        <f>IF(AND(IF('차트 정리 표'!$O$25 = 표메인[[#This Row],[연령대]], 1, 0),IF('차트 정리 표'!$J$26=표메인[게임몰입도
청각적 효과],1,0)),1,0)</f>
        <v>0</v>
      </c>
      <c r="U55" s="34">
        <f>IF(AND(IF('차트 정리 표'!$O$25 = 표메인[[#This Row],[연령대]], 1, 0),IF('차트 정리 표'!$J$27=표메인[게임몰입도
청각적 효과],1,0)),1,0)</f>
        <v>0</v>
      </c>
      <c r="V55" s="34">
        <f>IF(AND(IF('차트 정리 표'!$O$25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표'!$O$2 = 표메인[[#This Row],[연령대]], 1, 0),IF(COUNT(표장르정리[[#This Row],[RPG]]),1,0)), 1, 0)</f>
        <v>0</v>
      </c>
      <c r="B56" s="3">
        <f>IF(AND(IF('차트 정리 표'!$O$2 = 표메인[[#This Row],[연령대]], 1, 0),IF(COUNT(표장르정리[[#This Row],[AOS]]),1,0)),1,0)</f>
        <v>0</v>
      </c>
      <c r="C56" s="3">
        <f>IF(AND(IF('차트 정리 표'!$O$2 = 표메인[[#This Row],[연령대]], 1, 0),IF(COUNT(표장르정리[[#This Row],[FPS]]),1,0)),1,0)</f>
        <v>0</v>
      </c>
      <c r="D56" s="3">
        <f>IF(AND(IF('차트 정리 표'!$O$2 = 표메인[[#This Row],[연령대]], 1, 0),IF(COUNT(표장르정리[[#This Row],[CCG]]),1,0)),1,0)</f>
        <v>0</v>
      </c>
      <c r="E56" s="3">
        <f>IF(AND(IF('차트 정리 표'!$O$2 = 표메인[[#This Row],[연령대]], 1, 0),IF(COUNT(표장르정리[[#This Row],[Roguelike]]),1,0)),1,0)</f>
        <v>0</v>
      </c>
      <c r="F56" s="3">
        <f>IF(AND(IF('차트 정리 표'!$O$2 = 표메인[[#This Row],[연령대]], 1, 0),IF(COUNT(표장르정리[[#This Row],[Soulslike]]),1,0)),1,0)</f>
        <v>0</v>
      </c>
      <c r="G56" s="3">
        <f>IF(AND(IF('차트 정리 표'!$O$2 = 표메인[[#This Row],[연령대]], 1, 0),IF(COUNT(표장르정리[[#This Row],[Rhythm]]),1,0)),1,0)</f>
        <v>0</v>
      </c>
      <c r="H56" s="3">
        <f>IF(AND(IF('차트 정리 표'!$O$2 = 표메인[[#This Row],[연령대]], 1, 0),IF(COUNT(표장르정리[[#This Row],[Racing]]),1,0)),1,0)</f>
        <v>0</v>
      </c>
      <c r="I56" s="3">
        <f>IF(AND(IF('차트 정리 표'!$O$2 = 표메인[[#This Row],[연령대]], 1, 0),IF(COUNT(표장르정리[[#This Row],[Sport]]),1,0)),1,0)</f>
        <v>0</v>
      </c>
      <c r="J56" s="3">
        <f>IF(AND(IF('차트 정리 표'!$O$2 = 표메인[[#This Row],[연령대]], 1, 0),IF(COUNT(표장르정리[[#This Row],[Stealth]]),1,0)),1,0)</f>
        <v>0</v>
      </c>
      <c r="K56" s="3">
        <f>IF(AND(IF('차트 정리 표'!$O$2 = 표메인[[#This Row],[연령대]], 1, 0),IF(COUNT(표장르정리[[#This Row],[Strategy]]),1,0)),1,0)</f>
        <v>0</v>
      </c>
      <c r="L56" s="3">
        <f>IF(AND(IF('차트 정리 표'!$O$2 = 표메인[[#This Row],[연령대]], 1, 0),IF(COUNT(표장르정리[[#This Row],[Puzzle]]),1,0)),1,0)</f>
        <v>0</v>
      </c>
      <c r="M56" s="3">
        <f>IF(AND(IF('차트 정리 표'!$O$2 = 표메인[[#This Row],[연령대]], 1, 0),IF(COUNT(표장르정리[[#This Row],[Board]]),1,0)),1,0)</f>
        <v>0</v>
      </c>
      <c r="N56" s="3">
        <f>IF(AND(IF('차트 정리 표'!$O$2 = 표메인[[#This Row],[연령대]], 1, 0),IF(COUNT(표장르정리[[#This Row],[Arcade]]),1,0)),1,0)</f>
        <v>0</v>
      </c>
      <c r="O56" s="3">
        <f>IF(AND(IF('차트 정리 표'!$O$2 = 표메인[[#This Row],[연령대]], 1, 0),IF(COUNT(표장르정리[[#This Row],[Simulation]]),1,0)),1,0)</f>
        <v>0</v>
      </c>
      <c r="P56" s="34">
        <f>IF(AND(IF('차트 정리 표'!$O$19 = 표메인[[#This Row],[연령대]], 1, 0),IF('차트 정리 표'!$J$20=표메인[[#This Row],[타격감
시각적 효과]],1,0)),1,0)</f>
        <v>0</v>
      </c>
      <c r="Q56" s="34">
        <f>IF(AND(IF('차트 정리 표'!$O$19 = 표메인[[#This Row],[연령대]], 1, 0),IF('차트 정리 표'!$J$21=표메인[[#This Row],[타격감
시각적 효과]],1,0)),1,0)</f>
        <v>0</v>
      </c>
      <c r="R56" s="34">
        <f>IF(AND(IF('차트 정리 표'!$O$19 = 표메인[[#This Row],[연령대]], 1, 0),IF('차트 정리 표'!$J$22=표메인[[#This Row],[타격감
시각적 효과]],1,0)),1,0)</f>
        <v>0</v>
      </c>
      <c r="S56" s="34">
        <f>IF(AND(IF('차트 정리 표'!$O$19 = 표메인[[#This Row],[연령대]], 1, 0),IF('차트 정리 표'!$J$23=표메인[[#This Row],[타격감
시각적 효과]],1,0)),1,0)</f>
        <v>0</v>
      </c>
      <c r="T56" s="34">
        <f>IF(AND(IF('차트 정리 표'!$O$25 = 표메인[[#This Row],[연령대]], 1, 0),IF('차트 정리 표'!$J$26=표메인[게임몰입도
청각적 효과],1,0)),1,0)</f>
        <v>0</v>
      </c>
      <c r="U56" s="34">
        <f>IF(AND(IF('차트 정리 표'!$O$25 = 표메인[[#This Row],[연령대]], 1, 0),IF('차트 정리 표'!$J$27=표메인[게임몰입도
청각적 효과],1,0)),1,0)</f>
        <v>0</v>
      </c>
      <c r="V56" s="34">
        <f>IF(AND(IF('차트 정리 표'!$O$25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표'!$O$2 = 표메인[[#This Row],[연령대]], 1, 0),IF(COUNT(표장르정리[[#This Row],[RPG]]),1,0)), 1, 0)</f>
        <v>0</v>
      </c>
      <c r="B57" s="3">
        <f>IF(AND(IF('차트 정리 표'!$O$2 = 표메인[[#This Row],[연령대]], 1, 0),IF(COUNT(표장르정리[[#This Row],[AOS]]),1,0)),1,0)</f>
        <v>0</v>
      </c>
      <c r="C57" s="3">
        <f>IF(AND(IF('차트 정리 표'!$O$2 = 표메인[[#This Row],[연령대]], 1, 0),IF(COUNT(표장르정리[[#This Row],[FPS]]),1,0)),1,0)</f>
        <v>0</v>
      </c>
      <c r="D57" s="3">
        <f>IF(AND(IF('차트 정리 표'!$O$2 = 표메인[[#This Row],[연령대]], 1, 0),IF(COUNT(표장르정리[[#This Row],[CCG]]),1,0)),1,0)</f>
        <v>0</v>
      </c>
      <c r="E57" s="3">
        <f>IF(AND(IF('차트 정리 표'!$O$2 = 표메인[[#This Row],[연령대]], 1, 0),IF(COUNT(표장르정리[[#This Row],[Roguelike]]),1,0)),1,0)</f>
        <v>0</v>
      </c>
      <c r="F57" s="3">
        <f>IF(AND(IF('차트 정리 표'!$O$2 = 표메인[[#This Row],[연령대]], 1, 0),IF(COUNT(표장르정리[[#This Row],[Soulslike]]),1,0)),1,0)</f>
        <v>0</v>
      </c>
      <c r="G57" s="3">
        <f>IF(AND(IF('차트 정리 표'!$O$2 = 표메인[[#This Row],[연령대]], 1, 0),IF(COUNT(표장르정리[[#This Row],[Rhythm]]),1,0)),1,0)</f>
        <v>0</v>
      </c>
      <c r="H57" s="3">
        <f>IF(AND(IF('차트 정리 표'!$O$2 = 표메인[[#This Row],[연령대]], 1, 0),IF(COUNT(표장르정리[[#This Row],[Racing]]),1,0)),1,0)</f>
        <v>0</v>
      </c>
      <c r="I57" s="3">
        <f>IF(AND(IF('차트 정리 표'!$O$2 = 표메인[[#This Row],[연령대]], 1, 0),IF(COUNT(표장르정리[[#This Row],[Sport]]),1,0)),1,0)</f>
        <v>0</v>
      </c>
      <c r="J57" s="3">
        <f>IF(AND(IF('차트 정리 표'!$O$2 = 표메인[[#This Row],[연령대]], 1, 0),IF(COUNT(표장르정리[[#This Row],[Stealth]]),1,0)),1,0)</f>
        <v>0</v>
      </c>
      <c r="K57" s="3">
        <f>IF(AND(IF('차트 정리 표'!$O$2 = 표메인[[#This Row],[연령대]], 1, 0),IF(COUNT(표장르정리[[#This Row],[Strategy]]),1,0)),1,0)</f>
        <v>0</v>
      </c>
      <c r="L57" s="3">
        <f>IF(AND(IF('차트 정리 표'!$O$2 = 표메인[[#This Row],[연령대]], 1, 0),IF(COUNT(표장르정리[[#This Row],[Puzzle]]),1,0)),1,0)</f>
        <v>0</v>
      </c>
      <c r="M57" s="3">
        <f>IF(AND(IF('차트 정리 표'!$O$2 = 표메인[[#This Row],[연령대]], 1, 0),IF(COUNT(표장르정리[[#This Row],[Board]]),1,0)),1,0)</f>
        <v>0</v>
      </c>
      <c r="N57" s="3">
        <f>IF(AND(IF('차트 정리 표'!$O$2 = 표메인[[#This Row],[연령대]], 1, 0),IF(COUNT(표장르정리[[#This Row],[Arcade]]),1,0)),1,0)</f>
        <v>0</v>
      </c>
      <c r="O57" s="3">
        <f>IF(AND(IF('차트 정리 표'!$O$2 = 표메인[[#This Row],[연령대]], 1, 0),IF(COUNT(표장르정리[[#This Row],[Simulation]]),1,0)),1,0)</f>
        <v>0</v>
      </c>
      <c r="P57" s="34">
        <f>IF(AND(IF('차트 정리 표'!$O$19 = 표메인[[#This Row],[연령대]], 1, 0),IF('차트 정리 표'!$J$20=표메인[[#This Row],[타격감
시각적 효과]],1,0)),1,0)</f>
        <v>0</v>
      </c>
      <c r="Q57" s="34">
        <f>IF(AND(IF('차트 정리 표'!$O$19 = 표메인[[#This Row],[연령대]], 1, 0),IF('차트 정리 표'!$J$21=표메인[[#This Row],[타격감
시각적 효과]],1,0)),1,0)</f>
        <v>0</v>
      </c>
      <c r="R57" s="34">
        <f>IF(AND(IF('차트 정리 표'!$O$19 = 표메인[[#This Row],[연령대]], 1, 0),IF('차트 정리 표'!$J$22=표메인[[#This Row],[타격감
시각적 효과]],1,0)),1,0)</f>
        <v>0</v>
      </c>
      <c r="S57" s="34">
        <f>IF(AND(IF('차트 정리 표'!$O$19 = 표메인[[#This Row],[연령대]], 1, 0),IF('차트 정리 표'!$J$23=표메인[[#This Row],[타격감
시각적 효과]],1,0)),1,0)</f>
        <v>0</v>
      </c>
      <c r="T57" s="34">
        <f>IF(AND(IF('차트 정리 표'!$O$25 = 표메인[[#This Row],[연령대]], 1, 0),IF('차트 정리 표'!$J$26=표메인[게임몰입도
청각적 효과],1,0)),1,0)</f>
        <v>0</v>
      </c>
      <c r="U57" s="34">
        <f>IF(AND(IF('차트 정리 표'!$O$25 = 표메인[[#This Row],[연령대]], 1, 0),IF('차트 정리 표'!$J$27=표메인[게임몰입도
청각적 효과],1,0)),1,0)</f>
        <v>0</v>
      </c>
      <c r="V57" s="34">
        <f>IF(AND(IF('차트 정리 표'!$O$25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표'!$O$2 = 표메인[[#This Row],[연령대]], 1, 0),IF(COUNT(표장르정리[[#This Row],[RPG]]),1,0)), 1, 0)</f>
        <v>0</v>
      </c>
      <c r="B58" s="3">
        <f>IF(AND(IF('차트 정리 표'!$O$2 = 표메인[[#This Row],[연령대]], 1, 0),IF(COUNT(표장르정리[[#This Row],[AOS]]),1,0)),1,0)</f>
        <v>0</v>
      </c>
      <c r="C58" s="3">
        <f>IF(AND(IF('차트 정리 표'!$O$2 = 표메인[[#This Row],[연령대]], 1, 0),IF(COUNT(표장르정리[[#This Row],[FPS]]),1,0)),1,0)</f>
        <v>0</v>
      </c>
      <c r="D58" s="3">
        <f>IF(AND(IF('차트 정리 표'!$O$2 = 표메인[[#This Row],[연령대]], 1, 0),IF(COUNT(표장르정리[[#This Row],[CCG]]),1,0)),1,0)</f>
        <v>0</v>
      </c>
      <c r="E58" s="3">
        <f>IF(AND(IF('차트 정리 표'!$O$2 = 표메인[[#This Row],[연령대]], 1, 0),IF(COUNT(표장르정리[[#This Row],[Roguelike]]),1,0)),1,0)</f>
        <v>0</v>
      </c>
      <c r="F58" s="3">
        <f>IF(AND(IF('차트 정리 표'!$O$2 = 표메인[[#This Row],[연령대]], 1, 0),IF(COUNT(표장르정리[[#This Row],[Soulslike]]),1,0)),1,0)</f>
        <v>0</v>
      </c>
      <c r="G58" s="3">
        <f>IF(AND(IF('차트 정리 표'!$O$2 = 표메인[[#This Row],[연령대]], 1, 0),IF(COUNT(표장르정리[[#This Row],[Rhythm]]),1,0)),1,0)</f>
        <v>0</v>
      </c>
      <c r="H58" s="3">
        <f>IF(AND(IF('차트 정리 표'!$O$2 = 표메인[[#This Row],[연령대]], 1, 0),IF(COUNT(표장르정리[[#This Row],[Racing]]),1,0)),1,0)</f>
        <v>0</v>
      </c>
      <c r="I58" s="3">
        <f>IF(AND(IF('차트 정리 표'!$O$2 = 표메인[[#This Row],[연령대]], 1, 0),IF(COUNT(표장르정리[[#This Row],[Sport]]),1,0)),1,0)</f>
        <v>0</v>
      </c>
      <c r="J58" s="3">
        <f>IF(AND(IF('차트 정리 표'!$O$2 = 표메인[[#This Row],[연령대]], 1, 0),IF(COUNT(표장르정리[[#This Row],[Stealth]]),1,0)),1,0)</f>
        <v>0</v>
      </c>
      <c r="K58" s="3">
        <f>IF(AND(IF('차트 정리 표'!$O$2 = 표메인[[#This Row],[연령대]], 1, 0),IF(COUNT(표장르정리[[#This Row],[Strategy]]),1,0)),1,0)</f>
        <v>0</v>
      </c>
      <c r="L58" s="3">
        <f>IF(AND(IF('차트 정리 표'!$O$2 = 표메인[[#This Row],[연령대]], 1, 0),IF(COUNT(표장르정리[[#This Row],[Puzzle]]),1,0)),1,0)</f>
        <v>0</v>
      </c>
      <c r="M58" s="3">
        <f>IF(AND(IF('차트 정리 표'!$O$2 = 표메인[[#This Row],[연령대]], 1, 0),IF(COUNT(표장르정리[[#This Row],[Board]]),1,0)),1,0)</f>
        <v>0</v>
      </c>
      <c r="N58" s="3">
        <f>IF(AND(IF('차트 정리 표'!$O$2 = 표메인[[#This Row],[연령대]], 1, 0),IF(COUNT(표장르정리[[#This Row],[Arcade]]),1,0)),1,0)</f>
        <v>0</v>
      </c>
      <c r="O58" s="3">
        <f>IF(AND(IF('차트 정리 표'!$O$2 = 표메인[[#This Row],[연령대]], 1, 0),IF(COUNT(표장르정리[[#This Row],[Simulation]]),1,0)),1,0)</f>
        <v>0</v>
      </c>
      <c r="P58" s="34">
        <f>IF(AND(IF('차트 정리 표'!$O$19 = 표메인[[#This Row],[연령대]], 1, 0),IF('차트 정리 표'!$J$20=표메인[[#This Row],[타격감
시각적 효과]],1,0)),1,0)</f>
        <v>0</v>
      </c>
      <c r="Q58" s="34">
        <f>IF(AND(IF('차트 정리 표'!$O$19 = 표메인[[#This Row],[연령대]], 1, 0),IF('차트 정리 표'!$J$21=표메인[[#This Row],[타격감
시각적 효과]],1,0)),1,0)</f>
        <v>0</v>
      </c>
      <c r="R58" s="34">
        <f>IF(AND(IF('차트 정리 표'!$O$19 = 표메인[[#This Row],[연령대]], 1, 0),IF('차트 정리 표'!$J$22=표메인[[#This Row],[타격감
시각적 효과]],1,0)),1,0)</f>
        <v>0</v>
      </c>
      <c r="S58" s="34">
        <f>IF(AND(IF('차트 정리 표'!$O$19 = 표메인[[#This Row],[연령대]], 1, 0),IF('차트 정리 표'!$J$23=표메인[[#This Row],[타격감
시각적 효과]],1,0)),1,0)</f>
        <v>0</v>
      </c>
      <c r="T58" s="34">
        <f>IF(AND(IF('차트 정리 표'!$O$25 = 표메인[[#This Row],[연령대]], 1, 0),IF('차트 정리 표'!$J$26=표메인[게임몰입도
청각적 효과],1,0)),1,0)</f>
        <v>0</v>
      </c>
      <c r="U58" s="34">
        <f>IF(AND(IF('차트 정리 표'!$O$25 = 표메인[[#This Row],[연령대]], 1, 0),IF('차트 정리 표'!$J$27=표메인[게임몰입도
청각적 효과],1,0)),1,0)</f>
        <v>0</v>
      </c>
      <c r="V58" s="34">
        <f>IF(AND(IF('차트 정리 표'!$O$25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표'!$O$2 = 표메인[[#This Row],[연령대]], 1, 0),IF(COUNT(표장르정리[[#This Row],[RPG]]),1,0)), 1, 0)</f>
        <v>0</v>
      </c>
      <c r="B59" s="3">
        <f>IF(AND(IF('차트 정리 표'!$O$2 = 표메인[[#This Row],[연령대]], 1, 0),IF(COUNT(표장르정리[[#This Row],[AOS]]),1,0)),1,0)</f>
        <v>0</v>
      </c>
      <c r="C59" s="3">
        <f>IF(AND(IF('차트 정리 표'!$O$2 = 표메인[[#This Row],[연령대]], 1, 0),IF(COUNT(표장르정리[[#This Row],[FPS]]),1,0)),1,0)</f>
        <v>0</v>
      </c>
      <c r="D59" s="3">
        <f>IF(AND(IF('차트 정리 표'!$O$2 = 표메인[[#This Row],[연령대]], 1, 0),IF(COUNT(표장르정리[[#This Row],[CCG]]),1,0)),1,0)</f>
        <v>0</v>
      </c>
      <c r="E59" s="3">
        <f>IF(AND(IF('차트 정리 표'!$O$2 = 표메인[[#This Row],[연령대]], 1, 0),IF(COUNT(표장르정리[[#This Row],[Roguelike]]),1,0)),1,0)</f>
        <v>0</v>
      </c>
      <c r="F59" s="3">
        <f>IF(AND(IF('차트 정리 표'!$O$2 = 표메인[[#This Row],[연령대]], 1, 0),IF(COUNT(표장르정리[[#This Row],[Soulslike]]),1,0)),1,0)</f>
        <v>0</v>
      </c>
      <c r="G59" s="3">
        <f>IF(AND(IF('차트 정리 표'!$O$2 = 표메인[[#This Row],[연령대]], 1, 0),IF(COUNT(표장르정리[[#This Row],[Rhythm]]),1,0)),1,0)</f>
        <v>0</v>
      </c>
      <c r="H59" s="3">
        <f>IF(AND(IF('차트 정리 표'!$O$2 = 표메인[[#This Row],[연령대]], 1, 0),IF(COUNT(표장르정리[[#This Row],[Racing]]),1,0)),1,0)</f>
        <v>0</v>
      </c>
      <c r="I59" s="3">
        <f>IF(AND(IF('차트 정리 표'!$O$2 = 표메인[[#This Row],[연령대]], 1, 0),IF(COUNT(표장르정리[[#This Row],[Sport]]),1,0)),1,0)</f>
        <v>0</v>
      </c>
      <c r="J59" s="3">
        <f>IF(AND(IF('차트 정리 표'!$O$2 = 표메인[[#This Row],[연령대]], 1, 0),IF(COUNT(표장르정리[[#This Row],[Stealth]]),1,0)),1,0)</f>
        <v>0</v>
      </c>
      <c r="K59" s="3">
        <f>IF(AND(IF('차트 정리 표'!$O$2 = 표메인[[#This Row],[연령대]], 1, 0),IF(COUNT(표장르정리[[#This Row],[Strategy]]),1,0)),1,0)</f>
        <v>0</v>
      </c>
      <c r="L59" s="3">
        <f>IF(AND(IF('차트 정리 표'!$O$2 = 표메인[[#This Row],[연령대]], 1, 0),IF(COUNT(표장르정리[[#This Row],[Puzzle]]),1,0)),1,0)</f>
        <v>0</v>
      </c>
      <c r="M59" s="3">
        <f>IF(AND(IF('차트 정리 표'!$O$2 = 표메인[[#This Row],[연령대]], 1, 0),IF(COUNT(표장르정리[[#This Row],[Board]]),1,0)),1,0)</f>
        <v>0</v>
      </c>
      <c r="N59" s="3">
        <f>IF(AND(IF('차트 정리 표'!$O$2 = 표메인[[#This Row],[연령대]], 1, 0),IF(COUNT(표장르정리[[#This Row],[Arcade]]),1,0)),1,0)</f>
        <v>0</v>
      </c>
      <c r="O59" s="3">
        <f>IF(AND(IF('차트 정리 표'!$O$2 = 표메인[[#This Row],[연령대]], 1, 0),IF(COUNT(표장르정리[[#This Row],[Simulation]]),1,0)),1,0)</f>
        <v>0</v>
      </c>
      <c r="P59" s="34">
        <f>IF(AND(IF('차트 정리 표'!$O$19 = 표메인[[#This Row],[연령대]], 1, 0),IF('차트 정리 표'!$J$20=표메인[[#This Row],[타격감
시각적 효과]],1,0)),1,0)</f>
        <v>0</v>
      </c>
      <c r="Q59" s="34">
        <f>IF(AND(IF('차트 정리 표'!$O$19 = 표메인[[#This Row],[연령대]], 1, 0),IF('차트 정리 표'!$J$21=표메인[[#This Row],[타격감
시각적 효과]],1,0)),1,0)</f>
        <v>0</v>
      </c>
      <c r="R59" s="34">
        <f>IF(AND(IF('차트 정리 표'!$O$19 = 표메인[[#This Row],[연령대]], 1, 0),IF('차트 정리 표'!$J$22=표메인[[#This Row],[타격감
시각적 효과]],1,0)),1,0)</f>
        <v>0</v>
      </c>
      <c r="S59" s="34">
        <f>IF(AND(IF('차트 정리 표'!$O$19 = 표메인[[#This Row],[연령대]], 1, 0),IF('차트 정리 표'!$J$23=표메인[[#This Row],[타격감
시각적 효과]],1,0)),1,0)</f>
        <v>0</v>
      </c>
      <c r="T59" s="34">
        <f>IF(AND(IF('차트 정리 표'!$O$25 = 표메인[[#This Row],[연령대]], 1, 0),IF('차트 정리 표'!$J$26=표메인[게임몰입도
청각적 효과],1,0)),1,0)</f>
        <v>0</v>
      </c>
      <c r="U59" s="34">
        <f>IF(AND(IF('차트 정리 표'!$O$25 = 표메인[[#This Row],[연령대]], 1, 0),IF('차트 정리 표'!$J$27=표메인[게임몰입도
청각적 효과],1,0)),1,0)</f>
        <v>0</v>
      </c>
      <c r="V59" s="34">
        <f>IF(AND(IF('차트 정리 표'!$O$25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표'!$O$2 = 표메인[[#This Row],[연령대]], 1, 0),IF(COUNT(표장르정리[[#This Row],[RPG]]),1,0)), 1, 0)</f>
        <v>0</v>
      </c>
      <c r="B60" s="3">
        <f>IF(AND(IF('차트 정리 표'!$O$2 = 표메인[[#This Row],[연령대]], 1, 0),IF(COUNT(표장르정리[[#This Row],[AOS]]),1,0)),1,0)</f>
        <v>0</v>
      </c>
      <c r="C60" s="3">
        <f>IF(AND(IF('차트 정리 표'!$O$2 = 표메인[[#This Row],[연령대]], 1, 0),IF(COUNT(표장르정리[[#This Row],[FPS]]),1,0)),1,0)</f>
        <v>0</v>
      </c>
      <c r="D60" s="3">
        <f>IF(AND(IF('차트 정리 표'!$O$2 = 표메인[[#This Row],[연령대]], 1, 0),IF(COUNT(표장르정리[[#This Row],[CCG]]),1,0)),1,0)</f>
        <v>0</v>
      </c>
      <c r="E60" s="3">
        <f>IF(AND(IF('차트 정리 표'!$O$2 = 표메인[[#This Row],[연령대]], 1, 0),IF(COUNT(표장르정리[[#This Row],[Roguelike]]),1,0)),1,0)</f>
        <v>0</v>
      </c>
      <c r="F60" s="3">
        <f>IF(AND(IF('차트 정리 표'!$O$2 = 표메인[[#This Row],[연령대]], 1, 0),IF(COUNT(표장르정리[[#This Row],[Soulslike]]),1,0)),1,0)</f>
        <v>0</v>
      </c>
      <c r="G60" s="3">
        <f>IF(AND(IF('차트 정리 표'!$O$2 = 표메인[[#This Row],[연령대]], 1, 0),IF(COUNT(표장르정리[[#This Row],[Rhythm]]),1,0)),1,0)</f>
        <v>0</v>
      </c>
      <c r="H60" s="3">
        <f>IF(AND(IF('차트 정리 표'!$O$2 = 표메인[[#This Row],[연령대]], 1, 0),IF(COUNT(표장르정리[[#This Row],[Racing]]),1,0)),1,0)</f>
        <v>0</v>
      </c>
      <c r="I60" s="3">
        <f>IF(AND(IF('차트 정리 표'!$O$2 = 표메인[[#This Row],[연령대]], 1, 0),IF(COUNT(표장르정리[[#This Row],[Sport]]),1,0)),1,0)</f>
        <v>0</v>
      </c>
      <c r="J60" s="3">
        <f>IF(AND(IF('차트 정리 표'!$O$2 = 표메인[[#This Row],[연령대]], 1, 0),IF(COUNT(표장르정리[[#This Row],[Stealth]]),1,0)),1,0)</f>
        <v>0</v>
      </c>
      <c r="K60" s="3">
        <f>IF(AND(IF('차트 정리 표'!$O$2 = 표메인[[#This Row],[연령대]], 1, 0),IF(COUNT(표장르정리[[#This Row],[Strategy]]),1,0)),1,0)</f>
        <v>0</v>
      </c>
      <c r="L60" s="3">
        <f>IF(AND(IF('차트 정리 표'!$O$2 = 표메인[[#This Row],[연령대]], 1, 0),IF(COUNT(표장르정리[[#This Row],[Puzzle]]),1,0)),1,0)</f>
        <v>0</v>
      </c>
      <c r="M60" s="3">
        <f>IF(AND(IF('차트 정리 표'!$O$2 = 표메인[[#This Row],[연령대]], 1, 0),IF(COUNT(표장르정리[[#This Row],[Board]]),1,0)),1,0)</f>
        <v>0</v>
      </c>
      <c r="N60" s="3">
        <f>IF(AND(IF('차트 정리 표'!$O$2 = 표메인[[#This Row],[연령대]], 1, 0),IF(COUNT(표장르정리[[#This Row],[Arcade]]),1,0)),1,0)</f>
        <v>0</v>
      </c>
      <c r="O60" s="3">
        <f>IF(AND(IF('차트 정리 표'!$O$2 = 표메인[[#This Row],[연령대]], 1, 0),IF(COUNT(표장르정리[[#This Row],[Simulation]]),1,0)),1,0)</f>
        <v>0</v>
      </c>
      <c r="P60" s="34">
        <f>IF(AND(IF('차트 정리 표'!$O$19 = 표메인[[#This Row],[연령대]], 1, 0),IF('차트 정리 표'!$J$20=표메인[[#This Row],[타격감
시각적 효과]],1,0)),1,0)</f>
        <v>0</v>
      </c>
      <c r="Q60" s="34">
        <f>IF(AND(IF('차트 정리 표'!$O$19 = 표메인[[#This Row],[연령대]], 1, 0),IF('차트 정리 표'!$J$21=표메인[[#This Row],[타격감
시각적 효과]],1,0)),1,0)</f>
        <v>0</v>
      </c>
      <c r="R60" s="34">
        <f>IF(AND(IF('차트 정리 표'!$O$19 = 표메인[[#This Row],[연령대]], 1, 0),IF('차트 정리 표'!$J$22=표메인[[#This Row],[타격감
시각적 효과]],1,0)),1,0)</f>
        <v>0</v>
      </c>
      <c r="S60" s="34">
        <f>IF(AND(IF('차트 정리 표'!$O$19 = 표메인[[#This Row],[연령대]], 1, 0),IF('차트 정리 표'!$J$23=표메인[[#This Row],[타격감
시각적 효과]],1,0)),1,0)</f>
        <v>0</v>
      </c>
      <c r="T60" s="34">
        <f>IF(AND(IF('차트 정리 표'!$O$25 = 표메인[[#This Row],[연령대]], 1, 0),IF('차트 정리 표'!$J$26=표메인[게임몰입도
청각적 효과],1,0)),1,0)</f>
        <v>0</v>
      </c>
      <c r="U60" s="34">
        <f>IF(AND(IF('차트 정리 표'!$O$25 = 표메인[[#This Row],[연령대]], 1, 0),IF('차트 정리 표'!$J$27=표메인[게임몰입도
청각적 효과],1,0)),1,0)</f>
        <v>0</v>
      </c>
      <c r="V60" s="34">
        <f>IF(AND(IF('차트 정리 표'!$O$25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표'!$O$2 = 표메인[[#This Row],[연령대]], 1, 0),IF(COUNT(표장르정리[[#This Row],[RPG]]),1,0)), 1, 0)</f>
        <v>0</v>
      </c>
      <c r="B61" s="3">
        <f>IF(AND(IF('차트 정리 표'!$O$2 = 표메인[[#This Row],[연령대]], 1, 0),IF(COUNT(표장르정리[[#This Row],[AOS]]),1,0)),1,0)</f>
        <v>0</v>
      </c>
      <c r="C61" s="3">
        <f>IF(AND(IF('차트 정리 표'!$O$2 = 표메인[[#This Row],[연령대]], 1, 0),IF(COUNT(표장르정리[[#This Row],[FPS]]),1,0)),1,0)</f>
        <v>0</v>
      </c>
      <c r="D61" s="3">
        <f>IF(AND(IF('차트 정리 표'!$O$2 = 표메인[[#This Row],[연령대]], 1, 0),IF(COUNT(표장르정리[[#This Row],[CCG]]),1,0)),1,0)</f>
        <v>0</v>
      </c>
      <c r="E61" s="3">
        <f>IF(AND(IF('차트 정리 표'!$O$2 = 표메인[[#This Row],[연령대]], 1, 0),IF(COUNT(표장르정리[[#This Row],[Roguelike]]),1,0)),1,0)</f>
        <v>0</v>
      </c>
      <c r="F61" s="3">
        <f>IF(AND(IF('차트 정리 표'!$O$2 = 표메인[[#This Row],[연령대]], 1, 0),IF(COUNT(표장르정리[[#This Row],[Soulslike]]),1,0)),1,0)</f>
        <v>0</v>
      </c>
      <c r="G61" s="3">
        <f>IF(AND(IF('차트 정리 표'!$O$2 = 표메인[[#This Row],[연령대]], 1, 0),IF(COUNT(표장르정리[[#This Row],[Rhythm]]),1,0)),1,0)</f>
        <v>0</v>
      </c>
      <c r="H61" s="3">
        <f>IF(AND(IF('차트 정리 표'!$O$2 = 표메인[[#This Row],[연령대]], 1, 0),IF(COUNT(표장르정리[[#This Row],[Racing]]),1,0)),1,0)</f>
        <v>0</v>
      </c>
      <c r="I61" s="3">
        <f>IF(AND(IF('차트 정리 표'!$O$2 = 표메인[[#This Row],[연령대]], 1, 0),IF(COUNT(표장르정리[[#This Row],[Sport]]),1,0)),1,0)</f>
        <v>0</v>
      </c>
      <c r="J61" s="3">
        <f>IF(AND(IF('차트 정리 표'!$O$2 = 표메인[[#This Row],[연령대]], 1, 0),IF(COUNT(표장르정리[[#This Row],[Stealth]]),1,0)),1,0)</f>
        <v>0</v>
      </c>
      <c r="K61" s="3">
        <f>IF(AND(IF('차트 정리 표'!$O$2 = 표메인[[#This Row],[연령대]], 1, 0),IF(COUNT(표장르정리[[#This Row],[Strategy]]),1,0)),1,0)</f>
        <v>0</v>
      </c>
      <c r="L61" s="3">
        <f>IF(AND(IF('차트 정리 표'!$O$2 = 표메인[[#This Row],[연령대]], 1, 0),IF(COUNT(표장르정리[[#This Row],[Puzzle]]),1,0)),1,0)</f>
        <v>0</v>
      </c>
      <c r="M61" s="3">
        <f>IF(AND(IF('차트 정리 표'!$O$2 = 표메인[[#This Row],[연령대]], 1, 0),IF(COUNT(표장르정리[[#This Row],[Board]]),1,0)),1,0)</f>
        <v>0</v>
      </c>
      <c r="N61" s="3">
        <f>IF(AND(IF('차트 정리 표'!$O$2 = 표메인[[#This Row],[연령대]], 1, 0),IF(COUNT(표장르정리[[#This Row],[Arcade]]),1,0)),1,0)</f>
        <v>0</v>
      </c>
      <c r="O61" s="3">
        <f>IF(AND(IF('차트 정리 표'!$O$2 = 표메인[[#This Row],[연령대]], 1, 0),IF(COUNT(표장르정리[[#This Row],[Simulation]]),1,0)),1,0)</f>
        <v>0</v>
      </c>
      <c r="P61" s="34">
        <f>IF(AND(IF('차트 정리 표'!$O$19 = 표메인[[#This Row],[연령대]], 1, 0),IF('차트 정리 표'!$J$20=표메인[[#This Row],[타격감
시각적 효과]],1,0)),1,0)</f>
        <v>0</v>
      </c>
      <c r="Q61" s="34">
        <f>IF(AND(IF('차트 정리 표'!$O$19 = 표메인[[#This Row],[연령대]], 1, 0),IF('차트 정리 표'!$J$21=표메인[[#This Row],[타격감
시각적 효과]],1,0)),1,0)</f>
        <v>0</v>
      </c>
      <c r="R61" s="34">
        <f>IF(AND(IF('차트 정리 표'!$O$19 = 표메인[[#This Row],[연령대]], 1, 0),IF('차트 정리 표'!$J$22=표메인[[#This Row],[타격감
시각적 효과]],1,0)),1,0)</f>
        <v>0</v>
      </c>
      <c r="S61" s="34">
        <f>IF(AND(IF('차트 정리 표'!$O$19 = 표메인[[#This Row],[연령대]], 1, 0),IF('차트 정리 표'!$J$23=표메인[[#This Row],[타격감
시각적 효과]],1,0)),1,0)</f>
        <v>0</v>
      </c>
      <c r="T61" s="34">
        <f>IF(AND(IF('차트 정리 표'!$O$25 = 표메인[[#This Row],[연령대]], 1, 0),IF('차트 정리 표'!$J$26=표메인[게임몰입도
청각적 효과],1,0)),1,0)</f>
        <v>0</v>
      </c>
      <c r="U61" s="34">
        <f>IF(AND(IF('차트 정리 표'!$O$25 = 표메인[[#This Row],[연령대]], 1, 0),IF('차트 정리 표'!$J$27=표메인[게임몰입도
청각적 효과],1,0)),1,0)</f>
        <v>0</v>
      </c>
      <c r="V61" s="34">
        <f>IF(AND(IF('차트 정리 표'!$O$25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표'!$O$2 = 표메인[[#This Row],[연령대]], 1, 0),IF(COUNT(표장르정리[[#This Row],[RPG]]),1,0)), 1, 0)</f>
        <v>0</v>
      </c>
      <c r="B62" s="3">
        <f>IF(AND(IF('차트 정리 표'!$O$2 = 표메인[[#This Row],[연령대]], 1, 0),IF(COUNT(표장르정리[[#This Row],[AOS]]),1,0)),1,0)</f>
        <v>0</v>
      </c>
      <c r="C62" s="3">
        <f>IF(AND(IF('차트 정리 표'!$O$2 = 표메인[[#This Row],[연령대]], 1, 0),IF(COUNT(표장르정리[[#This Row],[FPS]]),1,0)),1,0)</f>
        <v>0</v>
      </c>
      <c r="D62" s="3">
        <f>IF(AND(IF('차트 정리 표'!$O$2 = 표메인[[#This Row],[연령대]], 1, 0),IF(COUNT(표장르정리[[#This Row],[CCG]]),1,0)),1,0)</f>
        <v>0</v>
      </c>
      <c r="E62" s="3">
        <f>IF(AND(IF('차트 정리 표'!$O$2 = 표메인[[#This Row],[연령대]], 1, 0),IF(COUNT(표장르정리[[#This Row],[Roguelike]]),1,0)),1,0)</f>
        <v>0</v>
      </c>
      <c r="F62" s="3">
        <f>IF(AND(IF('차트 정리 표'!$O$2 = 표메인[[#This Row],[연령대]], 1, 0),IF(COUNT(표장르정리[[#This Row],[Soulslike]]),1,0)),1,0)</f>
        <v>0</v>
      </c>
      <c r="G62" s="3">
        <f>IF(AND(IF('차트 정리 표'!$O$2 = 표메인[[#This Row],[연령대]], 1, 0),IF(COUNT(표장르정리[[#This Row],[Rhythm]]),1,0)),1,0)</f>
        <v>0</v>
      </c>
      <c r="H62" s="3">
        <f>IF(AND(IF('차트 정리 표'!$O$2 = 표메인[[#This Row],[연령대]], 1, 0),IF(COUNT(표장르정리[[#This Row],[Racing]]),1,0)),1,0)</f>
        <v>0</v>
      </c>
      <c r="I62" s="3">
        <f>IF(AND(IF('차트 정리 표'!$O$2 = 표메인[[#This Row],[연령대]], 1, 0),IF(COUNT(표장르정리[[#This Row],[Sport]]),1,0)),1,0)</f>
        <v>0</v>
      </c>
      <c r="J62" s="3">
        <f>IF(AND(IF('차트 정리 표'!$O$2 = 표메인[[#This Row],[연령대]], 1, 0),IF(COUNT(표장르정리[[#This Row],[Stealth]]),1,0)),1,0)</f>
        <v>0</v>
      </c>
      <c r="K62" s="3">
        <f>IF(AND(IF('차트 정리 표'!$O$2 = 표메인[[#This Row],[연령대]], 1, 0),IF(COUNT(표장르정리[[#This Row],[Strategy]]),1,0)),1,0)</f>
        <v>0</v>
      </c>
      <c r="L62" s="3">
        <f>IF(AND(IF('차트 정리 표'!$O$2 = 표메인[[#This Row],[연령대]], 1, 0),IF(COUNT(표장르정리[[#This Row],[Puzzle]]),1,0)),1,0)</f>
        <v>0</v>
      </c>
      <c r="M62" s="3">
        <f>IF(AND(IF('차트 정리 표'!$O$2 = 표메인[[#This Row],[연령대]], 1, 0),IF(COUNT(표장르정리[[#This Row],[Board]]),1,0)),1,0)</f>
        <v>0</v>
      </c>
      <c r="N62" s="3">
        <f>IF(AND(IF('차트 정리 표'!$O$2 = 표메인[[#This Row],[연령대]], 1, 0),IF(COUNT(표장르정리[[#This Row],[Arcade]]),1,0)),1,0)</f>
        <v>0</v>
      </c>
      <c r="O62" s="3">
        <f>IF(AND(IF('차트 정리 표'!$O$2 = 표메인[[#This Row],[연령대]], 1, 0),IF(COUNT(표장르정리[[#This Row],[Simulation]]),1,0)),1,0)</f>
        <v>0</v>
      </c>
      <c r="P62" s="34">
        <f>IF(AND(IF('차트 정리 표'!$O$19 = 표메인[[#This Row],[연령대]], 1, 0),IF('차트 정리 표'!$J$20=표메인[[#This Row],[타격감
시각적 효과]],1,0)),1,0)</f>
        <v>0</v>
      </c>
      <c r="Q62" s="34">
        <f>IF(AND(IF('차트 정리 표'!$O$19 = 표메인[[#This Row],[연령대]], 1, 0),IF('차트 정리 표'!$J$21=표메인[[#This Row],[타격감
시각적 효과]],1,0)),1,0)</f>
        <v>0</v>
      </c>
      <c r="R62" s="34">
        <f>IF(AND(IF('차트 정리 표'!$O$19 = 표메인[[#This Row],[연령대]], 1, 0),IF('차트 정리 표'!$J$22=표메인[[#This Row],[타격감
시각적 효과]],1,0)),1,0)</f>
        <v>0</v>
      </c>
      <c r="S62" s="34">
        <f>IF(AND(IF('차트 정리 표'!$O$19 = 표메인[[#This Row],[연령대]], 1, 0),IF('차트 정리 표'!$J$23=표메인[[#This Row],[타격감
시각적 효과]],1,0)),1,0)</f>
        <v>0</v>
      </c>
      <c r="T62" s="34">
        <f>IF(AND(IF('차트 정리 표'!$O$25 = 표메인[[#This Row],[연령대]], 1, 0),IF('차트 정리 표'!$J$26=표메인[게임몰입도
청각적 효과],1,0)),1,0)</f>
        <v>0</v>
      </c>
      <c r="U62" s="34">
        <f>IF(AND(IF('차트 정리 표'!$O$25 = 표메인[[#This Row],[연령대]], 1, 0),IF('차트 정리 표'!$J$27=표메인[게임몰입도
청각적 효과],1,0)),1,0)</f>
        <v>0</v>
      </c>
      <c r="V62" s="34">
        <f>IF(AND(IF('차트 정리 표'!$O$25 = 표메인[[#This Row],[연령대]], 1, 0),IF('차트 정리 표'!$J$28=표메인[게임몰입도
청각적 효과],1,0)),1,0)</f>
        <v>0</v>
      </c>
    </row>
    <row r="63" spans="1:22" x14ac:dyDescent="0.3">
      <c r="A63" s="3">
        <f>IF(AND(IF('차트 정리 표'!$O$2 = 표메인[[#This Row],[연령대]], 1, 0),IF(COUNT(표장르정리[[#This Row],[RPG]]),1,0)), 1, 0)</f>
        <v>0</v>
      </c>
      <c r="B63" s="3">
        <f>IF(AND(IF('차트 정리 표'!$O$2 = 표메인[[#This Row],[연령대]], 1, 0),IF(COUNT(표장르정리[[#This Row],[AOS]]),1,0)),1,0)</f>
        <v>0</v>
      </c>
      <c r="C63" s="3">
        <f>IF(AND(IF('차트 정리 표'!$O$2 = 표메인[[#This Row],[연령대]], 1, 0),IF(COUNT(표장르정리[[#This Row],[FPS]]),1,0)),1,0)</f>
        <v>0</v>
      </c>
      <c r="D63" s="3">
        <f>IF(AND(IF('차트 정리 표'!$O$2 = 표메인[[#This Row],[연령대]], 1, 0),IF(COUNT(표장르정리[[#This Row],[CCG]]),1,0)),1,0)</f>
        <v>0</v>
      </c>
      <c r="E63" s="3">
        <f>IF(AND(IF('차트 정리 표'!$O$2 = 표메인[[#This Row],[연령대]], 1, 0),IF(COUNT(표장르정리[[#This Row],[Roguelike]]),1,0)),1,0)</f>
        <v>0</v>
      </c>
      <c r="F63" s="3">
        <f>IF(AND(IF('차트 정리 표'!$O$2 = 표메인[[#This Row],[연령대]], 1, 0),IF(COUNT(표장르정리[[#This Row],[Soulslike]]),1,0)),1,0)</f>
        <v>0</v>
      </c>
      <c r="G63" s="3">
        <f>IF(AND(IF('차트 정리 표'!$O$2 = 표메인[[#This Row],[연령대]], 1, 0),IF(COUNT(표장르정리[[#This Row],[Rhythm]]),1,0)),1,0)</f>
        <v>0</v>
      </c>
      <c r="H63" s="3">
        <f>IF(AND(IF('차트 정리 표'!$O$2 = 표메인[[#This Row],[연령대]], 1, 0),IF(COUNT(표장르정리[[#This Row],[Racing]]),1,0)),1,0)</f>
        <v>0</v>
      </c>
      <c r="I63" s="3">
        <f>IF(AND(IF('차트 정리 표'!$O$2 = 표메인[[#This Row],[연령대]], 1, 0),IF(COUNT(표장르정리[[#This Row],[Sport]]),1,0)),1,0)</f>
        <v>0</v>
      </c>
      <c r="J63" s="3">
        <f>IF(AND(IF('차트 정리 표'!$O$2 = 표메인[[#This Row],[연령대]], 1, 0),IF(COUNT(표장르정리[[#This Row],[Stealth]]),1,0)),1,0)</f>
        <v>0</v>
      </c>
      <c r="K63" s="3">
        <f>IF(AND(IF('차트 정리 표'!$O$2 = 표메인[[#This Row],[연령대]], 1, 0),IF(COUNT(표장르정리[[#This Row],[Strategy]]),1,0)),1,0)</f>
        <v>0</v>
      </c>
      <c r="L63" s="3">
        <f>IF(AND(IF('차트 정리 표'!$O$2 = 표메인[[#This Row],[연령대]], 1, 0),IF(COUNT(표장르정리[[#This Row],[Puzzle]]),1,0)),1,0)</f>
        <v>0</v>
      </c>
      <c r="M63" s="3">
        <f>IF(AND(IF('차트 정리 표'!$O$2 = 표메인[[#This Row],[연령대]], 1, 0),IF(COUNT(표장르정리[[#This Row],[Board]]),1,0)),1,0)</f>
        <v>0</v>
      </c>
      <c r="N63" s="3">
        <f>IF(AND(IF('차트 정리 표'!$O$2 = 표메인[[#This Row],[연령대]], 1, 0),IF(COUNT(표장르정리[[#This Row],[Arcade]]),1,0)),1,0)</f>
        <v>0</v>
      </c>
      <c r="O63" s="3">
        <f>IF(AND(IF('차트 정리 표'!$O$2 = 표메인[[#This Row],[연령대]], 1, 0),IF(COUNT(표장르정리[[#This Row],[Simulation]]),1,0)),1,0)</f>
        <v>0</v>
      </c>
      <c r="P63" s="34">
        <f>IF(AND(IF('차트 정리 표'!$O$19 = 표메인[[#This Row],[연령대]], 1, 0),IF('차트 정리 표'!$J$20=표메인[[#This Row],[타격감
시각적 효과]],1,0)),1,0)</f>
        <v>0</v>
      </c>
      <c r="Q63" s="34">
        <f>IF(AND(IF('차트 정리 표'!$O$19 = 표메인[[#This Row],[연령대]], 1, 0),IF('차트 정리 표'!$J$21=표메인[[#This Row],[타격감
시각적 효과]],1,0)),1,0)</f>
        <v>0</v>
      </c>
      <c r="R63" s="34">
        <f>IF(AND(IF('차트 정리 표'!$O$19 = 표메인[[#This Row],[연령대]], 1, 0),IF('차트 정리 표'!$J$22=표메인[[#This Row],[타격감
시각적 효과]],1,0)),1,0)</f>
        <v>0</v>
      </c>
      <c r="S63" s="34">
        <f>IF(AND(IF('차트 정리 표'!$O$19 = 표메인[[#This Row],[연령대]], 1, 0),IF('차트 정리 표'!$J$23=표메인[[#This Row],[타격감
시각적 효과]],1,0)),1,0)</f>
        <v>0</v>
      </c>
      <c r="T63" s="34">
        <f>IF(AND(IF('차트 정리 표'!$O$25 = 표메인[[#This Row],[연령대]], 1, 0),IF('차트 정리 표'!$J$26=표메인[게임몰입도
청각적 효과],1,0)),1,0)</f>
        <v>0</v>
      </c>
      <c r="U63" s="34">
        <f>IF(AND(IF('차트 정리 표'!$O$25 = 표메인[[#This Row],[연령대]], 1, 0),IF('차트 정리 표'!$J$27=표메인[게임몰입도
청각적 효과],1,0)),1,0)</f>
        <v>0</v>
      </c>
      <c r="V63" s="34">
        <f>IF(AND(IF('차트 정리 표'!$O$25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표'!$O$2 = 표메인[[#This Row],[연령대]], 1, 0),IF(COUNT(표장르정리[[#This Row],[RPG]]),1,0)), 1, 0)</f>
        <v>0</v>
      </c>
      <c r="B64" s="3">
        <f>IF(AND(IF('차트 정리 표'!$O$2 = 표메인[[#This Row],[연령대]], 1, 0),IF(COUNT(표장르정리[[#This Row],[AOS]]),1,0)),1,0)</f>
        <v>0</v>
      </c>
      <c r="C64" s="3">
        <f>IF(AND(IF('차트 정리 표'!$O$2 = 표메인[[#This Row],[연령대]], 1, 0),IF(COUNT(표장르정리[[#This Row],[FPS]]),1,0)),1,0)</f>
        <v>0</v>
      </c>
      <c r="D64" s="3">
        <f>IF(AND(IF('차트 정리 표'!$O$2 = 표메인[[#This Row],[연령대]], 1, 0),IF(COUNT(표장르정리[[#This Row],[CCG]]),1,0)),1,0)</f>
        <v>0</v>
      </c>
      <c r="E64" s="3">
        <f>IF(AND(IF('차트 정리 표'!$O$2 = 표메인[[#This Row],[연령대]], 1, 0),IF(COUNT(표장르정리[[#This Row],[Roguelike]]),1,0)),1,0)</f>
        <v>0</v>
      </c>
      <c r="F64" s="3">
        <f>IF(AND(IF('차트 정리 표'!$O$2 = 표메인[[#This Row],[연령대]], 1, 0),IF(COUNT(표장르정리[[#This Row],[Soulslike]]),1,0)),1,0)</f>
        <v>0</v>
      </c>
      <c r="G64" s="3">
        <f>IF(AND(IF('차트 정리 표'!$O$2 = 표메인[[#This Row],[연령대]], 1, 0),IF(COUNT(표장르정리[[#This Row],[Rhythm]]),1,0)),1,0)</f>
        <v>0</v>
      </c>
      <c r="H64" s="3">
        <f>IF(AND(IF('차트 정리 표'!$O$2 = 표메인[[#This Row],[연령대]], 1, 0),IF(COUNT(표장르정리[[#This Row],[Racing]]),1,0)),1,0)</f>
        <v>0</v>
      </c>
      <c r="I64" s="3">
        <f>IF(AND(IF('차트 정리 표'!$O$2 = 표메인[[#This Row],[연령대]], 1, 0),IF(COUNT(표장르정리[[#This Row],[Sport]]),1,0)),1,0)</f>
        <v>0</v>
      </c>
      <c r="J64" s="3">
        <f>IF(AND(IF('차트 정리 표'!$O$2 = 표메인[[#This Row],[연령대]], 1, 0),IF(COUNT(표장르정리[[#This Row],[Stealth]]),1,0)),1,0)</f>
        <v>0</v>
      </c>
      <c r="K64" s="3">
        <f>IF(AND(IF('차트 정리 표'!$O$2 = 표메인[[#This Row],[연령대]], 1, 0),IF(COUNT(표장르정리[[#This Row],[Strategy]]),1,0)),1,0)</f>
        <v>0</v>
      </c>
      <c r="L64" s="3">
        <f>IF(AND(IF('차트 정리 표'!$O$2 = 표메인[[#This Row],[연령대]], 1, 0),IF(COUNT(표장르정리[[#This Row],[Puzzle]]),1,0)),1,0)</f>
        <v>0</v>
      </c>
      <c r="M64" s="3">
        <f>IF(AND(IF('차트 정리 표'!$O$2 = 표메인[[#This Row],[연령대]], 1, 0),IF(COUNT(표장르정리[[#This Row],[Board]]),1,0)),1,0)</f>
        <v>0</v>
      </c>
      <c r="N64" s="3">
        <f>IF(AND(IF('차트 정리 표'!$O$2 = 표메인[[#This Row],[연령대]], 1, 0),IF(COUNT(표장르정리[[#This Row],[Arcade]]),1,0)),1,0)</f>
        <v>0</v>
      </c>
      <c r="O64" s="3">
        <f>IF(AND(IF('차트 정리 표'!$O$2 = 표메인[[#This Row],[연령대]], 1, 0),IF(COUNT(표장르정리[[#This Row],[Simulation]]),1,0)),1,0)</f>
        <v>0</v>
      </c>
      <c r="P64" s="34">
        <f>IF(AND(IF('차트 정리 표'!$O$19 = 표메인[[#This Row],[연령대]], 1, 0),IF('차트 정리 표'!$J$20=표메인[[#This Row],[타격감
시각적 효과]],1,0)),1,0)</f>
        <v>0</v>
      </c>
      <c r="Q64" s="34">
        <f>IF(AND(IF('차트 정리 표'!$O$19 = 표메인[[#This Row],[연령대]], 1, 0),IF('차트 정리 표'!$J$21=표메인[[#This Row],[타격감
시각적 효과]],1,0)),1,0)</f>
        <v>0</v>
      </c>
      <c r="R64" s="34">
        <f>IF(AND(IF('차트 정리 표'!$O$19 = 표메인[[#This Row],[연령대]], 1, 0),IF('차트 정리 표'!$J$22=표메인[[#This Row],[타격감
시각적 효과]],1,0)),1,0)</f>
        <v>0</v>
      </c>
      <c r="S64" s="34">
        <f>IF(AND(IF('차트 정리 표'!$O$19 = 표메인[[#This Row],[연령대]], 1, 0),IF('차트 정리 표'!$J$23=표메인[[#This Row],[타격감
시각적 효과]],1,0)),1,0)</f>
        <v>0</v>
      </c>
      <c r="T64" s="34">
        <f>IF(AND(IF('차트 정리 표'!$O$25 = 표메인[[#This Row],[연령대]], 1, 0),IF('차트 정리 표'!$J$26=표메인[게임몰입도
청각적 효과],1,0)),1,0)</f>
        <v>0</v>
      </c>
      <c r="U64" s="34">
        <f>IF(AND(IF('차트 정리 표'!$O$25 = 표메인[[#This Row],[연령대]], 1, 0),IF('차트 정리 표'!$J$27=표메인[게임몰입도
청각적 효과],1,0)),1,0)</f>
        <v>0</v>
      </c>
      <c r="V64" s="34">
        <f>IF(AND(IF('차트 정리 표'!$O$25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표'!$O$2 = 표메인[[#This Row],[연령대]], 1, 0),IF(COUNT(표장르정리[[#This Row],[RPG]]),1,0)), 1, 0)</f>
        <v>0</v>
      </c>
      <c r="B65" s="3">
        <f>IF(AND(IF('차트 정리 표'!$O$2 = 표메인[[#This Row],[연령대]], 1, 0),IF(COUNT(표장르정리[[#This Row],[AOS]]),1,0)),1,0)</f>
        <v>0</v>
      </c>
      <c r="C65" s="3">
        <f>IF(AND(IF('차트 정리 표'!$O$2 = 표메인[[#This Row],[연령대]], 1, 0),IF(COUNT(표장르정리[[#This Row],[FPS]]),1,0)),1,0)</f>
        <v>0</v>
      </c>
      <c r="D65" s="3">
        <f>IF(AND(IF('차트 정리 표'!$O$2 = 표메인[[#This Row],[연령대]], 1, 0),IF(COUNT(표장르정리[[#This Row],[CCG]]),1,0)),1,0)</f>
        <v>0</v>
      </c>
      <c r="E65" s="3">
        <f>IF(AND(IF('차트 정리 표'!$O$2 = 표메인[[#This Row],[연령대]], 1, 0),IF(COUNT(표장르정리[[#This Row],[Roguelike]]),1,0)),1,0)</f>
        <v>0</v>
      </c>
      <c r="F65" s="3">
        <f>IF(AND(IF('차트 정리 표'!$O$2 = 표메인[[#This Row],[연령대]], 1, 0),IF(COUNT(표장르정리[[#This Row],[Soulslike]]),1,0)),1,0)</f>
        <v>0</v>
      </c>
      <c r="G65" s="3">
        <f>IF(AND(IF('차트 정리 표'!$O$2 = 표메인[[#This Row],[연령대]], 1, 0),IF(COUNT(표장르정리[[#This Row],[Rhythm]]),1,0)),1,0)</f>
        <v>0</v>
      </c>
      <c r="H65" s="3">
        <f>IF(AND(IF('차트 정리 표'!$O$2 = 표메인[[#This Row],[연령대]], 1, 0),IF(COUNT(표장르정리[[#This Row],[Racing]]),1,0)),1,0)</f>
        <v>0</v>
      </c>
      <c r="I65" s="3">
        <f>IF(AND(IF('차트 정리 표'!$O$2 = 표메인[[#This Row],[연령대]], 1, 0),IF(COUNT(표장르정리[[#This Row],[Sport]]),1,0)),1,0)</f>
        <v>0</v>
      </c>
      <c r="J65" s="3">
        <f>IF(AND(IF('차트 정리 표'!$O$2 = 표메인[[#This Row],[연령대]], 1, 0),IF(COUNT(표장르정리[[#This Row],[Stealth]]),1,0)),1,0)</f>
        <v>0</v>
      </c>
      <c r="K65" s="3">
        <f>IF(AND(IF('차트 정리 표'!$O$2 = 표메인[[#This Row],[연령대]], 1, 0),IF(COUNT(표장르정리[[#This Row],[Strategy]]),1,0)),1,0)</f>
        <v>0</v>
      </c>
      <c r="L65" s="3">
        <f>IF(AND(IF('차트 정리 표'!$O$2 = 표메인[[#This Row],[연령대]], 1, 0),IF(COUNT(표장르정리[[#This Row],[Puzzle]]),1,0)),1,0)</f>
        <v>0</v>
      </c>
      <c r="M65" s="3">
        <f>IF(AND(IF('차트 정리 표'!$O$2 = 표메인[[#This Row],[연령대]], 1, 0),IF(COUNT(표장르정리[[#This Row],[Board]]),1,0)),1,0)</f>
        <v>0</v>
      </c>
      <c r="N65" s="3">
        <f>IF(AND(IF('차트 정리 표'!$O$2 = 표메인[[#This Row],[연령대]], 1, 0),IF(COUNT(표장르정리[[#This Row],[Arcade]]),1,0)),1,0)</f>
        <v>0</v>
      </c>
      <c r="O65" s="3">
        <f>IF(AND(IF('차트 정리 표'!$O$2 = 표메인[[#This Row],[연령대]], 1, 0),IF(COUNT(표장르정리[[#This Row],[Simulation]]),1,0)),1,0)</f>
        <v>0</v>
      </c>
      <c r="P65" s="34">
        <f>IF(AND(IF('차트 정리 표'!$O$19 = 표메인[[#This Row],[연령대]], 1, 0),IF('차트 정리 표'!$J$20=표메인[[#This Row],[타격감
시각적 효과]],1,0)),1,0)</f>
        <v>0</v>
      </c>
      <c r="Q65" s="34">
        <f>IF(AND(IF('차트 정리 표'!$O$19 = 표메인[[#This Row],[연령대]], 1, 0),IF('차트 정리 표'!$J$21=표메인[[#This Row],[타격감
시각적 효과]],1,0)),1,0)</f>
        <v>0</v>
      </c>
      <c r="R65" s="34">
        <f>IF(AND(IF('차트 정리 표'!$O$19 = 표메인[[#This Row],[연령대]], 1, 0),IF('차트 정리 표'!$J$22=표메인[[#This Row],[타격감
시각적 효과]],1,0)),1,0)</f>
        <v>0</v>
      </c>
      <c r="S65" s="34">
        <f>IF(AND(IF('차트 정리 표'!$O$19 = 표메인[[#This Row],[연령대]], 1, 0),IF('차트 정리 표'!$J$23=표메인[[#This Row],[타격감
시각적 효과]],1,0)),1,0)</f>
        <v>0</v>
      </c>
      <c r="T65" s="34">
        <f>IF(AND(IF('차트 정리 표'!$O$25 = 표메인[[#This Row],[연령대]], 1, 0),IF('차트 정리 표'!$J$26=표메인[게임몰입도
청각적 효과],1,0)),1,0)</f>
        <v>0</v>
      </c>
      <c r="U65" s="34">
        <f>IF(AND(IF('차트 정리 표'!$O$25 = 표메인[[#This Row],[연령대]], 1, 0),IF('차트 정리 표'!$J$27=표메인[게임몰입도
청각적 효과],1,0)),1,0)</f>
        <v>0</v>
      </c>
      <c r="V65" s="34">
        <f>IF(AND(IF('차트 정리 표'!$O$25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표'!$O$2 = 표메인[[#This Row],[연령대]], 1, 0),IF(COUNT(표장르정리[[#This Row],[RPG]]),1,0)), 1, 0)</f>
        <v>0</v>
      </c>
      <c r="B66" s="3">
        <f>IF(AND(IF('차트 정리 표'!$O$2 = 표메인[[#This Row],[연령대]], 1, 0),IF(COUNT(표장르정리[[#This Row],[AOS]]),1,0)),1,0)</f>
        <v>0</v>
      </c>
      <c r="C66" s="3">
        <f>IF(AND(IF('차트 정리 표'!$O$2 = 표메인[[#This Row],[연령대]], 1, 0),IF(COUNT(표장르정리[[#This Row],[FPS]]),1,0)),1,0)</f>
        <v>0</v>
      </c>
      <c r="D66" s="3">
        <f>IF(AND(IF('차트 정리 표'!$O$2 = 표메인[[#This Row],[연령대]], 1, 0),IF(COUNT(표장르정리[[#This Row],[CCG]]),1,0)),1,0)</f>
        <v>0</v>
      </c>
      <c r="E66" s="3">
        <f>IF(AND(IF('차트 정리 표'!$O$2 = 표메인[[#This Row],[연령대]], 1, 0),IF(COUNT(표장르정리[[#This Row],[Roguelike]]),1,0)),1,0)</f>
        <v>0</v>
      </c>
      <c r="F66" s="3">
        <f>IF(AND(IF('차트 정리 표'!$O$2 = 표메인[[#This Row],[연령대]], 1, 0),IF(COUNT(표장르정리[[#This Row],[Soulslike]]),1,0)),1,0)</f>
        <v>0</v>
      </c>
      <c r="G66" s="3">
        <f>IF(AND(IF('차트 정리 표'!$O$2 = 표메인[[#This Row],[연령대]], 1, 0),IF(COUNT(표장르정리[[#This Row],[Rhythm]]),1,0)),1,0)</f>
        <v>0</v>
      </c>
      <c r="H66" s="3">
        <f>IF(AND(IF('차트 정리 표'!$O$2 = 표메인[[#This Row],[연령대]], 1, 0),IF(COUNT(표장르정리[[#This Row],[Racing]]),1,0)),1,0)</f>
        <v>0</v>
      </c>
      <c r="I66" s="3">
        <f>IF(AND(IF('차트 정리 표'!$O$2 = 표메인[[#This Row],[연령대]], 1, 0),IF(COUNT(표장르정리[[#This Row],[Sport]]),1,0)),1,0)</f>
        <v>0</v>
      </c>
      <c r="J66" s="3">
        <f>IF(AND(IF('차트 정리 표'!$O$2 = 표메인[[#This Row],[연령대]], 1, 0),IF(COUNT(표장르정리[[#This Row],[Stealth]]),1,0)),1,0)</f>
        <v>0</v>
      </c>
      <c r="K66" s="3">
        <f>IF(AND(IF('차트 정리 표'!$O$2 = 표메인[[#This Row],[연령대]], 1, 0),IF(COUNT(표장르정리[[#This Row],[Strategy]]),1,0)),1,0)</f>
        <v>0</v>
      </c>
      <c r="L66" s="3">
        <f>IF(AND(IF('차트 정리 표'!$O$2 = 표메인[[#This Row],[연령대]], 1, 0),IF(COUNT(표장르정리[[#This Row],[Puzzle]]),1,0)),1,0)</f>
        <v>0</v>
      </c>
      <c r="M66" s="3">
        <f>IF(AND(IF('차트 정리 표'!$O$2 = 표메인[[#This Row],[연령대]], 1, 0),IF(COUNT(표장르정리[[#This Row],[Board]]),1,0)),1,0)</f>
        <v>0</v>
      </c>
      <c r="N66" s="3">
        <f>IF(AND(IF('차트 정리 표'!$O$2 = 표메인[[#This Row],[연령대]], 1, 0),IF(COUNT(표장르정리[[#This Row],[Arcade]]),1,0)),1,0)</f>
        <v>0</v>
      </c>
      <c r="O66" s="3">
        <f>IF(AND(IF('차트 정리 표'!$O$2 = 표메인[[#This Row],[연령대]], 1, 0),IF(COUNT(표장르정리[[#This Row],[Simulation]]),1,0)),1,0)</f>
        <v>0</v>
      </c>
      <c r="P66" s="34">
        <f>IF(AND(IF('차트 정리 표'!$O$19 = 표메인[[#This Row],[연령대]], 1, 0),IF('차트 정리 표'!$J$20=표메인[[#This Row],[타격감
시각적 효과]],1,0)),1,0)</f>
        <v>0</v>
      </c>
      <c r="Q66" s="34">
        <f>IF(AND(IF('차트 정리 표'!$O$19 = 표메인[[#This Row],[연령대]], 1, 0),IF('차트 정리 표'!$J$21=표메인[[#This Row],[타격감
시각적 효과]],1,0)),1,0)</f>
        <v>0</v>
      </c>
      <c r="R66" s="34">
        <f>IF(AND(IF('차트 정리 표'!$O$19 = 표메인[[#This Row],[연령대]], 1, 0),IF('차트 정리 표'!$J$22=표메인[[#This Row],[타격감
시각적 효과]],1,0)),1,0)</f>
        <v>0</v>
      </c>
      <c r="S66" s="34">
        <f>IF(AND(IF('차트 정리 표'!$O$19 = 표메인[[#This Row],[연령대]], 1, 0),IF('차트 정리 표'!$J$23=표메인[[#This Row],[타격감
시각적 효과]],1,0)),1,0)</f>
        <v>0</v>
      </c>
      <c r="T66" s="34">
        <f>IF(AND(IF('차트 정리 표'!$O$25 = 표메인[[#This Row],[연령대]], 1, 0),IF('차트 정리 표'!$J$26=표메인[게임몰입도
청각적 효과],1,0)),1,0)</f>
        <v>0</v>
      </c>
      <c r="U66" s="34">
        <f>IF(AND(IF('차트 정리 표'!$O$25 = 표메인[[#This Row],[연령대]], 1, 0),IF('차트 정리 표'!$J$27=표메인[게임몰입도
청각적 효과],1,0)),1,0)</f>
        <v>0</v>
      </c>
      <c r="V66" s="34">
        <f>IF(AND(IF('차트 정리 표'!$O$25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표'!$O$2 = 표메인[[#This Row],[연령대]], 1, 0),IF(COUNT(표장르정리[[#This Row],[RPG]]),1,0)), 1, 0)</f>
        <v>0</v>
      </c>
      <c r="B67" s="3">
        <f>IF(AND(IF('차트 정리 표'!$O$2 = 표메인[[#This Row],[연령대]], 1, 0),IF(COUNT(표장르정리[[#This Row],[AOS]]),1,0)),1,0)</f>
        <v>0</v>
      </c>
      <c r="C67" s="3">
        <f>IF(AND(IF('차트 정리 표'!$O$2 = 표메인[[#This Row],[연령대]], 1, 0),IF(COUNT(표장르정리[[#This Row],[FPS]]),1,0)),1,0)</f>
        <v>0</v>
      </c>
      <c r="D67" s="3">
        <f>IF(AND(IF('차트 정리 표'!$O$2 = 표메인[[#This Row],[연령대]], 1, 0),IF(COUNT(표장르정리[[#This Row],[CCG]]),1,0)),1,0)</f>
        <v>0</v>
      </c>
      <c r="E67" s="3">
        <f>IF(AND(IF('차트 정리 표'!$O$2 = 표메인[[#This Row],[연령대]], 1, 0),IF(COUNT(표장르정리[[#This Row],[Roguelike]]),1,0)),1,0)</f>
        <v>0</v>
      </c>
      <c r="F67" s="3">
        <f>IF(AND(IF('차트 정리 표'!$O$2 = 표메인[[#This Row],[연령대]], 1, 0),IF(COUNT(표장르정리[[#This Row],[Soulslike]]),1,0)),1,0)</f>
        <v>0</v>
      </c>
      <c r="G67" s="3">
        <f>IF(AND(IF('차트 정리 표'!$O$2 = 표메인[[#This Row],[연령대]], 1, 0),IF(COUNT(표장르정리[[#This Row],[Rhythm]]),1,0)),1,0)</f>
        <v>0</v>
      </c>
      <c r="H67" s="3">
        <f>IF(AND(IF('차트 정리 표'!$O$2 = 표메인[[#This Row],[연령대]], 1, 0),IF(COUNT(표장르정리[[#This Row],[Racing]]),1,0)),1,0)</f>
        <v>0</v>
      </c>
      <c r="I67" s="3">
        <f>IF(AND(IF('차트 정리 표'!$O$2 = 표메인[[#This Row],[연령대]], 1, 0),IF(COUNT(표장르정리[[#This Row],[Sport]]),1,0)),1,0)</f>
        <v>0</v>
      </c>
      <c r="J67" s="3">
        <f>IF(AND(IF('차트 정리 표'!$O$2 = 표메인[[#This Row],[연령대]], 1, 0),IF(COUNT(표장르정리[[#This Row],[Stealth]]),1,0)),1,0)</f>
        <v>0</v>
      </c>
      <c r="K67" s="3">
        <f>IF(AND(IF('차트 정리 표'!$O$2 = 표메인[[#This Row],[연령대]], 1, 0),IF(COUNT(표장르정리[[#This Row],[Strategy]]),1,0)),1,0)</f>
        <v>0</v>
      </c>
      <c r="L67" s="3">
        <f>IF(AND(IF('차트 정리 표'!$O$2 = 표메인[[#This Row],[연령대]], 1, 0),IF(COUNT(표장르정리[[#This Row],[Puzzle]]),1,0)),1,0)</f>
        <v>0</v>
      </c>
      <c r="M67" s="3">
        <f>IF(AND(IF('차트 정리 표'!$O$2 = 표메인[[#This Row],[연령대]], 1, 0),IF(COUNT(표장르정리[[#This Row],[Board]]),1,0)),1,0)</f>
        <v>0</v>
      </c>
      <c r="N67" s="3">
        <f>IF(AND(IF('차트 정리 표'!$O$2 = 표메인[[#This Row],[연령대]], 1, 0),IF(COUNT(표장르정리[[#This Row],[Arcade]]),1,0)),1,0)</f>
        <v>0</v>
      </c>
      <c r="O67" s="3">
        <f>IF(AND(IF('차트 정리 표'!$O$2 = 표메인[[#This Row],[연령대]], 1, 0),IF(COUNT(표장르정리[[#This Row],[Simulation]]),1,0)),1,0)</f>
        <v>0</v>
      </c>
      <c r="P67" s="34">
        <f>IF(AND(IF('차트 정리 표'!$O$19 = 표메인[[#This Row],[연령대]], 1, 0),IF('차트 정리 표'!$J$20=표메인[[#This Row],[타격감
시각적 효과]],1,0)),1,0)</f>
        <v>0</v>
      </c>
      <c r="Q67" s="34">
        <f>IF(AND(IF('차트 정리 표'!$O$19 = 표메인[[#This Row],[연령대]], 1, 0),IF('차트 정리 표'!$J$21=표메인[[#This Row],[타격감
시각적 효과]],1,0)),1,0)</f>
        <v>0</v>
      </c>
      <c r="R67" s="34">
        <f>IF(AND(IF('차트 정리 표'!$O$19 = 표메인[[#This Row],[연령대]], 1, 0),IF('차트 정리 표'!$J$22=표메인[[#This Row],[타격감
시각적 효과]],1,0)),1,0)</f>
        <v>0</v>
      </c>
      <c r="S67" s="34">
        <f>IF(AND(IF('차트 정리 표'!$O$19 = 표메인[[#This Row],[연령대]], 1, 0),IF('차트 정리 표'!$J$23=표메인[[#This Row],[타격감
시각적 효과]],1,0)),1,0)</f>
        <v>0</v>
      </c>
      <c r="T67" s="34">
        <f>IF(AND(IF('차트 정리 표'!$O$25 = 표메인[[#This Row],[연령대]], 1, 0),IF('차트 정리 표'!$J$26=표메인[게임몰입도
청각적 효과],1,0)),1,0)</f>
        <v>0</v>
      </c>
      <c r="U67" s="34">
        <f>IF(AND(IF('차트 정리 표'!$O$25 = 표메인[[#This Row],[연령대]], 1, 0),IF('차트 정리 표'!$J$27=표메인[게임몰입도
청각적 효과],1,0)),1,0)</f>
        <v>0</v>
      </c>
      <c r="V67" s="34">
        <f>IF(AND(IF('차트 정리 표'!$O$25 = 표메인[[#This Row],[연령대]], 1, 0),IF('차트 정리 표'!$J$28=표메인[게임몰입도
청각적 효과],1,0)),1,0)</f>
        <v>0</v>
      </c>
    </row>
    <row r="68" spans="1:22" x14ac:dyDescent="0.3">
      <c r="A68" s="3">
        <f>IF(AND(IF('차트 정리 표'!$O$2 = 표메인[[#This Row],[연령대]], 1, 0),IF(COUNT(표장르정리[[#This Row],[RPG]]),1,0)), 1, 0)</f>
        <v>0</v>
      </c>
      <c r="B68" s="3">
        <f>IF(AND(IF('차트 정리 표'!$O$2 = 표메인[[#This Row],[연령대]], 1, 0),IF(COUNT(표장르정리[[#This Row],[AOS]]),1,0)),1,0)</f>
        <v>0</v>
      </c>
      <c r="C68" s="3">
        <f>IF(AND(IF('차트 정리 표'!$O$2 = 표메인[[#This Row],[연령대]], 1, 0),IF(COUNT(표장르정리[[#This Row],[FPS]]),1,0)),1,0)</f>
        <v>0</v>
      </c>
      <c r="D68" s="3">
        <f>IF(AND(IF('차트 정리 표'!$O$2 = 표메인[[#This Row],[연령대]], 1, 0),IF(COUNT(표장르정리[[#This Row],[CCG]]),1,0)),1,0)</f>
        <v>0</v>
      </c>
      <c r="E68" s="3">
        <f>IF(AND(IF('차트 정리 표'!$O$2 = 표메인[[#This Row],[연령대]], 1, 0),IF(COUNT(표장르정리[[#This Row],[Roguelike]]),1,0)),1,0)</f>
        <v>0</v>
      </c>
      <c r="F68" s="3">
        <f>IF(AND(IF('차트 정리 표'!$O$2 = 표메인[[#This Row],[연령대]], 1, 0),IF(COUNT(표장르정리[[#This Row],[Soulslike]]),1,0)),1,0)</f>
        <v>0</v>
      </c>
      <c r="G68" s="3">
        <f>IF(AND(IF('차트 정리 표'!$O$2 = 표메인[[#This Row],[연령대]], 1, 0),IF(COUNT(표장르정리[[#This Row],[Rhythm]]),1,0)),1,0)</f>
        <v>0</v>
      </c>
      <c r="H68" s="3">
        <f>IF(AND(IF('차트 정리 표'!$O$2 = 표메인[[#This Row],[연령대]], 1, 0),IF(COUNT(표장르정리[[#This Row],[Racing]]),1,0)),1,0)</f>
        <v>0</v>
      </c>
      <c r="I68" s="3">
        <f>IF(AND(IF('차트 정리 표'!$O$2 = 표메인[[#This Row],[연령대]], 1, 0),IF(COUNT(표장르정리[[#This Row],[Sport]]),1,0)),1,0)</f>
        <v>0</v>
      </c>
      <c r="J68" s="3">
        <f>IF(AND(IF('차트 정리 표'!$O$2 = 표메인[[#This Row],[연령대]], 1, 0),IF(COUNT(표장르정리[[#This Row],[Stealth]]),1,0)),1,0)</f>
        <v>0</v>
      </c>
      <c r="K68" s="3">
        <f>IF(AND(IF('차트 정리 표'!$O$2 = 표메인[[#This Row],[연령대]], 1, 0),IF(COUNT(표장르정리[[#This Row],[Strategy]]),1,0)),1,0)</f>
        <v>0</v>
      </c>
      <c r="L68" s="3">
        <f>IF(AND(IF('차트 정리 표'!$O$2 = 표메인[[#This Row],[연령대]], 1, 0),IF(COUNT(표장르정리[[#This Row],[Puzzle]]),1,0)),1,0)</f>
        <v>0</v>
      </c>
      <c r="M68" s="3">
        <f>IF(AND(IF('차트 정리 표'!$O$2 = 표메인[[#This Row],[연령대]], 1, 0),IF(COUNT(표장르정리[[#This Row],[Board]]),1,0)),1,0)</f>
        <v>0</v>
      </c>
      <c r="N68" s="3">
        <f>IF(AND(IF('차트 정리 표'!$O$2 = 표메인[[#This Row],[연령대]], 1, 0),IF(COUNT(표장르정리[[#This Row],[Arcade]]),1,0)),1,0)</f>
        <v>0</v>
      </c>
      <c r="O68" s="3">
        <f>IF(AND(IF('차트 정리 표'!$O$2 = 표메인[[#This Row],[연령대]], 1, 0),IF(COUNT(표장르정리[[#This Row],[Simulation]]),1,0)),1,0)</f>
        <v>0</v>
      </c>
      <c r="P68" s="34">
        <f>IF(AND(IF('차트 정리 표'!$O$19 = 표메인[[#This Row],[연령대]], 1, 0),IF('차트 정리 표'!$J$20=표메인[[#This Row],[타격감
시각적 효과]],1,0)),1,0)</f>
        <v>0</v>
      </c>
      <c r="Q68" s="34">
        <f>IF(AND(IF('차트 정리 표'!$O$19 = 표메인[[#This Row],[연령대]], 1, 0),IF('차트 정리 표'!$J$21=표메인[[#This Row],[타격감
시각적 효과]],1,0)),1,0)</f>
        <v>0</v>
      </c>
      <c r="R68" s="34">
        <f>IF(AND(IF('차트 정리 표'!$O$19 = 표메인[[#This Row],[연령대]], 1, 0),IF('차트 정리 표'!$J$22=표메인[[#This Row],[타격감
시각적 효과]],1,0)),1,0)</f>
        <v>0</v>
      </c>
      <c r="S68" s="34">
        <f>IF(AND(IF('차트 정리 표'!$O$19 = 표메인[[#This Row],[연령대]], 1, 0),IF('차트 정리 표'!$J$23=표메인[[#This Row],[타격감
시각적 효과]],1,0)),1,0)</f>
        <v>0</v>
      </c>
      <c r="T68" s="34">
        <f>IF(AND(IF('차트 정리 표'!$O$25 = 표메인[[#This Row],[연령대]], 1, 0),IF('차트 정리 표'!$J$26=표메인[게임몰입도
청각적 효과],1,0)),1,0)</f>
        <v>0</v>
      </c>
      <c r="U68" s="34">
        <f>IF(AND(IF('차트 정리 표'!$O$25 = 표메인[[#This Row],[연령대]], 1, 0),IF('차트 정리 표'!$J$27=표메인[게임몰입도
청각적 효과],1,0)),1,0)</f>
        <v>0</v>
      </c>
      <c r="V68" s="34">
        <f>IF(AND(IF('차트 정리 표'!$O$25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표'!$O$2 = 표메인[[#This Row],[연령대]], 1, 0),IF(COUNT(표장르정리[[#This Row],[RPG]]),1,0)), 1, 0)</f>
        <v>0</v>
      </c>
      <c r="B69" s="3">
        <f>IF(AND(IF('차트 정리 표'!$O$2 = 표메인[[#This Row],[연령대]], 1, 0),IF(COUNT(표장르정리[[#This Row],[AOS]]),1,0)),1,0)</f>
        <v>0</v>
      </c>
      <c r="C69" s="3">
        <f>IF(AND(IF('차트 정리 표'!$O$2 = 표메인[[#This Row],[연령대]], 1, 0),IF(COUNT(표장르정리[[#This Row],[FPS]]),1,0)),1,0)</f>
        <v>0</v>
      </c>
      <c r="D69" s="3">
        <f>IF(AND(IF('차트 정리 표'!$O$2 = 표메인[[#This Row],[연령대]], 1, 0),IF(COUNT(표장르정리[[#This Row],[CCG]]),1,0)),1,0)</f>
        <v>0</v>
      </c>
      <c r="E69" s="3">
        <f>IF(AND(IF('차트 정리 표'!$O$2 = 표메인[[#This Row],[연령대]], 1, 0),IF(COUNT(표장르정리[[#This Row],[Roguelike]]),1,0)),1,0)</f>
        <v>0</v>
      </c>
      <c r="F69" s="3">
        <f>IF(AND(IF('차트 정리 표'!$O$2 = 표메인[[#This Row],[연령대]], 1, 0),IF(COUNT(표장르정리[[#This Row],[Soulslike]]),1,0)),1,0)</f>
        <v>0</v>
      </c>
      <c r="G69" s="3">
        <f>IF(AND(IF('차트 정리 표'!$O$2 = 표메인[[#This Row],[연령대]], 1, 0),IF(COUNT(표장르정리[[#This Row],[Rhythm]]),1,0)),1,0)</f>
        <v>0</v>
      </c>
      <c r="H69" s="3">
        <f>IF(AND(IF('차트 정리 표'!$O$2 = 표메인[[#This Row],[연령대]], 1, 0),IF(COUNT(표장르정리[[#This Row],[Racing]]),1,0)),1,0)</f>
        <v>0</v>
      </c>
      <c r="I69" s="3">
        <f>IF(AND(IF('차트 정리 표'!$O$2 = 표메인[[#This Row],[연령대]], 1, 0),IF(COUNT(표장르정리[[#This Row],[Sport]]),1,0)),1,0)</f>
        <v>0</v>
      </c>
      <c r="J69" s="3">
        <f>IF(AND(IF('차트 정리 표'!$O$2 = 표메인[[#This Row],[연령대]], 1, 0),IF(COUNT(표장르정리[[#This Row],[Stealth]]),1,0)),1,0)</f>
        <v>0</v>
      </c>
      <c r="K69" s="3">
        <f>IF(AND(IF('차트 정리 표'!$O$2 = 표메인[[#This Row],[연령대]], 1, 0),IF(COUNT(표장르정리[[#This Row],[Strategy]]),1,0)),1,0)</f>
        <v>0</v>
      </c>
      <c r="L69" s="3">
        <f>IF(AND(IF('차트 정리 표'!$O$2 = 표메인[[#This Row],[연령대]], 1, 0),IF(COUNT(표장르정리[[#This Row],[Puzzle]]),1,0)),1,0)</f>
        <v>0</v>
      </c>
      <c r="M69" s="3">
        <f>IF(AND(IF('차트 정리 표'!$O$2 = 표메인[[#This Row],[연령대]], 1, 0),IF(COUNT(표장르정리[[#This Row],[Board]]),1,0)),1,0)</f>
        <v>0</v>
      </c>
      <c r="N69" s="3">
        <f>IF(AND(IF('차트 정리 표'!$O$2 = 표메인[[#This Row],[연령대]], 1, 0),IF(COUNT(표장르정리[[#This Row],[Arcade]]),1,0)),1,0)</f>
        <v>0</v>
      </c>
      <c r="O69" s="3">
        <f>IF(AND(IF('차트 정리 표'!$O$2 = 표메인[[#This Row],[연령대]], 1, 0),IF(COUNT(표장르정리[[#This Row],[Simulation]]),1,0)),1,0)</f>
        <v>0</v>
      </c>
      <c r="P69" s="34">
        <f>IF(AND(IF('차트 정리 표'!$O$19 = 표메인[[#This Row],[연령대]], 1, 0),IF('차트 정리 표'!$J$20=표메인[[#This Row],[타격감
시각적 효과]],1,0)),1,0)</f>
        <v>0</v>
      </c>
      <c r="Q69" s="34">
        <f>IF(AND(IF('차트 정리 표'!$O$19 = 표메인[[#This Row],[연령대]], 1, 0),IF('차트 정리 표'!$J$21=표메인[[#This Row],[타격감
시각적 효과]],1,0)),1,0)</f>
        <v>0</v>
      </c>
      <c r="R69" s="34">
        <f>IF(AND(IF('차트 정리 표'!$O$19 = 표메인[[#This Row],[연령대]], 1, 0),IF('차트 정리 표'!$J$22=표메인[[#This Row],[타격감
시각적 효과]],1,0)),1,0)</f>
        <v>0</v>
      </c>
      <c r="S69" s="34">
        <f>IF(AND(IF('차트 정리 표'!$O$19 = 표메인[[#This Row],[연령대]], 1, 0),IF('차트 정리 표'!$J$23=표메인[[#This Row],[타격감
시각적 효과]],1,0)),1,0)</f>
        <v>0</v>
      </c>
      <c r="T69" s="34">
        <f>IF(AND(IF('차트 정리 표'!$O$25 = 표메인[[#This Row],[연령대]], 1, 0),IF('차트 정리 표'!$J$26=표메인[게임몰입도
청각적 효과],1,0)),1,0)</f>
        <v>0</v>
      </c>
      <c r="U69" s="34">
        <f>IF(AND(IF('차트 정리 표'!$O$25 = 표메인[[#This Row],[연령대]], 1, 0),IF('차트 정리 표'!$J$27=표메인[게임몰입도
청각적 효과],1,0)),1,0)</f>
        <v>0</v>
      </c>
      <c r="V69" s="34">
        <f>IF(AND(IF('차트 정리 표'!$O$25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표'!$O$2 = 표메인[[#This Row],[연령대]], 1, 0),IF(COUNT(표장르정리[[#This Row],[RPG]]),1,0)), 1, 0)</f>
        <v>0</v>
      </c>
      <c r="B70" s="3">
        <f>IF(AND(IF('차트 정리 표'!$O$2 = 표메인[[#This Row],[연령대]], 1, 0),IF(COUNT(표장르정리[[#This Row],[AOS]]),1,0)),1,0)</f>
        <v>0</v>
      </c>
      <c r="C70" s="3">
        <f>IF(AND(IF('차트 정리 표'!$O$2 = 표메인[[#This Row],[연령대]], 1, 0),IF(COUNT(표장르정리[[#This Row],[FPS]]),1,0)),1,0)</f>
        <v>0</v>
      </c>
      <c r="D70" s="3">
        <f>IF(AND(IF('차트 정리 표'!$O$2 = 표메인[[#This Row],[연령대]], 1, 0),IF(COUNT(표장르정리[[#This Row],[CCG]]),1,0)),1,0)</f>
        <v>0</v>
      </c>
      <c r="E70" s="3">
        <f>IF(AND(IF('차트 정리 표'!$O$2 = 표메인[[#This Row],[연령대]], 1, 0),IF(COUNT(표장르정리[[#This Row],[Roguelike]]),1,0)),1,0)</f>
        <v>0</v>
      </c>
      <c r="F70" s="3">
        <f>IF(AND(IF('차트 정리 표'!$O$2 = 표메인[[#This Row],[연령대]], 1, 0),IF(COUNT(표장르정리[[#This Row],[Soulslike]]),1,0)),1,0)</f>
        <v>0</v>
      </c>
      <c r="G70" s="3">
        <f>IF(AND(IF('차트 정리 표'!$O$2 = 표메인[[#This Row],[연령대]], 1, 0),IF(COUNT(표장르정리[[#This Row],[Rhythm]]),1,0)),1,0)</f>
        <v>0</v>
      </c>
      <c r="H70" s="3">
        <f>IF(AND(IF('차트 정리 표'!$O$2 = 표메인[[#This Row],[연령대]], 1, 0),IF(COUNT(표장르정리[[#This Row],[Racing]]),1,0)),1,0)</f>
        <v>0</v>
      </c>
      <c r="I70" s="3">
        <f>IF(AND(IF('차트 정리 표'!$O$2 = 표메인[[#This Row],[연령대]], 1, 0),IF(COUNT(표장르정리[[#This Row],[Sport]]),1,0)),1,0)</f>
        <v>0</v>
      </c>
      <c r="J70" s="3">
        <f>IF(AND(IF('차트 정리 표'!$O$2 = 표메인[[#This Row],[연령대]], 1, 0),IF(COUNT(표장르정리[[#This Row],[Stealth]]),1,0)),1,0)</f>
        <v>0</v>
      </c>
      <c r="K70" s="3">
        <f>IF(AND(IF('차트 정리 표'!$O$2 = 표메인[[#This Row],[연령대]], 1, 0),IF(COUNT(표장르정리[[#This Row],[Strategy]]),1,0)),1,0)</f>
        <v>0</v>
      </c>
      <c r="L70" s="3">
        <f>IF(AND(IF('차트 정리 표'!$O$2 = 표메인[[#This Row],[연령대]], 1, 0),IF(COUNT(표장르정리[[#This Row],[Puzzle]]),1,0)),1,0)</f>
        <v>0</v>
      </c>
      <c r="M70" s="3">
        <f>IF(AND(IF('차트 정리 표'!$O$2 = 표메인[[#This Row],[연령대]], 1, 0),IF(COUNT(표장르정리[[#This Row],[Board]]),1,0)),1,0)</f>
        <v>0</v>
      </c>
      <c r="N70" s="3">
        <f>IF(AND(IF('차트 정리 표'!$O$2 = 표메인[[#This Row],[연령대]], 1, 0),IF(COUNT(표장르정리[[#This Row],[Arcade]]),1,0)),1,0)</f>
        <v>0</v>
      </c>
      <c r="O70" s="3">
        <f>IF(AND(IF('차트 정리 표'!$O$2 = 표메인[[#This Row],[연령대]], 1, 0),IF(COUNT(표장르정리[[#This Row],[Simulation]]),1,0)),1,0)</f>
        <v>0</v>
      </c>
      <c r="P70" s="34">
        <f>IF(AND(IF('차트 정리 표'!$O$19 = 표메인[[#This Row],[연령대]], 1, 0),IF('차트 정리 표'!$J$20=표메인[[#This Row],[타격감
시각적 효과]],1,0)),1,0)</f>
        <v>0</v>
      </c>
      <c r="Q70" s="34">
        <f>IF(AND(IF('차트 정리 표'!$O$19 = 표메인[[#This Row],[연령대]], 1, 0),IF('차트 정리 표'!$J$21=표메인[[#This Row],[타격감
시각적 효과]],1,0)),1,0)</f>
        <v>0</v>
      </c>
      <c r="R70" s="34">
        <f>IF(AND(IF('차트 정리 표'!$O$19 = 표메인[[#This Row],[연령대]], 1, 0),IF('차트 정리 표'!$J$22=표메인[[#This Row],[타격감
시각적 효과]],1,0)),1,0)</f>
        <v>0</v>
      </c>
      <c r="S70" s="34">
        <f>IF(AND(IF('차트 정리 표'!$O$19 = 표메인[[#This Row],[연령대]], 1, 0),IF('차트 정리 표'!$J$23=표메인[[#This Row],[타격감
시각적 효과]],1,0)),1,0)</f>
        <v>0</v>
      </c>
      <c r="T70" s="34">
        <f>IF(AND(IF('차트 정리 표'!$O$25 = 표메인[[#This Row],[연령대]], 1, 0),IF('차트 정리 표'!$J$26=표메인[게임몰입도
청각적 효과],1,0)),1,0)</f>
        <v>0</v>
      </c>
      <c r="U70" s="34">
        <f>IF(AND(IF('차트 정리 표'!$O$25 = 표메인[[#This Row],[연령대]], 1, 0),IF('차트 정리 표'!$J$27=표메인[게임몰입도
청각적 효과],1,0)),1,0)</f>
        <v>0</v>
      </c>
      <c r="V70" s="34">
        <f>IF(AND(IF('차트 정리 표'!$O$25 = 표메인[[#This Row],[연령대]], 1, 0),IF('차트 정리 표'!$J$28=표메인[게임몰입도
청각적 효과],1,0)),1,0)</f>
        <v>0</v>
      </c>
    </row>
    <row r="71" spans="1:22" x14ac:dyDescent="0.3">
      <c r="A71" s="3">
        <f>IF(AND(IF('차트 정리 표'!$O$2 = 표메인[[#This Row],[연령대]], 1, 0),IF(COUNT(표장르정리[[#This Row],[RPG]]),1,0)), 1, 0)</f>
        <v>0</v>
      </c>
      <c r="B71" s="3">
        <f>IF(AND(IF('차트 정리 표'!$O$2 = 표메인[[#This Row],[연령대]], 1, 0),IF(COUNT(표장르정리[[#This Row],[AOS]]),1,0)),1,0)</f>
        <v>0</v>
      </c>
      <c r="C71" s="3">
        <f>IF(AND(IF('차트 정리 표'!$O$2 = 표메인[[#This Row],[연령대]], 1, 0),IF(COUNT(표장르정리[[#This Row],[FPS]]),1,0)),1,0)</f>
        <v>0</v>
      </c>
      <c r="D71" s="3">
        <f>IF(AND(IF('차트 정리 표'!$O$2 = 표메인[[#This Row],[연령대]], 1, 0),IF(COUNT(표장르정리[[#This Row],[CCG]]),1,0)),1,0)</f>
        <v>0</v>
      </c>
      <c r="E71" s="3">
        <f>IF(AND(IF('차트 정리 표'!$O$2 = 표메인[[#This Row],[연령대]], 1, 0),IF(COUNT(표장르정리[[#This Row],[Roguelike]]),1,0)),1,0)</f>
        <v>0</v>
      </c>
      <c r="F71" s="3">
        <f>IF(AND(IF('차트 정리 표'!$O$2 = 표메인[[#This Row],[연령대]], 1, 0),IF(COUNT(표장르정리[[#This Row],[Soulslike]]),1,0)),1,0)</f>
        <v>0</v>
      </c>
      <c r="G71" s="3">
        <f>IF(AND(IF('차트 정리 표'!$O$2 = 표메인[[#This Row],[연령대]], 1, 0),IF(COUNT(표장르정리[[#This Row],[Rhythm]]),1,0)),1,0)</f>
        <v>0</v>
      </c>
      <c r="H71" s="3">
        <f>IF(AND(IF('차트 정리 표'!$O$2 = 표메인[[#This Row],[연령대]], 1, 0),IF(COUNT(표장르정리[[#This Row],[Racing]]),1,0)),1,0)</f>
        <v>0</v>
      </c>
      <c r="I71" s="3">
        <f>IF(AND(IF('차트 정리 표'!$O$2 = 표메인[[#This Row],[연령대]], 1, 0),IF(COUNT(표장르정리[[#This Row],[Sport]]),1,0)),1,0)</f>
        <v>0</v>
      </c>
      <c r="J71" s="3">
        <f>IF(AND(IF('차트 정리 표'!$O$2 = 표메인[[#This Row],[연령대]], 1, 0),IF(COUNT(표장르정리[[#This Row],[Stealth]]),1,0)),1,0)</f>
        <v>0</v>
      </c>
      <c r="K71" s="3">
        <f>IF(AND(IF('차트 정리 표'!$O$2 = 표메인[[#This Row],[연령대]], 1, 0),IF(COUNT(표장르정리[[#This Row],[Strategy]]),1,0)),1,0)</f>
        <v>0</v>
      </c>
      <c r="L71" s="3">
        <f>IF(AND(IF('차트 정리 표'!$O$2 = 표메인[[#This Row],[연령대]], 1, 0),IF(COUNT(표장르정리[[#This Row],[Puzzle]]),1,0)),1,0)</f>
        <v>0</v>
      </c>
      <c r="M71" s="3">
        <f>IF(AND(IF('차트 정리 표'!$O$2 = 표메인[[#This Row],[연령대]], 1, 0),IF(COUNT(표장르정리[[#This Row],[Board]]),1,0)),1,0)</f>
        <v>0</v>
      </c>
      <c r="N71" s="3">
        <f>IF(AND(IF('차트 정리 표'!$O$2 = 표메인[[#This Row],[연령대]], 1, 0),IF(COUNT(표장르정리[[#This Row],[Arcade]]),1,0)),1,0)</f>
        <v>0</v>
      </c>
      <c r="O71" s="3">
        <f>IF(AND(IF('차트 정리 표'!$O$2 = 표메인[[#This Row],[연령대]], 1, 0),IF(COUNT(표장르정리[[#This Row],[Simulation]]),1,0)),1,0)</f>
        <v>0</v>
      </c>
      <c r="P71" s="34">
        <f>IF(AND(IF('차트 정리 표'!$O$19 = 표메인[[#This Row],[연령대]], 1, 0),IF('차트 정리 표'!$J$20=표메인[[#This Row],[타격감
시각적 효과]],1,0)),1,0)</f>
        <v>0</v>
      </c>
      <c r="Q71" s="34">
        <f>IF(AND(IF('차트 정리 표'!$O$19 = 표메인[[#This Row],[연령대]], 1, 0),IF('차트 정리 표'!$J$21=표메인[[#This Row],[타격감
시각적 효과]],1,0)),1,0)</f>
        <v>0</v>
      </c>
      <c r="R71" s="34">
        <f>IF(AND(IF('차트 정리 표'!$O$19 = 표메인[[#This Row],[연령대]], 1, 0),IF('차트 정리 표'!$J$22=표메인[[#This Row],[타격감
시각적 효과]],1,0)),1,0)</f>
        <v>0</v>
      </c>
      <c r="S71" s="34">
        <f>IF(AND(IF('차트 정리 표'!$O$19 = 표메인[[#This Row],[연령대]], 1, 0),IF('차트 정리 표'!$J$23=표메인[[#This Row],[타격감
시각적 효과]],1,0)),1,0)</f>
        <v>0</v>
      </c>
      <c r="T71" s="34">
        <f>IF(AND(IF('차트 정리 표'!$O$25 = 표메인[[#This Row],[연령대]], 1, 0),IF('차트 정리 표'!$J$26=표메인[게임몰입도
청각적 효과],1,0)),1,0)</f>
        <v>0</v>
      </c>
      <c r="U71" s="34">
        <f>IF(AND(IF('차트 정리 표'!$O$25 = 표메인[[#This Row],[연령대]], 1, 0),IF('차트 정리 표'!$J$27=표메인[게임몰입도
청각적 효과],1,0)),1,0)</f>
        <v>0</v>
      </c>
      <c r="V71" s="34">
        <f>IF(AND(IF('차트 정리 표'!$O$25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표'!$O$2 = 표메인[[#This Row],[연령대]], 1, 0),IF(COUNT(표장르정리[[#This Row],[RPG]]),1,0)), 1, 0)</f>
        <v>0</v>
      </c>
      <c r="B72" s="3">
        <f>IF(AND(IF('차트 정리 표'!$O$2 = 표메인[[#This Row],[연령대]], 1, 0),IF(COUNT(표장르정리[[#This Row],[AOS]]),1,0)),1,0)</f>
        <v>0</v>
      </c>
      <c r="C72" s="3">
        <f>IF(AND(IF('차트 정리 표'!$O$2 = 표메인[[#This Row],[연령대]], 1, 0),IF(COUNT(표장르정리[[#This Row],[FPS]]),1,0)),1,0)</f>
        <v>0</v>
      </c>
      <c r="D72" s="3">
        <f>IF(AND(IF('차트 정리 표'!$O$2 = 표메인[[#This Row],[연령대]], 1, 0),IF(COUNT(표장르정리[[#This Row],[CCG]]),1,0)),1,0)</f>
        <v>0</v>
      </c>
      <c r="E72" s="3">
        <f>IF(AND(IF('차트 정리 표'!$O$2 = 표메인[[#This Row],[연령대]], 1, 0),IF(COUNT(표장르정리[[#This Row],[Roguelike]]),1,0)),1,0)</f>
        <v>0</v>
      </c>
      <c r="F72" s="3">
        <f>IF(AND(IF('차트 정리 표'!$O$2 = 표메인[[#This Row],[연령대]], 1, 0),IF(COUNT(표장르정리[[#This Row],[Soulslike]]),1,0)),1,0)</f>
        <v>0</v>
      </c>
      <c r="G72" s="3">
        <f>IF(AND(IF('차트 정리 표'!$O$2 = 표메인[[#This Row],[연령대]], 1, 0),IF(COUNT(표장르정리[[#This Row],[Rhythm]]),1,0)),1,0)</f>
        <v>0</v>
      </c>
      <c r="H72" s="3">
        <f>IF(AND(IF('차트 정리 표'!$O$2 = 표메인[[#This Row],[연령대]], 1, 0),IF(COUNT(표장르정리[[#This Row],[Racing]]),1,0)),1,0)</f>
        <v>0</v>
      </c>
      <c r="I72" s="3">
        <f>IF(AND(IF('차트 정리 표'!$O$2 = 표메인[[#This Row],[연령대]], 1, 0),IF(COUNT(표장르정리[[#This Row],[Sport]]),1,0)),1,0)</f>
        <v>0</v>
      </c>
      <c r="J72" s="3">
        <f>IF(AND(IF('차트 정리 표'!$O$2 = 표메인[[#This Row],[연령대]], 1, 0),IF(COUNT(표장르정리[[#This Row],[Stealth]]),1,0)),1,0)</f>
        <v>0</v>
      </c>
      <c r="K72" s="3">
        <f>IF(AND(IF('차트 정리 표'!$O$2 = 표메인[[#This Row],[연령대]], 1, 0),IF(COUNT(표장르정리[[#This Row],[Strategy]]),1,0)),1,0)</f>
        <v>0</v>
      </c>
      <c r="L72" s="3">
        <f>IF(AND(IF('차트 정리 표'!$O$2 = 표메인[[#This Row],[연령대]], 1, 0),IF(COUNT(표장르정리[[#This Row],[Puzzle]]),1,0)),1,0)</f>
        <v>0</v>
      </c>
      <c r="M72" s="3">
        <f>IF(AND(IF('차트 정리 표'!$O$2 = 표메인[[#This Row],[연령대]], 1, 0),IF(COUNT(표장르정리[[#This Row],[Board]]),1,0)),1,0)</f>
        <v>0</v>
      </c>
      <c r="N72" s="3">
        <f>IF(AND(IF('차트 정리 표'!$O$2 = 표메인[[#This Row],[연령대]], 1, 0),IF(COUNT(표장르정리[[#This Row],[Arcade]]),1,0)),1,0)</f>
        <v>0</v>
      </c>
      <c r="O72" s="3">
        <f>IF(AND(IF('차트 정리 표'!$O$2 = 표메인[[#This Row],[연령대]], 1, 0),IF(COUNT(표장르정리[[#This Row],[Simulation]]),1,0)),1,0)</f>
        <v>0</v>
      </c>
      <c r="P72" s="34">
        <f>IF(AND(IF('차트 정리 표'!$O$19 = 표메인[[#This Row],[연령대]], 1, 0),IF('차트 정리 표'!$J$20=표메인[[#This Row],[타격감
시각적 효과]],1,0)),1,0)</f>
        <v>0</v>
      </c>
      <c r="Q72" s="34">
        <f>IF(AND(IF('차트 정리 표'!$O$19 = 표메인[[#This Row],[연령대]], 1, 0),IF('차트 정리 표'!$J$21=표메인[[#This Row],[타격감
시각적 효과]],1,0)),1,0)</f>
        <v>0</v>
      </c>
      <c r="R72" s="34">
        <f>IF(AND(IF('차트 정리 표'!$O$19 = 표메인[[#This Row],[연령대]], 1, 0),IF('차트 정리 표'!$J$22=표메인[[#This Row],[타격감
시각적 효과]],1,0)),1,0)</f>
        <v>0</v>
      </c>
      <c r="S72" s="34">
        <f>IF(AND(IF('차트 정리 표'!$O$19 = 표메인[[#This Row],[연령대]], 1, 0),IF('차트 정리 표'!$J$23=표메인[[#This Row],[타격감
시각적 효과]],1,0)),1,0)</f>
        <v>0</v>
      </c>
      <c r="T72" s="34">
        <f>IF(AND(IF('차트 정리 표'!$O$25 = 표메인[[#This Row],[연령대]], 1, 0),IF('차트 정리 표'!$J$26=표메인[게임몰입도
청각적 효과],1,0)),1,0)</f>
        <v>0</v>
      </c>
      <c r="U72" s="34">
        <f>IF(AND(IF('차트 정리 표'!$O$25 = 표메인[[#This Row],[연령대]], 1, 0),IF('차트 정리 표'!$J$27=표메인[게임몰입도
청각적 효과],1,0)),1,0)</f>
        <v>0</v>
      </c>
      <c r="V72" s="34">
        <f>IF(AND(IF('차트 정리 표'!$O$25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표'!$O$2 = 표메인[[#This Row],[연령대]], 1, 0),IF(COUNT(표장르정리[[#This Row],[RPG]]),1,0)), 1, 0)</f>
        <v>0</v>
      </c>
      <c r="B73" s="3">
        <f>IF(AND(IF('차트 정리 표'!$O$2 = 표메인[[#This Row],[연령대]], 1, 0),IF(COUNT(표장르정리[[#This Row],[AOS]]),1,0)),1,0)</f>
        <v>0</v>
      </c>
      <c r="C73" s="3">
        <f>IF(AND(IF('차트 정리 표'!$O$2 = 표메인[[#This Row],[연령대]], 1, 0),IF(COUNT(표장르정리[[#This Row],[FPS]]),1,0)),1,0)</f>
        <v>0</v>
      </c>
      <c r="D73" s="3">
        <f>IF(AND(IF('차트 정리 표'!$O$2 = 표메인[[#This Row],[연령대]], 1, 0),IF(COUNT(표장르정리[[#This Row],[CCG]]),1,0)),1,0)</f>
        <v>0</v>
      </c>
      <c r="E73" s="3">
        <f>IF(AND(IF('차트 정리 표'!$O$2 = 표메인[[#This Row],[연령대]], 1, 0),IF(COUNT(표장르정리[[#This Row],[Roguelike]]),1,0)),1,0)</f>
        <v>0</v>
      </c>
      <c r="F73" s="3">
        <f>IF(AND(IF('차트 정리 표'!$O$2 = 표메인[[#This Row],[연령대]], 1, 0),IF(COUNT(표장르정리[[#This Row],[Soulslike]]),1,0)),1,0)</f>
        <v>0</v>
      </c>
      <c r="G73" s="3">
        <f>IF(AND(IF('차트 정리 표'!$O$2 = 표메인[[#This Row],[연령대]], 1, 0),IF(COUNT(표장르정리[[#This Row],[Rhythm]]),1,0)),1,0)</f>
        <v>0</v>
      </c>
      <c r="H73" s="3">
        <f>IF(AND(IF('차트 정리 표'!$O$2 = 표메인[[#This Row],[연령대]], 1, 0),IF(COUNT(표장르정리[[#This Row],[Racing]]),1,0)),1,0)</f>
        <v>0</v>
      </c>
      <c r="I73" s="3">
        <f>IF(AND(IF('차트 정리 표'!$O$2 = 표메인[[#This Row],[연령대]], 1, 0),IF(COUNT(표장르정리[[#This Row],[Sport]]),1,0)),1,0)</f>
        <v>0</v>
      </c>
      <c r="J73" s="3">
        <f>IF(AND(IF('차트 정리 표'!$O$2 = 표메인[[#This Row],[연령대]], 1, 0),IF(COUNT(표장르정리[[#This Row],[Stealth]]),1,0)),1,0)</f>
        <v>0</v>
      </c>
      <c r="K73" s="3">
        <f>IF(AND(IF('차트 정리 표'!$O$2 = 표메인[[#This Row],[연령대]], 1, 0),IF(COUNT(표장르정리[[#This Row],[Strategy]]),1,0)),1,0)</f>
        <v>0</v>
      </c>
      <c r="L73" s="3">
        <f>IF(AND(IF('차트 정리 표'!$O$2 = 표메인[[#This Row],[연령대]], 1, 0),IF(COUNT(표장르정리[[#This Row],[Puzzle]]),1,0)),1,0)</f>
        <v>0</v>
      </c>
      <c r="M73" s="3">
        <f>IF(AND(IF('차트 정리 표'!$O$2 = 표메인[[#This Row],[연령대]], 1, 0),IF(COUNT(표장르정리[[#This Row],[Board]]),1,0)),1,0)</f>
        <v>0</v>
      </c>
      <c r="N73" s="3">
        <f>IF(AND(IF('차트 정리 표'!$O$2 = 표메인[[#This Row],[연령대]], 1, 0),IF(COUNT(표장르정리[[#This Row],[Arcade]]),1,0)),1,0)</f>
        <v>0</v>
      </c>
      <c r="O73" s="3">
        <f>IF(AND(IF('차트 정리 표'!$O$2 = 표메인[[#This Row],[연령대]], 1, 0),IF(COUNT(표장르정리[[#This Row],[Simulation]]),1,0)),1,0)</f>
        <v>0</v>
      </c>
      <c r="P73" s="34">
        <f>IF(AND(IF('차트 정리 표'!$O$19 = 표메인[[#This Row],[연령대]], 1, 0),IF('차트 정리 표'!$J$20=표메인[[#This Row],[타격감
시각적 효과]],1,0)),1,0)</f>
        <v>0</v>
      </c>
      <c r="Q73" s="34">
        <f>IF(AND(IF('차트 정리 표'!$O$19 = 표메인[[#This Row],[연령대]], 1, 0),IF('차트 정리 표'!$J$21=표메인[[#This Row],[타격감
시각적 효과]],1,0)),1,0)</f>
        <v>0</v>
      </c>
      <c r="R73" s="34">
        <f>IF(AND(IF('차트 정리 표'!$O$19 = 표메인[[#This Row],[연령대]], 1, 0),IF('차트 정리 표'!$J$22=표메인[[#This Row],[타격감
시각적 효과]],1,0)),1,0)</f>
        <v>0</v>
      </c>
      <c r="S73" s="34">
        <f>IF(AND(IF('차트 정리 표'!$O$19 = 표메인[[#This Row],[연령대]], 1, 0),IF('차트 정리 표'!$J$23=표메인[[#This Row],[타격감
시각적 효과]],1,0)),1,0)</f>
        <v>0</v>
      </c>
      <c r="T73" s="34">
        <f>IF(AND(IF('차트 정리 표'!$O$25 = 표메인[[#This Row],[연령대]], 1, 0),IF('차트 정리 표'!$J$26=표메인[게임몰입도
청각적 효과],1,0)),1,0)</f>
        <v>0</v>
      </c>
      <c r="U73" s="34">
        <f>IF(AND(IF('차트 정리 표'!$O$25 = 표메인[[#This Row],[연령대]], 1, 0),IF('차트 정리 표'!$J$27=표메인[게임몰입도
청각적 효과],1,0)),1,0)</f>
        <v>0</v>
      </c>
      <c r="V73" s="34">
        <f>IF(AND(IF('차트 정리 표'!$O$25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표'!$O$2 = 표메인[[#This Row],[연령대]], 1, 0),IF(COUNT(표장르정리[[#This Row],[RPG]]),1,0)), 1, 0)</f>
        <v>0</v>
      </c>
      <c r="B74" s="3">
        <f>IF(AND(IF('차트 정리 표'!$O$2 = 표메인[[#This Row],[연령대]], 1, 0),IF(COUNT(표장르정리[[#This Row],[AOS]]),1,0)),1,0)</f>
        <v>0</v>
      </c>
      <c r="C74" s="3">
        <f>IF(AND(IF('차트 정리 표'!$O$2 = 표메인[[#This Row],[연령대]], 1, 0),IF(COUNT(표장르정리[[#This Row],[FPS]]),1,0)),1,0)</f>
        <v>0</v>
      </c>
      <c r="D74" s="3">
        <f>IF(AND(IF('차트 정리 표'!$O$2 = 표메인[[#This Row],[연령대]], 1, 0),IF(COUNT(표장르정리[[#This Row],[CCG]]),1,0)),1,0)</f>
        <v>0</v>
      </c>
      <c r="E74" s="3">
        <f>IF(AND(IF('차트 정리 표'!$O$2 = 표메인[[#This Row],[연령대]], 1, 0),IF(COUNT(표장르정리[[#This Row],[Roguelike]]),1,0)),1,0)</f>
        <v>0</v>
      </c>
      <c r="F74" s="3">
        <f>IF(AND(IF('차트 정리 표'!$O$2 = 표메인[[#This Row],[연령대]], 1, 0),IF(COUNT(표장르정리[[#This Row],[Soulslike]]),1,0)),1,0)</f>
        <v>0</v>
      </c>
      <c r="G74" s="3">
        <f>IF(AND(IF('차트 정리 표'!$O$2 = 표메인[[#This Row],[연령대]], 1, 0),IF(COUNT(표장르정리[[#This Row],[Rhythm]]),1,0)),1,0)</f>
        <v>0</v>
      </c>
      <c r="H74" s="3">
        <f>IF(AND(IF('차트 정리 표'!$O$2 = 표메인[[#This Row],[연령대]], 1, 0),IF(COUNT(표장르정리[[#This Row],[Racing]]),1,0)),1,0)</f>
        <v>0</v>
      </c>
      <c r="I74" s="3">
        <f>IF(AND(IF('차트 정리 표'!$O$2 = 표메인[[#This Row],[연령대]], 1, 0),IF(COUNT(표장르정리[[#This Row],[Sport]]),1,0)),1,0)</f>
        <v>0</v>
      </c>
      <c r="J74" s="3">
        <f>IF(AND(IF('차트 정리 표'!$O$2 = 표메인[[#This Row],[연령대]], 1, 0),IF(COUNT(표장르정리[[#This Row],[Stealth]]),1,0)),1,0)</f>
        <v>0</v>
      </c>
      <c r="K74" s="3">
        <f>IF(AND(IF('차트 정리 표'!$O$2 = 표메인[[#This Row],[연령대]], 1, 0),IF(COUNT(표장르정리[[#This Row],[Strategy]]),1,0)),1,0)</f>
        <v>0</v>
      </c>
      <c r="L74" s="3">
        <f>IF(AND(IF('차트 정리 표'!$O$2 = 표메인[[#This Row],[연령대]], 1, 0),IF(COUNT(표장르정리[[#This Row],[Puzzle]]),1,0)),1,0)</f>
        <v>0</v>
      </c>
      <c r="M74" s="3">
        <f>IF(AND(IF('차트 정리 표'!$O$2 = 표메인[[#This Row],[연령대]], 1, 0),IF(COUNT(표장르정리[[#This Row],[Board]]),1,0)),1,0)</f>
        <v>0</v>
      </c>
      <c r="N74" s="3">
        <f>IF(AND(IF('차트 정리 표'!$O$2 = 표메인[[#This Row],[연령대]], 1, 0),IF(COUNT(표장르정리[[#This Row],[Arcade]]),1,0)),1,0)</f>
        <v>0</v>
      </c>
      <c r="O74" s="3">
        <f>IF(AND(IF('차트 정리 표'!$O$2 = 표메인[[#This Row],[연령대]], 1, 0),IF(COUNT(표장르정리[[#This Row],[Simulation]]),1,0)),1,0)</f>
        <v>0</v>
      </c>
      <c r="P74" s="34">
        <f>IF(AND(IF('차트 정리 표'!$O$19 = 표메인[[#This Row],[연령대]], 1, 0),IF('차트 정리 표'!$J$20=표메인[[#This Row],[타격감
시각적 효과]],1,0)),1,0)</f>
        <v>0</v>
      </c>
      <c r="Q74" s="34">
        <f>IF(AND(IF('차트 정리 표'!$O$19 = 표메인[[#This Row],[연령대]], 1, 0),IF('차트 정리 표'!$J$21=표메인[[#This Row],[타격감
시각적 효과]],1,0)),1,0)</f>
        <v>0</v>
      </c>
      <c r="R74" s="34">
        <f>IF(AND(IF('차트 정리 표'!$O$19 = 표메인[[#This Row],[연령대]], 1, 0),IF('차트 정리 표'!$J$22=표메인[[#This Row],[타격감
시각적 효과]],1,0)),1,0)</f>
        <v>0</v>
      </c>
      <c r="S74" s="34">
        <f>IF(AND(IF('차트 정리 표'!$O$19 = 표메인[[#This Row],[연령대]], 1, 0),IF('차트 정리 표'!$J$23=표메인[[#This Row],[타격감
시각적 효과]],1,0)),1,0)</f>
        <v>0</v>
      </c>
      <c r="T74" s="34">
        <f>IF(AND(IF('차트 정리 표'!$O$25 = 표메인[[#This Row],[연령대]], 1, 0),IF('차트 정리 표'!$J$26=표메인[게임몰입도
청각적 효과],1,0)),1,0)</f>
        <v>0</v>
      </c>
      <c r="U74" s="34">
        <f>IF(AND(IF('차트 정리 표'!$O$25 = 표메인[[#This Row],[연령대]], 1, 0),IF('차트 정리 표'!$J$27=표메인[게임몰입도
청각적 효과],1,0)),1,0)</f>
        <v>0</v>
      </c>
      <c r="V74" s="34">
        <f>IF(AND(IF('차트 정리 표'!$O$25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표'!$O$2 = 표메인[[#This Row],[연령대]], 1, 0),IF(COUNT(표장르정리[[#This Row],[RPG]]),1,0)), 1, 0)</f>
        <v>0</v>
      </c>
      <c r="B75" s="3">
        <f>IF(AND(IF('차트 정리 표'!$O$2 = 표메인[[#This Row],[연령대]], 1, 0),IF(COUNT(표장르정리[[#This Row],[AOS]]),1,0)),1,0)</f>
        <v>0</v>
      </c>
      <c r="C75" s="3">
        <f>IF(AND(IF('차트 정리 표'!$O$2 = 표메인[[#This Row],[연령대]], 1, 0),IF(COUNT(표장르정리[[#This Row],[FPS]]),1,0)),1,0)</f>
        <v>0</v>
      </c>
      <c r="D75" s="3">
        <f>IF(AND(IF('차트 정리 표'!$O$2 = 표메인[[#This Row],[연령대]], 1, 0),IF(COUNT(표장르정리[[#This Row],[CCG]]),1,0)),1,0)</f>
        <v>0</v>
      </c>
      <c r="E75" s="3">
        <f>IF(AND(IF('차트 정리 표'!$O$2 = 표메인[[#This Row],[연령대]], 1, 0),IF(COUNT(표장르정리[[#This Row],[Roguelike]]),1,0)),1,0)</f>
        <v>0</v>
      </c>
      <c r="F75" s="3">
        <f>IF(AND(IF('차트 정리 표'!$O$2 = 표메인[[#This Row],[연령대]], 1, 0),IF(COUNT(표장르정리[[#This Row],[Soulslike]]),1,0)),1,0)</f>
        <v>0</v>
      </c>
      <c r="G75" s="3">
        <f>IF(AND(IF('차트 정리 표'!$O$2 = 표메인[[#This Row],[연령대]], 1, 0),IF(COUNT(표장르정리[[#This Row],[Rhythm]]),1,0)),1,0)</f>
        <v>0</v>
      </c>
      <c r="H75" s="3">
        <f>IF(AND(IF('차트 정리 표'!$O$2 = 표메인[[#This Row],[연령대]], 1, 0),IF(COUNT(표장르정리[[#This Row],[Racing]]),1,0)),1,0)</f>
        <v>0</v>
      </c>
      <c r="I75" s="3">
        <f>IF(AND(IF('차트 정리 표'!$O$2 = 표메인[[#This Row],[연령대]], 1, 0),IF(COUNT(표장르정리[[#This Row],[Sport]]),1,0)),1,0)</f>
        <v>0</v>
      </c>
      <c r="J75" s="3">
        <f>IF(AND(IF('차트 정리 표'!$O$2 = 표메인[[#This Row],[연령대]], 1, 0),IF(COUNT(표장르정리[[#This Row],[Stealth]]),1,0)),1,0)</f>
        <v>0</v>
      </c>
      <c r="K75" s="3">
        <f>IF(AND(IF('차트 정리 표'!$O$2 = 표메인[[#This Row],[연령대]], 1, 0),IF(COUNT(표장르정리[[#This Row],[Strategy]]),1,0)),1,0)</f>
        <v>0</v>
      </c>
      <c r="L75" s="3">
        <f>IF(AND(IF('차트 정리 표'!$O$2 = 표메인[[#This Row],[연령대]], 1, 0),IF(COUNT(표장르정리[[#This Row],[Puzzle]]),1,0)),1,0)</f>
        <v>0</v>
      </c>
      <c r="M75" s="3">
        <f>IF(AND(IF('차트 정리 표'!$O$2 = 표메인[[#This Row],[연령대]], 1, 0),IF(COUNT(표장르정리[[#This Row],[Board]]),1,0)),1,0)</f>
        <v>0</v>
      </c>
      <c r="N75" s="3">
        <f>IF(AND(IF('차트 정리 표'!$O$2 = 표메인[[#This Row],[연령대]], 1, 0),IF(COUNT(표장르정리[[#This Row],[Arcade]]),1,0)),1,0)</f>
        <v>0</v>
      </c>
      <c r="O75" s="3">
        <f>IF(AND(IF('차트 정리 표'!$O$2 = 표메인[[#This Row],[연령대]], 1, 0),IF(COUNT(표장르정리[[#This Row],[Simulation]]),1,0)),1,0)</f>
        <v>0</v>
      </c>
      <c r="P75" s="34">
        <f>IF(AND(IF('차트 정리 표'!$O$19 = 표메인[[#This Row],[연령대]], 1, 0),IF('차트 정리 표'!$J$20=표메인[[#This Row],[타격감
시각적 효과]],1,0)),1,0)</f>
        <v>0</v>
      </c>
      <c r="Q75" s="34">
        <f>IF(AND(IF('차트 정리 표'!$O$19 = 표메인[[#This Row],[연령대]], 1, 0),IF('차트 정리 표'!$J$21=표메인[[#This Row],[타격감
시각적 효과]],1,0)),1,0)</f>
        <v>0</v>
      </c>
      <c r="R75" s="34">
        <f>IF(AND(IF('차트 정리 표'!$O$19 = 표메인[[#This Row],[연령대]], 1, 0),IF('차트 정리 표'!$J$22=표메인[[#This Row],[타격감
시각적 효과]],1,0)),1,0)</f>
        <v>0</v>
      </c>
      <c r="S75" s="34">
        <f>IF(AND(IF('차트 정리 표'!$O$19 = 표메인[[#This Row],[연령대]], 1, 0),IF('차트 정리 표'!$J$23=표메인[[#This Row],[타격감
시각적 효과]],1,0)),1,0)</f>
        <v>0</v>
      </c>
      <c r="T75" s="34">
        <f>IF(AND(IF('차트 정리 표'!$O$25 = 표메인[[#This Row],[연령대]], 1, 0),IF('차트 정리 표'!$J$26=표메인[게임몰입도
청각적 효과],1,0)),1,0)</f>
        <v>0</v>
      </c>
      <c r="U75" s="34">
        <f>IF(AND(IF('차트 정리 표'!$O$25 = 표메인[[#This Row],[연령대]], 1, 0),IF('차트 정리 표'!$J$27=표메인[게임몰입도
청각적 효과],1,0)),1,0)</f>
        <v>0</v>
      </c>
      <c r="V75" s="34">
        <f>IF(AND(IF('차트 정리 표'!$O$25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표'!$O$2 = 표메인[[#This Row],[연령대]], 1, 0),IF(COUNT(표장르정리[[#This Row],[RPG]]),1,0)), 1, 0)</f>
        <v>0</v>
      </c>
      <c r="B76" s="3">
        <f>IF(AND(IF('차트 정리 표'!$O$2 = 표메인[[#This Row],[연령대]], 1, 0),IF(COUNT(표장르정리[[#This Row],[AOS]]),1,0)),1,0)</f>
        <v>0</v>
      </c>
      <c r="C76" s="3">
        <f>IF(AND(IF('차트 정리 표'!$O$2 = 표메인[[#This Row],[연령대]], 1, 0),IF(COUNT(표장르정리[[#This Row],[FPS]]),1,0)),1,0)</f>
        <v>0</v>
      </c>
      <c r="D76" s="3">
        <f>IF(AND(IF('차트 정리 표'!$O$2 = 표메인[[#This Row],[연령대]], 1, 0),IF(COUNT(표장르정리[[#This Row],[CCG]]),1,0)),1,0)</f>
        <v>0</v>
      </c>
      <c r="E76" s="3">
        <f>IF(AND(IF('차트 정리 표'!$O$2 = 표메인[[#This Row],[연령대]], 1, 0),IF(COUNT(표장르정리[[#This Row],[Roguelike]]),1,0)),1,0)</f>
        <v>0</v>
      </c>
      <c r="F76" s="3">
        <f>IF(AND(IF('차트 정리 표'!$O$2 = 표메인[[#This Row],[연령대]], 1, 0),IF(COUNT(표장르정리[[#This Row],[Soulslike]]),1,0)),1,0)</f>
        <v>0</v>
      </c>
      <c r="G76" s="3">
        <f>IF(AND(IF('차트 정리 표'!$O$2 = 표메인[[#This Row],[연령대]], 1, 0),IF(COUNT(표장르정리[[#This Row],[Rhythm]]),1,0)),1,0)</f>
        <v>0</v>
      </c>
      <c r="H76" s="3">
        <f>IF(AND(IF('차트 정리 표'!$O$2 = 표메인[[#This Row],[연령대]], 1, 0),IF(COUNT(표장르정리[[#This Row],[Racing]]),1,0)),1,0)</f>
        <v>0</v>
      </c>
      <c r="I76" s="3">
        <f>IF(AND(IF('차트 정리 표'!$O$2 = 표메인[[#This Row],[연령대]], 1, 0),IF(COUNT(표장르정리[[#This Row],[Sport]]),1,0)),1,0)</f>
        <v>0</v>
      </c>
      <c r="J76" s="3">
        <f>IF(AND(IF('차트 정리 표'!$O$2 = 표메인[[#This Row],[연령대]], 1, 0),IF(COUNT(표장르정리[[#This Row],[Stealth]]),1,0)),1,0)</f>
        <v>0</v>
      </c>
      <c r="K76" s="3">
        <f>IF(AND(IF('차트 정리 표'!$O$2 = 표메인[[#This Row],[연령대]], 1, 0),IF(COUNT(표장르정리[[#This Row],[Strategy]]),1,0)),1,0)</f>
        <v>0</v>
      </c>
      <c r="L76" s="3">
        <f>IF(AND(IF('차트 정리 표'!$O$2 = 표메인[[#This Row],[연령대]], 1, 0),IF(COUNT(표장르정리[[#This Row],[Puzzle]]),1,0)),1,0)</f>
        <v>0</v>
      </c>
      <c r="M76" s="3">
        <f>IF(AND(IF('차트 정리 표'!$O$2 = 표메인[[#This Row],[연령대]], 1, 0),IF(COUNT(표장르정리[[#This Row],[Board]]),1,0)),1,0)</f>
        <v>0</v>
      </c>
      <c r="N76" s="3">
        <f>IF(AND(IF('차트 정리 표'!$O$2 = 표메인[[#This Row],[연령대]], 1, 0),IF(COUNT(표장르정리[[#This Row],[Arcade]]),1,0)),1,0)</f>
        <v>0</v>
      </c>
      <c r="O76" s="3">
        <f>IF(AND(IF('차트 정리 표'!$O$2 = 표메인[[#This Row],[연령대]], 1, 0),IF(COUNT(표장르정리[[#This Row],[Simulation]]),1,0)),1,0)</f>
        <v>0</v>
      </c>
      <c r="P76" s="34">
        <f>IF(AND(IF('차트 정리 표'!$O$19 = 표메인[[#This Row],[연령대]], 1, 0),IF('차트 정리 표'!$J$20=표메인[[#This Row],[타격감
시각적 효과]],1,0)),1,0)</f>
        <v>0</v>
      </c>
      <c r="Q76" s="34">
        <f>IF(AND(IF('차트 정리 표'!$O$19 = 표메인[[#This Row],[연령대]], 1, 0),IF('차트 정리 표'!$J$21=표메인[[#This Row],[타격감
시각적 효과]],1,0)),1,0)</f>
        <v>0</v>
      </c>
      <c r="R76" s="34">
        <f>IF(AND(IF('차트 정리 표'!$O$19 = 표메인[[#This Row],[연령대]], 1, 0),IF('차트 정리 표'!$J$22=표메인[[#This Row],[타격감
시각적 효과]],1,0)),1,0)</f>
        <v>0</v>
      </c>
      <c r="S76" s="34">
        <f>IF(AND(IF('차트 정리 표'!$O$19 = 표메인[[#This Row],[연령대]], 1, 0),IF('차트 정리 표'!$J$23=표메인[[#This Row],[타격감
시각적 효과]],1,0)),1,0)</f>
        <v>0</v>
      </c>
      <c r="T76" s="34">
        <f>IF(AND(IF('차트 정리 표'!$O$25 = 표메인[[#This Row],[연령대]], 1, 0),IF('차트 정리 표'!$J$26=표메인[게임몰입도
청각적 효과],1,0)),1,0)</f>
        <v>0</v>
      </c>
      <c r="U76" s="34">
        <f>IF(AND(IF('차트 정리 표'!$O$25 = 표메인[[#This Row],[연령대]], 1, 0),IF('차트 정리 표'!$J$27=표메인[게임몰입도
청각적 효과],1,0)),1,0)</f>
        <v>0</v>
      </c>
      <c r="V76" s="34">
        <f>IF(AND(IF('차트 정리 표'!$O$25 = 표메인[[#This Row],[연령대]], 1, 0),IF('차트 정리 표'!$J$28=표메인[게임몰입도
청각적 효과],1,0)),1,0)</f>
        <v>0</v>
      </c>
    </row>
    <row r="77" spans="1:22" x14ac:dyDescent="0.3">
      <c r="A77" s="3">
        <f>IF(AND(IF('차트 정리 표'!$O$2 = 표메인[[#This Row],[연령대]], 1, 0),IF(COUNT(표장르정리[[#This Row],[RPG]]),1,0)), 1, 0)</f>
        <v>0</v>
      </c>
      <c r="B77" s="3">
        <f>IF(AND(IF('차트 정리 표'!$O$2 = 표메인[[#This Row],[연령대]], 1, 0),IF(COUNT(표장르정리[[#This Row],[AOS]]),1,0)),1,0)</f>
        <v>0</v>
      </c>
      <c r="C77" s="3">
        <f>IF(AND(IF('차트 정리 표'!$O$2 = 표메인[[#This Row],[연령대]], 1, 0),IF(COUNT(표장르정리[[#This Row],[FPS]]),1,0)),1,0)</f>
        <v>0</v>
      </c>
      <c r="D77" s="3">
        <f>IF(AND(IF('차트 정리 표'!$O$2 = 표메인[[#This Row],[연령대]], 1, 0),IF(COUNT(표장르정리[[#This Row],[CCG]]),1,0)),1,0)</f>
        <v>0</v>
      </c>
      <c r="E77" s="3">
        <f>IF(AND(IF('차트 정리 표'!$O$2 = 표메인[[#This Row],[연령대]], 1, 0),IF(COUNT(표장르정리[[#This Row],[Roguelike]]),1,0)),1,0)</f>
        <v>0</v>
      </c>
      <c r="F77" s="3">
        <f>IF(AND(IF('차트 정리 표'!$O$2 = 표메인[[#This Row],[연령대]], 1, 0),IF(COUNT(표장르정리[[#This Row],[Soulslike]]),1,0)),1,0)</f>
        <v>0</v>
      </c>
      <c r="G77" s="3">
        <f>IF(AND(IF('차트 정리 표'!$O$2 = 표메인[[#This Row],[연령대]], 1, 0),IF(COUNT(표장르정리[[#This Row],[Rhythm]]),1,0)),1,0)</f>
        <v>0</v>
      </c>
      <c r="H77" s="3">
        <f>IF(AND(IF('차트 정리 표'!$O$2 = 표메인[[#This Row],[연령대]], 1, 0),IF(COUNT(표장르정리[[#This Row],[Racing]]),1,0)),1,0)</f>
        <v>0</v>
      </c>
      <c r="I77" s="3">
        <f>IF(AND(IF('차트 정리 표'!$O$2 = 표메인[[#This Row],[연령대]], 1, 0),IF(COUNT(표장르정리[[#This Row],[Sport]]),1,0)),1,0)</f>
        <v>0</v>
      </c>
      <c r="J77" s="3">
        <f>IF(AND(IF('차트 정리 표'!$O$2 = 표메인[[#This Row],[연령대]], 1, 0),IF(COUNT(표장르정리[[#This Row],[Stealth]]),1,0)),1,0)</f>
        <v>0</v>
      </c>
      <c r="K77" s="3">
        <f>IF(AND(IF('차트 정리 표'!$O$2 = 표메인[[#This Row],[연령대]], 1, 0),IF(COUNT(표장르정리[[#This Row],[Strategy]]),1,0)),1,0)</f>
        <v>0</v>
      </c>
      <c r="L77" s="3">
        <f>IF(AND(IF('차트 정리 표'!$O$2 = 표메인[[#This Row],[연령대]], 1, 0),IF(COUNT(표장르정리[[#This Row],[Puzzle]]),1,0)),1,0)</f>
        <v>0</v>
      </c>
      <c r="M77" s="3">
        <f>IF(AND(IF('차트 정리 표'!$O$2 = 표메인[[#This Row],[연령대]], 1, 0),IF(COUNT(표장르정리[[#This Row],[Board]]),1,0)),1,0)</f>
        <v>0</v>
      </c>
      <c r="N77" s="3">
        <f>IF(AND(IF('차트 정리 표'!$O$2 = 표메인[[#This Row],[연령대]], 1, 0),IF(COUNT(표장르정리[[#This Row],[Arcade]]),1,0)),1,0)</f>
        <v>0</v>
      </c>
      <c r="O77" s="3">
        <f>IF(AND(IF('차트 정리 표'!$O$2 = 표메인[[#This Row],[연령대]], 1, 0),IF(COUNT(표장르정리[[#This Row],[Simulation]]),1,0)),1,0)</f>
        <v>0</v>
      </c>
      <c r="P77" s="34">
        <f>IF(AND(IF('차트 정리 표'!$O$19 = 표메인[[#This Row],[연령대]], 1, 0),IF('차트 정리 표'!$J$20=표메인[[#This Row],[타격감
시각적 효과]],1,0)),1,0)</f>
        <v>0</v>
      </c>
      <c r="Q77" s="34">
        <f>IF(AND(IF('차트 정리 표'!$O$19 = 표메인[[#This Row],[연령대]], 1, 0),IF('차트 정리 표'!$J$21=표메인[[#This Row],[타격감
시각적 효과]],1,0)),1,0)</f>
        <v>0</v>
      </c>
      <c r="R77" s="34">
        <f>IF(AND(IF('차트 정리 표'!$O$19 = 표메인[[#This Row],[연령대]], 1, 0),IF('차트 정리 표'!$J$22=표메인[[#This Row],[타격감
시각적 효과]],1,0)),1,0)</f>
        <v>0</v>
      </c>
      <c r="S77" s="34">
        <f>IF(AND(IF('차트 정리 표'!$O$19 = 표메인[[#This Row],[연령대]], 1, 0),IF('차트 정리 표'!$J$23=표메인[[#This Row],[타격감
시각적 효과]],1,0)),1,0)</f>
        <v>0</v>
      </c>
      <c r="T77" s="34">
        <f>IF(AND(IF('차트 정리 표'!$O$25 = 표메인[[#This Row],[연령대]], 1, 0),IF('차트 정리 표'!$J$26=표메인[게임몰입도
청각적 효과],1,0)),1,0)</f>
        <v>0</v>
      </c>
      <c r="U77" s="34">
        <f>IF(AND(IF('차트 정리 표'!$O$25 = 표메인[[#This Row],[연령대]], 1, 0),IF('차트 정리 표'!$J$27=표메인[게임몰입도
청각적 효과],1,0)),1,0)</f>
        <v>0</v>
      </c>
      <c r="V77" s="34">
        <f>IF(AND(IF('차트 정리 표'!$O$25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표'!$O$2 = 표메인[[#This Row],[연령대]], 1, 0),IF(COUNT(표장르정리[[#This Row],[RPG]]),1,0)), 1, 0)</f>
        <v>0</v>
      </c>
      <c r="B78" s="3">
        <f>IF(AND(IF('차트 정리 표'!$O$2 = 표메인[[#This Row],[연령대]], 1, 0),IF(COUNT(표장르정리[[#This Row],[AOS]]),1,0)),1,0)</f>
        <v>0</v>
      </c>
      <c r="C78" s="3">
        <f>IF(AND(IF('차트 정리 표'!$O$2 = 표메인[[#This Row],[연령대]], 1, 0),IF(COUNT(표장르정리[[#This Row],[FPS]]),1,0)),1,0)</f>
        <v>0</v>
      </c>
      <c r="D78" s="3">
        <f>IF(AND(IF('차트 정리 표'!$O$2 = 표메인[[#This Row],[연령대]], 1, 0),IF(COUNT(표장르정리[[#This Row],[CCG]]),1,0)),1,0)</f>
        <v>0</v>
      </c>
      <c r="E78" s="3">
        <f>IF(AND(IF('차트 정리 표'!$O$2 = 표메인[[#This Row],[연령대]], 1, 0),IF(COUNT(표장르정리[[#This Row],[Roguelike]]),1,0)),1,0)</f>
        <v>0</v>
      </c>
      <c r="F78" s="3">
        <f>IF(AND(IF('차트 정리 표'!$O$2 = 표메인[[#This Row],[연령대]], 1, 0),IF(COUNT(표장르정리[[#This Row],[Soulslike]]),1,0)),1,0)</f>
        <v>0</v>
      </c>
      <c r="G78" s="3">
        <f>IF(AND(IF('차트 정리 표'!$O$2 = 표메인[[#This Row],[연령대]], 1, 0),IF(COUNT(표장르정리[[#This Row],[Rhythm]]),1,0)),1,0)</f>
        <v>0</v>
      </c>
      <c r="H78" s="3">
        <f>IF(AND(IF('차트 정리 표'!$O$2 = 표메인[[#This Row],[연령대]], 1, 0),IF(COUNT(표장르정리[[#This Row],[Racing]]),1,0)),1,0)</f>
        <v>0</v>
      </c>
      <c r="I78" s="3">
        <f>IF(AND(IF('차트 정리 표'!$O$2 = 표메인[[#This Row],[연령대]], 1, 0),IF(COUNT(표장르정리[[#This Row],[Sport]]),1,0)),1,0)</f>
        <v>0</v>
      </c>
      <c r="J78" s="3">
        <f>IF(AND(IF('차트 정리 표'!$O$2 = 표메인[[#This Row],[연령대]], 1, 0),IF(COUNT(표장르정리[[#This Row],[Stealth]]),1,0)),1,0)</f>
        <v>0</v>
      </c>
      <c r="K78" s="3">
        <f>IF(AND(IF('차트 정리 표'!$O$2 = 표메인[[#This Row],[연령대]], 1, 0),IF(COUNT(표장르정리[[#This Row],[Strategy]]),1,0)),1,0)</f>
        <v>0</v>
      </c>
      <c r="L78" s="3">
        <f>IF(AND(IF('차트 정리 표'!$O$2 = 표메인[[#This Row],[연령대]], 1, 0),IF(COUNT(표장르정리[[#This Row],[Puzzle]]),1,0)),1,0)</f>
        <v>0</v>
      </c>
      <c r="M78" s="3">
        <f>IF(AND(IF('차트 정리 표'!$O$2 = 표메인[[#This Row],[연령대]], 1, 0),IF(COUNT(표장르정리[[#This Row],[Board]]),1,0)),1,0)</f>
        <v>0</v>
      </c>
      <c r="N78" s="3">
        <f>IF(AND(IF('차트 정리 표'!$O$2 = 표메인[[#This Row],[연령대]], 1, 0),IF(COUNT(표장르정리[[#This Row],[Arcade]]),1,0)),1,0)</f>
        <v>0</v>
      </c>
      <c r="O78" s="3">
        <f>IF(AND(IF('차트 정리 표'!$O$2 = 표메인[[#This Row],[연령대]], 1, 0),IF(COUNT(표장르정리[[#This Row],[Simulation]]),1,0)),1,0)</f>
        <v>0</v>
      </c>
      <c r="P78" s="34">
        <f>IF(AND(IF('차트 정리 표'!$O$19 = 표메인[[#This Row],[연령대]], 1, 0),IF('차트 정리 표'!$J$20=표메인[[#This Row],[타격감
시각적 효과]],1,0)),1,0)</f>
        <v>0</v>
      </c>
      <c r="Q78" s="34">
        <f>IF(AND(IF('차트 정리 표'!$O$19 = 표메인[[#This Row],[연령대]], 1, 0),IF('차트 정리 표'!$J$21=표메인[[#This Row],[타격감
시각적 효과]],1,0)),1,0)</f>
        <v>0</v>
      </c>
      <c r="R78" s="34">
        <f>IF(AND(IF('차트 정리 표'!$O$19 = 표메인[[#This Row],[연령대]], 1, 0),IF('차트 정리 표'!$J$22=표메인[[#This Row],[타격감
시각적 효과]],1,0)),1,0)</f>
        <v>0</v>
      </c>
      <c r="S78" s="34">
        <f>IF(AND(IF('차트 정리 표'!$O$19 = 표메인[[#This Row],[연령대]], 1, 0),IF('차트 정리 표'!$J$23=표메인[[#This Row],[타격감
시각적 효과]],1,0)),1,0)</f>
        <v>0</v>
      </c>
      <c r="T78" s="34">
        <f>IF(AND(IF('차트 정리 표'!$O$25 = 표메인[[#This Row],[연령대]], 1, 0),IF('차트 정리 표'!$J$26=표메인[게임몰입도
청각적 효과],1,0)),1,0)</f>
        <v>0</v>
      </c>
      <c r="U78" s="34">
        <f>IF(AND(IF('차트 정리 표'!$O$25 = 표메인[[#This Row],[연령대]], 1, 0),IF('차트 정리 표'!$J$27=표메인[게임몰입도
청각적 효과],1,0)),1,0)</f>
        <v>0</v>
      </c>
      <c r="V78" s="34">
        <f>IF(AND(IF('차트 정리 표'!$O$25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표'!$O$2 = 표메인[[#This Row],[연령대]], 1, 0),IF(COUNT(표장르정리[[#This Row],[RPG]]),1,0)), 1, 0)</f>
        <v>0</v>
      </c>
      <c r="B79" s="3">
        <f>IF(AND(IF('차트 정리 표'!$O$2 = 표메인[[#This Row],[연령대]], 1, 0),IF(COUNT(표장르정리[[#This Row],[AOS]]),1,0)),1,0)</f>
        <v>0</v>
      </c>
      <c r="C79" s="3">
        <f>IF(AND(IF('차트 정리 표'!$O$2 = 표메인[[#This Row],[연령대]], 1, 0),IF(COUNT(표장르정리[[#This Row],[FPS]]),1,0)),1,0)</f>
        <v>0</v>
      </c>
      <c r="D79" s="3">
        <f>IF(AND(IF('차트 정리 표'!$O$2 = 표메인[[#This Row],[연령대]], 1, 0),IF(COUNT(표장르정리[[#This Row],[CCG]]),1,0)),1,0)</f>
        <v>0</v>
      </c>
      <c r="E79" s="3">
        <f>IF(AND(IF('차트 정리 표'!$O$2 = 표메인[[#This Row],[연령대]], 1, 0),IF(COUNT(표장르정리[[#This Row],[Roguelike]]),1,0)),1,0)</f>
        <v>0</v>
      </c>
      <c r="F79" s="3">
        <f>IF(AND(IF('차트 정리 표'!$O$2 = 표메인[[#This Row],[연령대]], 1, 0),IF(COUNT(표장르정리[[#This Row],[Soulslike]]),1,0)),1,0)</f>
        <v>0</v>
      </c>
      <c r="G79" s="3">
        <f>IF(AND(IF('차트 정리 표'!$O$2 = 표메인[[#This Row],[연령대]], 1, 0),IF(COUNT(표장르정리[[#This Row],[Rhythm]]),1,0)),1,0)</f>
        <v>0</v>
      </c>
      <c r="H79" s="3">
        <f>IF(AND(IF('차트 정리 표'!$O$2 = 표메인[[#This Row],[연령대]], 1, 0),IF(COUNT(표장르정리[[#This Row],[Racing]]),1,0)),1,0)</f>
        <v>0</v>
      </c>
      <c r="I79" s="3">
        <f>IF(AND(IF('차트 정리 표'!$O$2 = 표메인[[#This Row],[연령대]], 1, 0),IF(COUNT(표장르정리[[#This Row],[Sport]]),1,0)),1,0)</f>
        <v>0</v>
      </c>
      <c r="J79" s="3">
        <f>IF(AND(IF('차트 정리 표'!$O$2 = 표메인[[#This Row],[연령대]], 1, 0),IF(COUNT(표장르정리[[#This Row],[Stealth]]),1,0)),1,0)</f>
        <v>0</v>
      </c>
      <c r="K79" s="3">
        <f>IF(AND(IF('차트 정리 표'!$O$2 = 표메인[[#This Row],[연령대]], 1, 0),IF(COUNT(표장르정리[[#This Row],[Strategy]]),1,0)),1,0)</f>
        <v>0</v>
      </c>
      <c r="L79" s="3">
        <f>IF(AND(IF('차트 정리 표'!$O$2 = 표메인[[#This Row],[연령대]], 1, 0),IF(COUNT(표장르정리[[#This Row],[Puzzle]]),1,0)),1,0)</f>
        <v>0</v>
      </c>
      <c r="M79" s="3">
        <f>IF(AND(IF('차트 정리 표'!$O$2 = 표메인[[#This Row],[연령대]], 1, 0),IF(COUNT(표장르정리[[#This Row],[Board]]),1,0)),1,0)</f>
        <v>0</v>
      </c>
      <c r="N79" s="3">
        <f>IF(AND(IF('차트 정리 표'!$O$2 = 표메인[[#This Row],[연령대]], 1, 0),IF(COUNT(표장르정리[[#This Row],[Arcade]]),1,0)),1,0)</f>
        <v>0</v>
      </c>
      <c r="O79" s="3">
        <f>IF(AND(IF('차트 정리 표'!$O$2 = 표메인[[#This Row],[연령대]], 1, 0),IF(COUNT(표장르정리[[#This Row],[Simulation]]),1,0)),1,0)</f>
        <v>0</v>
      </c>
      <c r="P79" s="34">
        <f>IF(AND(IF('차트 정리 표'!$O$19 = 표메인[[#This Row],[연령대]], 1, 0),IF('차트 정리 표'!$J$20=표메인[[#This Row],[타격감
시각적 효과]],1,0)),1,0)</f>
        <v>0</v>
      </c>
      <c r="Q79" s="34">
        <f>IF(AND(IF('차트 정리 표'!$O$19 = 표메인[[#This Row],[연령대]], 1, 0),IF('차트 정리 표'!$J$21=표메인[[#This Row],[타격감
시각적 효과]],1,0)),1,0)</f>
        <v>0</v>
      </c>
      <c r="R79" s="34">
        <f>IF(AND(IF('차트 정리 표'!$O$19 = 표메인[[#This Row],[연령대]], 1, 0),IF('차트 정리 표'!$J$22=표메인[[#This Row],[타격감
시각적 효과]],1,0)),1,0)</f>
        <v>0</v>
      </c>
      <c r="S79" s="34">
        <f>IF(AND(IF('차트 정리 표'!$O$19 = 표메인[[#This Row],[연령대]], 1, 0),IF('차트 정리 표'!$J$23=표메인[[#This Row],[타격감
시각적 효과]],1,0)),1,0)</f>
        <v>0</v>
      </c>
      <c r="T79" s="34">
        <f>IF(AND(IF('차트 정리 표'!$O$25 = 표메인[[#This Row],[연령대]], 1, 0),IF('차트 정리 표'!$J$26=표메인[게임몰입도
청각적 효과],1,0)),1,0)</f>
        <v>0</v>
      </c>
      <c r="U79" s="34">
        <f>IF(AND(IF('차트 정리 표'!$O$25 = 표메인[[#This Row],[연령대]], 1, 0),IF('차트 정리 표'!$J$27=표메인[게임몰입도
청각적 효과],1,0)),1,0)</f>
        <v>0</v>
      </c>
      <c r="V79" s="34">
        <f>IF(AND(IF('차트 정리 표'!$O$25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표'!$O$2 = 표메인[[#This Row],[연령대]], 1, 0),IF(COUNT(표장르정리[[#This Row],[RPG]]),1,0)), 1, 0)</f>
        <v>0</v>
      </c>
      <c r="B80" s="3">
        <f>IF(AND(IF('차트 정리 표'!$O$2 = 표메인[[#This Row],[연령대]], 1, 0),IF(COUNT(표장르정리[[#This Row],[AOS]]),1,0)),1,0)</f>
        <v>0</v>
      </c>
      <c r="C80" s="3">
        <f>IF(AND(IF('차트 정리 표'!$O$2 = 표메인[[#This Row],[연령대]], 1, 0),IF(COUNT(표장르정리[[#This Row],[FPS]]),1,0)),1,0)</f>
        <v>0</v>
      </c>
      <c r="D80" s="3">
        <f>IF(AND(IF('차트 정리 표'!$O$2 = 표메인[[#This Row],[연령대]], 1, 0),IF(COUNT(표장르정리[[#This Row],[CCG]]),1,0)),1,0)</f>
        <v>0</v>
      </c>
      <c r="E80" s="3">
        <f>IF(AND(IF('차트 정리 표'!$O$2 = 표메인[[#This Row],[연령대]], 1, 0),IF(COUNT(표장르정리[[#This Row],[Roguelike]]),1,0)),1,0)</f>
        <v>0</v>
      </c>
      <c r="F80" s="3">
        <f>IF(AND(IF('차트 정리 표'!$O$2 = 표메인[[#This Row],[연령대]], 1, 0),IF(COUNT(표장르정리[[#This Row],[Soulslike]]),1,0)),1,0)</f>
        <v>0</v>
      </c>
      <c r="G80" s="3">
        <f>IF(AND(IF('차트 정리 표'!$O$2 = 표메인[[#This Row],[연령대]], 1, 0),IF(COUNT(표장르정리[[#This Row],[Rhythm]]),1,0)),1,0)</f>
        <v>0</v>
      </c>
      <c r="H80" s="3">
        <f>IF(AND(IF('차트 정리 표'!$O$2 = 표메인[[#This Row],[연령대]], 1, 0),IF(COUNT(표장르정리[[#This Row],[Racing]]),1,0)),1,0)</f>
        <v>0</v>
      </c>
      <c r="I80" s="3">
        <f>IF(AND(IF('차트 정리 표'!$O$2 = 표메인[[#This Row],[연령대]], 1, 0),IF(COUNT(표장르정리[[#This Row],[Sport]]),1,0)),1,0)</f>
        <v>0</v>
      </c>
      <c r="J80" s="3">
        <f>IF(AND(IF('차트 정리 표'!$O$2 = 표메인[[#This Row],[연령대]], 1, 0),IF(COUNT(표장르정리[[#This Row],[Stealth]]),1,0)),1,0)</f>
        <v>0</v>
      </c>
      <c r="K80" s="3">
        <f>IF(AND(IF('차트 정리 표'!$O$2 = 표메인[[#This Row],[연령대]], 1, 0),IF(COUNT(표장르정리[[#This Row],[Strategy]]),1,0)),1,0)</f>
        <v>0</v>
      </c>
      <c r="L80" s="3">
        <f>IF(AND(IF('차트 정리 표'!$O$2 = 표메인[[#This Row],[연령대]], 1, 0),IF(COUNT(표장르정리[[#This Row],[Puzzle]]),1,0)),1,0)</f>
        <v>0</v>
      </c>
      <c r="M80" s="3">
        <f>IF(AND(IF('차트 정리 표'!$O$2 = 표메인[[#This Row],[연령대]], 1, 0),IF(COUNT(표장르정리[[#This Row],[Board]]),1,0)),1,0)</f>
        <v>0</v>
      </c>
      <c r="N80" s="3">
        <f>IF(AND(IF('차트 정리 표'!$O$2 = 표메인[[#This Row],[연령대]], 1, 0),IF(COUNT(표장르정리[[#This Row],[Arcade]]),1,0)),1,0)</f>
        <v>0</v>
      </c>
      <c r="O80" s="3">
        <f>IF(AND(IF('차트 정리 표'!$O$2 = 표메인[[#This Row],[연령대]], 1, 0),IF(COUNT(표장르정리[[#This Row],[Simulation]]),1,0)),1,0)</f>
        <v>0</v>
      </c>
      <c r="P80" s="34">
        <f>IF(AND(IF('차트 정리 표'!$O$19 = 표메인[[#This Row],[연령대]], 1, 0),IF('차트 정리 표'!$J$20=표메인[[#This Row],[타격감
시각적 효과]],1,0)),1,0)</f>
        <v>0</v>
      </c>
      <c r="Q80" s="34">
        <f>IF(AND(IF('차트 정리 표'!$O$19 = 표메인[[#This Row],[연령대]], 1, 0),IF('차트 정리 표'!$J$21=표메인[[#This Row],[타격감
시각적 효과]],1,0)),1,0)</f>
        <v>0</v>
      </c>
      <c r="R80" s="34">
        <f>IF(AND(IF('차트 정리 표'!$O$19 = 표메인[[#This Row],[연령대]], 1, 0),IF('차트 정리 표'!$J$22=표메인[[#This Row],[타격감
시각적 효과]],1,0)),1,0)</f>
        <v>0</v>
      </c>
      <c r="S80" s="34">
        <f>IF(AND(IF('차트 정리 표'!$O$19 = 표메인[[#This Row],[연령대]], 1, 0),IF('차트 정리 표'!$J$23=표메인[[#This Row],[타격감
시각적 효과]],1,0)),1,0)</f>
        <v>0</v>
      </c>
      <c r="T80" s="34">
        <f>IF(AND(IF('차트 정리 표'!$O$25 = 표메인[[#This Row],[연령대]], 1, 0),IF('차트 정리 표'!$J$26=표메인[게임몰입도
청각적 효과],1,0)),1,0)</f>
        <v>0</v>
      </c>
      <c r="U80" s="34">
        <f>IF(AND(IF('차트 정리 표'!$O$25 = 표메인[[#This Row],[연령대]], 1, 0),IF('차트 정리 표'!$J$27=표메인[게임몰입도
청각적 효과],1,0)),1,0)</f>
        <v>0</v>
      </c>
      <c r="V80" s="34">
        <f>IF(AND(IF('차트 정리 표'!$O$25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표'!$O$2 = 표메인[[#This Row],[연령대]], 1, 0),IF(COUNT(표장르정리[[#This Row],[RPG]]),1,0)), 1, 0)</f>
        <v>0</v>
      </c>
      <c r="B81" s="3">
        <f>IF(AND(IF('차트 정리 표'!$O$2 = 표메인[[#This Row],[연령대]], 1, 0),IF(COUNT(표장르정리[[#This Row],[AOS]]),1,0)),1,0)</f>
        <v>0</v>
      </c>
      <c r="C81" s="3">
        <f>IF(AND(IF('차트 정리 표'!$O$2 = 표메인[[#This Row],[연령대]], 1, 0),IF(COUNT(표장르정리[[#This Row],[FPS]]),1,0)),1,0)</f>
        <v>0</v>
      </c>
      <c r="D81" s="3">
        <f>IF(AND(IF('차트 정리 표'!$O$2 = 표메인[[#This Row],[연령대]], 1, 0),IF(COUNT(표장르정리[[#This Row],[CCG]]),1,0)),1,0)</f>
        <v>0</v>
      </c>
      <c r="E81" s="3">
        <f>IF(AND(IF('차트 정리 표'!$O$2 = 표메인[[#This Row],[연령대]], 1, 0),IF(COUNT(표장르정리[[#This Row],[Roguelike]]),1,0)),1,0)</f>
        <v>0</v>
      </c>
      <c r="F81" s="3">
        <f>IF(AND(IF('차트 정리 표'!$O$2 = 표메인[[#This Row],[연령대]], 1, 0),IF(COUNT(표장르정리[[#This Row],[Soulslike]]),1,0)),1,0)</f>
        <v>0</v>
      </c>
      <c r="G81" s="3">
        <f>IF(AND(IF('차트 정리 표'!$O$2 = 표메인[[#This Row],[연령대]], 1, 0),IF(COUNT(표장르정리[[#This Row],[Rhythm]]),1,0)),1,0)</f>
        <v>0</v>
      </c>
      <c r="H81" s="3">
        <f>IF(AND(IF('차트 정리 표'!$O$2 = 표메인[[#This Row],[연령대]], 1, 0),IF(COUNT(표장르정리[[#This Row],[Racing]]),1,0)),1,0)</f>
        <v>0</v>
      </c>
      <c r="I81" s="3">
        <f>IF(AND(IF('차트 정리 표'!$O$2 = 표메인[[#This Row],[연령대]], 1, 0),IF(COUNT(표장르정리[[#This Row],[Sport]]),1,0)),1,0)</f>
        <v>0</v>
      </c>
      <c r="J81" s="3">
        <f>IF(AND(IF('차트 정리 표'!$O$2 = 표메인[[#This Row],[연령대]], 1, 0),IF(COUNT(표장르정리[[#This Row],[Stealth]]),1,0)),1,0)</f>
        <v>0</v>
      </c>
      <c r="K81" s="3">
        <f>IF(AND(IF('차트 정리 표'!$O$2 = 표메인[[#This Row],[연령대]], 1, 0),IF(COUNT(표장르정리[[#This Row],[Strategy]]),1,0)),1,0)</f>
        <v>0</v>
      </c>
      <c r="L81" s="3">
        <f>IF(AND(IF('차트 정리 표'!$O$2 = 표메인[[#This Row],[연령대]], 1, 0),IF(COUNT(표장르정리[[#This Row],[Puzzle]]),1,0)),1,0)</f>
        <v>0</v>
      </c>
      <c r="M81" s="3">
        <f>IF(AND(IF('차트 정리 표'!$O$2 = 표메인[[#This Row],[연령대]], 1, 0),IF(COUNT(표장르정리[[#This Row],[Board]]),1,0)),1,0)</f>
        <v>0</v>
      </c>
      <c r="N81" s="3">
        <f>IF(AND(IF('차트 정리 표'!$O$2 = 표메인[[#This Row],[연령대]], 1, 0),IF(COUNT(표장르정리[[#This Row],[Arcade]]),1,0)),1,0)</f>
        <v>0</v>
      </c>
      <c r="O81" s="3">
        <f>IF(AND(IF('차트 정리 표'!$O$2 = 표메인[[#This Row],[연령대]], 1, 0),IF(COUNT(표장르정리[[#This Row],[Simulation]]),1,0)),1,0)</f>
        <v>0</v>
      </c>
      <c r="P81" s="34">
        <f>IF(AND(IF('차트 정리 표'!$O$19 = 표메인[[#This Row],[연령대]], 1, 0),IF('차트 정리 표'!$J$20=표메인[[#This Row],[타격감
시각적 효과]],1,0)),1,0)</f>
        <v>0</v>
      </c>
      <c r="Q81" s="34">
        <f>IF(AND(IF('차트 정리 표'!$O$19 = 표메인[[#This Row],[연령대]], 1, 0),IF('차트 정리 표'!$J$21=표메인[[#This Row],[타격감
시각적 효과]],1,0)),1,0)</f>
        <v>0</v>
      </c>
      <c r="R81" s="34">
        <f>IF(AND(IF('차트 정리 표'!$O$19 = 표메인[[#This Row],[연령대]], 1, 0),IF('차트 정리 표'!$J$22=표메인[[#This Row],[타격감
시각적 효과]],1,0)),1,0)</f>
        <v>0</v>
      </c>
      <c r="S81" s="34">
        <f>IF(AND(IF('차트 정리 표'!$O$19 = 표메인[[#This Row],[연령대]], 1, 0),IF('차트 정리 표'!$J$23=표메인[[#This Row],[타격감
시각적 효과]],1,0)),1,0)</f>
        <v>0</v>
      </c>
      <c r="T81" s="34">
        <f>IF(AND(IF('차트 정리 표'!$O$25 = 표메인[[#This Row],[연령대]], 1, 0),IF('차트 정리 표'!$J$26=표메인[게임몰입도
청각적 효과],1,0)),1,0)</f>
        <v>0</v>
      </c>
      <c r="U81" s="34">
        <f>IF(AND(IF('차트 정리 표'!$O$25 = 표메인[[#This Row],[연령대]], 1, 0),IF('차트 정리 표'!$J$27=표메인[게임몰입도
청각적 효과],1,0)),1,0)</f>
        <v>0</v>
      </c>
      <c r="V81" s="34">
        <f>IF(AND(IF('차트 정리 표'!$O$25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표'!$O$2 = 표메인[[#This Row],[연령대]], 1, 0),IF(COUNT(표장르정리[[#This Row],[RPG]]),1,0)), 1, 0)</f>
        <v>0</v>
      </c>
      <c r="B82" s="3">
        <f>IF(AND(IF('차트 정리 표'!$O$2 = 표메인[[#This Row],[연령대]], 1, 0),IF(COUNT(표장르정리[[#This Row],[AOS]]),1,0)),1,0)</f>
        <v>0</v>
      </c>
      <c r="C82" s="3">
        <f>IF(AND(IF('차트 정리 표'!$O$2 = 표메인[[#This Row],[연령대]], 1, 0),IF(COUNT(표장르정리[[#This Row],[FPS]]),1,0)),1,0)</f>
        <v>0</v>
      </c>
      <c r="D82" s="3">
        <f>IF(AND(IF('차트 정리 표'!$O$2 = 표메인[[#This Row],[연령대]], 1, 0),IF(COUNT(표장르정리[[#This Row],[CCG]]),1,0)),1,0)</f>
        <v>0</v>
      </c>
      <c r="E82" s="3">
        <f>IF(AND(IF('차트 정리 표'!$O$2 = 표메인[[#This Row],[연령대]], 1, 0),IF(COUNT(표장르정리[[#This Row],[Roguelike]]),1,0)),1,0)</f>
        <v>0</v>
      </c>
      <c r="F82" s="3">
        <f>IF(AND(IF('차트 정리 표'!$O$2 = 표메인[[#This Row],[연령대]], 1, 0),IF(COUNT(표장르정리[[#This Row],[Soulslike]]),1,0)),1,0)</f>
        <v>0</v>
      </c>
      <c r="G82" s="3">
        <f>IF(AND(IF('차트 정리 표'!$O$2 = 표메인[[#This Row],[연령대]], 1, 0),IF(COUNT(표장르정리[[#This Row],[Rhythm]]),1,0)),1,0)</f>
        <v>0</v>
      </c>
      <c r="H82" s="3">
        <f>IF(AND(IF('차트 정리 표'!$O$2 = 표메인[[#This Row],[연령대]], 1, 0),IF(COUNT(표장르정리[[#This Row],[Racing]]),1,0)),1,0)</f>
        <v>0</v>
      </c>
      <c r="I82" s="3">
        <f>IF(AND(IF('차트 정리 표'!$O$2 = 표메인[[#This Row],[연령대]], 1, 0),IF(COUNT(표장르정리[[#This Row],[Sport]]),1,0)),1,0)</f>
        <v>0</v>
      </c>
      <c r="J82" s="3">
        <f>IF(AND(IF('차트 정리 표'!$O$2 = 표메인[[#This Row],[연령대]], 1, 0),IF(COUNT(표장르정리[[#This Row],[Stealth]]),1,0)),1,0)</f>
        <v>0</v>
      </c>
      <c r="K82" s="3">
        <f>IF(AND(IF('차트 정리 표'!$O$2 = 표메인[[#This Row],[연령대]], 1, 0),IF(COUNT(표장르정리[[#This Row],[Strategy]]),1,0)),1,0)</f>
        <v>0</v>
      </c>
      <c r="L82" s="3">
        <f>IF(AND(IF('차트 정리 표'!$O$2 = 표메인[[#This Row],[연령대]], 1, 0),IF(COUNT(표장르정리[[#This Row],[Puzzle]]),1,0)),1,0)</f>
        <v>0</v>
      </c>
      <c r="M82" s="3">
        <f>IF(AND(IF('차트 정리 표'!$O$2 = 표메인[[#This Row],[연령대]], 1, 0),IF(COUNT(표장르정리[[#This Row],[Board]]),1,0)),1,0)</f>
        <v>0</v>
      </c>
      <c r="N82" s="3">
        <f>IF(AND(IF('차트 정리 표'!$O$2 = 표메인[[#This Row],[연령대]], 1, 0),IF(COUNT(표장르정리[[#This Row],[Arcade]]),1,0)),1,0)</f>
        <v>0</v>
      </c>
      <c r="O82" s="3">
        <f>IF(AND(IF('차트 정리 표'!$O$2 = 표메인[[#This Row],[연령대]], 1, 0),IF(COUNT(표장르정리[[#This Row],[Simulation]]),1,0)),1,0)</f>
        <v>0</v>
      </c>
      <c r="P82" s="34">
        <f>IF(AND(IF('차트 정리 표'!$O$19 = 표메인[[#This Row],[연령대]], 1, 0),IF('차트 정리 표'!$J$20=표메인[[#This Row],[타격감
시각적 효과]],1,0)),1,0)</f>
        <v>0</v>
      </c>
      <c r="Q82" s="34">
        <f>IF(AND(IF('차트 정리 표'!$O$19 = 표메인[[#This Row],[연령대]], 1, 0),IF('차트 정리 표'!$J$21=표메인[[#This Row],[타격감
시각적 효과]],1,0)),1,0)</f>
        <v>0</v>
      </c>
      <c r="R82" s="34">
        <f>IF(AND(IF('차트 정리 표'!$O$19 = 표메인[[#This Row],[연령대]], 1, 0),IF('차트 정리 표'!$J$22=표메인[[#This Row],[타격감
시각적 효과]],1,0)),1,0)</f>
        <v>0</v>
      </c>
      <c r="S82" s="34">
        <f>IF(AND(IF('차트 정리 표'!$O$19 = 표메인[[#This Row],[연령대]], 1, 0),IF('차트 정리 표'!$J$23=표메인[[#This Row],[타격감
시각적 효과]],1,0)),1,0)</f>
        <v>0</v>
      </c>
      <c r="T82" s="34">
        <f>IF(AND(IF('차트 정리 표'!$O$25 = 표메인[[#This Row],[연령대]], 1, 0),IF('차트 정리 표'!$J$26=표메인[게임몰입도
청각적 효과],1,0)),1,0)</f>
        <v>0</v>
      </c>
      <c r="U82" s="34">
        <f>IF(AND(IF('차트 정리 표'!$O$25 = 표메인[[#This Row],[연령대]], 1, 0),IF('차트 정리 표'!$J$27=표메인[게임몰입도
청각적 효과],1,0)),1,0)</f>
        <v>0</v>
      </c>
      <c r="V82" s="34">
        <f>IF(AND(IF('차트 정리 표'!$O$25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표'!$O$2 = 표메인[[#This Row],[연령대]], 1, 0),IF(COUNT(표장르정리[[#This Row],[RPG]]),1,0)), 1, 0)</f>
        <v>0</v>
      </c>
      <c r="B83" s="3">
        <f>IF(AND(IF('차트 정리 표'!$O$2 = 표메인[[#This Row],[연령대]], 1, 0),IF(COUNT(표장르정리[[#This Row],[AOS]]),1,0)),1,0)</f>
        <v>0</v>
      </c>
      <c r="C83" s="3">
        <f>IF(AND(IF('차트 정리 표'!$O$2 = 표메인[[#This Row],[연령대]], 1, 0),IF(COUNT(표장르정리[[#This Row],[FPS]]),1,0)),1,0)</f>
        <v>0</v>
      </c>
      <c r="D83" s="3">
        <f>IF(AND(IF('차트 정리 표'!$O$2 = 표메인[[#This Row],[연령대]], 1, 0),IF(COUNT(표장르정리[[#This Row],[CCG]]),1,0)),1,0)</f>
        <v>0</v>
      </c>
      <c r="E83" s="3">
        <f>IF(AND(IF('차트 정리 표'!$O$2 = 표메인[[#This Row],[연령대]], 1, 0),IF(COUNT(표장르정리[[#This Row],[Roguelike]]),1,0)),1,0)</f>
        <v>0</v>
      </c>
      <c r="F83" s="3">
        <f>IF(AND(IF('차트 정리 표'!$O$2 = 표메인[[#This Row],[연령대]], 1, 0),IF(COUNT(표장르정리[[#This Row],[Soulslike]]),1,0)),1,0)</f>
        <v>0</v>
      </c>
      <c r="G83" s="3">
        <f>IF(AND(IF('차트 정리 표'!$O$2 = 표메인[[#This Row],[연령대]], 1, 0),IF(COUNT(표장르정리[[#This Row],[Rhythm]]),1,0)),1,0)</f>
        <v>0</v>
      </c>
      <c r="H83" s="3">
        <f>IF(AND(IF('차트 정리 표'!$O$2 = 표메인[[#This Row],[연령대]], 1, 0),IF(COUNT(표장르정리[[#This Row],[Racing]]),1,0)),1,0)</f>
        <v>0</v>
      </c>
      <c r="I83" s="3">
        <f>IF(AND(IF('차트 정리 표'!$O$2 = 표메인[[#This Row],[연령대]], 1, 0),IF(COUNT(표장르정리[[#This Row],[Sport]]),1,0)),1,0)</f>
        <v>0</v>
      </c>
      <c r="J83" s="3">
        <f>IF(AND(IF('차트 정리 표'!$O$2 = 표메인[[#This Row],[연령대]], 1, 0),IF(COUNT(표장르정리[[#This Row],[Stealth]]),1,0)),1,0)</f>
        <v>0</v>
      </c>
      <c r="K83" s="3">
        <f>IF(AND(IF('차트 정리 표'!$O$2 = 표메인[[#This Row],[연령대]], 1, 0),IF(COUNT(표장르정리[[#This Row],[Strategy]]),1,0)),1,0)</f>
        <v>0</v>
      </c>
      <c r="L83" s="3">
        <f>IF(AND(IF('차트 정리 표'!$O$2 = 표메인[[#This Row],[연령대]], 1, 0),IF(COUNT(표장르정리[[#This Row],[Puzzle]]),1,0)),1,0)</f>
        <v>0</v>
      </c>
      <c r="M83" s="3">
        <f>IF(AND(IF('차트 정리 표'!$O$2 = 표메인[[#This Row],[연령대]], 1, 0),IF(COUNT(표장르정리[[#This Row],[Board]]),1,0)),1,0)</f>
        <v>0</v>
      </c>
      <c r="N83" s="3">
        <f>IF(AND(IF('차트 정리 표'!$O$2 = 표메인[[#This Row],[연령대]], 1, 0),IF(COUNT(표장르정리[[#This Row],[Arcade]]),1,0)),1,0)</f>
        <v>0</v>
      </c>
      <c r="O83" s="3">
        <f>IF(AND(IF('차트 정리 표'!$O$2 = 표메인[[#This Row],[연령대]], 1, 0),IF(COUNT(표장르정리[[#This Row],[Simulation]]),1,0)),1,0)</f>
        <v>0</v>
      </c>
      <c r="P83" s="34">
        <f>IF(AND(IF('차트 정리 표'!$O$19 = 표메인[[#This Row],[연령대]], 1, 0),IF('차트 정리 표'!$J$20=표메인[[#This Row],[타격감
시각적 효과]],1,0)),1,0)</f>
        <v>0</v>
      </c>
      <c r="Q83" s="34">
        <f>IF(AND(IF('차트 정리 표'!$O$19 = 표메인[[#This Row],[연령대]], 1, 0),IF('차트 정리 표'!$J$21=표메인[[#This Row],[타격감
시각적 효과]],1,0)),1,0)</f>
        <v>0</v>
      </c>
      <c r="R83" s="34">
        <f>IF(AND(IF('차트 정리 표'!$O$19 = 표메인[[#This Row],[연령대]], 1, 0),IF('차트 정리 표'!$J$22=표메인[[#This Row],[타격감
시각적 효과]],1,0)),1,0)</f>
        <v>0</v>
      </c>
      <c r="S83" s="34">
        <f>IF(AND(IF('차트 정리 표'!$O$19 = 표메인[[#This Row],[연령대]], 1, 0),IF('차트 정리 표'!$J$23=표메인[[#This Row],[타격감
시각적 효과]],1,0)),1,0)</f>
        <v>0</v>
      </c>
      <c r="T83" s="34">
        <f>IF(AND(IF('차트 정리 표'!$O$25 = 표메인[[#This Row],[연령대]], 1, 0),IF('차트 정리 표'!$J$26=표메인[게임몰입도
청각적 효과],1,0)),1,0)</f>
        <v>0</v>
      </c>
      <c r="U83" s="34">
        <f>IF(AND(IF('차트 정리 표'!$O$25 = 표메인[[#This Row],[연령대]], 1, 0),IF('차트 정리 표'!$J$27=표메인[게임몰입도
청각적 효과],1,0)),1,0)</f>
        <v>0</v>
      </c>
      <c r="V83" s="34">
        <f>IF(AND(IF('차트 정리 표'!$O$25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표'!$O$2 = 표메인[[#This Row],[연령대]], 1, 0),IF(COUNT(표장르정리[[#This Row],[RPG]]),1,0)), 1, 0)</f>
        <v>0</v>
      </c>
      <c r="B84" s="3">
        <f>IF(AND(IF('차트 정리 표'!$O$2 = 표메인[[#This Row],[연령대]], 1, 0),IF(COUNT(표장르정리[[#This Row],[AOS]]),1,0)),1,0)</f>
        <v>0</v>
      </c>
      <c r="C84" s="3">
        <f>IF(AND(IF('차트 정리 표'!$O$2 = 표메인[[#This Row],[연령대]], 1, 0),IF(COUNT(표장르정리[[#This Row],[FPS]]),1,0)),1,0)</f>
        <v>0</v>
      </c>
      <c r="D84" s="3">
        <f>IF(AND(IF('차트 정리 표'!$O$2 = 표메인[[#This Row],[연령대]], 1, 0),IF(COUNT(표장르정리[[#This Row],[CCG]]),1,0)),1,0)</f>
        <v>0</v>
      </c>
      <c r="E84" s="3">
        <f>IF(AND(IF('차트 정리 표'!$O$2 = 표메인[[#This Row],[연령대]], 1, 0),IF(COUNT(표장르정리[[#This Row],[Roguelike]]),1,0)),1,0)</f>
        <v>0</v>
      </c>
      <c r="F84" s="3">
        <f>IF(AND(IF('차트 정리 표'!$O$2 = 표메인[[#This Row],[연령대]], 1, 0),IF(COUNT(표장르정리[[#This Row],[Soulslike]]),1,0)),1,0)</f>
        <v>0</v>
      </c>
      <c r="G84" s="3">
        <f>IF(AND(IF('차트 정리 표'!$O$2 = 표메인[[#This Row],[연령대]], 1, 0),IF(COUNT(표장르정리[[#This Row],[Rhythm]]),1,0)),1,0)</f>
        <v>0</v>
      </c>
      <c r="H84" s="3">
        <f>IF(AND(IF('차트 정리 표'!$O$2 = 표메인[[#This Row],[연령대]], 1, 0),IF(COUNT(표장르정리[[#This Row],[Racing]]),1,0)),1,0)</f>
        <v>0</v>
      </c>
      <c r="I84" s="3">
        <f>IF(AND(IF('차트 정리 표'!$O$2 = 표메인[[#This Row],[연령대]], 1, 0),IF(COUNT(표장르정리[[#This Row],[Sport]]),1,0)),1,0)</f>
        <v>0</v>
      </c>
      <c r="J84" s="3">
        <f>IF(AND(IF('차트 정리 표'!$O$2 = 표메인[[#This Row],[연령대]], 1, 0),IF(COUNT(표장르정리[[#This Row],[Stealth]]),1,0)),1,0)</f>
        <v>0</v>
      </c>
      <c r="K84" s="3">
        <f>IF(AND(IF('차트 정리 표'!$O$2 = 표메인[[#This Row],[연령대]], 1, 0),IF(COUNT(표장르정리[[#This Row],[Strategy]]),1,0)),1,0)</f>
        <v>0</v>
      </c>
      <c r="L84" s="3">
        <f>IF(AND(IF('차트 정리 표'!$O$2 = 표메인[[#This Row],[연령대]], 1, 0),IF(COUNT(표장르정리[[#This Row],[Puzzle]]),1,0)),1,0)</f>
        <v>0</v>
      </c>
      <c r="M84" s="3">
        <f>IF(AND(IF('차트 정리 표'!$O$2 = 표메인[[#This Row],[연령대]], 1, 0),IF(COUNT(표장르정리[[#This Row],[Board]]),1,0)),1,0)</f>
        <v>0</v>
      </c>
      <c r="N84" s="3">
        <f>IF(AND(IF('차트 정리 표'!$O$2 = 표메인[[#This Row],[연령대]], 1, 0),IF(COUNT(표장르정리[[#This Row],[Arcade]]),1,0)),1,0)</f>
        <v>0</v>
      </c>
      <c r="O84" s="3">
        <f>IF(AND(IF('차트 정리 표'!$O$2 = 표메인[[#This Row],[연령대]], 1, 0),IF(COUNT(표장르정리[[#This Row],[Simulation]]),1,0)),1,0)</f>
        <v>0</v>
      </c>
      <c r="P84" s="34">
        <f>IF(AND(IF('차트 정리 표'!$O$19 = 표메인[[#This Row],[연령대]], 1, 0),IF('차트 정리 표'!$J$20=표메인[[#This Row],[타격감
시각적 효과]],1,0)),1,0)</f>
        <v>0</v>
      </c>
      <c r="Q84" s="34">
        <f>IF(AND(IF('차트 정리 표'!$O$19 = 표메인[[#This Row],[연령대]], 1, 0),IF('차트 정리 표'!$J$21=표메인[[#This Row],[타격감
시각적 효과]],1,0)),1,0)</f>
        <v>0</v>
      </c>
      <c r="R84" s="34">
        <f>IF(AND(IF('차트 정리 표'!$O$19 = 표메인[[#This Row],[연령대]], 1, 0),IF('차트 정리 표'!$J$22=표메인[[#This Row],[타격감
시각적 효과]],1,0)),1,0)</f>
        <v>0</v>
      </c>
      <c r="S84" s="34">
        <f>IF(AND(IF('차트 정리 표'!$O$19 = 표메인[[#This Row],[연령대]], 1, 0),IF('차트 정리 표'!$J$23=표메인[[#This Row],[타격감
시각적 효과]],1,0)),1,0)</f>
        <v>0</v>
      </c>
      <c r="T84" s="34">
        <f>IF(AND(IF('차트 정리 표'!$O$25 = 표메인[[#This Row],[연령대]], 1, 0),IF('차트 정리 표'!$J$26=표메인[게임몰입도
청각적 효과],1,0)),1,0)</f>
        <v>0</v>
      </c>
      <c r="U84" s="34">
        <f>IF(AND(IF('차트 정리 표'!$O$25 = 표메인[[#This Row],[연령대]], 1, 0),IF('차트 정리 표'!$J$27=표메인[게임몰입도
청각적 효과],1,0)),1,0)</f>
        <v>0</v>
      </c>
      <c r="V84" s="34">
        <f>IF(AND(IF('차트 정리 표'!$O$25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표'!$O$2 = 표메인[[#This Row],[연령대]], 1, 0),IF(COUNT(표장르정리[[#This Row],[RPG]]),1,0)), 1, 0)</f>
        <v>0</v>
      </c>
      <c r="B85" s="3">
        <f>IF(AND(IF('차트 정리 표'!$O$2 = 표메인[[#This Row],[연령대]], 1, 0),IF(COUNT(표장르정리[[#This Row],[AOS]]),1,0)),1,0)</f>
        <v>0</v>
      </c>
      <c r="C85" s="3">
        <f>IF(AND(IF('차트 정리 표'!$O$2 = 표메인[[#This Row],[연령대]], 1, 0),IF(COUNT(표장르정리[[#This Row],[FPS]]),1,0)),1,0)</f>
        <v>0</v>
      </c>
      <c r="D85" s="3">
        <f>IF(AND(IF('차트 정리 표'!$O$2 = 표메인[[#This Row],[연령대]], 1, 0),IF(COUNT(표장르정리[[#This Row],[CCG]]),1,0)),1,0)</f>
        <v>0</v>
      </c>
      <c r="E85" s="3">
        <f>IF(AND(IF('차트 정리 표'!$O$2 = 표메인[[#This Row],[연령대]], 1, 0),IF(COUNT(표장르정리[[#This Row],[Roguelike]]),1,0)),1,0)</f>
        <v>0</v>
      </c>
      <c r="F85" s="3">
        <f>IF(AND(IF('차트 정리 표'!$O$2 = 표메인[[#This Row],[연령대]], 1, 0),IF(COUNT(표장르정리[[#This Row],[Soulslike]]),1,0)),1,0)</f>
        <v>0</v>
      </c>
      <c r="G85" s="3">
        <f>IF(AND(IF('차트 정리 표'!$O$2 = 표메인[[#This Row],[연령대]], 1, 0),IF(COUNT(표장르정리[[#This Row],[Rhythm]]),1,0)),1,0)</f>
        <v>0</v>
      </c>
      <c r="H85" s="3">
        <f>IF(AND(IF('차트 정리 표'!$O$2 = 표메인[[#This Row],[연령대]], 1, 0),IF(COUNT(표장르정리[[#This Row],[Racing]]),1,0)),1,0)</f>
        <v>0</v>
      </c>
      <c r="I85" s="3">
        <f>IF(AND(IF('차트 정리 표'!$O$2 = 표메인[[#This Row],[연령대]], 1, 0),IF(COUNT(표장르정리[[#This Row],[Sport]]),1,0)),1,0)</f>
        <v>0</v>
      </c>
      <c r="J85" s="3">
        <f>IF(AND(IF('차트 정리 표'!$O$2 = 표메인[[#This Row],[연령대]], 1, 0),IF(COUNT(표장르정리[[#This Row],[Stealth]]),1,0)),1,0)</f>
        <v>0</v>
      </c>
      <c r="K85" s="3">
        <f>IF(AND(IF('차트 정리 표'!$O$2 = 표메인[[#This Row],[연령대]], 1, 0),IF(COUNT(표장르정리[[#This Row],[Strategy]]),1,0)),1,0)</f>
        <v>0</v>
      </c>
      <c r="L85" s="3">
        <f>IF(AND(IF('차트 정리 표'!$O$2 = 표메인[[#This Row],[연령대]], 1, 0),IF(COUNT(표장르정리[[#This Row],[Puzzle]]),1,0)),1,0)</f>
        <v>0</v>
      </c>
      <c r="M85" s="3">
        <f>IF(AND(IF('차트 정리 표'!$O$2 = 표메인[[#This Row],[연령대]], 1, 0),IF(COUNT(표장르정리[[#This Row],[Board]]),1,0)),1,0)</f>
        <v>0</v>
      </c>
      <c r="N85" s="3">
        <f>IF(AND(IF('차트 정리 표'!$O$2 = 표메인[[#This Row],[연령대]], 1, 0),IF(COUNT(표장르정리[[#This Row],[Arcade]]),1,0)),1,0)</f>
        <v>0</v>
      </c>
      <c r="O85" s="3">
        <f>IF(AND(IF('차트 정리 표'!$O$2 = 표메인[[#This Row],[연령대]], 1, 0),IF(COUNT(표장르정리[[#This Row],[Simulation]]),1,0)),1,0)</f>
        <v>0</v>
      </c>
      <c r="P85" s="34">
        <f>IF(AND(IF('차트 정리 표'!$O$19 = 표메인[[#This Row],[연령대]], 1, 0),IF('차트 정리 표'!$J$20=표메인[[#This Row],[타격감
시각적 효과]],1,0)),1,0)</f>
        <v>0</v>
      </c>
      <c r="Q85" s="34">
        <f>IF(AND(IF('차트 정리 표'!$O$19 = 표메인[[#This Row],[연령대]], 1, 0),IF('차트 정리 표'!$J$21=표메인[[#This Row],[타격감
시각적 효과]],1,0)),1,0)</f>
        <v>0</v>
      </c>
      <c r="R85" s="34">
        <f>IF(AND(IF('차트 정리 표'!$O$19 = 표메인[[#This Row],[연령대]], 1, 0),IF('차트 정리 표'!$J$22=표메인[[#This Row],[타격감
시각적 효과]],1,0)),1,0)</f>
        <v>0</v>
      </c>
      <c r="S85" s="34">
        <f>IF(AND(IF('차트 정리 표'!$O$19 = 표메인[[#This Row],[연령대]], 1, 0),IF('차트 정리 표'!$J$23=표메인[[#This Row],[타격감
시각적 효과]],1,0)),1,0)</f>
        <v>0</v>
      </c>
      <c r="T85" s="34">
        <f>IF(AND(IF('차트 정리 표'!$O$25 = 표메인[[#This Row],[연령대]], 1, 0),IF('차트 정리 표'!$J$26=표메인[게임몰입도
청각적 효과],1,0)),1,0)</f>
        <v>0</v>
      </c>
      <c r="U85" s="34">
        <f>IF(AND(IF('차트 정리 표'!$O$25 = 표메인[[#This Row],[연령대]], 1, 0),IF('차트 정리 표'!$J$27=표메인[게임몰입도
청각적 효과],1,0)),1,0)</f>
        <v>0</v>
      </c>
      <c r="V85" s="34">
        <f>IF(AND(IF('차트 정리 표'!$O$25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표'!$O$2 = 표메인[[#This Row],[연령대]], 1, 0),IF(COUNT(표장르정리[[#This Row],[RPG]]),1,0)), 1, 0)</f>
        <v>0</v>
      </c>
      <c r="B86" s="3">
        <f>IF(AND(IF('차트 정리 표'!$O$2 = 표메인[[#This Row],[연령대]], 1, 0),IF(COUNT(표장르정리[[#This Row],[AOS]]),1,0)),1,0)</f>
        <v>0</v>
      </c>
      <c r="C86" s="3">
        <f>IF(AND(IF('차트 정리 표'!$O$2 = 표메인[[#This Row],[연령대]], 1, 0),IF(COUNT(표장르정리[[#This Row],[FPS]]),1,0)),1,0)</f>
        <v>0</v>
      </c>
      <c r="D86" s="3">
        <f>IF(AND(IF('차트 정리 표'!$O$2 = 표메인[[#This Row],[연령대]], 1, 0),IF(COUNT(표장르정리[[#This Row],[CCG]]),1,0)),1,0)</f>
        <v>0</v>
      </c>
      <c r="E86" s="3">
        <f>IF(AND(IF('차트 정리 표'!$O$2 = 표메인[[#This Row],[연령대]], 1, 0),IF(COUNT(표장르정리[[#This Row],[Roguelike]]),1,0)),1,0)</f>
        <v>0</v>
      </c>
      <c r="F86" s="3">
        <f>IF(AND(IF('차트 정리 표'!$O$2 = 표메인[[#This Row],[연령대]], 1, 0),IF(COUNT(표장르정리[[#This Row],[Soulslike]]),1,0)),1,0)</f>
        <v>0</v>
      </c>
      <c r="G86" s="3">
        <f>IF(AND(IF('차트 정리 표'!$O$2 = 표메인[[#This Row],[연령대]], 1, 0),IF(COUNT(표장르정리[[#This Row],[Rhythm]]),1,0)),1,0)</f>
        <v>0</v>
      </c>
      <c r="H86" s="3">
        <f>IF(AND(IF('차트 정리 표'!$O$2 = 표메인[[#This Row],[연령대]], 1, 0),IF(COUNT(표장르정리[[#This Row],[Racing]]),1,0)),1,0)</f>
        <v>0</v>
      </c>
      <c r="I86" s="3">
        <f>IF(AND(IF('차트 정리 표'!$O$2 = 표메인[[#This Row],[연령대]], 1, 0),IF(COUNT(표장르정리[[#This Row],[Sport]]),1,0)),1,0)</f>
        <v>0</v>
      </c>
      <c r="J86" s="3">
        <f>IF(AND(IF('차트 정리 표'!$O$2 = 표메인[[#This Row],[연령대]], 1, 0),IF(COUNT(표장르정리[[#This Row],[Stealth]]),1,0)),1,0)</f>
        <v>0</v>
      </c>
      <c r="K86" s="3">
        <f>IF(AND(IF('차트 정리 표'!$O$2 = 표메인[[#This Row],[연령대]], 1, 0),IF(COUNT(표장르정리[[#This Row],[Strategy]]),1,0)),1,0)</f>
        <v>0</v>
      </c>
      <c r="L86" s="3">
        <f>IF(AND(IF('차트 정리 표'!$O$2 = 표메인[[#This Row],[연령대]], 1, 0),IF(COUNT(표장르정리[[#This Row],[Puzzle]]),1,0)),1,0)</f>
        <v>0</v>
      </c>
      <c r="M86" s="3">
        <f>IF(AND(IF('차트 정리 표'!$O$2 = 표메인[[#This Row],[연령대]], 1, 0),IF(COUNT(표장르정리[[#This Row],[Board]]),1,0)),1,0)</f>
        <v>0</v>
      </c>
      <c r="N86" s="3">
        <f>IF(AND(IF('차트 정리 표'!$O$2 = 표메인[[#This Row],[연령대]], 1, 0),IF(COUNT(표장르정리[[#This Row],[Arcade]]),1,0)),1,0)</f>
        <v>0</v>
      </c>
      <c r="O86" s="3">
        <f>IF(AND(IF('차트 정리 표'!$O$2 = 표메인[[#This Row],[연령대]], 1, 0),IF(COUNT(표장르정리[[#This Row],[Simulation]]),1,0)),1,0)</f>
        <v>0</v>
      </c>
      <c r="P86" s="34">
        <f>IF(AND(IF('차트 정리 표'!$O$19 = 표메인[[#This Row],[연령대]], 1, 0),IF('차트 정리 표'!$J$20=표메인[[#This Row],[타격감
시각적 효과]],1,0)),1,0)</f>
        <v>0</v>
      </c>
      <c r="Q86" s="34">
        <f>IF(AND(IF('차트 정리 표'!$O$19 = 표메인[[#This Row],[연령대]], 1, 0),IF('차트 정리 표'!$J$21=표메인[[#This Row],[타격감
시각적 효과]],1,0)),1,0)</f>
        <v>0</v>
      </c>
      <c r="R86" s="34">
        <f>IF(AND(IF('차트 정리 표'!$O$19 = 표메인[[#This Row],[연령대]], 1, 0),IF('차트 정리 표'!$J$22=표메인[[#This Row],[타격감
시각적 효과]],1,0)),1,0)</f>
        <v>0</v>
      </c>
      <c r="S86" s="34">
        <f>IF(AND(IF('차트 정리 표'!$O$19 = 표메인[[#This Row],[연령대]], 1, 0),IF('차트 정리 표'!$J$23=표메인[[#This Row],[타격감
시각적 효과]],1,0)),1,0)</f>
        <v>0</v>
      </c>
      <c r="T86" s="34">
        <f>IF(AND(IF('차트 정리 표'!$O$25 = 표메인[[#This Row],[연령대]], 1, 0),IF('차트 정리 표'!$J$26=표메인[게임몰입도
청각적 효과],1,0)),1,0)</f>
        <v>0</v>
      </c>
      <c r="U86" s="34">
        <f>IF(AND(IF('차트 정리 표'!$O$25 = 표메인[[#This Row],[연령대]], 1, 0),IF('차트 정리 표'!$J$27=표메인[게임몰입도
청각적 효과],1,0)),1,0)</f>
        <v>0</v>
      </c>
      <c r="V86" s="34">
        <f>IF(AND(IF('차트 정리 표'!$O$25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표'!$O$2 = 표메인[[#This Row],[연령대]], 1, 0),IF(COUNT(표장르정리[[#This Row],[RPG]]),1,0)), 1, 0)</f>
        <v>0</v>
      </c>
      <c r="B87" s="3">
        <f>IF(AND(IF('차트 정리 표'!$O$2 = 표메인[[#This Row],[연령대]], 1, 0),IF(COUNT(표장르정리[[#This Row],[AOS]]),1,0)),1,0)</f>
        <v>0</v>
      </c>
      <c r="C87" s="3">
        <f>IF(AND(IF('차트 정리 표'!$O$2 = 표메인[[#This Row],[연령대]], 1, 0),IF(COUNT(표장르정리[[#This Row],[FPS]]),1,0)),1,0)</f>
        <v>0</v>
      </c>
      <c r="D87" s="3">
        <f>IF(AND(IF('차트 정리 표'!$O$2 = 표메인[[#This Row],[연령대]], 1, 0),IF(COUNT(표장르정리[[#This Row],[CCG]]),1,0)),1,0)</f>
        <v>0</v>
      </c>
      <c r="E87" s="3">
        <f>IF(AND(IF('차트 정리 표'!$O$2 = 표메인[[#This Row],[연령대]], 1, 0),IF(COUNT(표장르정리[[#This Row],[Roguelike]]),1,0)),1,0)</f>
        <v>0</v>
      </c>
      <c r="F87" s="3">
        <f>IF(AND(IF('차트 정리 표'!$O$2 = 표메인[[#This Row],[연령대]], 1, 0),IF(COUNT(표장르정리[[#This Row],[Soulslike]]),1,0)),1,0)</f>
        <v>0</v>
      </c>
      <c r="G87" s="3">
        <f>IF(AND(IF('차트 정리 표'!$O$2 = 표메인[[#This Row],[연령대]], 1, 0),IF(COUNT(표장르정리[[#This Row],[Rhythm]]),1,0)),1,0)</f>
        <v>0</v>
      </c>
      <c r="H87" s="3">
        <f>IF(AND(IF('차트 정리 표'!$O$2 = 표메인[[#This Row],[연령대]], 1, 0),IF(COUNT(표장르정리[[#This Row],[Racing]]),1,0)),1,0)</f>
        <v>0</v>
      </c>
      <c r="I87" s="3">
        <f>IF(AND(IF('차트 정리 표'!$O$2 = 표메인[[#This Row],[연령대]], 1, 0),IF(COUNT(표장르정리[[#This Row],[Sport]]),1,0)),1,0)</f>
        <v>0</v>
      </c>
      <c r="J87" s="3">
        <f>IF(AND(IF('차트 정리 표'!$O$2 = 표메인[[#This Row],[연령대]], 1, 0),IF(COUNT(표장르정리[[#This Row],[Stealth]]),1,0)),1,0)</f>
        <v>0</v>
      </c>
      <c r="K87" s="3">
        <f>IF(AND(IF('차트 정리 표'!$O$2 = 표메인[[#This Row],[연령대]], 1, 0),IF(COUNT(표장르정리[[#This Row],[Strategy]]),1,0)),1,0)</f>
        <v>0</v>
      </c>
      <c r="L87" s="3">
        <f>IF(AND(IF('차트 정리 표'!$O$2 = 표메인[[#This Row],[연령대]], 1, 0),IF(COUNT(표장르정리[[#This Row],[Puzzle]]),1,0)),1,0)</f>
        <v>0</v>
      </c>
      <c r="M87" s="3">
        <f>IF(AND(IF('차트 정리 표'!$O$2 = 표메인[[#This Row],[연령대]], 1, 0),IF(COUNT(표장르정리[[#This Row],[Board]]),1,0)),1,0)</f>
        <v>0</v>
      </c>
      <c r="N87" s="3">
        <f>IF(AND(IF('차트 정리 표'!$O$2 = 표메인[[#This Row],[연령대]], 1, 0),IF(COUNT(표장르정리[[#This Row],[Arcade]]),1,0)),1,0)</f>
        <v>0</v>
      </c>
      <c r="O87" s="3">
        <f>IF(AND(IF('차트 정리 표'!$O$2 = 표메인[[#This Row],[연령대]], 1, 0),IF(COUNT(표장르정리[[#This Row],[Simulation]]),1,0)),1,0)</f>
        <v>0</v>
      </c>
      <c r="P87" s="34">
        <f>IF(AND(IF('차트 정리 표'!$O$19 = 표메인[[#This Row],[연령대]], 1, 0),IF('차트 정리 표'!$J$20=표메인[[#This Row],[타격감
시각적 효과]],1,0)),1,0)</f>
        <v>0</v>
      </c>
      <c r="Q87" s="34">
        <f>IF(AND(IF('차트 정리 표'!$O$19 = 표메인[[#This Row],[연령대]], 1, 0),IF('차트 정리 표'!$J$21=표메인[[#This Row],[타격감
시각적 효과]],1,0)),1,0)</f>
        <v>0</v>
      </c>
      <c r="R87" s="34">
        <f>IF(AND(IF('차트 정리 표'!$O$19 = 표메인[[#This Row],[연령대]], 1, 0),IF('차트 정리 표'!$J$22=표메인[[#This Row],[타격감
시각적 효과]],1,0)),1,0)</f>
        <v>0</v>
      </c>
      <c r="S87" s="34">
        <f>IF(AND(IF('차트 정리 표'!$O$19 = 표메인[[#This Row],[연령대]], 1, 0),IF('차트 정리 표'!$J$23=표메인[[#This Row],[타격감
시각적 효과]],1,0)),1,0)</f>
        <v>0</v>
      </c>
      <c r="T87" s="34">
        <f>IF(AND(IF('차트 정리 표'!$O$25 = 표메인[[#This Row],[연령대]], 1, 0),IF('차트 정리 표'!$J$26=표메인[게임몰입도
청각적 효과],1,0)),1,0)</f>
        <v>0</v>
      </c>
      <c r="U87" s="34">
        <f>IF(AND(IF('차트 정리 표'!$O$25 = 표메인[[#This Row],[연령대]], 1, 0),IF('차트 정리 표'!$J$27=표메인[게임몰입도
청각적 효과],1,0)),1,0)</f>
        <v>0</v>
      </c>
      <c r="V87" s="34">
        <f>IF(AND(IF('차트 정리 표'!$O$25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표'!$O$2 = 표메인[[#This Row],[연령대]], 1, 0),IF(COUNT(표장르정리[[#This Row],[RPG]]),1,0)), 1, 0)</f>
        <v>0</v>
      </c>
      <c r="B88" s="3">
        <f>IF(AND(IF('차트 정리 표'!$O$2 = 표메인[[#This Row],[연령대]], 1, 0),IF(COUNT(표장르정리[[#This Row],[AOS]]),1,0)),1,0)</f>
        <v>0</v>
      </c>
      <c r="C88" s="3">
        <f>IF(AND(IF('차트 정리 표'!$O$2 = 표메인[[#This Row],[연령대]], 1, 0),IF(COUNT(표장르정리[[#This Row],[FPS]]),1,0)),1,0)</f>
        <v>0</v>
      </c>
      <c r="D88" s="3">
        <f>IF(AND(IF('차트 정리 표'!$O$2 = 표메인[[#This Row],[연령대]], 1, 0),IF(COUNT(표장르정리[[#This Row],[CCG]]),1,0)),1,0)</f>
        <v>0</v>
      </c>
      <c r="E88" s="3">
        <f>IF(AND(IF('차트 정리 표'!$O$2 = 표메인[[#This Row],[연령대]], 1, 0),IF(COUNT(표장르정리[[#This Row],[Roguelike]]),1,0)),1,0)</f>
        <v>0</v>
      </c>
      <c r="F88" s="3">
        <f>IF(AND(IF('차트 정리 표'!$O$2 = 표메인[[#This Row],[연령대]], 1, 0),IF(COUNT(표장르정리[[#This Row],[Soulslike]]),1,0)),1,0)</f>
        <v>0</v>
      </c>
      <c r="G88" s="3">
        <f>IF(AND(IF('차트 정리 표'!$O$2 = 표메인[[#This Row],[연령대]], 1, 0),IF(COUNT(표장르정리[[#This Row],[Rhythm]]),1,0)),1,0)</f>
        <v>0</v>
      </c>
      <c r="H88" s="3">
        <f>IF(AND(IF('차트 정리 표'!$O$2 = 표메인[[#This Row],[연령대]], 1, 0),IF(COUNT(표장르정리[[#This Row],[Racing]]),1,0)),1,0)</f>
        <v>0</v>
      </c>
      <c r="I88" s="3">
        <f>IF(AND(IF('차트 정리 표'!$O$2 = 표메인[[#This Row],[연령대]], 1, 0),IF(COUNT(표장르정리[[#This Row],[Sport]]),1,0)),1,0)</f>
        <v>0</v>
      </c>
      <c r="J88" s="3">
        <f>IF(AND(IF('차트 정리 표'!$O$2 = 표메인[[#This Row],[연령대]], 1, 0),IF(COUNT(표장르정리[[#This Row],[Stealth]]),1,0)),1,0)</f>
        <v>0</v>
      </c>
      <c r="K88" s="3">
        <f>IF(AND(IF('차트 정리 표'!$O$2 = 표메인[[#This Row],[연령대]], 1, 0),IF(COUNT(표장르정리[[#This Row],[Strategy]]),1,0)),1,0)</f>
        <v>0</v>
      </c>
      <c r="L88" s="3">
        <f>IF(AND(IF('차트 정리 표'!$O$2 = 표메인[[#This Row],[연령대]], 1, 0),IF(COUNT(표장르정리[[#This Row],[Puzzle]]),1,0)),1,0)</f>
        <v>0</v>
      </c>
      <c r="M88" s="3">
        <f>IF(AND(IF('차트 정리 표'!$O$2 = 표메인[[#This Row],[연령대]], 1, 0),IF(COUNT(표장르정리[[#This Row],[Board]]),1,0)),1,0)</f>
        <v>0</v>
      </c>
      <c r="N88" s="3">
        <f>IF(AND(IF('차트 정리 표'!$O$2 = 표메인[[#This Row],[연령대]], 1, 0),IF(COUNT(표장르정리[[#This Row],[Arcade]]),1,0)),1,0)</f>
        <v>0</v>
      </c>
      <c r="O88" s="3">
        <f>IF(AND(IF('차트 정리 표'!$O$2 = 표메인[[#This Row],[연령대]], 1, 0),IF(COUNT(표장르정리[[#This Row],[Simulation]]),1,0)),1,0)</f>
        <v>0</v>
      </c>
      <c r="P88" s="34">
        <f>IF(AND(IF('차트 정리 표'!$O$19 = 표메인[[#This Row],[연령대]], 1, 0),IF('차트 정리 표'!$J$20=표메인[[#This Row],[타격감
시각적 효과]],1,0)),1,0)</f>
        <v>0</v>
      </c>
      <c r="Q88" s="34">
        <f>IF(AND(IF('차트 정리 표'!$O$19 = 표메인[[#This Row],[연령대]], 1, 0),IF('차트 정리 표'!$J$21=표메인[[#This Row],[타격감
시각적 효과]],1,0)),1,0)</f>
        <v>0</v>
      </c>
      <c r="R88" s="34">
        <f>IF(AND(IF('차트 정리 표'!$O$19 = 표메인[[#This Row],[연령대]], 1, 0),IF('차트 정리 표'!$J$22=표메인[[#This Row],[타격감
시각적 효과]],1,0)),1,0)</f>
        <v>0</v>
      </c>
      <c r="S88" s="34">
        <f>IF(AND(IF('차트 정리 표'!$O$19 = 표메인[[#This Row],[연령대]], 1, 0),IF('차트 정리 표'!$J$23=표메인[[#This Row],[타격감
시각적 효과]],1,0)),1,0)</f>
        <v>0</v>
      </c>
      <c r="T88" s="34">
        <f>IF(AND(IF('차트 정리 표'!$O$25 = 표메인[[#This Row],[연령대]], 1, 0),IF('차트 정리 표'!$J$26=표메인[게임몰입도
청각적 효과],1,0)),1,0)</f>
        <v>0</v>
      </c>
      <c r="U88" s="34">
        <f>IF(AND(IF('차트 정리 표'!$O$25 = 표메인[[#This Row],[연령대]], 1, 0),IF('차트 정리 표'!$J$27=표메인[게임몰입도
청각적 효과],1,0)),1,0)</f>
        <v>0</v>
      </c>
      <c r="V88" s="34">
        <f>IF(AND(IF('차트 정리 표'!$O$25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표'!$O$2 = 표메인[[#This Row],[연령대]], 1, 0),IF(COUNT(표장르정리[[#This Row],[RPG]]),1,0)), 1, 0)</f>
        <v>0</v>
      </c>
      <c r="B89" s="3">
        <f>IF(AND(IF('차트 정리 표'!$O$2 = 표메인[[#This Row],[연령대]], 1, 0),IF(COUNT(표장르정리[[#This Row],[AOS]]),1,0)),1,0)</f>
        <v>0</v>
      </c>
      <c r="C89" s="3">
        <f>IF(AND(IF('차트 정리 표'!$O$2 = 표메인[[#This Row],[연령대]], 1, 0),IF(COUNT(표장르정리[[#This Row],[FPS]]),1,0)),1,0)</f>
        <v>0</v>
      </c>
      <c r="D89" s="3">
        <f>IF(AND(IF('차트 정리 표'!$O$2 = 표메인[[#This Row],[연령대]], 1, 0),IF(COUNT(표장르정리[[#This Row],[CCG]]),1,0)),1,0)</f>
        <v>0</v>
      </c>
      <c r="E89" s="3">
        <f>IF(AND(IF('차트 정리 표'!$O$2 = 표메인[[#This Row],[연령대]], 1, 0),IF(COUNT(표장르정리[[#This Row],[Roguelike]]),1,0)),1,0)</f>
        <v>0</v>
      </c>
      <c r="F89" s="3">
        <f>IF(AND(IF('차트 정리 표'!$O$2 = 표메인[[#This Row],[연령대]], 1, 0),IF(COUNT(표장르정리[[#This Row],[Soulslike]]),1,0)),1,0)</f>
        <v>0</v>
      </c>
      <c r="G89" s="3">
        <f>IF(AND(IF('차트 정리 표'!$O$2 = 표메인[[#This Row],[연령대]], 1, 0),IF(COUNT(표장르정리[[#This Row],[Rhythm]]),1,0)),1,0)</f>
        <v>0</v>
      </c>
      <c r="H89" s="3">
        <f>IF(AND(IF('차트 정리 표'!$O$2 = 표메인[[#This Row],[연령대]], 1, 0),IF(COUNT(표장르정리[[#This Row],[Racing]]),1,0)),1,0)</f>
        <v>0</v>
      </c>
      <c r="I89" s="3">
        <f>IF(AND(IF('차트 정리 표'!$O$2 = 표메인[[#This Row],[연령대]], 1, 0),IF(COUNT(표장르정리[[#This Row],[Sport]]),1,0)),1,0)</f>
        <v>0</v>
      </c>
      <c r="J89" s="3">
        <f>IF(AND(IF('차트 정리 표'!$O$2 = 표메인[[#This Row],[연령대]], 1, 0),IF(COUNT(표장르정리[[#This Row],[Stealth]]),1,0)),1,0)</f>
        <v>0</v>
      </c>
      <c r="K89" s="3">
        <f>IF(AND(IF('차트 정리 표'!$O$2 = 표메인[[#This Row],[연령대]], 1, 0),IF(COUNT(표장르정리[[#This Row],[Strategy]]),1,0)),1,0)</f>
        <v>0</v>
      </c>
      <c r="L89" s="3">
        <f>IF(AND(IF('차트 정리 표'!$O$2 = 표메인[[#This Row],[연령대]], 1, 0),IF(COUNT(표장르정리[[#This Row],[Puzzle]]),1,0)),1,0)</f>
        <v>0</v>
      </c>
      <c r="M89" s="3">
        <f>IF(AND(IF('차트 정리 표'!$O$2 = 표메인[[#This Row],[연령대]], 1, 0),IF(COUNT(표장르정리[[#This Row],[Board]]),1,0)),1,0)</f>
        <v>0</v>
      </c>
      <c r="N89" s="3">
        <f>IF(AND(IF('차트 정리 표'!$O$2 = 표메인[[#This Row],[연령대]], 1, 0),IF(COUNT(표장르정리[[#This Row],[Arcade]]),1,0)),1,0)</f>
        <v>0</v>
      </c>
      <c r="O89" s="3">
        <f>IF(AND(IF('차트 정리 표'!$O$2 = 표메인[[#This Row],[연령대]], 1, 0),IF(COUNT(표장르정리[[#This Row],[Simulation]]),1,0)),1,0)</f>
        <v>0</v>
      </c>
      <c r="P89" s="34">
        <f>IF(AND(IF('차트 정리 표'!$O$19 = 표메인[[#This Row],[연령대]], 1, 0),IF('차트 정리 표'!$J$20=표메인[[#This Row],[타격감
시각적 효과]],1,0)),1,0)</f>
        <v>0</v>
      </c>
      <c r="Q89" s="34">
        <f>IF(AND(IF('차트 정리 표'!$O$19 = 표메인[[#This Row],[연령대]], 1, 0),IF('차트 정리 표'!$J$21=표메인[[#This Row],[타격감
시각적 효과]],1,0)),1,0)</f>
        <v>0</v>
      </c>
      <c r="R89" s="34">
        <f>IF(AND(IF('차트 정리 표'!$O$19 = 표메인[[#This Row],[연령대]], 1, 0),IF('차트 정리 표'!$J$22=표메인[[#This Row],[타격감
시각적 효과]],1,0)),1,0)</f>
        <v>0</v>
      </c>
      <c r="S89" s="34">
        <f>IF(AND(IF('차트 정리 표'!$O$19 = 표메인[[#This Row],[연령대]], 1, 0),IF('차트 정리 표'!$J$23=표메인[[#This Row],[타격감
시각적 효과]],1,0)),1,0)</f>
        <v>0</v>
      </c>
      <c r="T89" s="34">
        <f>IF(AND(IF('차트 정리 표'!$O$25 = 표메인[[#This Row],[연령대]], 1, 0),IF('차트 정리 표'!$J$26=표메인[게임몰입도
청각적 효과],1,0)),1,0)</f>
        <v>0</v>
      </c>
      <c r="U89" s="34">
        <f>IF(AND(IF('차트 정리 표'!$O$25 = 표메인[[#This Row],[연령대]], 1, 0),IF('차트 정리 표'!$J$27=표메인[게임몰입도
청각적 효과],1,0)),1,0)</f>
        <v>0</v>
      </c>
      <c r="V89" s="34">
        <f>IF(AND(IF('차트 정리 표'!$O$25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표'!$O$2 = 표메인[[#This Row],[연령대]], 1, 0),IF(COUNT(표장르정리[[#This Row],[RPG]]),1,0)), 1, 0)</f>
        <v>0</v>
      </c>
      <c r="B90" s="3">
        <f>IF(AND(IF('차트 정리 표'!$O$2 = 표메인[[#This Row],[연령대]], 1, 0),IF(COUNT(표장르정리[[#This Row],[AOS]]),1,0)),1,0)</f>
        <v>0</v>
      </c>
      <c r="C90" s="3">
        <f>IF(AND(IF('차트 정리 표'!$O$2 = 표메인[[#This Row],[연령대]], 1, 0),IF(COUNT(표장르정리[[#This Row],[FPS]]),1,0)),1,0)</f>
        <v>0</v>
      </c>
      <c r="D90" s="3">
        <f>IF(AND(IF('차트 정리 표'!$O$2 = 표메인[[#This Row],[연령대]], 1, 0),IF(COUNT(표장르정리[[#This Row],[CCG]]),1,0)),1,0)</f>
        <v>0</v>
      </c>
      <c r="E90" s="3">
        <f>IF(AND(IF('차트 정리 표'!$O$2 = 표메인[[#This Row],[연령대]], 1, 0),IF(COUNT(표장르정리[[#This Row],[Roguelike]]),1,0)),1,0)</f>
        <v>0</v>
      </c>
      <c r="F90" s="3">
        <f>IF(AND(IF('차트 정리 표'!$O$2 = 표메인[[#This Row],[연령대]], 1, 0),IF(COUNT(표장르정리[[#This Row],[Soulslike]]),1,0)),1,0)</f>
        <v>0</v>
      </c>
      <c r="G90" s="3">
        <f>IF(AND(IF('차트 정리 표'!$O$2 = 표메인[[#This Row],[연령대]], 1, 0),IF(COUNT(표장르정리[[#This Row],[Rhythm]]),1,0)),1,0)</f>
        <v>0</v>
      </c>
      <c r="H90" s="3">
        <f>IF(AND(IF('차트 정리 표'!$O$2 = 표메인[[#This Row],[연령대]], 1, 0),IF(COUNT(표장르정리[[#This Row],[Racing]]),1,0)),1,0)</f>
        <v>0</v>
      </c>
      <c r="I90" s="3">
        <f>IF(AND(IF('차트 정리 표'!$O$2 = 표메인[[#This Row],[연령대]], 1, 0),IF(COUNT(표장르정리[[#This Row],[Sport]]),1,0)),1,0)</f>
        <v>0</v>
      </c>
      <c r="J90" s="3">
        <f>IF(AND(IF('차트 정리 표'!$O$2 = 표메인[[#This Row],[연령대]], 1, 0),IF(COUNT(표장르정리[[#This Row],[Stealth]]),1,0)),1,0)</f>
        <v>0</v>
      </c>
      <c r="K90" s="3">
        <f>IF(AND(IF('차트 정리 표'!$O$2 = 표메인[[#This Row],[연령대]], 1, 0),IF(COUNT(표장르정리[[#This Row],[Strategy]]),1,0)),1,0)</f>
        <v>0</v>
      </c>
      <c r="L90" s="3">
        <f>IF(AND(IF('차트 정리 표'!$O$2 = 표메인[[#This Row],[연령대]], 1, 0),IF(COUNT(표장르정리[[#This Row],[Puzzle]]),1,0)),1,0)</f>
        <v>0</v>
      </c>
      <c r="M90" s="3">
        <f>IF(AND(IF('차트 정리 표'!$O$2 = 표메인[[#This Row],[연령대]], 1, 0),IF(COUNT(표장르정리[[#This Row],[Board]]),1,0)),1,0)</f>
        <v>0</v>
      </c>
      <c r="N90" s="3">
        <f>IF(AND(IF('차트 정리 표'!$O$2 = 표메인[[#This Row],[연령대]], 1, 0),IF(COUNT(표장르정리[[#This Row],[Arcade]]),1,0)),1,0)</f>
        <v>0</v>
      </c>
      <c r="O90" s="3">
        <f>IF(AND(IF('차트 정리 표'!$O$2 = 표메인[[#This Row],[연령대]], 1, 0),IF(COUNT(표장르정리[[#This Row],[Simulation]]),1,0)),1,0)</f>
        <v>0</v>
      </c>
      <c r="P90" s="34">
        <f>IF(AND(IF('차트 정리 표'!$O$19 = 표메인[[#This Row],[연령대]], 1, 0),IF('차트 정리 표'!$J$20=표메인[[#This Row],[타격감
시각적 효과]],1,0)),1,0)</f>
        <v>0</v>
      </c>
      <c r="Q90" s="34">
        <f>IF(AND(IF('차트 정리 표'!$O$19 = 표메인[[#This Row],[연령대]], 1, 0),IF('차트 정리 표'!$J$21=표메인[[#This Row],[타격감
시각적 효과]],1,0)),1,0)</f>
        <v>0</v>
      </c>
      <c r="R90" s="34">
        <f>IF(AND(IF('차트 정리 표'!$O$19 = 표메인[[#This Row],[연령대]], 1, 0),IF('차트 정리 표'!$J$22=표메인[[#This Row],[타격감
시각적 효과]],1,0)),1,0)</f>
        <v>0</v>
      </c>
      <c r="S90" s="34">
        <f>IF(AND(IF('차트 정리 표'!$O$19 = 표메인[[#This Row],[연령대]], 1, 0),IF('차트 정리 표'!$J$23=표메인[[#This Row],[타격감
시각적 효과]],1,0)),1,0)</f>
        <v>0</v>
      </c>
      <c r="T90" s="34">
        <f>IF(AND(IF('차트 정리 표'!$O$25 = 표메인[[#This Row],[연령대]], 1, 0),IF('차트 정리 표'!$J$26=표메인[게임몰입도
청각적 효과],1,0)),1,0)</f>
        <v>0</v>
      </c>
      <c r="U90" s="34">
        <f>IF(AND(IF('차트 정리 표'!$O$25 = 표메인[[#This Row],[연령대]], 1, 0),IF('차트 정리 표'!$J$27=표메인[게임몰입도
청각적 효과],1,0)),1,0)</f>
        <v>0</v>
      </c>
      <c r="V90" s="34">
        <f>IF(AND(IF('차트 정리 표'!$O$25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표'!$O$2 = 표메인[[#This Row],[연령대]], 1, 0),IF(COUNT(표장르정리[[#This Row],[RPG]]),1,0)), 1, 0)</f>
        <v>0</v>
      </c>
      <c r="B91" s="3">
        <f>IF(AND(IF('차트 정리 표'!$O$2 = 표메인[[#This Row],[연령대]], 1, 0),IF(COUNT(표장르정리[[#This Row],[AOS]]),1,0)),1,0)</f>
        <v>0</v>
      </c>
      <c r="C91" s="3">
        <f>IF(AND(IF('차트 정리 표'!$O$2 = 표메인[[#This Row],[연령대]], 1, 0),IF(COUNT(표장르정리[[#This Row],[FPS]]),1,0)),1,0)</f>
        <v>0</v>
      </c>
      <c r="D91" s="3">
        <f>IF(AND(IF('차트 정리 표'!$O$2 = 표메인[[#This Row],[연령대]], 1, 0),IF(COUNT(표장르정리[[#This Row],[CCG]]),1,0)),1,0)</f>
        <v>0</v>
      </c>
      <c r="E91" s="3">
        <f>IF(AND(IF('차트 정리 표'!$O$2 = 표메인[[#This Row],[연령대]], 1, 0),IF(COUNT(표장르정리[[#This Row],[Roguelike]]),1,0)),1,0)</f>
        <v>0</v>
      </c>
      <c r="F91" s="3">
        <f>IF(AND(IF('차트 정리 표'!$O$2 = 표메인[[#This Row],[연령대]], 1, 0),IF(COUNT(표장르정리[[#This Row],[Soulslike]]),1,0)),1,0)</f>
        <v>0</v>
      </c>
      <c r="G91" s="3">
        <f>IF(AND(IF('차트 정리 표'!$O$2 = 표메인[[#This Row],[연령대]], 1, 0),IF(COUNT(표장르정리[[#This Row],[Rhythm]]),1,0)),1,0)</f>
        <v>0</v>
      </c>
      <c r="H91" s="3">
        <f>IF(AND(IF('차트 정리 표'!$O$2 = 표메인[[#This Row],[연령대]], 1, 0),IF(COUNT(표장르정리[[#This Row],[Racing]]),1,0)),1,0)</f>
        <v>0</v>
      </c>
      <c r="I91" s="3">
        <f>IF(AND(IF('차트 정리 표'!$O$2 = 표메인[[#This Row],[연령대]], 1, 0),IF(COUNT(표장르정리[[#This Row],[Sport]]),1,0)),1,0)</f>
        <v>0</v>
      </c>
      <c r="J91" s="3">
        <f>IF(AND(IF('차트 정리 표'!$O$2 = 표메인[[#This Row],[연령대]], 1, 0),IF(COUNT(표장르정리[[#This Row],[Stealth]]),1,0)),1,0)</f>
        <v>0</v>
      </c>
      <c r="K91" s="3">
        <f>IF(AND(IF('차트 정리 표'!$O$2 = 표메인[[#This Row],[연령대]], 1, 0),IF(COUNT(표장르정리[[#This Row],[Strategy]]),1,0)),1,0)</f>
        <v>0</v>
      </c>
      <c r="L91" s="3">
        <f>IF(AND(IF('차트 정리 표'!$O$2 = 표메인[[#This Row],[연령대]], 1, 0),IF(COUNT(표장르정리[[#This Row],[Puzzle]]),1,0)),1,0)</f>
        <v>0</v>
      </c>
      <c r="M91" s="3">
        <f>IF(AND(IF('차트 정리 표'!$O$2 = 표메인[[#This Row],[연령대]], 1, 0),IF(COUNT(표장르정리[[#This Row],[Board]]),1,0)),1,0)</f>
        <v>0</v>
      </c>
      <c r="N91" s="3">
        <f>IF(AND(IF('차트 정리 표'!$O$2 = 표메인[[#This Row],[연령대]], 1, 0),IF(COUNT(표장르정리[[#This Row],[Arcade]]),1,0)),1,0)</f>
        <v>0</v>
      </c>
      <c r="O91" s="3">
        <f>IF(AND(IF('차트 정리 표'!$O$2 = 표메인[[#This Row],[연령대]], 1, 0),IF(COUNT(표장르정리[[#This Row],[Simulation]]),1,0)),1,0)</f>
        <v>0</v>
      </c>
      <c r="P91" s="34">
        <f>IF(AND(IF('차트 정리 표'!$O$19 = 표메인[[#This Row],[연령대]], 1, 0),IF('차트 정리 표'!$J$20=표메인[[#This Row],[타격감
시각적 효과]],1,0)),1,0)</f>
        <v>0</v>
      </c>
      <c r="Q91" s="34">
        <f>IF(AND(IF('차트 정리 표'!$O$19 = 표메인[[#This Row],[연령대]], 1, 0),IF('차트 정리 표'!$J$21=표메인[[#This Row],[타격감
시각적 효과]],1,0)),1,0)</f>
        <v>0</v>
      </c>
      <c r="R91" s="34">
        <f>IF(AND(IF('차트 정리 표'!$O$19 = 표메인[[#This Row],[연령대]], 1, 0),IF('차트 정리 표'!$J$22=표메인[[#This Row],[타격감
시각적 효과]],1,0)),1,0)</f>
        <v>0</v>
      </c>
      <c r="S91" s="34">
        <f>IF(AND(IF('차트 정리 표'!$O$19 = 표메인[[#This Row],[연령대]], 1, 0),IF('차트 정리 표'!$J$23=표메인[[#This Row],[타격감
시각적 효과]],1,0)),1,0)</f>
        <v>0</v>
      </c>
      <c r="T91" s="34">
        <f>IF(AND(IF('차트 정리 표'!$O$25 = 표메인[[#This Row],[연령대]], 1, 0),IF('차트 정리 표'!$J$26=표메인[게임몰입도
청각적 효과],1,0)),1,0)</f>
        <v>0</v>
      </c>
      <c r="U91" s="34">
        <f>IF(AND(IF('차트 정리 표'!$O$25 = 표메인[[#This Row],[연령대]], 1, 0),IF('차트 정리 표'!$J$27=표메인[게임몰입도
청각적 효과],1,0)),1,0)</f>
        <v>0</v>
      </c>
      <c r="V91" s="34">
        <f>IF(AND(IF('차트 정리 표'!$O$25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표'!$O$2 = 표메인[[#This Row],[연령대]], 1, 0),IF(COUNT(표장르정리[[#This Row],[RPG]]),1,0)), 1, 0)</f>
        <v>0</v>
      </c>
      <c r="B92" s="3">
        <f>IF(AND(IF('차트 정리 표'!$O$2 = 표메인[[#This Row],[연령대]], 1, 0),IF(COUNT(표장르정리[[#This Row],[AOS]]),1,0)),1,0)</f>
        <v>0</v>
      </c>
      <c r="C92" s="3">
        <f>IF(AND(IF('차트 정리 표'!$O$2 = 표메인[[#This Row],[연령대]], 1, 0),IF(COUNT(표장르정리[[#This Row],[FPS]]),1,0)),1,0)</f>
        <v>0</v>
      </c>
      <c r="D92" s="3">
        <f>IF(AND(IF('차트 정리 표'!$O$2 = 표메인[[#This Row],[연령대]], 1, 0),IF(COUNT(표장르정리[[#This Row],[CCG]]),1,0)),1,0)</f>
        <v>0</v>
      </c>
      <c r="E92" s="3">
        <f>IF(AND(IF('차트 정리 표'!$O$2 = 표메인[[#This Row],[연령대]], 1, 0),IF(COUNT(표장르정리[[#This Row],[Roguelike]]),1,0)),1,0)</f>
        <v>0</v>
      </c>
      <c r="F92" s="3">
        <f>IF(AND(IF('차트 정리 표'!$O$2 = 표메인[[#This Row],[연령대]], 1, 0),IF(COUNT(표장르정리[[#This Row],[Soulslike]]),1,0)),1,0)</f>
        <v>0</v>
      </c>
      <c r="G92" s="3">
        <f>IF(AND(IF('차트 정리 표'!$O$2 = 표메인[[#This Row],[연령대]], 1, 0),IF(COUNT(표장르정리[[#This Row],[Rhythm]]),1,0)),1,0)</f>
        <v>0</v>
      </c>
      <c r="H92" s="3">
        <f>IF(AND(IF('차트 정리 표'!$O$2 = 표메인[[#This Row],[연령대]], 1, 0),IF(COUNT(표장르정리[[#This Row],[Racing]]),1,0)),1,0)</f>
        <v>0</v>
      </c>
      <c r="I92" s="3">
        <f>IF(AND(IF('차트 정리 표'!$O$2 = 표메인[[#This Row],[연령대]], 1, 0),IF(COUNT(표장르정리[[#This Row],[Sport]]),1,0)),1,0)</f>
        <v>0</v>
      </c>
      <c r="J92" s="3">
        <f>IF(AND(IF('차트 정리 표'!$O$2 = 표메인[[#This Row],[연령대]], 1, 0),IF(COUNT(표장르정리[[#This Row],[Stealth]]),1,0)),1,0)</f>
        <v>0</v>
      </c>
      <c r="K92" s="3">
        <f>IF(AND(IF('차트 정리 표'!$O$2 = 표메인[[#This Row],[연령대]], 1, 0),IF(COUNT(표장르정리[[#This Row],[Strategy]]),1,0)),1,0)</f>
        <v>0</v>
      </c>
      <c r="L92" s="3">
        <f>IF(AND(IF('차트 정리 표'!$O$2 = 표메인[[#This Row],[연령대]], 1, 0),IF(COUNT(표장르정리[[#This Row],[Puzzle]]),1,0)),1,0)</f>
        <v>0</v>
      </c>
      <c r="M92" s="3">
        <f>IF(AND(IF('차트 정리 표'!$O$2 = 표메인[[#This Row],[연령대]], 1, 0),IF(COUNT(표장르정리[[#This Row],[Board]]),1,0)),1,0)</f>
        <v>0</v>
      </c>
      <c r="N92" s="3">
        <f>IF(AND(IF('차트 정리 표'!$O$2 = 표메인[[#This Row],[연령대]], 1, 0),IF(COUNT(표장르정리[[#This Row],[Arcade]]),1,0)),1,0)</f>
        <v>0</v>
      </c>
      <c r="O92" s="3">
        <f>IF(AND(IF('차트 정리 표'!$O$2 = 표메인[[#This Row],[연령대]], 1, 0),IF(COUNT(표장르정리[[#This Row],[Simulation]]),1,0)),1,0)</f>
        <v>0</v>
      </c>
      <c r="P92" s="34">
        <f>IF(AND(IF('차트 정리 표'!$O$19 = 표메인[[#This Row],[연령대]], 1, 0),IF('차트 정리 표'!$J$20=표메인[[#This Row],[타격감
시각적 효과]],1,0)),1,0)</f>
        <v>0</v>
      </c>
      <c r="Q92" s="34">
        <f>IF(AND(IF('차트 정리 표'!$O$19 = 표메인[[#This Row],[연령대]], 1, 0),IF('차트 정리 표'!$J$21=표메인[[#This Row],[타격감
시각적 효과]],1,0)),1,0)</f>
        <v>0</v>
      </c>
      <c r="R92" s="34">
        <f>IF(AND(IF('차트 정리 표'!$O$19 = 표메인[[#This Row],[연령대]], 1, 0),IF('차트 정리 표'!$J$22=표메인[[#This Row],[타격감
시각적 효과]],1,0)),1,0)</f>
        <v>0</v>
      </c>
      <c r="S92" s="34">
        <f>IF(AND(IF('차트 정리 표'!$O$19 = 표메인[[#This Row],[연령대]], 1, 0),IF('차트 정리 표'!$J$23=표메인[[#This Row],[타격감
시각적 효과]],1,0)),1,0)</f>
        <v>0</v>
      </c>
      <c r="T92" s="34">
        <f>IF(AND(IF('차트 정리 표'!$O$25 = 표메인[[#This Row],[연령대]], 1, 0),IF('차트 정리 표'!$J$26=표메인[게임몰입도
청각적 효과],1,0)),1,0)</f>
        <v>0</v>
      </c>
      <c r="U92" s="34">
        <f>IF(AND(IF('차트 정리 표'!$O$25 = 표메인[[#This Row],[연령대]], 1, 0),IF('차트 정리 표'!$J$27=표메인[게임몰입도
청각적 효과],1,0)),1,0)</f>
        <v>0</v>
      </c>
      <c r="V92" s="34">
        <f>IF(AND(IF('차트 정리 표'!$O$25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표'!$O$2 = 표메인[[#This Row],[연령대]], 1, 0),IF(COUNT(표장르정리[[#This Row],[RPG]]),1,0)), 1, 0)</f>
        <v>0</v>
      </c>
      <c r="B93" s="3">
        <f>IF(AND(IF('차트 정리 표'!$O$2 = 표메인[[#This Row],[연령대]], 1, 0),IF(COUNT(표장르정리[[#This Row],[AOS]]),1,0)),1,0)</f>
        <v>0</v>
      </c>
      <c r="C93" s="3">
        <f>IF(AND(IF('차트 정리 표'!$O$2 = 표메인[[#This Row],[연령대]], 1, 0),IF(COUNT(표장르정리[[#This Row],[FPS]]),1,0)),1,0)</f>
        <v>0</v>
      </c>
      <c r="D93" s="3">
        <f>IF(AND(IF('차트 정리 표'!$O$2 = 표메인[[#This Row],[연령대]], 1, 0),IF(COUNT(표장르정리[[#This Row],[CCG]]),1,0)),1,0)</f>
        <v>0</v>
      </c>
      <c r="E93" s="3">
        <f>IF(AND(IF('차트 정리 표'!$O$2 = 표메인[[#This Row],[연령대]], 1, 0),IF(COUNT(표장르정리[[#This Row],[Roguelike]]),1,0)),1,0)</f>
        <v>0</v>
      </c>
      <c r="F93" s="3">
        <f>IF(AND(IF('차트 정리 표'!$O$2 = 표메인[[#This Row],[연령대]], 1, 0),IF(COUNT(표장르정리[[#This Row],[Soulslike]]),1,0)),1,0)</f>
        <v>0</v>
      </c>
      <c r="G93" s="3">
        <f>IF(AND(IF('차트 정리 표'!$O$2 = 표메인[[#This Row],[연령대]], 1, 0),IF(COUNT(표장르정리[[#This Row],[Rhythm]]),1,0)),1,0)</f>
        <v>0</v>
      </c>
      <c r="H93" s="3">
        <f>IF(AND(IF('차트 정리 표'!$O$2 = 표메인[[#This Row],[연령대]], 1, 0),IF(COUNT(표장르정리[[#This Row],[Racing]]),1,0)),1,0)</f>
        <v>0</v>
      </c>
      <c r="I93" s="3">
        <f>IF(AND(IF('차트 정리 표'!$O$2 = 표메인[[#This Row],[연령대]], 1, 0),IF(COUNT(표장르정리[[#This Row],[Sport]]),1,0)),1,0)</f>
        <v>0</v>
      </c>
      <c r="J93" s="3">
        <f>IF(AND(IF('차트 정리 표'!$O$2 = 표메인[[#This Row],[연령대]], 1, 0),IF(COUNT(표장르정리[[#This Row],[Stealth]]),1,0)),1,0)</f>
        <v>0</v>
      </c>
      <c r="K93" s="3">
        <f>IF(AND(IF('차트 정리 표'!$O$2 = 표메인[[#This Row],[연령대]], 1, 0),IF(COUNT(표장르정리[[#This Row],[Strategy]]),1,0)),1,0)</f>
        <v>0</v>
      </c>
      <c r="L93" s="3">
        <f>IF(AND(IF('차트 정리 표'!$O$2 = 표메인[[#This Row],[연령대]], 1, 0),IF(COUNT(표장르정리[[#This Row],[Puzzle]]),1,0)),1,0)</f>
        <v>0</v>
      </c>
      <c r="M93" s="3">
        <f>IF(AND(IF('차트 정리 표'!$O$2 = 표메인[[#This Row],[연령대]], 1, 0),IF(COUNT(표장르정리[[#This Row],[Board]]),1,0)),1,0)</f>
        <v>0</v>
      </c>
      <c r="N93" s="3">
        <f>IF(AND(IF('차트 정리 표'!$O$2 = 표메인[[#This Row],[연령대]], 1, 0),IF(COUNT(표장르정리[[#This Row],[Arcade]]),1,0)),1,0)</f>
        <v>0</v>
      </c>
      <c r="O93" s="3">
        <f>IF(AND(IF('차트 정리 표'!$O$2 = 표메인[[#This Row],[연령대]], 1, 0),IF(COUNT(표장르정리[[#This Row],[Simulation]]),1,0)),1,0)</f>
        <v>0</v>
      </c>
      <c r="P93" s="34">
        <f>IF(AND(IF('차트 정리 표'!$O$19 = 표메인[[#This Row],[연령대]], 1, 0),IF('차트 정리 표'!$J$20=표메인[[#This Row],[타격감
시각적 효과]],1,0)),1,0)</f>
        <v>0</v>
      </c>
      <c r="Q93" s="34">
        <f>IF(AND(IF('차트 정리 표'!$O$19 = 표메인[[#This Row],[연령대]], 1, 0),IF('차트 정리 표'!$J$21=표메인[[#This Row],[타격감
시각적 효과]],1,0)),1,0)</f>
        <v>0</v>
      </c>
      <c r="R93" s="34">
        <f>IF(AND(IF('차트 정리 표'!$O$19 = 표메인[[#This Row],[연령대]], 1, 0),IF('차트 정리 표'!$J$22=표메인[[#This Row],[타격감
시각적 효과]],1,0)),1,0)</f>
        <v>0</v>
      </c>
      <c r="S93" s="34">
        <f>IF(AND(IF('차트 정리 표'!$O$19 = 표메인[[#This Row],[연령대]], 1, 0),IF('차트 정리 표'!$J$23=표메인[[#This Row],[타격감
시각적 효과]],1,0)),1,0)</f>
        <v>0</v>
      </c>
      <c r="T93" s="34">
        <f>IF(AND(IF('차트 정리 표'!$O$25 = 표메인[[#This Row],[연령대]], 1, 0),IF('차트 정리 표'!$J$26=표메인[게임몰입도
청각적 효과],1,0)),1,0)</f>
        <v>0</v>
      </c>
      <c r="U93" s="34">
        <f>IF(AND(IF('차트 정리 표'!$O$25 = 표메인[[#This Row],[연령대]], 1, 0),IF('차트 정리 표'!$J$27=표메인[게임몰입도
청각적 효과],1,0)),1,0)</f>
        <v>0</v>
      </c>
      <c r="V93" s="34">
        <f>IF(AND(IF('차트 정리 표'!$O$25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표'!$O$2 = 표메인[[#This Row],[연령대]], 1, 0),IF(COUNT(표장르정리[[#This Row],[RPG]]),1,0)), 1, 0)</f>
        <v>0</v>
      </c>
      <c r="B94" s="3">
        <f>IF(AND(IF('차트 정리 표'!$O$2 = 표메인[[#This Row],[연령대]], 1, 0),IF(COUNT(표장르정리[[#This Row],[AOS]]),1,0)),1,0)</f>
        <v>0</v>
      </c>
      <c r="C94" s="3">
        <f>IF(AND(IF('차트 정리 표'!$O$2 = 표메인[[#This Row],[연령대]], 1, 0),IF(COUNT(표장르정리[[#This Row],[FPS]]),1,0)),1,0)</f>
        <v>0</v>
      </c>
      <c r="D94" s="3">
        <f>IF(AND(IF('차트 정리 표'!$O$2 = 표메인[[#This Row],[연령대]], 1, 0),IF(COUNT(표장르정리[[#This Row],[CCG]]),1,0)),1,0)</f>
        <v>0</v>
      </c>
      <c r="E94" s="3">
        <f>IF(AND(IF('차트 정리 표'!$O$2 = 표메인[[#This Row],[연령대]], 1, 0),IF(COUNT(표장르정리[[#This Row],[Roguelike]]),1,0)),1,0)</f>
        <v>0</v>
      </c>
      <c r="F94" s="3">
        <f>IF(AND(IF('차트 정리 표'!$O$2 = 표메인[[#This Row],[연령대]], 1, 0),IF(COUNT(표장르정리[[#This Row],[Soulslike]]),1,0)),1,0)</f>
        <v>0</v>
      </c>
      <c r="G94" s="3">
        <f>IF(AND(IF('차트 정리 표'!$O$2 = 표메인[[#This Row],[연령대]], 1, 0),IF(COUNT(표장르정리[[#This Row],[Rhythm]]),1,0)),1,0)</f>
        <v>0</v>
      </c>
      <c r="H94" s="3">
        <f>IF(AND(IF('차트 정리 표'!$O$2 = 표메인[[#This Row],[연령대]], 1, 0),IF(COUNT(표장르정리[[#This Row],[Racing]]),1,0)),1,0)</f>
        <v>0</v>
      </c>
      <c r="I94" s="3">
        <f>IF(AND(IF('차트 정리 표'!$O$2 = 표메인[[#This Row],[연령대]], 1, 0),IF(COUNT(표장르정리[[#This Row],[Sport]]),1,0)),1,0)</f>
        <v>0</v>
      </c>
      <c r="J94" s="3">
        <f>IF(AND(IF('차트 정리 표'!$O$2 = 표메인[[#This Row],[연령대]], 1, 0),IF(COUNT(표장르정리[[#This Row],[Stealth]]),1,0)),1,0)</f>
        <v>0</v>
      </c>
      <c r="K94" s="3">
        <f>IF(AND(IF('차트 정리 표'!$O$2 = 표메인[[#This Row],[연령대]], 1, 0),IF(COUNT(표장르정리[[#This Row],[Strategy]]),1,0)),1,0)</f>
        <v>0</v>
      </c>
      <c r="L94" s="3">
        <f>IF(AND(IF('차트 정리 표'!$O$2 = 표메인[[#This Row],[연령대]], 1, 0),IF(COUNT(표장르정리[[#This Row],[Puzzle]]),1,0)),1,0)</f>
        <v>0</v>
      </c>
      <c r="M94" s="3">
        <f>IF(AND(IF('차트 정리 표'!$O$2 = 표메인[[#This Row],[연령대]], 1, 0),IF(COUNT(표장르정리[[#This Row],[Board]]),1,0)),1,0)</f>
        <v>0</v>
      </c>
      <c r="N94" s="3">
        <f>IF(AND(IF('차트 정리 표'!$O$2 = 표메인[[#This Row],[연령대]], 1, 0),IF(COUNT(표장르정리[[#This Row],[Arcade]]),1,0)),1,0)</f>
        <v>0</v>
      </c>
      <c r="O94" s="3">
        <f>IF(AND(IF('차트 정리 표'!$O$2 = 표메인[[#This Row],[연령대]], 1, 0),IF(COUNT(표장르정리[[#This Row],[Simulation]]),1,0)),1,0)</f>
        <v>0</v>
      </c>
      <c r="P94" s="34">
        <f>IF(AND(IF('차트 정리 표'!$O$19 = 표메인[[#This Row],[연령대]], 1, 0),IF('차트 정리 표'!$J$20=표메인[[#This Row],[타격감
시각적 효과]],1,0)),1,0)</f>
        <v>0</v>
      </c>
      <c r="Q94" s="34">
        <f>IF(AND(IF('차트 정리 표'!$O$19 = 표메인[[#This Row],[연령대]], 1, 0),IF('차트 정리 표'!$J$21=표메인[[#This Row],[타격감
시각적 효과]],1,0)),1,0)</f>
        <v>0</v>
      </c>
      <c r="R94" s="34">
        <f>IF(AND(IF('차트 정리 표'!$O$19 = 표메인[[#This Row],[연령대]], 1, 0),IF('차트 정리 표'!$J$22=표메인[[#This Row],[타격감
시각적 효과]],1,0)),1,0)</f>
        <v>0</v>
      </c>
      <c r="S94" s="34">
        <f>IF(AND(IF('차트 정리 표'!$O$19 = 표메인[[#This Row],[연령대]], 1, 0),IF('차트 정리 표'!$J$23=표메인[[#This Row],[타격감
시각적 효과]],1,0)),1,0)</f>
        <v>0</v>
      </c>
      <c r="T94" s="34">
        <f>IF(AND(IF('차트 정리 표'!$O$25 = 표메인[[#This Row],[연령대]], 1, 0),IF('차트 정리 표'!$J$26=표메인[게임몰입도
청각적 효과],1,0)),1,0)</f>
        <v>0</v>
      </c>
      <c r="U94" s="34">
        <f>IF(AND(IF('차트 정리 표'!$O$25 = 표메인[[#This Row],[연령대]], 1, 0),IF('차트 정리 표'!$J$27=표메인[게임몰입도
청각적 효과],1,0)),1,0)</f>
        <v>0</v>
      </c>
      <c r="V94" s="34">
        <f>IF(AND(IF('차트 정리 표'!$O$25 = 표메인[[#This Row],[연령대]], 1, 0),IF('차트 정리 표'!$J$28=표메인[게임몰입도
청각적 효과],1,0)),1,0)</f>
        <v>0</v>
      </c>
    </row>
    <row r="95" spans="1:22" x14ac:dyDescent="0.3">
      <c r="A95" s="3">
        <f>IF(AND(IF('차트 정리 표'!$O$2 = 표메인[[#This Row],[연령대]], 1, 0),IF(COUNT(표장르정리[[#This Row],[RPG]]),1,0)), 1, 0)</f>
        <v>0</v>
      </c>
      <c r="B95" s="3">
        <f>IF(AND(IF('차트 정리 표'!$O$2 = 표메인[[#This Row],[연령대]], 1, 0),IF(COUNT(표장르정리[[#This Row],[AOS]]),1,0)),1,0)</f>
        <v>0</v>
      </c>
      <c r="C95" s="3">
        <f>IF(AND(IF('차트 정리 표'!$O$2 = 표메인[[#This Row],[연령대]], 1, 0),IF(COUNT(표장르정리[[#This Row],[FPS]]),1,0)),1,0)</f>
        <v>0</v>
      </c>
      <c r="D95" s="3">
        <f>IF(AND(IF('차트 정리 표'!$O$2 = 표메인[[#This Row],[연령대]], 1, 0),IF(COUNT(표장르정리[[#This Row],[CCG]]),1,0)),1,0)</f>
        <v>0</v>
      </c>
      <c r="E95" s="3">
        <f>IF(AND(IF('차트 정리 표'!$O$2 = 표메인[[#This Row],[연령대]], 1, 0),IF(COUNT(표장르정리[[#This Row],[Roguelike]]),1,0)),1,0)</f>
        <v>0</v>
      </c>
      <c r="F95" s="3">
        <f>IF(AND(IF('차트 정리 표'!$O$2 = 표메인[[#This Row],[연령대]], 1, 0),IF(COUNT(표장르정리[[#This Row],[Soulslike]]),1,0)),1,0)</f>
        <v>0</v>
      </c>
      <c r="G95" s="3">
        <f>IF(AND(IF('차트 정리 표'!$O$2 = 표메인[[#This Row],[연령대]], 1, 0),IF(COUNT(표장르정리[[#This Row],[Rhythm]]),1,0)),1,0)</f>
        <v>0</v>
      </c>
      <c r="H95" s="3">
        <f>IF(AND(IF('차트 정리 표'!$O$2 = 표메인[[#This Row],[연령대]], 1, 0),IF(COUNT(표장르정리[[#This Row],[Racing]]),1,0)),1,0)</f>
        <v>0</v>
      </c>
      <c r="I95" s="3">
        <f>IF(AND(IF('차트 정리 표'!$O$2 = 표메인[[#This Row],[연령대]], 1, 0),IF(COUNT(표장르정리[[#This Row],[Sport]]),1,0)),1,0)</f>
        <v>0</v>
      </c>
      <c r="J95" s="3">
        <f>IF(AND(IF('차트 정리 표'!$O$2 = 표메인[[#This Row],[연령대]], 1, 0),IF(COUNT(표장르정리[[#This Row],[Stealth]]),1,0)),1,0)</f>
        <v>0</v>
      </c>
      <c r="K95" s="3">
        <f>IF(AND(IF('차트 정리 표'!$O$2 = 표메인[[#This Row],[연령대]], 1, 0),IF(COUNT(표장르정리[[#This Row],[Strategy]]),1,0)),1,0)</f>
        <v>0</v>
      </c>
      <c r="L95" s="3">
        <f>IF(AND(IF('차트 정리 표'!$O$2 = 표메인[[#This Row],[연령대]], 1, 0),IF(COUNT(표장르정리[[#This Row],[Puzzle]]),1,0)),1,0)</f>
        <v>0</v>
      </c>
      <c r="M95" s="3">
        <f>IF(AND(IF('차트 정리 표'!$O$2 = 표메인[[#This Row],[연령대]], 1, 0),IF(COUNT(표장르정리[[#This Row],[Board]]),1,0)),1,0)</f>
        <v>0</v>
      </c>
      <c r="N95" s="3">
        <f>IF(AND(IF('차트 정리 표'!$O$2 = 표메인[[#This Row],[연령대]], 1, 0),IF(COUNT(표장르정리[[#This Row],[Arcade]]),1,0)),1,0)</f>
        <v>0</v>
      </c>
      <c r="O95" s="3">
        <f>IF(AND(IF('차트 정리 표'!$O$2 = 표메인[[#This Row],[연령대]], 1, 0),IF(COUNT(표장르정리[[#This Row],[Simulation]]),1,0)),1,0)</f>
        <v>0</v>
      </c>
      <c r="P95" s="34">
        <f>IF(AND(IF('차트 정리 표'!$O$19 = 표메인[[#This Row],[연령대]], 1, 0),IF('차트 정리 표'!$J$20=표메인[[#This Row],[타격감
시각적 효과]],1,0)),1,0)</f>
        <v>0</v>
      </c>
      <c r="Q95" s="34">
        <f>IF(AND(IF('차트 정리 표'!$O$19 = 표메인[[#This Row],[연령대]], 1, 0),IF('차트 정리 표'!$J$21=표메인[[#This Row],[타격감
시각적 효과]],1,0)),1,0)</f>
        <v>0</v>
      </c>
      <c r="R95" s="34">
        <f>IF(AND(IF('차트 정리 표'!$O$19 = 표메인[[#This Row],[연령대]], 1, 0),IF('차트 정리 표'!$J$22=표메인[[#This Row],[타격감
시각적 효과]],1,0)),1,0)</f>
        <v>0</v>
      </c>
      <c r="S95" s="34">
        <f>IF(AND(IF('차트 정리 표'!$O$19 = 표메인[[#This Row],[연령대]], 1, 0),IF('차트 정리 표'!$J$23=표메인[[#This Row],[타격감
시각적 효과]],1,0)),1,0)</f>
        <v>0</v>
      </c>
      <c r="T95" s="34">
        <f>IF(AND(IF('차트 정리 표'!$O$25 = 표메인[[#This Row],[연령대]], 1, 0),IF('차트 정리 표'!$J$26=표메인[게임몰입도
청각적 효과],1,0)),1,0)</f>
        <v>0</v>
      </c>
      <c r="U95" s="34">
        <f>IF(AND(IF('차트 정리 표'!$O$25 = 표메인[[#This Row],[연령대]], 1, 0),IF('차트 정리 표'!$J$27=표메인[게임몰입도
청각적 효과],1,0)),1,0)</f>
        <v>0</v>
      </c>
      <c r="V95" s="34">
        <f>IF(AND(IF('차트 정리 표'!$O$25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표'!$O$2 = 표메인[[#This Row],[연령대]], 1, 0),IF(COUNT(표장르정리[[#This Row],[RPG]]),1,0)), 1, 0)</f>
        <v>0</v>
      </c>
      <c r="B96" s="3">
        <f>IF(AND(IF('차트 정리 표'!$O$2 = 표메인[[#This Row],[연령대]], 1, 0),IF(COUNT(표장르정리[[#This Row],[AOS]]),1,0)),1,0)</f>
        <v>0</v>
      </c>
      <c r="C96" s="3">
        <f>IF(AND(IF('차트 정리 표'!$O$2 = 표메인[[#This Row],[연령대]], 1, 0),IF(COUNT(표장르정리[[#This Row],[FPS]]),1,0)),1,0)</f>
        <v>0</v>
      </c>
      <c r="D96" s="3">
        <f>IF(AND(IF('차트 정리 표'!$O$2 = 표메인[[#This Row],[연령대]], 1, 0),IF(COUNT(표장르정리[[#This Row],[CCG]]),1,0)),1,0)</f>
        <v>0</v>
      </c>
      <c r="E96" s="3">
        <f>IF(AND(IF('차트 정리 표'!$O$2 = 표메인[[#This Row],[연령대]], 1, 0),IF(COUNT(표장르정리[[#This Row],[Roguelike]]),1,0)),1,0)</f>
        <v>0</v>
      </c>
      <c r="F96" s="3">
        <f>IF(AND(IF('차트 정리 표'!$O$2 = 표메인[[#This Row],[연령대]], 1, 0),IF(COUNT(표장르정리[[#This Row],[Soulslike]]),1,0)),1,0)</f>
        <v>0</v>
      </c>
      <c r="G96" s="3">
        <f>IF(AND(IF('차트 정리 표'!$O$2 = 표메인[[#This Row],[연령대]], 1, 0),IF(COUNT(표장르정리[[#This Row],[Rhythm]]),1,0)),1,0)</f>
        <v>0</v>
      </c>
      <c r="H96" s="3">
        <f>IF(AND(IF('차트 정리 표'!$O$2 = 표메인[[#This Row],[연령대]], 1, 0),IF(COUNT(표장르정리[[#This Row],[Racing]]),1,0)),1,0)</f>
        <v>0</v>
      </c>
      <c r="I96" s="3">
        <f>IF(AND(IF('차트 정리 표'!$O$2 = 표메인[[#This Row],[연령대]], 1, 0),IF(COUNT(표장르정리[[#This Row],[Sport]]),1,0)),1,0)</f>
        <v>0</v>
      </c>
      <c r="J96" s="3">
        <f>IF(AND(IF('차트 정리 표'!$O$2 = 표메인[[#This Row],[연령대]], 1, 0),IF(COUNT(표장르정리[[#This Row],[Stealth]]),1,0)),1,0)</f>
        <v>0</v>
      </c>
      <c r="K96" s="3">
        <f>IF(AND(IF('차트 정리 표'!$O$2 = 표메인[[#This Row],[연령대]], 1, 0),IF(COUNT(표장르정리[[#This Row],[Strategy]]),1,0)),1,0)</f>
        <v>0</v>
      </c>
      <c r="L96" s="3">
        <f>IF(AND(IF('차트 정리 표'!$O$2 = 표메인[[#This Row],[연령대]], 1, 0),IF(COUNT(표장르정리[[#This Row],[Puzzle]]),1,0)),1,0)</f>
        <v>0</v>
      </c>
      <c r="M96" s="3">
        <f>IF(AND(IF('차트 정리 표'!$O$2 = 표메인[[#This Row],[연령대]], 1, 0),IF(COUNT(표장르정리[[#This Row],[Board]]),1,0)),1,0)</f>
        <v>0</v>
      </c>
      <c r="N96" s="3">
        <f>IF(AND(IF('차트 정리 표'!$O$2 = 표메인[[#This Row],[연령대]], 1, 0),IF(COUNT(표장르정리[[#This Row],[Arcade]]),1,0)),1,0)</f>
        <v>0</v>
      </c>
      <c r="O96" s="3">
        <f>IF(AND(IF('차트 정리 표'!$O$2 = 표메인[[#This Row],[연령대]], 1, 0),IF(COUNT(표장르정리[[#This Row],[Simulation]]),1,0)),1,0)</f>
        <v>0</v>
      </c>
      <c r="P96" s="34">
        <f>IF(AND(IF('차트 정리 표'!$O$19 = 표메인[[#This Row],[연령대]], 1, 0),IF('차트 정리 표'!$J$20=표메인[[#This Row],[타격감
시각적 효과]],1,0)),1,0)</f>
        <v>0</v>
      </c>
      <c r="Q96" s="34">
        <f>IF(AND(IF('차트 정리 표'!$O$19 = 표메인[[#This Row],[연령대]], 1, 0),IF('차트 정리 표'!$J$21=표메인[[#This Row],[타격감
시각적 효과]],1,0)),1,0)</f>
        <v>0</v>
      </c>
      <c r="R96" s="34">
        <f>IF(AND(IF('차트 정리 표'!$O$19 = 표메인[[#This Row],[연령대]], 1, 0),IF('차트 정리 표'!$J$22=표메인[[#This Row],[타격감
시각적 효과]],1,0)),1,0)</f>
        <v>0</v>
      </c>
      <c r="S96" s="34">
        <f>IF(AND(IF('차트 정리 표'!$O$19 = 표메인[[#This Row],[연령대]], 1, 0),IF('차트 정리 표'!$J$23=표메인[[#This Row],[타격감
시각적 효과]],1,0)),1,0)</f>
        <v>0</v>
      </c>
      <c r="T96" s="34">
        <f>IF(AND(IF('차트 정리 표'!$O$25 = 표메인[[#This Row],[연령대]], 1, 0),IF('차트 정리 표'!$J$26=표메인[게임몰입도
청각적 효과],1,0)),1,0)</f>
        <v>0</v>
      </c>
      <c r="U96" s="34">
        <f>IF(AND(IF('차트 정리 표'!$O$25 = 표메인[[#This Row],[연령대]], 1, 0),IF('차트 정리 표'!$J$27=표메인[게임몰입도
청각적 효과],1,0)),1,0)</f>
        <v>0</v>
      </c>
      <c r="V96" s="34">
        <f>IF(AND(IF('차트 정리 표'!$O$25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표'!$O$2 = 표메인[[#This Row],[연령대]], 1, 0),IF(COUNT(표장르정리[[#This Row],[RPG]]),1,0)), 1, 0)</f>
        <v>0</v>
      </c>
      <c r="B97" s="3">
        <f>IF(AND(IF('차트 정리 표'!$O$2 = 표메인[[#This Row],[연령대]], 1, 0),IF(COUNT(표장르정리[[#This Row],[AOS]]),1,0)),1,0)</f>
        <v>0</v>
      </c>
      <c r="C97" s="3">
        <f>IF(AND(IF('차트 정리 표'!$O$2 = 표메인[[#This Row],[연령대]], 1, 0),IF(COUNT(표장르정리[[#This Row],[FPS]]),1,0)),1,0)</f>
        <v>0</v>
      </c>
      <c r="D97" s="3">
        <f>IF(AND(IF('차트 정리 표'!$O$2 = 표메인[[#This Row],[연령대]], 1, 0),IF(COUNT(표장르정리[[#This Row],[CCG]]),1,0)),1,0)</f>
        <v>0</v>
      </c>
      <c r="E97" s="3">
        <f>IF(AND(IF('차트 정리 표'!$O$2 = 표메인[[#This Row],[연령대]], 1, 0),IF(COUNT(표장르정리[[#This Row],[Roguelike]]),1,0)),1,0)</f>
        <v>0</v>
      </c>
      <c r="F97" s="3">
        <f>IF(AND(IF('차트 정리 표'!$O$2 = 표메인[[#This Row],[연령대]], 1, 0),IF(COUNT(표장르정리[[#This Row],[Soulslike]]),1,0)),1,0)</f>
        <v>0</v>
      </c>
      <c r="G97" s="3">
        <f>IF(AND(IF('차트 정리 표'!$O$2 = 표메인[[#This Row],[연령대]], 1, 0),IF(COUNT(표장르정리[[#This Row],[Rhythm]]),1,0)),1,0)</f>
        <v>0</v>
      </c>
      <c r="H97" s="3">
        <f>IF(AND(IF('차트 정리 표'!$O$2 = 표메인[[#This Row],[연령대]], 1, 0),IF(COUNT(표장르정리[[#This Row],[Racing]]),1,0)),1,0)</f>
        <v>0</v>
      </c>
      <c r="I97" s="3">
        <f>IF(AND(IF('차트 정리 표'!$O$2 = 표메인[[#This Row],[연령대]], 1, 0),IF(COUNT(표장르정리[[#This Row],[Sport]]),1,0)),1,0)</f>
        <v>0</v>
      </c>
      <c r="J97" s="3">
        <f>IF(AND(IF('차트 정리 표'!$O$2 = 표메인[[#This Row],[연령대]], 1, 0),IF(COUNT(표장르정리[[#This Row],[Stealth]]),1,0)),1,0)</f>
        <v>0</v>
      </c>
      <c r="K97" s="3">
        <f>IF(AND(IF('차트 정리 표'!$O$2 = 표메인[[#This Row],[연령대]], 1, 0),IF(COUNT(표장르정리[[#This Row],[Strategy]]),1,0)),1,0)</f>
        <v>0</v>
      </c>
      <c r="L97" s="3">
        <f>IF(AND(IF('차트 정리 표'!$O$2 = 표메인[[#This Row],[연령대]], 1, 0),IF(COUNT(표장르정리[[#This Row],[Puzzle]]),1,0)),1,0)</f>
        <v>0</v>
      </c>
      <c r="M97" s="3">
        <f>IF(AND(IF('차트 정리 표'!$O$2 = 표메인[[#This Row],[연령대]], 1, 0),IF(COUNT(표장르정리[[#This Row],[Board]]),1,0)),1,0)</f>
        <v>0</v>
      </c>
      <c r="N97" s="3">
        <f>IF(AND(IF('차트 정리 표'!$O$2 = 표메인[[#This Row],[연령대]], 1, 0),IF(COUNT(표장르정리[[#This Row],[Arcade]]),1,0)),1,0)</f>
        <v>0</v>
      </c>
      <c r="O97" s="3">
        <f>IF(AND(IF('차트 정리 표'!$O$2 = 표메인[[#This Row],[연령대]], 1, 0),IF(COUNT(표장르정리[[#This Row],[Simulation]]),1,0)),1,0)</f>
        <v>0</v>
      </c>
      <c r="P97" s="34">
        <f>IF(AND(IF('차트 정리 표'!$O$19 = 표메인[[#This Row],[연령대]], 1, 0),IF('차트 정리 표'!$J$20=표메인[[#This Row],[타격감
시각적 효과]],1,0)),1,0)</f>
        <v>0</v>
      </c>
      <c r="Q97" s="34">
        <f>IF(AND(IF('차트 정리 표'!$O$19 = 표메인[[#This Row],[연령대]], 1, 0),IF('차트 정리 표'!$J$21=표메인[[#This Row],[타격감
시각적 효과]],1,0)),1,0)</f>
        <v>0</v>
      </c>
      <c r="R97" s="34">
        <f>IF(AND(IF('차트 정리 표'!$O$19 = 표메인[[#This Row],[연령대]], 1, 0),IF('차트 정리 표'!$J$22=표메인[[#This Row],[타격감
시각적 효과]],1,0)),1,0)</f>
        <v>0</v>
      </c>
      <c r="S97" s="34">
        <f>IF(AND(IF('차트 정리 표'!$O$19 = 표메인[[#This Row],[연령대]], 1, 0),IF('차트 정리 표'!$J$23=표메인[[#This Row],[타격감
시각적 효과]],1,0)),1,0)</f>
        <v>0</v>
      </c>
      <c r="T97" s="34">
        <f>IF(AND(IF('차트 정리 표'!$O$25 = 표메인[[#This Row],[연령대]], 1, 0),IF('차트 정리 표'!$J$26=표메인[게임몰입도
청각적 효과],1,0)),1,0)</f>
        <v>0</v>
      </c>
      <c r="U97" s="34">
        <f>IF(AND(IF('차트 정리 표'!$O$25 = 표메인[[#This Row],[연령대]], 1, 0),IF('차트 정리 표'!$J$27=표메인[게임몰입도
청각적 효과],1,0)),1,0)</f>
        <v>0</v>
      </c>
      <c r="V97" s="34">
        <f>IF(AND(IF('차트 정리 표'!$O$25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표'!$O$2 = 표메인[[#This Row],[연령대]], 1, 0),IF(COUNT(표장르정리[[#This Row],[RPG]]),1,0)), 1, 0)</f>
        <v>0</v>
      </c>
      <c r="B98" s="3">
        <f>IF(AND(IF('차트 정리 표'!$O$2 = 표메인[[#This Row],[연령대]], 1, 0),IF(COUNT(표장르정리[[#This Row],[AOS]]),1,0)),1,0)</f>
        <v>0</v>
      </c>
      <c r="C98" s="3">
        <f>IF(AND(IF('차트 정리 표'!$O$2 = 표메인[[#This Row],[연령대]], 1, 0),IF(COUNT(표장르정리[[#This Row],[FPS]]),1,0)),1,0)</f>
        <v>0</v>
      </c>
      <c r="D98" s="3">
        <f>IF(AND(IF('차트 정리 표'!$O$2 = 표메인[[#This Row],[연령대]], 1, 0),IF(COUNT(표장르정리[[#This Row],[CCG]]),1,0)),1,0)</f>
        <v>0</v>
      </c>
      <c r="E98" s="3">
        <f>IF(AND(IF('차트 정리 표'!$O$2 = 표메인[[#This Row],[연령대]], 1, 0),IF(COUNT(표장르정리[[#This Row],[Roguelike]]),1,0)),1,0)</f>
        <v>0</v>
      </c>
      <c r="F98" s="3">
        <f>IF(AND(IF('차트 정리 표'!$O$2 = 표메인[[#This Row],[연령대]], 1, 0),IF(COUNT(표장르정리[[#This Row],[Soulslike]]),1,0)),1,0)</f>
        <v>0</v>
      </c>
      <c r="G98" s="3">
        <f>IF(AND(IF('차트 정리 표'!$O$2 = 표메인[[#This Row],[연령대]], 1, 0),IF(COUNT(표장르정리[[#This Row],[Rhythm]]),1,0)),1,0)</f>
        <v>0</v>
      </c>
      <c r="H98" s="3">
        <f>IF(AND(IF('차트 정리 표'!$O$2 = 표메인[[#This Row],[연령대]], 1, 0),IF(COUNT(표장르정리[[#This Row],[Racing]]),1,0)),1,0)</f>
        <v>0</v>
      </c>
      <c r="I98" s="3">
        <f>IF(AND(IF('차트 정리 표'!$O$2 = 표메인[[#This Row],[연령대]], 1, 0),IF(COUNT(표장르정리[[#This Row],[Sport]]),1,0)),1,0)</f>
        <v>0</v>
      </c>
      <c r="J98" s="3">
        <f>IF(AND(IF('차트 정리 표'!$O$2 = 표메인[[#This Row],[연령대]], 1, 0),IF(COUNT(표장르정리[[#This Row],[Stealth]]),1,0)),1,0)</f>
        <v>0</v>
      </c>
      <c r="K98" s="3">
        <f>IF(AND(IF('차트 정리 표'!$O$2 = 표메인[[#This Row],[연령대]], 1, 0),IF(COUNT(표장르정리[[#This Row],[Strategy]]),1,0)),1,0)</f>
        <v>0</v>
      </c>
      <c r="L98" s="3">
        <f>IF(AND(IF('차트 정리 표'!$O$2 = 표메인[[#This Row],[연령대]], 1, 0),IF(COUNT(표장르정리[[#This Row],[Puzzle]]),1,0)),1,0)</f>
        <v>0</v>
      </c>
      <c r="M98" s="3">
        <f>IF(AND(IF('차트 정리 표'!$O$2 = 표메인[[#This Row],[연령대]], 1, 0),IF(COUNT(표장르정리[[#This Row],[Board]]),1,0)),1,0)</f>
        <v>0</v>
      </c>
      <c r="N98" s="3">
        <f>IF(AND(IF('차트 정리 표'!$O$2 = 표메인[[#This Row],[연령대]], 1, 0),IF(COUNT(표장르정리[[#This Row],[Arcade]]),1,0)),1,0)</f>
        <v>0</v>
      </c>
      <c r="O98" s="3">
        <f>IF(AND(IF('차트 정리 표'!$O$2 = 표메인[[#This Row],[연령대]], 1, 0),IF(COUNT(표장르정리[[#This Row],[Simulation]]),1,0)),1,0)</f>
        <v>0</v>
      </c>
      <c r="P98" s="34">
        <f>IF(AND(IF('차트 정리 표'!$O$19 = 표메인[[#This Row],[연령대]], 1, 0),IF('차트 정리 표'!$J$20=표메인[[#This Row],[타격감
시각적 효과]],1,0)),1,0)</f>
        <v>0</v>
      </c>
      <c r="Q98" s="34">
        <f>IF(AND(IF('차트 정리 표'!$O$19 = 표메인[[#This Row],[연령대]], 1, 0),IF('차트 정리 표'!$J$21=표메인[[#This Row],[타격감
시각적 효과]],1,0)),1,0)</f>
        <v>0</v>
      </c>
      <c r="R98" s="34">
        <f>IF(AND(IF('차트 정리 표'!$O$19 = 표메인[[#This Row],[연령대]], 1, 0),IF('차트 정리 표'!$J$22=표메인[[#This Row],[타격감
시각적 효과]],1,0)),1,0)</f>
        <v>0</v>
      </c>
      <c r="S98" s="34">
        <f>IF(AND(IF('차트 정리 표'!$O$19 = 표메인[[#This Row],[연령대]], 1, 0),IF('차트 정리 표'!$J$23=표메인[[#This Row],[타격감
시각적 효과]],1,0)),1,0)</f>
        <v>0</v>
      </c>
      <c r="T98" s="34">
        <f>IF(AND(IF('차트 정리 표'!$O$25 = 표메인[[#This Row],[연령대]], 1, 0),IF('차트 정리 표'!$J$26=표메인[게임몰입도
청각적 효과],1,0)),1,0)</f>
        <v>0</v>
      </c>
      <c r="U98" s="34">
        <f>IF(AND(IF('차트 정리 표'!$O$25 = 표메인[[#This Row],[연령대]], 1, 0),IF('차트 정리 표'!$J$27=표메인[게임몰입도
청각적 효과],1,0)),1,0)</f>
        <v>0</v>
      </c>
      <c r="V98" s="34">
        <f>IF(AND(IF('차트 정리 표'!$O$25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표'!$O$2 = 표메인[[#This Row],[연령대]], 1, 0),IF(COUNT(표장르정리[[#This Row],[RPG]]),1,0)), 1, 0)</f>
        <v>0</v>
      </c>
      <c r="B99" s="3">
        <f>IF(AND(IF('차트 정리 표'!$O$2 = 표메인[[#This Row],[연령대]], 1, 0),IF(COUNT(표장르정리[[#This Row],[AOS]]),1,0)),1,0)</f>
        <v>0</v>
      </c>
      <c r="C99" s="3">
        <f>IF(AND(IF('차트 정리 표'!$O$2 = 표메인[[#This Row],[연령대]], 1, 0),IF(COUNT(표장르정리[[#This Row],[FPS]]),1,0)),1,0)</f>
        <v>0</v>
      </c>
      <c r="D99" s="3">
        <f>IF(AND(IF('차트 정리 표'!$O$2 = 표메인[[#This Row],[연령대]], 1, 0),IF(COUNT(표장르정리[[#This Row],[CCG]]),1,0)),1,0)</f>
        <v>0</v>
      </c>
      <c r="E99" s="3">
        <f>IF(AND(IF('차트 정리 표'!$O$2 = 표메인[[#This Row],[연령대]], 1, 0),IF(COUNT(표장르정리[[#This Row],[Roguelike]]),1,0)),1,0)</f>
        <v>0</v>
      </c>
      <c r="F99" s="3">
        <f>IF(AND(IF('차트 정리 표'!$O$2 = 표메인[[#This Row],[연령대]], 1, 0),IF(COUNT(표장르정리[[#This Row],[Soulslike]]),1,0)),1,0)</f>
        <v>0</v>
      </c>
      <c r="G99" s="3">
        <f>IF(AND(IF('차트 정리 표'!$O$2 = 표메인[[#This Row],[연령대]], 1, 0),IF(COUNT(표장르정리[[#This Row],[Rhythm]]),1,0)),1,0)</f>
        <v>0</v>
      </c>
      <c r="H99" s="3">
        <f>IF(AND(IF('차트 정리 표'!$O$2 = 표메인[[#This Row],[연령대]], 1, 0),IF(COUNT(표장르정리[[#This Row],[Racing]]),1,0)),1,0)</f>
        <v>0</v>
      </c>
      <c r="I99" s="3">
        <f>IF(AND(IF('차트 정리 표'!$O$2 = 표메인[[#This Row],[연령대]], 1, 0),IF(COUNT(표장르정리[[#This Row],[Sport]]),1,0)),1,0)</f>
        <v>0</v>
      </c>
      <c r="J99" s="3">
        <f>IF(AND(IF('차트 정리 표'!$O$2 = 표메인[[#This Row],[연령대]], 1, 0),IF(COUNT(표장르정리[[#This Row],[Stealth]]),1,0)),1,0)</f>
        <v>0</v>
      </c>
      <c r="K99" s="3">
        <f>IF(AND(IF('차트 정리 표'!$O$2 = 표메인[[#This Row],[연령대]], 1, 0),IF(COUNT(표장르정리[[#This Row],[Strategy]]),1,0)),1,0)</f>
        <v>0</v>
      </c>
      <c r="L99" s="3">
        <f>IF(AND(IF('차트 정리 표'!$O$2 = 표메인[[#This Row],[연령대]], 1, 0),IF(COUNT(표장르정리[[#This Row],[Puzzle]]),1,0)),1,0)</f>
        <v>0</v>
      </c>
      <c r="M99" s="3">
        <f>IF(AND(IF('차트 정리 표'!$O$2 = 표메인[[#This Row],[연령대]], 1, 0),IF(COUNT(표장르정리[[#This Row],[Board]]),1,0)),1,0)</f>
        <v>0</v>
      </c>
      <c r="N99" s="3">
        <f>IF(AND(IF('차트 정리 표'!$O$2 = 표메인[[#This Row],[연령대]], 1, 0),IF(COUNT(표장르정리[[#This Row],[Arcade]]),1,0)),1,0)</f>
        <v>0</v>
      </c>
      <c r="O99" s="3">
        <f>IF(AND(IF('차트 정리 표'!$O$2 = 표메인[[#This Row],[연령대]], 1, 0),IF(COUNT(표장르정리[[#This Row],[Simulation]]),1,0)),1,0)</f>
        <v>0</v>
      </c>
      <c r="P99" s="34">
        <f>IF(AND(IF('차트 정리 표'!$O$19 = 표메인[[#This Row],[연령대]], 1, 0),IF('차트 정리 표'!$J$20=표메인[[#This Row],[타격감
시각적 효과]],1,0)),1,0)</f>
        <v>0</v>
      </c>
      <c r="Q99" s="34">
        <f>IF(AND(IF('차트 정리 표'!$O$19 = 표메인[[#This Row],[연령대]], 1, 0),IF('차트 정리 표'!$J$21=표메인[[#This Row],[타격감
시각적 효과]],1,0)),1,0)</f>
        <v>0</v>
      </c>
      <c r="R99" s="34">
        <f>IF(AND(IF('차트 정리 표'!$O$19 = 표메인[[#This Row],[연령대]], 1, 0),IF('차트 정리 표'!$J$22=표메인[[#This Row],[타격감
시각적 효과]],1,0)),1,0)</f>
        <v>0</v>
      </c>
      <c r="S99" s="34">
        <f>IF(AND(IF('차트 정리 표'!$O$19 = 표메인[[#This Row],[연령대]], 1, 0),IF('차트 정리 표'!$J$23=표메인[[#This Row],[타격감
시각적 효과]],1,0)),1,0)</f>
        <v>0</v>
      </c>
      <c r="T99" s="34">
        <f>IF(AND(IF('차트 정리 표'!$O$25 = 표메인[[#This Row],[연령대]], 1, 0),IF('차트 정리 표'!$J$26=표메인[게임몰입도
청각적 효과],1,0)),1,0)</f>
        <v>0</v>
      </c>
      <c r="U99" s="34">
        <f>IF(AND(IF('차트 정리 표'!$O$25 = 표메인[[#This Row],[연령대]], 1, 0),IF('차트 정리 표'!$J$27=표메인[게임몰입도
청각적 효과],1,0)),1,0)</f>
        <v>0</v>
      </c>
      <c r="V99" s="34">
        <f>IF(AND(IF('차트 정리 표'!$O$25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표'!$O$2 = 표메인[[#This Row],[연령대]], 1, 0),IF(COUNT(표장르정리[[#This Row],[RPG]]),1,0)), 1, 0)</f>
        <v>0</v>
      </c>
      <c r="B100" s="3">
        <f>IF(AND(IF('차트 정리 표'!$O$2 = 표메인[[#This Row],[연령대]], 1, 0),IF(COUNT(표장르정리[[#This Row],[AOS]]),1,0)),1,0)</f>
        <v>0</v>
      </c>
      <c r="C100" s="3">
        <f>IF(AND(IF('차트 정리 표'!$O$2 = 표메인[[#This Row],[연령대]], 1, 0),IF(COUNT(표장르정리[[#This Row],[FPS]]),1,0)),1,0)</f>
        <v>0</v>
      </c>
      <c r="D100" s="3">
        <f>IF(AND(IF('차트 정리 표'!$O$2 = 표메인[[#This Row],[연령대]], 1, 0),IF(COUNT(표장르정리[[#This Row],[CCG]]),1,0)),1,0)</f>
        <v>0</v>
      </c>
      <c r="E100" s="3">
        <f>IF(AND(IF('차트 정리 표'!$O$2 = 표메인[[#This Row],[연령대]], 1, 0),IF(COUNT(표장르정리[[#This Row],[Roguelike]]),1,0)),1,0)</f>
        <v>0</v>
      </c>
      <c r="F100" s="3">
        <f>IF(AND(IF('차트 정리 표'!$O$2 = 표메인[[#This Row],[연령대]], 1, 0),IF(COUNT(표장르정리[[#This Row],[Soulslike]]),1,0)),1,0)</f>
        <v>0</v>
      </c>
      <c r="G100" s="3">
        <f>IF(AND(IF('차트 정리 표'!$O$2 = 표메인[[#This Row],[연령대]], 1, 0),IF(COUNT(표장르정리[[#This Row],[Rhythm]]),1,0)),1,0)</f>
        <v>0</v>
      </c>
      <c r="H100" s="3">
        <f>IF(AND(IF('차트 정리 표'!$O$2 = 표메인[[#This Row],[연령대]], 1, 0),IF(COUNT(표장르정리[[#This Row],[Racing]]),1,0)),1,0)</f>
        <v>0</v>
      </c>
      <c r="I100" s="3">
        <f>IF(AND(IF('차트 정리 표'!$O$2 = 표메인[[#This Row],[연령대]], 1, 0),IF(COUNT(표장르정리[[#This Row],[Sport]]),1,0)),1,0)</f>
        <v>0</v>
      </c>
      <c r="J100" s="3">
        <f>IF(AND(IF('차트 정리 표'!$O$2 = 표메인[[#This Row],[연령대]], 1, 0),IF(COUNT(표장르정리[[#This Row],[Stealth]]),1,0)),1,0)</f>
        <v>0</v>
      </c>
      <c r="K100" s="3">
        <f>IF(AND(IF('차트 정리 표'!$O$2 = 표메인[[#This Row],[연령대]], 1, 0),IF(COUNT(표장르정리[[#This Row],[Strategy]]),1,0)),1,0)</f>
        <v>0</v>
      </c>
      <c r="L100" s="3">
        <f>IF(AND(IF('차트 정리 표'!$O$2 = 표메인[[#This Row],[연령대]], 1, 0),IF(COUNT(표장르정리[[#This Row],[Puzzle]]),1,0)),1,0)</f>
        <v>0</v>
      </c>
      <c r="M100" s="3">
        <f>IF(AND(IF('차트 정리 표'!$O$2 = 표메인[[#This Row],[연령대]], 1, 0),IF(COUNT(표장르정리[[#This Row],[Board]]),1,0)),1,0)</f>
        <v>0</v>
      </c>
      <c r="N100" s="3">
        <f>IF(AND(IF('차트 정리 표'!$O$2 = 표메인[[#This Row],[연령대]], 1, 0),IF(COUNT(표장르정리[[#This Row],[Arcade]]),1,0)),1,0)</f>
        <v>0</v>
      </c>
      <c r="O100" s="3">
        <f>IF(AND(IF('차트 정리 표'!$O$2 = 표메인[[#This Row],[연령대]], 1, 0),IF(COUNT(표장르정리[[#This Row],[Simulation]]),1,0)),1,0)</f>
        <v>0</v>
      </c>
      <c r="P100" s="34">
        <f>IF(AND(IF('차트 정리 표'!$O$19 = 표메인[[#This Row],[연령대]], 1, 0),IF('차트 정리 표'!$J$20=표메인[[#This Row],[타격감
시각적 효과]],1,0)),1,0)</f>
        <v>0</v>
      </c>
      <c r="Q100" s="34">
        <f>IF(AND(IF('차트 정리 표'!$O$19 = 표메인[[#This Row],[연령대]], 1, 0),IF('차트 정리 표'!$J$21=표메인[[#This Row],[타격감
시각적 효과]],1,0)),1,0)</f>
        <v>0</v>
      </c>
      <c r="R100" s="34">
        <f>IF(AND(IF('차트 정리 표'!$O$19 = 표메인[[#This Row],[연령대]], 1, 0),IF('차트 정리 표'!$J$22=표메인[[#This Row],[타격감
시각적 효과]],1,0)),1,0)</f>
        <v>0</v>
      </c>
      <c r="S100" s="34">
        <f>IF(AND(IF('차트 정리 표'!$O$19 = 표메인[[#This Row],[연령대]], 1, 0),IF('차트 정리 표'!$J$23=표메인[[#This Row],[타격감
시각적 효과]],1,0)),1,0)</f>
        <v>0</v>
      </c>
      <c r="T100" s="34">
        <f>IF(AND(IF('차트 정리 표'!$O$25 = 표메인[[#This Row],[연령대]], 1, 0),IF('차트 정리 표'!$J$26=표메인[게임몰입도
청각적 효과],1,0)),1,0)</f>
        <v>0</v>
      </c>
      <c r="U100" s="34">
        <f>IF(AND(IF('차트 정리 표'!$O$25 = 표메인[[#This Row],[연령대]], 1, 0),IF('차트 정리 표'!$J$27=표메인[게임몰입도
청각적 효과],1,0)),1,0)</f>
        <v>0</v>
      </c>
      <c r="V100" s="34">
        <f>IF(AND(IF('차트 정리 표'!$O$25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표'!$O$2 = 표메인[[#This Row],[연령대]], 1, 0),IF(COUNT(표장르정리[[#This Row],[RPG]]),1,0)), 1, 0)</f>
        <v>0</v>
      </c>
      <c r="B101" s="3">
        <f>IF(AND(IF('차트 정리 표'!$O$2 = 표메인[[#This Row],[연령대]], 1, 0),IF(COUNT(표장르정리[[#This Row],[AOS]]),1,0)),1,0)</f>
        <v>0</v>
      </c>
      <c r="C101" s="3">
        <f>IF(AND(IF('차트 정리 표'!$O$2 = 표메인[[#This Row],[연령대]], 1, 0),IF(COUNT(표장르정리[[#This Row],[FPS]]),1,0)),1,0)</f>
        <v>0</v>
      </c>
      <c r="D101" s="3">
        <f>IF(AND(IF('차트 정리 표'!$O$2 = 표메인[[#This Row],[연령대]], 1, 0),IF(COUNT(표장르정리[[#This Row],[CCG]]),1,0)),1,0)</f>
        <v>0</v>
      </c>
      <c r="E101" s="3">
        <f>IF(AND(IF('차트 정리 표'!$O$2 = 표메인[[#This Row],[연령대]], 1, 0),IF(COUNT(표장르정리[[#This Row],[Roguelike]]),1,0)),1,0)</f>
        <v>0</v>
      </c>
      <c r="F101" s="3">
        <f>IF(AND(IF('차트 정리 표'!$O$2 = 표메인[[#This Row],[연령대]], 1, 0),IF(COUNT(표장르정리[[#This Row],[Soulslike]]),1,0)),1,0)</f>
        <v>0</v>
      </c>
      <c r="G101" s="3">
        <f>IF(AND(IF('차트 정리 표'!$O$2 = 표메인[[#This Row],[연령대]], 1, 0),IF(COUNT(표장르정리[[#This Row],[Rhythm]]),1,0)),1,0)</f>
        <v>0</v>
      </c>
      <c r="H101" s="3">
        <f>IF(AND(IF('차트 정리 표'!$O$2 = 표메인[[#This Row],[연령대]], 1, 0),IF(COUNT(표장르정리[[#This Row],[Racing]]),1,0)),1,0)</f>
        <v>0</v>
      </c>
      <c r="I101" s="3">
        <f>IF(AND(IF('차트 정리 표'!$O$2 = 표메인[[#This Row],[연령대]], 1, 0),IF(COUNT(표장르정리[[#This Row],[Sport]]),1,0)),1,0)</f>
        <v>0</v>
      </c>
      <c r="J101" s="3">
        <f>IF(AND(IF('차트 정리 표'!$O$2 = 표메인[[#This Row],[연령대]], 1, 0),IF(COUNT(표장르정리[[#This Row],[Stealth]]),1,0)),1,0)</f>
        <v>0</v>
      </c>
      <c r="K101" s="3">
        <f>IF(AND(IF('차트 정리 표'!$O$2 = 표메인[[#This Row],[연령대]], 1, 0),IF(COUNT(표장르정리[[#This Row],[Strategy]]),1,0)),1,0)</f>
        <v>0</v>
      </c>
      <c r="L101" s="3">
        <f>IF(AND(IF('차트 정리 표'!$O$2 = 표메인[[#This Row],[연령대]], 1, 0),IF(COUNT(표장르정리[[#This Row],[Puzzle]]),1,0)),1,0)</f>
        <v>0</v>
      </c>
      <c r="M101" s="3">
        <f>IF(AND(IF('차트 정리 표'!$O$2 = 표메인[[#This Row],[연령대]], 1, 0),IF(COUNT(표장르정리[[#This Row],[Board]]),1,0)),1,0)</f>
        <v>0</v>
      </c>
      <c r="N101" s="3">
        <f>IF(AND(IF('차트 정리 표'!$O$2 = 표메인[[#This Row],[연령대]], 1, 0),IF(COUNT(표장르정리[[#This Row],[Arcade]]),1,0)),1,0)</f>
        <v>0</v>
      </c>
      <c r="O101" s="3">
        <f>IF(AND(IF('차트 정리 표'!$O$2 = 표메인[[#This Row],[연령대]], 1, 0),IF(COUNT(표장르정리[[#This Row],[Simulation]]),1,0)),1,0)</f>
        <v>0</v>
      </c>
      <c r="P101" s="34">
        <f>IF(AND(IF('차트 정리 표'!$O$19 = 표메인[[#This Row],[연령대]], 1, 0),IF('차트 정리 표'!$J$20=표메인[[#This Row],[타격감
시각적 효과]],1,0)),1,0)</f>
        <v>0</v>
      </c>
      <c r="Q101" s="34">
        <f>IF(AND(IF('차트 정리 표'!$O$19 = 표메인[[#This Row],[연령대]], 1, 0),IF('차트 정리 표'!$J$21=표메인[[#This Row],[타격감
시각적 효과]],1,0)),1,0)</f>
        <v>0</v>
      </c>
      <c r="R101" s="34">
        <f>IF(AND(IF('차트 정리 표'!$O$19 = 표메인[[#This Row],[연령대]], 1, 0),IF('차트 정리 표'!$J$22=표메인[[#This Row],[타격감
시각적 효과]],1,0)),1,0)</f>
        <v>0</v>
      </c>
      <c r="S101" s="34">
        <f>IF(AND(IF('차트 정리 표'!$O$19 = 표메인[[#This Row],[연령대]], 1, 0),IF('차트 정리 표'!$J$23=표메인[[#This Row],[타격감
시각적 효과]],1,0)),1,0)</f>
        <v>0</v>
      </c>
      <c r="T101" s="34">
        <f>IF(AND(IF('차트 정리 표'!$O$25 = 표메인[[#This Row],[연령대]], 1, 0),IF('차트 정리 표'!$J$26=표메인[게임몰입도
청각적 효과],1,0)),1,0)</f>
        <v>0</v>
      </c>
      <c r="U101" s="34">
        <f>IF(AND(IF('차트 정리 표'!$O$25 = 표메인[[#This Row],[연령대]], 1, 0),IF('차트 정리 표'!$J$27=표메인[게임몰입도
청각적 효과],1,0)),1,0)</f>
        <v>0</v>
      </c>
      <c r="V101" s="34">
        <f>IF(AND(IF('차트 정리 표'!$O$25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표'!$O$2 = 표메인[[#This Row],[연령대]], 1, 0),IF(COUNT(표장르정리[[#This Row],[RPG]]),1,0)), 1, 0)</f>
        <v>0</v>
      </c>
      <c r="B102" s="3">
        <f>IF(AND(IF('차트 정리 표'!$O$2 = 표메인[[#This Row],[연령대]], 1, 0),IF(COUNT(표장르정리[[#This Row],[AOS]]),1,0)),1,0)</f>
        <v>0</v>
      </c>
      <c r="C102" s="3">
        <f>IF(AND(IF('차트 정리 표'!$O$2 = 표메인[[#This Row],[연령대]], 1, 0),IF(COUNT(표장르정리[[#This Row],[FPS]]),1,0)),1,0)</f>
        <v>0</v>
      </c>
      <c r="D102" s="3">
        <f>IF(AND(IF('차트 정리 표'!$O$2 = 표메인[[#This Row],[연령대]], 1, 0),IF(COUNT(표장르정리[[#This Row],[CCG]]),1,0)),1,0)</f>
        <v>0</v>
      </c>
      <c r="E102" s="3">
        <f>IF(AND(IF('차트 정리 표'!$O$2 = 표메인[[#This Row],[연령대]], 1, 0),IF(COUNT(표장르정리[[#This Row],[Roguelike]]),1,0)),1,0)</f>
        <v>0</v>
      </c>
      <c r="F102" s="3">
        <f>IF(AND(IF('차트 정리 표'!$O$2 = 표메인[[#This Row],[연령대]], 1, 0),IF(COUNT(표장르정리[[#This Row],[Soulslike]]),1,0)),1,0)</f>
        <v>0</v>
      </c>
      <c r="G102" s="3">
        <f>IF(AND(IF('차트 정리 표'!$O$2 = 표메인[[#This Row],[연령대]], 1, 0),IF(COUNT(표장르정리[[#This Row],[Rhythm]]),1,0)),1,0)</f>
        <v>0</v>
      </c>
      <c r="H102" s="3">
        <f>IF(AND(IF('차트 정리 표'!$O$2 = 표메인[[#This Row],[연령대]], 1, 0),IF(COUNT(표장르정리[[#This Row],[Racing]]),1,0)),1,0)</f>
        <v>0</v>
      </c>
      <c r="I102" s="3">
        <f>IF(AND(IF('차트 정리 표'!$O$2 = 표메인[[#This Row],[연령대]], 1, 0),IF(COUNT(표장르정리[[#This Row],[Sport]]),1,0)),1,0)</f>
        <v>0</v>
      </c>
      <c r="J102" s="3">
        <f>IF(AND(IF('차트 정리 표'!$O$2 = 표메인[[#This Row],[연령대]], 1, 0),IF(COUNT(표장르정리[[#This Row],[Stealth]]),1,0)),1,0)</f>
        <v>0</v>
      </c>
      <c r="K102" s="3">
        <f>IF(AND(IF('차트 정리 표'!$O$2 = 표메인[[#This Row],[연령대]], 1, 0),IF(COUNT(표장르정리[[#This Row],[Strategy]]),1,0)),1,0)</f>
        <v>0</v>
      </c>
      <c r="L102" s="3">
        <f>IF(AND(IF('차트 정리 표'!$O$2 = 표메인[[#This Row],[연령대]], 1, 0),IF(COUNT(표장르정리[[#This Row],[Puzzle]]),1,0)),1,0)</f>
        <v>0</v>
      </c>
      <c r="M102" s="3">
        <f>IF(AND(IF('차트 정리 표'!$O$2 = 표메인[[#This Row],[연령대]], 1, 0),IF(COUNT(표장르정리[[#This Row],[Board]]),1,0)),1,0)</f>
        <v>0</v>
      </c>
      <c r="N102" s="3">
        <f>IF(AND(IF('차트 정리 표'!$O$2 = 표메인[[#This Row],[연령대]], 1, 0),IF(COUNT(표장르정리[[#This Row],[Arcade]]),1,0)),1,0)</f>
        <v>0</v>
      </c>
      <c r="O102" s="3">
        <f>IF(AND(IF('차트 정리 표'!$O$2 = 표메인[[#This Row],[연령대]], 1, 0),IF(COUNT(표장르정리[[#This Row],[Simulation]]),1,0)),1,0)</f>
        <v>0</v>
      </c>
      <c r="P102" s="34">
        <f>IF(AND(IF('차트 정리 표'!$O$19 = 표메인[[#This Row],[연령대]], 1, 0),IF('차트 정리 표'!$J$20=표메인[[#This Row],[타격감
시각적 효과]],1,0)),1,0)</f>
        <v>0</v>
      </c>
      <c r="Q102" s="34">
        <f>IF(AND(IF('차트 정리 표'!$O$19 = 표메인[[#This Row],[연령대]], 1, 0),IF('차트 정리 표'!$J$21=표메인[[#This Row],[타격감
시각적 효과]],1,0)),1,0)</f>
        <v>0</v>
      </c>
      <c r="R102" s="34">
        <f>IF(AND(IF('차트 정리 표'!$O$19 = 표메인[[#This Row],[연령대]], 1, 0),IF('차트 정리 표'!$J$22=표메인[[#This Row],[타격감
시각적 효과]],1,0)),1,0)</f>
        <v>0</v>
      </c>
      <c r="S102" s="34">
        <f>IF(AND(IF('차트 정리 표'!$O$19 = 표메인[[#This Row],[연령대]], 1, 0),IF('차트 정리 표'!$J$23=표메인[[#This Row],[타격감
시각적 효과]],1,0)),1,0)</f>
        <v>0</v>
      </c>
      <c r="T102" s="34">
        <f>IF(AND(IF('차트 정리 표'!$O$25 = 표메인[[#This Row],[연령대]], 1, 0),IF('차트 정리 표'!$J$26=표메인[게임몰입도
청각적 효과],1,0)),1,0)</f>
        <v>0</v>
      </c>
      <c r="U102" s="34">
        <f>IF(AND(IF('차트 정리 표'!$O$25 = 표메인[[#This Row],[연령대]], 1, 0),IF('차트 정리 표'!$J$27=표메인[게임몰입도
청각적 효과],1,0)),1,0)</f>
        <v>0</v>
      </c>
      <c r="V102" s="34">
        <f>IF(AND(IF('차트 정리 표'!$O$25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표'!$O$2 = 표메인[[#This Row],[연령대]], 1, 0),IF(COUNT(표장르정리[[#This Row],[RPG]]),1,0)), 1, 0)</f>
        <v>0</v>
      </c>
      <c r="B103" s="3">
        <f>IF(AND(IF('차트 정리 표'!$O$2 = 표메인[[#This Row],[연령대]], 1, 0),IF(COUNT(표장르정리[[#This Row],[AOS]]),1,0)),1,0)</f>
        <v>0</v>
      </c>
      <c r="C103" s="3">
        <f>IF(AND(IF('차트 정리 표'!$O$2 = 표메인[[#This Row],[연령대]], 1, 0),IF(COUNT(표장르정리[[#This Row],[FPS]]),1,0)),1,0)</f>
        <v>0</v>
      </c>
      <c r="D103" s="3">
        <f>IF(AND(IF('차트 정리 표'!$O$2 = 표메인[[#This Row],[연령대]], 1, 0),IF(COUNT(표장르정리[[#This Row],[CCG]]),1,0)),1,0)</f>
        <v>0</v>
      </c>
      <c r="E103" s="3">
        <f>IF(AND(IF('차트 정리 표'!$O$2 = 표메인[[#This Row],[연령대]], 1, 0),IF(COUNT(표장르정리[[#This Row],[Roguelike]]),1,0)),1,0)</f>
        <v>0</v>
      </c>
      <c r="F103" s="3">
        <f>IF(AND(IF('차트 정리 표'!$O$2 = 표메인[[#This Row],[연령대]], 1, 0),IF(COUNT(표장르정리[[#This Row],[Soulslike]]),1,0)),1,0)</f>
        <v>0</v>
      </c>
      <c r="G103" s="3">
        <f>IF(AND(IF('차트 정리 표'!$O$2 = 표메인[[#This Row],[연령대]], 1, 0),IF(COUNT(표장르정리[[#This Row],[Rhythm]]),1,0)),1,0)</f>
        <v>0</v>
      </c>
      <c r="H103" s="3">
        <f>IF(AND(IF('차트 정리 표'!$O$2 = 표메인[[#This Row],[연령대]], 1, 0),IF(COUNT(표장르정리[[#This Row],[Racing]]),1,0)),1,0)</f>
        <v>0</v>
      </c>
      <c r="I103" s="3">
        <f>IF(AND(IF('차트 정리 표'!$O$2 = 표메인[[#This Row],[연령대]], 1, 0),IF(COUNT(표장르정리[[#This Row],[Sport]]),1,0)),1,0)</f>
        <v>0</v>
      </c>
      <c r="J103" s="3">
        <f>IF(AND(IF('차트 정리 표'!$O$2 = 표메인[[#This Row],[연령대]], 1, 0),IF(COUNT(표장르정리[[#This Row],[Stealth]]),1,0)),1,0)</f>
        <v>0</v>
      </c>
      <c r="K103" s="3">
        <f>IF(AND(IF('차트 정리 표'!$O$2 = 표메인[[#This Row],[연령대]], 1, 0),IF(COUNT(표장르정리[[#This Row],[Strategy]]),1,0)),1,0)</f>
        <v>0</v>
      </c>
      <c r="L103" s="3">
        <f>IF(AND(IF('차트 정리 표'!$O$2 = 표메인[[#This Row],[연령대]], 1, 0),IF(COUNT(표장르정리[[#This Row],[Puzzle]]),1,0)),1,0)</f>
        <v>0</v>
      </c>
      <c r="M103" s="3">
        <f>IF(AND(IF('차트 정리 표'!$O$2 = 표메인[[#This Row],[연령대]], 1, 0),IF(COUNT(표장르정리[[#This Row],[Board]]),1,0)),1,0)</f>
        <v>0</v>
      </c>
      <c r="N103" s="3">
        <f>IF(AND(IF('차트 정리 표'!$O$2 = 표메인[[#This Row],[연령대]], 1, 0),IF(COUNT(표장르정리[[#This Row],[Arcade]]),1,0)),1,0)</f>
        <v>0</v>
      </c>
      <c r="O103" s="3">
        <f>IF(AND(IF('차트 정리 표'!$O$2 = 표메인[[#This Row],[연령대]], 1, 0),IF(COUNT(표장르정리[[#This Row],[Simulation]]),1,0)),1,0)</f>
        <v>0</v>
      </c>
      <c r="P103" s="34">
        <f>IF(AND(IF('차트 정리 표'!$O$19 = 표메인[[#This Row],[연령대]], 1, 0),IF('차트 정리 표'!$J$20=표메인[[#This Row],[타격감
시각적 효과]],1,0)),1,0)</f>
        <v>0</v>
      </c>
      <c r="Q103" s="34">
        <f>IF(AND(IF('차트 정리 표'!$O$19 = 표메인[[#This Row],[연령대]], 1, 0),IF('차트 정리 표'!$J$21=표메인[[#This Row],[타격감
시각적 효과]],1,0)),1,0)</f>
        <v>0</v>
      </c>
      <c r="R103" s="34">
        <f>IF(AND(IF('차트 정리 표'!$O$19 = 표메인[[#This Row],[연령대]], 1, 0),IF('차트 정리 표'!$J$22=표메인[[#This Row],[타격감
시각적 효과]],1,0)),1,0)</f>
        <v>0</v>
      </c>
      <c r="S103" s="34">
        <f>IF(AND(IF('차트 정리 표'!$O$19 = 표메인[[#This Row],[연령대]], 1, 0),IF('차트 정리 표'!$J$23=표메인[[#This Row],[타격감
시각적 효과]],1,0)),1,0)</f>
        <v>0</v>
      </c>
      <c r="T103" s="34">
        <f>IF(AND(IF('차트 정리 표'!$O$25 = 표메인[[#This Row],[연령대]], 1, 0),IF('차트 정리 표'!$J$26=표메인[게임몰입도
청각적 효과],1,0)),1,0)</f>
        <v>0</v>
      </c>
      <c r="U103" s="34">
        <f>IF(AND(IF('차트 정리 표'!$O$25 = 표메인[[#This Row],[연령대]], 1, 0),IF('차트 정리 표'!$J$27=표메인[게임몰입도
청각적 효과],1,0)),1,0)</f>
        <v>0</v>
      </c>
      <c r="V103" s="34">
        <f>IF(AND(IF('차트 정리 표'!$O$25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표'!$O$2 = 표메인[[#This Row],[연령대]], 1, 0),IF(COUNT(표장르정리[[#This Row],[RPG]]),1,0)), 1, 0)</f>
        <v>0</v>
      </c>
      <c r="B104" s="3">
        <f>IF(AND(IF('차트 정리 표'!$O$2 = 표메인[[#This Row],[연령대]], 1, 0),IF(COUNT(표장르정리[[#This Row],[AOS]]),1,0)),1,0)</f>
        <v>0</v>
      </c>
      <c r="C104" s="3">
        <f>IF(AND(IF('차트 정리 표'!$O$2 = 표메인[[#This Row],[연령대]], 1, 0),IF(COUNT(표장르정리[[#This Row],[FPS]]),1,0)),1,0)</f>
        <v>0</v>
      </c>
      <c r="D104" s="3">
        <f>IF(AND(IF('차트 정리 표'!$O$2 = 표메인[[#This Row],[연령대]], 1, 0),IF(COUNT(표장르정리[[#This Row],[CCG]]),1,0)),1,0)</f>
        <v>0</v>
      </c>
      <c r="E104" s="3">
        <f>IF(AND(IF('차트 정리 표'!$O$2 = 표메인[[#This Row],[연령대]], 1, 0),IF(COUNT(표장르정리[[#This Row],[Roguelike]]),1,0)),1,0)</f>
        <v>0</v>
      </c>
      <c r="F104" s="3">
        <f>IF(AND(IF('차트 정리 표'!$O$2 = 표메인[[#This Row],[연령대]], 1, 0),IF(COUNT(표장르정리[[#This Row],[Soulslike]]),1,0)),1,0)</f>
        <v>0</v>
      </c>
      <c r="G104" s="3">
        <f>IF(AND(IF('차트 정리 표'!$O$2 = 표메인[[#This Row],[연령대]], 1, 0),IF(COUNT(표장르정리[[#This Row],[Rhythm]]),1,0)),1,0)</f>
        <v>0</v>
      </c>
      <c r="H104" s="3">
        <f>IF(AND(IF('차트 정리 표'!$O$2 = 표메인[[#This Row],[연령대]], 1, 0),IF(COUNT(표장르정리[[#This Row],[Racing]]),1,0)),1,0)</f>
        <v>0</v>
      </c>
      <c r="I104" s="3">
        <f>IF(AND(IF('차트 정리 표'!$O$2 = 표메인[[#This Row],[연령대]], 1, 0),IF(COUNT(표장르정리[[#This Row],[Sport]]),1,0)),1,0)</f>
        <v>0</v>
      </c>
      <c r="J104" s="3">
        <f>IF(AND(IF('차트 정리 표'!$O$2 = 표메인[[#This Row],[연령대]], 1, 0),IF(COUNT(표장르정리[[#This Row],[Stealth]]),1,0)),1,0)</f>
        <v>0</v>
      </c>
      <c r="K104" s="3">
        <f>IF(AND(IF('차트 정리 표'!$O$2 = 표메인[[#This Row],[연령대]], 1, 0),IF(COUNT(표장르정리[[#This Row],[Strategy]]),1,0)),1,0)</f>
        <v>0</v>
      </c>
      <c r="L104" s="3">
        <f>IF(AND(IF('차트 정리 표'!$O$2 = 표메인[[#This Row],[연령대]], 1, 0),IF(COUNT(표장르정리[[#This Row],[Puzzle]]),1,0)),1,0)</f>
        <v>0</v>
      </c>
      <c r="M104" s="3">
        <f>IF(AND(IF('차트 정리 표'!$O$2 = 표메인[[#This Row],[연령대]], 1, 0),IF(COUNT(표장르정리[[#This Row],[Board]]),1,0)),1,0)</f>
        <v>0</v>
      </c>
      <c r="N104" s="3">
        <f>IF(AND(IF('차트 정리 표'!$O$2 = 표메인[[#This Row],[연령대]], 1, 0),IF(COUNT(표장르정리[[#This Row],[Arcade]]),1,0)),1,0)</f>
        <v>0</v>
      </c>
      <c r="O104" s="3">
        <f>IF(AND(IF('차트 정리 표'!$O$2 = 표메인[[#This Row],[연령대]], 1, 0),IF(COUNT(표장르정리[[#This Row],[Simulation]]),1,0)),1,0)</f>
        <v>0</v>
      </c>
      <c r="P104" s="34">
        <f>IF(AND(IF('차트 정리 표'!$O$19 = 표메인[[#This Row],[연령대]], 1, 0),IF('차트 정리 표'!$J$20=표메인[[#This Row],[타격감
시각적 효과]],1,0)),1,0)</f>
        <v>0</v>
      </c>
      <c r="Q104" s="34">
        <f>IF(AND(IF('차트 정리 표'!$O$19 = 표메인[[#This Row],[연령대]], 1, 0),IF('차트 정리 표'!$J$21=표메인[[#This Row],[타격감
시각적 효과]],1,0)),1,0)</f>
        <v>0</v>
      </c>
      <c r="R104" s="34">
        <f>IF(AND(IF('차트 정리 표'!$O$19 = 표메인[[#This Row],[연령대]], 1, 0),IF('차트 정리 표'!$J$22=표메인[[#This Row],[타격감
시각적 효과]],1,0)),1,0)</f>
        <v>0</v>
      </c>
      <c r="S104" s="34">
        <f>IF(AND(IF('차트 정리 표'!$O$19 = 표메인[[#This Row],[연령대]], 1, 0),IF('차트 정리 표'!$J$23=표메인[[#This Row],[타격감
시각적 효과]],1,0)),1,0)</f>
        <v>0</v>
      </c>
      <c r="T104" s="34">
        <f>IF(AND(IF('차트 정리 표'!$O$25 = 표메인[[#This Row],[연령대]], 1, 0),IF('차트 정리 표'!$J$26=표메인[게임몰입도
청각적 효과],1,0)),1,0)</f>
        <v>0</v>
      </c>
      <c r="U104" s="34">
        <f>IF(AND(IF('차트 정리 표'!$O$25 = 표메인[[#This Row],[연령대]], 1, 0),IF('차트 정리 표'!$J$27=표메인[게임몰입도
청각적 효과],1,0)),1,0)</f>
        <v>0</v>
      </c>
      <c r="V104" s="34">
        <f>IF(AND(IF('차트 정리 표'!$O$25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표'!$O$2 = 표메인[[#This Row],[연령대]], 1, 0),IF(COUNT(표장르정리[[#This Row],[RPG]]),1,0)), 1, 0)</f>
        <v>0</v>
      </c>
      <c r="B105" s="3">
        <f>IF(AND(IF('차트 정리 표'!$O$2 = 표메인[[#This Row],[연령대]], 1, 0),IF(COUNT(표장르정리[[#This Row],[AOS]]),1,0)),1,0)</f>
        <v>0</v>
      </c>
      <c r="C105" s="3">
        <f>IF(AND(IF('차트 정리 표'!$O$2 = 표메인[[#This Row],[연령대]], 1, 0),IF(COUNT(표장르정리[[#This Row],[FPS]]),1,0)),1,0)</f>
        <v>0</v>
      </c>
      <c r="D105" s="3">
        <f>IF(AND(IF('차트 정리 표'!$O$2 = 표메인[[#This Row],[연령대]], 1, 0),IF(COUNT(표장르정리[[#This Row],[CCG]]),1,0)),1,0)</f>
        <v>0</v>
      </c>
      <c r="E105" s="3">
        <f>IF(AND(IF('차트 정리 표'!$O$2 = 표메인[[#This Row],[연령대]], 1, 0),IF(COUNT(표장르정리[[#This Row],[Roguelike]]),1,0)),1,0)</f>
        <v>0</v>
      </c>
      <c r="F105" s="3">
        <f>IF(AND(IF('차트 정리 표'!$O$2 = 표메인[[#This Row],[연령대]], 1, 0),IF(COUNT(표장르정리[[#This Row],[Soulslike]]),1,0)),1,0)</f>
        <v>0</v>
      </c>
      <c r="G105" s="3">
        <f>IF(AND(IF('차트 정리 표'!$O$2 = 표메인[[#This Row],[연령대]], 1, 0),IF(COUNT(표장르정리[[#This Row],[Rhythm]]),1,0)),1,0)</f>
        <v>0</v>
      </c>
      <c r="H105" s="3">
        <f>IF(AND(IF('차트 정리 표'!$O$2 = 표메인[[#This Row],[연령대]], 1, 0),IF(COUNT(표장르정리[[#This Row],[Racing]]),1,0)),1,0)</f>
        <v>0</v>
      </c>
      <c r="I105" s="3">
        <f>IF(AND(IF('차트 정리 표'!$O$2 = 표메인[[#This Row],[연령대]], 1, 0),IF(COUNT(표장르정리[[#This Row],[Sport]]),1,0)),1,0)</f>
        <v>0</v>
      </c>
      <c r="J105" s="3">
        <f>IF(AND(IF('차트 정리 표'!$O$2 = 표메인[[#This Row],[연령대]], 1, 0),IF(COUNT(표장르정리[[#This Row],[Stealth]]),1,0)),1,0)</f>
        <v>0</v>
      </c>
      <c r="K105" s="3">
        <f>IF(AND(IF('차트 정리 표'!$O$2 = 표메인[[#This Row],[연령대]], 1, 0),IF(COUNT(표장르정리[[#This Row],[Strategy]]),1,0)),1,0)</f>
        <v>0</v>
      </c>
      <c r="L105" s="3">
        <f>IF(AND(IF('차트 정리 표'!$O$2 = 표메인[[#This Row],[연령대]], 1, 0),IF(COUNT(표장르정리[[#This Row],[Puzzle]]),1,0)),1,0)</f>
        <v>0</v>
      </c>
      <c r="M105" s="3">
        <f>IF(AND(IF('차트 정리 표'!$O$2 = 표메인[[#This Row],[연령대]], 1, 0),IF(COUNT(표장르정리[[#This Row],[Board]]),1,0)),1,0)</f>
        <v>0</v>
      </c>
      <c r="N105" s="3">
        <f>IF(AND(IF('차트 정리 표'!$O$2 = 표메인[[#This Row],[연령대]], 1, 0),IF(COUNT(표장르정리[[#This Row],[Arcade]]),1,0)),1,0)</f>
        <v>0</v>
      </c>
      <c r="O105" s="3">
        <f>IF(AND(IF('차트 정리 표'!$O$2 = 표메인[[#This Row],[연령대]], 1, 0),IF(COUNT(표장르정리[[#This Row],[Simulation]]),1,0)),1,0)</f>
        <v>0</v>
      </c>
      <c r="P105" s="34">
        <f>IF(AND(IF('차트 정리 표'!$O$19 = 표메인[[#This Row],[연령대]], 1, 0),IF('차트 정리 표'!$J$20=표메인[[#This Row],[타격감
시각적 효과]],1,0)),1,0)</f>
        <v>0</v>
      </c>
      <c r="Q105" s="34">
        <f>IF(AND(IF('차트 정리 표'!$O$19 = 표메인[[#This Row],[연령대]], 1, 0),IF('차트 정리 표'!$J$21=표메인[[#This Row],[타격감
시각적 효과]],1,0)),1,0)</f>
        <v>0</v>
      </c>
      <c r="R105" s="34">
        <f>IF(AND(IF('차트 정리 표'!$O$19 = 표메인[[#This Row],[연령대]], 1, 0),IF('차트 정리 표'!$J$22=표메인[[#This Row],[타격감
시각적 효과]],1,0)),1,0)</f>
        <v>0</v>
      </c>
      <c r="S105" s="34">
        <f>IF(AND(IF('차트 정리 표'!$O$19 = 표메인[[#This Row],[연령대]], 1, 0),IF('차트 정리 표'!$J$23=표메인[[#This Row],[타격감
시각적 효과]],1,0)),1,0)</f>
        <v>0</v>
      </c>
      <c r="T105" s="34">
        <f>IF(AND(IF('차트 정리 표'!$O$25 = 표메인[[#This Row],[연령대]], 1, 0),IF('차트 정리 표'!$J$26=표메인[게임몰입도
청각적 효과],1,0)),1,0)</f>
        <v>0</v>
      </c>
      <c r="U105" s="34">
        <f>IF(AND(IF('차트 정리 표'!$O$25 = 표메인[[#This Row],[연령대]], 1, 0),IF('차트 정리 표'!$J$27=표메인[게임몰입도
청각적 효과],1,0)),1,0)</f>
        <v>0</v>
      </c>
      <c r="V105" s="34">
        <f>IF(AND(IF('차트 정리 표'!$O$25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표'!$O$2 = 표메인[[#This Row],[연령대]], 1, 0),IF(COUNT(표장르정리[[#This Row],[RPG]]),1,0)), 1, 0)</f>
        <v>0</v>
      </c>
      <c r="B106" s="3">
        <f>IF(AND(IF('차트 정리 표'!$O$2 = 표메인[[#This Row],[연령대]], 1, 0),IF(COUNT(표장르정리[[#This Row],[AOS]]),1,0)),1,0)</f>
        <v>0</v>
      </c>
      <c r="C106" s="3">
        <f>IF(AND(IF('차트 정리 표'!$O$2 = 표메인[[#This Row],[연령대]], 1, 0),IF(COUNT(표장르정리[[#This Row],[FPS]]),1,0)),1,0)</f>
        <v>0</v>
      </c>
      <c r="D106" s="3">
        <f>IF(AND(IF('차트 정리 표'!$O$2 = 표메인[[#This Row],[연령대]], 1, 0),IF(COUNT(표장르정리[[#This Row],[CCG]]),1,0)),1,0)</f>
        <v>0</v>
      </c>
      <c r="E106" s="3">
        <f>IF(AND(IF('차트 정리 표'!$O$2 = 표메인[[#This Row],[연령대]], 1, 0),IF(COUNT(표장르정리[[#This Row],[Roguelike]]),1,0)),1,0)</f>
        <v>0</v>
      </c>
      <c r="F106" s="3">
        <f>IF(AND(IF('차트 정리 표'!$O$2 = 표메인[[#This Row],[연령대]], 1, 0),IF(COUNT(표장르정리[[#This Row],[Soulslike]]),1,0)),1,0)</f>
        <v>0</v>
      </c>
      <c r="G106" s="3">
        <f>IF(AND(IF('차트 정리 표'!$O$2 = 표메인[[#This Row],[연령대]], 1, 0),IF(COUNT(표장르정리[[#This Row],[Rhythm]]),1,0)),1,0)</f>
        <v>0</v>
      </c>
      <c r="H106" s="3">
        <f>IF(AND(IF('차트 정리 표'!$O$2 = 표메인[[#This Row],[연령대]], 1, 0),IF(COUNT(표장르정리[[#This Row],[Racing]]),1,0)),1,0)</f>
        <v>0</v>
      </c>
      <c r="I106" s="3">
        <f>IF(AND(IF('차트 정리 표'!$O$2 = 표메인[[#This Row],[연령대]], 1, 0),IF(COUNT(표장르정리[[#This Row],[Sport]]),1,0)),1,0)</f>
        <v>0</v>
      </c>
      <c r="J106" s="3">
        <f>IF(AND(IF('차트 정리 표'!$O$2 = 표메인[[#This Row],[연령대]], 1, 0),IF(COUNT(표장르정리[[#This Row],[Stealth]]),1,0)),1,0)</f>
        <v>0</v>
      </c>
      <c r="K106" s="3">
        <f>IF(AND(IF('차트 정리 표'!$O$2 = 표메인[[#This Row],[연령대]], 1, 0),IF(COUNT(표장르정리[[#This Row],[Strategy]]),1,0)),1,0)</f>
        <v>0</v>
      </c>
      <c r="L106" s="3">
        <f>IF(AND(IF('차트 정리 표'!$O$2 = 표메인[[#This Row],[연령대]], 1, 0),IF(COUNT(표장르정리[[#This Row],[Puzzle]]),1,0)),1,0)</f>
        <v>0</v>
      </c>
      <c r="M106" s="3">
        <f>IF(AND(IF('차트 정리 표'!$O$2 = 표메인[[#This Row],[연령대]], 1, 0),IF(COUNT(표장르정리[[#This Row],[Board]]),1,0)),1,0)</f>
        <v>0</v>
      </c>
      <c r="N106" s="3">
        <f>IF(AND(IF('차트 정리 표'!$O$2 = 표메인[[#This Row],[연령대]], 1, 0),IF(COUNT(표장르정리[[#This Row],[Arcade]]),1,0)),1,0)</f>
        <v>0</v>
      </c>
      <c r="O106" s="3">
        <f>IF(AND(IF('차트 정리 표'!$O$2 = 표메인[[#This Row],[연령대]], 1, 0),IF(COUNT(표장르정리[[#This Row],[Simulation]]),1,0)),1,0)</f>
        <v>0</v>
      </c>
      <c r="P106" s="34">
        <f>IF(AND(IF('차트 정리 표'!$O$19 = 표메인[[#This Row],[연령대]], 1, 0),IF('차트 정리 표'!$J$20=표메인[[#This Row],[타격감
시각적 효과]],1,0)),1,0)</f>
        <v>0</v>
      </c>
      <c r="Q106" s="34">
        <f>IF(AND(IF('차트 정리 표'!$O$19 = 표메인[[#This Row],[연령대]], 1, 0),IF('차트 정리 표'!$J$21=표메인[[#This Row],[타격감
시각적 효과]],1,0)),1,0)</f>
        <v>0</v>
      </c>
      <c r="R106" s="34">
        <f>IF(AND(IF('차트 정리 표'!$O$19 = 표메인[[#This Row],[연령대]], 1, 0),IF('차트 정리 표'!$J$22=표메인[[#This Row],[타격감
시각적 효과]],1,0)),1,0)</f>
        <v>0</v>
      </c>
      <c r="S106" s="34">
        <f>IF(AND(IF('차트 정리 표'!$O$19 = 표메인[[#This Row],[연령대]], 1, 0),IF('차트 정리 표'!$J$23=표메인[[#This Row],[타격감
시각적 효과]],1,0)),1,0)</f>
        <v>0</v>
      </c>
      <c r="T106" s="34">
        <f>IF(AND(IF('차트 정리 표'!$O$25 = 표메인[[#This Row],[연령대]], 1, 0),IF('차트 정리 표'!$J$26=표메인[게임몰입도
청각적 효과],1,0)),1,0)</f>
        <v>0</v>
      </c>
      <c r="U106" s="34">
        <f>IF(AND(IF('차트 정리 표'!$O$25 = 표메인[[#This Row],[연령대]], 1, 0),IF('차트 정리 표'!$J$27=표메인[게임몰입도
청각적 효과],1,0)),1,0)</f>
        <v>0</v>
      </c>
      <c r="V106" s="34">
        <f>IF(AND(IF('차트 정리 표'!$O$25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표'!$O$2 = 표메인[[#This Row],[연령대]], 1, 0),IF(COUNT(표장르정리[[#This Row],[RPG]]),1,0)), 1, 0)</f>
        <v>0</v>
      </c>
      <c r="B107" s="3">
        <f>IF(AND(IF('차트 정리 표'!$O$2 = 표메인[[#This Row],[연령대]], 1, 0),IF(COUNT(표장르정리[[#This Row],[AOS]]),1,0)),1,0)</f>
        <v>0</v>
      </c>
      <c r="C107" s="3">
        <f>IF(AND(IF('차트 정리 표'!$O$2 = 표메인[[#This Row],[연령대]], 1, 0),IF(COUNT(표장르정리[[#This Row],[FPS]]),1,0)),1,0)</f>
        <v>0</v>
      </c>
      <c r="D107" s="3">
        <f>IF(AND(IF('차트 정리 표'!$O$2 = 표메인[[#This Row],[연령대]], 1, 0),IF(COUNT(표장르정리[[#This Row],[CCG]]),1,0)),1,0)</f>
        <v>0</v>
      </c>
      <c r="E107" s="3">
        <f>IF(AND(IF('차트 정리 표'!$O$2 = 표메인[[#This Row],[연령대]], 1, 0),IF(COUNT(표장르정리[[#This Row],[Roguelike]]),1,0)),1,0)</f>
        <v>0</v>
      </c>
      <c r="F107" s="3">
        <f>IF(AND(IF('차트 정리 표'!$O$2 = 표메인[[#This Row],[연령대]], 1, 0),IF(COUNT(표장르정리[[#This Row],[Soulslike]]),1,0)),1,0)</f>
        <v>0</v>
      </c>
      <c r="G107" s="3">
        <f>IF(AND(IF('차트 정리 표'!$O$2 = 표메인[[#This Row],[연령대]], 1, 0),IF(COUNT(표장르정리[[#This Row],[Rhythm]]),1,0)),1,0)</f>
        <v>0</v>
      </c>
      <c r="H107" s="3">
        <f>IF(AND(IF('차트 정리 표'!$O$2 = 표메인[[#This Row],[연령대]], 1, 0),IF(COUNT(표장르정리[[#This Row],[Racing]]),1,0)),1,0)</f>
        <v>0</v>
      </c>
      <c r="I107" s="3">
        <f>IF(AND(IF('차트 정리 표'!$O$2 = 표메인[[#This Row],[연령대]], 1, 0),IF(COUNT(표장르정리[[#This Row],[Sport]]),1,0)),1,0)</f>
        <v>0</v>
      </c>
      <c r="J107" s="3">
        <f>IF(AND(IF('차트 정리 표'!$O$2 = 표메인[[#This Row],[연령대]], 1, 0),IF(COUNT(표장르정리[[#This Row],[Stealth]]),1,0)),1,0)</f>
        <v>0</v>
      </c>
      <c r="K107" s="3">
        <f>IF(AND(IF('차트 정리 표'!$O$2 = 표메인[[#This Row],[연령대]], 1, 0),IF(COUNT(표장르정리[[#This Row],[Strategy]]),1,0)),1,0)</f>
        <v>0</v>
      </c>
      <c r="L107" s="3">
        <f>IF(AND(IF('차트 정리 표'!$O$2 = 표메인[[#This Row],[연령대]], 1, 0),IF(COUNT(표장르정리[[#This Row],[Puzzle]]),1,0)),1,0)</f>
        <v>0</v>
      </c>
      <c r="M107" s="3">
        <f>IF(AND(IF('차트 정리 표'!$O$2 = 표메인[[#This Row],[연령대]], 1, 0),IF(COUNT(표장르정리[[#This Row],[Board]]),1,0)),1,0)</f>
        <v>0</v>
      </c>
      <c r="N107" s="3">
        <f>IF(AND(IF('차트 정리 표'!$O$2 = 표메인[[#This Row],[연령대]], 1, 0),IF(COUNT(표장르정리[[#This Row],[Arcade]]),1,0)),1,0)</f>
        <v>0</v>
      </c>
      <c r="O107" s="3">
        <f>IF(AND(IF('차트 정리 표'!$O$2 = 표메인[[#This Row],[연령대]], 1, 0),IF(COUNT(표장르정리[[#This Row],[Simulation]]),1,0)),1,0)</f>
        <v>0</v>
      </c>
      <c r="P107" s="34">
        <f>IF(AND(IF('차트 정리 표'!$O$19 = 표메인[[#This Row],[연령대]], 1, 0),IF('차트 정리 표'!$J$20=표메인[[#This Row],[타격감
시각적 효과]],1,0)),1,0)</f>
        <v>0</v>
      </c>
      <c r="Q107" s="34">
        <f>IF(AND(IF('차트 정리 표'!$O$19 = 표메인[[#This Row],[연령대]], 1, 0),IF('차트 정리 표'!$J$21=표메인[[#This Row],[타격감
시각적 효과]],1,0)),1,0)</f>
        <v>0</v>
      </c>
      <c r="R107" s="34">
        <f>IF(AND(IF('차트 정리 표'!$O$19 = 표메인[[#This Row],[연령대]], 1, 0),IF('차트 정리 표'!$J$22=표메인[[#This Row],[타격감
시각적 효과]],1,0)),1,0)</f>
        <v>0</v>
      </c>
      <c r="S107" s="34">
        <f>IF(AND(IF('차트 정리 표'!$O$19 = 표메인[[#This Row],[연령대]], 1, 0),IF('차트 정리 표'!$J$23=표메인[[#This Row],[타격감
시각적 효과]],1,0)),1,0)</f>
        <v>0</v>
      </c>
      <c r="T107" s="34">
        <f>IF(AND(IF('차트 정리 표'!$O$25 = 표메인[[#This Row],[연령대]], 1, 0),IF('차트 정리 표'!$J$26=표메인[게임몰입도
청각적 효과],1,0)),1,0)</f>
        <v>0</v>
      </c>
      <c r="U107" s="34">
        <f>IF(AND(IF('차트 정리 표'!$O$25 = 표메인[[#This Row],[연령대]], 1, 0),IF('차트 정리 표'!$J$27=표메인[게임몰입도
청각적 효과],1,0)),1,0)</f>
        <v>0</v>
      </c>
      <c r="V107" s="34">
        <f>IF(AND(IF('차트 정리 표'!$O$25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표'!$O$2 = 표메인[[#This Row],[연령대]], 1, 0),IF(COUNT(표장르정리[[#This Row],[RPG]]),1,0)), 1, 0)</f>
        <v>0</v>
      </c>
      <c r="B108" s="3">
        <f>IF(AND(IF('차트 정리 표'!$O$2 = 표메인[[#This Row],[연령대]], 1, 0),IF(COUNT(표장르정리[[#This Row],[AOS]]),1,0)),1,0)</f>
        <v>0</v>
      </c>
      <c r="C108" s="3">
        <f>IF(AND(IF('차트 정리 표'!$O$2 = 표메인[[#This Row],[연령대]], 1, 0),IF(COUNT(표장르정리[[#This Row],[FPS]]),1,0)),1,0)</f>
        <v>0</v>
      </c>
      <c r="D108" s="3">
        <f>IF(AND(IF('차트 정리 표'!$O$2 = 표메인[[#This Row],[연령대]], 1, 0),IF(COUNT(표장르정리[[#This Row],[CCG]]),1,0)),1,0)</f>
        <v>0</v>
      </c>
      <c r="E108" s="3">
        <f>IF(AND(IF('차트 정리 표'!$O$2 = 표메인[[#This Row],[연령대]], 1, 0),IF(COUNT(표장르정리[[#This Row],[Roguelike]]),1,0)),1,0)</f>
        <v>0</v>
      </c>
      <c r="F108" s="3">
        <f>IF(AND(IF('차트 정리 표'!$O$2 = 표메인[[#This Row],[연령대]], 1, 0),IF(COUNT(표장르정리[[#This Row],[Soulslike]]),1,0)),1,0)</f>
        <v>0</v>
      </c>
      <c r="G108" s="3">
        <f>IF(AND(IF('차트 정리 표'!$O$2 = 표메인[[#This Row],[연령대]], 1, 0),IF(COUNT(표장르정리[[#This Row],[Rhythm]]),1,0)),1,0)</f>
        <v>0</v>
      </c>
      <c r="H108" s="3">
        <f>IF(AND(IF('차트 정리 표'!$O$2 = 표메인[[#This Row],[연령대]], 1, 0),IF(COUNT(표장르정리[[#This Row],[Racing]]),1,0)),1,0)</f>
        <v>0</v>
      </c>
      <c r="I108" s="3">
        <f>IF(AND(IF('차트 정리 표'!$O$2 = 표메인[[#This Row],[연령대]], 1, 0),IF(COUNT(표장르정리[[#This Row],[Sport]]),1,0)),1,0)</f>
        <v>0</v>
      </c>
      <c r="J108" s="3">
        <f>IF(AND(IF('차트 정리 표'!$O$2 = 표메인[[#This Row],[연령대]], 1, 0),IF(COUNT(표장르정리[[#This Row],[Stealth]]),1,0)),1,0)</f>
        <v>0</v>
      </c>
      <c r="K108" s="3">
        <f>IF(AND(IF('차트 정리 표'!$O$2 = 표메인[[#This Row],[연령대]], 1, 0),IF(COUNT(표장르정리[[#This Row],[Strategy]]),1,0)),1,0)</f>
        <v>0</v>
      </c>
      <c r="L108" s="3">
        <f>IF(AND(IF('차트 정리 표'!$O$2 = 표메인[[#This Row],[연령대]], 1, 0),IF(COUNT(표장르정리[[#This Row],[Puzzle]]),1,0)),1,0)</f>
        <v>0</v>
      </c>
      <c r="M108" s="3">
        <f>IF(AND(IF('차트 정리 표'!$O$2 = 표메인[[#This Row],[연령대]], 1, 0),IF(COUNT(표장르정리[[#This Row],[Board]]),1,0)),1,0)</f>
        <v>0</v>
      </c>
      <c r="N108" s="3">
        <f>IF(AND(IF('차트 정리 표'!$O$2 = 표메인[[#This Row],[연령대]], 1, 0),IF(COUNT(표장르정리[[#This Row],[Arcade]]),1,0)),1,0)</f>
        <v>0</v>
      </c>
      <c r="O108" s="3">
        <f>IF(AND(IF('차트 정리 표'!$O$2 = 표메인[[#This Row],[연령대]], 1, 0),IF(COUNT(표장르정리[[#This Row],[Simulation]]),1,0)),1,0)</f>
        <v>0</v>
      </c>
      <c r="P108" s="34">
        <f>IF(AND(IF('차트 정리 표'!$O$19 = 표메인[[#This Row],[연령대]], 1, 0),IF('차트 정리 표'!$J$20=표메인[[#This Row],[타격감
시각적 효과]],1,0)),1,0)</f>
        <v>0</v>
      </c>
      <c r="Q108" s="34">
        <f>IF(AND(IF('차트 정리 표'!$O$19 = 표메인[[#This Row],[연령대]], 1, 0),IF('차트 정리 표'!$J$21=표메인[[#This Row],[타격감
시각적 효과]],1,0)),1,0)</f>
        <v>0</v>
      </c>
      <c r="R108" s="34">
        <f>IF(AND(IF('차트 정리 표'!$O$19 = 표메인[[#This Row],[연령대]], 1, 0),IF('차트 정리 표'!$J$22=표메인[[#This Row],[타격감
시각적 효과]],1,0)),1,0)</f>
        <v>0</v>
      </c>
      <c r="S108" s="34">
        <f>IF(AND(IF('차트 정리 표'!$O$19 = 표메인[[#This Row],[연령대]], 1, 0),IF('차트 정리 표'!$J$23=표메인[[#This Row],[타격감
시각적 효과]],1,0)),1,0)</f>
        <v>0</v>
      </c>
      <c r="T108" s="34">
        <f>IF(AND(IF('차트 정리 표'!$O$25 = 표메인[[#This Row],[연령대]], 1, 0),IF('차트 정리 표'!$J$26=표메인[게임몰입도
청각적 효과],1,0)),1,0)</f>
        <v>0</v>
      </c>
      <c r="U108" s="34">
        <f>IF(AND(IF('차트 정리 표'!$O$25 = 표메인[[#This Row],[연령대]], 1, 0),IF('차트 정리 표'!$J$27=표메인[게임몰입도
청각적 효과],1,0)),1,0)</f>
        <v>0</v>
      </c>
      <c r="V108" s="34">
        <f>IF(AND(IF('차트 정리 표'!$O$25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표'!$O$2 = 표메인[[#This Row],[연령대]], 1, 0),IF(COUNT(표장르정리[[#This Row],[RPG]]),1,0)), 1, 0)</f>
        <v>0</v>
      </c>
      <c r="B109" s="3">
        <f>IF(AND(IF('차트 정리 표'!$O$2 = 표메인[[#This Row],[연령대]], 1, 0),IF(COUNT(표장르정리[[#This Row],[AOS]]),1,0)),1,0)</f>
        <v>0</v>
      </c>
      <c r="C109" s="3">
        <f>IF(AND(IF('차트 정리 표'!$O$2 = 표메인[[#This Row],[연령대]], 1, 0),IF(COUNT(표장르정리[[#This Row],[FPS]]),1,0)),1,0)</f>
        <v>0</v>
      </c>
      <c r="D109" s="3">
        <f>IF(AND(IF('차트 정리 표'!$O$2 = 표메인[[#This Row],[연령대]], 1, 0),IF(COUNT(표장르정리[[#This Row],[CCG]]),1,0)),1,0)</f>
        <v>0</v>
      </c>
      <c r="E109" s="3">
        <f>IF(AND(IF('차트 정리 표'!$O$2 = 표메인[[#This Row],[연령대]], 1, 0),IF(COUNT(표장르정리[[#This Row],[Roguelike]]),1,0)),1,0)</f>
        <v>0</v>
      </c>
      <c r="F109" s="3">
        <f>IF(AND(IF('차트 정리 표'!$O$2 = 표메인[[#This Row],[연령대]], 1, 0),IF(COUNT(표장르정리[[#This Row],[Soulslike]]),1,0)),1,0)</f>
        <v>0</v>
      </c>
      <c r="G109" s="3">
        <f>IF(AND(IF('차트 정리 표'!$O$2 = 표메인[[#This Row],[연령대]], 1, 0),IF(COUNT(표장르정리[[#This Row],[Rhythm]]),1,0)),1,0)</f>
        <v>0</v>
      </c>
      <c r="H109" s="3">
        <f>IF(AND(IF('차트 정리 표'!$O$2 = 표메인[[#This Row],[연령대]], 1, 0),IF(COUNT(표장르정리[[#This Row],[Racing]]),1,0)),1,0)</f>
        <v>0</v>
      </c>
      <c r="I109" s="3">
        <f>IF(AND(IF('차트 정리 표'!$O$2 = 표메인[[#This Row],[연령대]], 1, 0),IF(COUNT(표장르정리[[#This Row],[Sport]]),1,0)),1,0)</f>
        <v>0</v>
      </c>
      <c r="J109" s="3">
        <f>IF(AND(IF('차트 정리 표'!$O$2 = 표메인[[#This Row],[연령대]], 1, 0),IF(COUNT(표장르정리[[#This Row],[Stealth]]),1,0)),1,0)</f>
        <v>0</v>
      </c>
      <c r="K109" s="3">
        <f>IF(AND(IF('차트 정리 표'!$O$2 = 표메인[[#This Row],[연령대]], 1, 0),IF(COUNT(표장르정리[[#This Row],[Strategy]]),1,0)),1,0)</f>
        <v>0</v>
      </c>
      <c r="L109" s="3">
        <f>IF(AND(IF('차트 정리 표'!$O$2 = 표메인[[#This Row],[연령대]], 1, 0),IF(COUNT(표장르정리[[#This Row],[Puzzle]]),1,0)),1,0)</f>
        <v>0</v>
      </c>
      <c r="M109" s="3">
        <f>IF(AND(IF('차트 정리 표'!$O$2 = 표메인[[#This Row],[연령대]], 1, 0),IF(COUNT(표장르정리[[#This Row],[Board]]),1,0)),1,0)</f>
        <v>0</v>
      </c>
      <c r="N109" s="3">
        <f>IF(AND(IF('차트 정리 표'!$O$2 = 표메인[[#This Row],[연령대]], 1, 0),IF(COUNT(표장르정리[[#This Row],[Arcade]]),1,0)),1,0)</f>
        <v>0</v>
      </c>
      <c r="O109" s="3">
        <f>IF(AND(IF('차트 정리 표'!$O$2 = 표메인[[#This Row],[연령대]], 1, 0),IF(COUNT(표장르정리[[#This Row],[Simulation]]),1,0)),1,0)</f>
        <v>0</v>
      </c>
      <c r="P109" s="34">
        <f>IF(AND(IF('차트 정리 표'!$O$19 = 표메인[[#This Row],[연령대]], 1, 0),IF('차트 정리 표'!$J$20=표메인[[#This Row],[타격감
시각적 효과]],1,0)),1,0)</f>
        <v>0</v>
      </c>
      <c r="Q109" s="34">
        <f>IF(AND(IF('차트 정리 표'!$O$19 = 표메인[[#This Row],[연령대]], 1, 0),IF('차트 정리 표'!$J$21=표메인[[#This Row],[타격감
시각적 효과]],1,0)),1,0)</f>
        <v>0</v>
      </c>
      <c r="R109" s="34">
        <f>IF(AND(IF('차트 정리 표'!$O$19 = 표메인[[#This Row],[연령대]], 1, 0),IF('차트 정리 표'!$J$22=표메인[[#This Row],[타격감
시각적 효과]],1,0)),1,0)</f>
        <v>0</v>
      </c>
      <c r="S109" s="34">
        <f>IF(AND(IF('차트 정리 표'!$O$19 = 표메인[[#This Row],[연령대]], 1, 0),IF('차트 정리 표'!$J$23=표메인[[#This Row],[타격감
시각적 효과]],1,0)),1,0)</f>
        <v>0</v>
      </c>
      <c r="T109" s="34">
        <f>IF(AND(IF('차트 정리 표'!$O$25 = 표메인[[#This Row],[연령대]], 1, 0),IF('차트 정리 표'!$J$26=표메인[게임몰입도
청각적 효과],1,0)),1,0)</f>
        <v>0</v>
      </c>
      <c r="U109" s="34">
        <f>IF(AND(IF('차트 정리 표'!$O$25 = 표메인[[#This Row],[연령대]], 1, 0),IF('차트 정리 표'!$J$27=표메인[게임몰입도
청각적 효과],1,0)),1,0)</f>
        <v>0</v>
      </c>
      <c r="V109" s="34">
        <f>IF(AND(IF('차트 정리 표'!$O$25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표'!$O$2 = 표메인[[#This Row],[연령대]], 1, 0),IF(COUNT(표장르정리[[#This Row],[RPG]]),1,0)), 1, 0)</f>
        <v>0</v>
      </c>
      <c r="B110" s="3">
        <f>IF(AND(IF('차트 정리 표'!$O$2 = 표메인[[#This Row],[연령대]], 1, 0),IF(COUNT(표장르정리[[#This Row],[AOS]]),1,0)),1,0)</f>
        <v>0</v>
      </c>
      <c r="C110" s="3">
        <f>IF(AND(IF('차트 정리 표'!$O$2 = 표메인[[#This Row],[연령대]], 1, 0),IF(COUNT(표장르정리[[#This Row],[FPS]]),1,0)),1,0)</f>
        <v>0</v>
      </c>
      <c r="D110" s="3">
        <f>IF(AND(IF('차트 정리 표'!$O$2 = 표메인[[#This Row],[연령대]], 1, 0),IF(COUNT(표장르정리[[#This Row],[CCG]]),1,0)),1,0)</f>
        <v>0</v>
      </c>
      <c r="E110" s="3">
        <f>IF(AND(IF('차트 정리 표'!$O$2 = 표메인[[#This Row],[연령대]], 1, 0),IF(COUNT(표장르정리[[#This Row],[Roguelike]]),1,0)),1,0)</f>
        <v>0</v>
      </c>
      <c r="F110" s="3">
        <f>IF(AND(IF('차트 정리 표'!$O$2 = 표메인[[#This Row],[연령대]], 1, 0),IF(COUNT(표장르정리[[#This Row],[Soulslike]]),1,0)),1,0)</f>
        <v>0</v>
      </c>
      <c r="G110" s="3">
        <f>IF(AND(IF('차트 정리 표'!$O$2 = 표메인[[#This Row],[연령대]], 1, 0),IF(COUNT(표장르정리[[#This Row],[Rhythm]]),1,0)),1,0)</f>
        <v>0</v>
      </c>
      <c r="H110" s="3">
        <f>IF(AND(IF('차트 정리 표'!$O$2 = 표메인[[#This Row],[연령대]], 1, 0),IF(COUNT(표장르정리[[#This Row],[Racing]]),1,0)),1,0)</f>
        <v>0</v>
      </c>
      <c r="I110" s="3">
        <f>IF(AND(IF('차트 정리 표'!$O$2 = 표메인[[#This Row],[연령대]], 1, 0),IF(COUNT(표장르정리[[#This Row],[Sport]]),1,0)),1,0)</f>
        <v>0</v>
      </c>
      <c r="J110" s="3">
        <f>IF(AND(IF('차트 정리 표'!$O$2 = 표메인[[#This Row],[연령대]], 1, 0),IF(COUNT(표장르정리[[#This Row],[Stealth]]),1,0)),1,0)</f>
        <v>0</v>
      </c>
      <c r="K110" s="3">
        <f>IF(AND(IF('차트 정리 표'!$O$2 = 표메인[[#This Row],[연령대]], 1, 0),IF(COUNT(표장르정리[[#This Row],[Strategy]]),1,0)),1,0)</f>
        <v>0</v>
      </c>
      <c r="L110" s="3">
        <f>IF(AND(IF('차트 정리 표'!$O$2 = 표메인[[#This Row],[연령대]], 1, 0),IF(COUNT(표장르정리[[#This Row],[Puzzle]]),1,0)),1,0)</f>
        <v>0</v>
      </c>
      <c r="M110" s="3">
        <f>IF(AND(IF('차트 정리 표'!$O$2 = 표메인[[#This Row],[연령대]], 1, 0),IF(COUNT(표장르정리[[#This Row],[Board]]),1,0)),1,0)</f>
        <v>0</v>
      </c>
      <c r="N110" s="3">
        <f>IF(AND(IF('차트 정리 표'!$O$2 = 표메인[[#This Row],[연령대]], 1, 0),IF(COUNT(표장르정리[[#This Row],[Arcade]]),1,0)),1,0)</f>
        <v>0</v>
      </c>
      <c r="O110" s="3">
        <f>IF(AND(IF('차트 정리 표'!$O$2 = 표메인[[#This Row],[연령대]], 1, 0),IF(COUNT(표장르정리[[#This Row],[Simulation]]),1,0)),1,0)</f>
        <v>0</v>
      </c>
      <c r="P110" s="34">
        <f>IF(AND(IF('차트 정리 표'!$O$19 = 표메인[[#This Row],[연령대]], 1, 0),IF('차트 정리 표'!$J$20=표메인[[#This Row],[타격감
시각적 효과]],1,0)),1,0)</f>
        <v>0</v>
      </c>
      <c r="Q110" s="34">
        <f>IF(AND(IF('차트 정리 표'!$O$19 = 표메인[[#This Row],[연령대]], 1, 0),IF('차트 정리 표'!$J$21=표메인[[#This Row],[타격감
시각적 효과]],1,0)),1,0)</f>
        <v>0</v>
      </c>
      <c r="R110" s="34">
        <f>IF(AND(IF('차트 정리 표'!$O$19 = 표메인[[#This Row],[연령대]], 1, 0),IF('차트 정리 표'!$J$22=표메인[[#This Row],[타격감
시각적 효과]],1,0)),1,0)</f>
        <v>0</v>
      </c>
      <c r="S110" s="34">
        <f>IF(AND(IF('차트 정리 표'!$O$19 = 표메인[[#This Row],[연령대]], 1, 0),IF('차트 정리 표'!$J$23=표메인[[#This Row],[타격감
시각적 효과]],1,0)),1,0)</f>
        <v>0</v>
      </c>
      <c r="T110" s="34">
        <f>IF(AND(IF('차트 정리 표'!$O$25 = 표메인[[#This Row],[연령대]], 1, 0),IF('차트 정리 표'!$J$26=표메인[게임몰입도
청각적 효과],1,0)),1,0)</f>
        <v>0</v>
      </c>
      <c r="U110" s="34">
        <f>IF(AND(IF('차트 정리 표'!$O$25 = 표메인[[#This Row],[연령대]], 1, 0),IF('차트 정리 표'!$J$27=표메인[게임몰입도
청각적 효과],1,0)),1,0)</f>
        <v>0</v>
      </c>
      <c r="V110" s="34">
        <f>IF(AND(IF('차트 정리 표'!$O$25 = 표메인[[#This Row],[연령대]], 1, 0),IF('차트 정리 표'!$J$28=표메인[게임몰입도
청각적 효과],1,0)),1,0)</f>
        <v>0</v>
      </c>
    </row>
    <row r="111" spans="1:22" x14ac:dyDescent="0.3">
      <c r="A111" s="3">
        <f>IF(AND(IF('차트 정리 표'!$O$2 = 표메인[[#This Row],[연령대]], 1, 0),IF(COUNT(표장르정리[[#This Row],[RPG]]),1,0)), 1, 0)</f>
        <v>0</v>
      </c>
      <c r="B111" s="3">
        <f>IF(AND(IF('차트 정리 표'!$O$2 = 표메인[[#This Row],[연령대]], 1, 0),IF(COUNT(표장르정리[[#This Row],[AOS]]),1,0)),1,0)</f>
        <v>0</v>
      </c>
      <c r="C111" s="3">
        <f>IF(AND(IF('차트 정리 표'!$O$2 = 표메인[[#This Row],[연령대]], 1, 0),IF(COUNT(표장르정리[[#This Row],[FPS]]),1,0)),1,0)</f>
        <v>0</v>
      </c>
      <c r="D111" s="3">
        <f>IF(AND(IF('차트 정리 표'!$O$2 = 표메인[[#This Row],[연령대]], 1, 0),IF(COUNT(표장르정리[[#This Row],[CCG]]),1,0)),1,0)</f>
        <v>0</v>
      </c>
      <c r="E111" s="3">
        <f>IF(AND(IF('차트 정리 표'!$O$2 = 표메인[[#This Row],[연령대]], 1, 0),IF(COUNT(표장르정리[[#This Row],[Roguelike]]),1,0)),1,0)</f>
        <v>0</v>
      </c>
      <c r="F111" s="3">
        <f>IF(AND(IF('차트 정리 표'!$O$2 = 표메인[[#This Row],[연령대]], 1, 0),IF(COUNT(표장르정리[[#This Row],[Soulslike]]),1,0)),1,0)</f>
        <v>0</v>
      </c>
      <c r="G111" s="3">
        <f>IF(AND(IF('차트 정리 표'!$O$2 = 표메인[[#This Row],[연령대]], 1, 0),IF(COUNT(표장르정리[[#This Row],[Rhythm]]),1,0)),1,0)</f>
        <v>0</v>
      </c>
      <c r="H111" s="3">
        <f>IF(AND(IF('차트 정리 표'!$O$2 = 표메인[[#This Row],[연령대]], 1, 0),IF(COUNT(표장르정리[[#This Row],[Racing]]),1,0)),1,0)</f>
        <v>0</v>
      </c>
      <c r="I111" s="3">
        <f>IF(AND(IF('차트 정리 표'!$O$2 = 표메인[[#This Row],[연령대]], 1, 0),IF(COUNT(표장르정리[[#This Row],[Sport]]),1,0)),1,0)</f>
        <v>0</v>
      </c>
      <c r="J111" s="3">
        <f>IF(AND(IF('차트 정리 표'!$O$2 = 표메인[[#This Row],[연령대]], 1, 0),IF(COUNT(표장르정리[[#This Row],[Stealth]]),1,0)),1,0)</f>
        <v>0</v>
      </c>
      <c r="K111" s="3">
        <f>IF(AND(IF('차트 정리 표'!$O$2 = 표메인[[#This Row],[연령대]], 1, 0),IF(COUNT(표장르정리[[#This Row],[Strategy]]),1,0)),1,0)</f>
        <v>0</v>
      </c>
      <c r="L111" s="3">
        <f>IF(AND(IF('차트 정리 표'!$O$2 = 표메인[[#This Row],[연령대]], 1, 0),IF(COUNT(표장르정리[[#This Row],[Puzzle]]),1,0)),1,0)</f>
        <v>0</v>
      </c>
      <c r="M111" s="3">
        <f>IF(AND(IF('차트 정리 표'!$O$2 = 표메인[[#This Row],[연령대]], 1, 0),IF(COUNT(표장르정리[[#This Row],[Board]]),1,0)),1,0)</f>
        <v>0</v>
      </c>
      <c r="N111" s="3">
        <f>IF(AND(IF('차트 정리 표'!$O$2 = 표메인[[#This Row],[연령대]], 1, 0),IF(COUNT(표장르정리[[#This Row],[Arcade]]),1,0)),1,0)</f>
        <v>0</v>
      </c>
      <c r="O111" s="3">
        <f>IF(AND(IF('차트 정리 표'!$O$2 = 표메인[[#This Row],[연령대]], 1, 0),IF(COUNT(표장르정리[[#This Row],[Simulation]]),1,0)),1,0)</f>
        <v>0</v>
      </c>
      <c r="P111" s="34">
        <f>IF(AND(IF('차트 정리 표'!$O$19 = 표메인[[#This Row],[연령대]], 1, 0),IF('차트 정리 표'!$J$20=표메인[[#This Row],[타격감
시각적 효과]],1,0)),1,0)</f>
        <v>0</v>
      </c>
      <c r="Q111" s="34">
        <f>IF(AND(IF('차트 정리 표'!$O$19 = 표메인[[#This Row],[연령대]], 1, 0),IF('차트 정리 표'!$J$21=표메인[[#This Row],[타격감
시각적 효과]],1,0)),1,0)</f>
        <v>0</v>
      </c>
      <c r="R111" s="34">
        <f>IF(AND(IF('차트 정리 표'!$O$19 = 표메인[[#This Row],[연령대]], 1, 0),IF('차트 정리 표'!$J$22=표메인[[#This Row],[타격감
시각적 효과]],1,0)),1,0)</f>
        <v>0</v>
      </c>
      <c r="S111" s="34">
        <f>IF(AND(IF('차트 정리 표'!$O$19 = 표메인[[#This Row],[연령대]], 1, 0),IF('차트 정리 표'!$J$23=표메인[[#This Row],[타격감
시각적 효과]],1,0)),1,0)</f>
        <v>0</v>
      </c>
      <c r="T111" s="34">
        <f>IF(AND(IF('차트 정리 표'!$O$25 = 표메인[[#This Row],[연령대]], 1, 0),IF('차트 정리 표'!$J$26=표메인[게임몰입도
청각적 효과],1,0)),1,0)</f>
        <v>0</v>
      </c>
      <c r="U111" s="34">
        <f>IF(AND(IF('차트 정리 표'!$O$25 = 표메인[[#This Row],[연령대]], 1, 0),IF('차트 정리 표'!$J$27=표메인[게임몰입도
청각적 효과],1,0)),1,0)</f>
        <v>0</v>
      </c>
      <c r="V111" s="34">
        <f>IF(AND(IF('차트 정리 표'!$O$25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표'!$O$2 = 표메인[[#This Row],[연령대]], 1, 0),IF(COUNT(표장르정리[[#This Row],[RPG]]),1,0)), 1, 0)</f>
        <v>0</v>
      </c>
      <c r="B112" s="3">
        <f>IF(AND(IF('차트 정리 표'!$O$2 = 표메인[[#This Row],[연령대]], 1, 0),IF(COUNT(표장르정리[[#This Row],[AOS]]),1,0)),1,0)</f>
        <v>0</v>
      </c>
      <c r="C112" s="3">
        <f>IF(AND(IF('차트 정리 표'!$O$2 = 표메인[[#This Row],[연령대]], 1, 0),IF(COUNT(표장르정리[[#This Row],[FPS]]),1,0)),1,0)</f>
        <v>0</v>
      </c>
      <c r="D112" s="3">
        <f>IF(AND(IF('차트 정리 표'!$O$2 = 표메인[[#This Row],[연령대]], 1, 0),IF(COUNT(표장르정리[[#This Row],[CCG]]),1,0)),1,0)</f>
        <v>0</v>
      </c>
      <c r="E112" s="3">
        <f>IF(AND(IF('차트 정리 표'!$O$2 = 표메인[[#This Row],[연령대]], 1, 0),IF(COUNT(표장르정리[[#This Row],[Roguelike]]),1,0)),1,0)</f>
        <v>0</v>
      </c>
      <c r="F112" s="3">
        <f>IF(AND(IF('차트 정리 표'!$O$2 = 표메인[[#This Row],[연령대]], 1, 0),IF(COUNT(표장르정리[[#This Row],[Soulslike]]),1,0)),1,0)</f>
        <v>0</v>
      </c>
      <c r="G112" s="3">
        <f>IF(AND(IF('차트 정리 표'!$O$2 = 표메인[[#This Row],[연령대]], 1, 0),IF(COUNT(표장르정리[[#This Row],[Rhythm]]),1,0)),1,0)</f>
        <v>0</v>
      </c>
      <c r="H112" s="3">
        <f>IF(AND(IF('차트 정리 표'!$O$2 = 표메인[[#This Row],[연령대]], 1, 0),IF(COUNT(표장르정리[[#This Row],[Racing]]),1,0)),1,0)</f>
        <v>0</v>
      </c>
      <c r="I112" s="3">
        <f>IF(AND(IF('차트 정리 표'!$O$2 = 표메인[[#This Row],[연령대]], 1, 0),IF(COUNT(표장르정리[[#This Row],[Sport]]),1,0)),1,0)</f>
        <v>0</v>
      </c>
      <c r="J112" s="3">
        <f>IF(AND(IF('차트 정리 표'!$O$2 = 표메인[[#This Row],[연령대]], 1, 0),IF(COUNT(표장르정리[[#This Row],[Stealth]]),1,0)),1,0)</f>
        <v>0</v>
      </c>
      <c r="K112" s="3">
        <f>IF(AND(IF('차트 정리 표'!$O$2 = 표메인[[#This Row],[연령대]], 1, 0),IF(COUNT(표장르정리[[#This Row],[Strategy]]),1,0)),1,0)</f>
        <v>0</v>
      </c>
      <c r="L112" s="3">
        <f>IF(AND(IF('차트 정리 표'!$O$2 = 표메인[[#This Row],[연령대]], 1, 0),IF(COUNT(표장르정리[[#This Row],[Puzzle]]),1,0)),1,0)</f>
        <v>0</v>
      </c>
      <c r="M112" s="3">
        <f>IF(AND(IF('차트 정리 표'!$O$2 = 표메인[[#This Row],[연령대]], 1, 0),IF(COUNT(표장르정리[[#This Row],[Board]]),1,0)),1,0)</f>
        <v>0</v>
      </c>
      <c r="N112" s="3">
        <f>IF(AND(IF('차트 정리 표'!$O$2 = 표메인[[#This Row],[연령대]], 1, 0),IF(COUNT(표장르정리[[#This Row],[Arcade]]),1,0)),1,0)</f>
        <v>0</v>
      </c>
      <c r="O112" s="3">
        <f>IF(AND(IF('차트 정리 표'!$O$2 = 표메인[[#This Row],[연령대]], 1, 0),IF(COUNT(표장르정리[[#This Row],[Simulation]]),1,0)),1,0)</f>
        <v>0</v>
      </c>
      <c r="P112" s="34">
        <f>IF(AND(IF('차트 정리 표'!$O$19 = 표메인[[#This Row],[연령대]], 1, 0),IF('차트 정리 표'!$J$20=표메인[[#This Row],[타격감
시각적 효과]],1,0)),1,0)</f>
        <v>0</v>
      </c>
      <c r="Q112" s="34">
        <f>IF(AND(IF('차트 정리 표'!$O$19 = 표메인[[#This Row],[연령대]], 1, 0),IF('차트 정리 표'!$J$21=표메인[[#This Row],[타격감
시각적 효과]],1,0)),1,0)</f>
        <v>0</v>
      </c>
      <c r="R112" s="34">
        <f>IF(AND(IF('차트 정리 표'!$O$19 = 표메인[[#This Row],[연령대]], 1, 0),IF('차트 정리 표'!$J$22=표메인[[#This Row],[타격감
시각적 효과]],1,0)),1,0)</f>
        <v>0</v>
      </c>
      <c r="S112" s="34">
        <f>IF(AND(IF('차트 정리 표'!$O$19 = 표메인[[#This Row],[연령대]], 1, 0),IF('차트 정리 표'!$J$23=표메인[[#This Row],[타격감
시각적 효과]],1,0)),1,0)</f>
        <v>0</v>
      </c>
      <c r="T112" s="34">
        <f>IF(AND(IF('차트 정리 표'!$O$25 = 표메인[[#This Row],[연령대]], 1, 0),IF('차트 정리 표'!$J$26=표메인[게임몰입도
청각적 효과],1,0)),1,0)</f>
        <v>0</v>
      </c>
      <c r="U112" s="34">
        <f>IF(AND(IF('차트 정리 표'!$O$25 = 표메인[[#This Row],[연령대]], 1, 0),IF('차트 정리 표'!$J$27=표메인[게임몰입도
청각적 효과],1,0)),1,0)</f>
        <v>0</v>
      </c>
      <c r="V112" s="34">
        <f>IF(AND(IF('차트 정리 표'!$O$25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표'!$O$2 = 표메인[[#This Row],[연령대]], 1, 0),IF(COUNT(표장르정리[[#This Row],[RPG]]),1,0)), 1, 0)</f>
        <v>0</v>
      </c>
      <c r="B113" s="3">
        <f>IF(AND(IF('차트 정리 표'!$O$2 = 표메인[[#This Row],[연령대]], 1, 0),IF(COUNT(표장르정리[[#This Row],[AOS]]),1,0)),1,0)</f>
        <v>0</v>
      </c>
      <c r="C113" s="3">
        <f>IF(AND(IF('차트 정리 표'!$O$2 = 표메인[[#This Row],[연령대]], 1, 0),IF(COUNT(표장르정리[[#This Row],[FPS]]),1,0)),1,0)</f>
        <v>0</v>
      </c>
      <c r="D113" s="3">
        <f>IF(AND(IF('차트 정리 표'!$O$2 = 표메인[[#This Row],[연령대]], 1, 0),IF(COUNT(표장르정리[[#This Row],[CCG]]),1,0)),1,0)</f>
        <v>0</v>
      </c>
      <c r="E113" s="3">
        <f>IF(AND(IF('차트 정리 표'!$O$2 = 표메인[[#This Row],[연령대]], 1, 0),IF(COUNT(표장르정리[[#This Row],[Roguelike]]),1,0)),1,0)</f>
        <v>0</v>
      </c>
      <c r="F113" s="3">
        <f>IF(AND(IF('차트 정리 표'!$O$2 = 표메인[[#This Row],[연령대]], 1, 0),IF(COUNT(표장르정리[[#This Row],[Soulslike]]),1,0)),1,0)</f>
        <v>0</v>
      </c>
      <c r="G113" s="3">
        <f>IF(AND(IF('차트 정리 표'!$O$2 = 표메인[[#This Row],[연령대]], 1, 0),IF(COUNT(표장르정리[[#This Row],[Rhythm]]),1,0)),1,0)</f>
        <v>0</v>
      </c>
      <c r="H113" s="3">
        <f>IF(AND(IF('차트 정리 표'!$O$2 = 표메인[[#This Row],[연령대]], 1, 0),IF(COUNT(표장르정리[[#This Row],[Racing]]),1,0)),1,0)</f>
        <v>0</v>
      </c>
      <c r="I113" s="3">
        <f>IF(AND(IF('차트 정리 표'!$O$2 = 표메인[[#This Row],[연령대]], 1, 0),IF(COUNT(표장르정리[[#This Row],[Sport]]),1,0)),1,0)</f>
        <v>0</v>
      </c>
      <c r="J113" s="3">
        <f>IF(AND(IF('차트 정리 표'!$O$2 = 표메인[[#This Row],[연령대]], 1, 0),IF(COUNT(표장르정리[[#This Row],[Stealth]]),1,0)),1,0)</f>
        <v>0</v>
      </c>
      <c r="K113" s="3">
        <f>IF(AND(IF('차트 정리 표'!$O$2 = 표메인[[#This Row],[연령대]], 1, 0),IF(COUNT(표장르정리[[#This Row],[Strategy]]),1,0)),1,0)</f>
        <v>0</v>
      </c>
      <c r="L113" s="3">
        <f>IF(AND(IF('차트 정리 표'!$O$2 = 표메인[[#This Row],[연령대]], 1, 0),IF(COUNT(표장르정리[[#This Row],[Puzzle]]),1,0)),1,0)</f>
        <v>0</v>
      </c>
      <c r="M113" s="3">
        <f>IF(AND(IF('차트 정리 표'!$O$2 = 표메인[[#This Row],[연령대]], 1, 0),IF(COUNT(표장르정리[[#This Row],[Board]]),1,0)),1,0)</f>
        <v>0</v>
      </c>
      <c r="N113" s="3">
        <f>IF(AND(IF('차트 정리 표'!$O$2 = 표메인[[#This Row],[연령대]], 1, 0),IF(COUNT(표장르정리[[#This Row],[Arcade]]),1,0)),1,0)</f>
        <v>0</v>
      </c>
      <c r="O113" s="3">
        <f>IF(AND(IF('차트 정리 표'!$O$2 = 표메인[[#This Row],[연령대]], 1, 0),IF(COUNT(표장르정리[[#This Row],[Simulation]]),1,0)),1,0)</f>
        <v>0</v>
      </c>
      <c r="P113" s="34">
        <f>IF(AND(IF('차트 정리 표'!$O$19 = 표메인[[#This Row],[연령대]], 1, 0),IF('차트 정리 표'!$J$20=표메인[[#This Row],[타격감
시각적 효과]],1,0)),1,0)</f>
        <v>0</v>
      </c>
      <c r="Q113" s="34">
        <f>IF(AND(IF('차트 정리 표'!$O$19 = 표메인[[#This Row],[연령대]], 1, 0),IF('차트 정리 표'!$J$21=표메인[[#This Row],[타격감
시각적 효과]],1,0)),1,0)</f>
        <v>0</v>
      </c>
      <c r="R113" s="34">
        <f>IF(AND(IF('차트 정리 표'!$O$19 = 표메인[[#This Row],[연령대]], 1, 0),IF('차트 정리 표'!$J$22=표메인[[#This Row],[타격감
시각적 효과]],1,0)),1,0)</f>
        <v>0</v>
      </c>
      <c r="S113" s="34">
        <f>IF(AND(IF('차트 정리 표'!$O$19 = 표메인[[#This Row],[연령대]], 1, 0),IF('차트 정리 표'!$J$23=표메인[[#This Row],[타격감
시각적 효과]],1,0)),1,0)</f>
        <v>0</v>
      </c>
      <c r="T113" s="34">
        <f>IF(AND(IF('차트 정리 표'!$O$25 = 표메인[[#This Row],[연령대]], 1, 0),IF('차트 정리 표'!$J$26=표메인[게임몰입도
청각적 효과],1,0)),1,0)</f>
        <v>0</v>
      </c>
      <c r="U113" s="34">
        <f>IF(AND(IF('차트 정리 표'!$O$25 = 표메인[[#This Row],[연령대]], 1, 0),IF('차트 정리 표'!$J$27=표메인[게임몰입도
청각적 효과],1,0)),1,0)</f>
        <v>0</v>
      </c>
      <c r="V113" s="34">
        <f>IF(AND(IF('차트 정리 표'!$O$25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표'!$O$2 = 표메인[[#This Row],[연령대]], 1, 0),IF(COUNT(표장르정리[[#This Row],[RPG]]),1,0)), 1, 0)</f>
        <v>0</v>
      </c>
      <c r="B114" s="3">
        <f>IF(AND(IF('차트 정리 표'!$O$2 = 표메인[[#This Row],[연령대]], 1, 0),IF(COUNT(표장르정리[[#This Row],[AOS]]),1,0)),1,0)</f>
        <v>0</v>
      </c>
      <c r="C114" s="3">
        <f>IF(AND(IF('차트 정리 표'!$O$2 = 표메인[[#This Row],[연령대]], 1, 0),IF(COUNT(표장르정리[[#This Row],[FPS]]),1,0)),1,0)</f>
        <v>0</v>
      </c>
      <c r="D114" s="3">
        <f>IF(AND(IF('차트 정리 표'!$O$2 = 표메인[[#This Row],[연령대]], 1, 0),IF(COUNT(표장르정리[[#This Row],[CCG]]),1,0)),1,0)</f>
        <v>0</v>
      </c>
      <c r="E114" s="3">
        <f>IF(AND(IF('차트 정리 표'!$O$2 = 표메인[[#This Row],[연령대]], 1, 0),IF(COUNT(표장르정리[[#This Row],[Roguelike]]),1,0)),1,0)</f>
        <v>0</v>
      </c>
      <c r="F114" s="3">
        <f>IF(AND(IF('차트 정리 표'!$O$2 = 표메인[[#This Row],[연령대]], 1, 0),IF(COUNT(표장르정리[[#This Row],[Soulslike]]),1,0)),1,0)</f>
        <v>0</v>
      </c>
      <c r="G114" s="3">
        <f>IF(AND(IF('차트 정리 표'!$O$2 = 표메인[[#This Row],[연령대]], 1, 0),IF(COUNT(표장르정리[[#This Row],[Rhythm]]),1,0)),1,0)</f>
        <v>0</v>
      </c>
      <c r="H114" s="3">
        <f>IF(AND(IF('차트 정리 표'!$O$2 = 표메인[[#This Row],[연령대]], 1, 0),IF(COUNT(표장르정리[[#This Row],[Racing]]),1,0)),1,0)</f>
        <v>0</v>
      </c>
      <c r="I114" s="3">
        <f>IF(AND(IF('차트 정리 표'!$O$2 = 표메인[[#This Row],[연령대]], 1, 0),IF(COUNT(표장르정리[[#This Row],[Sport]]),1,0)),1,0)</f>
        <v>0</v>
      </c>
      <c r="J114" s="3">
        <f>IF(AND(IF('차트 정리 표'!$O$2 = 표메인[[#This Row],[연령대]], 1, 0),IF(COUNT(표장르정리[[#This Row],[Stealth]]),1,0)),1,0)</f>
        <v>0</v>
      </c>
      <c r="K114" s="3">
        <f>IF(AND(IF('차트 정리 표'!$O$2 = 표메인[[#This Row],[연령대]], 1, 0),IF(COUNT(표장르정리[[#This Row],[Strategy]]),1,0)),1,0)</f>
        <v>0</v>
      </c>
      <c r="L114" s="3">
        <f>IF(AND(IF('차트 정리 표'!$O$2 = 표메인[[#This Row],[연령대]], 1, 0),IF(COUNT(표장르정리[[#This Row],[Puzzle]]),1,0)),1,0)</f>
        <v>0</v>
      </c>
      <c r="M114" s="3">
        <f>IF(AND(IF('차트 정리 표'!$O$2 = 표메인[[#This Row],[연령대]], 1, 0),IF(COUNT(표장르정리[[#This Row],[Board]]),1,0)),1,0)</f>
        <v>0</v>
      </c>
      <c r="N114" s="3">
        <f>IF(AND(IF('차트 정리 표'!$O$2 = 표메인[[#This Row],[연령대]], 1, 0),IF(COUNT(표장르정리[[#This Row],[Arcade]]),1,0)),1,0)</f>
        <v>0</v>
      </c>
      <c r="O114" s="3">
        <f>IF(AND(IF('차트 정리 표'!$O$2 = 표메인[[#This Row],[연령대]], 1, 0),IF(COUNT(표장르정리[[#This Row],[Simulation]]),1,0)),1,0)</f>
        <v>0</v>
      </c>
      <c r="P114" s="34">
        <f>IF(AND(IF('차트 정리 표'!$O$19 = 표메인[[#This Row],[연령대]], 1, 0),IF('차트 정리 표'!$J$20=표메인[[#This Row],[타격감
시각적 효과]],1,0)),1,0)</f>
        <v>0</v>
      </c>
      <c r="Q114" s="34">
        <f>IF(AND(IF('차트 정리 표'!$O$19 = 표메인[[#This Row],[연령대]], 1, 0),IF('차트 정리 표'!$J$21=표메인[[#This Row],[타격감
시각적 효과]],1,0)),1,0)</f>
        <v>0</v>
      </c>
      <c r="R114" s="34">
        <f>IF(AND(IF('차트 정리 표'!$O$19 = 표메인[[#This Row],[연령대]], 1, 0),IF('차트 정리 표'!$J$22=표메인[[#This Row],[타격감
시각적 효과]],1,0)),1,0)</f>
        <v>0</v>
      </c>
      <c r="S114" s="34">
        <f>IF(AND(IF('차트 정리 표'!$O$19 = 표메인[[#This Row],[연령대]], 1, 0),IF('차트 정리 표'!$J$23=표메인[[#This Row],[타격감
시각적 효과]],1,0)),1,0)</f>
        <v>0</v>
      </c>
      <c r="T114" s="34">
        <f>IF(AND(IF('차트 정리 표'!$O$25 = 표메인[[#This Row],[연령대]], 1, 0),IF('차트 정리 표'!$J$26=표메인[게임몰입도
청각적 효과],1,0)),1,0)</f>
        <v>0</v>
      </c>
      <c r="U114" s="34">
        <f>IF(AND(IF('차트 정리 표'!$O$25 = 표메인[[#This Row],[연령대]], 1, 0),IF('차트 정리 표'!$J$27=표메인[게임몰입도
청각적 효과],1,0)),1,0)</f>
        <v>0</v>
      </c>
      <c r="V114" s="34">
        <f>IF(AND(IF('차트 정리 표'!$O$25 = 표메인[[#This Row],[연령대]], 1, 0),IF('차트 정리 표'!$J$28=표메인[게임몰입도
청각적 효과],1,0)),1,0)</f>
        <v>0</v>
      </c>
    </row>
    <row r="115" spans="1:22" x14ac:dyDescent="0.3">
      <c r="A115" s="3">
        <f>IF(AND(IF('차트 정리 표'!$O$2 = 표메인[[#This Row],[연령대]], 1, 0),IF(COUNT(표장르정리[[#This Row],[RPG]]),1,0)), 1, 0)</f>
        <v>0</v>
      </c>
      <c r="B115" s="3">
        <f>IF(AND(IF('차트 정리 표'!$O$2 = 표메인[[#This Row],[연령대]], 1, 0),IF(COUNT(표장르정리[[#This Row],[AOS]]),1,0)),1,0)</f>
        <v>0</v>
      </c>
      <c r="C115" s="3">
        <f>IF(AND(IF('차트 정리 표'!$O$2 = 표메인[[#This Row],[연령대]], 1, 0),IF(COUNT(표장르정리[[#This Row],[FPS]]),1,0)),1,0)</f>
        <v>0</v>
      </c>
      <c r="D115" s="3">
        <f>IF(AND(IF('차트 정리 표'!$O$2 = 표메인[[#This Row],[연령대]], 1, 0),IF(COUNT(표장르정리[[#This Row],[CCG]]),1,0)),1,0)</f>
        <v>0</v>
      </c>
      <c r="E115" s="3">
        <f>IF(AND(IF('차트 정리 표'!$O$2 = 표메인[[#This Row],[연령대]], 1, 0),IF(COUNT(표장르정리[[#This Row],[Roguelike]]),1,0)),1,0)</f>
        <v>0</v>
      </c>
      <c r="F115" s="3">
        <f>IF(AND(IF('차트 정리 표'!$O$2 = 표메인[[#This Row],[연령대]], 1, 0),IF(COUNT(표장르정리[[#This Row],[Soulslike]]),1,0)),1,0)</f>
        <v>0</v>
      </c>
      <c r="G115" s="3">
        <f>IF(AND(IF('차트 정리 표'!$O$2 = 표메인[[#This Row],[연령대]], 1, 0),IF(COUNT(표장르정리[[#This Row],[Rhythm]]),1,0)),1,0)</f>
        <v>0</v>
      </c>
      <c r="H115" s="3">
        <f>IF(AND(IF('차트 정리 표'!$O$2 = 표메인[[#This Row],[연령대]], 1, 0),IF(COUNT(표장르정리[[#This Row],[Racing]]),1,0)),1,0)</f>
        <v>0</v>
      </c>
      <c r="I115" s="3">
        <f>IF(AND(IF('차트 정리 표'!$O$2 = 표메인[[#This Row],[연령대]], 1, 0),IF(COUNT(표장르정리[[#This Row],[Sport]]),1,0)),1,0)</f>
        <v>0</v>
      </c>
      <c r="J115" s="3">
        <f>IF(AND(IF('차트 정리 표'!$O$2 = 표메인[[#This Row],[연령대]], 1, 0),IF(COUNT(표장르정리[[#This Row],[Stealth]]),1,0)),1,0)</f>
        <v>0</v>
      </c>
      <c r="K115" s="3">
        <f>IF(AND(IF('차트 정리 표'!$O$2 = 표메인[[#This Row],[연령대]], 1, 0),IF(COUNT(표장르정리[[#This Row],[Strategy]]),1,0)),1,0)</f>
        <v>0</v>
      </c>
      <c r="L115" s="3">
        <f>IF(AND(IF('차트 정리 표'!$O$2 = 표메인[[#This Row],[연령대]], 1, 0),IF(COUNT(표장르정리[[#This Row],[Puzzle]]),1,0)),1,0)</f>
        <v>0</v>
      </c>
      <c r="M115" s="3">
        <f>IF(AND(IF('차트 정리 표'!$O$2 = 표메인[[#This Row],[연령대]], 1, 0),IF(COUNT(표장르정리[[#This Row],[Board]]),1,0)),1,0)</f>
        <v>0</v>
      </c>
      <c r="N115" s="3">
        <f>IF(AND(IF('차트 정리 표'!$O$2 = 표메인[[#This Row],[연령대]], 1, 0),IF(COUNT(표장르정리[[#This Row],[Arcade]]),1,0)),1,0)</f>
        <v>0</v>
      </c>
      <c r="O115" s="3">
        <f>IF(AND(IF('차트 정리 표'!$O$2 = 표메인[[#This Row],[연령대]], 1, 0),IF(COUNT(표장르정리[[#This Row],[Simulation]]),1,0)),1,0)</f>
        <v>0</v>
      </c>
      <c r="P115" s="34">
        <f>IF(AND(IF('차트 정리 표'!$O$19 = 표메인[[#This Row],[연령대]], 1, 0),IF('차트 정리 표'!$J$20=표메인[[#This Row],[타격감
시각적 효과]],1,0)),1,0)</f>
        <v>0</v>
      </c>
      <c r="Q115" s="34">
        <f>IF(AND(IF('차트 정리 표'!$O$19 = 표메인[[#This Row],[연령대]], 1, 0),IF('차트 정리 표'!$J$21=표메인[[#This Row],[타격감
시각적 효과]],1,0)),1,0)</f>
        <v>0</v>
      </c>
      <c r="R115" s="34">
        <f>IF(AND(IF('차트 정리 표'!$O$19 = 표메인[[#This Row],[연령대]], 1, 0),IF('차트 정리 표'!$J$22=표메인[[#This Row],[타격감
시각적 효과]],1,0)),1,0)</f>
        <v>0</v>
      </c>
      <c r="S115" s="34">
        <f>IF(AND(IF('차트 정리 표'!$O$19 = 표메인[[#This Row],[연령대]], 1, 0),IF('차트 정리 표'!$J$23=표메인[[#This Row],[타격감
시각적 효과]],1,0)),1,0)</f>
        <v>0</v>
      </c>
      <c r="T115" s="34">
        <f>IF(AND(IF('차트 정리 표'!$O$25 = 표메인[[#This Row],[연령대]], 1, 0),IF('차트 정리 표'!$J$26=표메인[게임몰입도
청각적 효과],1,0)),1,0)</f>
        <v>0</v>
      </c>
      <c r="U115" s="34">
        <f>IF(AND(IF('차트 정리 표'!$O$25 = 표메인[[#This Row],[연령대]], 1, 0),IF('차트 정리 표'!$J$27=표메인[게임몰입도
청각적 효과],1,0)),1,0)</f>
        <v>0</v>
      </c>
      <c r="V115" s="34">
        <f>IF(AND(IF('차트 정리 표'!$O$25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표'!$O$2 = 표메인[[#This Row],[연령대]], 1, 0),IF(COUNT(표장르정리[[#This Row],[RPG]]),1,0)), 1, 0)</f>
        <v>0</v>
      </c>
      <c r="B116" s="3">
        <f>IF(AND(IF('차트 정리 표'!$O$2 = 표메인[[#This Row],[연령대]], 1, 0),IF(COUNT(표장르정리[[#This Row],[AOS]]),1,0)),1,0)</f>
        <v>0</v>
      </c>
      <c r="C116" s="3">
        <f>IF(AND(IF('차트 정리 표'!$O$2 = 표메인[[#This Row],[연령대]], 1, 0),IF(COUNT(표장르정리[[#This Row],[FPS]]),1,0)),1,0)</f>
        <v>0</v>
      </c>
      <c r="D116" s="3">
        <f>IF(AND(IF('차트 정리 표'!$O$2 = 표메인[[#This Row],[연령대]], 1, 0),IF(COUNT(표장르정리[[#This Row],[CCG]]),1,0)),1,0)</f>
        <v>0</v>
      </c>
      <c r="E116" s="3">
        <f>IF(AND(IF('차트 정리 표'!$O$2 = 표메인[[#This Row],[연령대]], 1, 0),IF(COUNT(표장르정리[[#This Row],[Roguelike]]),1,0)),1,0)</f>
        <v>0</v>
      </c>
      <c r="F116" s="3">
        <f>IF(AND(IF('차트 정리 표'!$O$2 = 표메인[[#This Row],[연령대]], 1, 0),IF(COUNT(표장르정리[[#This Row],[Soulslike]]),1,0)),1,0)</f>
        <v>0</v>
      </c>
      <c r="G116" s="3">
        <f>IF(AND(IF('차트 정리 표'!$O$2 = 표메인[[#This Row],[연령대]], 1, 0),IF(COUNT(표장르정리[[#This Row],[Rhythm]]),1,0)),1,0)</f>
        <v>0</v>
      </c>
      <c r="H116" s="3">
        <f>IF(AND(IF('차트 정리 표'!$O$2 = 표메인[[#This Row],[연령대]], 1, 0),IF(COUNT(표장르정리[[#This Row],[Racing]]),1,0)),1,0)</f>
        <v>0</v>
      </c>
      <c r="I116" s="3">
        <f>IF(AND(IF('차트 정리 표'!$O$2 = 표메인[[#This Row],[연령대]], 1, 0),IF(COUNT(표장르정리[[#This Row],[Sport]]),1,0)),1,0)</f>
        <v>0</v>
      </c>
      <c r="J116" s="3">
        <f>IF(AND(IF('차트 정리 표'!$O$2 = 표메인[[#This Row],[연령대]], 1, 0),IF(COUNT(표장르정리[[#This Row],[Stealth]]),1,0)),1,0)</f>
        <v>0</v>
      </c>
      <c r="K116" s="3">
        <f>IF(AND(IF('차트 정리 표'!$O$2 = 표메인[[#This Row],[연령대]], 1, 0),IF(COUNT(표장르정리[[#This Row],[Strategy]]),1,0)),1,0)</f>
        <v>0</v>
      </c>
      <c r="L116" s="3">
        <f>IF(AND(IF('차트 정리 표'!$O$2 = 표메인[[#This Row],[연령대]], 1, 0),IF(COUNT(표장르정리[[#This Row],[Puzzle]]),1,0)),1,0)</f>
        <v>0</v>
      </c>
      <c r="M116" s="3">
        <f>IF(AND(IF('차트 정리 표'!$O$2 = 표메인[[#This Row],[연령대]], 1, 0),IF(COUNT(표장르정리[[#This Row],[Board]]),1,0)),1,0)</f>
        <v>0</v>
      </c>
      <c r="N116" s="3">
        <f>IF(AND(IF('차트 정리 표'!$O$2 = 표메인[[#This Row],[연령대]], 1, 0),IF(COUNT(표장르정리[[#This Row],[Arcade]]),1,0)),1,0)</f>
        <v>0</v>
      </c>
      <c r="O116" s="3">
        <f>IF(AND(IF('차트 정리 표'!$O$2 = 표메인[[#This Row],[연령대]], 1, 0),IF(COUNT(표장르정리[[#This Row],[Simulation]]),1,0)),1,0)</f>
        <v>0</v>
      </c>
      <c r="P116" s="34">
        <f>IF(AND(IF('차트 정리 표'!$O$19 = 표메인[[#This Row],[연령대]], 1, 0),IF('차트 정리 표'!$J$20=표메인[[#This Row],[타격감
시각적 효과]],1,0)),1,0)</f>
        <v>0</v>
      </c>
      <c r="Q116" s="34">
        <f>IF(AND(IF('차트 정리 표'!$O$19 = 표메인[[#This Row],[연령대]], 1, 0),IF('차트 정리 표'!$J$21=표메인[[#This Row],[타격감
시각적 효과]],1,0)),1,0)</f>
        <v>0</v>
      </c>
      <c r="R116" s="34">
        <f>IF(AND(IF('차트 정리 표'!$O$19 = 표메인[[#This Row],[연령대]], 1, 0),IF('차트 정리 표'!$J$22=표메인[[#This Row],[타격감
시각적 효과]],1,0)),1,0)</f>
        <v>0</v>
      </c>
      <c r="S116" s="34">
        <f>IF(AND(IF('차트 정리 표'!$O$19 = 표메인[[#This Row],[연령대]], 1, 0),IF('차트 정리 표'!$J$23=표메인[[#This Row],[타격감
시각적 효과]],1,0)),1,0)</f>
        <v>0</v>
      </c>
      <c r="T116" s="34">
        <f>IF(AND(IF('차트 정리 표'!$O$25 = 표메인[[#This Row],[연령대]], 1, 0),IF('차트 정리 표'!$J$26=표메인[게임몰입도
청각적 효과],1,0)),1,0)</f>
        <v>0</v>
      </c>
      <c r="U116" s="34">
        <f>IF(AND(IF('차트 정리 표'!$O$25 = 표메인[[#This Row],[연령대]], 1, 0),IF('차트 정리 표'!$J$27=표메인[게임몰입도
청각적 효과],1,0)),1,0)</f>
        <v>0</v>
      </c>
      <c r="V116" s="34">
        <f>IF(AND(IF('차트 정리 표'!$O$25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표'!$O$2 = 표메인[[#This Row],[연령대]], 1, 0),IF(COUNT(표장르정리[[#This Row],[RPG]]),1,0)), 1, 0)</f>
        <v>0</v>
      </c>
      <c r="B117" s="3">
        <f>IF(AND(IF('차트 정리 표'!$O$2 = 표메인[[#This Row],[연령대]], 1, 0),IF(COUNT(표장르정리[[#This Row],[AOS]]),1,0)),1,0)</f>
        <v>0</v>
      </c>
      <c r="C117" s="3">
        <f>IF(AND(IF('차트 정리 표'!$O$2 = 표메인[[#This Row],[연령대]], 1, 0),IF(COUNT(표장르정리[[#This Row],[FPS]]),1,0)),1,0)</f>
        <v>0</v>
      </c>
      <c r="D117" s="3">
        <f>IF(AND(IF('차트 정리 표'!$O$2 = 표메인[[#This Row],[연령대]], 1, 0),IF(COUNT(표장르정리[[#This Row],[CCG]]),1,0)),1,0)</f>
        <v>0</v>
      </c>
      <c r="E117" s="3">
        <f>IF(AND(IF('차트 정리 표'!$O$2 = 표메인[[#This Row],[연령대]], 1, 0),IF(COUNT(표장르정리[[#This Row],[Roguelike]]),1,0)),1,0)</f>
        <v>0</v>
      </c>
      <c r="F117" s="3">
        <f>IF(AND(IF('차트 정리 표'!$O$2 = 표메인[[#This Row],[연령대]], 1, 0),IF(COUNT(표장르정리[[#This Row],[Soulslike]]),1,0)),1,0)</f>
        <v>0</v>
      </c>
      <c r="G117" s="3">
        <f>IF(AND(IF('차트 정리 표'!$O$2 = 표메인[[#This Row],[연령대]], 1, 0),IF(COUNT(표장르정리[[#This Row],[Rhythm]]),1,0)),1,0)</f>
        <v>0</v>
      </c>
      <c r="H117" s="3">
        <f>IF(AND(IF('차트 정리 표'!$O$2 = 표메인[[#This Row],[연령대]], 1, 0),IF(COUNT(표장르정리[[#This Row],[Racing]]),1,0)),1,0)</f>
        <v>0</v>
      </c>
      <c r="I117" s="3">
        <f>IF(AND(IF('차트 정리 표'!$O$2 = 표메인[[#This Row],[연령대]], 1, 0),IF(COUNT(표장르정리[[#This Row],[Sport]]),1,0)),1,0)</f>
        <v>0</v>
      </c>
      <c r="J117" s="3">
        <f>IF(AND(IF('차트 정리 표'!$O$2 = 표메인[[#This Row],[연령대]], 1, 0),IF(COUNT(표장르정리[[#This Row],[Stealth]]),1,0)),1,0)</f>
        <v>0</v>
      </c>
      <c r="K117" s="3">
        <f>IF(AND(IF('차트 정리 표'!$O$2 = 표메인[[#This Row],[연령대]], 1, 0),IF(COUNT(표장르정리[[#This Row],[Strategy]]),1,0)),1,0)</f>
        <v>0</v>
      </c>
      <c r="L117" s="3">
        <f>IF(AND(IF('차트 정리 표'!$O$2 = 표메인[[#This Row],[연령대]], 1, 0),IF(COUNT(표장르정리[[#This Row],[Puzzle]]),1,0)),1,0)</f>
        <v>0</v>
      </c>
      <c r="M117" s="3">
        <f>IF(AND(IF('차트 정리 표'!$O$2 = 표메인[[#This Row],[연령대]], 1, 0),IF(COUNT(표장르정리[[#This Row],[Board]]),1,0)),1,0)</f>
        <v>0</v>
      </c>
      <c r="N117" s="3">
        <f>IF(AND(IF('차트 정리 표'!$O$2 = 표메인[[#This Row],[연령대]], 1, 0),IF(COUNT(표장르정리[[#This Row],[Arcade]]),1,0)),1,0)</f>
        <v>0</v>
      </c>
      <c r="O117" s="3">
        <f>IF(AND(IF('차트 정리 표'!$O$2 = 표메인[[#This Row],[연령대]], 1, 0),IF(COUNT(표장르정리[[#This Row],[Simulation]]),1,0)),1,0)</f>
        <v>0</v>
      </c>
      <c r="P117" s="34">
        <f>IF(AND(IF('차트 정리 표'!$O$19 = 표메인[[#This Row],[연령대]], 1, 0),IF('차트 정리 표'!$J$20=표메인[[#This Row],[타격감
시각적 효과]],1,0)),1,0)</f>
        <v>0</v>
      </c>
      <c r="Q117" s="34">
        <f>IF(AND(IF('차트 정리 표'!$O$19 = 표메인[[#This Row],[연령대]], 1, 0),IF('차트 정리 표'!$J$21=표메인[[#This Row],[타격감
시각적 효과]],1,0)),1,0)</f>
        <v>0</v>
      </c>
      <c r="R117" s="34">
        <f>IF(AND(IF('차트 정리 표'!$O$19 = 표메인[[#This Row],[연령대]], 1, 0),IF('차트 정리 표'!$J$22=표메인[[#This Row],[타격감
시각적 효과]],1,0)),1,0)</f>
        <v>0</v>
      </c>
      <c r="S117" s="34">
        <f>IF(AND(IF('차트 정리 표'!$O$19 = 표메인[[#This Row],[연령대]], 1, 0),IF('차트 정리 표'!$J$23=표메인[[#This Row],[타격감
시각적 효과]],1,0)),1,0)</f>
        <v>0</v>
      </c>
      <c r="T117" s="34">
        <f>IF(AND(IF('차트 정리 표'!$O$25 = 표메인[[#This Row],[연령대]], 1, 0),IF('차트 정리 표'!$J$26=표메인[게임몰입도
청각적 효과],1,0)),1,0)</f>
        <v>0</v>
      </c>
      <c r="U117" s="34">
        <f>IF(AND(IF('차트 정리 표'!$O$25 = 표메인[[#This Row],[연령대]], 1, 0),IF('차트 정리 표'!$J$27=표메인[게임몰입도
청각적 효과],1,0)),1,0)</f>
        <v>0</v>
      </c>
      <c r="V117" s="34">
        <f>IF(AND(IF('차트 정리 표'!$O$25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표'!$O$2 = 표메인[[#This Row],[연령대]], 1, 0),IF(COUNT(표장르정리[[#This Row],[RPG]]),1,0)), 1, 0)</f>
        <v>0</v>
      </c>
      <c r="B118" s="3">
        <f>IF(AND(IF('차트 정리 표'!$O$2 = 표메인[[#This Row],[연령대]], 1, 0),IF(COUNT(표장르정리[[#This Row],[AOS]]),1,0)),1,0)</f>
        <v>0</v>
      </c>
      <c r="C118" s="3">
        <f>IF(AND(IF('차트 정리 표'!$O$2 = 표메인[[#This Row],[연령대]], 1, 0),IF(COUNT(표장르정리[[#This Row],[FPS]]),1,0)),1,0)</f>
        <v>0</v>
      </c>
      <c r="D118" s="3">
        <f>IF(AND(IF('차트 정리 표'!$O$2 = 표메인[[#This Row],[연령대]], 1, 0),IF(COUNT(표장르정리[[#This Row],[CCG]]),1,0)),1,0)</f>
        <v>0</v>
      </c>
      <c r="E118" s="3">
        <f>IF(AND(IF('차트 정리 표'!$O$2 = 표메인[[#This Row],[연령대]], 1, 0),IF(COUNT(표장르정리[[#This Row],[Roguelike]]),1,0)),1,0)</f>
        <v>0</v>
      </c>
      <c r="F118" s="3">
        <f>IF(AND(IF('차트 정리 표'!$O$2 = 표메인[[#This Row],[연령대]], 1, 0),IF(COUNT(표장르정리[[#This Row],[Soulslike]]),1,0)),1,0)</f>
        <v>0</v>
      </c>
      <c r="G118" s="3">
        <f>IF(AND(IF('차트 정리 표'!$O$2 = 표메인[[#This Row],[연령대]], 1, 0),IF(COUNT(표장르정리[[#This Row],[Rhythm]]),1,0)),1,0)</f>
        <v>0</v>
      </c>
      <c r="H118" s="3">
        <f>IF(AND(IF('차트 정리 표'!$O$2 = 표메인[[#This Row],[연령대]], 1, 0),IF(COUNT(표장르정리[[#This Row],[Racing]]),1,0)),1,0)</f>
        <v>0</v>
      </c>
      <c r="I118" s="3">
        <f>IF(AND(IF('차트 정리 표'!$O$2 = 표메인[[#This Row],[연령대]], 1, 0),IF(COUNT(표장르정리[[#This Row],[Sport]]),1,0)),1,0)</f>
        <v>0</v>
      </c>
      <c r="J118" s="3">
        <f>IF(AND(IF('차트 정리 표'!$O$2 = 표메인[[#This Row],[연령대]], 1, 0),IF(COUNT(표장르정리[[#This Row],[Stealth]]),1,0)),1,0)</f>
        <v>0</v>
      </c>
      <c r="K118" s="3">
        <f>IF(AND(IF('차트 정리 표'!$O$2 = 표메인[[#This Row],[연령대]], 1, 0),IF(COUNT(표장르정리[[#This Row],[Strategy]]),1,0)),1,0)</f>
        <v>0</v>
      </c>
      <c r="L118" s="3">
        <f>IF(AND(IF('차트 정리 표'!$O$2 = 표메인[[#This Row],[연령대]], 1, 0),IF(COUNT(표장르정리[[#This Row],[Puzzle]]),1,0)),1,0)</f>
        <v>0</v>
      </c>
      <c r="M118" s="3">
        <f>IF(AND(IF('차트 정리 표'!$O$2 = 표메인[[#This Row],[연령대]], 1, 0),IF(COUNT(표장르정리[[#This Row],[Board]]),1,0)),1,0)</f>
        <v>0</v>
      </c>
      <c r="N118" s="3">
        <f>IF(AND(IF('차트 정리 표'!$O$2 = 표메인[[#This Row],[연령대]], 1, 0),IF(COUNT(표장르정리[[#This Row],[Arcade]]),1,0)),1,0)</f>
        <v>0</v>
      </c>
      <c r="O118" s="3">
        <f>IF(AND(IF('차트 정리 표'!$O$2 = 표메인[[#This Row],[연령대]], 1, 0),IF(COUNT(표장르정리[[#This Row],[Simulation]]),1,0)),1,0)</f>
        <v>0</v>
      </c>
      <c r="P118" s="34">
        <f>IF(AND(IF('차트 정리 표'!$O$19 = 표메인[[#This Row],[연령대]], 1, 0),IF('차트 정리 표'!$J$20=표메인[[#This Row],[타격감
시각적 효과]],1,0)),1,0)</f>
        <v>0</v>
      </c>
      <c r="Q118" s="34">
        <f>IF(AND(IF('차트 정리 표'!$O$19 = 표메인[[#This Row],[연령대]], 1, 0),IF('차트 정리 표'!$J$21=표메인[[#This Row],[타격감
시각적 효과]],1,0)),1,0)</f>
        <v>0</v>
      </c>
      <c r="R118" s="34">
        <f>IF(AND(IF('차트 정리 표'!$O$19 = 표메인[[#This Row],[연령대]], 1, 0),IF('차트 정리 표'!$J$22=표메인[[#This Row],[타격감
시각적 효과]],1,0)),1,0)</f>
        <v>0</v>
      </c>
      <c r="S118" s="34">
        <f>IF(AND(IF('차트 정리 표'!$O$19 = 표메인[[#This Row],[연령대]], 1, 0),IF('차트 정리 표'!$J$23=표메인[[#This Row],[타격감
시각적 효과]],1,0)),1,0)</f>
        <v>0</v>
      </c>
      <c r="T118" s="34">
        <f>IF(AND(IF('차트 정리 표'!$O$25 = 표메인[[#This Row],[연령대]], 1, 0),IF('차트 정리 표'!$J$26=표메인[게임몰입도
청각적 효과],1,0)),1,0)</f>
        <v>0</v>
      </c>
      <c r="U118" s="34">
        <f>IF(AND(IF('차트 정리 표'!$O$25 = 표메인[[#This Row],[연령대]], 1, 0),IF('차트 정리 표'!$J$27=표메인[게임몰입도
청각적 효과],1,0)),1,0)</f>
        <v>0</v>
      </c>
      <c r="V118" s="34">
        <f>IF(AND(IF('차트 정리 표'!$O$25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표'!$O$2 = 표메인[[#This Row],[연령대]], 1, 0),IF(COUNT(표장르정리[[#This Row],[RPG]]),1,0)), 1, 0)</f>
        <v>0</v>
      </c>
      <c r="B119" s="3">
        <f>IF(AND(IF('차트 정리 표'!$O$2 = 표메인[[#This Row],[연령대]], 1, 0),IF(COUNT(표장르정리[[#This Row],[AOS]]),1,0)),1,0)</f>
        <v>0</v>
      </c>
      <c r="C119" s="3">
        <f>IF(AND(IF('차트 정리 표'!$O$2 = 표메인[[#This Row],[연령대]], 1, 0),IF(COUNT(표장르정리[[#This Row],[FPS]]),1,0)),1,0)</f>
        <v>0</v>
      </c>
      <c r="D119" s="3">
        <f>IF(AND(IF('차트 정리 표'!$O$2 = 표메인[[#This Row],[연령대]], 1, 0),IF(COUNT(표장르정리[[#This Row],[CCG]]),1,0)),1,0)</f>
        <v>0</v>
      </c>
      <c r="E119" s="3">
        <f>IF(AND(IF('차트 정리 표'!$O$2 = 표메인[[#This Row],[연령대]], 1, 0),IF(COUNT(표장르정리[[#This Row],[Roguelike]]),1,0)),1,0)</f>
        <v>0</v>
      </c>
      <c r="F119" s="3">
        <f>IF(AND(IF('차트 정리 표'!$O$2 = 표메인[[#This Row],[연령대]], 1, 0),IF(COUNT(표장르정리[[#This Row],[Soulslike]]),1,0)),1,0)</f>
        <v>0</v>
      </c>
      <c r="G119" s="3">
        <f>IF(AND(IF('차트 정리 표'!$O$2 = 표메인[[#This Row],[연령대]], 1, 0),IF(COUNT(표장르정리[[#This Row],[Rhythm]]),1,0)),1,0)</f>
        <v>0</v>
      </c>
      <c r="H119" s="3">
        <f>IF(AND(IF('차트 정리 표'!$O$2 = 표메인[[#This Row],[연령대]], 1, 0),IF(COUNT(표장르정리[[#This Row],[Racing]]),1,0)),1,0)</f>
        <v>0</v>
      </c>
      <c r="I119" s="3">
        <f>IF(AND(IF('차트 정리 표'!$O$2 = 표메인[[#This Row],[연령대]], 1, 0),IF(COUNT(표장르정리[[#This Row],[Sport]]),1,0)),1,0)</f>
        <v>0</v>
      </c>
      <c r="J119" s="3">
        <f>IF(AND(IF('차트 정리 표'!$O$2 = 표메인[[#This Row],[연령대]], 1, 0),IF(COUNT(표장르정리[[#This Row],[Stealth]]),1,0)),1,0)</f>
        <v>0</v>
      </c>
      <c r="K119" s="3">
        <f>IF(AND(IF('차트 정리 표'!$O$2 = 표메인[[#This Row],[연령대]], 1, 0),IF(COUNT(표장르정리[[#This Row],[Strategy]]),1,0)),1,0)</f>
        <v>0</v>
      </c>
      <c r="L119" s="3">
        <f>IF(AND(IF('차트 정리 표'!$O$2 = 표메인[[#This Row],[연령대]], 1, 0),IF(COUNT(표장르정리[[#This Row],[Puzzle]]),1,0)),1,0)</f>
        <v>0</v>
      </c>
      <c r="M119" s="3">
        <f>IF(AND(IF('차트 정리 표'!$O$2 = 표메인[[#This Row],[연령대]], 1, 0),IF(COUNT(표장르정리[[#This Row],[Board]]),1,0)),1,0)</f>
        <v>0</v>
      </c>
      <c r="N119" s="3">
        <f>IF(AND(IF('차트 정리 표'!$O$2 = 표메인[[#This Row],[연령대]], 1, 0),IF(COUNT(표장르정리[[#This Row],[Arcade]]),1,0)),1,0)</f>
        <v>0</v>
      </c>
      <c r="O119" s="3">
        <f>IF(AND(IF('차트 정리 표'!$O$2 = 표메인[[#This Row],[연령대]], 1, 0),IF(COUNT(표장르정리[[#This Row],[Simulation]]),1,0)),1,0)</f>
        <v>0</v>
      </c>
      <c r="P119" s="34">
        <f>IF(AND(IF('차트 정리 표'!$O$19 = 표메인[[#This Row],[연령대]], 1, 0),IF('차트 정리 표'!$J$20=표메인[[#This Row],[타격감
시각적 효과]],1,0)),1,0)</f>
        <v>0</v>
      </c>
      <c r="Q119" s="34">
        <f>IF(AND(IF('차트 정리 표'!$O$19 = 표메인[[#This Row],[연령대]], 1, 0),IF('차트 정리 표'!$J$21=표메인[[#This Row],[타격감
시각적 효과]],1,0)),1,0)</f>
        <v>0</v>
      </c>
      <c r="R119" s="34">
        <f>IF(AND(IF('차트 정리 표'!$O$19 = 표메인[[#This Row],[연령대]], 1, 0),IF('차트 정리 표'!$J$22=표메인[[#This Row],[타격감
시각적 효과]],1,0)),1,0)</f>
        <v>0</v>
      </c>
      <c r="S119" s="34">
        <f>IF(AND(IF('차트 정리 표'!$O$19 = 표메인[[#This Row],[연령대]], 1, 0),IF('차트 정리 표'!$J$23=표메인[[#This Row],[타격감
시각적 효과]],1,0)),1,0)</f>
        <v>0</v>
      </c>
      <c r="T119" s="34">
        <f>IF(AND(IF('차트 정리 표'!$O$25 = 표메인[[#This Row],[연령대]], 1, 0),IF('차트 정리 표'!$J$26=표메인[게임몰입도
청각적 효과],1,0)),1,0)</f>
        <v>0</v>
      </c>
      <c r="U119" s="34">
        <f>IF(AND(IF('차트 정리 표'!$O$25 = 표메인[[#This Row],[연령대]], 1, 0),IF('차트 정리 표'!$J$27=표메인[게임몰입도
청각적 효과],1,0)),1,0)</f>
        <v>0</v>
      </c>
      <c r="V119" s="34">
        <f>IF(AND(IF('차트 정리 표'!$O$25 = 표메인[[#This Row],[연령대]], 1, 0),IF('차트 정리 표'!$J$28=표메인[게임몰입도
청각적 효과],1,0)),1,0)</f>
        <v>0</v>
      </c>
    </row>
    <row r="120" spans="1:22" x14ac:dyDescent="0.3">
      <c r="A120" s="3">
        <f>IF(AND(IF('차트 정리 표'!$O$2 = 표메인[[#This Row],[연령대]], 1, 0),IF(COUNT(표장르정리[[#This Row],[RPG]]),1,0)), 1, 0)</f>
        <v>0</v>
      </c>
      <c r="B120" s="3">
        <f>IF(AND(IF('차트 정리 표'!$O$2 = 표메인[[#This Row],[연령대]], 1, 0),IF(COUNT(표장르정리[[#This Row],[AOS]]),1,0)),1,0)</f>
        <v>0</v>
      </c>
      <c r="C120" s="3">
        <f>IF(AND(IF('차트 정리 표'!$O$2 = 표메인[[#This Row],[연령대]], 1, 0),IF(COUNT(표장르정리[[#This Row],[FPS]]),1,0)),1,0)</f>
        <v>0</v>
      </c>
      <c r="D120" s="3">
        <f>IF(AND(IF('차트 정리 표'!$O$2 = 표메인[[#This Row],[연령대]], 1, 0),IF(COUNT(표장르정리[[#This Row],[CCG]]),1,0)),1,0)</f>
        <v>0</v>
      </c>
      <c r="E120" s="3">
        <f>IF(AND(IF('차트 정리 표'!$O$2 = 표메인[[#This Row],[연령대]], 1, 0),IF(COUNT(표장르정리[[#This Row],[Roguelike]]),1,0)),1,0)</f>
        <v>0</v>
      </c>
      <c r="F120" s="3">
        <f>IF(AND(IF('차트 정리 표'!$O$2 = 표메인[[#This Row],[연령대]], 1, 0),IF(COUNT(표장르정리[[#This Row],[Soulslike]]),1,0)),1,0)</f>
        <v>0</v>
      </c>
      <c r="G120" s="3">
        <f>IF(AND(IF('차트 정리 표'!$O$2 = 표메인[[#This Row],[연령대]], 1, 0),IF(COUNT(표장르정리[[#This Row],[Rhythm]]),1,0)),1,0)</f>
        <v>0</v>
      </c>
      <c r="H120" s="3">
        <f>IF(AND(IF('차트 정리 표'!$O$2 = 표메인[[#This Row],[연령대]], 1, 0),IF(COUNT(표장르정리[[#This Row],[Racing]]),1,0)),1,0)</f>
        <v>0</v>
      </c>
      <c r="I120" s="3">
        <f>IF(AND(IF('차트 정리 표'!$O$2 = 표메인[[#This Row],[연령대]], 1, 0),IF(COUNT(표장르정리[[#This Row],[Sport]]),1,0)),1,0)</f>
        <v>0</v>
      </c>
      <c r="J120" s="3">
        <f>IF(AND(IF('차트 정리 표'!$O$2 = 표메인[[#This Row],[연령대]], 1, 0),IF(COUNT(표장르정리[[#This Row],[Stealth]]),1,0)),1,0)</f>
        <v>0</v>
      </c>
      <c r="K120" s="3">
        <f>IF(AND(IF('차트 정리 표'!$O$2 = 표메인[[#This Row],[연령대]], 1, 0),IF(COUNT(표장르정리[[#This Row],[Strategy]]),1,0)),1,0)</f>
        <v>0</v>
      </c>
      <c r="L120" s="3">
        <f>IF(AND(IF('차트 정리 표'!$O$2 = 표메인[[#This Row],[연령대]], 1, 0),IF(COUNT(표장르정리[[#This Row],[Puzzle]]),1,0)),1,0)</f>
        <v>0</v>
      </c>
      <c r="M120" s="3">
        <f>IF(AND(IF('차트 정리 표'!$O$2 = 표메인[[#This Row],[연령대]], 1, 0),IF(COUNT(표장르정리[[#This Row],[Board]]),1,0)),1,0)</f>
        <v>0</v>
      </c>
      <c r="N120" s="3">
        <f>IF(AND(IF('차트 정리 표'!$O$2 = 표메인[[#This Row],[연령대]], 1, 0),IF(COUNT(표장르정리[[#This Row],[Arcade]]),1,0)),1,0)</f>
        <v>0</v>
      </c>
      <c r="O120" s="3">
        <f>IF(AND(IF('차트 정리 표'!$O$2 = 표메인[[#This Row],[연령대]], 1, 0),IF(COUNT(표장르정리[[#This Row],[Simulation]]),1,0)),1,0)</f>
        <v>0</v>
      </c>
      <c r="P120" s="34">
        <f>IF(AND(IF('차트 정리 표'!$O$19 = 표메인[[#This Row],[연령대]], 1, 0),IF('차트 정리 표'!$J$20=표메인[[#This Row],[타격감
시각적 효과]],1,0)),1,0)</f>
        <v>0</v>
      </c>
      <c r="Q120" s="34">
        <f>IF(AND(IF('차트 정리 표'!$O$19 = 표메인[[#This Row],[연령대]], 1, 0),IF('차트 정리 표'!$J$21=표메인[[#This Row],[타격감
시각적 효과]],1,0)),1,0)</f>
        <v>0</v>
      </c>
      <c r="R120" s="34">
        <f>IF(AND(IF('차트 정리 표'!$O$19 = 표메인[[#This Row],[연령대]], 1, 0),IF('차트 정리 표'!$J$22=표메인[[#This Row],[타격감
시각적 효과]],1,0)),1,0)</f>
        <v>0</v>
      </c>
      <c r="S120" s="34">
        <f>IF(AND(IF('차트 정리 표'!$O$19 = 표메인[[#This Row],[연령대]], 1, 0),IF('차트 정리 표'!$J$23=표메인[[#This Row],[타격감
시각적 효과]],1,0)),1,0)</f>
        <v>0</v>
      </c>
      <c r="T120" s="34">
        <f>IF(AND(IF('차트 정리 표'!$O$25 = 표메인[[#This Row],[연령대]], 1, 0),IF('차트 정리 표'!$J$26=표메인[게임몰입도
청각적 효과],1,0)),1,0)</f>
        <v>0</v>
      </c>
      <c r="U120" s="34">
        <f>IF(AND(IF('차트 정리 표'!$O$25 = 표메인[[#This Row],[연령대]], 1, 0),IF('차트 정리 표'!$J$27=표메인[게임몰입도
청각적 효과],1,0)),1,0)</f>
        <v>0</v>
      </c>
      <c r="V120" s="34">
        <f>IF(AND(IF('차트 정리 표'!$O$25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표'!$O$2 = 표메인[[#This Row],[연령대]], 1, 0),IF(COUNT(표장르정리[[#This Row],[RPG]]),1,0)), 1, 0)</f>
        <v>0</v>
      </c>
      <c r="B121" s="3">
        <f>IF(AND(IF('차트 정리 표'!$O$2 = 표메인[[#This Row],[연령대]], 1, 0),IF(COUNT(표장르정리[[#This Row],[AOS]]),1,0)),1,0)</f>
        <v>0</v>
      </c>
      <c r="C121" s="3">
        <f>IF(AND(IF('차트 정리 표'!$O$2 = 표메인[[#This Row],[연령대]], 1, 0),IF(COUNT(표장르정리[[#This Row],[FPS]]),1,0)),1,0)</f>
        <v>0</v>
      </c>
      <c r="D121" s="3">
        <f>IF(AND(IF('차트 정리 표'!$O$2 = 표메인[[#This Row],[연령대]], 1, 0),IF(COUNT(표장르정리[[#This Row],[CCG]]),1,0)),1,0)</f>
        <v>0</v>
      </c>
      <c r="E121" s="3">
        <f>IF(AND(IF('차트 정리 표'!$O$2 = 표메인[[#This Row],[연령대]], 1, 0),IF(COUNT(표장르정리[[#This Row],[Roguelike]]),1,0)),1,0)</f>
        <v>0</v>
      </c>
      <c r="F121" s="3">
        <f>IF(AND(IF('차트 정리 표'!$O$2 = 표메인[[#This Row],[연령대]], 1, 0),IF(COUNT(표장르정리[[#This Row],[Soulslike]]),1,0)),1,0)</f>
        <v>0</v>
      </c>
      <c r="G121" s="3">
        <f>IF(AND(IF('차트 정리 표'!$O$2 = 표메인[[#This Row],[연령대]], 1, 0),IF(COUNT(표장르정리[[#This Row],[Rhythm]]),1,0)),1,0)</f>
        <v>0</v>
      </c>
      <c r="H121" s="3">
        <f>IF(AND(IF('차트 정리 표'!$O$2 = 표메인[[#This Row],[연령대]], 1, 0),IF(COUNT(표장르정리[[#This Row],[Racing]]),1,0)),1,0)</f>
        <v>0</v>
      </c>
      <c r="I121" s="3">
        <f>IF(AND(IF('차트 정리 표'!$O$2 = 표메인[[#This Row],[연령대]], 1, 0),IF(COUNT(표장르정리[[#This Row],[Sport]]),1,0)),1,0)</f>
        <v>0</v>
      </c>
      <c r="J121" s="3">
        <f>IF(AND(IF('차트 정리 표'!$O$2 = 표메인[[#This Row],[연령대]], 1, 0),IF(COUNT(표장르정리[[#This Row],[Stealth]]),1,0)),1,0)</f>
        <v>0</v>
      </c>
      <c r="K121" s="3">
        <f>IF(AND(IF('차트 정리 표'!$O$2 = 표메인[[#This Row],[연령대]], 1, 0),IF(COUNT(표장르정리[[#This Row],[Strategy]]),1,0)),1,0)</f>
        <v>0</v>
      </c>
      <c r="L121" s="3">
        <f>IF(AND(IF('차트 정리 표'!$O$2 = 표메인[[#This Row],[연령대]], 1, 0),IF(COUNT(표장르정리[[#This Row],[Puzzle]]),1,0)),1,0)</f>
        <v>0</v>
      </c>
      <c r="M121" s="3">
        <f>IF(AND(IF('차트 정리 표'!$O$2 = 표메인[[#This Row],[연령대]], 1, 0),IF(COUNT(표장르정리[[#This Row],[Board]]),1,0)),1,0)</f>
        <v>0</v>
      </c>
      <c r="N121" s="3">
        <f>IF(AND(IF('차트 정리 표'!$O$2 = 표메인[[#This Row],[연령대]], 1, 0),IF(COUNT(표장르정리[[#This Row],[Arcade]]),1,0)),1,0)</f>
        <v>0</v>
      </c>
      <c r="O121" s="3">
        <f>IF(AND(IF('차트 정리 표'!$O$2 = 표메인[[#This Row],[연령대]], 1, 0),IF(COUNT(표장르정리[[#This Row],[Simulation]]),1,0)),1,0)</f>
        <v>0</v>
      </c>
      <c r="P121" s="34">
        <f>IF(AND(IF('차트 정리 표'!$O$19 = 표메인[[#This Row],[연령대]], 1, 0),IF('차트 정리 표'!$J$20=표메인[[#This Row],[타격감
시각적 효과]],1,0)),1,0)</f>
        <v>0</v>
      </c>
      <c r="Q121" s="34">
        <f>IF(AND(IF('차트 정리 표'!$O$19 = 표메인[[#This Row],[연령대]], 1, 0),IF('차트 정리 표'!$J$21=표메인[[#This Row],[타격감
시각적 효과]],1,0)),1,0)</f>
        <v>0</v>
      </c>
      <c r="R121" s="34">
        <f>IF(AND(IF('차트 정리 표'!$O$19 = 표메인[[#This Row],[연령대]], 1, 0),IF('차트 정리 표'!$J$22=표메인[[#This Row],[타격감
시각적 효과]],1,0)),1,0)</f>
        <v>0</v>
      </c>
      <c r="S121" s="34">
        <f>IF(AND(IF('차트 정리 표'!$O$19 = 표메인[[#This Row],[연령대]], 1, 0),IF('차트 정리 표'!$J$23=표메인[[#This Row],[타격감
시각적 효과]],1,0)),1,0)</f>
        <v>0</v>
      </c>
      <c r="T121" s="34">
        <f>IF(AND(IF('차트 정리 표'!$O$25 = 표메인[[#This Row],[연령대]], 1, 0),IF('차트 정리 표'!$J$26=표메인[게임몰입도
청각적 효과],1,0)),1,0)</f>
        <v>0</v>
      </c>
      <c r="U121" s="34">
        <f>IF(AND(IF('차트 정리 표'!$O$25 = 표메인[[#This Row],[연령대]], 1, 0),IF('차트 정리 표'!$J$27=표메인[게임몰입도
청각적 효과],1,0)),1,0)</f>
        <v>0</v>
      </c>
      <c r="V121" s="34">
        <f>IF(AND(IF('차트 정리 표'!$O$25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표'!$O$2 = 표메인[[#This Row],[연령대]], 1, 0),IF(COUNT(표장르정리[[#This Row],[RPG]]),1,0)), 1, 0)</f>
        <v>0</v>
      </c>
      <c r="B122" s="3">
        <f>IF(AND(IF('차트 정리 표'!$O$2 = 표메인[[#This Row],[연령대]], 1, 0),IF(COUNT(표장르정리[[#This Row],[AOS]]),1,0)),1,0)</f>
        <v>0</v>
      </c>
      <c r="C122" s="3">
        <f>IF(AND(IF('차트 정리 표'!$O$2 = 표메인[[#This Row],[연령대]], 1, 0),IF(COUNT(표장르정리[[#This Row],[FPS]]),1,0)),1,0)</f>
        <v>0</v>
      </c>
      <c r="D122" s="3">
        <f>IF(AND(IF('차트 정리 표'!$O$2 = 표메인[[#This Row],[연령대]], 1, 0),IF(COUNT(표장르정리[[#This Row],[CCG]]),1,0)),1,0)</f>
        <v>0</v>
      </c>
      <c r="E122" s="3">
        <f>IF(AND(IF('차트 정리 표'!$O$2 = 표메인[[#This Row],[연령대]], 1, 0),IF(COUNT(표장르정리[[#This Row],[Roguelike]]),1,0)),1,0)</f>
        <v>0</v>
      </c>
      <c r="F122" s="3">
        <f>IF(AND(IF('차트 정리 표'!$O$2 = 표메인[[#This Row],[연령대]], 1, 0),IF(COUNT(표장르정리[[#This Row],[Soulslike]]),1,0)),1,0)</f>
        <v>0</v>
      </c>
      <c r="G122" s="3">
        <f>IF(AND(IF('차트 정리 표'!$O$2 = 표메인[[#This Row],[연령대]], 1, 0),IF(COUNT(표장르정리[[#This Row],[Rhythm]]),1,0)),1,0)</f>
        <v>0</v>
      </c>
      <c r="H122" s="3">
        <f>IF(AND(IF('차트 정리 표'!$O$2 = 표메인[[#This Row],[연령대]], 1, 0),IF(COUNT(표장르정리[[#This Row],[Racing]]),1,0)),1,0)</f>
        <v>0</v>
      </c>
      <c r="I122" s="3">
        <f>IF(AND(IF('차트 정리 표'!$O$2 = 표메인[[#This Row],[연령대]], 1, 0),IF(COUNT(표장르정리[[#This Row],[Sport]]),1,0)),1,0)</f>
        <v>0</v>
      </c>
      <c r="J122" s="3">
        <f>IF(AND(IF('차트 정리 표'!$O$2 = 표메인[[#This Row],[연령대]], 1, 0),IF(COUNT(표장르정리[[#This Row],[Stealth]]),1,0)),1,0)</f>
        <v>0</v>
      </c>
      <c r="K122" s="3">
        <f>IF(AND(IF('차트 정리 표'!$O$2 = 표메인[[#This Row],[연령대]], 1, 0),IF(COUNT(표장르정리[[#This Row],[Strategy]]),1,0)),1,0)</f>
        <v>0</v>
      </c>
      <c r="L122" s="3">
        <f>IF(AND(IF('차트 정리 표'!$O$2 = 표메인[[#This Row],[연령대]], 1, 0),IF(COUNT(표장르정리[[#This Row],[Puzzle]]),1,0)),1,0)</f>
        <v>0</v>
      </c>
      <c r="M122" s="3">
        <f>IF(AND(IF('차트 정리 표'!$O$2 = 표메인[[#This Row],[연령대]], 1, 0),IF(COUNT(표장르정리[[#This Row],[Board]]),1,0)),1,0)</f>
        <v>0</v>
      </c>
      <c r="N122" s="3">
        <f>IF(AND(IF('차트 정리 표'!$O$2 = 표메인[[#This Row],[연령대]], 1, 0),IF(COUNT(표장르정리[[#This Row],[Arcade]]),1,0)),1,0)</f>
        <v>0</v>
      </c>
      <c r="O122" s="3">
        <f>IF(AND(IF('차트 정리 표'!$O$2 = 표메인[[#This Row],[연령대]], 1, 0),IF(COUNT(표장르정리[[#This Row],[Simulation]]),1,0)),1,0)</f>
        <v>0</v>
      </c>
      <c r="P122" s="34">
        <f>IF(AND(IF('차트 정리 표'!$O$19 = 표메인[[#This Row],[연령대]], 1, 0),IF('차트 정리 표'!$J$20=표메인[[#This Row],[타격감
시각적 효과]],1,0)),1,0)</f>
        <v>0</v>
      </c>
      <c r="Q122" s="34">
        <f>IF(AND(IF('차트 정리 표'!$O$19 = 표메인[[#This Row],[연령대]], 1, 0),IF('차트 정리 표'!$J$21=표메인[[#This Row],[타격감
시각적 효과]],1,0)),1,0)</f>
        <v>0</v>
      </c>
      <c r="R122" s="34">
        <f>IF(AND(IF('차트 정리 표'!$O$19 = 표메인[[#This Row],[연령대]], 1, 0),IF('차트 정리 표'!$J$22=표메인[[#This Row],[타격감
시각적 효과]],1,0)),1,0)</f>
        <v>0</v>
      </c>
      <c r="S122" s="34">
        <f>IF(AND(IF('차트 정리 표'!$O$19 = 표메인[[#This Row],[연령대]], 1, 0),IF('차트 정리 표'!$J$23=표메인[[#This Row],[타격감
시각적 효과]],1,0)),1,0)</f>
        <v>0</v>
      </c>
      <c r="T122" s="34">
        <f>IF(AND(IF('차트 정리 표'!$O$25 = 표메인[[#This Row],[연령대]], 1, 0),IF('차트 정리 표'!$J$26=표메인[게임몰입도
청각적 효과],1,0)),1,0)</f>
        <v>0</v>
      </c>
      <c r="U122" s="34">
        <f>IF(AND(IF('차트 정리 표'!$O$25 = 표메인[[#This Row],[연령대]], 1, 0),IF('차트 정리 표'!$J$27=표메인[게임몰입도
청각적 효과],1,0)),1,0)</f>
        <v>0</v>
      </c>
      <c r="V122" s="34">
        <f>IF(AND(IF('차트 정리 표'!$O$25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표'!$O$2 = 표메인[[#This Row],[연령대]], 1, 0),IF(COUNT(표장르정리[[#This Row],[RPG]]),1,0)), 1, 0)</f>
        <v>0</v>
      </c>
      <c r="B123" s="3">
        <f>IF(AND(IF('차트 정리 표'!$O$2 = 표메인[[#This Row],[연령대]], 1, 0),IF(COUNT(표장르정리[[#This Row],[AOS]]),1,0)),1,0)</f>
        <v>0</v>
      </c>
      <c r="C123" s="3">
        <f>IF(AND(IF('차트 정리 표'!$O$2 = 표메인[[#This Row],[연령대]], 1, 0),IF(COUNT(표장르정리[[#This Row],[FPS]]),1,0)),1,0)</f>
        <v>0</v>
      </c>
      <c r="D123" s="3">
        <f>IF(AND(IF('차트 정리 표'!$O$2 = 표메인[[#This Row],[연령대]], 1, 0),IF(COUNT(표장르정리[[#This Row],[CCG]]),1,0)),1,0)</f>
        <v>0</v>
      </c>
      <c r="E123" s="3">
        <f>IF(AND(IF('차트 정리 표'!$O$2 = 표메인[[#This Row],[연령대]], 1, 0),IF(COUNT(표장르정리[[#This Row],[Roguelike]]),1,0)),1,0)</f>
        <v>0</v>
      </c>
      <c r="F123" s="3">
        <f>IF(AND(IF('차트 정리 표'!$O$2 = 표메인[[#This Row],[연령대]], 1, 0),IF(COUNT(표장르정리[[#This Row],[Soulslike]]),1,0)),1,0)</f>
        <v>0</v>
      </c>
      <c r="G123" s="3">
        <f>IF(AND(IF('차트 정리 표'!$O$2 = 표메인[[#This Row],[연령대]], 1, 0),IF(COUNT(표장르정리[[#This Row],[Rhythm]]),1,0)),1,0)</f>
        <v>0</v>
      </c>
      <c r="H123" s="3">
        <f>IF(AND(IF('차트 정리 표'!$O$2 = 표메인[[#This Row],[연령대]], 1, 0),IF(COUNT(표장르정리[[#This Row],[Racing]]),1,0)),1,0)</f>
        <v>0</v>
      </c>
      <c r="I123" s="3">
        <f>IF(AND(IF('차트 정리 표'!$O$2 = 표메인[[#This Row],[연령대]], 1, 0),IF(COUNT(표장르정리[[#This Row],[Sport]]),1,0)),1,0)</f>
        <v>0</v>
      </c>
      <c r="J123" s="3">
        <f>IF(AND(IF('차트 정리 표'!$O$2 = 표메인[[#This Row],[연령대]], 1, 0),IF(COUNT(표장르정리[[#This Row],[Stealth]]),1,0)),1,0)</f>
        <v>0</v>
      </c>
      <c r="K123" s="3">
        <f>IF(AND(IF('차트 정리 표'!$O$2 = 표메인[[#This Row],[연령대]], 1, 0),IF(COUNT(표장르정리[[#This Row],[Strategy]]),1,0)),1,0)</f>
        <v>0</v>
      </c>
      <c r="L123" s="3">
        <f>IF(AND(IF('차트 정리 표'!$O$2 = 표메인[[#This Row],[연령대]], 1, 0),IF(COUNT(표장르정리[[#This Row],[Puzzle]]),1,0)),1,0)</f>
        <v>0</v>
      </c>
      <c r="M123" s="3">
        <f>IF(AND(IF('차트 정리 표'!$O$2 = 표메인[[#This Row],[연령대]], 1, 0),IF(COUNT(표장르정리[[#This Row],[Board]]),1,0)),1,0)</f>
        <v>0</v>
      </c>
      <c r="N123" s="3">
        <f>IF(AND(IF('차트 정리 표'!$O$2 = 표메인[[#This Row],[연령대]], 1, 0),IF(COUNT(표장르정리[[#This Row],[Arcade]]),1,0)),1,0)</f>
        <v>0</v>
      </c>
      <c r="O123" s="3">
        <f>IF(AND(IF('차트 정리 표'!$O$2 = 표메인[[#This Row],[연령대]], 1, 0),IF(COUNT(표장르정리[[#This Row],[Simulation]]),1,0)),1,0)</f>
        <v>0</v>
      </c>
      <c r="P123" s="34">
        <f>IF(AND(IF('차트 정리 표'!$O$19 = 표메인[[#This Row],[연령대]], 1, 0),IF('차트 정리 표'!$J$20=표메인[[#This Row],[타격감
시각적 효과]],1,0)),1,0)</f>
        <v>0</v>
      </c>
      <c r="Q123" s="34">
        <f>IF(AND(IF('차트 정리 표'!$O$19 = 표메인[[#This Row],[연령대]], 1, 0),IF('차트 정리 표'!$J$21=표메인[[#This Row],[타격감
시각적 효과]],1,0)),1,0)</f>
        <v>0</v>
      </c>
      <c r="R123" s="34">
        <f>IF(AND(IF('차트 정리 표'!$O$19 = 표메인[[#This Row],[연령대]], 1, 0),IF('차트 정리 표'!$J$22=표메인[[#This Row],[타격감
시각적 효과]],1,0)),1,0)</f>
        <v>0</v>
      </c>
      <c r="S123" s="34">
        <f>IF(AND(IF('차트 정리 표'!$O$19 = 표메인[[#This Row],[연령대]], 1, 0),IF('차트 정리 표'!$J$23=표메인[[#This Row],[타격감
시각적 효과]],1,0)),1,0)</f>
        <v>0</v>
      </c>
      <c r="T123" s="34">
        <f>IF(AND(IF('차트 정리 표'!$O$25 = 표메인[[#This Row],[연령대]], 1, 0),IF('차트 정리 표'!$J$26=표메인[게임몰입도
청각적 효과],1,0)),1,0)</f>
        <v>0</v>
      </c>
      <c r="U123" s="34">
        <f>IF(AND(IF('차트 정리 표'!$O$25 = 표메인[[#This Row],[연령대]], 1, 0),IF('차트 정리 표'!$J$27=표메인[게임몰입도
청각적 효과],1,0)),1,0)</f>
        <v>0</v>
      </c>
      <c r="V123" s="34">
        <f>IF(AND(IF('차트 정리 표'!$O$25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표'!$O$2 = 표메인[[#This Row],[연령대]], 1, 0),IF(COUNT(표장르정리[[#This Row],[RPG]]),1,0)), 1, 0)</f>
        <v>0</v>
      </c>
      <c r="B124" s="3">
        <f>IF(AND(IF('차트 정리 표'!$O$2 = 표메인[[#This Row],[연령대]], 1, 0),IF(COUNT(표장르정리[[#This Row],[AOS]]),1,0)),1,0)</f>
        <v>0</v>
      </c>
      <c r="C124" s="3">
        <f>IF(AND(IF('차트 정리 표'!$O$2 = 표메인[[#This Row],[연령대]], 1, 0),IF(COUNT(표장르정리[[#This Row],[FPS]]),1,0)),1,0)</f>
        <v>0</v>
      </c>
      <c r="D124" s="3">
        <f>IF(AND(IF('차트 정리 표'!$O$2 = 표메인[[#This Row],[연령대]], 1, 0),IF(COUNT(표장르정리[[#This Row],[CCG]]),1,0)),1,0)</f>
        <v>0</v>
      </c>
      <c r="E124" s="3">
        <f>IF(AND(IF('차트 정리 표'!$O$2 = 표메인[[#This Row],[연령대]], 1, 0),IF(COUNT(표장르정리[[#This Row],[Roguelike]]),1,0)),1,0)</f>
        <v>0</v>
      </c>
      <c r="F124" s="3">
        <f>IF(AND(IF('차트 정리 표'!$O$2 = 표메인[[#This Row],[연령대]], 1, 0),IF(COUNT(표장르정리[[#This Row],[Soulslike]]),1,0)),1,0)</f>
        <v>0</v>
      </c>
      <c r="G124" s="3">
        <f>IF(AND(IF('차트 정리 표'!$O$2 = 표메인[[#This Row],[연령대]], 1, 0),IF(COUNT(표장르정리[[#This Row],[Rhythm]]),1,0)),1,0)</f>
        <v>0</v>
      </c>
      <c r="H124" s="3">
        <f>IF(AND(IF('차트 정리 표'!$O$2 = 표메인[[#This Row],[연령대]], 1, 0),IF(COUNT(표장르정리[[#This Row],[Racing]]),1,0)),1,0)</f>
        <v>0</v>
      </c>
      <c r="I124" s="3">
        <f>IF(AND(IF('차트 정리 표'!$O$2 = 표메인[[#This Row],[연령대]], 1, 0),IF(COUNT(표장르정리[[#This Row],[Sport]]),1,0)),1,0)</f>
        <v>0</v>
      </c>
      <c r="J124" s="3">
        <f>IF(AND(IF('차트 정리 표'!$O$2 = 표메인[[#This Row],[연령대]], 1, 0),IF(COUNT(표장르정리[[#This Row],[Stealth]]),1,0)),1,0)</f>
        <v>0</v>
      </c>
      <c r="K124" s="3">
        <f>IF(AND(IF('차트 정리 표'!$O$2 = 표메인[[#This Row],[연령대]], 1, 0),IF(COUNT(표장르정리[[#This Row],[Strategy]]),1,0)),1,0)</f>
        <v>0</v>
      </c>
      <c r="L124" s="3">
        <f>IF(AND(IF('차트 정리 표'!$O$2 = 표메인[[#This Row],[연령대]], 1, 0),IF(COUNT(표장르정리[[#This Row],[Puzzle]]),1,0)),1,0)</f>
        <v>0</v>
      </c>
      <c r="M124" s="3">
        <f>IF(AND(IF('차트 정리 표'!$O$2 = 표메인[[#This Row],[연령대]], 1, 0),IF(COUNT(표장르정리[[#This Row],[Board]]),1,0)),1,0)</f>
        <v>0</v>
      </c>
      <c r="N124" s="3">
        <f>IF(AND(IF('차트 정리 표'!$O$2 = 표메인[[#This Row],[연령대]], 1, 0),IF(COUNT(표장르정리[[#This Row],[Arcade]]),1,0)),1,0)</f>
        <v>0</v>
      </c>
      <c r="O124" s="3">
        <f>IF(AND(IF('차트 정리 표'!$O$2 = 표메인[[#This Row],[연령대]], 1, 0),IF(COUNT(표장르정리[[#This Row],[Simulation]]),1,0)),1,0)</f>
        <v>0</v>
      </c>
      <c r="P124" s="34">
        <f>IF(AND(IF('차트 정리 표'!$O$19 = 표메인[[#This Row],[연령대]], 1, 0),IF('차트 정리 표'!$J$20=표메인[[#This Row],[타격감
시각적 효과]],1,0)),1,0)</f>
        <v>0</v>
      </c>
      <c r="Q124" s="34">
        <f>IF(AND(IF('차트 정리 표'!$O$19 = 표메인[[#This Row],[연령대]], 1, 0),IF('차트 정리 표'!$J$21=표메인[[#This Row],[타격감
시각적 효과]],1,0)),1,0)</f>
        <v>0</v>
      </c>
      <c r="R124" s="34">
        <f>IF(AND(IF('차트 정리 표'!$O$19 = 표메인[[#This Row],[연령대]], 1, 0),IF('차트 정리 표'!$J$22=표메인[[#This Row],[타격감
시각적 효과]],1,0)),1,0)</f>
        <v>0</v>
      </c>
      <c r="S124" s="34">
        <f>IF(AND(IF('차트 정리 표'!$O$19 = 표메인[[#This Row],[연령대]], 1, 0),IF('차트 정리 표'!$J$23=표메인[[#This Row],[타격감
시각적 효과]],1,0)),1,0)</f>
        <v>0</v>
      </c>
      <c r="T124" s="34">
        <f>IF(AND(IF('차트 정리 표'!$O$25 = 표메인[[#This Row],[연령대]], 1, 0),IF('차트 정리 표'!$J$26=표메인[게임몰입도
청각적 효과],1,0)),1,0)</f>
        <v>0</v>
      </c>
      <c r="U124" s="34">
        <f>IF(AND(IF('차트 정리 표'!$O$25 = 표메인[[#This Row],[연령대]], 1, 0),IF('차트 정리 표'!$J$27=표메인[게임몰입도
청각적 효과],1,0)),1,0)</f>
        <v>0</v>
      </c>
      <c r="V124" s="34">
        <f>IF(AND(IF('차트 정리 표'!$O$25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표'!$O$2 = 표메인[[#This Row],[연령대]], 1, 0),IF(COUNT(표장르정리[[#This Row],[RPG]]),1,0)), 1, 0)</f>
        <v>0</v>
      </c>
      <c r="B125" s="3">
        <f>IF(AND(IF('차트 정리 표'!$O$2 = 표메인[[#This Row],[연령대]], 1, 0),IF(COUNT(표장르정리[[#This Row],[AOS]]),1,0)),1,0)</f>
        <v>0</v>
      </c>
      <c r="C125" s="3">
        <f>IF(AND(IF('차트 정리 표'!$O$2 = 표메인[[#This Row],[연령대]], 1, 0),IF(COUNT(표장르정리[[#This Row],[FPS]]),1,0)),1,0)</f>
        <v>0</v>
      </c>
      <c r="D125" s="3">
        <f>IF(AND(IF('차트 정리 표'!$O$2 = 표메인[[#This Row],[연령대]], 1, 0),IF(COUNT(표장르정리[[#This Row],[CCG]]),1,0)),1,0)</f>
        <v>0</v>
      </c>
      <c r="E125" s="3">
        <f>IF(AND(IF('차트 정리 표'!$O$2 = 표메인[[#This Row],[연령대]], 1, 0),IF(COUNT(표장르정리[[#This Row],[Roguelike]]),1,0)),1,0)</f>
        <v>0</v>
      </c>
      <c r="F125" s="3">
        <f>IF(AND(IF('차트 정리 표'!$O$2 = 표메인[[#This Row],[연령대]], 1, 0),IF(COUNT(표장르정리[[#This Row],[Soulslike]]),1,0)),1,0)</f>
        <v>0</v>
      </c>
      <c r="G125" s="3">
        <f>IF(AND(IF('차트 정리 표'!$O$2 = 표메인[[#This Row],[연령대]], 1, 0),IF(COUNT(표장르정리[[#This Row],[Rhythm]]),1,0)),1,0)</f>
        <v>0</v>
      </c>
      <c r="H125" s="3">
        <f>IF(AND(IF('차트 정리 표'!$O$2 = 표메인[[#This Row],[연령대]], 1, 0),IF(COUNT(표장르정리[[#This Row],[Racing]]),1,0)),1,0)</f>
        <v>0</v>
      </c>
      <c r="I125" s="3">
        <f>IF(AND(IF('차트 정리 표'!$O$2 = 표메인[[#This Row],[연령대]], 1, 0),IF(COUNT(표장르정리[[#This Row],[Sport]]),1,0)),1,0)</f>
        <v>0</v>
      </c>
      <c r="J125" s="3">
        <f>IF(AND(IF('차트 정리 표'!$O$2 = 표메인[[#This Row],[연령대]], 1, 0),IF(COUNT(표장르정리[[#This Row],[Stealth]]),1,0)),1,0)</f>
        <v>0</v>
      </c>
      <c r="K125" s="3">
        <f>IF(AND(IF('차트 정리 표'!$O$2 = 표메인[[#This Row],[연령대]], 1, 0),IF(COUNT(표장르정리[[#This Row],[Strategy]]),1,0)),1,0)</f>
        <v>0</v>
      </c>
      <c r="L125" s="3">
        <f>IF(AND(IF('차트 정리 표'!$O$2 = 표메인[[#This Row],[연령대]], 1, 0),IF(COUNT(표장르정리[[#This Row],[Puzzle]]),1,0)),1,0)</f>
        <v>0</v>
      </c>
      <c r="M125" s="3">
        <f>IF(AND(IF('차트 정리 표'!$O$2 = 표메인[[#This Row],[연령대]], 1, 0),IF(COUNT(표장르정리[[#This Row],[Board]]),1,0)),1,0)</f>
        <v>0</v>
      </c>
      <c r="N125" s="3">
        <f>IF(AND(IF('차트 정리 표'!$O$2 = 표메인[[#This Row],[연령대]], 1, 0),IF(COUNT(표장르정리[[#This Row],[Arcade]]),1,0)),1,0)</f>
        <v>0</v>
      </c>
      <c r="O125" s="3">
        <f>IF(AND(IF('차트 정리 표'!$O$2 = 표메인[[#This Row],[연령대]], 1, 0),IF(COUNT(표장르정리[[#This Row],[Simulation]]),1,0)),1,0)</f>
        <v>0</v>
      </c>
      <c r="P125" s="34">
        <f>IF(AND(IF('차트 정리 표'!$O$19 = 표메인[[#This Row],[연령대]], 1, 0),IF('차트 정리 표'!$J$20=표메인[[#This Row],[타격감
시각적 효과]],1,0)),1,0)</f>
        <v>0</v>
      </c>
      <c r="Q125" s="34">
        <f>IF(AND(IF('차트 정리 표'!$O$19 = 표메인[[#This Row],[연령대]], 1, 0),IF('차트 정리 표'!$J$21=표메인[[#This Row],[타격감
시각적 효과]],1,0)),1,0)</f>
        <v>0</v>
      </c>
      <c r="R125" s="34">
        <f>IF(AND(IF('차트 정리 표'!$O$19 = 표메인[[#This Row],[연령대]], 1, 0),IF('차트 정리 표'!$J$22=표메인[[#This Row],[타격감
시각적 효과]],1,0)),1,0)</f>
        <v>0</v>
      </c>
      <c r="S125" s="34">
        <f>IF(AND(IF('차트 정리 표'!$O$19 = 표메인[[#This Row],[연령대]], 1, 0),IF('차트 정리 표'!$J$23=표메인[[#This Row],[타격감
시각적 효과]],1,0)),1,0)</f>
        <v>0</v>
      </c>
      <c r="T125" s="34">
        <f>IF(AND(IF('차트 정리 표'!$O$25 = 표메인[[#This Row],[연령대]], 1, 0),IF('차트 정리 표'!$J$26=표메인[게임몰입도
청각적 효과],1,0)),1,0)</f>
        <v>0</v>
      </c>
      <c r="U125" s="34">
        <f>IF(AND(IF('차트 정리 표'!$O$25 = 표메인[[#This Row],[연령대]], 1, 0),IF('차트 정리 표'!$J$27=표메인[게임몰입도
청각적 효과],1,0)),1,0)</f>
        <v>0</v>
      </c>
      <c r="V125" s="34">
        <f>IF(AND(IF('차트 정리 표'!$O$25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표'!$O$2 = 표메인[[#This Row],[연령대]], 1, 0),IF(COUNT(표장르정리[[#This Row],[RPG]]),1,0)), 1, 0)</f>
        <v>0</v>
      </c>
      <c r="B126" s="3">
        <f>IF(AND(IF('차트 정리 표'!$O$2 = 표메인[[#This Row],[연령대]], 1, 0),IF(COUNT(표장르정리[[#This Row],[AOS]]),1,0)),1,0)</f>
        <v>0</v>
      </c>
      <c r="C126" s="3">
        <f>IF(AND(IF('차트 정리 표'!$O$2 = 표메인[[#This Row],[연령대]], 1, 0),IF(COUNT(표장르정리[[#This Row],[FPS]]),1,0)),1,0)</f>
        <v>0</v>
      </c>
      <c r="D126" s="3">
        <f>IF(AND(IF('차트 정리 표'!$O$2 = 표메인[[#This Row],[연령대]], 1, 0),IF(COUNT(표장르정리[[#This Row],[CCG]]),1,0)),1,0)</f>
        <v>0</v>
      </c>
      <c r="E126" s="3">
        <f>IF(AND(IF('차트 정리 표'!$O$2 = 표메인[[#This Row],[연령대]], 1, 0),IF(COUNT(표장르정리[[#This Row],[Roguelike]]),1,0)),1,0)</f>
        <v>0</v>
      </c>
      <c r="F126" s="3">
        <f>IF(AND(IF('차트 정리 표'!$O$2 = 표메인[[#This Row],[연령대]], 1, 0),IF(COUNT(표장르정리[[#This Row],[Soulslike]]),1,0)),1,0)</f>
        <v>0</v>
      </c>
      <c r="G126" s="3">
        <f>IF(AND(IF('차트 정리 표'!$O$2 = 표메인[[#This Row],[연령대]], 1, 0),IF(COUNT(표장르정리[[#This Row],[Rhythm]]),1,0)),1,0)</f>
        <v>0</v>
      </c>
      <c r="H126" s="3">
        <f>IF(AND(IF('차트 정리 표'!$O$2 = 표메인[[#This Row],[연령대]], 1, 0),IF(COUNT(표장르정리[[#This Row],[Racing]]),1,0)),1,0)</f>
        <v>0</v>
      </c>
      <c r="I126" s="3">
        <f>IF(AND(IF('차트 정리 표'!$O$2 = 표메인[[#This Row],[연령대]], 1, 0),IF(COUNT(표장르정리[[#This Row],[Sport]]),1,0)),1,0)</f>
        <v>0</v>
      </c>
      <c r="J126" s="3">
        <f>IF(AND(IF('차트 정리 표'!$O$2 = 표메인[[#This Row],[연령대]], 1, 0),IF(COUNT(표장르정리[[#This Row],[Stealth]]),1,0)),1,0)</f>
        <v>0</v>
      </c>
      <c r="K126" s="3">
        <f>IF(AND(IF('차트 정리 표'!$O$2 = 표메인[[#This Row],[연령대]], 1, 0),IF(COUNT(표장르정리[[#This Row],[Strategy]]),1,0)),1,0)</f>
        <v>0</v>
      </c>
      <c r="L126" s="3">
        <f>IF(AND(IF('차트 정리 표'!$O$2 = 표메인[[#This Row],[연령대]], 1, 0),IF(COUNT(표장르정리[[#This Row],[Puzzle]]),1,0)),1,0)</f>
        <v>0</v>
      </c>
      <c r="M126" s="3">
        <f>IF(AND(IF('차트 정리 표'!$O$2 = 표메인[[#This Row],[연령대]], 1, 0),IF(COUNT(표장르정리[[#This Row],[Board]]),1,0)),1,0)</f>
        <v>0</v>
      </c>
      <c r="N126" s="3">
        <f>IF(AND(IF('차트 정리 표'!$O$2 = 표메인[[#This Row],[연령대]], 1, 0),IF(COUNT(표장르정리[[#This Row],[Arcade]]),1,0)),1,0)</f>
        <v>0</v>
      </c>
      <c r="O126" s="3">
        <f>IF(AND(IF('차트 정리 표'!$O$2 = 표메인[[#This Row],[연령대]], 1, 0),IF(COUNT(표장르정리[[#This Row],[Simulation]]),1,0)),1,0)</f>
        <v>0</v>
      </c>
      <c r="P126" s="34">
        <f>IF(AND(IF('차트 정리 표'!$O$19 = 표메인[[#This Row],[연령대]], 1, 0),IF('차트 정리 표'!$J$20=표메인[[#This Row],[타격감
시각적 효과]],1,0)),1,0)</f>
        <v>0</v>
      </c>
      <c r="Q126" s="34">
        <f>IF(AND(IF('차트 정리 표'!$O$19 = 표메인[[#This Row],[연령대]], 1, 0),IF('차트 정리 표'!$J$21=표메인[[#This Row],[타격감
시각적 효과]],1,0)),1,0)</f>
        <v>0</v>
      </c>
      <c r="R126" s="34">
        <f>IF(AND(IF('차트 정리 표'!$O$19 = 표메인[[#This Row],[연령대]], 1, 0),IF('차트 정리 표'!$J$22=표메인[[#This Row],[타격감
시각적 효과]],1,0)),1,0)</f>
        <v>0</v>
      </c>
      <c r="S126" s="34">
        <f>IF(AND(IF('차트 정리 표'!$O$19 = 표메인[[#This Row],[연령대]], 1, 0),IF('차트 정리 표'!$J$23=표메인[[#This Row],[타격감
시각적 효과]],1,0)),1,0)</f>
        <v>0</v>
      </c>
      <c r="T126" s="34">
        <f>IF(AND(IF('차트 정리 표'!$O$25 = 표메인[[#This Row],[연령대]], 1, 0),IF('차트 정리 표'!$J$26=표메인[게임몰입도
청각적 효과],1,0)),1,0)</f>
        <v>0</v>
      </c>
      <c r="U126" s="34">
        <f>IF(AND(IF('차트 정리 표'!$O$25 = 표메인[[#This Row],[연령대]], 1, 0),IF('차트 정리 표'!$J$27=표메인[게임몰입도
청각적 효과],1,0)),1,0)</f>
        <v>0</v>
      </c>
      <c r="V126" s="34">
        <f>IF(AND(IF('차트 정리 표'!$O$25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표'!$O$2 = 표메인[[#This Row],[연령대]], 1, 0),IF(COUNT(표장르정리[[#This Row],[RPG]]),1,0)), 1, 0)</f>
        <v>0</v>
      </c>
      <c r="B127" s="3">
        <f>IF(AND(IF('차트 정리 표'!$O$2 = 표메인[[#This Row],[연령대]], 1, 0),IF(COUNT(표장르정리[[#This Row],[AOS]]),1,0)),1,0)</f>
        <v>0</v>
      </c>
      <c r="C127" s="3">
        <f>IF(AND(IF('차트 정리 표'!$O$2 = 표메인[[#This Row],[연령대]], 1, 0),IF(COUNT(표장르정리[[#This Row],[FPS]]),1,0)),1,0)</f>
        <v>0</v>
      </c>
      <c r="D127" s="3">
        <f>IF(AND(IF('차트 정리 표'!$O$2 = 표메인[[#This Row],[연령대]], 1, 0),IF(COUNT(표장르정리[[#This Row],[CCG]]),1,0)),1,0)</f>
        <v>0</v>
      </c>
      <c r="E127" s="3">
        <f>IF(AND(IF('차트 정리 표'!$O$2 = 표메인[[#This Row],[연령대]], 1, 0),IF(COUNT(표장르정리[[#This Row],[Roguelike]]),1,0)),1,0)</f>
        <v>0</v>
      </c>
      <c r="F127" s="3">
        <f>IF(AND(IF('차트 정리 표'!$O$2 = 표메인[[#This Row],[연령대]], 1, 0),IF(COUNT(표장르정리[[#This Row],[Soulslike]]),1,0)),1,0)</f>
        <v>0</v>
      </c>
      <c r="G127" s="3">
        <f>IF(AND(IF('차트 정리 표'!$O$2 = 표메인[[#This Row],[연령대]], 1, 0),IF(COUNT(표장르정리[[#This Row],[Rhythm]]),1,0)),1,0)</f>
        <v>0</v>
      </c>
      <c r="H127" s="3">
        <f>IF(AND(IF('차트 정리 표'!$O$2 = 표메인[[#This Row],[연령대]], 1, 0),IF(COUNT(표장르정리[[#This Row],[Racing]]),1,0)),1,0)</f>
        <v>0</v>
      </c>
      <c r="I127" s="3">
        <f>IF(AND(IF('차트 정리 표'!$O$2 = 표메인[[#This Row],[연령대]], 1, 0),IF(COUNT(표장르정리[[#This Row],[Sport]]),1,0)),1,0)</f>
        <v>0</v>
      </c>
      <c r="J127" s="3">
        <f>IF(AND(IF('차트 정리 표'!$O$2 = 표메인[[#This Row],[연령대]], 1, 0),IF(COUNT(표장르정리[[#This Row],[Stealth]]),1,0)),1,0)</f>
        <v>0</v>
      </c>
      <c r="K127" s="3">
        <f>IF(AND(IF('차트 정리 표'!$O$2 = 표메인[[#This Row],[연령대]], 1, 0),IF(COUNT(표장르정리[[#This Row],[Strategy]]),1,0)),1,0)</f>
        <v>0</v>
      </c>
      <c r="L127" s="3">
        <f>IF(AND(IF('차트 정리 표'!$O$2 = 표메인[[#This Row],[연령대]], 1, 0),IF(COUNT(표장르정리[[#This Row],[Puzzle]]),1,0)),1,0)</f>
        <v>0</v>
      </c>
      <c r="M127" s="3">
        <f>IF(AND(IF('차트 정리 표'!$O$2 = 표메인[[#This Row],[연령대]], 1, 0),IF(COUNT(표장르정리[[#This Row],[Board]]),1,0)),1,0)</f>
        <v>0</v>
      </c>
      <c r="N127" s="3">
        <f>IF(AND(IF('차트 정리 표'!$O$2 = 표메인[[#This Row],[연령대]], 1, 0),IF(COUNT(표장르정리[[#This Row],[Arcade]]),1,0)),1,0)</f>
        <v>0</v>
      </c>
      <c r="O127" s="3">
        <f>IF(AND(IF('차트 정리 표'!$O$2 = 표메인[[#This Row],[연령대]], 1, 0),IF(COUNT(표장르정리[[#This Row],[Simulation]]),1,0)),1,0)</f>
        <v>0</v>
      </c>
      <c r="P127" s="34">
        <f>IF(AND(IF('차트 정리 표'!$O$19 = 표메인[[#This Row],[연령대]], 1, 0),IF('차트 정리 표'!$J$20=표메인[[#This Row],[타격감
시각적 효과]],1,0)),1,0)</f>
        <v>0</v>
      </c>
      <c r="Q127" s="34">
        <f>IF(AND(IF('차트 정리 표'!$O$19 = 표메인[[#This Row],[연령대]], 1, 0),IF('차트 정리 표'!$J$21=표메인[[#This Row],[타격감
시각적 효과]],1,0)),1,0)</f>
        <v>0</v>
      </c>
      <c r="R127" s="34">
        <f>IF(AND(IF('차트 정리 표'!$O$19 = 표메인[[#This Row],[연령대]], 1, 0),IF('차트 정리 표'!$J$22=표메인[[#This Row],[타격감
시각적 효과]],1,0)),1,0)</f>
        <v>0</v>
      </c>
      <c r="S127" s="34">
        <f>IF(AND(IF('차트 정리 표'!$O$19 = 표메인[[#This Row],[연령대]], 1, 0),IF('차트 정리 표'!$J$23=표메인[[#This Row],[타격감
시각적 효과]],1,0)),1,0)</f>
        <v>0</v>
      </c>
      <c r="T127" s="34">
        <f>IF(AND(IF('차트 정리 표'!$O$25 = 표메인[[#This Row],[연령대]], 1, 0),IF('차트 정리 표'!$J$26=표메인[게임몰입도
청각적 효과],1,0)),1,0)</f>
        <v>0</v>
      </c>
      <c r="U127" s="34">
        <f>IF(AND(IF('차트 정리 표'!$O$25 = 표메인[[#This Row],[연령대]], 1, 0),IF('차트 정리 표'!$J$27=표메인[게임몰입도
청각적 효과],1,0)),1,0)</f>
        <v>0</v>
      </c>
      <c r="V127" s="34">
        <f>IF(AND(IF('차트 정리 표'!$O$25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표'!$O$2 = 표메인[[#This Row],[연령대]], 1, 0),IF(COUNT(표장르정리[[#This Row],[RPG]]),1,0)), 1, 0)</f>
        <v>0</v>
      </c>
      <c r="B128" s="3">
        <f>IF(AND(IF('차트 정리 표'!$O$2 = 표메인[[#This Row],[연령대]], 1, 0),IF(COUNT(표장르정리[[#This Row],[AOS]]),1,0)),1,0)</f>
        <v>0</v>
      </c>
      <c r="C128" s="3">
        <f>IF(AND(IF('차트 정리 표'!$O$2 = 표메인[[#This Row],[연령대]], 1, 0),IF(COUNT(표장르정리[[#This Row],[FPS]]),1,0)),1,0)</f>
        <v>0</v>
      </c>
      <c r="D128" s="3">
        <f>IF(AND(IF('차트 정리 표'!$O$2 = 표메인[[#This Row],[연령대]], 1, 0),IF(COUNT(표장르정리[[#This Row],[CCG]]),1,0)),1,0)</f>
        <v>0</v>
      </c>
      <c r="E128" s="3">
        <f>IF(AND(IF('차트 정리 표'!$O$2 = 표메인[[#This Row],[연령대]], 1, 0),IF(COUNT(표장르정리[[#This Row],[Roguelike]]),1,0)),1,0)</f>
        <v>0</v>
      </c>
      <c r="F128" s="3">
        <f>IF(AND(IF('차트 정리 표'!$O$2 = 표메인[[#This Row],[연령대]], 1, 0),IF(COUNT(표장르정리[[#This Row],[Soulslike]]),1,0)),1,0)</f>
        <v>0</v>
      </c>
      <c r="G128" s="3">
        <f>IF(AND(IF('차트 정리 표'!$O$2 = 표메인[[#This Row],[연령대]], 1, 0),IF(COUNT(표장르정리[[#This Row],[Rhythm]]),1,0)),1,0)</f>
        <v>0</v>
      </c>
      <c r="H128" s="3">
        <f>IF(AND(IF('차트 정리 표'!$O$2 = 표메인[[#This Row],[연령대]], 1, 0),IF(COUNT(표장르정리[[#This Row],[Racing]]),1,0)),1,0)</f>
        <v>0</v>
      </c>
      <c r="I128" s="3">
        <f>IF(AND(IF('차트 정리 표'!$O$2 = 표메인[[#This Row],[연령대]], 1, 0),IF(COUNT(표장르정리[[#This Row],[Sport]]),1,0)),1,0)</f>
        <v>0</v>
      </c>
      <c r="J128" s="3">
        <f>IF(AND(IF('차트 정리 표'!$O$2 = 표메인[[#This Row],[연령대]], 1, 0),IF(COUNT(표장르정리[[#This Row],[Stealth]]),1,0)),1,0)</f>
        <v>0</v>
      </c>
      <c r="K128" s="3">
        <f>IF(AND(IF('차트 정리 표'!$O$2 = 표메인[[#This Row],[연령대]], 1, 0),IF(COUNT(표장르정리[[#This Row],[Strategy]]),1,0)),1,0)</f>
        <v>0</v>
      </c>
      <c r="L128" s="3">
        <f>IF(AND(IF('차트 정리 표'!$O$2 = 표메인[[#This Row],[연령대]], 1, 0),IF(COUNT(표장르정리[[#This Row],[Puzzle]]),1,0)),1,0)</f>
        <v>0</v>
      </c>
      <c r="M128" s="3">
        <f>IF(AND(IF('차트 정리 표'!$O$2 = 표메인[[#This Row],[연령대]], 1, 0),IF(COUNT(표장르정리[[#This Row],[Board]]),1,0)),1,0)</f>
        <v>0</v>
      </c>
      <c r="N128" s="3">
        <f>IF(AND(IF('차트 정리 표'!$O$2 = 표메인[[#This Row],[연령대]], 1, 0),IF(COUNT(표장르정리[[#This Row],[Arcade]]),1,0)),1,0)</f>
        <v>0</v>
      </c>
      <c r="O128" s="3">
        <f>IF(AND(IF('차트 정리 표'!$O$2 = 표메인[[#This Row],[연령대]], 1, 0),IF(COUNT(표장르정리[[#This Row],[Simulation]]),1,0)),1,0)</f>
        <v>0</v>
      </c>
      <c r="P128" s="34">
        <f>IF(AND(IF('차트 정리 표'!$O$19 = 표메인[[#This Row],[연령대]], 1, 0),IF('차트 정리 표'!$J$20=표메인[[#This Row],[타격감
시각적 효과]],1,0)),1,0)</f>
        <v>0</v>
      </c>
      <c r="Q128" s="34">
        <f>IF(AND(IF('차트 정리 표'!$O$19 = 표메인[[#This Row],[연령대]], 1, 0),IF('차트 정리 표'!$J$21=표메인[[#This Row],[타격감
시각적 효과]],1,0)),1,0)</f>
        <v>0</v>
      </c>
      <c r="R128" s="34">
        <f>IF(AND(IF('차트 정리 표'!$O$19 = 표메인[[#This Row],[연령대]], 1, 0),IF('차트 정리 표'!$J$22=표메인[[#This Row],[타격감
시각적 효과]],1,0)),1,0)</f>
        <v>0</v>
      </c>
      <c r="S128" s="34">
        <f>IF(AND(IF('차트 정리 표'!$O$19 = 표메인[[#This Row],[연령대]], 1, 0),IF('차트 정리 표'!$J$23=표메인[[#This Row],[타격감
시각적 효과]],1,0)),1,0)</f>
        <v>0</v>
      </c>
      <c r="T128" s="34">
        <f>IF(AND(IF('차트 정리 표'!$O$25 = 표메인[[#This Row],[연령대]], 1, 0),IF('차트 정리 표'!$J$26=표메인[게임몰입도
청각적 효과],1,0)),1,0)</f>
        <v>0</v>
      </c>
      <c r="U128" s="34">
        <f>IF(AND(IF('차트 정리 표'!$O$25 = 표메인[[#This Row],[연령대]], 1, 0),IF('차트 정리 표'!$J$27=표메인[게임몰입도
청각적 효과],1,0)),1,0)</f>
        <v>0</v>
      </c>
      <c r="V128" s="34">
        <f>IF(AND(IF('차트 정리 표'!$O$25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표'!$O$2 = 표메인[[#This Row],[연령대]], 1, 0),IF(COUNT(표장르정리[[#This Row],[RPG]]),1,0)), 1, 0)</f>
        <v>0</v>
      </c>
      <c r="B129" s="3">
        <f>IF(AND(IF('차트 정리 표'!$O$2 = 표메인[[#This Row],[연령대]], 1, 0),IF(COUNT(표장르정리[[#This Row],[AOS]]),1,0)),1,0)</f>
        <v>0</v>
      </c>
      <c r="C129" s="3">
        <f>IF(AND(IF('차트 정리 표'!$O$2 = 표메인[[#This Row],[연령대]], 1, 0),IF(COUNT(표장르정리[[#This Row],[FPS]]),1,0)),1,0)</f>
        <v>0</v>
      </c>
      <c r="D129" s="3">
        <f>IF(AND(IF('차트 정리 표'!$O$2 = 표메인[[#This Row],[연령대]], 1, 0),IF(COUNT(표장르정리[[#This Row],[CCG]]),1,0)),1,0)</f>
        <v>0</v>
      </c>
      <c r="E129" s="3">
        <f>IF(AND(IF('차트 정리 표'!$O$2 = 표메인[[#This Row],[연령대]], 1, 0),IF(COUNT(표장르정리[[#This Row],[Roguelike]]),1,0)),1,0)</f>
        <v>0</v>
      </c>
      <c r="F129" s="3">
        <f>IF(AND(IF('차트 정리 표'!$O$2 = 표메인[[#This Row],[연령대]], 1, 0),IF(COUNT(표장르정리[[#This Row],[Soulslike]]),1,0)),1,0)</f>
        <v>0</v>
      </c>
      <c r="G129" s="3">
        <f>IF(AND(IF('차트 정리 표'!$O$2 = 표메인[[#This Row],[연령대]], 1, 0),IF(COUNT(표장르정리[[#This Row],[Rhythm]]),1,0)),1,0)</f>
        <v>0</v>
      </c>
      <c r="H129" s="3">
        <f>IF(AND(IF('차트 정리 표'!$O$2 = 표메인[[#This Row],[연령대]], 1, 0),IF(COUNT(표장르정리[[#This Row],[Racing]]),1,0)),1,0)</f>
        <v>0</v>
      </c>
      <c r="I129" s="3">
        <f>IF(AND(IF('차트 정리 표'!$O$2 = 표메인[[#This Row],[연령대]], 1, 0),IF(COUNT(표장르정리[[#This Row],[Sport]]),1,0)),1,0)</f>
        <v>0</v>
      </c>
      <c r="J129" s="3">
        <f>IF(AND(IF('차트 정리 표'!$O$2 = 표메인[[#This Row],[연령대]], 1, 0),IF(COUNT(표장르정리[[#This Row],[Stealth]]),1,0)),1,0)</f>
        <v>0</v>
      </c>
      <c r="K129" s="3">
        <f>IF(AND(IF('차트 정리 표'!$O$2 = 표메인[[#This Row],[연령대]], 1, 0),IF(COUNT(표장르정리[[#This Row],[Strategy]]),1,0)),1,0)</f>
        <v>0</v>
      </c>
      <c r="L129" s="3">
        <f>IF(AND(IF('차트 정리 표'!$O$2 = 표메인[[#This Row],[연령대]], 1, 0),IF(COUNT(표장르정리[[#This Row],[Puzzle]]),1,0)),1,0)</f>
        <v>0</v>
      </c>
      <c r="M129" s="3">
        <f>IF(AND(IF('차트 정리 표'!$O$2 = 표메인[[#This Row],[연령대]], 1, 0),IF(COUNT(표장르정리[[#This Row],[Board]]),1,0)),1,0)</f>
        <v>0</v>
      </c>
      <c r="N129" s="3">
        <f>IF(AND(IF('차트 정리 표'!$O$2 = 표메인[[#This Row],[연령대]], 1, 0),IF(COUNT(표장르정리[[#This Row],[Arcade]]),1,0)),1,0)</f>
        <v>0</v>
      </c>
      <c r="O129" s="3">
        <f>IF(AND(IF('차트 정리 표'!$O$2 = 표메인[[#This Row],[연령대]], 1, 0),IF(COUNT(표장르정리[[#This Row],[Simulation]]),1,0)),1,0)</f>
        <v>0</v>
      </c>
      <c r="P129" s="34">
        <f>IF(AND(IF('차트 정리 표'!$O$19 = 표메인[[#This Row],[연령대]], 1, 0),IF('차트 정리 표'!$J$20=표메인[[#This Row],[타격감
시각적 효과]],1,0)),1,0)</f>
        <v>0</v>
      </c>
      <c r="Q129" s="34">
        <f>IF(AND(IF('차트 정리 표'!$O$19 = 표메인[[#This Row],[연령대]], 1, 0),IF('차트 정리 표'!$J$21=표메인[[#This Row],[타격감
시각적 효과]],1,0)),1,0)</f>
        <v>0</v>
      </c>
      <c r="R129" s="34">
        <f>IF(AND(IF('차트 정리 표'!$O$19 = 표메인[[#This Row],[연령대]], 1, 0),IF('차트 정리 표'!$J$22=표메인[[#This Row],[타격감
시각적 효과]],1,0)),1,0)</f>
        <v>0</v>
      </c>
      <c r="S129" s="34">
        <f>IF(AND(IF('차트 정리 표'!$O$19 = 표메인[[#This Row],[연령대]], 1, 0),IF('차트 정리 표'!$J$23=표메인[[#This Row],[타격감
시각적 효과]],1,0)),1,0)</f>
        <v>0</v>
      </c>
      <c r="T129" s="34">
        <f>IF(AND(IF('차트 정리 표'!$O$25 = 표메인[[#This Row],[연령대]], 1, 0),IF('차트 정리 표'!$J$26=표메인[게임몰입도
청각적 효과],1,0)),1,0)</f>
        <v>0</v>
      </c>
      <c r="U129" s="34">
        <f>IF(AND(IF('차트 정리 표'!$O$25 = 표메인[[#This Row],[연령대]], 1, 0),IF('차트 정리 표'!$J$27=표메인[게임몰입도
청각적 효과],1,0)),1,0)</f>
        <v>0</v>
      </c>
      <c r="V129" s="34">
        <f>IF(AND(IF('차트 정리 표'!$O$25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표'!$O$2 = 표메인[[#This Row],[연령대]], 1, 0),IF(COUNT(표장르정리[[#This Row],[RPG]]),1,0)), 1, 0)</f>
        <v>0</v>
      </c>
      <c r="B130" s="3">
        <f>IF(AND(IF('차트 정리 표'!$O$2 = 표메인[[#This Row],[연령대]], 1, 0),IF(COUNT(표장르정리[[#This Row],[AOS]]),1,0)),1,0)</f>
        <v>0</v>
      </c>
      <c r="C130" s="3">
        <f>IF(AND(IF('차트 정리 표'!$O$2 = 표메인[[#This Row],[연령대]], 1, 0),IF(COUNT(표장르정리[[#This Row],[FPS]]),1,0)),1,0)</f>
        <v>0</v>
      </c>
      <c r="D130" s="3">
        <f>IF(AND(IF('차트 정리 표'!$O$2 = 표메인[[#This Row],[연령대]], 1, 0),IF(COUNT(표장르정리[[#This Row],[CCG]]),1,0)),1,0)</f>
        <v>0</v>
      </c>
      <c r="E130" s="3">
        <f>IF(AND(IF('차트 정리 표'!$O$2 = 표메인[[#This Row],[연령대]], 1, 0),IF(COUNT(표장르정리[[#This Row],[Roguelike]]),1,0)),1,0)</f>
        <v>0</v>
      </c>
      <c r="F130" s="3">
        <f>IF(AND(IF('차트 정리 표'!$O$2 = 표메인[[#This Row],[연령대]], 1, 0),IF(COUNT(표장르정리[[#This Row],[Soulslike]]),1,0)),1,0)</f>
        <v>0</v>
      </c>
      <c r="G130" s="3">
        <f>IF(AND(IF('차트 정리 표'!$O$2 = 표메인[[#This Row],[연령대]], 1, 0),IF(COUNT(표장르정리[[#This Row],[Rhythm]]),1,0)),1,0)</f>
        <v>0</v>
      </c>
      <c r="H130" s="3">
        <f>IF(AND(IF('차트 정리 표'!$O$2 = 표메인[[#This Row],[연령대]], 1, 0),IF(COUNT(표장르정리[[#This Row],[Racing]]),1,0)),1,0)</f>
        <v>0</v>
      </c>
      <c r="I130" s="3">
        <f>IF(AND(IF('차트 정리 표'!$O$2 = 표메인[[#This Row],[연령대]], 1, 0),IF(COUNT(표장르정리[[#This Row],[Sport]]),1,0)),1,0)</f>
        <v>0</v>
      </c>
      <c r="J130" s="3">
        <f>IF(AND(IF('차트 정리 표'!$O$2 = 표메인[[#This Row],[연령대]], 1, 0),IF(COUNT(표장르정리[[#This Row],[Stealth]]),1,0)),1,0)</f>
        <v>0</v>
      </c>
      <c r="K130" s="3">
        <f>IF(AND(IF('차트 정리 표'!$O$2 = 표메인[[#This Row],[연령대]], 1, 0),IF(COUNT(표장르정리[[#This Row],[Strategy]]),1,0)),1,0)</f>
        <v>0</v>
      </c>
      <c r="L130" s="3">
        <f>IF(AND(IF('차트 정리 표'!$O$2 = 표메인[[#This Row],[연령대]], 1, 0),IF(COUNT(표장르정리[[#This Row],[Puzzle]]),1,0)),1,0)</f>
        <v>0</v>
      </c>
      <c r="M130" s="3">
        <f>IF(AND(IF('차트 정리 표'!$O$2 = 표메인[[#This Row],[연령대]], 1, 0),IF(COUNT(표장르정리[[#This Row],[Board]]),1,0)),1,0)</f>
        <v>0</v>
      </c>
      <c r="N130" s="3">
        <f>IF(AND(IF('차트 정리 표'!$O$2 = 표메인[[#This Row],[연령대]], 1, 0),IF(COUNT(표장르정리[[#This Row],[Arcade]]),1,0)),1,0)</f>
        <v>0</v>
      </c>
      <c r="O130" s="3">
        <f>IF(AND(IF('차트 정리 표'!$O$2 = 표메인[[#This Row],[연령대]], 1, 0),IF(COUNT(표장르정리[[#This Row],[Simulation]]),1,0)),1,0)</f>
        <v>0</v>
      </c>
      <c r="P130" s="34">
        <f>IF(AND(IF('차트 정리 표'!$O$19 = 표메인[[#This Row],[연령대]], 1, 0),IF('차트 정리 표'!$J$20=표메인[[#This Row],[타격감
시각적 효과]],1,0)),1,0)</f>
        <v>0</v>
      </c>
      <c r="Q130" s="34">
        <f>IF(AND(IF('차트 정리 표'!$O$19 = 표메인[[#This Row],[연령대]], 1, 0),IF('차트 정리 표'!$J$21=표메인[[#This Row],[타격감
시각적 효과]],1,0)),1,0)</f>
        <v>0</v>
      </c>
      <c r="R130" s="34">
        <f>IF(AND(IF('차트 정리 표'!$O$19 = 표메인[[#This Row],[연령대]], 1, 0),IF('차트 정리 표'!$J$22=표메인[[#This Row],[타격감
시각적 효과]],1,0)),1,0)</f>
        <v>0</v>
      </c>
      <c r="S130" s="34">
        <f>IF(AND(IF('차트 정리 표'!$O$19 = 표메인[[#This Row],[연령대]], 1, 0),IF('차트 정리 표'!$J$23=표메인[[#This Row],[타격감
시각적 효과]],1,0)),1,0)</f>
        <v>0</v>
      </c>
      <c r="T130" s="34">
        <f>IF(AND(IF('차트 정리 표'!$O$25 = 표메인[[#This Row],[연령대]], 1, 0),IF('차트 정리 표'!$J$26=표메인[게임몰입도
청각적 효과],1,0)),1,0)</f>
        <v>0</v>
      </c>
      <c r="U130" s="34">
        <f>IF(AND(IF('차트 정리 표'!$O$25 = 표메인[[#This Row],[연령대]], 1, 0),IF('차트 정리 표'!$J$27=표메인[게임몰입도
청각적 효과],1,0)),1,0)</f>
        <v>0</v>
      </c>
      <c r="V130" s="34">
        <f>IF(AND(IF('차트 정리 표'!$O$25 = 표메인[[#This Row],[연령대]], 1, 0),IF('차트 정리 표'!$J$28=표메인[게임몰입도
청각적 효과],1,0)),1,0)</f>
        <v>0</v>
      </c>
    </row>
    <row r="131" spans="1:22" x14ac:dyDescent="0.3">
      <c r="A131" s="3">
        <f>IF(AND(IF('차트 정리 표'!$O$2 = 표메인[[#This Row],[연령대]], 1, 0),IF(COUNT(표장르정리[[#This Row],[RPG]]),1,0)), 1, 0)</f>
        <v>0</v>
      </c>
      <c r="B131" s="3">
        <f>IF(AND(IF('차트 정리 표'!$O$2 = 표메인[[#This Row],[연령대]], 1, 0),IF(COUNT(표장르정리[[#This Row],[AOS]]),1,0)),1,0)</f>
        <v>0</v>
      </c>
      <c r="C131" s="3">
        <f>IF(AND(IF('차트 정리 표'!$O$2 = 표메인[[#This Row],[연령대]], 1, 0),IF(COUNT(표장르정리[[#This Row],[FPS]]),1,0)),1,0)</f>
        <v>0</v>
      </c>
      <c r="D131" s="3">
        <f>IF(AND(IF('차트 정리 표'!$O$2 = 표메인[[#This Row],[연령대]], 1, 0),IF(COUNT(표장르정리[[#This Row],[CCG]]),1,0)),1,0)</f>
        <v>0</v>
      </c>
      <c r="E131" s="3">
        <f>IF(AND(IF('차트 정리 표'!$O$2 = 표메인[[#This Row],[연령대]], 1, 0),IF(COUNT(표장르정리[[#This Row],[Roguelike]]),1,0)),1,0)</f>
        <v>0</v>
      </c>
      <c r="F131" s="3">
        <f>IF(AND(IF('차트 정리 표'!$O$2 = 표메인[[#This Row],[연령대]], 1, 0),IF(COUNT(표장르정리[[#This Row],[Soulslike]]),1,0)),1,0)</f>
        <v>0</v>
      </c>
      <c r="G131" s="3">
        <f>IF(AND(IF('차트 정리 표'!$O$2 = 표메인[[#This Row],[연령대]], 1, 0),IF(COUNT(표장르정리[[#This Row],[Rhythm]]),1,0)),1,0)</f>
        <v>0</v>
      </c>
      <c r="H131" s="3">
        <f>IF(AND(IF('차트 정리 표'!$O$2 = 표메인[[#This Row],[연령대]], 1, 0),IF(COUNT(표장르정리[[#This Row],[Racing]]),1,0)),1,0)</f>
        <v>0</v>
      </c>
      <c r="I131" s="3">
        <f>IF(AND(IF('차트 정리 표'!$O$2 = 표메인[[#This Row],[연령대]], 1, 0),IF(COUNT(표장르정리[[#This Row],[Sport]]),1,0)),1,0)</f>
        <v>0</v>
      </c>
      <c r="J131" s="3">
        <f>IF(AND(IF('차트 정리 표'!$O$2 = 표메인[[#This Row],[연령대]], 1, 0),IF(COUNT(표장르정리[[#This Row],[Stealth]]),1,0)),1,0)</f>
        <v>0</v>
      </c>
      <c r="K131" s="3">
        <f>IF(AND(IF('차트 정리 표'!$O$2 = 표메인[[#This Row],[연령대]], 1, 0),IF(COUNT(표장르정리[[#This Row],[Strategy]]),1,0)),1,0)</f>
        <v>0</v>
      </c>
      <c r="L131" s="3">
        <f>IF(AND(IF('차트 정리 표'!$O$2 = 표메인[[#This Row],[연령대]], 1, 0),IF(COUNT(표장르정리[[#This Row],[Puzzle]]),1,0)),1,0)</f>
        <v>0</v>
      </c>
      <c r="M131" s="3">
        <f>IF(AND(IF('차트 정리 표'!$O$2 = 표메인[[#This Row],[연령대]], 1, 0),IF(COUNT(표장르정리[[#This Row],[Board]]),1,0)),1,0)</f>
        <v>0</v>
      </c>
      <c r="N131" s="3">
        <f>IF(AND(IF('차트 정리 표'!$O$2 = 표메인[[#This Row],[연령대]], 1, 0),IF(COUNT(표장르정리[[#This Row],[Arcade]]),1,0)),1,0)</f>
        <v>0</v>
      </c>
      <c r="O131" s="3">
        <f>IF(AND(IF('차트 정리 표'!$O$2 = 표메인[[#This Row],[연령대]], 1, 0),IF(COUNT(표장르정리[[#This Row],[Simulation]]),1,0)),1,0)</f>
        <v>0</v>
      </c>
      <c r="P131" s="34">
        <f>IF(AND(IF('차트 정리 표'!$O$19 = 표메인[[#This Row],[연령대]], 1, 0),IF('차트 정리 표'!$J$20=표메인[[#This Row],[타격감
시각적 효과]],1,0)),1,0)</f>
        <v>0</v>
      </c>
      <c r="Q131" s="34">
        <f>IF(AND(IF('차트 정리 표'!$O$19 = 표메인[[#This Row],[연령대]], 1, 0),IF('차트 정리 표'!$J$21=표메인[[#This Row],[타격감
시각적 효과]],1,0)),1,0)</f>
        <v>0</v>
      </c>
      <c r="R131" s="34">
        <f>IF(AND(IF('차트 정리 표'!$O$19 = 표메인[[#This Row],[연령대]], 1, 0),IF('차트 정리 표'!$J$22=표메인[[#This Row],[타격감
시각적 효과]],1,0)),1,0)</f>
        <v>0</v>
      </c>
      <c r="S131" s="34">
        <f>IF(AND(IF('차트 정리 표'!$O$19 = 표메인[[#This Row],[연령대]], 1, 0),IF('차트 정리 표'!$J$23=표메인[[#This Row],[타격감
시각적 효과]],1,0)),1,0)</f>
        <v>0</v>
      </c>
      <c r="T131" s="34">
        <f>IF(AND(IF('차트 정리 표'!$O$25 = 표메인[[#This Row],[연령대]], 1, 0),IF('차트 정리 표'!$J$26=표메인[게임몰입도
청각적 효과],1,0)),1,0)</f>
        <v>0</v>
      </c>
      <c r="U131" s="34">
        <f>IF(AND(IF('차트 정리 표'!$O$25 = 표메인[[#This Row],[연령대]], 1, 0),IF('차트 정리 표'!$J$27=표메인[게임몰입도
청각적 효과],1,0)),1,0)</f>
        <v>0</v>
      </c>
      <c r="V131" s="34">
        <f>IF(AND(IF('차트 정리 표'!$O$25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표'!$O$2 = 표메인[[#This Row],[연령대]], 1, 0),IF(COUNT(표장르정리[[#This Row],[RPG]]),1,0)), 1, 0)</f>
        <v>0</v>
      </c>
      <c r="B132" s="3">
        <f>IF(AND(IF('차트 정리 표'!$O$2 = 표메인[[#This Row],[연령대]], 1, 0),IF(COUNT(표장르정리[[#This Row],[AOS]]),1,0)),1,0)</f>
        <v>0</v>
      </c>
      <c r="C132" s="3">
        <f>IF(AND(IF('차트 정리 표'!$O$2 = 표메인[[#This Row],[연령대]], 1, 0),IF(COUNT(표장르정리[[#This Row],[FPS]]),1,0)),1,0)</f>
        <v>0</v>
      </c>
      <c r="D132" s="3">
        <f>IF(AND(IF('차트 정리 표'!$O$2 = 표메인[[#This Row],[연령대]], 1, 0),IF(COUNT(표장르정리[[#This Row],[CCG]]),1,0)),1,0)</f>
        <v>0</v>
      </c>
      <c r="E132" s="3">
        <f>IF(AND(IF('차트 정리 표'!$O$2 = 표메인[[#This Row],[연령대]], 1, 0),IF(COUNT(표장르정리[[#This Row],[Roguelike]]),1,0)),1,0)</f>
        <v>0</v>
      </c>
      <c r="F132" s="3">
        <f>IF(AND(IF('차트 정리 표'!$O$2 = 표메인[[#This Row],[연령대]], 1, 0),IF(COUNT(표장르정리[[#This Row],[Soulslike]]),1,0)),1,0)</f>
        <v>0</v>
      </c>
      <c r="G132" s="3">
        <f>IF(AND(IF('차트 정리 표'!$O$2 = 표메인[[#This Row],[연령대]], 1, 0),IF(COUNT(표장르정리[[#This Row],[Rhythm]]),1,0)),1,0)</f>
        <v>0</v>
      </c>
      <c r="H132" s="3">
        <f>IF(AND(IF('차트 정리 표'!$O$2 = 표메인[[#This Row],[연령대]], 1, 0),IF(COUNT(표장르정리[[#This Row],[Racing]]),1,0)),1,0)</f>
        <v>0</v>
      </c>
      <c r="I132" s="3">
        <f>IF(AND(IF('차트 정리 표'!$O$2 = 표메인[[#This Row],[연령대]], 1, 0),IF(COUNT(표장르정리[[#This Row],[Sport]]),1,0)),1,0)</f>
        <v>0</v>
      </c>
      <c r="J132" s="3">
        <f>IF(AND(IF('차트 정리 표'!$O$2 = 표메인[[#This Row],[연령대]], 1, 0),IF(COUNT(표장르정리[[#This Row],[Stealth]]),1,0)),1,0)</f>
        <v>0</v>
      </c>
      <c r="K132" s="3">
        <f>IF(AND(IF('차트 정리 표'!$O$2 = 표메인[[#This Row],[연령대]], 1, 0),IF(COUNT(표장르정리[[#This Row],[Strategy]]),1,0)),1,0)</f>
        <v>0</v>
      </c>
      <c r="L132" s="3">
        <f>IF(AND(IF('차트 정리 표'!$O$2 = 표메인[[#This Row],[연령대]], 1, 0),IF(COUNT(표장르정리[[#This Row],[Puzzle]]),1,0)),1,0)</f>
        <v>0</v>
      </c>
      <c r="M132" s="3">
        <f>IF(AND(IF('차트 정리 표'!$O$2 = 표메인[[#This Row],[연령대]], 1, 0),IF(COUNT(표장르정리[[#This Row],[Board]]),1,0)),1,0)</f>
        <v>0</v>
      </c>
      <c r="N132" s="3">
        <f>IF(AND(IF('차트 정리 표'!$O$2 = 표메인[[#This Row],[연령대]], 1, 0),IF(COUNT(표장르정리[[#This Row],[Arcade]]),1,0)),1,0)</f>
        <v>0</v>
      </c>
      <c r="O132" s="3">
        <f>IF(AND(IF('차트 정리 표'!$O$2 = 표메인[[#This Row],[연령대]], 1, 0),IF(COUNT(표장르정리[[#This Row],[Simulation]]),1,0)),1,0)</f>
        <v>0</v>
      </c>
      <c r="P132" s="34">
        <f>IF(AND(IF('차트 정리 표'!$O$19 = 표메인[[#This Row],[연령대]], 1, 0),IF('차트 정리 표'!$J$20=표메인[[#This Row],[타격감
시각적 효과]],1,0)),1,0)</f>
        <v>0</v>
      </c>
      <c r="Q132" s="34">
        <f>IF(AND(IF('차트 정리 표'!$O$19 = 표메인[[#This Row],[연령대]], 1, 0),IF('차트 정리 표'!$J$21=표메인[[#This Row],[타격감
시각적 효과]],1,0)),1,0)</f>
        <v>0</v>
      </c>
      <c r="R132" s="34">
        <f>IF(AND(IF('차트 정리 표'!$O$19 = 표메인[[#This Row],[연령대]], 1, 0),IF('차트 정리 표'!$J$22=표메인[[#This Row],[타격감
시각적 효과]],1,0)),1,0)</f>
        <v>0</v>
      </c>
      <c r="S132" s="34">
        <f>IF(AND(IF('차트 정리 표'!$O$19 = 표메인[[#This Row],[연령대]], 1, 0),IF('차트 정리 표'!$J$23=표메인[[#This Row],[타격감
시각적 효과]],1,0)),1,0)</f>
        <v>0</v>
      </c>
      <c r="T132" s="34">
        <f>IF(AND(IF('차트 정리 표'!$O$25 = 표메인[[#This Row],[연령대]], 1, 0),IF('차트 정리 표'!$J$26=표메인[게임몰입도
청각적 효과],1,0)),1,0)</f>
        <v>0</v>
      </c>
      <c r="U132" s="34">
        <f>IF(AND(IF('차트 정리 표'!$O$25 = 표메인[[#This Row],[연령대]], 1, 0),IF('차트 정리 표'!$J$27=표메인[게임몰입도
청각적 효과],1,0)),1,0)</f>
        <v>0</v>
      </c>
      <c r="V132" s="34">
        <f>IF(AND(IF('차트 정리 표'!$O$25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표'!$O$2 = 표메인[[#This Row],[연령대]], 1, 0),IF(COUNT(표장르정리[[#This Row],[RPG]]),1,0)), 1, 0)</f>
        <v>0</v>
      </c>
      <c r="B133" s="3">
        <f>IF(AND(IF('차트 정리 표'!$O$2 = 표메인[[#This Row],[연령대]], 1, 0),IF(COUNT(표장르정리[[#This Row],[AOS]]),1,0)),1,0)</f>
        <v>0</v>
      </c>
      <c r="C133" s="3">
        <f>IF(AND(IF('차트 정리 표'!$O$2 = 표메인[[#This Row],[연령대]], 1, 0),IF(COUNT(표장르정리[[#This Row],[FPS]]),1,0)),1,0)</f>
        <v>0</v>
      </c>
      <c r="D133" s="3">
        <f>IF(AND(IF('차트 정리 표'!$O$2 = 표메인[[#This Row],[연령대]], 1, 0),IF(COUNT(표장르정리[[#This Row],[CCG]]),1,0)),1,0)</f>
        <v>0</v>
      </c>
      <c r="E133" s="3">
        <f>IF(AND(IF('차트 정리 표'!$O$2 = 표메인[[#This Row],[연령대]], 1, 0),IF(COUNT(표장르정리[[#This Row],[Roguelike]]),1,0)),1,0)</f>
        <v>0</v>
      </c>
      <c r="F133" s="3">
        <f>IF(AND(IF('차트 정리 표'!$O$2 = 표메인[[#This Row],[연령대]], 1, 0),IF(COUNT(표장르정리[[#This Row],[Soulslike]]),1,0)),1,0)</f>
        <v>0</v>
      </c>
      <c r="G133" s="3">
        <f>IF(AND(IF('차트 정리 표'!$O$2 = 표메인[[#This Row],[연령대]], 1, 0),IF(COUNT(표장르정리[[#This Row],[Rhythm]]),1,0)),1,0)</f>
        <v>0</v>
      </c>
      <c r="H133" s="3">
        <f>IF(AND(IF('차트 정리 표'!$O$2 = 표메인[[#This Row],[연령대]], 1, 0),IF(COUNT(표장르정리[[#This Row],[Racing]]),1,0)),1,0)</f>
        <v>0</v>
      </c>
      <c r="I133" s="3">
        <f>IF(AND(IF('차트 정리 표'!$O$2 = 표메인[[#This Row],[연령대]], 1, 0),IF(COUNT(표장르정리[[#This Row],[Sport]]),1,0)),1,0)</f>
        <v>0</v>
      </c>
      <c r="J133" s="3">
        <f>IF(AND(IF('차트 정리 표'!$O$2 = 표메인[[#This Row],[연령대]], 1, 0),IF(COUNT(표장르정리[[#This Row],[Stealth]]),1,0)),1,0)</f>
        <v>0</v>
      </c>
      <c r="K133" s="3">
        <f>IF(AND(IF('차트 정리 표'!$O$2 = 표메인[[#This Row],[연령대]], 1, 0),IF(COUNT(표장르정리[[#This Row],[Strategy]]),1,0)),1,0)</f>
        <v>0</v>
      </c>
      <c r="L133" s="3">
        <f>IF(AND(IF('차트 정리 표'!$O$2 = 표메인[[#This Row],[연령대]], 1, 0),IF(COUNT(표장르정리[[#This Row],[Puzzle]]),1,0)),1,0)</f>
        <v>0</v>
      </c>
      <c r="M133" s="3">
        <f>IF(AND(IF('차트 정리 표'!$O$2 = 표메인[[#This Row],[연령대]], 1, 0),IF(COUNT(표장르정리[[#This Row],[Board]]),1,0)),1,0)</f>
        <v>0</v>
      </c>
      <c r="N133" s="3">
        <f>IF(AND(IF('차트 정리 표'!$O$2 = 표메인[[#This Row],[연령대]], 1, 0),IF(COUNT(표장르정리[[#This Row],[Arcade]]),1,0)),1,0)</f>
        <v>0</v>
      </c>
      <c r="O133" s="3">
        <f>IF(AND(IF('차트 정리 표'!$O$2 = 표메인[[#This Row],[연령대]], 1, 0),IF(COUNT(표장르정리[[#This Row],[Simulation]]),1,0)),1,0)</f>
        <v>0</v>
      </c>
      <c r="P133" s="34">
        <f>IF(AND(IF('차트 정리 표'!$O$19 = 표메인[[#This Row],[연령대]], 1, 0),IF('차트 정리 표'!$J$20=표메인[[#This Row],[타격감
시각적 효과]],1,0)),1,0)</f>
        <v>0</v>
      </c>
      <c r="Q133" s="34">
        <f>IF(AND(IF('차트 정리 표'!$O$19 = 표메인[[#This Row],[연령대]], 1, 0),IF('차트 정리 표'!$J$21=표메인[[#This Row],[타격감
시각적 효과]],1,0)),1,0)</f>
        <v>0</v>
      </c>
      <c r="R133" s="34">
        <f>IF(AND(IF('차트 정리 표'!$O$19 = 표메인[[#This Row],[연령대]], 1, 0),IF('차트 정리 표'!$J$22=표메인[[#This Row],[타격감
시각적 효과]],1,0)),1,0)</f>
        <v>0</v>
      </c>
      <c r="S133" s="34">
        <f>IF(AND(IF('차트 정리 표'!$O$19 = 표메인[[#This Row],[연령대]], 1, 0),IF('차트 정리 표'!$J$23=표메인[[#This Row],[타격감
시각적 효과]],1,0)),1,0)</f>
        <v>0</v>
      </c>
      <c r="T133" s="34">
        <f>IF(AND(IF('차트 정리 표'!$O$25 = 표메인[[#This Row],[연령대]], 1, 0),IF('차트 정리 표'!$J$26=표메인[게임몰입도
청각적 효과],1,0)),1,0)</f>
        <v>0</v>
      </c>
      <c r="U133" s="34">
        <f>IF(AND(IF('차트 정리 표'!$O$25 = 표메인[[#This Row],[연령대]], 1, 0),IF('차트 정리 표'!$J$27=표메인[게임몰입도
청각적 효과],1,0)),1,0)</f>
        <v>0</v>
      </c>
      <c r="V133" s="34">
        <f>IF(AND(IF('차트 정리 표'!$O$25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표'!$O$2 = 표메인[[#This Row],[연령대]], 1, 0),IF(COUNT(표장르정리[[#This Row],[RPG]]),1,0)), 1, 0)</f>
        <v>0</v>
      </c>
      <c r="B134" s="3">
        <f>IF(AND(IF('차트 정리 표'!$O$2 = 표메인[[#This Row],[연령대]], 1, 0),IF(COUNT(표장르정리[[#This Row],[AOS]]),1,0)),1,0)</f>
        <v>0</v>
      </c>
      <c r="C134" s="3">
        <f>IF(AND(IF('차트 정리 표'!$O$2 = 표메인[[#This Row],[연령대]], 1, 0),IF(COUNT(표장르정리[[#This Row],[FPS]]),1,0)),1,0)</f>
        <v>0</v>
      </c>
      <c r="D134" s="3">
        <f>IF(AND(IF('차트 정리 표'!$O$2 = 표메인[[#This Row],[연령대]], 1, 0),IF(COUNT(표장르정리[[#This Row],[CCG]]),1,0)),1,0)</f>
        <v>0</v>
      </c>
      <c r="E134" s="3">
        <f>IF(AND(IF('차트 정리 표'!$O$2 = 표메인[[#This Row],[연령대]], 1, 0),IF(COUNT(표장르정리[[#This Row],[Roguelike]]),1,0)),1,0)</f>
        <v>0</v>
      </c>
      <c r="F134" s="3">
        <f>IF(AND(IF('차트 정리 표'!$O$2 = 표메인[[#This Row],[연령대]], 1, 0),IF(COUNT(표장르정리[[#This Row],[Soulslike]]),1,0)),1,0)</f>
        <v>0</v>
      </c>
      <c r="G134" s="3">
        <f>IF(AND(IF('차트 정리 표'!$O$2 = 표메인[[#This Row],[연령대]], 1, 0),IF(COUNT(표장르정리[[#This Row],[Rhythm]]),1,0)),1,0)</f>
        <v>0</v>
      </c>
      <c r="H134" s="3">
        <f>IF(AND(IF('차트 정리 표'!$O$2 = 표메인[[#This Row],[연령대]], 1, 0),IF(COUNT(표장르정리[[#This Row],[Racing]]),1,0)),1,0)</f>
        <v>0</v>
      </c>
      <c r="I134" s="3">
        <f>IF(AND(IF('차트 정리 표'!$O$2 = 표메인[[#This Row],[연령대]], 1, 0),IF(COUNT(표장르정리[[#This Row],[Sport]]),1,0)),1,0)</f>
        <v>0</v>
      </c>
      <c r="J134" s="3">
        <f>IF(AND(IF('차트 정리 표'!$O$2 = 표메인[[#This Row],[연령대]], 1, 0),IF(COUNT(표장르정리[[#This Row],[Stealth]]),1,0)),1,0)</f>
        <v>0</v>
      </c>
      <c r="K134" s="3">
        <f>IF(AND(IF('차트 정리 표'!$O$2 = 표메인[[#This Row],[연령대]], 1, 0),IF(COUNT(표장르정리[[#This Row],[Strategy]]),1,0)),1,0)</f>
        <v>0</v>
      </c>
      <c r="L134" s="3">
        <f>IF(AND(IF('차트 정리 표'!$O$2 = 표메인[[#This Row],[연령대]], 1, 0),IF(COUNT(표장르정리[[#This Row],[Puzzle]]),1,0)),1,0)</f>
        <v>0</v>
      </c>
      <c r="M134" s="3">
        <f>IF(AND(IF('차트 정리 표'!$O$2 = 표메인[[#This Row],[연령대]], 1, 0),IF(COUNT(표장르정리[[#This Row],[Board]]),1,0)),1,0)</f>
        <v>0</v>
      </c>
      <c r="N134" s="3">
        <f>IF(AND(IF('차트 정리 표'!$O$2 = 표메인[[#This Row],[연령대]], 1, 0),IF(COUNT(표장르정리[[#This Row],[Arcade]]),1,0)),1,0)</f>
        <v>0</v>
      </c>
      <c r="O134" s="3">
        <f>IF(AND(IF('차트 정리 표'!$O$2 = 표메인[[#This Row],[연령대]], 1, 0),IF(COUNT(표장르정리[[#This Row],[Simulation]]),1,0)),1,0)</f>
        <v>0</v>
      </c>
      <c r="P134" s="34">
        <f>IF(AND(IF('차트 정리 표'!$O$19 = 표메인[[#This Row],[연령대]], 1, 0),IF('차트 정리 표'!$J$20=표메인[[#This Row],[타격감
시각적 효과]],1,0)),1,0)</f>
        <v>0</v>
      </c>
      <c r="Q134" s="34">
        <f>IF(AND(IF('차트 정리 표'!$O$19 = 표메인[[#This Row],[연령대]], 1, 0),IF('차트 정리 표'!$J$21=표메인[[#This Row],[타격감
시각적 효과]],1,0)),1,0)</f>
        <v>0</v>
      </c>
      <c r="R134" s="34">
        <f>IF(AND(IF('차트 정리 표'!$O$19 = 표메인[[#This Row],[연령대]], 1, 0),IF('차트 정리 표'!$J$22=표메인[[#This Row],[타격감
시각적 효과]],1,0)),1,0)</f>
        <v>0</v>
      </c>
      <c r="S134" s="34">
        <f>IF(AND(IF('차트 정리 표'!$O$19 = 표메인[[#This Row],[연령대]], 1, 0),IF('차트 정리 표'!$J$23=표메인[[#This Row],[타격감
시각적 효과]],1,0)),1,0)</f>
        <v>0</v>
      </c>
      <c r="T134" s="34">
        <f>IF(AND(IF('차트 정리 표'!$O$25 = 표메인[[#This Row],[연령대]], 1, 0),IF('차트 정리 표'!$J$26=표메인[게임몰입도
청각적 효과],1,0)),1,0)</f>
        <v>0</v>
      </c>
      <c r="U134" s="34">
        <f>IF(AND(IF('차트 정리 표'!$O$25 = 표메인[[#This Row],[연령대]], 1, 0),IF('차트 정리 표'!$J$27=표메인[게임몰입도
청각적 효과],1,0)),1,0)</f>
        <v>0</v>
      </c>
      <c r="V134" s="34">
        <f>IF(AND(IF('차트 정리 표'!$O$25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표'!$O$2 = 표메인[[#This Row],[연령대]], 1, 0),IF(COUNT(표장르정리[[#This Row],[RPG]]),1,0)), 1, 0)</f>
        <v>0</v>
      </c>
      <c r="B135" s="3">
        <f>IF(AND(IF('차트 정리 표'!$O$2 = 표메인[[#This Row],[연령대]], 1, 0),IF(COUNT(표장르정리[[#This Row],[AOS]]),1,0)),1,0)</f>
        <v>0</v>
      </c>
      <c r="C135" s="3">
        <f>IF(AND(IF('차트 정리 표'!$O$2 = 표메인[[#This Row],[연령대]], 1, 0),IF(COUNT(표장르정리[[#This Row],[FPS]]),1,0)),1,0)</f>
        <v>0</v>
      </c>
      <c r="D135" s="3">
        <f>IF(AND(IF('차트 정리 표'!$O$2 = 표메인[[#This Row],[연령대]], 1, 0),IF(COUNT(표장르정리[[#This Row],[CCG]]),1,0)),1,0)</f>
        <v>0</v>
      </c>
      <c r="E135" s="3">
        <f>IF(AND(IF('차트 정리 표'!$O$2 = 표메인[[#This Row],[연령대]], 1, 0),IF(COUNT(표장르정리[[#This Row],[Roguelike]]),1,0)),1,0)</f>
        <v>0</v>
      </c>
      <c r="F135" s="3">
        <f>IF(AND(IF('차트 정리 표'!$O$2 = 표메인[[#This Row],[연령대]], 1, 0),IF(COUNT(표장르정리[[#This Row],[Soulslike]]),1,0)),1,0)</f>
        <v>0</v>
      </c>
      <c r="G135" s="3">
        <f>IF(AND(IF('차트 정리 표'!$O$2 = 표메인[[#This Row],[연령대]], 1, 0),IF(COUNT(표장르정리[[#This Row],[Rhythm]]),1,0)),1,0)</f>
        <v>0</v>
      </c>
      <c r="H135" s="3">
        <f>IF(AND(IF('차트 정리 표'!$O$2 = 표메인[[#This Row],[연령대]], 1, 0),IF(COUNT(표장르정리[[#This Row],[Racing]]),1,0)),1,0)</f>
        <v>0</v>
      </c>
      <c r="I135" s="3">
        <f>IF(AND(IF('차트 정리 표'!$O$2 = 표메인[[#This Row],[연령대]], 1, 0),IF(COUNT(표장르정리[[#This Row],[Sport]]),1,0)),1,0)</f>
        <v>0</v>
      </c>
      <c r="J135" s="3">
        <f>IF(AND(IF('차트 정리 표'!$O$2 = 표메인[[#This Row],[연령대]], 1, 0),IF(COUNT(표장르정리[[#This Row],[Stealth]]),1,0)),1,0)</f>
        <v>0</v>
      </c>
      <c r="K135" s="3">
        <f>IF(AND(IF('차트 정리 표'!$O$2 = 표메인[[#This Row],[연령대]], 1, 0),IF(COUNT(표장르정리[[#This Row],[Strategy]]),1,0)),1,0)</f>
        <v>0</v>
      </c>
      <c r="L135" s="3">
        <f>IF(AND(IF('차트 정리 표'!$O$2 = 표메인[[#This Row],[연령대]], 1, 0),IF(COUNT(표장르정리[[#This Row],[Puzzle]]),1,0)),1,0)</f>
        <v>0</v>
      </c>
      <c r="M135" s="3">
        <f>IF(AND(IF('차트 정리 표'!$O$2 = 표메인[[#This Row],[연령대]], 1, 0),IF(COUNT(표장르정리[[#This Row],[Board]]),1,0)),1,0)</f>
        <v>0</v>
      </c>
      <c r="N135" s="3">
        <f>IF(AND(IF('차트 정리 표'!$O$2 = 표메인[[#This Row],[연령대]], 1, 0),IF(COUNT(표장르정리[[#This Row],[Arcade]]),1,0)),1,0)</f>
        <v>0</v>
      </c>
      <c r="O135" s="3">
        <f>IF(AND(IF('차트 정리 표'!$O$2 = 표메인[[#This Row],[연령대]], 1, 0),IF(COUNT(표장르정리[[#This Row],[Simulation]]),1,0)),1,0)</f>
        <v>0</v>
      </c>
      <c r="P135" s="34">
        <f>IF(AND(IF('차트 정리 표'!$O$19 = 표메인[[#This Row],[연령대]], 1, 0),IF('차트 정리 표'!$J$20=표메인[[#This Row],[타격감
시각적 효과]],1,0)),1,0)</f>
        <v>0</v>
      </c>
      <c r="Q135" s="34">
        <f>IF(AND(IF('차트 정리 표'!$O$19 = 표메인[[#This Row],[연령대]], 1, 0),IF('차트 정리 표'!$J$21=표메인[[#This Row],[타격감
시각적 효과]],1,0)),1,0)</f>
        <v>0</v>
      </c>
      <c r="R135" s="34">
        <f>IF(AND(IF('차트 정리 표'!$O$19 = 표메인[[#This Row],[연령대]], 1, 0),IF('차트 정리 표'!$J$22=표메인[[#This Row],[타격감
시각적 효과]],1,0)),1,0)</f>
        <v>0</v>
      </c>
      <c r="S135" s="34">
        <f>IF(AND(IF('차트 정리 표'!$O$19 = 표메인[[#This Row],[연령대]], 1, 0),IF('차트 정리 표'!$J$23=표메인[[#This Row],[타격감
시각적 효과]],1,0)),1,0)</f>
        <v>0</v>
      </c>
      <c r="T135" s="34">
        <f>IF(AND(IF('차트 정리 표'!$O$25 = 표메인[[#This Row],[연령대]], 1, 0),IF('차트 정리 표'!$J$26=표메인[게임몰입도
청각적 효과],1,0)),1,0)</f>
        <v>0</v>
      </c>
      <c r="U135" s="34">
        <f>IF(AND(IF('차트 정리 표'!$O$25 = 표메인[[#This Row],[연령대]], 1, 0),IF('차트 정리 표'!$J$27=표메인[게임몰입도
청각적 효과],1,0)),1,0)</f>
        <v>0</v>
      </c>
      <c r="V135" s="34">
        <f>IF(AND(IF('차트 정리 표'!$O$25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표'!$O$2 = 표메인[[#This Row],[연령대]], 1, 0),IF(COUNT(표장르정리[[#This Row],[RPG]]),1,0)), 1, 0)</f>
        <v>0</v>
      </c>
      <c r="B136" s="3">
        <f>IF(AND(IF('차트 정리 표'!$O$2 = 표메인[[#This Row],[연령대]], 1, 0),IF(COUNT(표장르정리[[#This Row],[AOS]]),1,0)),1,0)</f>
        <v>0</v>
      </c>
      <c r="C136" s="3">
        <f>IF(AND(IF('차트 정리 표'!$O$2 = 표메인[[#This Row],[연령대]], 1, 0),IF(COUNT(표장르정리[[#This Row],[FPS]]),1,0)),1,0)</f>
        <v>0</v>
      </c>
      <c r="D136" s="3">
        <f>IF(AND(IF('차트 정리 표'!$O$2 = 표메인[[#This Row],[연령대]], 1, 0),IF(COUNT(표장르정리[[#This Row],[CCG]]),1,0)),1,0)</f>
        <v>0</v>
      </c>
      <c r="E136" s="3">
        <f>IF(AND(IF('차트 정리 표'!$O$2 = 표메인[[#This Row],[연령대]], 1, 0),IF(COUNT(표장르정리[[#This Row],[Roguelike]]),1,0)),1,0)</f>
        <v>0</v>
      </c>
      <c r="F136" s="3">
        <f>IF(AND(IF('차트 정리 표'!$O$2 = 표메인[[#This Row],[연령대]], 1, 0),IF(COUNT(표장르정리[[#This Row],[Soulslike]]),1,0)),1,0)</f>
        <v>0</v>
      </c>
      <c r="G136" s="3">
        <f>IF(AND(IF('차트 정리 표'!$O$2 = 표메인[[#This Row],[연령대]], 1, 0),IF(COUNT(표장르정리[[#This Row],[Rhythm]]),1,0)),1,0)</f>
        <v>0</v>
      </c>
      <c r="H136" s="3">
        <f>IF(AND(IF('차트 정리 표'!$O$2 = 표메인[[#This Row],[연령대]], 1, 0),IF(COUNT(표장르정리[[#This Row],[Racing]]),1,0)),1,0)</f>
        <v>0</v>
      </c>
      <c r="I136" s="3">
        <f>IF(AND(IF('차트 정리 표'!$O$2 = 표메인[[#This Row],[연령대]], 1, 0),IF(COUNT(표장르정리[[#This Row],[Sport]]),1,0)),1,0)</f>
        <v>0</v>
      </c>
      <c r="J136" s="3">
        <f>IF(AND(IF('차트 정리 표'!$O$2 = 표메인[[#This Row],[연령대]], 1, 0),IF(COUNT(표장르정리[[#This Row],[Stealth]]),1,0)),1,0)</f>
        <v>0</v>
      </c>
      <c r="K136" s="3">
        <f>IF(AND(IF('차트 정리 표'!$O$2 = 표메인[[#This Row],[연령대]], 1, 0),IF(COUNT(표장르정리[[#This Row],[Strategy]]),1,0)),1,0)</f>
        <v>0</v>
      </c>
      <c r="L136" s="3">
        <f>IF(AND(IF('차트 정리 표'!$O$2 = 표메인[[#This Row],[연령대]], 1, 0),IF(COUNT(표장르정리[[#This Row],[Puzzle]]),1,0)),1,0)</f>
        <v>0</v>
      </c>
      <c r="M136" s="3">
        <f>IF(AND(IF('차트 정리 표'!$O$2 = 표메인[[#This Row],[연령대]], 1, 0),IF(COUNT(표장르정리[[#This Row],[Board]]),1,0)),1,0)</f>
        <v>0</v>
      </c>
      <c r="N136" s="3">
        <f>IF(AND(IF('차트 정리 표'!$O$2 = 표메인[[#This Row],[연령대]], 1, 0),IF(COUNT(표장르정리[[#This Row],[Arcade]]),1,0)),1,0)</f>
        <v>0</v>
      </c>
      <c r="O136" s="3">
        <f>IF(AND(IF('차트 정리 표'!$O$2 = 표메인[[#This Row],[연령대]], 1, 0),IF(COUNT(표장르정리[[#This Row],[Simulation]]),1,0)),1,0)</f>
        <v>0</v>
      </c>
      <c r="P136" s="34">
        <f>IF(AND(IF('차트 정리 표'!$O$19 = 표메인[[#This Row],[연령대]], 1, 0),IF('차트 정리 표'!$J$20=표메인[[#This Row],[타격감
시각적 효과]],1,0)),1,0)</f>
        <v>0</v>
      </c>
      <c r="Q136" s="34">
        <f>IF(AND(IF('차트 정리 표'!$O$19 = 표메인[[#This Row],[연령대]], 1, 0),IF('차트 정리 표'!$J$21=표메인[[#This Row],[타격감
시각적 효과]],1,0)),1,0)</f>
        <v>0</v>
      </c>
      <c r="R136" s="34">
        <f>IF(AND(IF('차트 정리 표'!$O$19 = 표메인[[#This Row],[연령대]], 1, 0),IF('차트 정리 표'!$J$22=표메인[[#This Row],[타격감
시각적 효과]],1,0)),1,0)</f>
        <v>0</v>
      </c>
      <c r="S136" s="34">
        <f>IF(AND(IF('차트 정리 표'!$O$19 = 표메인[[#This Row],[연령대]], 1, 0),IF('차트 정리 표'!$J$23=표메인[[#This Row],[타격감
시각적 효과]],1,0)),1,0)</f>
        <v>0</v>
      </c>
      <c r="T136" s="34">
        <f>IF(AND(IF('차트 정리 표'!$O$25 = 표메인[[#This Row],[연령대]], 1, 0),IF('차트 정리 표'!$J$26=표메인[게임몰입도
청각적 효과],1,0)),1,0)</f>
        <v>0</v>
      </c>
      <c r="U136" s="34">
        <f>IF(AND(IF('차트 정리 표'!$O$25 = 표메인[[#This Row],[연령대]], 1, 0),IF('차트 정리 표'!$J$27=표메인[게임몰입도
청각적 효과],1,0)),1,0)</f>
        <v>0</v>
      </c>
      <c r="V136" s="34">
        <f>IF(AND(IF('차트 정리 표'!$O$25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표'!$O$2 = 표메인[[#This Row],[연령대]], 1, 0),IF(COUNT(표장르정리[[#This Row],[RPG]]),1,0)), 1, 0)</f>
        <v>0</v>
      </c>
      <c r="B137" s="3">
        <f>IF(AND(IF('차트 정리 표'!$O$2 = 표메인[[#This Row],[연령대]], 1, 0),IF(COUNT(표장르정리[[#This Row],[AOS]]),1,0)),1,0)</f>
        <v>0</v>
      </c>
      <c r="C137" s="3">
        <f>IF(AND(IF('차트 정리 표'!$O$2 = 표메인[[#This Row],[연령대]], 1, 0),IF(COUNT(표장르정리[[#This Row],[FPS]]),1,0)),1,0)</f>
        <v>0</v>
      </c>
      <c r="D137" s="3">
        <f>IF(AND(IF('차트 정리 표'!$O$2 = 표메인[[#This Row],[연령대]], 1, 0),IF(COUNT(표장르정리[[#This Row],[CCG]]),1,0)),1,0)</f>
        <v>0</v>
      </c>
      <c r="E137" s="3">
        <f>IF(AND(IF('차트 정리 표'!$O$2 = 표메인[[#This Row],[연령대]], 1, 0),IF(COUNT(표장르정리[[#This Row],[Roguelike]]),1,0)),1,0)</f>
        <v>0</v>
      </c>
      <c r="F137" s="3">
        <f>IF(AND(IF('차트 정리 표'!$O$2 = 표메인[[#This Row],[연령대]], 1, 0),IF(COUNT(표장르정리[[#This Row],[Soulslike]]),1,0)),1,0)</f>
        <v>0</v>
      </c>
      <c r="G137" s="3">
        <f>IF(AND(IF('차트 정리 표'!$O$2 = 표메인[[#This Row],[연령대]], 1, 0),IF(COUNT(표장르정리[[#This Row],[Rhythm]]),1,0)),1,0)</f>
        <v>0</v>
      </c>
      <c r="H137" s="3">
        <f>IF(AND(IF('차트 정리 표'!$O$2 = 표메인[[#This Row],[연령대]], 1, 0),IF(COUNT(표장르정리[[#This Row],[Racing]]),1,0)),1,0)</f>
        <v>0</v>
      </c>
      <c r="I137" s="3">
        <f>IF(AND(IF('차트 정리 표'!$O$2 = 표메인[[#This Row],[연령대]], 1, 0),IF(COUNT(표장르정리[[#This Row],[Sport]]),1,0)),1,0)</f>
        <v>0</v>
      </c>
      <c r="J137" s="3">
        <f>IF(AND(IF('차트 정리 표'!$O$2 = 표메인[[#This Row],[연령대]], 1, 0),IF(COUNT(표장르정리[[#This Row],[Stealth]]),1,0)),1,0)</f>
        <v>0</v>
      </c>
      <c r="K137" s="3">
        <f>IF(AND(IF('차트 정리 표'!$O$2 = 표메인[[#This Row],[연령대]], 1, 0),IF(COUNT(표장르정리[[#This Row],[Strategy]]),1,0)),1,0)</f>
        <v>0</v>
      </c>
      <c r="L137" s="3">
        <f>IF(AND(IF('차트 정리 표'!$O$2 = 표메인[[#This Row],[연령대]], 1, 0),IF(COUNT(표장르정리[[#This Row],[Puzzle]]),1,0)),1,0)</f>
        <v>0</v>
      </c>
      <c r="M137" s="3">
        <f>IF(AND(IF('차트 정리 표'!$O$2 = 표메인[[#This Row],[연령대]], 1, 0),IF(COUNT(표장르정리[[#This Row],[Board]]),1,0)),1,0)</f>
        <v>0</v>
      </c>
      <c r="N137" s="3">
        <f>IF(AND(IF('차트 정리 표'!$O$2 = 표메인[[#This Row],[연령대]], 1, 0),IF(COUNT(표장르정리[[#This Row],[Arcade]]),1,0)),1,0)</f>
        <v>0</v>
      </c>
      <c r="O137" s="3">
        <f>IF(AND(IF('차트 정리 표'!$O$2 = 표메인[[#This Row],[연령대]], 1, 0),IF(COUNT(표장르정리[[#This Row],[Simulation]]),1,0)),1,0)</f>
        <v>0</v>
      </c>
      <c r="P137" s="34">
        <f>IF(AND(IF('차트 정리 표'!$O$19 = 표메인[[#This Row],[연령대]], 1, 0),IF('차트 정리 표'!$J$20=표메인[[#This Row],[타격감
시각적 효과]],1,0)),1,0)</f>
        <v>0</v>
      </c>
      <c r="Q137" s="34">
        <f>IF(AND(IF('차트 정리 표'!$O$19 = 표메인[[#This Row],[연령대]], 1, 0),IF('차트 정리 표'!$J$21=표메인[[#This Row],[타격감
시각적 효과]],1,0)),1,0)</f>
        <v>0</v>
      </c>
      <c r="R137" s="34">
        <f>IF(AND(IF('차트 정리 표'!$O$19 = 표메인[[#This Row],[연령대]], 1, 0),IF('차트 정리 표'!$J$22=표메인[[#This Row],[타격감
시각적 효과]],1,0)),1,0)</f>
        <v>0</v>
      </c>
      <c r="S137" s="34">
        <f>IF(AND(IF('차트 정리 표'!$O$19 = 표메인[[#This Row],[연령대]], 1, 0),IF('차트 정리 표'!$J$23=표메인[[#This Row],[타격감
시각적 효과]],1,0)),1,0)</f>
        <v>0</v>
      </c>
      <c r="T137" s="34">
        <f>IF(AND(IF('차트 정리 표'!$O$25 = 표메인[[#This Row],[연령대]], 1, 0),IF('차트 정리 표'!$J$26=표메인[게임몰입도
청각적 효과],1,0)),1,0)</f>
        <v>0</v>
      </c>
      <c r="U137" s="34">
        <f>IF(AND(IF('차트 정리 표'!$O$25 = 표메인[[#This Row],[연령대]], 1, 0),IF('차트 정리 표'!$J$27=표메인[게임몰입도
청각적 효과],1,0)),1,0)</f>
        <v>0</v>
      </c>
      <c r="V137" s="34">
        <f>IF(AND(IF('차트 정리 표'!$O$25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표'!$O$2 = 표메인[[#This Row],[연령대]], 1, 0),IF(COUNT(표장르정리[[#This Row],[RPG]]),1,0)), 1, 0)</f>
        <v>0</v>
      </c>
      <c r="B138" s="3">
        <f>IF(AND(IF('차트 정리 표'!$O$2 = 표메인[[#This Row],[연령대]], 1, 0),IF(COUNT(표장르정리[[#This Row],[AOS]]),1,0)),1,0)</f>
        <v>0</v>
      </c>
      <c r="C138" s="3">
        <f>IF(AND(IF('차트 정리 표'!$O$2 = 표메인[[#This Row],[연령대]], 1, 0),IF(COUNT(표장르정리[[#This Row],[FPS]]),1,0)),1,0)</f>
        <v>0</v>
      </c>
      <c r="D138" s="3">
        <f>IF(AND(IF('차트 정리 표'!$O$2 = 표메인[[#This Row],[연령대]], 1, 0),IF(COUNT(표장르정리[[#This Row],[CCG]]),1,0)),1,0)</f>
        <v>0</v>
      </c>
      <c r="E138" s="3">
        <f>IF(AND(IF('차트 정리 표'!$O$2 = 표메인[[#This Row],[연령대]], 1, 0),IF(COUNT(표장르정리[[#This Row],[Roguelike]]),1,0)),1,0)</f>
        <v>0</v>
      </c>
      <c r="F138" s="3">
        <f>IF(AND(IF('차트 정리 표'!$O$2 = 표메인[[#This Row],[연령대]], 1, 0),IF(COUNT(표장르정리[[#This Row],[Soulslike]]),1,0)),1,0)</f>
        <v>0</v>
      </c>
      <c r="G138" s="3">
        <f>IF(AND(IF('차트 정리 표'!$O$2 = 표메인[[#This Row],[연령대]], 1, 0),IF(COUNT(표장르정리[[#This Row],[Rhythm]]),1,0)),1,0)</f>
        <v>0</v>
      </c>
      <c r="H138" s="3">
        <f>IF(AND(IF('차트 정리 표'!$O$2 = 표메인[[#This Row],[연령대]], 1, 0),IF(COUNT(표장르정리[[#This Row],[Racing]]),1,0)),1,0)</f>
        <v>0</v>
      </c>
      <c r="I138" s="3">
        <f>IF(AND(IF('차트 정리 표'!$O$2 = 표메인[[#This Row],[연령대]], 1, 0),IF(COUNT(표장르정리[[#This Row],[Sport]]),1,0)),1,0)</f>
        <v>0</v>
      </c>
      <c r="J138" s="3">
        <f>IF(AND(IF('차트 정리 표'!$O$2 = 표메인[[#This Row],[연령대]], 1, 0),IF(COUNT(표장르정리[[#This Row],[Stealth]]),1,0)),1,0)</f>
        <v>0</v>
      </c>
      <c r="K138" s="3">
        <f>IF(AND(IF('차트 정리 표'!$O$2 = 표메인[[#This Row],[연령대]], 1, 0),IF(COUNT(표장르정리[[#This Row],[Strategy]]),1,0)),1,0)</f>
        <v>0</v>
      </c>
      <c r="L138" s="3">
        <f>IF(AND(IF('차트 정리 표'!$O$2 = 표메인[[#This Row],[연령대]], 1, 0),IF(COUNT(표장르정리[[#This Row],[Puzzle]]),1,0)),1,0)</f>
        <v>0</v>
      </c>
      <c r="M138" s="3">
        <f>IF(AND(IF('차트 정리 표'!$O$2 = 표메인[[#This Row],[연령대]], 1, 0),IF(COUNT(표장르정리[[#This Row],[Board]]),1,0)),1,0)</f>
        <v>0</v>
      </c>
      <c r="N138" s="3">
        <f>IF(AND(IF('차트 정리 표'!$O$2 = 표메인[[#This Row],[연령대]], 1, 0),IF(COUNT(표장르정리[[#This Row],[Arcade]]),1,0)),1,0)</f>
        <v>0</v>
      </c>
      <c r="O138" s="3">
        <f>IF(AND(IF('차트 정리 표'!$O$2 = 표메인[[#This Row],[연령대]], 1, 0),IF(COUNT(표장르정리[[#This Row],[Simulation]]),1,0)),1,0)</f>
        <v>0</v>
      </c>
      <c r="P138" s="34">
        <f>IF(AND(IF('차트 정리 표'!$O$19 = 표메인[[#This Row],[연령대]], 1, 0),IF('차트 정리 표'!$J$20=표메인[[#This Row],[타격감
시각적 효과]],1,0)),1,0)</f>
        <v>0</v>
      </c>
      <c r="Q138" s="34">
        <f>IF(AND(IF('차트 정리 표'!$O$19 = 표메인[[#This Row],[연령대]], 1, 0),IF('차트 정리 표'!$J$21=표메인[[#This Row],[타격감
시각적 효과]],1,0)),1,0)</f>
        <v>0</v>
      </c>
      <c r="R138" s="34">
        <f>IF(AND(IF('차트 정리 표'!$O$19 = 표메인[[#This Row],[연령대]], 1, 0),IF('차트 정리 표'!$J$22=표메인[[#This Row],[타격감
시각적 효과]],1,0)),1,0)</f>
        <v>0</v>
      </c>
      <c r="S138" s="34">
        <f>IF(AND(IF('차트 정리 표'!$O$19 = 표메인[[#This Row],[연령대]], 1, 0),IF('차트 정리 표'!$J$23=표메인[[#This Row],[타격감
시각적 효과]],1,0)),1,0)</f>
        <v>0</v>
      </c>
      <c r="T138" s="34">
        <f>IF(AND(IF('차트 정리 표'!$O$25 = 표메인[[#This Row],[연령대]], 1, 0),IF('차트 정리 표'!$J$26=표메인[게임몰입도
청각적 효과],1,0)),1,0)</f>
        <v>0</v>
      </c>
      <c r="U138" s="34">
        <f>IF(AND(IF('차트 정리 표'!$O$25 = 표메인[[#This Row],[연령대]], 1, 0),IF('차트 정리 표'!$J$27=표메인[게임몰입도
청각적 효과],1,0)),1,0)</f>
        <v>0</v>
      </c>
      <c r="V138" s="34">
        <f>IF(AND(IF('차트 정리 표'!$O$25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표'!$O$2 = 표메인[[#This Row],[연령대]], 1, 0),IF(COUNT(표장르정리[[#This Row],[RPG]]),1,0)), 1, 0)</f>
        <v>0</v>
      </c>
      <c r="B139" s="3">
        <f>IF(AND(IF('차트 정리 표'!$O$2 = 표메인[[#This Row],[연령대]], 1, 0),IF(COUNT(표장르정리[[#This Row],[AOS]]),1,0)),1,0)</f>
        <v>0</v>
      </c>
      <c r="C139" s="3">
        <f>IF(AND(IF('차트 정리 표'!$O$2 = 표메인[[#This Row],[연령대]], 1, 0),IF(COUNT(표장르정리[[#This Row],[FPS]]),1,0)),1,0)</f>
        <v>0</v>
      </c>
      <c r="D139" s="3">
        <f>IF(AND(IF('차트 정리 표'!$O$2 = 표메인[[#This Row],[연령대]], 1, 0),IF(COUNT(표장르정리[[#This Row],[CCG]]),1,0)),1,0)</f>
        <v>0</v>
      </c>
      <c r="E139" s="3">
        <f>IF(AND(IF('차트 정리 표'!$O$2 = 표메인[[#This Row],[연령대]], 1, 0),IF(COUNT(표장르정리[[#This Row],[Roguelike]]),1,0)),1,0)</f>
        <v>0</v>
      </c>
      <c r="F139" s="3">
        <f>IF(AND(IF('차트 정리 표'!$O$2 = 표메인[[#This Row],[연령대]], 1, 0),IF(COUNT(표장르정리[[#This Row],[Soulslike]]),1,0)),1,0)</f>
        <v>0</v>
      </c>
      <c r="G139" s="3">
        <f>IF(AND(IF('차트 정리 표'!$O$2 = 표메인[[#This Row],[연령대]], 1, 0),IF(COUNT(표장르정리[[#This Row],[Rhythm]]),1,0)),1,0)</f>
        <v>0</v>
      </c>
      <c r="H139" s="3">
        <f>IF(AND(IF('차트 정리 표'!$O$2 = 표메인[[#This Row],[연령대]], 1, 0),IF(COUNT(표장르정리[[#This Row],[Racing]]),1,0)),1,0)</f>
        <v>0</v>
      </c>
      <c r="I139" s="3">
        <f>IF(AND(IF('차트 정리 표'!$O$2 = 표메인[[#This Row],[연령대]], 1, 0),IF(COUNT(표장르정리[[#This Row],[Sport]]),1,0)),1,0)</f>
        <v>0</v>
      </c>
      <c r="J139" s="3">
        <f>IF(AND(IF('차트 정리 표'!$O$2 = 표메인[[#This Row],[연령대]], 1, 0),IF(COUNT(표장르정리[[#This Row],[Stealth]]),1,0)),1,0)</f>
        <v>0</v>
      </c>
      <c r="K139" s="3">
        <f>IF(AND(IF('차트 정리 표'!$O$2 = 표메인[[#This Row],[연령대]], 1, 0),IF(COUNT(표장르정리[[#This Row],[Strategy]]),1,0)),1,0)</f>
        <v>0</v>
      </c>
      <c r="L139" s="3">
        <f>IF(AND(IF('차트 정리 표'!$O$2 = 표메인[[#This Row],[연령대]], 1, 0),IF(COUNT(표장르정리[[#This Row],[Puzzle]]),1,0)),1,0)</f>
        <v>0</v>
      </c>
      <c r="M139" s="3">
        <f>IF(AND(IF('차트 정리 표'!$O$2 = 표메인[[#This Row],[연령대]], 1, 0),IF(COUNT(표장르정리[[#This Row],[Board]]),1,0)),1,0)</f>
        <v>0</v>
      </c>
      <c r="N139" s="3">
        <f>IF(AND(IF('차트 정리 표'!$O$2 = 표메인[[#This Row],[연령대]], 1, 0),IF(COUNT(표장르정리[[#This Row],[Arcade]]),1,0)),1,0)</f>
        <v>0</v>
      </c>
      <c r="O139" s="3">
        <f>IF(AND(IF('차트 정리 표'!$O$2 = 표메인[[#This Row],[연령대]], 1, 0),IF(COUNT(표장르정리[[#This Row],[Simulation]]),1,0)),1,0)</f>
        <v>0</v>
      </c>
      <c r="P139" s="34">
        <f>IF(AND(IF('차트 정리 표'!$O$19 = 표메인[[#This Row],[연령대]], 1, 0),IF('차트 정리 표'!$J$20=표메인[[#This Row],[타격감
시각적 효과]],1,0)),1,0)</f>
        <v>0</v>
      </c>
      <c r="Q139" s="34">
        <f>IF(AND(IF('차트 정리 표'!$O$19 = 표메인[[#This Row],[연령대]], 1, 0),IF('차트 정리 표'!$J$21=표메인[[#This Row],[타격감
시각적 효과]],1,0)),1,0)</f>
        <v>0</v>
      </c>
      <c r="R139" s="34">
        <f>IF(AND(IF('차트 정리 표'!$O$19 = 표메인[[#This Row],[연령대]], 1, 0),IF('차트 정리 표'!$J$22=표메인[[#This Row],[타격감
시각적 효과]],1,0)),1,0)</f>
        <v>0</v>
      </c>
      <c r="S139" s="34">
        <f>IF(AND(IF('차트 정리 표'!$O$19 = 표메인[[#This Row],[연령대]], 1, 0),IF('차트 정리 표'!$J$23=표메인[[#This Row],[타격감
시각적 효과]],1,0)),1,0)</f>
        <v>0</v>
      </c>
      <c r="T139" s="34">
        <f>IF(AND(IF('차트 정리 표'!$O$25 = 표메인[[#This Row],[연령대]], 1, 0),IF('차트 정리 표'!$J$26=표메인[게임몰입도
청각적 효과],1,0)),1,0)</f>
        <v>0</v>
      </c>
      <c r="U139" s="34">
        <f>IF(AND(IF('차트 정리 표'!$O$25 = 표메인[[#This Row],[연령대]], 1, 0),IF('차트 정리 표'!$J$27=표메인[게임몰입도
청각적 효과],1,0)),1,0)</f>
        <v>0</v>
      </c>
      <c r="V139" s="34">
        <f>IF(AND(IF('차트 정리 표'!$O$25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표'!$O$2 = 표메인[[#This Row],[연령대]], 1, 0),IF(COUNT(표장르정리[[#This Row],[RPG]]),1,0)), 1, 0)</f>
        <v>0</v>
      </c>
      <c r="B140" s="3">
        <f>IF(AND(IF('차트 정리 표'!$O$2 = 표메인[[#This Row],[연령대]], 1, 0),IF(COUNT(표장르정리[[#This Row],[AOS]]),1,0)),1,0)</f>
        <v>0</v>
      </c>
      <c r="C140" s="3">
        <f>IF(AND(IF('차트 정리 표'!$O$2 = 표메인[[#This Row],[연령대]], 1, 0),IF(COUNT(표장르정리[[#This Row],[FPS]]),1,0)),1,0)</f>
        <v>0</v>
      </c>
      <c r="D140" s="3">
        <f>IF(AND(IF('차트 정리 표'!$O$2 = 표메인[[#This Row],[연령대]], 1, 0),IF(COUNT(표장르정리[[#This Row],[CCG]]),1,0)),1,0)</f>
        <v>0</v>
      </c>
      <c r="E140" s="3">
        <f>IF(AND(IF('차트 정리 표'!$O$2 = 표메인[[#This Row],[연령대]], 1, 0),IF(COUNT(표장르정리[[#This Row],[Roguelike]]),1,0)),1,0)</f>
        <v>0</v>
      </c>
      <c r="F140" s="3">
        <f>IF(AND(IF('차트 정리 표'!$O$2 = 표메인[[#This Row],[연령대]], 1, 0),IF(COUNT(표장르정리[[#This Row],[Soulslike]]),1,0)),1,0)</f>
        <v>0</v>
      </c>
      <c r="G140" s="3">
        <f>IF(AND(IF('차트 정리 표'!$O$2 = 표메인[[#This Row],[연령대]], 1, 0),IF(COUNT(표장르정리[[#This Row],[Rhythm]]),1,0)),1,0)</f>
        <v>0</v>
      </c>
      <c r="H140" s="3">
        <f>IF(AND(IF('차트 정리 표'!$O$2 = 표메인[[#This Row],[연령대]], 1, 0),IF(COUNT(표장르정리[[#This Row],[Racing]]),1,0)),1,0)</f>
        <v>0</v>
      </c>
      <c r="I140" s="3">
        <f>IF(AND(IF('차트 정리 표'!$O$2 = 표메인[[#This Row],[연령대]], 1, 0),IF(COUNT(표장르정리[[#This Row],[Sport]]),1,0)),1,0)</f>
        <v>0</v>
      </c>
      <c r="J140" s="3">
        <f>IF(AND(IF('차트 정리 표'!$O$2 = 표메인[[#This Row],[연령대]], 1, 0),IF(COUNT(표장르정리[[#This Row],[Stealth]]),1,0)),1,0)</f>
        <v>0</v>
      </c>
      <c r="K140" s="3">
        <f>IF(AND(IF('차트 정리 표'!$O$2 = 표메인[[#This Row],[연령대]], 1, 0),IF(COUNT(표장르정리[[#This Row],[Strategy]]),1,0)),1,0)</f>
        <v>0</v>
      </c>
      <c r="L140" s="3">
        <f>IF(AND(IF('차트 정리 표'!$O$2 = 표메인[[#This Row],[연령대]], 1, 0),IF(COUNT(표장르정리[[#This Row],[Puzzle]]),1,0)),1,0)</f>
        <v>0</v>
      </c>
      <c r="M140" s="3">
        <f>IF(AND(IF('차트 정리 표'!$O$2 = 표메인[[#This Row],[연령대]], 1, 0),IF(COUNT(표장르정리[[#This Row],[Board]]),1,0)),1,0)</f>
        <v>0</v>
      </c>
      <c r="N140" s="3">
        <f>IF(AND(IF('차트 정리 표'!$O$2 = 표메인[[#This Row],[연령대]], 1, 0),IF(COUNT(표장르정리[[#This Row],[Arcade]]),1,0)),1,0)</f>
        <v>0</v>
      </c>
      <c r="O140" s="3">
        <f>IF(AND(IF('차트 정리 표'!$O$2 = 표메인[[#This Row],[연령대]], 1, 0),IF(COUNT(표장르정리[[#This Row],[Simulation]]),1,0)),1,0)</f>
        <v>0</v>
      </c>
      <c r="P140" s="34">
        <f>IF(AND(IF('차트 정리 표'!$O$19 = 표메인[[#This Row],[연령대]], 1, 0),IF('차트 정리 표'!$J$20=표메인[[#This Row],[타격감
시각적 효과]],1,0)),1,0)</f>
        <v>0</v>
      </c>
      <c r="Q140" s="34">
        <f>IF(AND(IF('차트 정리 표'!$O$19 = 표메인[[#This Row],[연령대]], 1, 0),IF('차트 정리 표'!$J$21=표메인[[#This Row],[타격감
시각적 효과]],1,0)),1,0)</f>
        <v>0</v>
      </c>
      <c r="R140" s="34">
        <f>IF(AND(IF('차트 정리 표'!$O$19 = 표메인[[#This Row],[연령대]], 1, 0),IF('차트 정리 표'!$J$22=표메인[[#This Row],[타격감
시각적 효과]],1,0)),1,0)</f>
        <v>0</v>
      </c>
      <c r="S140" s="34">
        <f>IF(AND(IF('차트 정리 표'!$O$19 = 표메인[[#This Row],[연령대]], 1, 0),IF('차트 정리 표'!$J$23=표메인[[#This Row],[타격감
시각적 효과]],1,0)),1,0)</f>
        <v>0</v>
      </c>
      <c r="T140" s="34">
        <f>IF(AND(IF('차트 정리 표'!$O$25 = 표메인[[#This Row],[연령대]], 1, 0),IF('차트 정리 표'!$J$26=표메인[게임몰입도
청각적 효과],1,0)),1,0)</f>
        <v>0</v>
      </c>
      <c r="U140" s="34">
        <f>IF(AND(IF('차트 정리 표'!$O$25 = 표메인[[#This Row],[연령대]], 1, 0),IF('차트 정리 표'!$J$27=표메인[게임몰입도
청각적 효과],1,0)),1,0)</f>
        <v>0</v>
      </c>
      <c r="V140" s="34">
        <f>IF(AND(IF('차트 정리 표'!$O$25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표'!$O$2 = 표메인[[#This Row],[연령대]], 1, 0),IF(COUNT(표장르정리[[#This Row],[RPG]]),1,0)), 1, 0)</f>
        <v>0</v>
      </c>
      <c r="B141" s="3">
        <f>IF(AND(IF('차트 정리 표'!$O$2 = 표메인[[#This Row],[연령대]], 1, 0),IF(COUNT(표장르정리[[#This Row],[AOS]]),1,0)),1,0)</f>
        <v>0</v>
      </c>
      <c r="C141" s="3">
        <f>IF(AND(IF('차트 정리 표'!$O$2 = 표메인[[#This Row],[연령대]], 1, 0),IF(COUNT(표장르정리[[#This Row],[FPS]]),1,0)),1,0)</f>
        <v>0</v>
      </c>
      <c r="D141" s="3">
        <f>IF(AND(IF('차트 정리 표'!$O$2 = 표메인[[#This Row],[연령대]], 1, 0),IF(COUNT(표장르정리[[#This Row],[CCG]]),1,0)),1,0)</f>
        <v>0</v>
      </c>
      <c r="E141" s="3">
        <f>IF(AND(IF('차트 정리 표'!$O$2 = 표메인[[#This Row],[연령대]], 1, 0),IF(COUNT(표장르정리[[#This Row],[Roguelike]]),1,0)),1,0)</f>
        <v>0</v>
      </c>
      <c r="F141" s="3">
        <f>IF(AND(IF('차트 정리 표'!$O$2 = 표메인[[#This Row],[연령대]], 1, 0),IF(COUNT(표장르정리[[#This Row],[Soulslike]]),1,0)),1,0)</f>
        <v>0</v>
      </c>
      <c r="G141" s="3">
        <f>IF(AND(IF('차트 정리 표'!$O$2 = 표메인[[#This Row],[연령대]], 1, 0),IF(COUNT(표장르정리[[#This Row],[Rhythm]]),1,0)),1,0)</f>
        <v>0</v>
      </c>
      <c r="H141" s="3">
        <f>IF(AND(IF('차트 정리 표'!$O$2 = 표메인[[#This Row],[연령대]], 1, 0),IF(COUNT(표장르정리[[#This Row],[Racing]]),1,0)),1,0)</f>
        <v>0</v>
      </c>
      <c r="I141" s="3">
        <f>IF(AND(IF('차트 정리 표'!$O$2 = 표메인[[#This Row],[연령대]], 1, 0),IF(COUNT(표장르정리[[#This Row],[Sport]]),1,0)),1,0)</f>
        <v>0</v>
      </c>
      <c r="J141" s="3">
        <f>IF(AND(IF('차트 정리 표'!$O$2 = 표메인[[#This Row],[연령대]], 1, 0),IF(COUNT(표장르정리[[#This Row],[Stealth]]),1,0)),1,0)</f>
        <v>0</v>
      </c>
      <c r="K141" s="3">
        <f>IF(AND(IF('차트 정리 표'!$O$2 = 표메인[[#This Row],[연령대]], 1, 0),IF(COUNT(표장르정리[[#This Row],[Strategy]]),1,0)),1,0)</f>
        <v>0</v>
      </c>
      <c r="L141" s="3">
        <f>IF(AND(IF('차트 정리 표'!$O$2 = 표메인[[#This Row],[연령대]], 1, 0),IF(COUNT(표장르정리[[#This Row],[Puzzle]]),1,0)),1,0)</f>
        <v>0</v>
      </c>
      <c r="M141" s="3">
        <f>IF(AND(IF('차트 정리 표'!$O$2 = 표메인[[#This Row],[연령대]], 1, 0),IF(COUNT(표장르정리[[#This Row],[Board]]),1,0)),1,0)</f>
        <v>0</v>
      </c>
      <c r="N141" s="3">
        <f>IF(AND(IF('차트 정리 표'!$O$2 = 표메인[[#This Row],[연령대]], 1, 0),IF(COUNT(표장르정리[[#This Row],[Arcade]]),1,0)),1,0)</f>
        <v>0</v>
      </c>
      <c r="O141" s="3">
        <f>IF(AND(IF('차트 정리 표'!$O$2 = 표메인[[#This Row],[연령대]], 1, 0),IF(COUNT(표장르정리[[#This Row],[Simulation]]),1,0)),1,0)</f>
        <v>0</v>
      </c>
      <c r="P141" s="34">
        <f>IF(AND(IF('차트 정리 표'!$O$19 = 표메인[[#This Row],[연령대]], 1, 0),IF('차트 정리 표'!$J$20=표메인[[#This Row],[타격감
시각적 효과]],1,0)),1,0)</f>
        <v>0</v>
      </c>
      <c r="Q141" s="34">
        <f>IF(AND(IF('차트 정리 표'!$O$19 = 표메인[[#This Row],[연령대]], 1, 0),IF('차트 정리 표'!$J$21=표메인[[#This Row],[타격감
시각적 효과]],1,0)),1,0)</f>
        <v>0</v>
      </c>
      <c r="R141" s="34">
        <f>IF(AND(IF('차트 정리 표'!$O$19 = 표메인[[#This Row],[연령대]], 1, 0),IF('차트 정리 표'!$J$22=표메인[[#This Row],[타격감
시각적 효과]],1,0)),1,0)</f>
        <v>0</v>
      </c>
      <c r="S141" s="34">
        <f>IF(AND(IF('차트 정리 표'!$O$19 = 표메인[[#This Row],[연령대]], 1, 0),IF('차트 정리 표'!$J$23=표메인[[#This Row],[타격감
시각적 효과]],1,0)),1,0)</f>
        <v>0</v>
      </c>
      <c r="T141" s="34">
        <f>IF(AND(IF('차트 정리 표'!$O$25 = 표메인[[#This Row],[연령대]], 1, 0),IF('차트 정리 표'!$J$26=표메인[게임몰입도
청각적 효과],1,0)),1,0)</f>
        <v>0</v>
      </c>
      <c r="U141" s="34">
        <f>IF(AND(IF('차트 정리 표'!$O$25 = 표메인[[#This Row],[연령대]], 1, 0),IF('차트 정리 표'!$J$27=표메인[게임몰입도
청각적 효과],1,0)),1,0)</f>
        <v>0</v>
      </c>
      <c r="V141" s="34">
        <f>IF(AND(IF('차트 정리 표'!$O$25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표'!$O$2 = 표메인[[#This Row],[연령대]], 1, 0),IF(COUNT(표장르정리[[#This Row],[RPG]]),1,0)), 1, 0)</f>
        <v>0</v>
      </c>
      <c r="B142" s="3">
        <f>IF(AND(IF('차트 정리 표'!$O$2 = 표메인[[#This Row],[연령대]], 1, 0),IF(COUNT(표장르정리[[#This Row],[AOS]]),1,0)),1,0)</f>
        <v>0</v>
      </c>
      <c r="C142" s="3">
        <f>IF(AND(IF('차트 정리 표'!$O$2 = 표메인[[#This Row],[연령대]], 1, 0),IF(COUNT(표장르정리[[#This Row],[FPS]]),1,0)),1,0)</f>
        <v>0</v>
      </c>
      <c r="D142" s="3">
        <f>IF(AND(IF('차트 정리 표'!$O$2 = 표메인[[#This Row],[연령대]], 1, 0),IF(COUNT(표장르정리[[#This Row],[CCG]]),1,0)),1,0)</f>
        <v>0</v>
      </c>
      <c r="E142" s="3">
        <f>IF(AND(IF('차트 정리 표'!$O$2 = 표메인[[#This Row],[연령대]], 1, 0),IF(COUNT(표장르정리[[#This Row],[Roguelike]]),1,0)),1,0)</f>
        <v>0</v>
      </c>
      <c r="F142" s="3">
        <f>IF(AND(IF('차트 정리 표'!$O$2 = 표메인[[#This Row],[연령대]], 1, 0),IF(COUNT(표장르정리[[#This Row],[Soulslike]]),1,0)),1,0)</f>
        <v>0</v>
      </c>
      <c r="G142" s="3">
        <f>IF(AND(IF('차트 정리 표'!$O$2 = 표메인[[#This Row],[연령대]], 1, 0),IF(COUNT(표장르정리[[#This Row],[Rhythm]]),1,0)),1,0)</f>
        <v>0</v>
      </c>
      <c r="H142" s="3">
        <f>IF(AND(IF('차트 정리 표'!$O$2 = 표메인[[#This Row],[연령대]], 1, 0),IF(COUNT(표장르정리[[#This Row],[Racing]]),1,0)),1,0)</f>
        <v>0</v>
      </c>
      <c r="I142" s="3">
        <f>IF(AND(IF('차트 정리 표'!$O$2 = 표메인[[#This Row],[연령대]], 1, 0),IF(COUNT(표장르정리[[#This Row],[Sport]]),1,0)),1,0)</f>
        <v>0</v>
      </c>
      <c r="J142" s="3">
        <f>IF(AND(IF('차트 정리 표'!$O$2 = 표메인[[#This Row],[연령대]], 1, 0),IF(COUNT(표장르정리[[#This Row],[Stealth]]),1,0)),1,0)</f>
        <v>0</v>
      </c>
      <c r="K142" s="3">
        <f>IF(AND(IF('차트 정리 표'!$O$2 = 표메인[[#This Row],[연령대]], 1, 0),IF(COUNT(표장르정리[[#This Row],[Strategy]]),1,0)),1,0)</f>
        <v>0</v>
      </c>
      <c r="L142" s="3">
        <f>IF(AND(IF('차트 정리 표'!$O$2 = 표메인[[#This Row],[연령대]], 1, 0),IF(COUNT(표장르정리[[#This Row],[Puzzle]]),1,0)),1,0)</f>
        <v>0</v>
      </c>
      <c r="M142" s="3">
        <f>IF(AND(IF('차트 정리 표'!$O$2 = 표메인[[#This Row],[연령대]], 1, 0),IF(COUNT(표장르정리[[#This Row],[Board]]),1,0)),1,0)</f>
        <v>0</v>
      </c>
      <c r="N142" s="3">
        <f>IF(AND(IF('차트 정리 표'!$O$2 = 표메인[[#This Row],[연령대]], 1, 0),IF(COUNT(표장르정리[[#This Row],[Arcade]]),1,0)),1,0)</f>
        <v>0</v>
      </c>
      <c r="O142" s="3">
        <f>IF(AND(IF('차트 정리 표'!$O$2 = 표메인[[#This Row],[연령대]], 1, 0),IF(COUNT(표장르정리[[#This Row],[Simulation]]),1,0)),1,0)</f>
        <v>0</v>
      </c>
      <c r="P142" s="34">
        <f>IF(AND(IF('차트 정리 표'!$O$19 = 표메인[[#This Row],[연령대]], 1, 0),IF('차트 정리 표'!$J$20=표메인[[#This Row],[타격감
시각적 효과]],1,0)),1,0)</f>
        <v>0</v>
      </c>
      <c r="Q142" s="34">
        <f>IF(AND(IF('차트 정리 표'!$O$19 = 표메인[[#This Row],[연령대]], 1, 0),IF('차트 정리 표'!$J$21=표메인[[#This Row],[타격감
시각적 효과]],1,0)),1,0)</f>
        <v>0</v>
      </c>
      <c r="R142" s="34">
        <f>IF(AND(IF('차트 정리 표'!$O$19 = 표메인[[#This Row],[연령대]], 1, 0),IF('차트 정리 표'!$J$22=표메인[[#This Row],[타격감
시각적 효과]],1,0)),1,0)</f>
        <v>0</v>
      </c>
      <c r="S142" s="34">
        <f>IF(AND(IF('차트 정리 표'!$O$19 = 표메인[[#This Row],[연령대]], 1, 0),IF('차트 정리 표'!$J$23=표메인[[#This Row],[타격감
시각적 효과]],1,0)),1,0)</f>
        <v>0</v>
      </c>
      <c r="T142" s="34">
        <f>IF(AND(IF('차트 정리 표'!$O$25 = 표메인[[#This Row],[연령대]], 1, 0),IF('차트 정리 표'!$J$26=표메인[게임몰입도
청각적 효과],1,0)),1,0)</f>
        <v>0</v>
      </c>
      <c r="U142" s="34">
        <f>IF(AND(IF('차트 정리 표'!$O$25 = 표메인[[#This Row],[연령대]], 1, 0),IF('차트 정리 표'!$J$27=표메인[게임몰입도
청각적 효과],1,0)),1,0)</f>
        <v>0</v>
      </c>
      <c r="V142" s="34">
        <f>IF(AND(IF('차트 정리 표'!$O$25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표'!$O$2 = 표메인[[#This Row],[연령대]], 1, 0),IF(COUNT(표장르정리[[#This Row],[RPG]]),1,0)), 1, 0)</f>
        <v>0</v>
      </c>
      <c r="B143" s="3">
        <f>IF(AND(IF('차트 정리 표'!$O$2 = 표메인[[#This Row],[연령대]], 1, 0),IF(COUNT(표장르정리[[#This Row],[AOS]]),1,0)),1,0)</f>
        <v>0</v>
      </c>
      <c r="C143" s="3">
        <f>IF(AND(IF('차트 정리 표'!$O$2 = 표메인[[#This Row],[연령대]], 1, 0),IF(COUNT(표장르정리[[#This Row],[FPS]]),1,0)),1,0)</f>
        <v>0</v>
      </c>
      <c r="D143" s="3">
        <f>IF(AND(IF('차트 정리 표'!$O$2 = 표메인[[#This Row],[연령대]], 1, 0),IF(COUNT(표장르정리[[#This Row],[CCG]]),1,0)),1,0)</f>
        <v>0</v>
      </c>
      <c r="E143" s="3">
        <f>IF(AND(IF('차트 정리 표'!$O$2 = 표메인[[#This Row],[연령대]], 1, 0),IF(COUNT(표장르정리[[#This Row],[Roguelike]]),1,0)),1,0)</f>
        <v>0</v>
      </c>
      <c r="F143" s="3">
        <f>IF(AND(IF('차트 정리 표'!$O$2 = 표메인[[#This Row],[연령대]], 1, 0),IF(COUNT(표장르정리[[#This Row],[Soulslike]]),1,0)),1,0)</f>
        <v>0</v>
      </c>
      <c r="G143" s="3">
        <f>IF(AND(IF('차트 정리 표'!$O$2 = 표메인[[#This Row],[연령대]], 1, 0),IF(COUNT(표장르정리[[#This Row],[Rhythm]]),1,0)),1,0)</f>
        <v>0</v>
      </c>
      <c r="H143" s="3">
        <f>IF(AND(IF('차트 정리 표'!$O$2 = 표메인[[#This Row],[연령대]], 1, 0),IF(COUNT(표장르정리[[#This Row],[Racing]]),1,0)),1,0)</f>
        <v>0</v>
      </c>
      <c r="I143" s="3">
        <f>IF(AND(IF('차트 정리 표'!$O$2 = 표메인[[#This Row],[연령대]], 1, 0),IF(COUNT(표장르정리[[#This Row],[Sport]]),1,0)),1,0)</f>
        <v>0</v>
      </c>
      <c r="J143" s="3">
        <f>IF(AND(IF('차트 정리 표'!$O$2 = 표메인[[#This Row],[연령대]], 1, 0),IF(COUNT(표장르정리[[#This Row],[Stealth]]),1,0)),1,0)</f>
        <v>0</v>
      </c>
      <c r="K143" s="3">
        <f>IF(AND(IF('차트 정리 표'!$O$2 = 표메인[[#This Row],[연령대]], 1, 0),IF(COUNT(표장르정리[[#This Row],[Strategy]]),1,0)),1,0)</f>
        <v>0</v>
      </c>
      <c r="L143" s="3">
        <f>IF(AND(IF('차트 정리 표'!$O$2 = 표메인[[#This Row],[연령대]], 1, 0),IF(COUNT(표장르정리[[#This Row],[Puzzle]]),1,0)),1,0)</f>
        <v>0</v>
      </c>
      <c r="M143" s="3">
        <f>IF(AND(IF('차트 정리 표'!$O$2 = 표메인[[#This Row],[연령대]], 1, 0),IF(COUNT(표장르정리[[#This Row],[Board]]),1,0)),1,0)</f>
        <v>0</v>
      </c>
      <c r="N143" s="3">
        <f>IF(AND(IF('차트 정리 표'!$O$2 = 표메인[[#This Row],[연령대]], 1, 0),IF(COUNT(표장르정리[[#This Row],[Arcade]]),1,0)),1,0)</f>
        <v>0</v>
      </c>
      <c r="O143" s="3">
        <f>IF(AND(IF('차트 정리 표'!$O$2 = 표메인[[#This Row],[연령대]], 1, 0),IF(COUNT(표장르정리[[#This Row],[Simulation]]),1,0)),1,0)</f>
        <v>0</v>
      </c>
      <c r="P143" s="34">
        <f>IF(AND(IF('차트 정리 표'!$O$19 = 표메인[[#This Row],[연령대]], 1, 0),IF('차트 정리 표'!$J$20=표메인[[#This Row],[타격감
시각적 효과]],1,0)),1,0)</f>
        <v>0</v>
      </c>
      <c r="Q143" s="34">
        <f>IF(AND(IF('차트 정리 표'!$O$19 = 표메인[[#This Row],[연령대]], 1, 0),IF('차트 정리 표'!$J$21=표메인[[#This Row],[타격감
시각적 효과]],1,0)),1,0)</f>
        <v>0</v>
      </c>
      <c r="R143" s="34">
        <f>IF(AND(IF('차트 정리 표'!$O$19 = 표메인[[#This Row],[연령대]], 1, 0),IF('차트 정리 표'!$J$22=표메인[[#This Row],[타격감
시각적 효과]],1,0)),1,0)</f>
        <v>0</v>
      </c>
      <c r="S143" s="34">
        <f>IF(AND(IF('차트 정리 표'!$O$19 = 표메인[[#This Row],[연령대]], 1, 0),IF('차트 정리 표'!$J$23=표메인[[#This Row],[타격감
시각적 효과]],1,0)),1,0)</f>
        <v>0</v>
      </c>
      <c r="T143" s="34">
        <f>IF(AND(IF('차트 정리 표'!$O$25 = 표메인[[#This Row],[연령대]], 1, 0),IF('차트 정리 표'!$J$26=표메인[게임몰입도
청각적 효과],1,0)),1,0)</f>
        <v>0</v>
      </c>
      <c r="U143" s="34">
        <f>IF(AND(IF('차트 정리 표'!$O$25 = 표메인[[#This Row],[연령대]], 1, 0),IF('차트 정리 표'!$J$27=표메인[게임몰입도
청각적 효과],1,0)),1,0)</f>
        <v>0</v>
      </c>
      <c r="V143" s="34">
        <f>IF(AND(IF('차트 정리 표'!$O$25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표'!$O$2 = 표메인[[#This Row],[연령대]], 1, 0),IF(COUNT(표장르정리[[#This Row],[RPG]]),1,0)), 1, 0)</f>
        <v>0</v>
      </c>
      <c r="B144" s="3">
        <f>IF(AND(IF('차트 정리 표'!$O$2 = 표메인[[#This Row],[연령대]], 1, 0),IF(COUNT(표장르정리[[#This Row],[AOS]]),1,0)),1,0)</f>
        <v>0</v>
      </c>
      <c r="C144" s="3">
        <f>IF(AND(IF('차트 정리 표'!$O$2 = 표메인[[#This Row],[연령대]], 1, 0),IF(COUNT(표장르정리[[#This Row],[FPS]]),1,0)),1,0)</f>
        <v>0</v>
      </c>
      <c r="D144" s="3">
        <f>IF(AND(IF('차트 정리 표'!$O$2 = 표메인[[#This Row],[연령대]], 1, 0),IF(COUNT(표장르정리[[#This Row],[CCG]]),1,0)),1,0)</f>
        <v>0</v>
      </c>
      <c r="E144" s="3">
        <f>IF(AND(IF('차트 정리 표'!$O$2 = 표메인[[#This Row],[연령대]], 1, 0),IF(COUNT(표장르정리[[#This Row],[Roguelike]]),1,0)),1,0)</f>
        <v>0</v>
      </c>
      <c r="F144" s="3">
        <f>IF(AND(IF('차트 정리 표'!$O$2 = 표메인[[#This Row],[연령대]], 1, 0),IF(COUNT(표장르정리[[#This Row],[Soulslike]]),1,0)),1,0)</f>
        <v>0</v>
      </c>
      <c r="G144" s="3">
        <f>IF(AND(IF('차트 정리 표'!$O$2 = 표메인[[#This Row],[연령대]], 1, 0),IF(COUNT(표장르정리[[#This Row],[Rhythm]]),1,0)),1,0)</f>
        <v>0</v>
      </c>
      <c r="H144" s="3">
        <f>IF(AND(IF('차트 정리 표'!$O$2 = 표메인[[#This Row],[연령대]], 1, 0),IF(COUNT(표장르정리[[#This Row],[Racing]]),1,0)),1,0)</f>
        <v>0</v>
      </c>
      <c r="I144" s="3">
        <f>IF(AND(IF('차트 정리 표'!$O$2 = 표메인[[#This Row],[연령대]], 1, 0),IF(COUNT(표장르정리[[#This Row],[Sport]]),1,0)),1,0)</f>
        <v>0</v>
      </c>
      <c r="J144" s="3">
        <f>IF(AND(IF('차트 정리 표'!$O$2 = 표메인[[#This Row],[연령대]], 1, 0),IF(COUNT(표장르정리[[#This Row],[Stealth]]),1,0)),1,0)</f>
        <v>0</v>
      </c>
      <c r="K144" s="3">
        <f>IF(AND(IF('차트 정리 표'!$O$2 = 표메인[[#This Row],[연령대]], 1, 0),IF(COUNT(표장르정리[[#This Row],[Strategy]]),1,0)),1,0)</f>
        <v>0</v>
      </c>
      <c r="L144" s="3">
        <f>IF(AND(IF('차트 정리 표'!$O$2 = 표메인[[#This Row],[연령대]], 1, 0),IF(COUNT(표장르정리[[#This Row],[Puzzle]]),1,0)),1,0)</f>
        <v>0</v>
      </c>
      <c r="M144" s="3">
        <f>IF(AND(IF('차트 정리 표'!$O$2 = 표메인[[#This Row],[연령대]], 1, 0),IF(COUNT(표장르정리[[#This Row],[Board]]),1,0)),1,0)</f>
        <v>0</v>
      </c>
      <c r="N144" s="3">
        <f>IF(AND(IF('차트 정리 표'!$O$2 = 표메인[[#This Row],[연령대]], 1, 0),IF(COUNT(표장르정리[[#This Row],[Arcade]]),1,0)),1,0)</f>
        <v>0</v>
      </c>
      <c r="O144" s="3">
        <f>IF(AND(IF('차트 정리 표'!$O$2 = 표메인[[#This Row],[연령대]], 1, 0),IF(COUNT(표장르정리[[#This Row],[Simulation]]),1,0)),1,0)</f>
        <v>0</v>
      </c>
      <c r="P144" s="34">
        <f>IF(AND(IF('차트 정리 표'!$O$19 = 표메인[[#This Row],[연령대]], 1, 0),IF('차트 정리 표'!$J$20=표메인[[#This Row],[타격감
시각적 효과]],1,0)),1,0)</f>
        <v>0</v>
      </c>
      <c r="Q144" s="34">
        <f>IF(AND(IF('차트 정리 표'!$O$19 = 표메인[[#This Row],[연령대]], 1, 0),IF('차트 정리 표'!$J$21=표메인[[#This Row],[타격감
시각적 효과]],1,0)),1,0)</f>
        <v>0</v>
      </c>
      <c r="R144" s="34">
        <f>IF(AND(IF('차트 정리 표'!$O$19 = 표메인[[#This Row],[연령대]], 1, 0),IF('차트 정리 표'!$J$22=표메인[[#This Row],[타격감
시각적 효과]],1,0)),1,0)</f>
        <v>0</v>
      </c>
      <c r="S144" s="34">
        <f>IF(AND(IF('차트 정리 표'!$O$19 = 표메인[[#This Row],[연령대]], 1, 0),IF('차트 정리 표'!$J$23=표메인[[#This Row],[타격감
시각적 효과]],1,0)),1,0)</f>
        <v>0</v>
      </c>
      <c r="T144" s="34">
        <f>IF(AND(IF('차트 정리 표'!$O$25 = 표메인[[#This Row],[연령대]], 1, 0),IF('차트 정리 표'!$J$26=표메인[게임몰입도
청각적 효과],1,0)),1,0)</f>
        <v>0</v>
      </c>
      <c r="U144" s="34">
        <f>IF(AND(IF('차트 정리 표'!$O$25 = 표메인[[#This Row],[연령대]], 1, 0),IF('차트 정리 표'!$J$27=표메인[게임몰입도
청각적 효과],1,0)),1,0)</f>
        <v>0</v>
      </c>
      <c r="V144" s="34">
        <f>IF(AND(IF('차트 정리 표'!$O$25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표'!$O$2 = 표메인[[#This Row],[연령대]], 1, 0),IF(COUNT(표장르정리[[#This Row],[RPG]]),1,0)), 1, 0)</f>
        <v>0</v>
      </c>
      <c r="B145" s="3">
        <f>IF(AND(IF('차트 정리 표'!$O$2 = 표메인[[#This Row],[연령대]], 1, 0),IF(COUNT(표장르정리[[#This Row],[AOS]]),1,0)),1,0)</f>
        <v>0</v>
      </c>
      <c r="C145" s="3">
        <f>IF(AND(IF('차트 정리 표'!$O$2 = 표메인[[#This Row],[연령대]], 1, 0),IF(COUNT(표장르정리[[#This Row],[FPS]]),1,0)),1,0)</f>
        <v>0</v>
      </c>
      <c r="D145" s="3">
        <f>IF(AND(IF('차트 정리 표'!$O$2 = 표메인[[#This Row],[연령대]], 1, 0),IF(COUNT(표장르정리[[#This Row],[CCG]]),1,0)),1,0)</f>
        <v>0</v>
      </c>
      <c r="E145" s="3">
        <f>IF(AND(IF('차트 정리 표'!$O$2 = 표메인[[#This Row],[연령대]], 1, 0),IF(COUNT(표장르정리[[#This Row],[Roguelike]]),1,0)),1,0)</f>
        <v>0</v>
      </c>
      <c r="F145" s="3">
        <f>IF(AND(IF('차트 정리 표'!$O$2 = 표메인[[#This Row],[연령대]], 1, 0),IF(COUNT(표장르정리[[#This Row],[Soulslike]]),1,0)),1,0)</f>
        <v>0</v>
      </c>
      <c r="G145" s="3">
        <f>IF(AND(IF('차트 정리 표'!$O$2 = 표메인[[#This Row],[연령대]], 1, 0),IF(COUNT(표장르정리[[#This Row],[Rhythm]]),1,0)),1,0)</f>
        <v>0</v>
      </c>
      <c r="H145" s="3">
        <f>IF(AND(IF('차트 정리 표'!$O$2 = 표메인[[#This Row],[연령대]], 1, 0),IF(COUNT(표장르정리[[#This Row],[Racing]]),1,0)),1,0)</f>
        <v>0</v>
      </c>
      <c r="I145" s="3">
        <f>IF(AND(IF('차트 정리 표'!$O$2 = 표메인[[#This Row],[연령대]], 1, 0),IF(COUNT(표장르정리[[#This Row],[Sport]]),1,0)),1,0)</f>
        <v>0</v>
      </c>
      <c r="J145" s="3">
        <f>IF(AND(IF('차트 정리 표'!$O$2 = 표메인[[#This Row],[연령대]], 1, 0),IF(COUNT(표장르정리[[#This Row],[Stealth]]),1,0)),1,0)</f>
        <v>0</v>
      </c>
      <c r="K145" s="3">
        <f>IF(AND(IF('차트 정리 표'!$O$2 = 표메인[[#This Row],[연령대]], 1, 0),IF(COUNT(표장르정리[[#This Row],[Strategy]]),1,0)),1,0)</f>
        <v>0</v>
      </c>
      <c r="L145" s="3">
        <f>IF(AND(IF('차트 정리 표'!$O$2 = 표메인[[#This Row],[연령대]], 1, 0),IF(COUNT(표장르정리[[#This Row],[Puzzle]]),1,0)),1,0)</f>
        <v>0</v>
      </c>
      <c r="M145" s="3">
        <f>IF(AND(IF('차트 정리 표'!$O$2 = 표메인[[#This Row],[연령대]], 1, 0),IF(COUNT(표장르정리[[#This Row],[Board]]),1,0)),1,0)</f>
        <v>0</v>
      </c>
      <c r="N145" s="3">
        <f>IF(AND(IF('차트 정리 표'!$O$2 = 표메인[[#This Row],[연령대]], 1, 0),IF(COUNT(표장르정리[[#This Row],[Arcade]]),1,0)),1,0)</f>
        <v>0</v>
      </c>
      <c r="O145" s="3">
        <f>IF(AND(IF('차트 정리 표'!$O$2 = 표메인[[#This Row],[연령대]], 1, 0),IF(COUNT(표장르정리[[#This Row],[Simulation]]),1,0)),1,0)</f>
        <v>0</v>
      </c>
      <c r="P145" s="34">
        <f>IF(AND(IF('차트 정리 표'!$O$19 = 표메인[[#This Row],[연령대]], 1, 0),IF('차트 정리 표'!$J$20=표메인[[#This Row],[타격감
시각적 효과]],1,0)),1,0)</f>
        <v>0</v>
      </c>
      <c r="Q145" s="34">
        <f>IF(AND(IF('차트 정리 표'!$O$19 = 표메인[[#This Row],[연령대]], 1, 0),IF('차트 정리 표'!$J$21=표메인[[#This Row],[타격감
시각적 효과]],1,0)),1,0)</f>
        <v>0</v>
      </c>
      <c r="R145" s="34">
        <f>IF(AND(IF('차트 정리 표'!$O$19 = 표메인[[#This Row],[연령대]], 1, 0),IF('차트 정리 표'!$J$22=표메인[[#This Row],[타격감
시각적 효과]],1,0)),1,0)</f>
        <v>0</v>
      </c>
      <c r="S145" s="34">
        <f>IF(AND(IF('차트 정리 표'!$O$19 = 표메인[[#This Row],[연령대]], 1, 0),IF('차트 정리 표'!$J$23=표메인[[#This Row],[타격감
시각적 효과]],1,0)),1,0)</f>
        <v>0</v>
      </c>
      <c r="T145" s="34">
        <f>IF(AND(IF('차트 정리 표'!$O$25 = 표메인[[#This Row],[연령대]], 1, 0),IF('차트 정리 표'!$J$26=표메인[게임몰입도
청각적 효과],1,0)),1,0)</f>
        <v>0</v>
      </c>
      <c r="U145" s="34">
        <f>IF(AND(IF('차트 정리 표'!$O$25 = 표메인[[#This Row],[연령대]], 1, 0),IF('차트 정리 표'!$J$27=표메인[게임몰입도
청각적 효과],1,0)),1,0)</f>
        <v>0</v>
      </c>
      <c r="V145" s="34">
        <f>IF(AND(IF('차트 정리 표'!$O$25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표'!$O$2 = 표메인[[#This Row],[연령대]], 1, 0),IF(COUNT(표장르정리[[#This Row],[RPG]]),1,0)), 1, 0)</f>
        <v>0</v>
      </c>
      <c r="B146" s="3">
        <f>IF(AND(IF('차트 정리 표'!$O$2 = 표메인[[#This Row],[연령대]], 1, 0),IF(COUNT(표장르정리[[#This Row],[AOS]]),1,0)),1,0)</f>
        <v>0</v>
      </c>
      <c r="C146" s="3">
        <f>IF(AND(IF('차트 정리 표'!$O$2 = 표메인[[#This Row],[연령대]], 1, 0),IF(COUNT(표장르정리[[#This Row],[FPS]]),1,0)),1,0)</f>
        <v>0</v>
      </c>
      <c r="D146" s="3">
        <f>IF(AND(IF('차트 정리 표'!$O$2 = 표메인[[#This Row],[연령대]], 1, 0),IF(COUNT(표장르정리[[#This Row],[CCG]]),1,0)),1,0)</f>
        <v>0</v>
      </c>
      <c r="E146" s="3">
        <f>IF(AND(IF('차트 정리 표'!$O$2 = 표메인[[#This Row],[연령대]], 1, 0),IF(COUNT(표장르정리[[#This Row],[Roguelike]]),1,0)),1,0)</f>
        <v>0</v>
      </c>
      <c r="F146" s="3">
        <f>IF(AND(IF('차트 정리 표'!$O$2 = 표메인[[#This Row],[연령대]], 1, 0),IF(COUNT(표장르정리[[#This Row],[Soulslike]]),1,0)),1,0)</f>
        <v>0</v>
      </c>
      <c r="G146" s="3">
        <f>IF(AND(IF('차트 정리 표'!$O$2 = 표메인[[#This Row],[연령대]], 1, 0),IF(COUNT(표장르정리[[#This Row],[Rhythm]]),1,0)),1,0)</f>
        <v>0</v>
      </c>
      <c r="H146" s="3">
        <f>IF(AND(IF('차트 정리 표'!$O$2 = 표메인[[#This Row],[연령대]], 1, 0),IF(COUNT(표장르정리[[#This Row],[Racing]]),1,0)),1,0)</f>
        <v>0</v>
      </c>
      <c r="I146" s="3">
        <f>IF(AND(IF('차트 정리 표'!$O$2 = 표메인[[#This Row],[연령대]], 1, 0),IF(COUNT(표장르정리[[#This Row],[Sport]]),1,0)),1,0)</f>
        <v>0</v>
      </c>
      <c r="J146" s="3">
        <f>IF(AND(IF('차트 정리 표'!$O$2 = 표메인[[#This Row],[연령대]], 1, 0),IF(COUNT(표장르정리[[#This Row],[Stealth]]),1,0)),1,0)</f>
        <v>0</v>
      </c>
      <c r="K146" s="3">
        <f>IF(AND(IF('차트 정리 표'!$O$2 = 표메인[[#This Row],[연령대]], 1, 0),IF(COUNT(표장르정리[[#This Row],[Strategy]]),1,0)),1,0)</f>
        <v>0</v>
      </c>
      <c r="L146" s="3">
        <f>IF(AND(IF('차트 정리 표'!$O$2 = 표메인[[#This Row],[연령대]], 1, 0),IF(COUNT(표장르정리[[#This Row],[Puzzle]]),1,0)),1,0)</f>
        <v>0</v>
      </c>
      <c r="M146" s="3">
        <f>IF(AND(IF('차트 정리 표'!$O$2 = 표메인[[#This Row],[연령대]], 1, 0),IF(COUNT(표장르정리[[#This Row],[Board]]),1,0)),1,0)</f>
        <v>0</v>
      </c>
      <c r="N146" s="3">
        <f>IF(AND(IF('차트 정리 표'!$O$2 = 표메인[[#This Row],[연령대]], 1, 0),IF(COUNT(표장르정리[[#This Row],[Arcade]]),1,0)),1,0)</f>
        <v>0</v>
      </c>
      <c r="O146" s="3">
        <f>IF(AND(IF('차트 정리 표'!$O$2 = 표메인[[#This Row],[연령대]], 1, 0),IF(COUNT(표장르정리[[#This Row],[Simulation]]),1,0)),1,0)</f>
        <v>0</v>
      </c>
      <c r="P146" s="34">
        <f>IF(AND(IF('차트 정리 표'!$O$19 = 표메인[[#This Row],[연령대]], 1, 0),IF('차트 정리 표'!$J$20=표메인[[#This Row],[타격감
시각적 효과]],1,0)),1,0)</f>
        <v>0</v>
      </c>
      <c r="Q146" s="34">
        <f>IF(AND(IF('차트 정리 표'!$O$19 = 표메인[[#This Row],[연령대]], 1, 0),IF('차트 정리 표'!$J$21=표메인[[#This Row],[타격감
시각적 효과]],1,0)),1,0)</f>
        <v>0</v>
      </c>
      <c r="R146" s="34">
        <f>IF(AND(IF('차트 정리 표'!$O$19 = 표메인[[#This Row],[연령대]], 1, 0),IF('차트 정리 표'!$J$22=표메인[[#This Row],[타격감
시각적 효과]],1,0)),1,0)</f>
        <v>0</v>
      </c>
      <c r="S146" s="34">
        <f>IF(AND(IF('차트 정리 표'!$O$19 = 표메인[[#This Row],[연령대]], 1, 0),IF('차트 정리 표'!$J$23=표메인[[#This Row],[타격감
시각적 효과]],1,0)),1,0)</f>
        <v>0</v>
      </c>
      <c r="T146" s="34">
        <f>IF(AND(IF('차트 정리 표'!$O$25 = 표메인[[#This Row],[연령대]], 1, 0),IF('차트 정리 표'!$J$26=표메인[게임몰입도
청각적 효과],1,0)),1,0)</f>
        <v>0</v>
      </c>
      <c r="U146" s="34">
        <f>IF(AND(IF('차트 정리 표'!$O$25 = 표메인[[#This Row],[연령대]], 1, 0),IF('차트 정리 표'!$J$27=표메인[게임몰입도
청각적 효과],1,0)),1,0)</f>
        <v>0</v>
      </c>
      <c r="V146" s="34">
        <f>IF(AND(IF('차트 정리 표'!$O$25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표'!$O$2 = 표메인[[#This Row],[연령대]], 1, 0),IF(COUNT(표장르정리[[#This Row],[RPG]]),1,0)), 1, 0)</f>
        <v>0</v>
      </c>
      <c r="B147" s="3">
        <f>IF(AND(IF('차트 정리 표'!$O$2 = 표메인[[#This Row],[연령대]], 1, 0),IF(COUNT(표장르정리[[#This Row],[AOS]]),1,0)),1,0)</f>
        <v>0</v>
      </c>
      <c r="C147" s="3">
        <f>IF(AND(IF('차트 정리 표'!$O$2 = 표메인[[#This Row],[연령대]], 1, 0),IF(COUNT(표장르정리[[#This Row],[FPS]]),1,0)),1,0)</f>
        <v>0</v>
      </c>
      <c r="D147" s="3">
        <f>IF(AND(IF('차트 정리 표'!$O$2 = 표메인[[#This Row],[연령대]], 1, 0),IF(COUNT(표장르정리[[#This Row],[CCG]]),1,0)),1,0)</f>
        <v>0</v>
      </c>
      <c r="E147" s="3">
        <f>IF(AND(IF('차트 정리 표'!$O$2 = 표메인[[#This Row],[연령대]], 1, 0),IF(COUNT(표장르정리[[#This Row],[Roguelike]]),1,0)),1,0)</f>
        <v>0</v>
      </c>
      <c r="F147" s="3">
        <f>IF(AND(IF('차트 정리 표'!$O$2 = 표메인[[#This Row],[연령대]], 1, 0),IF(COUNT(표장르정리[[#This Row],[Soulslike]]),1,0)),1,0)</f>
        <v>0</v>
      </c>
      <c r="G147" s="3">
        <f>IF(AND(IF('차트 정리 표'!$O$2 = 표메인[[#This Row],[연령대]], 1, 0),IF(COUNT(표장르정리[[#This Row],[Rhythm]]),1,0)),1,0)</f>
        <v>0</v>
      </c>
      <c r="H147" s="3">
        <f>IF(AND(IF('차트 정리 표'!$O$2 = 표메인[[#This Row],[연령대]], 1, 0),IF(COUNT(표장르정리[[#This Row],[Racing]]),1,0)),1,0)</f>
        <v>0</v>
      </c>
      <c r="I147" s="3">
        <f>IF(AND(IF('차트 정리 표'!$O$2 = 표메인[[#This Row],[연령대]], 1, 0),IF(COUNT(표장르정리[[#This Row],[Sport]]),1,0)),1,0)</f>
        <v>0</v>
      </c>
      <c r="J147" s="3">
        <f>IF(AND(IF('차트 정리 표'!$O$2 = 표메인[[#This Row],[연령대]], 1, 0),IF(COUNT(표장르정리[[#This Row],[Stealth]]),1,0)),1,0)</f>
        <v>0</v>
      </c>
      <c r="K147" s="3">
        <f>IF(AND(IF('차트 정리 표'!$O$2 = 표메인[[#This Row],[연령대]], 1, 0),IF(COUNT(표장르정리[[#This Row],[Strategy]]),1,0)),1,0)</f>
        <v>0</v>
      </c>
      <c r="L147" s="3">
        <f>IF(AND(IF('차트 정리 표'!$O$2 = 표메인[[#This Row],[연령대]], 1, 0),IF(COUNT(표장르정리[[#This Row],[Puzzle]]),1,0)),1,0)</f>
        <v>0</v>
      </c>
      <c r="M147" s="3">
        <f>IF(AND(IF('차트 정리 표'!$O$2 = 표메인[[#This Row],[연령대]], 1, 0),IF(COUNT(표장르정리[[#This Row],[Board]]),1,0)),1,0)</f>
        <v>0</v>
      </c>
      <c r="N147" s="3">
        <f>IF(AND(IF('차트 정리 표'!$O$2 = 표메인[[#This Row],[연령대]], 1, 0),IF(COUNT(표장르정리[[#This Row],[Arcade]]),1,0)),1,0)</f>
        <v>0</v>
      </c>
      <c r="O147" s="3">
        <f>IF(AND(IF('차트 정리 표'!$O$2 = 표메인[[#This Row],[연령대]], 1, 0),IF(COUNT(표장르정리[[#This Row],[Simulation]]),1,0)),1,0)</f>
        <v>0</v>
      </c>
      <c r="P147" s="34">
        <f>IF(AND(IF('차트 정리 표'!$O$19 = 표메인[[#This Row],[연령대]], 1, 0),IF('차트 정리 표'!$J$20=표메인[[#This Row],[타격감
시각적 효과]],1,0)),1,0)</f>
        <v>0</v>
      </c>
      <c r="Q147" s="34">
        <f>IF(AND(IF('차트 정리 표'!$O$19 = 표메인[[#This Row],[연령대]], 1, 0),IF('차트 정리 표'!$J$21=표메인[[#This Row],[타격감
시각적 효과]],1,0)),1,0)</f>
        <v>0</v>
      </c>
      <c r="R147" s="34">
        <f>IF(AND(IF('차트 정리 표'!$O$19 = 표메인[[#This Row],[연령대]], 1, 0),IF('차트 정리 표'!$J$22=표메인[[#This Row],[타격감
시각적 효과]],1,0)),1,0)</f>
        <v>0</v>
      </c>
      <c r="S147" s="34">
        <f>IF(AND(IF('차트 정리 표'!$O$19 = 표메인[[#This Row],[연령대]], 1, 0),IF('차트 정리 표'!$J$23=표메인[[#This Row],[타격감
시각적 효과]],1,0)),1,0)</f>
        <v>0</v>
      </c>
      <c r="T147" s="34">
        <f>IF(AND(IF('차트 정리 표'!$O$25 = 표메인[[#This Row],[연령대]], 1, 0),IF('차트 정리 표'!$J$26=표메인[게임몰입도
청각적 효과],1,0)),1,0)</f>
        <v>0</v>
      </c>
      <c r="U147" s="34">
        <f>IF(AND(IF('차트 정리 표'!$O$25 = 표메인[[#This Row],[연령대]], 1, 0),IF('차트 정리 표'!$J$27=표메인[게임몰입도
청각적 효과],1,0)),1,0)</f>
        <v>0</v>
      </c>
      <c r="V147" s="34">
        <f>IF(AND(IF('차트 정리 표'!$O$25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표'!$O$2 = 표메인[[#This Row],[연령대]], 1, 0),IF(COUNT(표장르정리[[#This Row],[RPG]]),1,0)), 1, 0)</f>
        <v>0</v>
      </c>
      <c r="B148" s="3">
        <f>IF(AND(IF('차트 정리 표'!$O$2 = 표메인[[#This Row],[연령대]], 1, 0),IF(COUNT(표장르정리[[#This Row],[AOS]]),1,0)),1,0)</f>
        <v>0</v>
      </c>
      <c r="C148" s="3">
        <f>IF(AND(IF('차트 정리 표'!$O$2 = 표메인[[#This Row],[연령대]], 1, 0),IF(COUNT(표장르정리[[#This Row],[FPS]]),1,0)),1,0)</f>
        <v>0</v>
      </c>
      <c r="D148" s="3">
        <f>IF(AND(IF('차트 정리 표'!$O$2 = 표메인[[#This Row],[연령대]], 1, 0),IF(COUNT(표장르정리[[#This Row],[CCG]]),1,0)),1,0)</f>
        <v>0</v>
      </c>
      <c r="E148" s="3">
        <f>IF(AND(IF('차트 정리 표'!$O$2 = 표메인[[#This Row],[연령대]], 1, 0),IF(COUNT(표장르정리[[#This Row],[Roguelike]]),1,0)),1,0)</f>
        <v>0</v>
      </c>
      <c r="F148" s="3">
        <f>IF(AND(IF('차트 정리 표'!$O$2 = 표메인[[#This Row],[연령대]], 1, 0),IF(COUNT(표장르정리[[#This Row],[Soulslike]]),1,0)),1,0)</f>
        <v>0</v>
      </c>
      <c r="G148" s="3">
        <f>IF(AND(IF('차트 정리 표'!$O$2 = 표메인[[#This Row],[연령대]], 1, 0),IF(COUNT(표장르정리[[#This Row],[Rhythm]]),1,0)),1,0)</f>
        <v>0</v>
      </c>
      <c r="H148" s="3">
        <f>IF(AND(IF('차트 정리 표'!$O$2 = 표메인[[#This Row],[연령대]], 1, 0),IF(COUNT(표장르정리[[#This Row],[Racing]]),1,0)),1,0)</f>
        <v>0</v>
      </c>
      <c r="I148" s="3">
        <f>IF(AND(IF('차트 정리 표'!$O$2 = 표메인[[#This Row],[연령대]], 1, 0),IF(COUNT(표장르정리[[#This Row],[Sport]]),1,0)),1,0)</f>
        <v>0</v>
      </c>
      <c r="J148" s="3">
        <f>IF(AND(IF('차트 정리 표'!$O$2 = 표메인[[#This Row],[연령대]], 1, 0),IF(COUNT(표장르정리[[#This Row],[Stealth]]),1,0)),1,0)</f>
        <v>0</v>
      </c>
      <c r="K148" s="3">
        <f>IF(AND(IF('차트 정리 표'!$O$2 = 표메인[[#This Row],[연령대]], 1, 0),IF(COUNT(표장르정리[[#This Row],[Strategy]]),1,0)),1,0)</f>
        <v>0</v>
      </c>
      <c r="L148" s="3">
        <f>IF(AND(IF('차트 정리 표'!$O$2 = 표메인[[#This Row],[연령대]], 1, 0),IF(COUNT(표장르정리[[#This Row],[Puzzle]]),1,0)),1,0)</f>
        <v>0</v>
      </c>
      <c r="M148" s="3">
        <f>IF(AND(IF('차트 정리 표'!$O$2 = 표메인[[#This Row],[연령대]], 1, 0),IF(COUNT(표장르정리[[#This Row],[Board]]),1,0)),1,0)</f>
        <v>0</v>
      </c>
      <c r="N148" s="3">
        <f>IF(AND(IF('차트 정리 표'!$O$2 = 표메인[[#This Row],[연령대]], 1, 0),IF(COUNT(표장르정리[[#This Row],[Arcade]]),1,0)),1,0)</f>
        <v>0</v>
      </c>
      <c r="O148" s="3">
        <f>IF(AND(IF('차트 정리 표'!$O$2 = 표메인[[#This Row],[연령대]], 1, 0),IF(COUNT(표장르정리[[#This Row],[Simulation]]),1,0)),1,0)</f>
        <v>0</v>
      </c>
      <c r="P148" s="34">
        <f>IF(AND(IF('차트 정리 표'!$O$19 = 표메인[[#This Row],[연령대]], 1, 0),IF('차트 정리 표'!$J$20=표메인[[#This Row],[타격감
시각적 효과]],1,0)),1,0)</f>
        <v>0</v>
      </c>
      <c r="Q148" s="34">
        <f>IF(AND(IF('차트 정리 표'!$O$19 = 표메인[[#This Row],[연령대]], 1, 0),IF('차트 정리 표'!$J$21=표메인[[#This Row],[타격감
시각적 효과]],1,0)),1,0)</f>
        <v>0</v>
      </c>
      <c r="R148" s="34">
        <f>IF(AND(IF('차트 정리 표'!$O$19 = 표메인[[#This Row],[연령대]], 1, 0),IF('차트 정리 표'!$J$22=표메인[[#This Row],[타격감
시각적 효과]],1,0)),1,0)</f>
        <v>0</v>
      </c>
      <c r="S148" s="34">
        <f>IF(AND(IF('차트 정리 표'!$O$19 = 표메인[[#This Row],[연령대]], 1, 0),IF('차트 정리 표'!$J$23=표메인[[#This Row],[타격감
시각적 효과]],1,0)),1,0)</f>
        <v>0</v>
      </c>
      <c r="T148" s="34">
        <f>IF(AND(IF('차트 정리 표'!$O$25 = 표메인[[#This Row],[연령대]], 1, 0),IF('차트 정리 표'!$J$26=표메인[게임몰입도
청각적 효과],1,0)),1,0)</f>
        <v>0</v>
      </c>
      <c r="U148" s="34">
        <f>IF(AND(IF('차트 정리 표'!$O$25 = 표메인[[#This Row],[연령대]], 1, 0),IF('차트 정리 표'!$J$27=표메인[게임몰입도
청각적 효과],1,0)),1,0)</f>
        <v>0</v>
      </c>
      <c r="V148" s="34">
        <f>IF(AND(IF('차트 정리 표'!$O$25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표'!$O$2 = 표메인[[#This Row],[연령대]], 1, 0),IF(COUNT(표장르정리[[#This Row],[RPG]]),1,0)), 1, 0)</f>
        <v>0</v>
      </c>
      <c r="B149" s="3">
        <f>IF(AND(IF('차트 정리 표'!$O$2 = 표메인[[#This Row],[연령대]], 1, 0),IF(COUNT(표장르정리[[#This Row],[AOS]]),1,0)),1,0)</f>
        <v>0</v>
      </c>
      <c r="C149" s="3">
        <f>IF(AND(IF('차트 정리 표'!$O$2 = 표메인[[#This Row],[연령대]], 1, 0),IF(COUNT(표장르정리[[#This Row],[FPS]]),1,0)),1,0)</f>
        <v>0</v>
      </c>
      <c r="D149" s="3">
        <f>IF(AND(IF('차트 정리 표'!$O$2 = 표메인[[#This Row],[연령대]], 1, 0),IF(COUNT(표장르정리[[#This Row],[CCG]]),1,0)),1,0)</f>
        <v>0</v>
      </c>
      <c r="E149" s="3">
        <f>IF(AND(IF('차트 정리 표'!$O$2 = 표메인[[#This Row],[연령대]], 1, 0),IF(COUNT(표장르정리[[#This Row],[Roguelike]]),1,0)),1,0)</f>
        <v>0</v>
      </c>
      <c r="F149" s="3">
        <f>IF(AND(IF('차트 정리 표'!$O$2 = 표메인[[#This Row],[연령대]], 1, 0),IF(COUNT(표장르정리[[#This Row],[Soulslike]]),1,0)),1,0)</f>
        <v>0</v>
      </c>
      <c r="G149" s="3">
        <f>IF(AND(IF('차트 정리 표'!$O$2 = 표메인[[#This Row],[연령대]], 1, 0),IF(COUNT(표장르정리[[#This Row],[Rhythm]]),1,0)),1,0)</f>
        <v>0</v>
      </c>
      <c r="H149" s="3">
        <f>IF(AND(IF('차트 정리 표'!$O$2 = 표메인[[#This Row],[연령대]], 1, 0),IF(COUNT(표장르정리[[#This Row],[Racing]]),1,0)),1,0)</f>
        <v>0</v>
      </c>
      <c r="I149" s="3">
        <f>IF(AND(IF('차트 정리 표'!$O$2 = 표메인[[#This Row],[연령대]], 1, 0),IF(COUNT(표장르정리[[#This Row],[Sport]]),1,0)),1,0)</f>
        <v>0</v>
      </c>
      <c r="J149" s="3">
        <f>IF(AND(IF('차트 정리 표'!$O$2 = 표메인[[#This Row],[연령대]], 1, 0),IF(COUNT(표장르정리[[#This Row],[Stealth]]),1,0)),1,0)</f>
        <v>0</v>
      </c>
      <c r="K149" s="3">
        <f>IF(AND(IF('차트 정리 표'!$O$2 = 표메인[[#This Row],[연령대]], 1, 0),IF(COUNT(표장르정리[[#This Row],[Strategy]]),1,0)),1,0)</f>
        <v>0</v>
      </c>
      <c r="L149" s="3">
        <f>IF(AND(IF('차트 정리 표'!$O$2 = 표메인[[#This Row],[연령대]], 1, 0),IF(COUNT(표장르정리[[#This Row],[Puzzle]]),1,0)),1,0)</f>
        <v>0</v>
      </c>
      <c r="M149" s="3">
        <f>IF(AND(IF('차트 정리 표'!$O$2 = 표메인[[#This Row],[연령대]], 1, 0),IF(COUNT(표장르정리[[#This Row],[Board]]),1,0)),1,0)</f>
        <v>0</v>
      </c>
      <c r="N149" s="3">
        <f>IF(AND(IF('차트 정리 표'!$O$2 = 표메인[[#This Row],[연령대]], 1, 0),IF(COUNT(표장르정리[[#This Row],[Arcade]]),1,0)),1,0)</f>
        <v>0</v>
      </c>
      <c r="O149" s="3">
        <f>IF(AND(IF('차트 정리 표'!$O$2 = 표메인[[#This Row],[연령대]], 1, 0),IF(COUNT(표장르정리[[#This Row],[Simulation]]),1,0)),1,0)</f>
        <v>0</v>
      </c>
      <c r="P149" s="34">
        <f>IF(AND(IF('차트 정리 표'!$O$19 = 표메인[[#This Row],[연령대]], 1, 0),IF('차트 정리 표'!$J$20=표메인[[#This Row],[타격감
시각적 효과]],1,0)),1,0)</f>
        <v>0</v>
      </c>
      <c r="Q149" s="34">
        <f>IF(AND(IF('차트 정리 표'!$O$19 = 표메인[[#This Row],[연령대]], 1, 0),IF('차트 정리 표'!$J$21=표메인[[#This Row],[타격감
시각적 효과]],1,0)),1,0)</f>
        <v>0</v>
      </c>
      <c r="R149" s="34">
        <f>IF(AND(IF('차트 정리 표'!$O$19 = 표메인[[#This Row],[연령대]], 1, 0),IF('차트 정리 표'!$J$22=표메인[[#This Row],[타격감
시각적 효과]],1,0)),1,0)</f>
        <v>0</v>
      </c>
      <c r="S149" s="34">
        <f>IF(AND(IF('차트 정리 표'!$O$19 = 표메인[[#This Row],[연령대]], 1, 0),IF('차트 정리 표'!$J$23=표메인[[#This Row],[타격감
시각적 효과]],1,0)),1,0)</f>
        <v>0</v>
      </c>
      <c r="T149" s="34">
        <f>IF(AND(IF('차트 정리 표'!$O$25 = 표메인[[#This Row],[연령대]], 1, 0),IF('차트 정리 표'!$J$26=표메인[게임몰입도
청각적 효과],1,0)),1,0)</f>
        <v>0</v>
      </c>
      <c r="U149" s="34">
        <f>IF(AND(IF('차트 정리 표'!$O$25 = 표메인[[#This Row],[연령대]], 1, 0),IF('차트 정리 표'!$J$27=표메인[게임몰입도
청각적 효과],1,0)),1,0)</f>
        <v>0</v>
      </c>
      <c r="V149" s="34">
        <f>IF(AND(IF('차트 정리 표'!$O$25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표'!$O$2 = 표메인[[#This Row],[연령대]], 1, 0),IF(COUNT(표장르정리[[#This Row],[RPG]]),1,0)), 1, 0)</f>
        <v>0</v>
      </c>
      <c r="B150" s="3">
        <f>IF(AND(IF('차트 정리 표'!$O$2 = 표메인[[#This Row],[연령대]], 1, 0),IF(COUNT(표장르정리[[#This Row],[AOS]]),1,0)),1,0)</f>
        <v>0</v>
      </c>
      <c r="C150" s="3">
        <f>IF(AND(IF('차트 정리 표'!$O$2 = 표메인[[#This Row],[연령대]], 1, 0),IF(COUNT(표장르정리[[#This Row],[FPS]]),1,0)),1,0)</f>
        <v>0</v>
      </c>
      <c r="D150" s="3">
        <f>IF(AND(IF('차트 정리 표'!$O$2 = 표메인[[#This Row],[연령대]], 1, 0),IF(COUNT(표장르정리[[#This Row],[CCG]]),1,0)),1,0)</f>
        <v>0</v>
      </c>
      <c r="E150" s="3">
        <f>IF(AND(IF('차트 정리 표'!$O$2 = 표메인[[#This Row],[연령대]], 1, 0),IF(COUNT(표장르정리[[#This Row],[Roguelike]]),1,0)),1,0)</f>
        <v>0</v>
      </c>
      <c r="F150" s="3">
        <f>IF(AND(IF('차트 정리 표'!$O$2 = 표메인[[#This Row],[연령대]], 1, 0),IF(COUNT(표장르정리[[#This Row],[Soulslike]]),1,0)),1,0)</f>
        <v>0</v>
      </c>
      <c r="G150" s="3">
        <f>IF(AND(IF('차트 정리 표'!$O$2 = 표메인[[#This Row],[연령대]], 1, 0),IF(COUNT(표장르정리[[#This Row],[Rhythm]]),1,0)),1,0)</f>
        <v>0</v>
      </c>
      <c r="H150" s="3">
        <f>IF(AND(IF('차트 정리 표'!$O$2 = 표메인[[#This Row],[연령대]], 1, 0),IF(COUNT(표장르정리[[#This Row],[Racing]]),1,0)),1,0)</f>
        <v>0</v>
      </c>
      <c r="I150" s="3">
        <f>IF(AND(IF('차트 정리 표'!$O$2 = 표메인[[#This Row],[연령대]], 1, 0),IF(COUNT(표장르정리[[#This Row],[Sport]]),1,0)),1,0)</f>
        <v>0</v>
      </c>
      <c r="J150" s="3">
        <f>IF(AND(IF('차트 정리 표'!$O$2 = 표메인[[#This Row],[연령대]], 1, 0),IF(COUNT(표장르정리[[#This Row],[Stealth]]),1,0)),1,0)</f>
        <v>0</v>
      </c>
      <c r="K150" s="3">
        <f>IF(AND(IF('차트 정리 표'!$O$2 = 표메인[[#This Row],[연령대]], 1, 0),IF(COUNT(표장르정리[[#This Row],[Strategy]]),1,0)),1,0)</f>
        <v>0</v>
      </c>
      <c r="L150" s="3">
        <f>IF(AND(IF('차트 정리 표'!$O$2 = 표메인[[#This Row],[연령대]], 1, 0),IF(COUNT(표장르정리[[#This Row],[Puzzle]]),1,0)),1,0)</f>
        <v>0</v>
      </c>
      <c r="M150" s="3">
        <f>IF(AND(IF('차트 정리 표'!$O$2 = 표메인[[#This Row],[연령대]], 1, 0),IF(COUNT(표장르정리[[#This Row],[Board]]),1,0)),1,0)</f>
        <v>0</v>
      </c>
      <c r="N150" s="3">
        <f>IF(AND(IF('차트 정리 표'!$O$2 = 표메인[[#This Row],[연령대]], 1, 0),IF(COUNT(표장르정리[[#This Row],[Arcade]]),1,0)),1,0)</f>
        <v>0</v>
      </c>
      <c r="O150" s="3">
        <f>IF(AND(IF('차트 정리 표'!$O$2 = 표메인[[#This Row],[연령대]], 1, 0),IF(COUNT(표장르정리[[#This Row],[Simulation]]),1,0)),1,0)</f>
        <v>0</v>
      </c>
      <c r="P150" s="34">
        <f>IF(AND(IF('차트 정리 표'!$O$19 = 표메인[[#This Row],[연령대]], 1, 0),IF('차트 정리 표'!$J$20=표메인[[#This Row],[타격감
시각적 효과]],1,0)),1,0)</f>
        <v>0</v>
      </c>
      <c r="Q150" s="34">
        <f>IF(AND(IF('차트 정리 표'!$O$19 = 표메인[[#This Row],[연령대]], 1, 0),IF('차트 정리 표'!$J$21=표메인[[#This Row],[타격감
시각적 효과]],1,0)),1,0)</f>
        <v>0</v>
      </c>
      <c r="R150" s="34">
        <f>IF(AND(IF('차트 정리 표'!$O$19 = 표메인[[#This Row],[연령대]], 1, 0),IF('차트 정리 표'!$J$22=표메인[[#This Row],[타격감
시각적 효과]],1,0)),1,0)</f>
        <v>0</v>
      </c>
      <c r="S150" s="34">
        <f>IF(AND(IF('차트 정리 표'!$O$19 = 표메인[[#This Row],[연령대]], 1, 0),IF('차트 정리 표'!$J$23=표메인[[#This Row],[타격감
시각적 효과]],1,0)),1,0)</f>
        <v>0</v>
      </c>
      <c r="T150" s="34">
        <f>IF(AND(IF('차트 정리 표'!$O$25 = 표메인[[#This Row],[연령대]], 1, 0),IF('차트 정리 표'!$J$26=표메인[게임몰입도
청각적 효과],1,0)),1,0)</f>
        <v>0</v>
      </c>
      <c r="U150" s="34">
        <f>IF(AND(IF('차트 정리 표'!$O$25 = 표메인[[#This Row],[연령대]], 1, 0),IF('차트 정리 표'!$J$27=표메인[게임몰입도
청각적 효과],1,0)),1,0)</f>
        <v>0</v>
      </c>
      <c r="V150" s="34">
        <f>IF(AND(IF('차트 정리 표'!$O$25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표'!$O$2 = 표메인[[#This Row],[연령대]], 1, 0),IF(COUNT(표장르정리[[#This Row],[RPG]]),1,0)), 1, 0)</f>
        <v>0</v>
      </c>
      <c r="B151" s="3">
        <f>IF(AND(IF('차트 정리 표'!$O$2 = 표메인[[#This Row],[연령대]], 1, 0),IF(COUNT(표장르정리[[#This Row],[AOS]]),1,0)),1,0)</f>
        <v>0</v>
      </c>
      <c r="C151" s="3">
        <f>IF(AND(IF('차트 정리 표'!$O$2 = 표메인[[#This Row],[연령대]], 1, 0),IF(COUNT(표장르정리[[#This Row],[FPS]]),1,0)),1,0)</f>
        <v>0</v>
      </c>
      <c r="D151" s="3">
        <f>IF(AND(IF('차트 정리 표'!$O$2 = 표메인[[#This Row],[연령대]], 1, 0),IF(COUNT(표장르정리[[#This Row],[CCG]]),1,0)),1,0)</f>
        <v>0</v>
      </c>
      <c r="E151" s="3">
        <f>IF(AND(IF('차트 정리 표'!$O$2 = 표메인[[#This Row],[연령대]], 1, 0),IF(COUNT(표장르정리[[#This Row],[Roguelike]]),1,0)),1,0)</f>
        <v>0</v>
      </c>
      <c r="F151" s="3">
        <f>IF(AND(IF('차트 정리 표'!$O$2 = 표메인[[#This Row],[연령대]], 1, 0),IF(COUNT(표장르정리[[#This Row],[Soulslike]]),1,0)),1,0)</f>
        <v>0</v>
      </c>
      <c r="G151" s="3">
        <f>IF(AND(IF('차트 정리 표'!$O$2 = 표메인[[#This Row],[연령대]], 1, 0),IF(COUNT(표장르정리[[#This Row],[Rhythm]]),1,0)),1,0)</f>
        <v>0</v>
      </c>
      <c r="H151" s="3">
        <f>IF(AND(IF('차트 정리 표'!$O$2 = 표메인[[#This Row],[연령대]], 1, 0),IF(COUNT(표장르정리[[#This Row],[Racing]]),1,0)),1,0)</f>
        <v>0</v>
      </c>
      <c r="I151" s="3">
        <f>IF(AND(IF('차트 정리 표'!$O$2 = 표메인[[#This Row],[연령대]], 1, 0),IF(COUNT(표장르정리[[#This Row],[Sport]]),1,0)),1,0)</f>
        <v>0</v>
      </c>
      <c r="J151" s="3">
        <f>IF(AND(IF('차트 정리 표'!$O$2 = 표메인[[#This Row],[연령대]], 1, 0),IF(COUNT(표장르정리[[#This Row],[Stealth]]),1,0)),1,0)</f>
        <v>0</v>
      </c>
      <c r="K151" s="3">
        <f>IF(AND(IF('차트 정리 표'!$O$2 = 표메인[[#This Row],[연령대]], 1, 0),IF(COUNT(표장르정리[[#This Row],[Strategy]]),1,0)),1,0)</f>
        <v>0</v>
      </c>
      <c r="L151" s="3">
        <f>IF(AND(IF('차트 정리 표'!$O$2 = 표메인[[#This Row],[연령대]], 1, 0),IF(COUNT(표장르정리[[#This Row],[Puzzle]]),1,0)),1,0)</f>
        <v>0</v>
      </c>
      <c r="M151" s="3">
        <f>IF(AND(IF('차트 정리 표'!$O$2 = 표메인[[#This Row],[연령대]], 1, 0),IF(COUNT(표장르정리[[#This Row],[Board]]),1,0)),1,0)</f>
        <v>0</v>
      </c>
      <c r="N151" s="3">
        <f>IF(AND(IF('차트 정리 표'!$O$2 = 표메인[[#This Row],[연령대]], 1, 0),IF(COUNT(표장르정리[[#This Row],[Arcade]]),1,0)),1,0)</f>
        <v>0</v>
      </c>
      <c r="O151" s="3">
        <f>IF(AND(IF('차트 정리 표'!$O$2 = 표메인[[#This Row],[연령대]], 1, 0),IF(COUNT(표장르정리[[#This Row],[Simulation]]),1,0)),1,0)</f>
        <v>0</v>
      </c>
      <c r="P151" s="34">
        <f>IF(AND(IF('차트 정리 표'!$O$19 = 표메인[[#This Row],[연령대]], 1, 0),IF('차트 정리 표'!$J$20=표메인[[#This Row],[타격감
시각적 효과]],1,0)),1,0)</f>
        <v>0</v>
      </c>
      <c r="Q151" s="34">
        <f>IF(AND(IF('차트 정리 표'!$O$19 = 표메인[[#This Row],[연령대]], 1, 0),IF('차트 정리 표'!$J$21=표메인[[#This Row],[타격감
시각적 효과]],1,0)),1,0)</f>
        <v>0</v>
      </c>
      <c r="R151" s="34">
        <f>IF(AND(IF('차트 정리 표'!$O$19 = 표메인[[#This Row],[연령대]], 1, 0),IF('차트 정리 표'!$J$22=표메인[[#This Row],[타격감
시각적 효과]],1,0)),1,0)</f>
        <v>0</v>
      </c>
      <c r="S151" s="34">
        <f>IF(AND(IF('차트 정리 표'!$O$19 = 표메인[[#This Row],[연령대]], 1, 0),IF('차트 정리 표'!$J$23=표메인[[#This Row],[타격감
시각적 효과]],1,0)),1,0)</f>
        <v>0</v>
      </c>
      <c r="T151" s="34">
        <f>IF(AND(IF('차트 정리 표'!$O$25 = 표메인[[#This Row],[연령대]], 1, 0),IF('차트 정리 표'!$J$26=표메인[게임몰입도
청각적 효과],1,0)),1,0)</f>
        <v>0</v>
      </c>
      <c r="U151" s="34">
        <f>IF(AND(IF('차트 정리 표'!$O$25 = 표메인[[#This Row],[연령대]], 1, 0),IF('차트 정리 표'!$J$27=표메인[게임몰입도
청각적 효과],1,0)),1,0)</f>
        <v>0</v>
      </c>
      <c r="V151" s="34">
        <f>IF(AND(IF('차트 정리 표'!$O$25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표'!$O$2 = 표메인[[#This Row],[연령대]], 1, 0),IF(COUNT(표장르정리[[#This Row],[RPG]]),1,0)), 1, 0)</f>
        <v>0</v>
      </c>
      <c r="B152" s="3">
        <f>IF(AND(IF('차트 정리 표'!$O$2 = 표메인[[#This Row],[연령대]], 1, 0),IF(COUNT(표장르정리[[#This Row],[AOS]]),1,0)),1,0)</f>
        <v>0</v>
      </c>
      <c r="C152" s="3">
        <f>IF(AND(IF('차트 정리 표'!$O$2 = 표메인[[#This Row],[연령대]], 1, 0),IF(COUNT(표장르정리[[#This Row],[FPS]]),1,0)),1,0)</f>
        <v>0</v>
      </c>
      <c r="D152" s="3">
        <f>IF(AND(IF('차트 정리 표'!$O$2 = 표메인[[#This Row],[연령대]], 1, 0),IF(COUNT(표장르정리[[#This Row],[CCG]]),1,0)),1,0)</f>
        <v>0</v>
      </c>
      <c r="E152" s="3">
        <f>IF(AND(IF('차트 정리 표'!$O$2 = 표메인[[#This Row],[연령대]], 1, 0),IF(COUNT(표장르정리[[#This Row],[Roguelike]]),1,0)),1,0)</f>
        <v>0</v>
      </c>
      <c r="F152" s="3">
        <f>IF(AND(IF('차트 정리 표'!$O$2 = 표메인[[#This Row],[연령대]], 1, 0),IF(COUNT(표장르정리[[#This Row],[Soulslike]]),1,0)),1,0)</f>
        <v>0</v>
      </c>
      <c r="G152" s="3">
        <f>IF(AND(IF('차트 정리 표'!$O$2 = 표메인[[#This Row],[연령대]], 1, 0),IF(COUNT(표장르정리[[#This Row],[Rhythm]]),1,0)),1,0)</f>
        <v>0</v>
      </c>
      <c r="H152" s="3">
        <f>IF(AND(IF('차트 정리 표'!$O$2 = 표메인[[#This Row],[연령대]], 1, 0),IF(COUNT(표장르정리[[#This Row],[Racing]]),1,0)),1,0)</f>
        <v>0</v>
      </c>
      <c r="I152" s="3">
        <f>IF(AND(IF('차트 정리 표'!$O$2 = 표메인[[#This Row],[연령대]], 1, 0),IF(COUNT(표장르정리[[#This Row],[Sport]]),1,0)),1,0)</f>
        <v>0</v>
      </c>
      <c r="J152" s="3">
        <f>IF(AND(IF('차트 정리 표'!$O$2 = 표메인[[#This Row],[연령대]], 1, 0),IF(COUNT(표장르정리[[#This Row],[Stealth]]),1,0)),1,0)</f>
        <v>0</v>
      </c>
      <c r="K152" s="3">
        <f>IF(AND(IF('차트 정리 표'!$O$2 = 표메인[[#This Row],[연령대]], 1, 0),IF(COUNT(표장르정리[[#This Row],[Strategy]]),1,0)),1,0)</f>
        <v>0</v>
      </c>
      <c r="L152" s="3">
        <f>IF(AND(IF('차트 정리 표'!$O$2 = 표메인[[#This Row],[연령대]], 1, 0),IF(COUNT(표장르정리[[#This Row],[Puzzle]]),1,0)),1,0)</f>
        <v>0</v>
      </c>
      <c r="M152" s="3">
        <f>IF(AND(IF('차트 정리 표'!$O$2 = 표메인[[#This Row],[연령대]], 1, 0),IF(COUNT(표장르정리[[#This Row],[Board]]),1,0)),1,0)</f>
        <v>0</v>
      </c>
      <c r="N152" s="3">
        <f>IF(AND(IF('차트 정리 표'!$O$2 = 표메인[[#This Row],[연령대]], 1, 0),IF(COUNT(표장르정리[[#This Row],[Arcade]]),1,0)),1,0)</f>
        <v>0</v>
      </c>
      <c r="O152" s="3">
        <f>IF(AND(IF('차트 정리 표'!$O$2 = 표메인[[#This Row],[연령대]], 1, 0),IF(COUNT(표장르정리[[#This Row],[Simulation]]),1,0)),1,0)</f>
        <v>0</v>
      </c>
      <c r="P152" s="34">
        <f>IF(AND(IF('차트 정리 표'!$O$19 = 표메인[[#This Row],[연령대]], 1, 0),IF('차트 정리 표'!$J$20=표메인[[#This Row],[타격감
시각적 효과]],1,0)),1,0)</f>
        <v>0</v>
      </c>
      <c r="Q152" s="34">
        <f>IF(AND(IF('차트 정리 표'!$O$19 = 표메인[[#This Row],[연령대]], 1, 0),IF('차트 정리 표'!$J$21=표메인[[#This Row],[타격감
시각적 효과]],1,0)),1,0)</f>
        <v>0</v>
      </c>
      <c r="R152" s="34">
        <f>IF(AND(IF('차트 정리 표'!$O$19 = 표메인[[#This Row],[연령대]], 1, 0),IF('차트 정리 표'!$J$22=표메인[[#This Row],[타격감
시각적 효과]],1,0)),1,0)</f>
        <v>0</v>
      </c>
      <c r="S152" s="34">
        <f>IF(AND(IF('차트 정리 표'!$O$19 = 표메인[[#This Row],[연령대]], 1, 0),IF('차트 정리 표'!$J$23=표메인[[#This Row],[타격감
시각적 효과]],1,0)),1,0)</f>
        <v>0</v>
      </c>
      <c r="T152" s="34">
        <f>IF(AND(IF('차트 정리 표'!$O$25 = 표메인[[#This Row],[연령대]], 1, 0),IF('차트 정리 표'!$J$26=표메인[게임몰입도
청각적 효과],1,0)),1,0)</f>
        <v>0</v>
      </c>
      <c r="U152" s="34">
        <f>IF(AND(IF('차트 정리 표'!$O$25 = 표메인[[#This Row],[연령대]], 1, 0),IF('차트 정리 표'!$J$27=표메인[게임몰입도
청각적 효과],1,0)),1,0)</f>
        <v>0</v>
      </c>
      <c r="V152" s="34">
        <f>IF(AND(IF('차트 정리 표'!$O$25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표'!$O$2 = 표메인[[#This Row],[연령대]], 1, 0),IF(COUNT(표장르정리[[#This Row],[RPG]]),1,0)), 1, 0)</f>
        <v>0</v>
      </c>
      <c r="B153" s="3">
        <f>IF(AND(IF('차트 정리 표'!$O$2 = 표메인[[#This Row],[연령대]], 1, 0),IF(COUNT(표장르정리[[#This Row],[AOS]]),1,0)),1,0)</f>
        <v>0</v>
      </c>
      <c r="C153" s="3">
        <f>IF(AND(IF('차트 정리 표'!$O$2 = 표메인[[#This Row],[연령대]], 1, 0),IF(COUNT(표장르정리[[#This Row],[FPS]]),1,0)),1,0)</f>
        <v>0</v>
      </c>
      <c r="D153" s="3">
        <f>IF(AND(IF('차트 정리 표'!$O$2 = 표메인[[#This Row],[연령대]], 1, 0),IF(COUNT(표장르정리[[#This Row],[CCG]]),1,0)),1,0)</f>
        <v>0</v>
      </c>
      <c r="E153" s="3">
        <f>IF(AND(IF('차트 정리 표'!$O$2 = 표메인[[#This Row],[연령대]], 1, 0),IF(COUNT(표장르정리[[#This Row],[Roguelike]]),1,0)),1,0)</f>
        <v>0</v>
      </c>
      <c r="F153" s="3">
        <f>IF(AND(IF('차트 정리 표'!$O$2 = 표메인[[#This Row],[연령대]], 1, 0),IF(COUNT(표장르정리[[#This Row],[Soulslike]]),1,0)),1,0)</f>
        <v>0</v>
      </c>
      <c r="G153" s="3">
        <f>IF(AND(IF('차트 정리 표'!$O$2 = 표메인[[#This Row],[연령대]], 1, 0),IF(COUNT(표장르정리[[#This Row],[Rhythm]]),1,0)),1,0)</f>
        <v>0</v>
      </c>
      <c r="H153" s="3">
        <f>IF(AND(IF('차트 정리 표'!$O$2 = 표메인[[#This Row],[연령대]], 1, 0),IF(COUNT(표장르정리[[#This Row],[Racing]]),1,0)),1,0)</f>
        <v>0</v>
      </c>
      <c r="I153" s="3">
        <f>IF(AND(IF('차트 정리 표'!$O$2 = 표메인[[#This Row],[연령대]], 1, 0),IF(COUNT(표장르정리[[#This Row],[Sport]]),1,0)),1,0)</f>
        <v>0</v>
      </c>
      <c r="J153" s="3">
        <f>IF(AND(IF('차트 정리 표'!$O$2 = 표메인[[#This Row],[연령대]], 1, 0),IF(COUNT(표장르정리[[#This Row],[Stealth]]),1,0)),1,0)</f>
        <v>0</v>
      </c>
      <c r="K153" s="3">
        <f>IF(AND(IF('차트 정리 표'!$O$2 = 표메인[[#This Row],[연령대]], 1, 0),IF(COUNT(표장르정리[[#This Row],[Strategy]]),1,0)),1,0)</f>
        <v>0</v>
      </c>
      <c r="L153" s="3">
        <f>IF(AND(IF('차트 정리 표'!$O$2 = 표메인[[#This Row],[연령대]], 1, 0),IF(COUNT(표장르정리[[#This Row],[Puzzle]]),1,0)),1,0)</f>
        <v>0</v>
      </c>
      <c r="M153" s="3">
        <f>IF(AND(IF('차트 정리 표'!$O$2 = 표메인[[#This Row],[연령대]], 1, 0),IF(COUNT(표장르정리[[#This Row],[Board]]),1,0)),1,0)</f>
        <v>0</v>
      </c>
      <c r="N153" s="3">
        <f>IF(AND(IF('차트 정리 표'!$O$2 = 표메인[[#This Row],[연령대]], 1, 0),IF(COUNT(표장르정리[[#This Row],[Arcade]]),1,0)),1,0)</f>
        <v>0</v>
      </c>
      <c r="O153" s="3">
        <f>IF(AND(IF('차트 정리 표'!$O$2 = 표메인[[#This Row],[연령대]], 1, 0),IF(COUNT(표장르정리[[#This Row],[Simulation]]),1,0)),1,0)</f>
        <v>0</v>
      </c>
      <c r="P153" s="34">
        <f>IF(AND(IF('차트 정리 표'!$O$19 = 표메인[[#This Row],[연령대]], 1, 0),IF('차트 정리 표'!$J$20=표메인[[#This Row],[타격감
시각적 효과]],1,0)),1,0)</f>
        <v>0</v>
      </c>
      <c r="Q153" s="34">
        <f>IF(AND(IF('차트 정리 표'!$O$19 = 표메인[[#This Row],[연령대]], 1, 0),IF('차트 정리 표'!$J$21=표메인[[#This Row],[타격감
시각적 효과]],1,0)),1,0)</f>
        <v>0</v>
      </c>
      <c r="R153" s="34">
        <f>IF(AND(IF('차트 정리 표'!$O$19 = 표메인[[#This Row],[연령대]], 1, 0),IF('차트 정리 표'!$J$22=표메인[[#This Row],[타격감
시각적 효과]],1,0)),1,0)</f>
        <v>0</v>
      </c>
      <c r="S153" s="34">
        <f>IF(AND(IF('차트 정리 표'!$O$19 = 표메인[[#This Row],[연령대]], 1, 0),IF('차트 정리 표'!$J$23=표메인[[#This Row],[타격감
시각적 효과]],1,0)),1,0)</f>
        <v>0</v>
      </c>
      <c r="T153" s="34">
        <f>IF(AND(IF('차트 정리 표'!$O$25 = 표메인[[#This Row],[연령대]], 1, 0),IF('차트 정리 표'!$J$26=표메인[게임몰입도
청각적 효과],1,0)),1,0)</f>
        <v>0</v>
      </c>
      <c r="U153" s="34">
        <f>IF(AND(IF('차트 정리 표'!$O$25 = 표메인[[#This Row],[연령대]], 1, 0),IF('차트 정리 표'!$J$27=표메인[게임몰입도
청각적 효과],1,0)),1,0)</f>
        <v>0</v>
      </c>
      <c r="V153" s="34">
        <f>IF(AND(IF('차트 정리 표'!$O$25 = 표메인[[#This Row],[연령대]], 1, 0),IF('차트 정리 표'!$J$28=표메인[게임몰입도
청각적 효과],1,0)),1,0)</f>
        <v>0</v>
      </c>
    </row>
    <row r="154" spans="1:22" x14ac:dyDescent="0.3">
      <c r="A154" s="3">
        <f>IF(AND(IF('차트 정리 표'!$O$2 = 표메인[[#This Row],[연령대]], 1, 0),IF(COUNT(표장르정리[[#This Row],[RPG]]),1,0)), 1, 0)</f>
        <v>0</v>
      </c>
      <c r="B154" s="3">
        <f>IF(AND(IF('차트 정리 표'!$O$2 = 표메인[[#This Row],[연령대]], 1, 0),IF(COUNT(표장르정리[[#This Row],[AOS]]),1,0)),1,0)</f>
        <v>0</v>
      </c>
      <c r="C154" s="3">
        <f>IF(AND(IF('차트 정리 표'!$O$2 = 표메인[[#This Row],[연령대]], 1, 0),IF(COUNT(표장르정리[[#This Row],[FPS]]),1,0)),1,0)</f>
        <v>0</v>
      </c>
      <c r="D154" s="3">
        <f>IF(AND(IF('차트 정리 표'!$O$2 = 표메인[[#This Row],[연령대]], 1, 0),IF(COUNT(표장르정리[[#This Row],[CCG]]),1,0)),1,0)</f>
        <v>0</v>
      </c>
      <c r="E154" s="3">
        <f>IF(AND(IF('차트 정리 표'!$O$2 = 표메인[[#This Row],[연령대]], 1, 0),IF(COUNT(표장르정리[[#This Row],[Roguelike]]),1,0)),1,0)</f>
        <v>0</v>
      </c>
      <c r="F154" s="3">
        <f>IF(AND(IF('차트 정리 표'!$O$2 = 표메인[[#This Row],[연령대]], 1, 0),IF(COUNT(표장르정리[[#This Row],[Soulslike]]),1,0)),1,0)</f>
        <v>0</v>
      </c>
      <c r="G154" s="3">
        <f>IF(AND(IF('차트 정리 표'!$O$2 = 표메인[[#This Row],[연령대]], 1, 0),IF(COUNT(표장르정리[[#This Row],[Rhythm]]),1,0)),1,0)</f>
        <v>0</v>
      </c>
      <c r="H154" s="3">
        <f>IF(AND(IF('차트 정리 표'!$O$2 = 표메인[[#This Row],[연령대]], 1, 0),IF(COUNT(표장르정리[[#This Row],[Racing]]),1,0)),1,0)</f>
        <v>0</v>
      </c>
      <c r="I154" s="3">
        <f>IF(AND(IF('차트 정리 표'!$O$2 = 표메인[[#This Row],[연령대]], 1, 0),IF(COUNT(표장르정리[[#This Row],[Sport]]),1,0)),1,0)</f>
        <v>0</v>
      </c>
      <c r="J154" s="3">
        <f>IF(AND(IF('차트 정리 표'!$O$2 = 표메인[[#This Row],[연령대]], 1, 0),IF(COUNT(표장르정리[[#This Row],[Stealth]]),1,0)),1,0)</f>
        <v>0</v>
      </c>
      <c r="K154" s="3">
        <f>IF(AND(IF('차트 정리 표'!$O$2 = 표메인[[#This Row],[연령대]], 1, 0),IF(COUNT(표장르정리[[#This Row],[Strategy]]),1,0)),1,0)</f>
        <v>0</v>
      </c>
      <c r="L154" s="3">
        <f>IF(AND(IF('차트 정리 표'!$O$2 = 표메인[[#This Row],[연령대]], 1, 0),IF(COUNT(표장르정리[[#This Row],[Puzzle]]),1,0)),1,0)</f>
        <v>0</v>
      </c>
      <c r="M154" s="3">
        <f>IF(AND(IF('차트 정리 표'!$O$2 = 표메인[[#This Row],[연령대]], 1, 0),IF(COUNT(표장르정리[[#This Row],[Board]]),1,0)),1,0)</f>
        <v>0</v>
      </c>
      <c r="N154" s="3">
        <f>IF(AND(IF('차트 정리 표'!$O$2 = 표메인[[#This Row],[연령대]], 1, 0),IF(COUNT(표장르정리[[#This Row],[Arcade]]),1,0)),1,0)</f>
        <v>0</v>
      </c>
      <c r="O154" s="3">
        <f>IF(AND(IF('차트 정리 표'!$O$2 = 표메인[[#This Row],[연령대]], 1, 0),IF(COUNT(표장르정리[[#This Row],[Simulation]]),1,0)),1,0)</f>
        <v>0</v>
      </c>
      <c r="P154" s="34">
        <f>IF(AND(IF('차트 정리 표'!$O$19 = 표메인[[#This Row],[연령대]], 1, 0),IF('차트 정리 표'!$J$20=표메인[[#This Row],[타격감
시각적 효과]],1,0)),1,0)</f>
        <v>0</v>
      </c>
      <c r="Q154" s="34">
        <f>IF(AND(IF('차트 정리 표'!$O$19 = 표메인[[#This Row],[연령대]], 1, 0),IF('차트 정리 표'!$J$21=표메인[[#This Row],[타격감
시각적 효과]],1,0)),1,0)</f>
        <v>0</v>
      </c>
      <c r="R154" s="34">
        <f>IF(AND(IF('차트 정리 표'!$O$19 = 표메인[[#This Row],[연령대]], 1, 0),IF('차트 정리 표'!$J$22=표메인[[#This Row],[타격감
시각적 효과]],1,0)),1,0)</f>
        <v>0</v>
      </c>
      <c r="S154" s="34">
        <f>IF(AND(IF('차트 정리 표'!$O$19 = 표메인[[#This Row],[연령대]], 1, 0),IF('차트 정리 표'!$J$23=표메인[[#This Row],[타격감
시각적 효과]],1,0)),1,0)</f>
        <v>0</v>
      </c>
      <c r="T154" s="34">
        <f>IF(AND(IF('차트 정리 표'!$O$25 = 표메인[[#This Row],[연령대]], 1, 0),IF('차트 정리 표'!$J$26=표메인[게임몰입도
청각적 효과],1,0)),1,0)</f>
        <v>0</v>
      </c>
      <c r="U154" s="34">
        <f>IF(AND(IF('차트 정리 표'!$O$25 = 표메인[[#This Row],[연령대]], 1, 0),IF('차트 정리 표'!$J$27=표메인[게임몰입도
청각적 효과],1,0)),1,0)</f>
        <v>0</v>
      </c>
      <c r="V154" s="34">
        <f>IF(AND(IF('차트 정리 표'!$O$25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표'!$O$2 = 표메인[[#This Row],[연령대]], 1, 0),IF(COUNT(표장르정리[[#This Row],[RPG]]),1,0)), 1, 0)</f>
        <v>0</v>
      </c>
      <c r="B155" s="3">
        <f>IF(AND(IF('차트 정리 표'!$O$2 = 표메인[[#This Row],[연령대]], 1, 0),IF(COUNT(표장르정리[[#This Row],[AOS]]),1,0)),1,0)</f>
        <v>0</v>
      </c>
      <c r="C155" s="3">
        <f>IF(AND(IF('차트 정리 표'!$O$2 = 표메인[[#This Row],[연령대]], 1, 0),IF(COUNT(표장르정리[[#This Row],[FPS]]),1,0)),1,0)</f>
        <v>0</v>
      </c>
      <c r="D155" s="3">
        <f>IF(AND(IF('차트 정리 표'!$O$2 = 표메인[[#This Row],[연령대]], 1, 0),IF(COUNT(표장르정리[[#This Row],[CCG]]),1,0)),1,0)</f>
        <v>0</v>
      </c>
      <c r="E155" s="3">
        <f>IF(AND(IF('차트 정리 표'!$O$2 = 표메인[[#This Row],[연령대]], 1, 0),IF(COUNT(표장르정리[[#This Row],[Roguelike]]),1,0)),1,0)</f>
        <v>0</v>
      </c>
      <c r="F155" s="3">
        <f>IF(AND(IF('차트 정리 표'!$O$2 = 표메인[[#This Row],[연령대]], 1, 0),IF(COUNT(표장르정리[[#This Row],[Soulslike]]),1,0)),1,0)</f>
        <v>0</v>
      </c>
      <c r="G155" s="3">
        <f>IF(AND(IF('차트 정리 표'!$O$2 = 표메인[[#This Row],[연령대]], 1, 0),IF(COUNT(표장르정리[[#This Row],[Rhythm]]),1,0)),1,0)</f>
        <v>0</v>
      </c>
      <c r="H155" s="3">
        <f>IF(AND(IF('차트 정리 표'!$O$2 = 표메인[[#This Row],[연령대]], 1, 0),IF(COUNT(표장르정리[[#This Row],[Racing]]),1,0)),1,0)</f>
        <v>0</v>
      </c>
      <c r="I155" s="3">
        <f>IF(AND(IF('차트 정리 표'!$O$2 = 표메인[[#This Row],[연령대]], 1, 0),IF(COUNT(표장르정리[[#This Row],[Sport]]),1,0)),1,0)</f>
        <v>0</v>
      </c>
      <c r="J155" s="3">
        <f>IF(AND(IF('차트 정리 표'!$O$2 = 표메인[[#This Row],[연령대]], 1, 0),IF(COUNT(표장르정리[[#This Row],[Stealth]]),1,0)),1,0)</f>
        <v>0</v>
      </c>
      <c r="K155" s="3">
        <f>IF(AND(IF('차트 정리 표'!$O$2 = 표메인[[#This Row],[연령대]], 1, 0),IF(COUNT(표장르정리[[#This Row],[Strategy]]),1,0)),1,0)</f>
        <v>0</v>
      </c>
      <c r="L155" s="3">
        <f>IF(AND(IF('차트 정리 표'!$O$2 = 표메인[[#This Row],[연령대]], 1, 0),IF(COUNT(표장르정리[[#This Row],[Puzzle]]),1,0)),1,0)</f>
        <v>0</v>
      </c>
      <c r="M155" s="3">
        <f>IF(AND(IF('차트 정리 표'!$O$2 = 표메인[[#This Row],[연령대]], 1, 0),IF(COUNT(표장르정리[[#This Row],[Board]]),1,0)),1,0)</f>
        <v>0</v>
      </c>
      <c r="N155" s="3">
        <f>IF(AND(IF('차트 정리 표'!$O$2 = 표메인[[#This Row],[연령대]], 1, 0),IF(COUNT(표장르정리[[#This Row],[Arcade]]),1,0)),1,0)</f>
        <v>0</v>
      </c>
      <c r="O155" s="3">
        <f>IF(AND(IF('차트 정리 표'!$O$2 = 표메인[[#This Row],[연령대]], 1, 0),IF(COUNT(표장르정리[[#This Row],[Simulation]]),1,0)),1,0)</f>
        <v>0</v>
      </c>
      <c r="P155" s="34">
        <f>IF(AND(IF('차트 정리 표'!$O$19 = 표메인[[#This Row],[연령대]], 1, 0),IF('차트 정리 표'!$J$20=표메인[[#This Row],[타격감
시각적 효과]],1,0)),1,0)</f>
        <v>0</v>
      </c>
      <c r="Q155" s="34">
        <f>IF(AND(IF('차트 정리 표'!$O$19 = 표메인[[#This Row],[연령대]], 1, 0),IF('차트 정리 표'!$J$21=표메인[[#This Row],[타격감
시각적 효과]],1,0)),1,0)</f>
        <v>0</v>
      </c>
      <c r="R155" s="34">
        <f>IF(AND(IF('차트 정리 표'!$O$19 = 표메인[[#This Row],[연령대]], 1, 0),IF('차트 정리 표'!$J$22=표메인[[#This Row],[타격감
시각적 효과]],1,0)),1,0)</f>
        <v>0</v>
      </c>
      <c r="S155" s="34">
        <f>IF(AND(IF('차트 정리 표'!$O$19 = 표메인[[#This Row],[연령대]], 1, 0),IF('차트 정리 표'!$J$23=표메인[[#This Row],[타격감
시각적 효과]],1,0)),1,0)</f>
        <v>0</v>
      </c>
      <c r="T155" s="34">
        <f>IF(AND(IF('차트 정리 표'!$O$25 = 표메인[[#This Row],[연령대]], 1, 0),IF('차트 정리 표'!$J$26=표메인[게임몰입도
청각적 효과],1,0)),1,0)</f>
        <v>0</v>
      </c>
      <c r="U155" s="34">
        <f>IF(AND(IF('차트 정리 표'!$O$25 = 표메인[[#This Row],[연령대]], 1, 0),IF('차트 정리 표'!$J$27=표메인[게임몰입도
청각적 효과],1,0)),1,0)</f>
        <v>0</v>
      </c>
      <c r="V155" s="34">
        <f>IF(AND(IF('차트 정리 표'!$O$25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표'!$O$2 = 표메인[[#This Row],[연령대]], 1, 0),IF(COUNT(표장르정리[[#This Row],[RPG]]),1,0)), 1, 0)</f>
        <v>0</v>
      </c>
      <c r="B156" s="3">
        <f>IF(AND(IF('차트 정리 표'!$O$2 = 표메인[[#This Row],[연령대]], 1, 0),IF(COUNT(표장르정리[[#This Row],[AOS]]),1,0)),1,0)</f>
        <v>0</v>
      </c>
      <c r="C156" s="3">
        <f>IF(AND(IF('차트 정리 표'!$O$2 = 표메인[[#This Row],[연령대]], 1, 0),IF(COUNT(표장르정리[[#This Row],[FPS]]),1,0)),1,0)</f>
        <v>0</v>
      </c>
      <c r="D156" s="3">
        <f>IF(AND(IF('차트 정리 표'!$O$2 = 표메인[[#This Row],[연령대]], 1, 0),IF(COUNT(표장르정리[[#This Row],[CCG]]),1,0)),1,0)</f>
        <v>0</v>
      </c>
      <c r="E156" s="3">
        <f>IF(AND(IF('차트 정리 표'!$O$2 = 표메인[[#This Row],[연령대]], 1, 0),IF(COUNT(표장르정리[[#This Row],[Roguelike]]),1,0)),1,0)</f>
        <v>0</v>
      </c>
      <c r="F156" s="3">
        <f>IF(AND(IF('차트 정리 표'!$O$2 = 표메인[[#This Row],[연령대]], 1, 0),IF(COUNT(표장르정리[[#This Row],[Soulslike]]),1,0)),1,0)</f>
        <v>0</v>
      </c>
      <c r="G156" s="3">
        <f>IF(AND(IF('차트 정리 표'!$O$2 = 표메인[[#This Row],[연령대]], 1, 0),IF(COUNT(표장르정리[[#This Row],[Rhythm]]),1,0)),1,0)</f>
        <v>0</v>
      </c>
      <c r="H156" s="3">
        <f>IF(AND(IF('차트 정리 표'!$O$2 = 표메인[[#This Row],[연령대]], 1, 0),IF(COUNT(표장르정리[[#This Row],[Racing]]),1,0)),1,0)</f>
        <v>0</v>
      </c>
      <c r="I156" s="3">
        <f>IF(AND(IF('차트 정리 표'!$O$2 = 표메인[[#This Row],[연령대]], 1, 0),IF(COUNT(표장르정리[[#This Row],[Sport]]),1,0)),1,0)</f>
        <v>0</v>
      </c>
      <c r="J156" s="3">
        <f>IF(AND(IF('차트 정리 표'!$O$2 = 표메인[[#This Row],[연령대]], 1, 0),IF(COUNT(표장르정리[[#This Row],[Stealth]]),1,0)),1,0)</f>
        <v>0</v>
      </c>
      <c r="K156" s="3">
        <f>IF(AND(IF('차트 정리 표'!$O$2 = 표메인[[#This Row],[연령대]], 1, 0),IF(COUNT(표장르정리[[#This Row],[Strategy]]),1,0)),1,0)</f>
        <v>0</v>
      </c>
      <c r="L156" s="3">
        <f>IF(AND(IF('차트 정리 표'!$O$2 = 표메인[[#This Row],[연령대]], 1, 0),IF(COUNT(표장르정리[[#This Row],[Puzzle]]),1,0)),1,0)</f>
        <v>0</v>
      </c>
      <c r="M156" s="3">
        <f>IF(AND(IF('차트 정리 표'!$O$2 = 표메인[[#This Row],[연령대]], 1, 0),IF(COUNT(표장르정리[[#This Row],[Board]]),1,0)),1,0)</f>
        <v>0</v>
      </c>
      <c r="N156" s="3">
        <f>IF(AND(IF('차트 정리 표'!$O$2 = 표메인[[#This Row],[연령대]], 1, 0),IF(COUNT(표장르정리[[#This Row],[Arcade]]),1,0)),1,0)</f>
        <v>0</v>
      </c>
      <c r="O156" s="3">
        <f>IF(AND(IF('차트 정리 표'!$O$2 = 표메인[[#This Row],[연령대]], 1, 0),IF(COUNT(표장르정리[[#This Row],[Simulation]]),1,0)),1,0)</f>
        <v>0</v>
      </c>
      <c r="P156" s="34">
        <f>IF(AND(IF('차트 정리 표'!$O$19 = 표메인[[#This Row],[연령대]], 1, 0),IF('차트 정리 표'!$J$20=표메인[[#This Row],[타격감
시각적 효과]],1,0)),1,0)</f>
        <v>0</v>
      </c>
      <c r="Q156" s="34">
        <f>IF(AND(IF('차트 정리 표'!$O$19 = 표메인[[#This Row],[연령대]], 1, 0),IF('차트 정리 표'!$J$21=표메인[[#This Row],[타격감
시각적 효과]],1,0)),1,0)</f>
        <v>0</v>
      </c>
      <c r="R156" s="34">
        <f>IF(AND(IF('차트 정리 표'!$O$19 = 표메인[[#This Row],[연령대]], 1, 0),IF('차트 정리 표'!$J$22=표메인[[#This Row],[타격감
시각적 효과]],1,0)),1,0)</f>
        <v>0</v>
      </c>
      <c r="S156" s="34">
        <f>IF(AND(IF('차트 정리 표'!$O$19 = 표메인[[#This Row],[연령대]], 1, 0),IF('차트 정리 표'!$J$23=표메인[[#This Row],[타격감
시각적 효과]],1,0)),1,0)</f>
        <v>0</v>
      </c>
      <c r="T156" s="34">
        <f>IF(AND(IF('차트 정리 표'!$O$25 = 표메인[[#This Row],[연령대]], 1, 0),IF('차트 정리 표'!$J$26=표메인[게임몰입도
청각적 효과],1,0)),1,0)</f>
        <v>0</v>
      </c>
      <c r="U156" s="34">
        <f>IF(AND(IF('차트 정리 표'!$O$25 = 표메인[[#This Row],[연령대]], 1, 0),IF('차트 정리 표'!$J$27=표메인[게임몰입도
청각적 효과],1,0)),1,0)</f>
        <v>0</v>
      </c>
      <c r="V156" s="34">
        <f>IF(AND(IF('차트 정리 표'!$O$25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표'!$O$2 = 표메인[[#This Row],[연령대]], 1, 0),IF(COUNT(표장르정리[[#This Row],[RPG]]),1,0)), 1, 0)</f>
        <v>0</v>
      </c>
      <c r="B157" s="3">
        <f>IF(AND(IF('차트 정리 표'!$O$2 = 표메인[[#This Row],[연령대]], 1, 0),IF(COUNT(표장르정리[[#This Row],[AOS]]),1,0)),1,0)</f>
        <v>0</v>
      </c>
      <c r="C157" s="3">
        <f>IF(AND(IF('차트 정리 표'!$O$2 = 표메인[[#This Row],[연령대]], 1, 0),IF(COUNT(표장르정리[[#This Row],[FPS]]),1,0)),1,0)</f>
        <v>0</v>
      </c>
      <c r="D157" s="3">
        <f>IF(AND(IF('차트 정리 표'!$O$2 = 표메인[[#This Row],[연령대]], 1, 0),IF(COUNT(표장르정리[[#This Row],[CCG]]),1,0)),1,0)</f>
        <v>0</v>
      </c>
      <c r="E157" s="3">
        <f>IF(AND(IF('차트 정리 표'!$O$2 = 표메인[[#This Row],[연령대]], 1, 0),IF(COUNT(표장르정리[[#This Row],[Roguelike]]),1,0)),1,0)</f>
        <v>0</v>
      </c>
      <c r="F157" s="3">
        <f>IF(AND(IF('차트 정리 표'!$O$2 = 표메인[[#This Row],[연령대]], 1, 0),IF(COUNT(표장르정리[[#This Row],[Soulslike]]),1,0)),1,0)</f>
        <v>0</v>
      </c>
      <c r="G157" s="3">
        <f>IF(AND(IF('차트 정리 표'!$O$2 = 표메인[[#This Row],[연령대]], 1, 0),IF(COUNT(표장르정리[[#This Row],[Rhythm]]),1,0)),1,0)</f>
        <v>0</v>
      </c>
      <c r="H157" s="3">
        <f>IF(AND(IF('차트 정리 표'!$O$2 = 표메인[[#This Row],[연령대]], 1, 0),IF(COUNT(표장르정리[[#This Row],[Racing]]),1,0)),1,0)</f>
        <v>0</v>
      </c>
      <c r="I157" s="3">
        <f>IF(AND(IF('차트 정리 표'!$O$2 = 표메인[[#This Row],[연령대]], 1, 0),IF(COUNT(표장르정리[[#This Row],[Sport]]),1,0)),1,0)</f>
        <v>0</v>
      </c>
      <c r="J157" s="3">
        <f>IF(AND(IF('차트 정리 표'!$O$2 = 표메인[[#This Row],[연령대]], 1, 0),IF(COUNT(표장르정리[[#This Row],[Stealth]]),1,0)),1,0)</f>
        <v>0</v>
      </c>
      <c r="K157" s="3">
        <f>IF(AND(IF('차트 정리 표'!$O$2 = 표메인[[#This Row],[연령대]], 1, 0),IF(COUNT(표장르정리[[#This Row],[Strategy]]),1,0)),1,0)</f>
        <v>0</v>
      </c>
      <c r="L157" s="3">
        <f>IF(AND(IF('차트 정리 표'!$O$2 = 표메인[[#This Row],[연령대]], 1, 0),IF(COUNT(표장르정리[[#This Row],[Puzzle]]),1,0)),1,0)</f>
        <v>0</v>
      </c>
      <c r="M157" s="3">
        <f>IF(AND(IF('차트 정리 표'!$O$2 = 표메인[[#This Row],[연령대]], 1, 0),IF(COUNT(표장르정리[[#This Row],[Board]]),1,0)),1,0)</f>
        <v>0</v>
      </c>
      <c r="N157" s="3">
        <f>IF(AND(IF('차트 정리 표'!$O$2 = 표메인[[#This Row],[연령대]], 1, 0),IF(COUNT(표장르정리[[#This Row],[Arcade]]),1,0)),1,0)</f>
        <v>0</v>
      </c>
      <c r="O157" s="3">
        <f>IF(AND(IF('차트 정리 표'!$O$2 = 표메인[[#This Row],[연령대]], 1, 0),IF(COUNT(표장르정리[[#This Row],[Simulation]]),1,0)),1,0)</f>
        <v>0</v>
      </c>
      <c r="P157" s="34">
        <f>IF(AND(IF('차트 정리 표'!$O$19 = 표메인[[#This Row],[연령대]], 1, 0),IF('차트 정리 표'!$J$20=표메인[[#This Row],[타격감
시각적 효과]],1,0)),1,0)</f>
        <v>0</v>
      </c>
      <c r="Q157" s="34">
        <f>IF(AND(IF('차트 정리 표'!$O$19 = 표메인[[#This Row],[연령대]], 1, 0),IF('차트 정리 표'!$J$21=표메인[[#This Row],[타격감
시각적 효과]],1,0)),1,0)</f>
        <v>0</v>
      </c>
      <c r="R157" s="34">
        <f>IF(AND(IF('차트 정리 표'!$O$19 = 표메인[[#This Row],[연령대]], 1, 0),IF('차트 정리 표'!$J$22=표메인[[#This Row],[타격감
시각적 효과]],1,0)),1,0)</f>
        <v>0</v>
      </c>
      <c r="S157" s="34">
        <f>IF(AND(IF('차트 정리 표'!$O$19 = 표메인[[#This Row],[연령대]], 1, 0),IF('차트 정리 표'!$J$23=표메인[[#This Row],[타격감
시각적 효과]],1,0)),1,0)</f>
        <v>0</v>
      </c>
      <c r="T157" s="34">
        <f>IF(AND(IF('차트 정리 표'!$O$25 = 표메인[[#This Row],[연령대]], 1, 0),IF('차트 정리 표'!$J$26=표메인[게임몰입도
청각적 효과],1,0)),1,0)</f>
        <v>0</v>
      </c>
      <c r="U157" s="34">
        <f>IF(AND(IF('차트 정리 표'!$O$25 = 표메인[[#This Row],[연령대]], 1, 0),IF('차트 정리 표'!$J$27=표메인[게임몰입도
청각적 효과],1,0)),1,0)</f>
        <v>0</v>
      </c>
      <c r="V157" s="34">
        <f>IF(AND(IF('차트 정리 표'!$O$25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표'!$O$2 = 표메인[[#This Row],[연령대]], 1, 0),IF(COUNT(표장르정리[[#This Row],[RPG]]),1,0)), 1, 0)</f>
        <v>0</v>
      </c>
      <c r="B158" s="3">
        <f>IF(AND(IF('차트 정리 표'!$O$2 = 표메인[[#This Row],[연령대]], 1, 0),IF(COUNT(표장르정리[[#This Row],[AOS]]),1,0)),1,0)</f>
        <v>0</v>
      </c>
      <c r="C158" s="3">
        <f>IF(AND(IF('차트 정리 표'!$O$2 = 표메인[[#This Row],[연령대]], 1, 0),IF(COUNT(표장르정리[[#This Row],[FPS]]),1,0)),1,0)</f>
        <v>0</v>
      </c>
      <c r="D158" s="3">
        <f>IF(AND(IF('차트 정리 표'!$O$2 = 표메인[[#This Row],[연령대]], 1, 0),IF(COUNT(표장르정리[[#This Row],[CCG]]),1,0)),1,0)</f>
        <v>0</v>
      </c>
      <c r="E158" s="3">
        <f>IF(AND(IF('차트 정리 표'!$O$2 = 표메인[[#This Row],[연령대]], 1, 0),IF(COUNT(표장르정리[[#This Row],[Roguelike]]),1,0)),1,0)</f>
        <v>0</v>
      </c>
      <c r="F158" s="3">
        <f>IF(AND(IF('차트 정리 표'!$O$2 = 표메인[[#This Row],[연령대]], 1, 0),IF(COUNT(표장르정리[[#This Row],[Soulslike]]),1,0)),1,0)</f>
        <v>0</v>
      </c>
      <c r="G158" s="3">
        <f>IF(AND(IF('차트 정리 표'!$O$2 = 표메인[[#This Row],[연령대]], 1, 0),IF(COUNT(표장르정리[[#This Row],[Rhythm]]),1,0)),1,0)</f>
        <v>0</v>
      </c>
      <c r="H158" s="3">
        <f>IF(AND(IF('차트 정리 표'!$O$2 = 표메인[[#This Row],[연령대]], 1, 0),IF(COUNT(표장르정리[[#This Row],[Racing]]),1,0)),1,0)</f>
        <v>0</v>
      </c>
      <c r="I158" s="3">
        <f>IF(AND(IF('차트 정리 표'!$O$2 = 표메인[[#This Row],[연령대]], 1, 0),IF(COUNT(표장르정리[[#This Row],[Sport]]),1,0)),1,0)</f>
        <v>0</v>
      </c>
      <c r="J158" s="3">
        <f>IF(AND(IF('차트 정리 표'!$O$2 = 표메인[[#This Row],[연령대]], 1, 0),IF(COUNT(표장르정리[[#This Row],[Stealth]]),1,0)),1,0)</f>
        <v>0</v>
      </c>
      <c r="K158" s="3">
        <f>IF(AND(IF('차트 정리 표'!$O$2 = 표메인[[#This Row],[연령대]], 1, 0),IF(COUNT(표장르정리[[#This Row],[Strategy]]),1,0)),1,0)</f>
        <v>0</v>
      </c>
      <c r="L158" s="3">
        <f>IF(AND(IF('차트 정리 표'!$O$2 = 표메인[[#This Row],[연령대]], 1, 0),IF(COUNT(표장르정리[[#This Row],[Puzzle]]),1,0)),1,0)</f>
        <v>0</v>
      </c>
      <c r="M158" s="3">
        <f>IF(AND(IF('차트 정리 표'!$O$2 = 표메인[[#This Row],[연령대]], 1, 0),IF(COUNT(표장르정리[[#This Row],[Board]]),1,0)),1,0)</f>
        <v>0</v>
      </c>
      <c r="N158" s="3">
        <f>IF(AND(IF('차트 정리 표'!$O$2 = 표메인[[#This Row],[연령대]], 1, 0),IF(COUNT(표장르정리[[#This Row],[Arcade]]),1,0)),1,0)</f>
        <v>0</v>
      </c>
      <c r="O158" s="3">
        <f>IF(AND(IF('차트 정리 표'!$O$2 = 표메인[[#This Row],[연령대]], 1, 0),IF(COUNT(표장르정리[[#This Row],[Simulation]]),1,0)),1,0)</f>
        <v>0</v>
      </c>
      <c r="P158" s="34">
        <f>IF(AND(IF('차트 정리 표'!$O$19 = 표메인[[#This Row],[연령대]], 1, 0),IF('차트 정리 표'!$J$20=표메인[[#This Row],[타격감
시각적 효과]],1,0)),1,0)</f>
        <v>0</v>
      </c>
      <c r="Q158" s="34">
        <f>IF(AND(IF('차트 정리 표'!$O$19 = 표메인[[#This Row],[연령대]], 1, 0),IF('차트 정리 표'!$J$21=표메인[[#This Row],[타격감
시각적 효과]],1,0)),1,0)</f>
        <v>0</v>
      </c>
      <c r="R158" s="34">
        <f>IF(AND(IF('차트 정리 표'!$O$19 = 표메인[[#This Row],[연령대]], 1, 0),IF('차트 정리 표'!$J$22=표메인[[#This Row],[타격감
시각적 효과]],1,0)),1,0)</f>
        <v>0</v>
      </c>
      <c r="S158" s="34">
        <f>IF(AND(IF('차트 정리 표'!$O$19 = 표메인[[#This Row],[연령대]], 1, 0),IF('차트 정리 표'!$J$23=표메인[[#This Row],[타격감
시각적 효과]],1,0)),1,0)</f>
        <v>0</v>
      </c>
      <c r="T158" s="34">
        <f>IF(AND(IF('차트 정리 표'!$O$25 = 표메인[[#This Row],[연령대]], 1, 0),IF('차트 정리 표'!$J$26=표메인[게임몰입도
청각적 효과],1,0)),1,0)</f>
        <v>0</v>
      </c>
      <c r="U158" s="34">
        <f>IF(AND(IF('차트 정리 표'!$O$25 = 표메인[[#This Row],[연령대]], 1, 0),IF('차트 정리 표'!$J$27=표메인[게임몰입도
청각적 효과],1,0)),1,0)</f>
        <v>0</v>
      </c>
      <c r="V158" s="34">
        <f>IF(AND(IF('차트 정리 표'!$O$25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표'!$O$2 = 표메인[[#This Row],[연령대]], 1, 0),IF(COUNT(표장르정리[[#This Row],[RPG]]),1,0)), 1, 0)</f>
        <v>0</v>
      </c>
      <c r="B159" s="3">
        <f>IF(AND(IF('차트 정리 표'!$O$2 = 표메인[[#This Row],[연령대]], 1, 0),IF(COUNT(표장르정리[[#This Row],[AOS]]),1,0)),1,0)</f>
        <v>0</v>
      </c>
      <c r="C159" s="3">
        <f>IF(AND(IF('차트 정리 표'!$O$2 = 표메인[[#This Row],[연령대]], 1, 0),IF(COUNT(표장르정리[[#This Row],[FPS]]),1,0)),1,0)</f>
        <v>0</v>
      </c>
      <c r="D159" s="3">
        <f>IF(AND(IF('차트 정리 표'!$O$2 = 표메인[[#This Row],[연령대]], 1, 0),IF(COUNT(표장르정리[[#This Row],[CCG]]),1,0)),1,0)</f>
        <v>0</v>
      </c>
      <c r="E159" s="3">
        <f>IF(AND(IF('차트 정리 표'!$O$2 = 표메인[[#This Row],[연령대]], 1, 0),IF(COUNT(표장르정리[[#This Row],[Roguelike]]),1,0)),1,0)</f>
        <v>0</v>
      </c>
      <c r="F159" s="3">
        <f>IF(AND(IF('차트 정리 표'!$O$2 = 표메인[[#This Row],[연령대]], 1, 0),IF(COUNT(표장르정리[[#This Row],[Soulslike]]),1,0)),1,0)</f>
        <v>0</v>
      </c>
      <c r="G159" s="3">
        <f>IF(AND(IF('차트 정리 표'!$O$2 = 표메인[[#This Row],[연령대]], 1, 0),IF(COUNT(표장르정리[[#This Row],[Rhythm]]),1,0)),1,0)</f>
        <v>0</v>
      </c>
      <c r="H159" s="3">
        <f>IF(AND(IF('차트 정리 표'!$O$2 = 표메인[[#This Row],[연령대]], 1, 0),IF(COUNT(표장르정리[[#This Row],[Racing]]),1,0)),1,0)</f>
        <v>0</v>
      </c>
      <c r="I159" s="3">
        <f>IF(AND(IF('차트 정리 표'!$O$2 = 표메인[[#This Row],[연령대]], 1, 0),IF(COUNT(표장르정리[[#This Row],[Sport]]),1,0)),1,0)</f>
        <v>0</v>
      </c>
      <c r="J159" s="3">
        <f>IF(AND(IF('차트 정리 표'!$O$2 = 표메인[[#This Row],[연령대]], 1, 0),IF(COUNT(표장르정리[[#This Row],[Stealth]]),1,0)),1,0)</f>
        <v>0</v>
      </c>
      <c r="K159" s="3">
        <f>IF(AND(IF('차트 정리 표'!$O$2 = 표메인[[#This Row],[연령대]], 1, 0),IF(COUNT(표장르정리[[#This Row],[Strategy]]),1,0)),1,0)</f>
        <v>0</v>
      </c>
      <c r="L159" s="3">
        <f>IF(AND(IF('차트 정리 표'!$O$2 = 표메인[[#This Row],[연령대]], 1, 0),IF(COUNT(표장르정리[[#This Row],[Puzzle]]),1,0)),1,0)</f>
        <v>0</v>
      </c>
      <c r="M159" s="3">
        <f>IF(AND(IF('차트 정리 표'!$O$2 = 표메인[[#This Row],[연령대]], 1, 0),IF(COUNT(표장르정리[[#This Row],[Board]]),1,0)),1,0)</f>
        <v>0</v>
      </c>
      <c r="N159" s="3">
        <f>IF(AND(IF('차트 정리 표'!$O$2 = 표메인[[#This Row],[연령대]], 1, 0),IF(COUNT(표장르정리[[#This Row],[Arcade]]),1,0)),1,0)</f>
        <v>0</v>
      </c>
      <c r="O159" s="3">
        <f>IF(AND(IF('차트 정리 표'!$O$2 = 표메인[[#This Row],[연령대]], 1, 0),IF(COUNT(표장르정리[[#This Row],[Simulation]]),1,0)),1,0)</f>
        <v>0</v>
      </c>
      <c r="P159" s="34">
        <f>IF(AND(IF('차트 정리 표'!$O$19 = 표메인[[#This Row],[연령대]], 1, 0),IF('차트 정리 표'!$J$20=표메인[[#This Row],[타격감
시각적 효과]],1,0)),1,0)</f>
        <v>0</v>
      </c>
      <c r="Q159" s="34">
        <f>IF(AND(IF('차트 정리 표'!$O$19 = 표메인[[#This Row],[연령대]], 1, 0),IF('차트 정리 표'!$J$21=표메인[[#This Row],[타격감
시각적 효과]],1,0)),1,0)</f>
        <v>0</v>
      </c>
      <c r="R159" s="34">
        <f>IF(AND(IF('차트 정리 표'!$O$19 = 표메인[[#This Row],[연령대]], 1, 0),IF('차트 정리 표'!$J$22=표메인[[#This Row],[타격감
시각적 효과]],1,0)),1,0)</f>
        <v>0</v>
      </c>
      <c r="S159" s="34">
        <f>IF(AND(IF('차트 정리 표'!$O$19 = 표메인[[#This Row],[연령대]], 1, 0),IF('차트 정리 표'!$J$23=표메인[[#This Row],[타격감
시각적 효과]],1,0)),1,0)</f>
        <v>0</v>
      </c>
      <c r="T159" s="34">
        <f>IF(AND(IF('차트 정리 표'!$O$25 = 표메인[[#This Row],[연령대]], 1, 0),IF('차트 정리 표'!$J$26=표메인[게임몰입도
청각적 효과],1,0)),1,0)</f>
        <v>0</v>
      </c>
      <c r="U159" s="34">
        <f>IF(AND(IF('차트 정리 표'!$O$25 = 표메인[[#This Row],[연령대]], 1, 0),IF('차트 정리 표'!$J$27=표메인[게임몰입도
청각적 효과],1,0)),1,0)</f>
        <v>0</v>
      </c>
      <c r="V159" s="34">
        <f>IF(AND(IF('차트 정리 표'!$O$25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표'!$O$2 = 표메인[[#This Row],[연령대]], 1, 0),IF(COUNT(표장르정리[[#This Row],[RPG]]),1,0)), 1, 0)</f>
        <v>0</v>
      </c>
      <c r="B160" s="3">
        <f>IF(AND(IF('차트 정리 표'!$O$2 = 표메인[[#This Row],[연령대]], 1, 0),IF(COUNT(표장르정리[[#This Row],[AOS]]),1,0)),1,0)</f>
        <v>0</v>
      </c>
      <c r="C160" s="3">
        <f>IF(AND(IF('차트 정리 표'!$O$2 = 표메인[[#This Row],[연령대]], 1, 0),IF(COUNT(표장르정리[[#This Row],[FPS]]),1,0)),1,0)</f>
        <v>0</v>
      </c>
      <c r="D160" s="3">
        <f>IF(AND(IF('차트 정리 표'!$O$2 = 표메인[[#This Row],[연령대]], 1, 0),IF(COUNT(표장르정리[[#This Row],[CCG]]),1,0)),1,0)</f>
        <v>0</v>
      </c>
      <c r="E160" s="3">
        <f>IF(AND(IF('차트 정리 표'!$O$2 = 표메인[[#This Row],[연령대]], 1, 0),IF(COUNT(표장르정리[[#This Row],[Roguelike]]),1,0)),1,0)</f>
        <v>0</v>
      </c>
      <c r="F160" s="3">
        <f>IF(AND(IF('차트 정리 표'!$O$2 = 표메인[[#This Row],[연령대]], 1, 0),IF(COUNT(표장르정리[[#This Row],[Soulslike]]),1,0)),1,0)</f>
        <v>0</v>
      </c>
      <c r="G160" s="3">
        <f>IF(AND(IF('차트 정리 표'!$O$2 = 표메인[[#This Row],[연령대]], 1, 0),IF(COUNT(표장르정리[[#This Row],[Rhythm]]),1,0)),1,0)</f>
        <v>0</v>
      </c>
      <c r="H160" s="3">
        <f>IF(AND(IF('차트 정리 표'!$O$2 = 표메인[[#This Row],[연령대]], 1, 0),IF(COUNT(표장르정리[[#This Row],[Racing]]),1,0)),1,0)</f>
        <v>0</v>
      </c>
      <c r="I160" s="3">
        <f>IF(AND(IF('차트 정리 표'!$O$2 = 표메인[[#This Row],[연령대]], 1, 0),IF(COUNT(표장르정리[[#This Row],[Sport]]),1,0)),1,0)</f>
        <v>0</v>
      </c>
      <c r="J160" s="3">
        <f>IF(AND(IF('차트 정리 표'!$O$2 = 표메인[[#This Row],[연령대]], 1, 0),IF(COUNT(표장르정리[[#This Row],[Stealth]]),1,0)),1,0)</f>
        <v>0</v>
      </c>
      <c r="K160" s="3">
        <f>IF(AND(IF('차트 정리 표'!$O$2 = 표메인[[#This Row],[연령대]], 1, 0),IF(COUNT(표장르정리[[#This Row],[Strategy]]),1,0)),1,0)</f>
        <v>0</v>
      </c>
      <c r="L160" s="3">
        <f>IF(AND(IF('차트 정리 표'!$O$2 = 표메인[[#This Row],[연령대]], 1, 0),IF(COUNT(표장르정리[[#This Row],[Puzzle]]),1,0)),1,0)</f>
        <v>0</v>
      </c>
      <c r="M160" s="3">
        <f>IF(AND(IF('차트 정리 표'!$O$2 = 표메인[[#This Row],[연령대]], 1, 0),IF(COUNT(표장르정리[[#This Row],[Board]]),1,0)),1,0)</f>
        <v>0</v>
      </c>
      <c r="N160" s="3">
        <f>IF(AND(IF('차트 정리 표'!$O$2 = 표메인[[#This Row],[연령대]], 1, 0),IF(COUNT(표장르정리[[#This Row],[Arcade]]),1,0)),1,0)</f>
        <v>0</v>
      </c>
      <c r="O160" s="3">
        <f>IF(AND(IF('차트 정리 표'!$O$2 = 표메인[[#This Row],[연령대]], 1, 0),IF(COUNT(표장르정리[[#This Row],[Simulation]]),1,0)),1,0)</f>
        <v>0</v>
      </c>
      <c r="P160" s="34">
        <f>IF(AND(IF('차트 정리 표'!$O$19 = 표메인[[#This Row],[연령대]], 1, 0),IF('차트 정리 표'!$J$20=표메인[[#This Row],[타격감
시각적 효과]],1,0)),1,0)</f>
        <v>0</v>
      </c>
      <c r="Q160" s="34">
        <f>IF(AND(IF('차트 정리 표'!$O$19 = 표메인[[#This Row],[연령대]], 1, 0),IF('차트 정리 표'!$J$21=표메인[[#This Row],[타격감
시각적 효과]],1,0)),1,0)</f>
        <v>0</v>
      </c>
      <c r="R160" s="34">
        <f>IF(AND(IF('차트 정리 표'!$O$19 = 표메인[[#This Row],[연령대]], 1, 0),IF('차트 정리 표'!$J$22=표메인[[#This Row],[타격감
시각적 효과]],1,0)),1,0)</f>
        <v>0</v>
      </c>
      <c r="S160" s="34">
        <f>IF(AND(IF('차트 정리 표'!$O$19 = 표메인[[#This Row],[연령대]], 1, 0),IF('차트 정리 표'!$J$23=표메인[[#This Row],[타격감
시각적 효과]],1,0)),1,0)</f>
        <v>0</v>
      </c>
      <c r="T160" s="34">
        <f>IF(AND(IF('차트 정리 표'!$O$25 = 표메인[[#This Row],[연령대]], 1, 0),IF('차트 정리 표'!$J$26=표메인[게임몰입도
청각적 효과],1,0)),1,0)</f>
        <v>0</v>
      </c>
      <c r="U160" s="34">
        <f>IF(AND(IF('차트 정리 표'!$O$25 = 표메인[[#This Row],[연령대]], 1, 0),IF('차트 정리 표'!$J$27=표메인[게임몰입도
청각적 효과],1,0)),1,0)</f>
        <v>0</v>
      </c>
      <c r="V160" s="34">
        <f>IF(AND(IF('차트 정리 표'!$O$25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표'!$O$2 = 표메인[[#This Row],[연령대]], 1, 0),IF(COUNT(표장르정리[[#This Row],[RPG]]),1,0)), 1, 0)</f>
        <v>0</v>
      </c>
      <c r="B161" s="3">
        <f>IF(AND(IF('차트 정리 표'!$O$2 = 표메인[[#This Row],[연령대]], 1, 0),IF(COUNT(표장르정리[[#This Row],[AOS]]),1,0)),1,0)</f>
        <v>0</v>
      </c>
      <c r="C161" s="3">
        <f>IF(AND(IF('차트 정리 표'!$O$2 = 표메인[[#This Row],[연령대]], 1, 0),IF(COUNT(표장르정리[[#This Row],[FPS]]),1,0)),1,0)</f>
        <v>0</v>
      </c>
      <c r="D161" s="3">
        <f>IF(AND(IF('차트 정리 표'!$O$2 = 표메인[[#This Row],[연령대]], 1, 0),IF(COUNT(표장르정리[[#This Row],[CCG]]),1,0)),1,0)</f>
        <v>0</v>
      </c>
      <c r="E161" s="3">
        <f>IF(AND(IF('차트 정리 표'!$O$2 = 표메인[[#This Row],[연령대]], 1, 0),IF(COUNT(표장르정리[[#This Row],[Roguelike]]),1,0)),1,0)</f>
        <v>0</v>
      </c>
      <c r="F161" s="3">
        <f>IF(AND(IF('차트 정리 표'!$O$2 = 표메인[[#This Row],[연령대]], 1, 0),IF(COUNT(표장르정리[[#This Row],[Soulslike]]),1,0)),1,0)</f>
        <v>0</v>
      </c>
      <c r="G161" s="3">
        <f>IF(AND(IF('차트 정리 표'!$O$2 = 표메인[[#This Row],[연령대]], 1, 0),IF(COUNT(표장르정리[[#This Row],[Rhythm]]),1,0)),1,0)</f>
        <v>0</v>
      </c>
      <c r="H161" s="3">
        <f>IF(AND(IF('차트 정리 표'!$O$2 = 표메인[[#This Row],[연령대]], 1, 0),IF(COUNT(표장르정리[[#This Row],[Racing]]),1,0)),1,0)</f>
        <v>0</v>
      </c>
      <c r="I161" s="3">
        <f>IF(AND(IF('차트 정리 표'!$O$2 = 표메인[[#This Row],[연령대]], 1, 0),IF(COUNT(표장르정리[[#This Row],[Sport]]),1,0)),1,0)</f>
        <v>0</v>
      </c>
      <c r="J161" s="3">
        <f>IF(AND(IF('차트 정리 표'!$O$2 = 표메인[[#This Row],[연령대]], 1, 0),IF(COUNT(표장르정리[[#This Row],[Stealth]]),1,0)),1,0)</f>
        <v>0</v>
      </c>
      <c r="K161" s="3">
        <f>IF(AND(IF('차트 정리 표'!$O$2 = 표메인[[#This Row],[연령대]], 1, 0),IF(COUNT(표장르정리[[#This Row],[Strategy]]),1,0)),1,0)</f>
        <v>0</v>
      </c>
      <c r="L161" s="3">
        <f>IF(AND(IF('차트 정리 표'!$O$2 = 표메인[[#This Row],[연령대]], 1, 0),IF(COUNT(표장르정리[[#This Row],[Puzzle]]),1,0)),1,0)</f>
        <v>0</v>
      </c>
      <c r="M161" s="3">
        <f>IF(AND(IF('차트 정리 표'!$O$2 = 표메인[[#This Row],[연령대]], 1, 0),IF(COUNT(표장르정리[[#This Row],[Board]]),1,0)),1,0)</f>
        <v>0</v>
      </c>
      <c r="N161" s="3">
        <f>IF(AND(IF('차트 정리 표'!$O$2 = 표메인[[#This Row],[연령대]], 1, 0),IF(COUNT(표장르정리[[#This Row],[Arcade]]),1,0)),1,0)</f>
        <v>0</v>
      </c>
      <c r="O161" s="3">
        <f>IF(AND(IF('차트 정리 표'!$O$2 = 표메인[[#This Row],[연령대]], 1, 0),IF(COUNT(표장르정리[[#This Row],[Simulation]]),1,0)),1,0)</f>
        <v>0</v>
      </c>
      <c r="P161" s="34">
        <f>IF(AND(IF('차트 정리 표'!$O$19 = 표메인[[#This Row],[연령대]], 1, 0),IF('차트 정리 표'!$J$20=표메인[[#This Row],[타격감
시각적 효과]],1,0)),1,0)</f>
        <v>0</v>
      </c>
      <c r="Q161" s="34">
        <f>IF(AND(IF('차트 정리 표'!$O$19 = 표메인[[#This Row],[연령대]], 1, 0),IF('차트 정리 표'!$J$21=표메인[[#This Row],[타격감
시각적 효과]],1,0)),1,0)</f>
        <v>0</v>
      </c>
      <c r="R161" s="34">
        <f>IF(AND(IF('차트 정리 표'!$O$19 = 표메인[[#This Row],[연령대]], 1, 0),IF('차트 정리 표'!$J$22=표메인[[#This Row],[타격감
시각적 효과]],1,0)),1,0)</f>
        <v>0</v>
      </c>
      <c r="S161" s="34">
        <f>IF(AND(IF('차트 정리 표'!$O$19 = 표메인[[#This Row],[연령대]], 1, 0),IF('차트 정리 표'!$J$23=표메인[[#This Row],[타격감
시각적 효과]],1,0)),1,0)</f>
        <v>0</v>
      </c>
      <c r="T161" s="34">
        <f>IF(AND(IF('차트 정리 표'!$O$25 = 표메인[[#This Row],[연령대]], 1, 0),IF('차트 정리 표'!$J$26=표메인[게임몰입도
청각적 효과],1,0)),1,0)</f>
        <v>0</v>
      </c>
      <c r="U161" s="34">
        <f>IF(AND(IF('차트 정리 표'!$O$25 = 표메인[[#This Row],[연령대]], 1, 0),IF('차트 정리 표'!$J$27=표메인[게임몰입도
청각적 효과],1,0)),1,0)</f>
        <v>0</v>
      </c>
      <c r="V161" s="34">
        <f>IF(AND(IF('차트 정리 표'!$O$25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표'!$O$2 = 표메인[[#This Row],[연령대]], 1, 0),IF(COUNT(표장르정리[[#This Row],[RPG]]),1,0)), 1, 0)</f>
        <v>0</v>
      </c>
      <c r="B162" s="3">
        <f>IF(AND(IF('차트 정리 표'!$O$2 = 표메인[[#This Row],[연령대]], 1, 0),IF(COUNT(표장르정리[[#This Row],[AOS]]),1,0)),1,0)</f>
        <v>0</v>
      </c>
      <c r="C162" s="3">
        <f>IF(AND(IF('차트 정리 표'!$O$2 = 표메인[[#This Row],[연령대]], 1, 0),IF(COUNT(표장르정리[[#This Row],[FPS]]),1,0)),1,0)</f>
        <v>0</v>
      </c>
      <c r="D162" s="3">
        <f>IF(AND(IF('차트 정리 표'!$O$2 = 표메인[[#This Row],[연령대]], 1, 0),IF(COUNT(표장르정리[[#This Row],[CCG]]),1,0)),1,0)</f>
        <v>0</v>
      </c>
      <c r="E162" s="3">
        <f>IF(AND(IF('차트 정리 표'!$O$2 = 표메인[[#This Row],[연령대]], 1, 0),IF(COUNT(표장르정리[[#This Row],[Roguelike]]),1,0)),1,0)</f>
        <v>0</v>
      </c>
      <c r="F162" s="3">
        <f>IF(AND(IF('차트 정리 표'!$O$2 = 표메인[[#This Row],[연령대]], 1, 0),IF(COUNT(표장르정리[[#This Row],[Soulslike]]),1,0)),1,0)</f>
        <v>0</v>
      </c>
      <c r="G162" s="3">
        <f>IF(AND(IF('차트 정리 표'!$O$2 = 표메인[[#This Row],[연령대]], 1, 0),IF(COUNT(표장르정리[[#This Row],[Rhythm]]),1,0)),1,0)</f>
        <v>0</v>
      </c>
      <c r="H162" s="3">
        <f>IF(AND(IF('차트 정리 표'!$O$2 = 표메인[[#This Row],[연령대]], 1, 0),IF(COUNT(표장르정리[[#This Row],[Racing]]),1,0)),1,0)</f>
        <v>0</v>
      </c>
      <c r="I162" s="3">
        <f>IF(AND(IF('차트 정리 표'!$O$2 = 표메인[[#This Row],[연령대]], 1, 0),IF(COUNT(표장르정리[[#This Row],[Sport]]),1,0)),1,0)</f>
        <v>0</v>
      </c>
      <c r="J162" s="3">
        <f>IF(AND(IF('차트 정리 표'!$O$2 = 표메인[[#This Row],[연령대]], 1, 0),IF(COUNT(표장르정리[[#This Row],[Stealth]]),1,0)),1,0)</f>
        <v>0</v>
      </c>
      <c r="K162" s="3">
        <f>IF(AND(IF('차트 정리 표'!$O$2 = 표메인[[#This Row],[연령대]], 1, 0),IF(COUNT(표장르정리[[#This Row],[Strategy]]),1,0)),1,0)</f>
        <v>0</v>
      </c>
      <c r="L162" s="3">
        <f>IF(AND(IF('차트 정리 표'!$O$2 = 표메인[[#This Row],[연령대]], 1, 0),IF(COUNT(표장르정리[[#This Row],[Puzzle]]),1,0)),1,0)</f>
        <v>0</v>
      </c>
      <c r="M162" s="3">
        <f>IF(AND(IF('차트 정리 표'!$O$2 = 표메인[[#This Row],[연령대]], 1, 0),IF(COUNT(표장르정리[[#This Row],[Board]]),1,0)),1,0)</f>
        <v>0</v>
      </c>
      <c r="N162" s="3">
        <f>IF(AND(IF('차트 정리 표'!$O$2 = 표메인[[#This Row],[연령대]], 1, 0),IF(COUNT(표장르정리[[#This Row],[Arcade]]),1,0)),1,0)</f>
        <v>0</v>
      </c>
      <c r="O162" s="3">
        <f>IF(AND(IF('차트 정리 표'!$O$2 = 표메인[[#This Row],[연령대]], 1, 0),IF(COUNT(표장르정리[[#This Row],[Simulation]]),1,0)),1,0)</f>
        <v>0</v>
      </c>
      <c r="P162" s="34">
        <f>IF(AND(IF('차트 정리 표'!$O$19 = 표메인[[#This Row],[연령대]], 1, 0),IF('차트 정리 표'!$J$20=표메인[[#This Row],[타격감
시각적 효과]],1,0)),1,0)</f>
        <v>0</v>
      </c>
      <c r="Q162" s="34">
        <f>IF(AND(IF('차트 정리 표'!$O$19 = 표메인[[#This Row],[연령대]], 1, 0),IF('차트 정리 표'!$J$21=표메인[[#This Row],[타격감
시각적 효과]],1,0)),1,0)</f>
        <v>0</v>
      </c>
      <c r="R162" s="34">
        <f>IF(AND(IF('차트 정리 표'!$O$19 = 표메인[[#This Row],[연령대]], 1, 0),IF('차트 정리 표'!$J$22=표메인[[#This Row],[타격감
시각적 효과]],1,0)),1,0)</f>
        <v>0</v>
      </c>
      <c r="S162" s="34">
        <f>IF(AND(IF('차트 정리 표'!$O$19 = 표메인[[#This Row],[연령대]], 1, 0),IF('차트 정리 표'!$J$23=표메인[[#This Row],[타격감
시각적 효과]],1,0)),1,0)</f>
        <v>0</v>
      </c>
      <c r="T162" s="34">
        <f>IF(AND(IF('차트 정리 표'!$O$25 = 표메인[[#This Row],[연령대]], 1, 0),IF('차트 정리 표'!$J$26=표메인[게임몰입도
청각적 효과],1,0)),1,0)</f>
        <v>0</v>
      </c>
      <c r="U162" s="34">
        <f>IF(AND(IF('차트 정리 표'!$O$25 = 표메인[[#This Row],[연령대]], 1, 0),IF('차트 정리 표'!$J$27=표메인[게임몰입도
청각적 효과],1,0)),1,0)</f>
        <v>0</v>
      </c>
      <c r="V162" s="34">
        <f>IF(AND(IF('차트 정리 표'!$O$25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표'!$O$2 = 표메인[[#This Row],[연령대]], 1, 0),IF(COUNT(표장르정리[[#This Row],[RPG]]),1,0)), 1, 0)</f>
        <v>0</v>
      </c>
      <c r="B163" s="3">
        <f>IF(AND(IF('차트 정리 표'!$O$2 = 표메인[[#This Row],[연령대]], 1, 0),IF(COUNT(표장르정리[[#This Row],[AOS]]),1,0)),1,0)</f>
        <v>0</v>
      </c>
      <c r="C163" s="3">
        <f>IF(AND(IF('차트 정리 표'!$O$2 = 표메인[[#This Row],[연령대]], 1, 0),IF(COUNT(표장르정리[[#This Row],[FPS]]),1,0)),1,0)</f>
        <v>0</v>
      </c>
      <c r="D163" s="3">
        <f>IF(AND(IF('차트 정리 표'!$O$2 = 표메인[[#This Row],[연령대]], 1, 0),IF(COUNT(표장르정리[[#This Row],[CCG]]),1,0)),1,0)</f>
        <v>0</v>
      </c>
      <c r="E163" s="3">
        <f>IF(AND(IF('차트 정리 표'!$O$2 = 표메인[[#This Row],[연령대]], 1, 0),IF(COUNT(표장르정리[[#This Row],[Roguelike]]),1,0)),1,0)</f>
        <v>0</v>
      </c>
      <c r="F163" s="3">
        <f>IF(AND(IF('차트 정리 표'!$O$2 = 표메인[[#This Row],[연령대]], 1, 0),IF(COUNT(표장르정리[[#This Row],[Soulslike]]),1,0)),1,0)</f>
        <v>0</v>
      </c>
      <c r="G163" s="3">
        <f>IF(AND(IF('차트 정리 표'!$O$2 = 표메인[[#This Row],[연령대]], 1, 0),IF(COUNT(표장르정리[[#This Row],[Rhythm]]),1,0)),1,0)</f>
        <v>0</v>
      </c>
      <c r="H163" s="3">
        <f>IF(AND(IF('차트 정리 표'!$O$2 = 표메인[[#This Row],[연령대]], 1, 0),IF(COUNT(표장르정리[[#This Row],[Racing]]),1,0)),1,0)</f>
        <v>0</v>
      </c>
      <c r="I163" s="3">
        <f>IF(AND(IF('차트 정리 표'!$O$2 = 표메인[[#This Row],[연령대]], 1, 0),IF(COUNT(표장르정리[[#This Row],[Sport]]),1,0)),1,0)</f>
        <v>0</v>
      </c>
      <c r="J163" s="3">
        <f>IF(AND(IF('차트 정리 표'!$O$2 = 표메인[[#This Row],[연령대]], 1, 0),IF(COUNT(표장르정리[[#This Row],[Stealth]]),1,0)),1,0)</f>
        <v>0</v>
      </c>
      <c r="K163" s="3">
        <f>IF(AND(IF('차트 정리 표'!$O$2 = 표메인[[#This Row],[연령대]], 1, 0),IF(COUNT(표장르정리[[#This Row],[Strategy]]),1,0)),1,0)</f>
        <v>0</v>
      </c>
      <c r="L163" s="3">
        <f>IF(AND(IF('차트 정리 표'!$O$2 = 표메인[[#This Row],[연령대]], 1, 0),IF(COUNT(표장르정리[[#This Row],[Puzzle]]),1,0)),1,0)</f>
        <v>0</v>
      </c>
      <c r="M163" s="3">
        <f>IF(AND(IF('차트 정리 표'!$O$2 = 표메인[[#This Row],[연령대]], 1, 0),IF(COUNT(표장르정리[[#This Row],[Board]]),1,0)),1,0)</f>
        <v>0</v>
      </c>
      <c r="N163" s="3">
        <f>IF(AND(IF('차트 정리 표'!$O$2 = 표메인[[#This Row],[연령대]], 1, 0),IF(COUNT(표장르정리[[#This Row],[Arcade]]),1,0)),1,0)</f>
        <v>0</v>
      </c>
      <c r="O163" s="3">
        <f>IF(AND(IF('차트 정리 표'!$O$2 = 표메인[[#This Row],[연령대]], 1, 0),IF(COUNT(표장르정리[[#This Row],[Simulation]]),1,0)),1,0)</f>
        <v>0</v>
      </c>
      <c r="P163" s="34">
        <f>IF(AND(IF('차트 정리 표'!$O$19 = 표메인[[#This Row],[연령대]], 1, 0),IF('차트 정리 표'!$J$20=표메인[[#This Row],[타격감
시각적 효과]],1,0)),1,0)</f>
        <v>0</v>
      </c>
      <c r="Q163" s="34">
        <f>IF(AND(IF('차트 정리 표'!$O$19 = 표메인[[#This Row],[연령대]], 1, 0),IF('차트 정리 표'!$J$21=표메인[[#This Row],[타격감
시각적 효과]],1,0)),1,0)</f>
        <v>0</v>
      </c>
      <c r="R163" s="34">
        <f>IF(AND(IF('차트 정리 표'!$O$19 = 표메인[[#This Row],[연령대]], 1, 0),IF('차트 정리 표'!$J$22=표메인[[#This Row],[타격감
시각적 효과]],1,0)),1,0)</f>
        <v>0</v>
      </c>
      <c r="S163" s="34">
        <f>IF(AND(IF('차트 정리 표'!$O$19 = 표메인[[#This Row],[연령대]], 1, 0),IF('차트 정리 표'!$J$23=표메인[[#This Row],[타격감
시각적 효과]],1,0)),1,0)</f>
        <v>0</v>
      </c>
      <c r="T163" s="34">
        <f>IF(AND(IF('차트 정리 표'!$O$25 = 표메인[[#This Row],[연령대]], 1, 0),IF('차트 정리 표'!$J$26=표메인[게임몰입도
청각적 효과],1,0)),1,0)</f>
        <v>0</v>
      </c>
      <c r="U163" s="34">
        <f>IF(AND(IF('차트 정리 표'!$O$25 = 표메인[[#This Row],[연령대]], 1, 0),IF('차트 정리 표'!$J$27=표메인[게임몰입도
청각적 효과],1,0)),1,0)</f>
        <v>0</v>
      </c>
      <c r="V163" s="34">
        <f>IF(AND(IF('차트 정리 표'!$O$25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표'!$O$2 = 표메인[[#This Row],[연령대]], 1, 0),IF(COUNT(표장르정리[[#This Row],[RPG]]),1,0)), 1, 0)</f>
        <v>0</v>
      </c>
      <c r="B164" s="3">
        <f>IF(AND(IF('차트 정리 표'!$O$2 = 표메인[[#This Row],[연령대]], 1, 0),IF(COUNT(표장르정리[[#This Row],[AOS]]),1,0)),1,0)</f>
        <v>0</v>
      </c>
      <c r="C164" s="3">
        <f>IF(AND(IF('차트 정리 표'!$O$2 = 표메인[[#This Row],[연령대]], 1, 0),IF(COUNT(표장르정리[[#This Row],[FPS]]),1,0)),1,0)</f>
        <v>0</v>
      </c>
      <c r="D164" s="3">
        <f>IF(AND(IF('차트 정리 표'!$O$2 = 표메인[[#This Row],[연령대]], 1, 0),IF(COUNT(표장르정리[[#This Row],[CCG]]),1,0)),1,0)</f>
        <v>0</v>
      </c>
      <c r="E164" s="3">
        <f>IF(AND(IF('차트 정리 표'!$O$2 = 표메인[[#This Row],[연령대]], 1, 0),IF(COUNT(표장르정리[[#This Row],[Roguelike]]),1,0)),1,0)</f>
        <v>0</v>
      </c>
      <c r="F164" s="3">
        <f>IF(AND(IF('차트 정리 표'!$O$2 = 표메인[[#This Row],[연령대]], 1, 0),IF(COUNT(표장르정리[[#This Row],[Soulslike]]),1,0)),1,0)</f>
        <v>0</v>
      </c>
      <c r="G164" s="3">
        <f>IF(AND(IF('차트 정리 표'!$O$2 = 표메인[[#This Row],[연령대]], 1, 0),IF(COUNT(표장르정리[[#This Row],[Rhythm]]),1,0)),1,0)</f>
        <v>0</v>
      </c>
      <c r="H164" s="3">
        <f>IF(AND(IF('차트 정리 표'!$O$2 = 표메인[[#This Row],[연령대]], 1, 0),IF(COUNT(표장르정리[[#This Row],[Racing]]),1,0)),1,0)</f>
        <v>0</v>
      </c>
      <c r="I164" s="3">
        <f>IF(AND(IF('차트 정리 표'!$O$2 = 표메인[[#This Row],[연령대]], 1, 0),IF(COUNT(표장르정리[[#This Row],[Sport]]),1,0)),1,0)</f>
        <v>0</v>
      </c>
      <c r="J164" s="3">
        <f>IF(AND(IF('차트 정리 표'!$O$2 = 표메인[[#This Row],[연령대]], 1, 0),IF(COUNT(표장르정리[[#This Row],[Stealth]]),1,0)),1,0)</f>
        <v>0</v>
      </c>
      <c r="K164" s="3">
        <f>IF(AND(IF('차트 정리 표'!$O$2 = 표메인[[#This Row],[연령대]], 1, 0),IF(COUNT(표장르정리[[#This Row],[Strategy]]),1,0)),1,0)</f>
        <v>0</v>
      </c>
      <c r="L164" s="3">
        <f>IF(AND(IF('차트 정리 표'!$O$2 = 표메인[[#This Row],[연령대]], 1, 0),IF(COUNT(표장르정리[[#This Row],[Puzzle]]),1,0)),1,0)</f>
        <v>0</v>
      </c>
      <c r="M164" s="3">
        <f>IF(AND(IF('차트 정리 표'!$O$2 = 표메인[[#This Row],[연령대]], 1, 0),IF(COUNT(표장르정리[[#This Row],[Board]]),1,0)),1,0)</f>
        <v>0</v>
      </c>
      <c r="N164" s="3">
        <f>IF(AND(IF('차트 정리 표'!$O$2 = 표메인[[#This Row],[연령대]], 1, 0),IF(COUNT(표장르정리[[#This Row],[Arcade]]),1,0)),1,0)</f>
        <v>0</v>
      </c>
      <c r="O164" s="3">
        <f>IF(AND(IF('차트 정리 표'!$O$2 = 표메인[[#This Row],[연령대]], 1, 0),IF(COUNT(표장르정리[[#This Row],[Simulation]]),1,0)),1,0)</f>
        <v>0</v>
      </c>
      <c r="P164" s="34">
        <f>IF(AND(IF('차트 정리 표'!$O$19 = 표메인[[#This Row],[연령대]], 1, 0),IF('차트 정리 표'!$J$20=표메인[[#This Row],[타격감
시각적 효과]],1,0)),1,0)</f>
        <v>0</v>
      </c>
      <c r="Q164" s="34">
        <f>IF(AND(IF('차트 정리 표'!$O$19 = 표메인[[#This Row],[연령대]], 1, 0),IF('차트 정리 표'!$J$21=표메인[[#This Row],[타격감
시각적 효과]],1,0)),1,0)</f>
        <v>0</v>
      </c>
      <c r="R164" s="34">
        <f>IF(AND(IF('차트 정리 표'!$O$19 = 표메인[[#This Row],[연령대]], 1, 0),IF('차트 정리 표'!$J$22=표메인[[#This Row],[타격감
시각적 효과]],1,0)),1,0)</f>
        <v>0</v>
      </c>
      <c r="S164" s="34">
        <f>IF(AND(IF('차트 정리 표'!$O$19 = 표메인[[#This Row],[연령대]], 1, 0),IF('차트 정리 표'!$J$23=표메인[[#This Row],[타격감
시각적 효과]],1,0)),1,0)</f>
        <v>0</v>
      </c>
      <c r="T164" s="34">
        <f>IF(AND(IF('차트 정리 표'!$O$25 = 표메인[[#This Row],[연령대]], 1, 0),IF('차트 정리 표'!$J$26=표메인[게임몰입도
청각적 효과],1,0)),1,0)</f>
        <v>0</v>
      </c>
      <c r="U164" s="34">
        <f>IF(AND(IF('차트 정리 표'!$O$25 = 표메인[[#This Row],[연령대]], 1, 0),IF('차트 정리 표'!$J$27=표메인[게임몰입도
청각적 효과],1,0)),1,0)</f>
        <v>0</v>
      </c>
      <c r="V164" s="34">
        <f>IF(AND(IF('차트 정리 표'!$O$25 = 표메인[[#This Row],[연령대]], 1, 0),IF('차트 정리 표'!$J$28=표메인[게임몰입도
청각적 효과],1,0)),1,0)</f>
        <v>0</v>
      </c>
    </row>
    <row r="165" spans="1:22" x14ac:dyDescent="0.3">
      <c r="A165" s="3">
        <f>IF(AND(IF('차트 정리 표'!$O$2 = 표메인[[#This Row],[연령대]], 1, 0),IF(COUNT(표장르정리[[#This Row],[RPG]]),1,0)), 1, 0)</f>
        <v>0</v>
      </c>
      <c r="B165" s="3">
        <f>IF(AND(IF('차트 정리 표'!$O$2 = 표메인[[#This Row],[연령대]], 1, 0),IF(COUNT(표장르정리[[#This Row],[AOS]]),1,0)),1,0)</f>
        <v>0</v>
      </c>
      <c r="C165" s="3">
        <f>IF(AND(IF('차트 정리 표'!$O$2 = 표메인[[#This Row],[연령대]], 1, 0),IF(COUNT(표장르정리[[#This Row],[FPS]]),1,0)),1,0)</f>
        <v>0</v>
      </c>
      <c r="D165" s="3">
        <f>IF(AND(IF('차트 정리 표'!$O$2 = 표메인[[#This Row],[연령대]], 1, 0),IF(COUNT(표장르정리[[#This Row],[CCG]]),1,0)),1,0)</f>
        <v>0</v>
      </c>
      <c r="E165" s="3">
        <f>IF(AND(IF('차트 정리 표'!$O$2 = 표메인[[#This Row],[연령대]], 1, 0),IF(COUNT(표장르정리[[#This Row],[Roguelike]]),1,0)),1,0)</f>
        <v>0</v>
      </c>
      <c r="F165" s="3">
        <f>IF(AND(IF('차트 정리 표'!$O$2 = 표메인[[#This Row],[연령대]], 1, 0),IF(COUNT(표장르정리[[#This Row],[Soulslike]]),1,0)),1,0)</f>
        <v>0</v>
      </c>
      <c r="G165" s="3">
        <f>IF(AND(IF('차트 정리 표'!$O$2 = 표메인[[#This Row],[연령대]], 1, 0),IF(COUNT(표장르정리[[#This Row],[Rhythm]]),1,0)),1,0)</f>
        <v>0</v>
      </c>
      <c r="H165" s="3">
        <f>IF(AND(IF('차트 정리 표'!$O$2 = 표메인[[#This Row],[연령대]], 1, 0),IF(COUNT(표장르정리[[#This Row],[Racing]]),1,0)),1,0)</f>
        <v>0</v>
      </c>
      <c r="I165" s="3">
        <f>IF(AND(IF('차트 정리 표'!$O$2 = 표메인[[#This Row],[연령대]], 1, 0),IF(COUNT(표장르정리[[#This Row],[Sport]]),1,0)),1,0)</f>
        <v>0</v>
      </c>
      <c r="J165" s="3">
        <f>IF(AND(IF('차트 정리 표'!$O$2 = 표메인[[#This Row],[연령대]], 1, 0),IF(COUNT(표장르정리[[#This Row],[Stealth]]),1,0)),1,0)</f>
        <v>0</v>
      </c>
      <c r="K165" s="3">
        <f>IF(AND(IF('차트 정리 표'!$O$2 = 표메인[[#This Row],[연령대]], 1, 0),IF(COUNT(표장르정리[[#This Row],[Strategy]]),1,0)),1,0)</f>
        <v>0</v>
      </c>
      <c r="L165" s="3">
        <f>IF(AND(IF('차트 정리 표'!$O$2 = 표메인[[#This Row],[연령대]], 1, 0),IF(COUNT(표장르정리[[#This Row],[Puzzle]]),1,0)),1,0)</f>
        <v>0</v>
      </c>
      <c r="M165" s="3">
        <f>IF(AND(IF('차트 정리 표'!$O$2 = 표메인[[#This Row],[연령대]], 1, 0),IF(COUNT(표장르정리[[#This Row],[Board]]),1,0)),1,0)</f>
        <v>0</v>
      </c>
      <c r="N165" s="3">
        <f>IF(AND(IF('차트 정리 표'!$O$2 = 표메인[[#This Row],[연령대]], 1, 0),IF(COUNT(표장르정리[[#This Row],[Arcade]]),1,0)),1,0)</f>
        <v>0</v>
      </c>
      <c r="O165" s="3">
        <f>IF(AND(IF('차트 정리 표'!$O$2 = 표메인[[#This Row],[연령대]], 1, 0),IF(COUNT(표장르정리[[#This Row],[Simulation]]),1,0)),1,0)</f>
        <v>0</v>
      </c>
      <c r="P165" s="34">
        <f>IF(AND(IF('차트 정리 표'!$O$19 = 표메인[[#This Row],[연령대]], 1, 0),IF('차트 정리 표'!$J$20=표메인[[#This Row],[타격감
시각적 효과]],1,0)),1,0)</f>
        <v>0</v>
      </c>
      <c r="Q165" s="34">
        <f>IF(AND(IF('차트 정리 표'!$O$19 = 표메인[[#This Row],[연령대]], 1, 0),IF('차트 정리 표'!$J$21=표메인[[#This Row],[타격감
시각적 효과]],1,0)),1,0)</f>
        <v>0</v>
      </c>
      <c r="R165" s="34">
        <f>IF(AND(IF('차트 정리 표'!$O$19 = 표메인[[#This Row],[연령대]], 1, 0),IF('차트 정리 표'!$J$22=표메인[[#This Row],[타격감
시각적 효과]],1,0)),1,0)</f>
        <v>0</v>
      </c>
      <c r="S165" s="34">
        <f>IF(AND(IF('차트 정리 표'!$O$19 = 표메인[[#This Row],[연령대]], 1, 0),IF('차트 정리 표'!$J$23=표메인[[#This Row],[타격감
시각적 효과]],1,0)),1,0)</f>
        <v>0</v>
      </c>
      <c r="T165" s="34">
        <f>IF(AND(IF('차트 정리 표'!$O$25 = 표메인[[#This Row],[연령대]], 1, 0),IF('차트 정리 표'!$J$26=표메인[게임몰입도
청각적 효과],1,0)),1,0)</f>
        <v>0</v>
      </c>
      <c r="U165" s="34">
        <f>IF(AND(IF('차트 정리 표'!$O$25 = 표메인[[#This Row],[연령대]], 1, 0),IF('차트 정리 표'!$J$27=표메인[게임몰입도
청각적 효과],1,0)),1,0)</f>
        <v>0</v>
      </c>
      <c r="V165" s="34">
        <f>IF(AND(IF('차트 정리 표'!$O$25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표'!$O$2 = 표메인[[#This Row],[연령대]], 1, 0),IF(COUNT(표장르정리[[#This Row],[RPG]]),1,0)), 1, 0)</f>
        <v>0</v>
      </c>
      <c r="B166" s="3">
        <f>IF(AND(IF('차트 정리 표'!$O$2 = 표메인[[#This Row],[연령대]], 1, 0),IF(COUNT(표장르정리[[#This Row],[AOS]]),1,0)),1,0)</f>
        <v>0</v>
      </c>
      <c r="C166" s="3">
        <f>IF(AND(IF('차트 정리 표'!$O$2 = 표메인[[#This Row],[연령대]], 1, 0),IF(COUNT(표장르정리[[#This Row],[FPS]]),1,0)),1,0)</f>
        <v>0</v>
      </c>
      <c r="D166" s="3">
        <f>IF(AND(IF('차트 정리 표'!$O$2 = 표메인[[#This Row],[연령대]], 1, 0),IF(COUNT(표장르정리[[#This Row],[CCG]]),1,0)),1,0)</f>
        <v>0</v>
      </c>
      <c r="E166" s="3">
        <f>IF(AND(IF('차트 정리 표'!$O$2 = 표메인[[#This Row],[연령대]], 1, 0),IF(COUNT(표장르정리[[#This Row],[Roguelike]]),1,0)),1,0)</f>
        <v>0</v>
      </c>
      <c r="F166" s="3">
        <f>IF(AND(IF('차트 정리 표'!$O$2 = 표메인[[#This Row],[연령대]], 1, 0),IF(COUNT(표장르정리[[#This Row],[Soulslike]]),1,0)),1,0)</f>
        <v>0</v>
      </c>
      <c r="G166" s="3">
        <f>IF(AND(IF('차트 정리 표'!$O$2 = 표메인[[#This Row],[연령대]], 1, 0),IF(COUNT(표장르정리[[#This Row],[Rhythm]]),1,0)),1,0)</f>
        <v>0</v>
      </c>
      <c r="H166" s="3">
        <f>IF(AND(IF('차트 정리 표'!$O$2 = 표메인[[#This Row],[연령대]], 1, 0),IF(COUNT(표장르정리[[#This Row],[Racing]]),1,0)),1,0)</f>
        <v>0</v>
      </c>
      <c r="I166" s="3">
        <f>IF(AND(IF('차트 정리 표'!$O$2 = 표메인[[#This Row],[연령대]], 1, 0),IF(COUNT(표장르정리[[#This Row],[Sport]]),1,0)),1,0)</f>
        <v>0</v>
      </c>
      <c r="J166" s="3">
        <f>IF(AND(IF('차트 정리 표'!$O$2 = 표메인[[#This Row],[연령대]], 1, 0),IF(COUNT(표장르정리[[#This Row],[Stealth]]),1,0)),1,0)</f>
        <v>0</v>
      </c>
      <c r="K166" s="3">
        <f>IF(AND(IF('차트 정리 표'!$O$2 = 표메인[[#This Row],[연령대]], 1, 0),IF(COUNT(표장르정리[[#This Row],[Strategy]]),1,0)),1,0)</f>
        <v>0</v>
      </c>
      <c r="L166" s="3">
        <f>IF(AND(IF('차트 정리 표'!$O$2 = 표메인[[#This Row],[연령대]], 1, 0),IF(COUNT(표장르정리[[#This Row],[Puzzle]]),1,0)),1,0)</f>
        <v>0</v>
      </c>
      <c r="M166" s="3">
        <f>IF(AND(IF('차트 정리 표'!$O$2 = 표메인[[#This Row],[연령대]], 1, 0),IF(COUNT(표장르정리[[#This Row],[Board]]),1,0)),1,0)</f>
        <v>0</v>
      </c>
      <c r="N166" s="3">
        <f>IF(AND(IF('차트 정리 표'!$O$2 = 표메인[[#This Row],[연령대]], 1, 0),IF(COUNT(표장르정리[[#This Row],[Arcade]]),1,0)),1,0)</f>
        <v>0</v>
      </c>
      <c r="O166" s="3">
        <f>IF(AND(IF('차트 정리 표'!$O$2 = 표메인[[#This Row],[연령대]], 1, 0),IF(COUNT(표장르정리[[#This Row],[Simulation]]),1,0)),1,0)</f>
        <v>0</v>
      </c>
      <c r="P166" s="34">
        <f>IF(AND(IF('차트 정리 표'!$O$19 = 표메인[[#This Row],[연령대]], 1, 0),IF('차트 정리 표'!$J$20=표메인[[#This Row],[타격감
시각적 효과]],1,0)),1,0)</f>
        <v>0</v>
      </c>
      <c r="Q166" s="34">
        <f>IF(AND(IF('차트 정리 표'!$O$19 = 표메인[[#This Row],[연령대]], 1, 0),IF('차트 정리 표'!$J$21=표메인[[#This Row],[타격감
시각적 효과]],1,0)),1,0)</f>
        <v>0</v>
      </c>
      <c r="R166" s="34">
        <f>IF(AND(IF('차트 정리 표'!$O$19 = 표메인[[#This Row],[연령대]], 1, 0),IF('차트 정리 표'!$J$22=표메인[[#This Row],[타격감
시각적 효과]],1,0)),1,0)</f>
        <v>0</v>
      </c>
      <c r="S166" s="34">
        <f>IF(AND(IF('차트 정리 표'!$O$19 = 표메인[[#This Row],[연령대]], 1, 0),IF('차트 정리 표'!$J$23=표메인[[#This Row],[타격감
시각적 효과]],1,0)),1,0)</f>
        <v>0</v>
      </c>
      <c r="T166" s="34">
        <f>IF(AND(IF('차트 정리 표'!$O$25 = 표메인[[#This Row],[연령대]], 1, 0),IF('차트 정리 표'!$J$26=표메인[게임몰입도
청각적 효과],1,0)),1,0)</f>
        <v>0</v>
      </c>
      <c r="U166" s="34">
        <f>IF(AND(IF('차트 정리 표'!$O$25 = 표메인[[#This Row],[연령대]], 1, 0),IF('차트 정리 표'!$J$27=표메인[게임몰입도
청각적 효과],1,0)),1,0)</f>
        <v>0</v>
      </c>
      <c r="V166" s="34">
        <f>IF(AND(IF('차트 정리 표'!$O$25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표'!$O$2 = 표메인[[#This Row],[연령대]], 1, 0),IF(COUNT(표장르정리[[#This Row],[RPG]]),1,0)), 1, 0)</f>
        <v>0</v>
      </c>
      <c r="B167" s="3">
        <f>IF(AND(IF('차트 정리 표'!$O$2 = 표메인[[#This Row],[연령대]], 1, 0),IF(COUNT(표장르정리[[#This Row],[AOS]]),1,0)),1,0)</f>
        <v>0</v>
      </c>
      <c r="C167" s="3">
        <f>IF(AND(IF('차트 정리 표'!$O$2 = 표메인[[#This Row],[연령대]], 1, 0),IF(COUNT(표장르정리[[#This Row],[FPS]]),1,0)),1,0)</f>
        <v>0</v>
      </c>
      <c r="D167" s="3">
        <f>IF(AND(IF('차트 정리 표'!$O$2 = 표메인[[#This Row],[연령대]], 1, 0),IF(COUNT(표장르정리[[#This Row],[CCG]]),1,0)),1,0)</f>
        <v>0</v>
      </c>
      <c r="E167" s="3">
        <f>IF(AND(IF('차트 정리 표'!$O$2 = 표메인[[#This Row],[연령대]], 1, 0),IF(COUNT(표장르정리[[#This Row],[Roguelike]]),1,0)),1,0)</f>
        <v>0</v>
      </c>
      <c r="F167" s="3">
        <f>IF(AND(IF('차트 정리 표'!$O$2 = 표메인[[#This Row],[연령대]], 1, 0),IF(COUNT(표장르정리[[#This Row],[Soulslike]]),1,0)),1,0)</f>
        <v>0</v>
      </c>
      <c r="G167" s="3">
        <f>IF(AND(IF('차트 정리 표'!$O$2 = 표메인[[#This Row],[연령대]], 1, 0),IF(COUNT(표장르정리[[#This Row],[Rhythm]]),1,0)),1,0)</f>
        <v>0</v>
      </c>
      <c r="H167" s="3">
        <f>IF(AND(IF('차트 정리 표'!$O$2 = 표메인[[#This Row],[연령대]], 1, 0),IF(COUNT(표장르정리[[#This Row],[Racing]]),1,0)),1,0)</f>
        <v>0</v>
      </c>
      <c r="I167" s="3">
        <f>IF(AND(IF('차트 정리 표'!$O$2 = 표메인[[#This Row],[연령대]], 1, 0),IF(COUNT(표장르정리[[#This Row],[Sport]]),1,0)),1,0)</f>
        <v>0</v>
      </c>
      <c r="J167" s="3">
        <f>IF(AND(IF('차트 정리 표'!$O$2 = 표메인[[#This Row],[연령대]], 1, 0),IF(COUNT(표장르정리[[#This Row],[Stealth]]),1,0)),1,0)</f>
        <v>0</v>
      </c>
      <c r="K167" s="3">
        <f>IF(AND(IF('차트 정리 표'!$O$2 = 표메인[[#This Row],[연령대]], 1, 0),IF(COUNT(표장르정리[[#This Row],[Strategy]]),1,0)),1,0)</f>
        <v>0</v>
      </c>
      <c r="L167" s="3">
        <f>IF(AND(IF('차트 정리 표'!$O$2 = 표메인[[#This Row],[연령대]], 1, 0),IF(COUNT(표장르정리[[#This Row],[Puzzle]]),1,0)),1,0)</f>
        <v>0</v>
      </c>
      <c r="M167" s="3">
        <f>IF(AND(IF('차트 정리 표'!$O$2 = 표메인[[#This Row],[연령대]], 1, 0),IF(COUNT(표장르정리[[#This Row],[Board]]),1,0)),1,0)</f>
        <v>0</v>
      </c>
      <c r="N167" s="3">
        <f>IF(AND(IF('차트 정리 표'!$O$2 = 표메인[[#This Row],[연령대]], 1, 0),IF(COUNT(표장르정리[[#This Row],[Arcade]]),1,0)),1,0)</f>
        <v>0</v>
      </c>
      <c r="O167" s="3">
        <f>IF(AND(IF('차트 정리 표'!$O$2 = 표메인[[#This Row],[연령대]], 1, 0),IF(COUNT(표장르정리[[#This Row],[Simulation]]),1,0)),1,0)</f>
        <v>0</v>
      </c>
      <c r="P167" s="34">
        <f>IF(AND(IF('차트 정리 표'!$O$19 = 표메인[[#This Row],[연령대]], 1, 0),IF('차트 정리 표'!$J$20=표메인[[#This Row],[타격감
시각적 효과]],1,0)),1,0)</f>
        <v>0</v>
      </c>
      <c r="Q167" s="34">
        <f>IF(AND(IF('차트 정리 표'!$O$19 = 표메인[[#This Row],[연령대]], 1, 0),IF('차트 정리 표'!$J$21=표메인[[#This Row],[타격감
시각적 효과]],1,0)),1,0)</f>
        <v>0</v>
      </c>
      <c r="R167" s="34">
        <f>IF(AND(IF('차트 정리 표'!$O$19 = 표메인[[#This Row],[연령대]], 1, 0),IF('차트 정리 표'!$J$22=표메인[[#This Row],[타격감
시각적 효과]],1,0)),1,0)</f>
        <v>0</v>
      </c>
      <c r="S167" s="34">
        <f>IF(AND(IF('차트 정리 표'!$O$19 = 표메인[[#This Row],[연령대]], 1, 0),IF('차트 정리 표'!$J$23=표메인[[#This Row],[타격감
시각적 효과]],1,0)),1,0)</f>
        <v>0</v>
      </c>
      <c r="T167" s="34">
        <f>IF(AND(IF('차트 정리 표'!$O$25 = 표메인[[#This Row],[연령대]], 1, 0),IF('차트 정리 표'!$J$26=표메인[게임몰입도
청각적 효과],1,0)),1,0)</f>
        <v>0</v>
      </c>
      <c r="U167" s="34">
        <f>IF(AND(IF('차트 정리 표'!$O$25 = 표메인[[#This Row],[연령대]], 1, 0),IF('차트 정리 표'!$J$27=표메인[게임몰입도
청각적 효과],1,0)),1,0)</f>
        <v>0</v>
      </c>
      <c r="V167" s="34">
        <f>IF(AND(IF('차트 정리 표'!$O$25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표'!$O$2 = 표메인[[#This Row],[연령대]], 1, 0),IF(COUNT(표장르정리[[#This Row],[RPG]]),1,0)), 1, 0)</f>
        <v>0</v>
      </c>
      <c r="B168" s="3">
        <f>IF(AND(IF('차트 정리 표'!$O$2 = 표메인[[#This Row],[연령대]], 1, 0),IF(COUNT(표장르정리[[#This Row],[AOS]]),1,0)),1,0)</f>
        <v>0</v>
      </c>
      <c r="C168" s="3">
        <f>IF(AND(IF('차트 정리 표'!$O$2 = 표메인[[#This Row],[연령대]], 1, 0),IF(COUNT(표장르정리[[#This Row],[FPS]]),1,0)),1,0)</f>
        <v>0</v>
      </c>
      <c r="D168" s="3">
        <f>IF(AND(IF('차트 정리 표'!$O$2 = 표메인[[#This Row],[연령대]], 1, 0),IF(COUNT(표장르정리[[#This Row],[CCG]]),1,0)),1,0)</f>
        <v>0</v>
      </c>
      <c r="E168" s="3">
        <f>IF(AND(IF('차트 정리 표'!$O$2 = 표메인[[#This Row],[연령대]], 1, 0),IF(COUNT(표장르정리[[#This Row],[Roguelike]]),1,0)),1,0)</f>
        <v>0</v>
      </c>
      <c r="F168" s="3">
        <f>IF(AND(IF('차트 정리 표'!$O$2 = 표메인[[#This Row],[연령대]], 1, 0),IF(COUNT(표장르정리[[#This Row],[Soulslike]]),1,0)),1,0)</f>
        <v>0</v>
      </c>
      <c r="G168" s="3">
        <f>IF(AND(IF('차트 정리 표'!$O$2 = 표메인[[#This Row],[연령대]], 1, 0),IF(COUNT(표장르정리[[#This Row],[Rhythm]]),1,0)),1,0)</f>
        <v>0</v>
      </c>
      <c r="H168" s="3">
        <f>IF(AND(IF('차트 정리 표'!$O$2 = 표메인[[#This Row],[연령대]], 1, 0),IF(COUNT(표장르정리[[#This Row],[Racing]]),1,0)),1,0)</f>
        <v>0</v>
      </c>
      <c r="I168" s="3">
        <f>IF(AND(IF('차트 정리 표'!$O$2 = 표메인[[#This Row],[연령대]], 1, 0),IF(COUNT(표장르정리[[#This Row],[Sport]]),1,0)),1,0)</f>
        <v>0</v>
      </c>
      <c r="J168" s="3">
        <f>IF(AND(IF('차트 정리 표'!$O$2 = 표메인[[#This Row],[연령대]], 1, 0),IF(COUNT(표장르정리[[#This Row],[Stealth]]),1,0)),1,0)</f>
        <v>0</v>
      </c>
      <c r="K168" s="3">
        <f>IF(AND(IF('차트 정리 표'!$O$2 = 표메인[[#This Row],[연령대]], 1, 0),IF(COUNT(표장르정리[[#This Row],[Strategy]]),1,0)),1,0)</f>
        <v>0</v>
      </c>
      <c r="L168" s="3">
        <f>IF(AND(IF('차트 정리 표'!$O$2 = 표메인[[#This Row],[연령대]], 1, 0),IF(COUNT(표장르정리[[#This Row],[Puzzle]]),1,0)),1,0)</f>
        <v>0</v>
      </c>
      <c r="M168" s="3">
        <f>IF(AND(IF('차트 정리 표'!$O$2 = 표메인[[#This Row],[연령대]], 1, 0),IF(COUNT(표장르정리[[#This Row],[Board]]),1,0)),1,0)</f>
        <v>0</v>
      </c>
      <c r="N168" s="3">
        <f>IF(AND(IF('차트 정리 표'!$O$2 = 표메인[[#This Row],[연령대]], 1, 0),IF(COUNT(표장르정리[[#This Row],[Arcade]]),1,0)),1,0)</f>
        <v>0</v>
      </c>
      <c r="O168" s="3">
        <f>IF(AND(IF('차트 정리 표'!$O$2 = 표메인[[#This Row],[연령대]], 1, 0),IF(COUNT(표장르정리[[#This Row],[Simulation]]),1,0)),1,0)</f>
        <v>0</v>
      </c>
      <c r="P168" s="34">
        <f>IF(AND(IF('차트 정리 표'!$O$19 = 표메인[[#This Row],[연령대]], 1, 0),IF('차트 정리 표'!$J$20=표메인[[#This Row],[타격감
시각적 효과]],1,0)),1,0)</f>
        <v>0</v>
      </c>
      <c r="Q168" s="34">
        <f>IF(AND(IF('차트 정리 표'!$O$19 = 표메인[[#This Row],[연령대]], 1, 0),IF('차트 정리 표'!$J$21=표메인[[#This Row],[타격감
시각적 효과]],1,0)),1,0)</f>
        <v>0</v>
      </c>
      <c r="R168" s="34">
        <f>IF(AND(IF('차트 정리 표'!$O$19 = 표메인[[#This Row],[연령대]], 1, 0),IF('차트 정리 표'!$J$22=표메인[[#This Row],[타격감
시각적 효과]],1,0)),1,0)</f>
        <v>0</v>
      </c>
      <c r="S168" s="34">
        <f>IF(AND(IF('차트 정리 표'!$O$19 = 표메인[[#This Row],[연령대]], 1, 0),IF('차트 정리 표'!$J$23=표메인[[#This Row],[타격감
시각적 효과]],1,0)),1,0)</f>
        <v>0</v>
      </c>
      <c r="T168" s="34">
        <f>IF(AND(IF('차트 정리 표'!$O$25 = 표메인[[#This Row],[연령대]], 1, 0),IF('차트 정리 표'!$J$26=표메인[게임몰입도
청각적 효과],1,0)),1,0)</f>
        <v>0</v>
      </c>
      <c r="U168" s="34">
        <f>IF(AND(IF('차트 정리 표'!$O$25 = 표메인[[#This Row],[연령대]], 1, 0),IF('차트 정리 표'!$J$27=표메인[게임몰입도
청각적 효과],1,0)),1,0)</f>
        <v>0</v>
      </c>
      <c r="V168" s="34">
        <f>IF(AND(IF('차트 정리 표'!$O$25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표'!$O$2 = 표메인[[#This Row],[연령대]], 1, 0),IF(COUNT(표장르정리[[#This Row],[RPG]]),1,0)), 1, 0)</f>
        <v>0</v>
      </c>
      <c r="B169" s="3">
        <f>IF(AND(IF('차트 정리 표'!$O$2 = 표메인[[#This Row],[연령대]], 1, 0),IF(COUNT(표장르정리[[#This Row],[AOS]]),1,0)),1,0)</f>
        <v>0</v>
      </c>
      <c r="C169" s="3">
        <f>IF(AND(IF('차트 정리 표'!$O$2 = 표메인[[#This Row],[연령대]], 1, 0),IF(COUNT(표장르정리[[#This Row],[FPS]]),1,0)),1,0)</f>
        <v>0</v>
      </c>
      <c r="D169" s="3">
        <f>IF(AND(IF('차트 정리 표'!$O$2 = 표메인[[#This Row],[연령대]], 1, 0),IF(COUNT(표장르정리[[#This Row],[CCG]]),1,0)),1,0)</f>
        <v>0</v>
      </c>
      <c r="E169" s="3">
        <f>IF(AND(IF('차트 정리 표'!$O$2 = 표메인[[#This Row],[연령대]], 1, 0),IF(COUNT(표장르정리[[#This Row],[Roguelike]]),1,0)),1,0)</f>
        <v>0</v>
      </c>
      <c r="F169" s="3">
        <f>IF(AND(IF('차트 정리 표'!$O$2 = 표메인[[#This Row],[연령대]], 1, 0),IF(COUNT(표장르정리[[#This Row],[Soulslike]]),1,0)),1,0)</f>
        <v>0</v>
      </c>
      <c r="G169" s="3">
        <f>IF(AND(IF('차트 정리 표'!$O$2 = 표메인[[#This Row],[연령대]], 1, 0),IF(COUNT(표장르정리[[#This Row],[Rhythm]]),1,0)),1,0)</f>
        <v>0</v>
      </c>
      <c r="H169" s="3">
        <f>IF(AND(IF('차트 정리 표'!$O$2 = 표메인[[#This Row],[연령대]], 1, 0),IF(COUNT(표장르정리[[#This Row],[Racing]]),1,0)),1,0)</f>
        <v>0</v>
      </c>
      <c r="I169" s="3">
        <f>IF(AND(IF('차트 정리 표'!$O$2 = 표메인[[#This Row],[연령대]], 1, 0),IF(COUNT(표장르정리[[#This Row],[Sport]]),1,0)),1,0)</f>
        <v>0</v>
      </c>
      <c r="J169" s="3">
        <f>IF(AND(IF('차트 정리 표'!$O$2 = 표메인[[#This Row],[연령대]], 1, 0),IF(COUNT(표장르정리[[#This Row],[Stealth]]),1,0)),1,0)</f>
        <v>0</v>
      </c>
      <c r="K169" s="3">
        <f>IF(AND(IF('차트 정리 표'!$O$2 = 표메인[[#This Row],[연령대]], 1, 0),IF(COUNT(표장르정리[[#This Row],[Strategy]]),1,0)),1,0)</f>
        <v>0</v>
      </c>
      <c r="L169" s="3">
        <f>IF(AND(IF('차트 정리 표'!$O$2 = 표메인[[#This Row],[연령대]], 1, 0),IF(COUNT(표장르정리[[#This Row],[Puzzle]]),1,0)),1,0)</f>
        <v>0</v>
      </c>
      <c r="M169" s="3">
        <f>IF(AND(IF('차트 정리 표'!$O$2 = 표메인[[#This Row],[연령대]], 1, 0),IF(COUNT(표장르정리[[#This Row],[Board]]),1,0)),1,0)</f>
        <v>0</v>
      </c>
      <c r="N169" s="3">
        <f>IF(AND(IF('차트 정리 표'!$O$2 = 표메인[[#This Row],[연령대]], 1, 0),IF(COUNT(표장르정리[[#This Row],[Arcade]]),1,0)),1,0)</f>
        <v>0</v>
      </c>
      <c r="O169" s="3">
        <f>IF(AND(IF('차트 정리 표'!$O$2 = 표메인[[#This Row],[연령대]], 1, 0),IF(COUNT(표장르정리[[#This Row],[Simulation]]),1,0)),1,0)</f>
        <v>0</v>
      </c>
      <c r="P169" s="34">
        <f>IF(AND(IF('차트 정리 표'!$O$19 = 표메인[[#This Row],[연령대]], 1, 0),IF('차트 정리 표'!$J$20=표메인[[#This Row],[타격감
시각적 효과]],1,0)),1,0)</f>
        <v>0</v>
      </c>
      <c r="Q169" s="34">
        <f>IF(AND(IF('차트 정리 표'!$O$19 = 표메인[[#This Row],[연령대]], 1, 0),IF('차트 정리 표'!$J$21=표메인[[#This Row],[타격감
시각적 효과]],1,0)),1,0)</f>
        <v>0</v>
      </c>
      <c r="R169" s="34">
        <f>IF(AND(IF('차트 정리 표'!$O$19 = 표메인[[#This Row],[연령대]], 1, 0),IF('차트 정리 표'!$J$22=표메인[[#This Row],[타격감
시각적 효과]],1,0)),1,0)</f>
        <v>0</v>
      </c>
      <c r="S169" s="34">
        <f>IF(AND(IF('차트 정리 표'!$O$19 = 표메인[[#This Row],[연령대]], 1, 0),IF('차트 정리 표'!$J$23=표메인[[#This Row],[타격감
시각적 효과]],1,0)),1,0)</f>
        <v>0</v>
      </c>
      <c r="T169" s="34">
        <f>IF(AND(IF('차트 정리 표'!$O$25 = 표메인[[#This Row],[연령대]], 1, 0),IF('차트 정리 표'!$J$26=표메인[게임몰입도
청각적 효과],1,0)),1,0)</f>
        <v>0</v>
      </c>
      <c r="U169" s="34">
        <f>IF(AND(IF('차트 정리 표'!$O$25 = 표메인[[#This Row],[연령대]], 1, 0),IF('차트 정리 표'!$J$27=표메인[게임몰입도
청각적 효과],1,0)),1,0)</f>
        <v>0</v>
      </c>
      <c r="V169" s="34">
        <f>IF(AND(IF('차트 정리 표'!$O$25 = 표메인[[#This Row],[연령대]], 1, 0),IF('차트 정리 표'!$J$28=표메인[게임몰입도
청각적 효과],1,0)),1,0)</f>
        <v>0</v>
      </c>
    </row>
    <row r="170" spans="1:22" x14ac:dyDescent="0.3">
      <c r="A170" s="3">
        <f>IF(AND(IF('차트 정리 표'!$O$2 = 표메인[[#This Row],[연령대]], 1, 0),IF(COUNT(표장르정리[[#This Row],[RPG]]),1,0)), 1, 0)</f>
        <v>0</v>
      </c>
      <c r="B170" s="3">
        <f>IF(AND(IF('차트 정리 표'!$O$2 = 표메인[[#This Row],[연령대]], 1, 0),IF(COUNT(표장르정리[[#This Row],[AOS]]),1,0)),1,0)</f>
        <v>0</v>
      </c>
      <c r="C170" s="3">
        <f>IF(AND(IF('차트 정리 표'!$O$2 = 표메인[[#This Row],[연령대]], 1, 0),IF(COUNT(표장르정리[[#This Row],[FPS]]),1,0)),1,0)</f>
        <v>0</v>
      </c>
      <c r="D170" s="3">
        <f>IF(AND(IF('차트 정리 표'!$O$2 = 표메인[[#This Row],[연령대]], 1, 0),IF(COUNT(표장르정리[[#This Row],[CCG]]),1,0)),1,0)</f>
        <v>0</v>
      </c>
      <c r="E170" s="3">
        <f>IF(AND(IF('차트 정리 표'!$O$2 = 표메인[[#This Row],[연령대]], 1, 0),IF(COUNT(표장르정리[[#This Row],[Roguelike]]),1,0)),1,0)</f>
        <v>0</v>
      </c>
      <c r="F170" s="3">
        <f>IF(AND(IF('차트 정리 표'!$O$2 = 표메인[[#This Row],[연령대]], 1, 0),IF(COUNT(표장르정리[[#This Row],[Soulslike]]),1,0)),1,0)</f>
        <v>0</v>
      </c>
      <c r="G170" s="3">
        <f>IF(AND(IF('차트 정리 표'!$O$2 = 표메인[[#This Row],[연령대]], 1, 0),IF(COUNT(표장르정리[[#This Row],[Rhythm]]),1,0)),1,0)</f>
        <v>0</v>
      </c>
      <c r="H170" s="3">
        <f>IF(AND(IF('차트 정리 표'!$O$2 = 표메인[[#This Row],[연령대]], 1, 0),IF(COUNT(표장르정리[[#This Row],[Racing]]),1,0)),1,0)</f>
        <v>0</v>
      </c>
      <c r="I170" s="3">
        <f>IF(AND(IF('차트 정리 표'!$O$2 = 표메인[[#This Row],[연령대]], 1, 0),IF(COUNT(표장르정리[[#This Row],[Sport]]),1,0)),1,0)</f>
        <v>0</v>
      </c>
      <c r="J170" s="3">
        <f>IF(AND(IF('차트 정리 표'!$O$2 = 표메인[[#This Row],[연령대]], 1, 0),IF(COUNT(표장르정리[[#This Row],[Stealth]]),1,0)),1,0)</f>
        <v>0</v>
      </c>
      <c r="K170" s="3">
        <f>IF(AND(IF('차트 정리 표'!$O$2 = 표메인[[#This Row],[연령대]], 1, 0),IF(COUNT(표장르정리[[#This Row],[Strategy]]),1,0)),1,0)</f>
        <v>0</v>
      </c>
      <c r="L170" s="3">
        <f>IF(AND(IF('차트 정리 표'!$O$2 = 표메인[[#This Row],[연령대]], 1, 0),IF(COUNT(표장르정리[[#This Row],[Puzzle]]),1,0)),1,0)</f>
        <v>0</v>
      </c>
      <c r="M170" s="3">
        <f>IF(AND(IF('차트 정리 표'!$O$2 = 표메인[[#This Row],[연령대]], 1, 0),IF(COUNT(표장르정리[[#This Row],[Board]]),1,0)),1,0)</f>
        <v>0</v>
      </c>
      <c r="N170" s="3">
        <f>IF(AND(IF('차트 정리 표'!$O$2 = 표메인[[#This Row],[연령대]], 1, 0),IF(COUNT(표장르정리[[#This Row],[Arcade]]),1,0)),1,0)</f>
        <v>0</v>
      </c>
      <c r="O170" s="3">
        <f>IF(AND(IF('차트 정리 표'!$O$2 = 표메인[[#This Row],[연령대]], 1, 0),IF(COUNT(표장르정리[[#This Row],[Simulation]]),1,0)),1,0)</f>
        <v>0</v>
      </c>
      <c r="P170" s="34">
        <f>IF(AND(IF('차트 정리 표'!$O$19 = 표메인[[#This Row],[연령대]], 1, 0),IF('차트 정리 표'!$J$20=표메인[[#This Row],[타격감
시각적 효과]],1,0)),1,0)</f>
        <v>0</v>
      </c>
      <c r="Q170" s="34">
        <f>IF(AND(IF('차트 정리 표'!$O$19 = 표메인[[#This Row],[연령대]], 1, 0),IF('차트 정리 표'!$J$21=표메인[[#This Row],[타격감
시각적 효과]],1,0)),1,0)</f>
        <v>0</v>
      </c>
      <c r="R170" s="34">
        <f>IF(AND(IF('차트 정리 표'!$O$19 = 표메인[[#This Row],[연령대]], 1, 0),IF('차트 정리 표'!$J$22=표메인[[#This Row],[타격감
시각적 효과]],1,0)),1,0)</f>
        <v>0</v>
      </c>
      <c r="S170" s="34">
        <f>IF(AND(IF('차트 정리 표'!$O$19 = 표메인[[#This Row],[연령대]], 1, 0),IF('차트 정리 표'!$J$23=표메인[[#This Row],[타격감
시각적 효과]],1,0)),1,0)</f>
        <v>0</v>
      </c>
      <c r="T170" s="34">
        <f>IF(AND(IF('차트 정리 표'!$O$25 = 표메인[[#This Row],[연령대]], 1, 0),IF('차트 정리 표'!$J$26=표메인[게임몰입도
청각적 효과],1,0)),1,0)</f>
        <v>0</v>
      </c>
      <c r="U170" s="34">
        <f>IF(AND(IF('차트 정리 표'!$O$25 = 표메인[[#This Row],[연령대]], 1, 0),IF('차트 정리 표'!$J$27=표메인[게임몰입도
청각적 효과],1,0)),1,0)</f>
        <v>0</v>
      </c>
      <c r="V170" s="34">
        <f>IF(AND(IF('차트 정리 표'!$O$25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표'!$O$2 = 표메인[[#This Row],[연령대]], 1, 0),IF(COUNT(표장르정리[[#This Row],[RPG]]),1,0)), 1, 0)</f>
        <v>0</v>
      </c>
      <c r="B171" s="3">
        <f>IF(AND(IF('차트 정리 표'!$O$2 = 표메인[[#This Row],[연령대]], 1, 0),IF(COUNT(표장르정리[[#This Row],[AOS]]),1,0)),1,0)</f>
        <v>0</v>
      </c>
      <c r="C171" s="3">
        <f>IF(AND(IF('차트 정리 표'!$O$2 = 표메인[[#This Row],[연령대]], 1, 0),IF(COUNT(표장르정리[[#This Row],[FPS]]),1,0)),1,0)</f>
        <v>0</v>
      </c>
      <c r="D171" s="3">
        <f>IF(AND(IF('차트 정리 표'!$O$2 = 표메인[[#This Row],[연령대]], 1, 0),IF(COUNT(표장르정리[[#This Row],[CCG]]),1,0)),1,0)</f>
        <v>0</v>
      </c>
      <c r="E171" s="3">
        <f>IF(AND(IF('차트 정리 표'!$O$2 = 표메인[[#This Row],[연령대]], 1, 0),IF(COUNT(표장르정리[[#This Row],[Roguelike]]),1,0)),1,0)</f>
        <v>0</v>
      </c>
      <c r="F171" s="3">
        <f>IF(AND(IF('차트 정리 표'!$O$2 = 표메인[[#This Row],[연령대]], 1, 0),IF(COUNT(표장르정리[[#This Row],[Soulslike]]),1,0)),1,0)</f>
        <v>0</v>
      </c>
      <c r="G171" s="3">
        <f>IF(AND(IF('차트 정리 표'!$O$2 = 표메인[[#This Row],[연령대]], 1, 0),IF(COUNT(표장르정리[[#This Row],[Rhythm]]),1,0)),1,0)</f>
        <v>0</v>
      </c>
      <c r="H171" s="3">
        <f>IF(AND(IF('차트 정리 표'!$O$2 = 표메인[[#This Row],[연령대]], 1, 0),IF(COUNT(표장르정리[[#This Row],[Racing]]),1,0)),1,0)</f>
        <v>0</v>
      </c>
      <c r="I171" s="3">
        <f>IF(AND(IF('차트 정리 표'!$O$2 = 표메인[[#This Row],[연령대]], 1, 0),IF(COUNT(표장르정리[[#This Row],[Sport]]),1,0)),1,0)</f>
        <v>0</v>
      </c>
      <c r="J171" s="3">
        <f>IF(AND(IF('차트 정리 표'!$O$2 = 표메인[[#This Row],[연령대]], 1, 0),IF(COUNT(표장르정리[[#This Row],[Stealth]]),1,0)),1,0)</f>
        <v>0</v>
      </c>
      <c r="K171" s="3">
        <f>IF(AND(IF('차트 정리 표'!$O$2 = 표메인[[#This Row],[연령대]], 1, 0),IF(COUNT(표장르정리[[#This Row],[Strategy]]),1,0)),1,0)</f>
        <v>0</v>
      </c>
      <c r="L171" s="3">
        <f>IF(AND(IF('차트 정리 표'!$O$2 = 표메인[[#This Row],[연령대]], 1, 0),IF(COUNT(표장르정리[[#This Row],[Puzzle]]),1,0)),1,0)</f>
        <v>0</v>
      </c>
      <c r="M171" s="3">
        <f>IF(AND(IF('차트 정리 표'!$O$2 = 표메인[[#This Row],[연령대]], 1, 0),IF(COUNT(표장르정리[[#This Row],[Board]]),1,0)),1,0)</f>
        <v>0</v>
      </c>
      <c r="N171" s="3">
        <f>IF(AND(IF('차트 정리 표'!$O$2 = 표메인[[#This Row],[연령대]], 1, 0),IF(COUNT(표장르정리[[#This Row],[Arcade]]),1,0)),1,0)</f>
        <v>0</v>
      </c>
      <c r="O171" s="3">
        <f>IF(AND(IF('차트 정리 표'!$O$2 = 표메인[[#This Row],[연령대]], 1, 0),IF(COUNT(표장르정리[[#This Row],[Simulation]]),1,0)),1,0)</f>
        <v>0</v>
      </c>
      <c r="P171" s="34">
        <f>IF(AND(IF('차트 정리 표'!$O$19 = 표메인[[#This Row],[연령대]], 1, 0),IF('차트 정리 표'!$J$20=표메인[[#This Row],[타격감
시각적 효과]],1,0)),1,0)</f>
        <v>0</v>
      </c>
      <c r="Q171" s="34">
        <f>IF(AND(IF('차트 정리 표'!$O$19 = 표메인[[#This Row],[연령대]], 1, 0),IF('차트 정리 표'!$J$21=표메인[[#This Row],[타격감
시각적 효과]],1,0)),1,0)</f>
        <v>0</v>
      </c>
      <c r="R171" s="34">
        <f>IF(AND(IF('차트 정리 표'!$O$19 = 표메인[[#This Row],[연령대]], 1, 0),IF('차트 정리 표'!$J$22=표메인[[#This Row],[타격감
시각적 효과]],1,0)),1,0)</f>
        <v>0</v>
      </c>
      <c r="S171" s="34">
        <f>IF(AND(IF('차트 정리 표'!$O$19 = 표메인[[#This Row],[연령대]], 1, 0),IF('차트 정리 표'!$J$23=표메인[[#This Row],[타격감
시각적 효과]],1,0)),1,0)</f>
        <v>0</v>
      </c>
      <c r="T171" s="34">
        <f>IF(AND(IF('차트 정리 표'!$O$25 = 표메인[[#This Row],[연령대]], 1, 0),IF('차트 정리 표'!$J$26=표메인[게임몰입도
청각적 효과],1,0)),1,0)</f>
        <v>0</v>
      </c>
      <c r="U171" s="34">
        <f>IF(AND(IF('차트 정리 표'!$O$25 = 표메인[[#This Row],[연령대]], 1, 0),IF('차트 정리 표'!$J$27=표메인[게임몰입도
청각적 효과],1,0)),1,0)</f>
        <v>0</v>
      </c>
      <c r="V171" s="34">
        <f>IF(AND(IF('차트 정리 표'!$O$25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표'!$O$2 = 표메인[[#This Row],[연령대]], 1, 0),IF(COUNT(표장르정리[[#This Row],[RPG]]),1,0)), 1, 0)</f>
        <v>0</v>
      </c>
      <c r="B172" s="3">
        <f>IF(AND(IF('차트 정리 표'!$O$2 = 표메인[[#This Row],[연령대]], 1, 0),IF(COUNT(표장르정리[[#This Row],[AOS]]),1,0)),1,0)</f>
        <v>0</v>
      </c>
      <c r="C172" s="3">
        <f>IF(AND(IF('차트 정리 표'!$O$2 = 표메인[[#This Row],[연령대]], 1, 0),IF(COUNT(표장르정리[[#This Row],[FPS]]),1,0)),1,0)</f>
        <v>0</v>
      </c>
      <c r="D172" s="3">
        <f>IF(AND(IF('차트 정리 표'!$O$2 = 표메인[[#This Row],[연령대]], 1, 0),IF(COUNT(표장르정리[[#This Row],[CCG]]),1,0)),1,0)</f>
        <v>0</v>
      </c>
      <c r="E172" s="3">
        <f>IF(AND(IF('차트 정리 표'!$O$2 = 표메인[[#This Row],[연령대]], 1, 0),IF(COUNT(표장르정리[[#This Row],[Roguelike]]),1,0)),1,0)</f>
        <v>0</v>
      </c>
      <c r="F172" s="3">
        <f>IF(AND(IF('차트 정리 표'!$O$2 = 표메인[[#This Row],[연령대]], 1, 0),IF(COUNT(표장르정리[[#This Row],[Soulslike]]),1,0)),1,0)</f>
        <v>0</v>
      </c>
      <c r="G172" s="3">
        <f>IF(AND(IF('차트 정리 표'!$O$2 = 표메인[[#This Row],[연령대]], 1, 0),IF(COUNT(표장르정리[[#This Row],[Rhythm]]),1,0)),1,0)</f>
        <v>0</v>
      </c>
      <c r="H172" s="3">
        <f>IF(AND(IF('차트 정리 표'!$O$2 = 표메인[[#This Row],[연령대]], 1, 0),IF(COUNT(표장르정리[[#This Row],[Racing]]),1,0)),1,0)</f>
        <v>0</v>
      </c>
      <c r="I172" s="3">
        <f>IF(AND(IF('차트 정리 표'!$O$2 = 표메인[[#This Row],[연령대]], 1, 0),IF(COUNT(표장르정리[[#This Row],[Sport]]),1,0)),1,0)</f>
        <v>0</v>
      </c>
      <c r="J172" s="3">
        <f>IF(AND(IF('차트 정리 표'!$O$2 = 표메인[[#This Row],[연령대]], 1, 0),IF(COUNT(표장르정리[[#This Row],[Stealth]]),1,0)),1,0)</f>
        <v>0</v>
      </c>
      <c r="K172" s="3">
        <f>IF(AND(IF('차트 정리 표'!$O$2 = 표메인[[#This Row],[연령대]], 1, 0),IF(COUNT(표장르정리[[#This Row],[Strategy]]),1,0)),1,0)</f>
        <v>0</v>
      </c>
      <c r="L172" s="3">
        <f>IF(AND(IF('차트 정리 표'!$O$2 = 표메인[[#This Row],[연령대]], 1, 0),IF(COUNT(표장르정리[[#This Row],[Puzzle]]),1,0)),1,0)</f>
        <v>0</v>
      </c>
      <c r="M172" s="3">
        <f>IF(AND(IF('차트 정리 표'!$O$2 = 표메인[[#This Row],[연령대]], 1, 0),IF(COUNT(표장르정리[[#This Row],[Board]]),1,0)),1,0)</f>
        <v>0</v>
      </c>
      <c r="N172" s="3">
        <f>IF(AND(IF('차트 정리 표'!$O$2 = 표메인[[#This Row],[연령대]], 1, 0),IF(COUNT(표장르정리[[#This Row],[Arcade]]),1,0)),1,0)</f>
        <v>0</v>
      </c>
      <c r="O172" s="3">
        <f>IF(AND(IF('차트 정리 표'!$O$2 = 표메인[[#This Row],[연령대]], 1, 0),IF(COUNT(표장르정리[[#This Row],[Simulation]]),1,0)),1,0)</f>
        <v>0</v>
      </c>
      <c r="P172" s="34">
        <f>IF(AND(IF('차트 정리 표'!$O$19 = 표메인[[#This Row],[연령대]], 1, 0),IF('차트 정리 표'!$J$20=표메인[[#This Row],[타격감
시각적 효과]],1,0)),1,0)</f>
        <v>0</v>
      </c>
      <c r="Q172" s="34">
        <f>IF(AND(IF('차트 정리 표'!$O$19 = 표메인[[#This Row],[연령대]], 1, 0),IF('차트 정리 표'!$J$21=표메인[[#This Row],[타격감
시각적 효과]],1,0)),1,0)</f>
        <v>0</v>
      </c>
      <c r="R172" s="34">
        <f>IF(AND(IF('차트 정리 표'!$O$19 = 표메인[[#This Row],[연령대]], 1, 0),IF('차트 정리 표'!$J$22=표메인[[#This Row],[타격감
시각적 효과]],1,0)),1,0)</f>
        <v>0</v>
      </c>
      <c r="S172" s="34">
        <f>IF(AND(IF('차트 정리 표'!$O$19 = 표메인[[#This Row],[연령대]], 1, 0),IF('차트 정리 표'!$J$23=표메인[[#This Row],[타격감
시각적 효과]],1,0)),1,0)</f>
        <v>0</v>
      </c>
      <c r="T172" s="34">
        <f>IF(AND(IF('차트 정리 표'!$O$25 = 표메인[[#This Row],[연령대]], 1, 0),IF('차트 정리 표'!$J$26=표메인[게임몰입도
청각적 효과],1,0)),1,0)</f>
        <v>0</v>
      </c>
      <c r="U172" s="34">
        <f>IF(AND(IF('차트 정리 표'!$O$25 = 표메인[[#This Row],[연령대]], 1, 0),IF('차트 정리 표'!$J$27=표메인[게임몰입도
청각적 효과],1,0)),1,0)</f>
        <v>0</v>
      </c>
      <c r="V172" s="34">
        <f>IF(AND(IF('차트 정리 표'!$O$25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표'!$O$2 = 표메인[[#This Row],[연령대]], 1, 0),IF(COUNT(표장르정리[[#This Row],[RPG]]),1,0)), 1, 0)</f>
        <v>0</v>
      </c>
      <c r="B173" s="3">
        <f>IF(AND(IF('차트 정리 표'!$O$2 = 표메인[[#This Row],[연령대]], 1, 0),IF(COUNT(표장르정리[[#This Row],[AOS]]),1,0)),1,0)</f>
        <v>0</v>
      </c>
      <c r="C173" s="3">
        <f>IF(AND(IF('차트 정리 표'!$O$2 = 표메인[[#This Row],[연령대]], 1, 0),IF(COUNT(표장르정리[[#This Row],[FPS]]),1,0)),1,0)</f>
        <v>0</v>
      </c>
      <c r="D173" s="3">
        <f>IF(AND(IF('차트 정리 표'!$O$2 = 표메인[[#This Row],[연령대]], 1, 0),IF(COUNT(표장르정리[[#This Row],[CCG]]),1,0)),1,0)</f>
        <v>0</v>
      </c>
      <c r="E173" s="3">
        <f>IF(AND(IF('차트 정리 표'!$O$2 = 표메인[[#This Row],[연령대]], 1, 0),IF(COUNT(표장르정리[[#This Row],[Roguelike]]),1,0)),1,0)</f>
        <v>0</v>
      </c>
      <c r="F173" s="3">
        <f>IF(AND(IF('차트 정리 표'!$O$2 = 표메인[[#This Row],[연령대]], 1, 0),IF(COUNT(표장르정리[[#This Row],[Soulslike]]),1,0)),1,0)</f>
        <v>0</v>
      </c>
      <c r="G173" s="3">
        <f>IF(AND(IF('차트 정리 표'!$O$2 = 표메인[[#This Row],[연령대]], 1, 0),IF(COUNT(표장르정리[[#This Row],[Rhythm]]),1,0)),1,0)</f>
        <v>0</v>
      </c>
      <c r="H173" s="3">
        <f>IF(AND(IF('차트 정리 표'!$O$2 = 표메인[[#This Row],[연령대]], 1, 0),IF(COUNT(표장르정리[[#This Row],[Racing]]),1,0)),1,0)</f>
        <v>0</v>
      </c>
      <c r="I173" s="3">
        <f>IF(AND(IF('차트 정리 표'!$O$2 = 표메인[[#This Row],[연령대]], 1, 0),IF(COUNT(표장르정리[[#This Row],[Sport]]),1,0)),1,0)</f>
        <v>0</v>
      </c>
      <c r="J173" s="3">
        <f>IF(AND(IF('차트 정리 표'!$O$2 = 표메인[[#This Row],[연령대]], 1, 0),IF(COUNT(표장르정리[[#This Row],[Stealth]]),1,0)),1,0)</f>
        <v>0</v>
      </c>
      <c r="K173" s="3">
        <f>IF(AND(IF('차트 정리 표'!$O$2 = 표메인[[#This Row],[연령대]], 1, 0),IF(COUNT(표장르정리[[#This Row],[Strategy]]),1,0)),1,0)</f>
        <v>0</v>
      </c>
      <c r="L173" s="3">
        <f>IF(AND(IF('차트 정리 표'!$O$2 = 표메인[[#This Row],[연령대]], 1, 0),IF(COUNT(표장르정리[[#This Row],[Puzzle]]),1,0)),1,0)</f>
        <v>0</v>
      </c>
      <c r="M173" s="3">
        <f>IF(AND(IF('차트 정리 표'!$O$2 = 표메인[[#This Row],[연령대]], 1, 0),IF(COUNT(표장르정리[[#This Row],[Board]]),1,0)),1,0)</f>
        <v>0</v>
      </c>
      <c r="N173" s="3">
        <f>IF(AND(IF('차트 정리 표'!$O$2 = 표메인[[#This Row],[연령대]], 1, 0),IF(COUNT(표장르정리[[#This Row],[Arcade]]),1,0)),1,0)</f>
        <v>0</v>
      </c>
      <c r="O173" s="3">
        <f>IF(AND(IF('차트 정리 표'!$O$2 = 표메인[[#This Row],[연령대]], 1, 0),IF(COUNT(표장르정리[[#This Row],[Simulation]]),1,0)),1,0)</f>
        <v>0</v>
      </c>
      <c r="P173" s="34">
        <f>IF(AND(IF('차트 정리 표'!$O$19 = 표메인[[#This Row],[연령대]], 1, 0),IF('차트 정리 표'!$J$20=표메인[[#This Row],[타격감
시각적 효과]],1,0)),1,0)</f>
        <v>0</v>
      </c>
      <c r="Q173" s="34">
        <f>IF(AND(IF('차트 정리 표'!$O$19 = 표메인[[#This Row],[연령대]], 1, 0),IF('차트 정리 표'!$J$21=표메인[[#This Row],[타격감
시각적 효과]],1,0)),1,0)</f>
        <v>0</v>
      </c>
      <c r="R173" s="34">
        <f>IF(AND(IF('차트 정리 표'!$O$19 = 표메인[[#This Row],[연령대]], 1, 0),IF('차트 정리 표'!$J$22=표메인[[#This Row],[타격감
시각적 효과]],1,0)),1,0)</f>
        <v>0</v>
      </c>
      <c r="S173" s="34">
        <f>IF(AND(IF('차트 정리 표'!$O$19 = 표메인[[#This Row],[연령대]], 1, 0),IF('차트 정리 표'!$J$23=표메인[[#This Row],[타격감
시각적 효과]],1,0)),1,0)</f>
        <v>0</v>
      </c>
      <c r="T173" s="34">
        <f>IF(AND(IF('차트 정리 표'!$O$25 = 표메인[[#This Row],[연령대]], 1, 0),IF('차트 정리 표'!$J$26=표메인[게임몰입도
청각적 효과],1,0)),1,0)</f>
        <v>0</v>
      </c>
      <c r="U173" s="34">
        <f>IF(AND(IF('차트 정리 표'!$O$25 = 표메인[[#This Row],[연령대]], 1, 0),IF('차트 정리 표'!$J$27=표메인[게임몰입도
청각적 효과],1,0)),1,0)</f>
        <v>0</v>
      </c>
      <c r="V173" s="34">
        <f>IF(AND(IF('차트 정리 표'!$O$25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표'!$O$2 = 표메인[[#This Row],[연령대]], 1, 0),IF(COUNT(표장르정리[[#This Row],[RPG]]),1,0)), 1, 0)</f>
        <v>0</v>
      </c>
      <c r="B174" s="3">
        <f>IF(AND(IF('차트 정리 표'!$O$2 = 표메인[[#This Row],[연령대]], 1, 0),IF(COUNT(표장르정리[[#This Row],[AOS]]),1,0)),1,0)</f>
        <v>0</v>
      </c>
      <c r="C174" s="3">
        <f>IF(AND(IF('차트 정리 표'!$O$2 = 표메인[[#This Row],[연령대]], 1, 0),IF(COUNT(표장르정리[[#This Row],[FPS]]),1,0)),1,0)</f>
        <v>0</v>
      </c>
      <c r="D174" s="3">
        <f>IF(AND(IF('차트 정리 표'!$O$2 = 표메인[[#This Row],[연령대]], 1, 0),IF(COUNT(표장르정리[[#This Row],[CCG]]),1,0)),1,0)</f>
        <v>0</v>
      </c>
      <c r="E174" s="3">
        <f>IF(AND(IF('차트 정리 표'!$O$2 = 표메인[[#This Row],[연령대]], 1, 0),IF(COUNT(표장르정리[[#This Row],[Roguelike]]),1,0)),1,0)</f>
        <v>0</v>
      </c>
      <c r="F174" s="3">
        <f>IF(AND(IF('차트 정리 표'!$O$2 = 표메인[[#This Row],[연령대]], 1, 0),IF(COUNT(표장르정리[[#This Row],[Soulslike]]),1,0)),1,0)</f>
        <v>0</v>
      </c>
      <c r="G174" s="3">
        <f>IF(AND(IF('차트 정리 표'!$O$2 = 표메인[[#This Row],[연령대]], 1, 0),IF(COUNT(표장르정리[[#This Row],[Rhythm]]),1,0)),1,0)</f>
        <v>0</v>
      </c>
      <c r="H174" s="3">
        <f>IF(AND(IF('차트 정리 표'!$O$2 = 표메인[[#This Row],[연령대]], 1, 0),IF(COUNT(표장르정리[[#This Row],[Racing]]),1,0)),1,0)</f>
        <v>0</v>
      </c>
      <c r="I174" s="3">
        <f>IF(AND(IF('차트 정리 표'!$O$2 = 표메인[[#This Row],[연령대]], 1, 0),IF(COUNT(표장르정리[[#This Row],[Sport]]),1,0)),1,0)</f>
        <v>0</v>
      </c>
      <c r="J174" s="3">
        <f>IF(AND(IF('차트 정리 표'!$O$2 = 표메인[[#This Row],[연령대]], 1, 0),IF(COUNT(표장르정리[[#This Row],[Stealth]]),1,0)),1,0)</f>
        <v>0</v>
      </c>
      <c r="K174" s="3">
        <f>IF(AND(IF('차트 정리 표'!$O$2 = 표메인[[#This Row],[연령대]], 1, 0),IF(COUNT(표장르정리[[#This Row],[Strategy]]),1,0)),1,0)</f>
        <v>0</v>
      </c>
      <c r="L174" s="3">
        <f>IF(AND(IF('차트 정리 표'!$O$2 = 표메인[[#This Row],[연령대]], 1, 0),IF(COUNT(표장르정리[[#This Row],[Puzzle]]),1,0)),1,0)</f>
        <v>0</v>
      </c>
      <c r="M174" s="3">
        <f>IF(AND(IF('차트 정리 표'!$O$2 = 표메인[[#This Row],[연령대]], 1, 0),IF(COUNT(표장르정리[[#This Row],[Board]]),1,0)),1,0)</f>
        <v>0</v>
      </c>
      <c r="N174" s="3">
        <f>IF(AND(IF('차트 정리 표'!$O$2 = 표메인[[#This Row],[연령대]], 1, 0),IF(COUNT(표장르정리[[#This Row],[Arcade]]),1,0)),1,0)</f>
        <v>0</v>
      </c>
      <c r="O174" s="3">
        <f>IF(AND(IF('차트 정리 표'!$O$2 = 표메인[[#This Row],[연령대]], 1, 0),IF(COUNT(표장르정리[[#This Row],[Simulation]]),1,0)),1,0)</f>
        <v>0</v>
      </c>
      <c r="P174" s="34">
        <f>IF(AND(IF('차트 정리 표'!$O$19 = 표메인[[#This Row],[연령대]], 1, 0),IF('차트 정리 표'!$J$20=표메인[[#This Row],[타격감
시각적 효과]],1,0)),1,0)</f>
        <v>0</v>
      </c>
      <c r="Q174" s="34">
        <f>IF(AND(IF('차트 정리 표'!$O$19 = 표메인[[#This Row],[연령대]], 1, 0),IF('차트 정리 표'!$J$21=표메인[[#This Row],[타격감
시각적 효과]],1,0)),1,0)</f>
        <v>0</v>
      </c>
      <c r="R174" s="34">
        <f>IF(AND(IF('차트 정리 표'!$O$19 = 표메인[[#This Row],[연령대]], 1, 0),IF('차트 정리 표'!$J$22=표메인[[#This Row],[타격감
시각적 효과]],1,0)),1,0)</f>
        <v>0</v>
      </c>
      <c r="S174" s="34">
        <f>IF(AND(IF('차트 정리 표'!$O$19 = 표메인[[#This Row],[연령대]], 1, 0),IF('차트 정리 표'!$J$23=표메인[[#This Row],[타격감
시각적 효과]],1,0)),1,0)</f>
        <v>0</v>
      </c>
      <c r="T174" s="34">
        <f>IF(AND(IF('차트 정리 표'!$O$25 = 표메인[[#This Row],[연령대]], 1, 0),IF('차트 정리 표'!$J$26=표메인[게임몰입도
청각적 효과],1,0)),1,0)</f>
        <v>0</v>
      </c>
      <c r="U174" s="34">
        <f>IF(AND(IF('차트 정리 표'!$O$25 = 표메인[[#This Row],[연령대]], 1, 0),IF('차트 정리 표'!$J$27=표메인[게임몰입도
청각적 효과],1,0)),1,0)</f>
        <v>0</v>
      </c>
      <c r="V174" s="34">
        <f>IF(AND(IF('차트 정리 표'!$O$25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표'!$O$2 = 표메인[[#This Row],[연령대]], 1, 0),IF(COUNT(표장르정리[[#This Row],[RPG]]),1,0)), 1, 0)</f>
        <v>0</v>
      </c>
      <c r="B175" s="3">
        <f>IF(AND(IF('차트 정리 표'!$O$2 = 표메인[[#This Row],[연령대]], 1, 0),IF(COUNT(표장르정리[[#This Row],[AOS]]),1,0)),1,0)</f>
        <v>0</v>
      </c>
      <c r="C175" s="3">
        <f>IF(AND(IF('차트 정리 표'!$O$2 = 표메인[[#This Row],[연령대]], 1, 0),IF(COUNT(표장르정리[[#This Row],[FPS]]),1,0)),1,0)</f>
        <v>0</v>
      </c>
      <c r="D175" s="3">
        <f>IF(AND(IF('차트 정리 표'!$O$2 = 표메인[[#This Row],[연령대]], 1, 0),IF(COUNT(표장르정리[[#This Row],[CCG]]),1,0)),1,0)</f>
        <v>0</v>
      </c>
      <c r="E175" s="3">
        <f>IF(AND(IF('차트 정리 표'!$O$2 = 표메인[[#This Row],[연령대]], 1, 0),IF(COUNT(표장르정리[[#This Row],[Roguelike]]),1,0)),1,0)</f>
        <v>0</v>
      </c>
      <c r="F175" s="3">
        <f>IF(AND(IF('차트 정리 표'!$O$2 = 표메인[[#This Row],[연령대]], 1, 0),IF(COUNT(표장르정리[[#This Row],[Soulslike]]),1,0)),1,0)</f>
        <v>0</v>
      </c>
      <c r="G175" s="3">
        <f>IF(AND(IF('차트 정리 표'!$O$2 = 표메인[[#This Row],[연령대]], 1, 0),IF(COUNT(표장르정리[[#This Row],[Rhythm]]),1,0)),1,0)</f>
        <v>0</v>
      </c>
      <c r="H175" s="3">
        <f>IF(AND(IF('차트 정리 표'!$O$2 = 표메인[[#This Row],[연령대]], 1, 0),IF(COUNT(표장르정리[[#This Row],[Racing]]),1,0)),1,0)</f>
        <v>0</v>
      </c>
      <c r="I175" s="3">
        <f>IF(AND(IF('차트 정리 표'!$O$2 = 표메인[[#This Row],[연령대]], 1, 0),IF(COUNT(표장르정리[[#This Row],[Sport]]),1,0)),1,0)</f>
        <v>0</v>
      </c>
      <c r="J175" s="3">
        <f>IF(AND(IF('차트 정리 표'!$O$2 = 표메인[[#This Row],[연령대]], 1, 0),IF(COUNT(표장르정리[[#This Row],[Stealth]]),1,0)),1,0)</f>
        <v>0</v>
      </c>
      <c r="K175" s="3">
        <f>IF(AND(IF('차트 정리 표'!$O$2 = 표메인[[#This Row],[연령대]], 1, 0),IF(COUNT(표장르정리[[#This Row],[Strategy]]),1,0)),1,0)</f>
        <v>0</v>
      </c>
      <c r="L175" s="3">
        <f>IF(AND(IF('차트 정리 표'!$O$2 = 표메인[[#This Row],[연령대]], 1, 0),IF(COUNT(표장르정리[[#This Row],[Puzzle]]),1,0)),1,0)</f>
        <v>0</v>
      </c>
      <c r="M175" s="3">
        <f>IF(AND(IF('차트 정리 표'!$O$2 = 표메인[[#This Row],[연령대]], 1, 0),IF(COUNT(표장르정리[[#This Row],[Board]]),1,0)),1,0)</f>
        <v>0</v>
      </c>
      <c r="N175" s="3">
        <f>IF(AND(IF('차트 정리 표'!$O$2 = 표메인[[#This Row],[연령대]], 1, 0),IF(COUNT(표장르정리[[#This Row],[Arcade]]),1,0)),1,0)</f>
        <v>0</v>
      </c>
      <c r="O175" s="3">
        <f>IF(AND(IF('차트 정리 표'!$O$2 = 표메인[[#This Row],[연령대]], 1, 0),IF(COUNT(표장르정리[[#This Row],[Simulation]]),1,0)),1,0)</f>
        <v>0</v>
      </c>
      <c r="P175" s="34">
        <f>IF(AND(IF('차트 정리 표'!$O$19 = 표메인[[#This Row],[연령대]], 1, 0),IF('차트 정리 표'!$J$20=표메인[[#This Row],[타격감
시각적 효과]],1,0)),1,0)</f>
        <v>0</v>
      </c>
      <c r="Q175" s="34">
        <f>IF(AND(IF('차트 정리 표'!$O$19 = 표메인[[#This Row],[연령대]], 1, 0),IF('차트 정리 표'!$J$21=표메인[[#This Row],[타격감
시각적 효과]],1,0)),1,0)</f>
        <v>0</v>
      </c>
      <c r="R175" s="34">
        <f>IF(AND(IF('차트 정리 표'!$O$19 = 표메인[[#This Row],[연령대]], 1, 0),IF('차트 정리 표'!$J$22=표메인[[#This Row],[타격감
시각적 효과]],1,0)),1,0)</f>
        <v>0</v>
      </c>
      <c r="S175" s="34">
        <f>IF(AND(IF('차트 정리 표'!$O$19 = 표메인[[#This Row],[연령대]], 1, 0),IF('차트 정리 표'!$J$23=표메인[[#This Row],[타격감
시각적 효과]],1,0)),1,0)</f>
        <v>0</v>
      </c>
      <c r="T175" s="34">
        <f>IF(AND(IF('차트 정리 표'!$O$25 = 표메인[[#This Row],[연령대]], 1, 0),IF('차트 정리 표'!$J$26=표메인[게임몰입도
청각적 효과],1,0)),1,0)</f>
        <v>0</v>
      </c>
      <c r="U175" s="34">
        <f>IF(AND(IF('차트 정리 표'!$O$25 = 표메인[[#This Row],[연령대]], 1, 0),IF('차트 정리 표'!$J$27=표메인[게임몰입도
청각적 효과],1,0)),1,0)</f>
        <v>0</v>
      </c>
      <c r="V175" s="34">
        <f>IF(AND(IF('차트 정리 표'!$O$25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표'!$O$2 = 표메인[[#This Row],[연령대]], 1, 0),IF(COUNT(표장르정리[[#This Row],[RPG]]),1,0)), 1, 0)</f>
        <v>0</v>
      </c>
      <c r="B176" s="3">
        <f>IF(AND(IF('차트 정리 표'!$O$2 = 표메인[[#This Row],[연령대]], 1, 0),IF(COUNT(표장르정리[[#This Row],[AOS]]),1,0)),1,0)</f>
        <v>0</v>
      </c>
      <c r="C176" s="3">
        <f>IF(AND(IF('차트 정리 표'!$O$2 = 표메인[[#This Row],[연령대]], 1, 0),IF(COUNT(표장르정리[[#This Row],[FPS]]),1,0)),1,0)</f>
        <v>0</v>
      </c>
      <c r="D176" s="3">
        <f>IF(AND(IF('차트 정리 표'!$O$2 = 표메인[[#This Row],[연령대]], 1, 0),IF(COUNT(표장르정리[[#This Row],[CCG]]),1,0)),1,0)</f>
        <v>0</v>
      </c>
      <c r="E176" s="3">
        <f>IF(AND(IF('차트 정리 표'!$O$2 = 표메인[[#This Row],[연령대]], 1, 0),IF(COUNT(표장르정리[[#This Row],[Roguelike]]),1,0)),1,0)</f>
        <v>0</v>
      </c>
      <c r="F176" s="3">
        <f>IF(AND(IF('차트 정리 표'!$O$2 = 표메인[[#This Row],[연령대]], 1, 0),IF(COUNT(표장르정리[[#This Row],[Soulslike]]),1,0)),1,0)</f>
        <v>0</v>
      </c>
      <c r="G176" s="3">
        <f>IF(AND(IF('차트 정리 표'!$O$2 = 표메인[[#This Row],[연령대]], 1, 0),IF(COUNT(표장르정리[[#This Row],[Rhythm]]),1,0)),1,0)</f>
        <v>0</v>
      </c>
      <c r="H176" s="3">
        <f>IF(AND(IF('차트 정리 표'!$O$2 = 표메인[[#This Row],[연령대]], 1, 0),IF(COUNT(표장르정리[[#This Row],[Racing]]),1,0)),1,0)</f>
        <v>0</v>
      </c>
      <c r="I176" s="3">
        <f>IF(AND(IF('차트 정리 표'!$O$2 = 표메인[[#This Row],[연령대]], 1, 0),IF(COUNT(표장르정리[[#This Row],[Sport]]),1,0)),1,0)</f>
        <v>0</v>
      </c>
      <c r="J176" s="3">
        <f>IF(AND(IF('차트 정리 표'!$O$2 = 표메인[[#This Row],[연령대]], 1, 0),IF(COUNT(표장르정리[[#This Row],[Stealth]]),1,0)),1,0)</f>
        <v>0</v>
      </c>
      <c r="K176" s="3">
        <f>IF(AND(IF('차트 정리 표'!$O$2 = 표메인[[#This Row],[연령대]], 1, 0),IF(COUNT(표장르정리[[#This Row],[Strategy]]),1,0)),1,0)</f>
        <v>0</v>
      </c>
      <c r="L176" s="3">
        <f>IF(AND(IF('차트 정리 표'!$O$2 = 표메인[[#This Row],[연령대]], 1, 0),IF(COUNT(표장르정리[[#This Row],[Puzzle]]),1,0)),1,0)</f>
        <v>0</v>
      </c>
      <c r="M176" s="3">
        <f>IF(AND(IF('차트 정리 표'!$O$2 = 표메인[[#This Row],[연령대]], 1, 0),IF(COUNT(표장르정리[[#This Row],[Board]]),1,0)),1,0)</f>
        <v>0</v>
      </c>
      <c r="N176" s="3">
        <f>IF(AND(IF('차트 정리 표'!$O$2 = 표메인[[#This Row],[연령대]], 1, 0),IF(COUNT(표장르정리[[#This Row],[Arcade]]),1,0)),1,0)</f>
        <v>0</v>
      </c>
      <c r="O176" s="3">
        <f>IF(AND(IF('차트 정리 표'!$O$2 = 표메인[[#This Row],[연령대]], 1, 0),IF(COUNT(표장르정리[[#This Row],[Simulation]]),1,0)),1,0)</f>
        <v>0</v>
      </c>
      <c r="P176" s="34">
        <f>IF(AND(IF('차트 정리 표'!$O$19 = 표메인[[#This Row],[연령대]], 1, 0),IF('차트 정리 표'!$J$20=표메인[[#This Row],[타격감
시각적 효과]],1,0)),1,0)</f>
        <v>0</v>
      </c>
      <c r="Q176" s="34">
        <f>IF(AND(IF('차트 정리 표'!$O$19 = 표메인[[#This Row],[연령대]], 1, 0),IF('차트 정리 표'!$J$21=표메인[[#This Row],[타격감
시각적 효과]],1,0)),1,0)</f>
        <v>0</v>
      </c>
      <c r="R176" s="34">
        <f>IF(AND(IF('차트 정리 표'!$O$19 = 표메인[[#This Row],[연령대]], 1, 0),IF('차트 정리 표'!$J$22=표메인[[#This Row],[타격감
시각적 효과]],1,0)),1,0)</f>
        <v>0</v>
      </c>
      <c r="S176" s="34">
        <f>IF(AND(IF('차트 정리 표'!$O$19 = 표메인[[#This Row],[연령대]], 1, 0),IF('차트 정리 표'!$J$23=표메인[[#This Row],[타격감
시각적 효과]],1,0)),1,0)</f>
        <v>0</v>
      </c>
      <c r="T176" s="34">
        <f>IF(AND(IF('차트 정리 표'!$O$25 = 표메인[[#This Row],[연령대]], 1, 0),IF('차트 정리 표'!$J$26=표메인[게임몰입도
청각적 효과],1,0)),1,0)</f>
        <v>0</v>
      </c>
      <c r="U176" s="34">
        <f>IF(AND(IF('차트 정리 표'!$O$25 = 표메인[[#This Row],[연령대]], 1, 0),IF('차트 정리 표'!$J$27=표메인[게임몰입도
청각적 효과],1,0)),1,0)</f>
        <v>0</v>
      </c>
      <c r="V176" s="34">
        <f>IF(AND(IF('차트 정리 표'!$O$25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표'!$O$2 = 표메인[[#This Row],[연령대]], 1, 0),IF(COUNT(표장르정리[[#This Row],[RPG]]),1,0)), 1, 0)</f>
        <v>0</v>
      </c>
      <c r="B177" s="3">
        <f>IF(AND(IF('차트 정리 표'!$O$2 = 표메인[[#This Row],[연령대]], 1, 0),IF(COUNT(표장르정리[[#This Row],[AOS]]),1,0)),1,0)</f>
        <v>1</v>
      </c>
      <c r="C177" s="3">
        <f>IF(AND(IF('차트 정리 표'!$O$2 = 표메인[[#This Row],[연령대]], 1, 0),IF(COUNT(표장르정리[[#This Row],[FPS]]),1,0)),1,0)</f>
        <v>0</v>
      </c>
      <c r="D177" s="3">
        <f>IF(AND(IF('차트 정리 표'!$O$2 = 표메인[[#This Row],[연령대]], 1, 0),IF(COUNT(표장르정리[[#This Row],[CCG]]),1,0)),1,0)</f>
        <v>0</v>
      </c>
      <c r="E177" s="3">
        <f>IF(AND(IF('차트 정리 표'!$O$2 = 표메인[[#This Row],[연령대]], 1, 0),IF(COUNT(표장르정리[[#This Row],[Roguelike]]),1,0)),1,0)</f>
        <v>0</v>
      </c>
      <c r="F177" s="3">
        <f>IF(AND(IF('차트 정리 표'!$O$2 = 표메인[[#This Row],[연령대]], 1, 0),IF(COUNT(표장르정리[[#This Row],[Soulslike]]),1,0)),1,0)</f>
        <v>0</v>
      </c>
      <c r="G177" s="3">
        <f>IF(AND(IF('차트 정리 표'!$O$2 = 표메인[[#This Row],[연령대]], 1, 0),IF(COUNT(표장르정리[[#This Row],[Rhythm]]),1,0)),1,0)</f>
        <v>0</v>
      </c>
      <c r="H177" s="3">
        <f>IF(AND(IF('차트 정리 표'!$O$2 = 표메인[[#This Row],[연령대]], 1, 0),IF(COUNT(표장르정리[[#This Row],[Racing]]),1,0)),1,0)</f>
        <v>0</v>
      </c>
      <c r="I177" s="3">
        <f>IF(AND(IF('차트 정리 표'!$O$2 = 표메인[[#This Row],[연령대]], 1, 0),IF(COUNT(표장르정리[[#This Row],[Sport]]),1,0)),1,0)</f>
        <v>0</v>
      </c>
      <c r="J177" s="3">
        <f>IF(AND(IF('차트 정리 표'!$O$2 = 표메인[[#This Row],[연령대]], 1, 0),IF(COUNT(표장르정리[[#This Row],[Stealth]]),1,0)),1,0)</f>
        <v>0</v>
      </c>
      <c r="K177" s="3">
        <f>IF(AND(IF('차트 정리 표'!$O$2 = 표메인[[#This Row],[연령대]], 1, 0),IF(COUNT(표장르정리[[#This Row],[Strategy]]),1,0)),1,0)</f>
        <v>0</v>
      </c>
      <c r="L177" s="3">
        <f>IF(AND(IF('차트 정리 표'!$O$2 = 표메인[[#This Row],[연령대]], 1, 0),IF(COUNT(표장르정리[[#This Row],[Puzzle]]),1,0)),1,0)</f>
        <v>0</v>
      </c>
      <c r="M177" s="3">
        <f>IF(AND(IF('차트 정리 표'!$O$2 = 표메인[[#This Row],[연령대]], 1, 0),IF(COUNT(표장르정리[[#This Row],[Board]]),1,0)),1,0)</f>
        <v>0</v>
      </c>
      <c r="N177" s="3">
        <f>IF(AND(IF('차트 정리 표'!$O$2 = 표메인[[#This Row],[연령대]], 1, 0),IF(COUNT(표장르정리[[#This Row],[Arcade]]),1,0)),1,0)</f>
        <v>0</v>
      </c>
      <c r="O177" s="3">
        <f>IF(AND(IF('차트 정리 표'!$O$2 = 표메인[[#This Row],[연령대]], 1, 0),IF(COUNT(표장르정리[[#This Row],[Simulation]]),1,0)),1,0)</f>
        <v>0</v>
      </c>
      <c r="P177" s="34">
        <f>IF(AND(IF('차트 정리 표'!$O$19 = 표메인[[#This Row],[연령대]], 1, 0),IF('차트 정리 표'!$J$20=표메인[[#This Row],[타격감
시각적 효과]],1,0)),1,0)</f>
        <v>0</v>
      </c>
      <c r="Q177" s="34">
        <f>IF(AND(IF('차트 정리 표'!$O$19 = 표메인[[#This Row],[연령대]], 1, 0),IF('차트 정리 표'!$J$21=표메인[[#This Row],[타격감
시각적 효과]],1,0)),1,0)</f>
        <v>1</v>
      </c>
      <c r="R177" s="34">
        <f>IF(AND(IF('차트 정리 표'!$O$19 = 표메인[[#This Row],[연령대]], 1, 0),IF('차트 정리 표'!$J$22=표메인[[#This Row],[타격감
시각적 효과]],1,0)),1,0)</f>
        <v>0</v>
      </c>
      <c r="S177" s="34">
        <f>IF(AND(IF('차트 정리 표'!$O$19 = 표메인[[#This Row],[연령대]], 1, 0),IF('차트 정리 표'!$J$23=표메인[[#This Row],[타격감
시각적 효과]],1,0)),1,0)</f>
        <v>0</v>
      </c>
      <c r="T177" s="34">
        <f>IF(AND(IF('차트 정리 표'!$O$25 = 표메인[[#This Row],[연령대]], 1, 0),IF('차트 정리 표'!$J$26=표메인[게임몰입도
청각적 효과],1,0)),1,0)</f>
        <v>1</v>
      </c>
      <c r="U177" s="34">
        <f>IF(AND(IF('차트 정리 표'!$O$25 = 표메인[[#This Row],[연령대]], 1, 0),IF('차트 정리 표'!$J$27=표메인[게임몰입도
청각적 효과],1,0)),1,0)</f>
        <v>0</v>
      </c>
      <c r="V177" s="34">
        <f>IF(AND(IF('차트 정리 표'!$O$25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표'!$O$2 = 표메인[[#This Row],[연령대]], 1, 0),IF(COUNT(표장르정리[[#This Row],[RPG]]),1,0)), 1, 0)</f>
        <v>1</v>
      </c>
      <c r="B178" s="3">
        <f>IF(AND(IF('차트 정리 표'!$O$2 = 표메인[[#This Row],[연령대]], 1, 0),IF(COUNT(표장르정리[[#This Row],[AOS]]),1,0)),1,0)</f>
        <v>0</v>
      </c>
      <c r="C178" s="3">
        <f>IF(AND(IF('차트 정리 표'!$O$2 = 표메인[[#This Row],[연령대]], 1, 0),IF(COUNT(표장르정리[[#This Row],[FPS]]),1,0)),1,0)</f>
        <v>0</v>
      </c>
      <c r="D178" s="3">
        <f>IF(AND(IF('차트 정리 표'!$O$2 = 표메인[[#This Row],[연령대]], 1, 0),IF(COUNT(표장르정리[[#This Row],[CCG]]),1,0)),1,0)</f>
        <v>0</v>
      </c>
      <c r="E178" s="3">
        <f>IF(AND(IF('차트 정리 표'!$O$2 = 표메인[[#This Row],[연령대]], 1, 0),IF(COUNT(표장르정리[[#This Row],[Roguelike]]),1,0)),1,0)</f>
        <v>0</v>
      </c>
      <c r="F178" s="3">
        <f>IF(AND(IF('차트 정리 표'!$O$2 = 표메인[[#This Row],[연령대]], 1, 0),IF(COUNT(표장르정리[[#This Row],[Soulslike]]),1,0)),1,0)</f>
        <v>0</v>
      </c>
      <c r="G178" s="3">
        <f>IF(AND(IF('차트 정리 표'!$O$2 = 표메인[[#This Row],[연령대]], 1, 0),IF(COUNT(표장르정리[[#This Row],[Rhythm]]),1,0)),1,0)</f>
        <v>0</v>
      </c>
      <c r="H178" s="3">
        <f>IF(AND(IF('차트 정리 표'!$O$2 = 표메인[[#This Row],[연령대]], 1, 0),IF(COUNT(표장르정리[[#This Row],[Racing]]),1,0)),1,0)</f>
        <v>0</v>
      </c>
      <c r="I178" s="3">
        <f>IF(AND(IF('차트 정리 표'!$O$2 = 표메인[[#This Row],[연령대]], 1, 0),IF(COUNT(표장르정리[[#This Row],[Sport]]),1,0)),1,0)</f>
        <v>0</v>
      </c>
      <c r="J178" s="3">
        <f>IF(AND(IF('차트 정리 표'!$O$2 = 표메인[[#This Row],[연령대]], 1, 0),IF(COUNT(표장르정리[[#This Row],[Stealth]]),1,0)),1,0)</f>
        <v>0</v>
      </c>
      <c r="K178" s="3">
        <f>IF(AND(IF('차트 정리 표'!$O$2 = 표메인[[#This Row],[연령대]], 1, 0),IF(COUNT(표장르정리[[#This Row],[Strategy]]),1,0)),1,0)</f>
        <v>0</v>
      </c>
      <c r="L178" s="3">
        <f>IF(AND(IF('차트 정리 표'!$O$2 = 표메인[[#This Row],[연령대]], 1, 0),IF(COUNT(표장르정리[[#This Row],[Puzzle]]),1,0)),1,0)</f>
        <v>0</v>
      </c>
      <c r="M178" s="3">
        <f>IF(AND(IF('차트 정리 표'!$O$2 = 표메인[[#This Row],[연령대]], 1, 0),IF(COUNT(표장르정리[[#This Row],[Board]]),1,0)),1,0)</f>
        <v>0</v>
      </c>
      <c r="N178" s="3">
        <f>IF(AND(IF('차트 정리 표'!$O$2 = 표메인[[#This Row],[연령대]], 1, 0),IF(COUNT(표장르정리[[#This Row],[Arcade]]),1,0)),1,0)</f>
        <v>0</v>
      </c>
      <c r="O178" s="3">
        <f>IF(AND(IF('차트 정리 표'!$O$2 = 표메인[[#This Row],[연령대]], 1, 0),IF(COUNT(표장르정리[[#This Row],[Simulation]]),1,0)),1,0)</f>
        <v>0</v>
      </c>
      <c r="P178" s="34">
        <f>IF(AND(IF('차트 정리 표'!$O$19 = 표메인[[#This Row],[연령대]], 1, 0),IF('차트 정리 표'!$J$20=표메인[[#This Row],[타격감
시각적 효과]],1,0)),1,0)</f>
        <v>1</v>
      </c>
      <c r="Q178" s="34">
        <f>IF(AND(IF('차트 정리 표'!$O$19 = 표메인[[#This Row],[연령대]], 1, 0),IF('차트 정리 표'!$J$21=표메인[[#This Row],[타격감
시각적 효과]],1,0)),1,0)</f>
        <v>0</v>
      </c>
      <c r="R178" s="34">
        <f>IF(AND(IF('차트 정리 표'!$O$19 = 표메인[[#This Row],[연령대]], 1, 0),IF('차트 정리 표'!$J$22=표메인[[#This Row],[타격감
시각적 효과]],1,0)),1,0)</f>
        <v>0</v>
      </c>
      <c r="S178" s="34">
        <f>IF(AND(IF('차트 정리 표'!$O$19 = 표메인[[#This Row],[연령대]], 1, 0),IF('차트 정리 표'!$J$23=표메인[[#This Row],[타격감
시각적 효과]],1,0)),1,0)</f>
        <v>0</v>
      </c>
      <c r="T178" s="34">
        <f>IF(AND(IF('차트 정리 표'!$O$25 = 표메인[[#This Row],[연령대]], 1, 0),IF('차트 정리 표'!$J$26=표메인[게임몰입도
청각적 효과],1,0)),1,0)</f>
        <v>0</v>
      </c>
      <c r="U178" s="34">
        <f>IF(AND(IF('차트 정리 표'!$O$25 = 표메인[[#This Row],[연령대]], 1, 0),IF('차트 정리 표'!$J$27=표메인[게임몰입도
청각적 효과],1,0)),1,0)</f>
        <v>0</v>
      </c>
      <c r="V178" s="34">
        <f>IF(AND(IF('차트 정리 표'!$O$25 = 표메인[[#This Row],[연령대]], 1, 0),IF('차트 정리 표'!$J$28=표메인[게임몰입도
청각적 효과],1,0)),1,0)</f>
        <v>1</v>
      </c>
    </row>
    <row r="179" spans="1:22" x14ac:dyDescent="0.3">
      <c r="A179" s="3">
        <f>IF(AND(IF('차트 정리 표'!$O$2 = 표메인[[#This Row],[연령대]], 1, 0),IF(COUNT(표장르정리[[#This Row],[RPG]]),1,0)), 1, 0)</f>
        <v>1</v>
      </c>
      <c r="B179" s="3">
        <f>IF(AND(IF('차트 정리 표'!$O$2 = 표메인[[#This Row],[연령대]], 1, 0),IF(COUNT(표장르정리[[#This Row],[AOS]]),1,0)),1,0)</f>
        <v>1</v>
      </c>
      <c r="C179" s="3">
        <f>IF(AND(IF('차트 정리 표'!$O$2 = 표메인[[#This Row],[연령대]], 1, 0),IF(COUNT(표장르정리[[#This Row],[FPS]]),1,0)),1,0)</f>
        <v>0</v>
      </c>
      <c r="D179" s="3">
        <f>IF(AND(IF('차트 정리 표'!$O$2 = 표메인[[#This Row],[연령대]], 1, 0),IF(COUNT(표장르정리[[#This Row],[CCG]]),1,0)),1,0)</f>
        <v>1</v>
      </c>
      <c r="E179" s="3">
        <f>IF(AND(IF('차트 정리 표'!$O$2 = 표메인[[#This Row],[연령대]], 1, 0),IF(COUNT(표장르정리[[#This Row],[Roguelike]]),1,0)),1,0)</f>
        <v>0</v>
      </c>
      <c r="F179" s="3">
        <f>IF(AND(IF('차트 정리 표'!$O$2 = 표메인[[#This Row],[연령대]], 1, 0),IF(COUNT(표장르정리[[#This Row],[Soulslike]]),1,0)),1,0)</f>
        <v>0</v>
      </c>
      <c r="G179" s="3">
        <f>IF(AND(IF('차트 정리 표'!$O$2 = 표메인[[#This Row],[연령대]], 1, 0),IF(COUNT(표장르정리[[#This Row],[Rhythm]]),1,0)),1,0)</f>
        <v>0</v>
      </c>
      <c r="H179" s="3">
        <f>IF(AND(IF('차트 정리 표'!$O$2 = 표메인[[#This Row],[연령대]], 1, 0),IF(COUNT(표장르정리[[#This Row],[Racing]]),1,0)),1,0)</f>
        <v>0</v>
      </c>
      <c r="I179" s="3">
        <f>IF(AND(IF('차트 정리 표'!$O$2 = 표메인[[#This Row],[연령대]], 1, 0),IF(COUNT(표장르정리[[#This Row],[Sport]]),1,0)),1,0)</f>
        <v>0</v>
      </c>
      <c r="J179" s="3">
        <f>IF(AND(IF('차트 정리 표'!$O$2 = 표메인[[#This Row],[연령대]], 1, 0),IF(COUNT(표장르정리[[#This Row],[Stealth]]),1,0)),1,0)</f>
        <v>0</v>
      </c>
      <c r="K179" s="3">
        <f>IF(AND(IF('차트 정리 표'!$O$2 = 표메인[[#This Row],[연령대]], 1, 0),IF(COUNT(표장르정리[[#This Row],[Strategy]]),1,0)),1,0)</f>
        <v>0</v>
      </c>
      <c r="L179" s="3">
        <f>IF(AND(IF('차트 정리 표'!$O$2 = 표메인[[#This Row],[연령대]], 1, 0),IF(COUNT(표장르정리[[#This Row],[Puzzle]]),1,0)),1,0)</f>
        <v>0</v>
      </c>
      <c r="M179" s="3">
        <f>IF(AND(IF('차트 정리 표'!$O$2 = 표메인[[#This Row],[연령대]], 1, 0),IF(COUNT(표장르정리[[#This Row],[Board]]),1,0)),1,0)</f>
        <v>0</v>
      </c>
      <c r="N179" s="3">
        <f>IF(AND(IF('차트 정리 표'!$O$2 = 표메인[[#This Row],[연령대]], 1, 0),IF(COUNT(표장르정리[[#This Row],[Arcade]]),1,0)),1,0)</f>
        <v>0</v>
      </c>
      <c r="O179" s="3">
        <f>IF(AND(IF('차트 정리 표'!$O$2 = 표메인[[#This Row],[연령대]], 1, 0),IF(COUNT(표장르정리[[#This Row],[Simulation]]),1,0)),1,0)</f>
        <v>0</v>
      </c>
      <c r="P179" s="34">
        <f>IF(AND(IF('차트 정리 표'!$O$19 = 표메인[[#This Row],[연령대]], 1, 0),IF('차트 정리 표'!$J$20=표메인[[#This Row],[타격감
시각적 효과]],1,0)),1,0)</f>
        <v>0</v>
      </c>
      <c r="Q179" s="34">
        <f>IF(AND(IF('차트 정리 표'!$O$19 = 표메인[[#This Row],[연령대]], 1, 0),IF('차트 정리 표'!$J$21=표메인[[#This Row],[타격감
시각적 효과]],1,0)),1,0)</f>
        <v>0</v>
      </c>
      <c r="R179" s="34">
        <f>IF(AND(IF('차트 정리 표'!$O$19 = 표메인[[#This Row],[연령대]], 1, 0),IF('차트 정리 표'!$J$22=표메인[[#This Row],[타격감
시각적 효과]],1,0)),1,0)</f>
        <v>0</v>
      </c>
      <c r="S179" s="34">
        <f>IF(AND(IF('차트 정리 표'!$O$19 = 표메인[[#This Row],[연령대]], 1, 0),IF('차트 정리 표'!$J$23=표메인[[#This Row],[타격감
시각적 효과]],1,0)),1,0)</f>
        <v>1</v>
      </c>
      <c r="T179" s="34">
        <f>IF(AND(IF('차트 정리 표'!$O$25 = 표메인[[#This Row],[연령대]], 1, 0),IF('차트 정리 표'!$J$26=표메인[게임몰입도
청각적 효과],1,0)),1,0)</f>
        <v>0</v>
      </c>
      <c r="U179" s="34">
        <f>IF(AND(IF('차트 정리 표'!$O$25 = 표메인[[#This Row],[연령대]], 1, 0),IF('차트 정리 표'!$J$27=표메인[게임몰입도
청각적 효과],1,0)),1,0)</f>
        <v>0</v>
      </c>
      <c r="V179" s="34">
        <f>IF(AND(IF('차트 정리 표'!$O$25 = 표메인[[#This Row],[연령대]], 1, 0),IF('차트 정리 표'!$J$28=표메인[게임몰입도
청각적 효과],1,0)),1,0)</f>
        <v>1</v>
      </c>
    </row>
    <row r="180" spans="1:22" x14ac:dyDescent="0.3">
      <c r="A180" s="3">
        <f>IF(AND(IF('차트 정리 표'!$O$2 = 표메인[[#This Row],[연령대]], 1, 0),IF(COUNT(표장르정리[[#This Row],[RPG]]),1,0)), 1, 0)</f>
        <v>0</v>
      </c>
      <c r="B180" s="3">
        <f>IF(AND(IF('차트 정리 표'!$O$2 = 표메인[[#This Row],[연령대]], 1, 0),IF(COUNT(표장르정리[[#This Row],[AOS]]),1,0)),1,0)</f>
        <v>0</v>
      </c>
      <c r="C180" s="3">
        <f>IF(AND(IF('차트 정리 표'!$O$2 = 표메인[[#This Row],[연령대]], 1, 0),IF(COUNT(표장르정리[[#This Row],[FPS]]),1,0)),1,0)</f>
        <v>1</v>
      </c>
      <c r="D180" s="3">
        <f>IF(AND(IF('차트 정리 표'!$O$2 = 표메인[[#This Row],[연령대]], 1, 0),IF(COUNT(표장르정리[[#This Row],[CCG]]),1,0)),1,0)</f>
        <v>0</v>
      </c>
      <c r="E180" s="3">
        <f>IF(AND(IF('차트 정리 표'!$O$2 = 표메인[[#This Row],[연령대]], 1, 0),IF(COUNT(표장르정리[[#This Row],[Roguelike]]),1,0)),1,0)</f>
        <v>0</v>
      </c>
      <c r="F180" s="3">
        <f>IF(AND(IF('차트 정리 표'!$O$2 = 표메인[[#This Row],[연령대]], 1, 0),IF(COUNT(표장르정리[[#This Row],[Soulslike]]),1,0)),1,0)</f>
        <v>0</v>
      </c>
      <c r="G180" s="3">
        <f>IF(AND(IF('차트 정리 표'!$O$2 = 표메인[[#This Row],[연령대]], 1, 0),IF(COUNT(표장르정리[[#This Row],[Rhythm]]),1,0)),1,0)</f>
        <v>0</v>
      </c>
      <c r="H180" s="3">
        <f>IF(AND(IF('차트 정리 표'!$O$2 = 표메인[[#This Row],[연령대]], 1, 0),IF(COUNT(표장르정리[[#This Row],[Racing]]),1,0)),1,0)</f>
        <v>0</v>
      </c>
      <c r="I180" s="3">
        <f>IF(AND(IF('차트 정리 표'!$O$2 = 표메인[[#This Row],[연령대]], 1, 0),IF(COUNT(표장르정리[[#This Row],[Sport]]),1,0)),1,0)</f>
        <v>0</v>
      </c>
      <c r="J180" s="3">
        <f>IF(AND(IF('차트 정리 표'!$O$2 = 표메인[[#This Row],[연령대]], 1, 0),IF(COUNT(표장르정리[[#This Row],[Stealth]]),1,0)),1,0)</f>
        <v>0</v>
      </c>
      <c r="K180" s="3">
        <f>IF(AND(IF('차트 정리 표'!$O$2 = 표메인[[#This Row],[연령대]], 1, 0),IF(COUNT(표장르정리[[#This Row],[Strategy]]),1,0)),1,0)</f>
        <v>0</v>
      </c>
      <c r="L180" s="3">
        <f>IF(AND(IF('차트 정리 표'!$O$2 = 표메인[[#This Row],[연령대]], 1, 0),IF(COUNT(표장르정리[[#This Row],[Puzzle]]),1,0)),1,0)</f>
        <v>0</v>
      </c>
      <c r="M180" s="3">
        <f>IF(AND(IF('차트 정리 표'!$O$2 = 표메인[[#This Row],[연령대]], 1, 0),IF(COUNT(표장르정리[[#This Row],[Board]]),1,0)),1,0)</f>
        <v>0</v>
      </c>
      <c r="N180" s="3">
        <f>IF(AND(IF('차트 정리 표'!$O$2 = 표메인[[#This Row],[연령대]], 1, 0),IF(COUNT(표장르정리[[#This Row],[Arcade]]),1,0)),1,0)</f>
        <v>0</v>
      </c>
      <c r="O180" s="3">
        <f>IF(AND(IF('차트 정리 표'!$O$2 = 표메인[[#This Row],[연령대]], 1, 0),IF(COUNT(표장르정리[[#This Row],[Simulation]]),1,0)),1,0)</f>
        <v>0</v>
      </c>
      <c r="P180" s="34">
        <f>IF(AND(IF('차트 정리 표'!$O$19 = 표메인[[#This Row],[연령대]], 1, 0),IF('차트 정리 표'!$J$20=표메인[[#This Row],[타격감
시각적 효과]],1,0)),1,0)</f>
        <v>1</v>
      </c>
      <c r="Q180" s="34">
        <f>IF(AND(IF('차트 정리 표'!$O$19 = 표메인[[#This Row],[연령대]], 1, 0),IF('차트 정리 표'!$J$21=표메인[[#This Row],[타격감
시각적 효과]],1,0)),1,0)</f>
        <v>0</v>
      </c>
      <c r="R180" s="34">
        <f>IF(AND(IF('차트 정리 표'!$O$19 = 표메인[[#This Row],[연령대]], 1, 0),IF('차트 정리 표'!$J$22=표메인[[#This Row],[타격감
시각적 효과]],1,0)),1,0)</f>
        <v>0</v>
      </c>
      <c r="S180" s="34">
        <f>IF(AND(IF('차트 정리 표'!$O$19 = 표메인[[#This Row],[연령대]], 1, 0),IF('차트 정리 표'!$J$23=표메인[[#This Row],[타격감
시각적 효과]],1,0)),1,0)</f>
        <v>0</v>
      </c>
      <c r="T180" s="34">
        <f>IF(AND(IF('차트 정리 표'!$O$25 = 표메인[[#This Row],[연령대]], 1, 0),IF('차트 정리 표'!$J$26=표메인[게임몰입도
청각적 효과],1,0)),1,0)</f>
        <v>1</v>
      </c>
      <c r="U180" s="34">
        <f>IF(AND(IF('차트 정리 표'!$O$25 = 표메인[[#This Row],[연령대]], 1, 0),IF('차트 정리 표'!$J$27=표메인[게임몰입도
청각적 효과],1,0)),1,0)</f>
        <v>0</v>
      </c>
      <c r="V180" s="34">
        <f>IF(AND(IF('차트 정리 표'!$O$25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표'!$O$2 = 표메인[[#This Row],[연령대]], 1, 0),IF(COUNT(표장르정리[[#This Row],[RPG]]),1,0)), 1, 0)</f>
        <v>0</v>
      </c>
      <c r="B181" s="3">
        <f>IF(AND(IF('차트 정리 표'!$O$2 = 표메인[[#This Row],[연령대]], 1, 0),IF(COUNT(표장르정리[[#This Row],[AOS]]),1,0)),1,0)</f>
        <v>0</v>
      </c>
      <c r="C181" s="3">
        <f>IF(AND(IF('차트 정리 표'!$O$2 = 표메인[[#This Row],[연령대]], 1, 0),IF(COUNT(표장르정리[[#This Row],[FPS]]),1,0)),1,0)</f>
        <v>0</v>
      </c>
      <c r="D181" s="3">
        <f>IF(AND(IF('차트 정리 표'!$O$2 = 표메인[[#This Row],[연령대]], 1, 0),IF(COUNT(표장르정리[[#This Row],[CCG]]),1,0)),1,0)</f>
        <v>0</v>
      </c>
      <c r="E181" s="3">
        <f>IF(AND(IF('차트 정리 표'!$O$2 = 표메인[[#This Row],[연령대]], 1, 0),IF(COUNT(표장르정리[[#This Row],[Roguelike]]),1,0)),1,0)</f>
        <v>0</v>
      </c>
      <c r="F181" s="3">
        <f>IF(AND(IF('차트 정리 표'!$O$2 = 표메인[[#This Row],[연령대]], 1, 0),IF(COUNT(표장르정리[[#This Row],[Soulslike]]),1,0)),1,0)</f>
        <v>0</v>
      </c>
      <c r="G181" s="3">
        <f>IF(AND(IF('차트 정리 표'!$O$2 = 표메인[[#This Row],[연령대]], 1, 0),IF(COUNT(표장르정리[[#This Row],[Rhythm]]),1,0)),1,0)</f>
        <v>0</v>
      </c>
      <c r="H181" s="3">
        <f>IF(AND(IF('차트 정리 표'!$O$2 = 표메인[[#This Row],[연령대]], 1, 0),IF(COUNT(표장르정리[[#This Row],[Racing]]),1,0)),1,0)</f>
        <v>0</v>
      </c>
      <c r="I181" s="3">
        <f>IF(AND(IF('차트 정리 표'!$O$2 = 표메인[[#This Row],[연령대]], 1, 0),IF(COUNT(표장르정리[[#This Row],[Sport]]),1,0)),1,0)</f>
        <v>0</v>
      </c>
      <c r="J181" s="3">
        <f>IF(AND(IF('차트 정리 표'!$O$2 = 표메인[[#This Row],[연령대]], 1, 0),IF(COUNT(표장르정리[[#This Row],[Stealth]]),1,0)),1,0)</f>
        <v>0</v>
      </c>
      <c r="K181" s="3">
        <f>IF(AND(IF('차트 정리 표'!$O$2 = 표메인[[#This Row],[연령대]], 1, 0),IF(COUNT(표장르정리[[#This Row],[Strategy]]),1,0)),1,0)</f>
        <v>0</v>
      </c>
      <c r="L181" s="3">
        <f>IF(AND(IF('차트 정리 표'!$O$2 = 표메인[[#This Row],[연령대]], 1, 0),IF(COUNT(표장르정리[[#This Row],[Puzzle]]),1,0)),1,0)</f>
        <v>0</v>
      </c>
      <c r="M181" s="3">
        <f>IF(AND(IF('차트 정리 표'!$O$2 = 표메인[[#This Row],[연령대]], 1, 0),IF(COUNT(표장르정리[[#This Row],[Board]]),1,0)),1,0)</f>
        <v>0</v>
      </c>
      <c r="N181" s="3">
        <f>IF(AND(IF('차트 정리 표'!$O$2 = 표메인[[#This Row],[연령대]], 1, 0),IF(COUNT(표장르정리[[#This Row],[Arcade]]),1,0)),1,0)</f>
        <v>0</v>
      </c>
      <c r="O181" s="3">
        <f>IF(AND(IF('차트 정리 표'!$O$2 = 표메인[[#This Row],[연령대]], 1, 0),IF(COUNT(표장르정리[[#This Row],[Simulation]]),1,0)),1,0)</f>
        <v>0</v>
      </c>
      <c r="P181" s="34">
        <f>IF(AND(IF('차트 정리 표'!$O$19 = 표메인[[#This Row],[연령대]], 1, 0),IF('차트 정리 표'!$J$20=표메인[[#This Row],[타격감
시각적 효과]],1,0)),1,0)</f>
        <v>1</v>
      </c>
      <c r="Q181" s="34">
        <f>IF(AND(IF('차트 정리 표'!$O$19 = 표메인[[#This Row],[연령대]], 1, 0),IF('차트 정리 표'!$J$21=표메인[[#This Row],[타격감
시각적 효과]],1,0)),1,0)</f>
        <v>0</v>
      </c>
      <c r="R181" s="34">
        <f>IF(AND(IF('차트 정리 표'!$O$19 = 표메인[[#This Row],[연령대]], 1, 0),IF('차트 정리 표'!$J$22=표메인[[#This Row],[타격감
시각적 효과]],1,0)),1,0)</f>
        <v>0</v>
      </c>
      <c r="S181" s="34">
        <f>IF(AND(IF('차트 정리 표'!$O$19 = 표메인[[#This Row],[연령대]], 1, 0),IF('차트 정리 표'!$J$23=표메인[[#This Row],[타격감
시각적 효과]],1,0)),1,0)</f>
        <v>0</v>
      </c>
      <c r="T181" s="34">
        <f>IF(AND(IF('차트 정리 표'!$O$25 = 표메인[[#This Row],[연령대]], 1, 0),IF('차트 정리 표'!$J$26=표메인[게임몰입도
청각적 효과],1,0)),1,0)</f>
        <v>1</v>
      </c>
      <c r="U181" s="34">
        <f>IF(AND(IF('차트 정리 표'!$O$25 = 표메인[[#This Row],[연령대]], 1, 0),IF('차트 정리 표'!$J$27=표메인[게임몰입도
청각적 효과],1,0)),1,0)</f>
        <v>0</v>
      </c>
      <c r="V181" s="34">
        <f>IF(AND(IF('차트 정리 표'!$O$25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표'!$O$2 = 표메인[[#This Row],[연령대]], 1, 0),IF(COUNT(표장르정리[[#This Row],[RPG]]),1,0)), 1, 0)</f>
        <v>1</v>
      </c>
      <c r="B182" s="3">
        <f>IF(AND(IF('차트 정리 표'!$O$2 = 표메인[[#This Row],[연령대]], 1, 0),IF(COUNT(표장르정리[[#This Row],[AOS]]),1,0)),1,0)</f>
        <v>0</v>
      </c>
      <c r="C182" s="3">
        <f>IF(AND(IF('차트 정리 표'!$O$2 = 표메인[[#This Row],[연령대]], 1, 0),IF(COUNT(표장르정리[[#This Row],[FPS]]),1,0)),1,0)</f>
        <v>0</v>
      </c>
      <c r="D182" s="3">
        <f>IF(AND(IF('차트 정리 표'!$O$2 = 표메인[[#This Row],[연령대]], 1, 0),IF(COUNT(표장르정리[[#This Row],[CCG]]),1,0)),1,0)</f>
        <v>0</v>
      </c>
      <c r="E182" s="3">
        <f>IF(AND(IF('차트 정리 표'!$O$2 = 표메인[[#This Row],[연령대]], 1, 0),IF(COUNT(표장르정리[[#This Row],[Roguelike]]),1,0)),1,0)</f>
        <v>0</v>
      </c>
      <c r="F182" s="3">
        <f>IF(AND(IF('차트 정리 표'!$O$2 = 표메인[[#This Row],[연령대]], 1, 0),IF(COUNT(표장르정리[[#This Row],[Soulslike]]),1,0)),1,0)</f>
        <v>0</v>
      </c>
      <c r="G182" s="3">
        <f>IF(AND(IF('차트 정리 표'!$O$2 = 표메인[[#This Row],[연령대]], 1, 0),IF(COUNT(표장르정리[[#This Row],[Rhythm]]),1,0)),1,0)</f>
        <v>0</v>
      </c>
      <c r="H182" s="3">
        <f>IF(AND(IF('차트 정리 표'!$O$2 = 표메인[[#This Row],[연령대]], 1, 0),IF(COUNT(표장르정리[[#This Row],[Racing]]),1,0)),1,0)</f>
        <v>0</v>
      </c>
      <c r="I182" s="3">
        <f>IF(AND(IF('차트 정리 표'!$O$2 = 표메인[[#This Row],[연령대]], 1, 0),IF(COUNT(표장르정리[[#This Row],[Sport]]),1,0)),1,0)</f>
        <v>0</v>
      </c>
      <c r="J182" s="3">
        <f>IF(AND(IF('차트 정리 표'!$O$2 = 표메인[[#This Row],[연령대]], 1, 0),IF(COUNT(표장르정리[[#This Row],[Stealth]]),1,0)),1,0)</f>
        <v>0</v>
      </c>
      <c r="K182" s="3">
        <f>IF(AND(IF('차트 정리 표'!$O$2 = 표메인[[#This Row],[연령대]], 1, 0),IF(COUNT(표장르정리[[#This Row],[Strategy]]),1,0)),1,0)</f>
        <v>0</v>
      </c>
      <c r="L182" s="3">
        <f>IF(AND(IF('차트 정리 표'!$O$2 = 표메인[[#This Row],[연령대]], 1, 0),IF(COUNT(표장르정리[[#This Row],[Puzzle]]),1,0)),1,0)</f>
        <v>0</v>
      </c>
      <c r="M182" s="3">
        <f>IF(AND(IF('차트 정리 표'!$O$2 = 표메인[[#This Row],[연령대]], 1, 0),IF(COUNT(표장르정리[[#This Row],[Board]]),1,0)),1,0)</f>
        <v>0</v>
      </c>
      <c r="N182" s="3">
        <f>IF(AND(IF('차트 정리 표'!$O$2 = 표메인[[#This Row],[연령대]], 1, 0),IF(COUNT(표장르정리[[#This Row],[Arcade]]),1,0)),1,0)</f>
        <v>0</v>
      </c>
      <c r="O182" s="3">
        <f>IF(AND(IF('차트 정리 표'!$O$2 = 표메인[[#This Row],[연령대]], 1, 0),IF(COUNT(표장르정리[[#This Row],[Simulation]]),1,0)),1,0)</f>
        <v>0</v>
      </c>
      <c r="P182" s="34">
        <f>IF(AND(IF('차트 정리 표'!$O$19 = 표메인[[#This Row],[연령대]], 1, 0),IF('차트 정리 표'!$J$20=표메인[[#This Row],[타격감
시각적 효과]],1,0)),1,0)</f>
        <v>1</v>
      </c>
      <c r="Q182" s="34">
        <f>IF(AND(IF('차트 정리 표'!$O$19 = 표메인[[#This Row],[연령대]], 1, 0),IF('차트 정리 표'!$J$21=표메인[[#This Row],[타격감
시각적 효과]],1,0)),1,0)</f>
        <v>0</v>
      </c>
      <c r="R182" s="34">
        <f>IF(AND(IF('차트 정리 표'!$O$19 = 표메인[[#This Row],[연령대]], 1, 0),IF('차트 정리 표'!$J$22=표메인[[#This Row],[타격감
시각적 효과]],1,0)),1,0)</f>
        <v>0</v>
      </c>
      <c r="S182" s="34">
        <f>IF(AND(IF('차트 정리 표'!$O$19 = 표메인[[#This Row],[연령대]], 1, 0),IF('차트 정리 표'!$J$23=표메인[[#This Row],[타격감
시각적 효과]],1,0)),1,0)</f>
        <v>0</v>
      </c>
      <c r="T182" s="34">
        <f>IF(AND(IF('차트 정리 표'!$O$25 = 표메인[[#This Row],[연령대]], 1, 0),IF('차트 정리 표'!$J$26=표메인[게임몰입도
청각적 효과],1,0)),1,0)</f>
        <v>0</v>
      </c>
      <c r="U182" s="34">
        <f>IF(AND(IF('차트 정리 표'!$O$25 = 표메인[[#This Row],[연령대]], 1, 0),IF('차트 정리 표'!$J$27=표메인[게임몰입도
청각적 효과],1,0)),1,0)</f>
        <v>0</v>
      </c>
      <c r="V182" s="34">
        <f>IF(AND(IF('차트 정리 표'!$O$25 = 표메인[[#This Row],[연령대]], 1, 0),IF('차트 정리 표'!$J$28=표메인[게임몰입도
청각적 효과],1,0)),1,0)</f>
        <v>1</v>
      </c>
    </row>
    <row r="183" spans="1:22" x14ac:dyDescent="0.3">
      <c r="A183" s="3">
        <f>IF(AND(IF('차트 정리 표'!$O$2 = 표메인[[#This Row],[연령대]], 1, 0),IF(COUNT(표장르정리[[#This Row],[RPG]]),1,0)), 1, 0)</f>
        <v>1</v>
      </c>
      <c r="B183" s="3">
        <f>IF(AND(IF('차트 정리 표'!$O$2 = 표메인[[#This Row],[연령대]], 1, 0),IF(COUNT(표장르정리[[#This Row],[AOS]]),1,0)),1,0)</f>
        <v>0</v>
      </c>
      <c r="C183" s="3">
        <f>IF(AND(IF('차트 정리 표'!$O$2 = 표메인[[#This Row],[연령대]], 1, 0),IF(COUNT(표장르정리[[#This Row],[FPS]]),1,0)),1,0)</f>
        <v>0</v>
      </c>
      <c r="D183" s="3">
        <f>IF(AND(IF('차트 정리 표'!$O$2 = 표메인[[#This Row],[연령대]], 1, 0),IF(COUNT(표장르정리[[#This Row],[CCG]]),1,0)),1,0)</f>
        <v>0</v>
      </c>
      <c r="E183" s="3">
        <f>IF(AND(IF('차트 정리 표'!$O$2 = 표메인[[#This Row],[연령대]], 1, 0),IF(COUNT(표장르정리[[#This Row],[Roguelike]]),1,0)),1,0)</f>
        <v>0</v>
      </c>
      <c r="F183" s="3">
        <f>IF(AND(IF('차트 정리 표'!$O$2 = 표메인[[#This Row],[연령대]], 1, 0),IF(COUNT(표장르정리[[#This Row],[Soulslike]]),1,0)),1,0)</f>
        <v>0</v>
      </c>
      <c r="G183" s="3">
        <f>IF(AND(IF('차트 정리 표'!$O$2 = 표메인[[#This Row],[연령대]], 1, 0),IF(COUNT(표장르정리[[#This Row],[Rhythm]]),1,0)),1,0)</f>
        <v>0</v>
      </c>
      <c r="H183" s="3">
        <f>IF(AND(IF('차트 정리 표'!$O$2 = 표메인[[#This Row],[연령대]], 1, 0),IF(COUNT(표장르정리[[#This Row],[Racing]]),1,0)),1,0)</f>
        <v>0</v>
      </c>
      <c r="I183" s="3">
        <f>IF(AND(IF('차트 정리 표'!$O$2 = 표메인[[#This Row],[연령대]], 1, 0),IF(COUNT(표장르정리[[#This Row],[Sport]]),1,0)),1,0)</f>
        <v>0</v>
      </c>
      <c r="J183" s="3">
        <f>IF(AND(IF('차트 정리 표'!$O$2 = 표메인[[#This Row],[연령대]], 1, 0),IF(COUNT(표장르정리[[#This Row],[Stealth]]),1,0)),1,0)</f>
        <v>0</v>
      </c>
      <c r="K183" s="3">
        <f>IF(AND(IF('차트 정리 표'!$O$2 = 표메인[[#This Row],[연령대]], 1, 0),IF(COUNT(표장르정리[[#This Row],[Strategy]]),1,0)),1,0)</f>
        <v>0</v>
      </c>
      <c r="L183" s="3">
        <f>IF(AND(IF('차트 정리 표'!$O$2 = 표메인[[#This Row],[연령대]], 1, 0),IF(COUNT(표장르정리[[#This Row],[Puzzle]]),1,0)),1,0)</f>
        <v>0</v>
      </c>
      <c r="M183" s="3">
        <f>IF(AND(IF('차트 정리 표'!$O$2 = 표메인[[#This Row],[연령대]], 1, 0),IF(COUNT(표장르정리[[#This Row],[Board]]),1,0)),1,0)</f>
        <v>0</v>
      </c>
      <c r="N183" s="3">
        <f>IF(AND(IF('차트 정리 표'!$O$2 = 표메인[[#This Row],[연령대]], 1, 0),IF(COUNT(표장르정리[[#This Row],[Arcade]]),1,0)),1,0)</f>
        <v>0</v>
      </c>
      <c r="O183" s="3">
        <f>IF(AND(IF('차트 정리 표'!$O$2 = 표메인[[#This Row],[연령대]], 1, 0),IF(COUNT(표장르정리[[#This Row],[Simulation]]),1,0)),1,0)</f>
        <v>0</v>
      </c>
      <c r="P183" s="34">
        <f>IF(AND(IF('차트 정리 표'!$O$19 = 표메인[[#This Row],[연령대]], 1, 0),IF('차트 정리 표'!$J$20=표메인[[#This Row],[타격감
시각적 효과]],1,0)),1,0)</f>
        <v>1</v>
      </c>
      <c r="Q183" s="34">
        <f>IF(AND(IF('차트 정리 표'!$O$19 = 표메인[[#This Row],[연령대]], 1, 0),IF('차트 정리 표'!$J$21=표메인[[#This Row],[타격감
시각적 효과]],1,0)),1,0)</f>
        <v>0</v>
      </c>
      <c r="R183" s="34">
        <f>IF(AND(IF('차트 정리 표'!$O$19 = 표메인[[#This Row],[연령대]], 1, 0),IF('차트 정리 표'!$J$22=표메인[[#This Row],[타격감
시각적 효과]],1,0)),1,0)</f>
        <v>0</v>
      </c>
      <c r="S183" s="34">
        <f>IF(AND(IF('차트 정리 표'!$O$19 = 표메인[[#This Row],[연령대]], 1, 0),IF('차트 정리 표'!$J$23=표메인[[#This Row],[타격감
시각적 효과]],1,0)),1,0)</f>
        <v>0</v>
      </c>
      <c r="T183" s="34">
        <f>IF(AND(IF('차트 정리 표'!$O$25 = 표메인[[#This Row],[연령대]], 1, 0),IF('차트 정리 표'!$J$26=표메인[게임몰입도
청각적 효과],1,0)),1,0)</f>
        <v>1</v>
      </c>
      <c r="U183" s="34">
        <f>IF(AND(IF('차트 정리 표'!$O$25 = 표메인[[#This Row],[연령대]], 1, 0),IF('차트 정리 표'!$J$27=표메인[게임몰입도
청각적 효과],1,0)),1,0)</f>
        <v>0</v>
      </c>
      <c r="V183" s="34">
        <f>IF(AND(IF('차트 정리 표'!$O$25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표'!$O$2 = 표메인[[#This Row],[연령대]], 1, 0),IF(COUNT(표장르정리[[#This Row],[RPG]]),1,0)), 1, 0)</f>
        <v>1</v>
      </c>
      <c r="B184" s="3">
        <f>IF(AND(IF('차트 정리 표'!$O$2 = 표메인[[#This Row],[연령대]], 1, 0),IF(COUNT(표장르정리[[#This Row],[AOS]]),1,0)),1,0)</f>
        <v>0</v>
      </c>
      <c r="C184" s="3">
        <f>IF(AND(IF('차트 정리 표'!$O$2 = 표메인[[#This Row],[연령대]], 1, 0),IF(COUNT(표장르정리[[#This Row],[FPS]]),1,0)),1,0)</f>
        <v>0</v>
      </c>
      <c r="D184" s="3">
        <f>IF(AND(IF('차트 정리 표'!$O$2 = 표메인[[#This Row],[연령대]], 1, 0),IF(COUNT(표장르정리[[#This Row],[CCG]]),1,0)),1,0)</f>
        <v>0</v>
      </c>
      <c r="E184" s="3">
        <f>IF(AND(IF('차트 정리 표'!$O$2 = 표메인[[#This Row],[연령대]], 1, 0),IF(COUNT(표장르정리[[#This Row],[Roguelike]]),1,0)),1,0)</f>
        <v>0</v>
      </c>
      <c r="F184" s="3">
        <f>IF(AND(IF('차트 정리 표'!$O$2 = 표메인[[#This Row],[연령대]], 1, 0),IF(COUNT(표장르정리[[#This Row],[Soulslike]]),1,0)),1,0)</f>
        <v>0</v>
      </c>
      <c r="G184" s="3">
        <f>IF(AND(IF('차트 정리 표'!$O$2 = 표메인[[#This Row],[연령대]], 1, 0),IF(COUNT(표장르정리[[#This Row],[Rhythm]]),1,0)),1,0)</f>
        <v>0</v>
      </c>
      <c r="H184" s="3">
        <f>IF(AND(IF('차트 정리 표'!$O$2 = 표메인[[#This Row],[연령대]], 1, 0),IF(COUNT(표장르정리[[#This Row],[Racing]]),1,0)),1,0)</f>
        <v>0</v>
      </c>
      <c r="I184" s="3">
        <f>IF(AND(IF('차트 정리 표'!$O$2 = 표메인[[#This Row],[연령대]], 1, 0),IF(COUNT(표장르정리[[#This Row],[Sport]]),1,0)),1,0)</f>
        <v>0</v>
      </c>
      <c r="J184" s="3">
        <f>IF(AND(IF('차트 정리 표'!$O$2 = 표메인[[#This Row],[연령대]], 1, 0),IF(COUNT(표장르정리[[#This Row],[Stealth]]),1,0)),1,0)</f>
        <v>0</v>
      </c>
      <c r="K184" s="3">
        <f>IF(AND(IF('차트 정리 표'!$O$2 = 표메인[[#This Row],[연령대]], 1, 0),IF(COUNT(표장르정리[[#This Row],[Strategy]]),1,0)),1,0)</f>
        <v>0</v>
      </c>
      <c r="L184" s="3">
        <f>IF(AND(IF('차트 정리 표'!$O$2 = 표메인[[#This Row],[연령대]], 1, 0),IF(COUNT(표장르정리[[#This Row],[Puzzle]]),1,0)),1,0)</f>
        <v>0</v>
      </c>
      <c r="M184" s="3">
        <f>IF(AND(IF('차트 정리 표'!$O$2 = 표메인[[#This Row],[연령대]], 1, 0),IF(COUNT(표장르정리[[#This Row],[Board]]),1,0)),1,0)</f>
        <v>0</v>
      </c>
      <c r="N184" s="3">
        <f>IF(AND(IF('차트 정리 표'!$O$2 = 표메인[[#This Row],[연령대]], 1, 0),IF(COUNT(표장르정리[[#This Row],[Arcade]]),1,0)),1,0)</f>
        <v>0</v>
      </c>
      <c r="O184" s="3">
        <f>IF(AND(IF('차트 정리 표'!$O$2 = 표메인[[#This Row],[연령대]], 1, 0),IF(COUNT(표장르정리[[#This Row],[Simulation]]),1,0)),1,0)</f>
        <v>0</v>
      </c>
      <c r="P184" s="34">
        <f>IF(AND(IF('차트 정리 표'!$O$19 = 표메인[[#This Row],[연령대]], 1, 0),IF('차트 정리 표'!$J$20=표메인[[#This Row],[타격감
시각적 효과]],1,0)),1,0)</f>
        <v>0</v>
      </c>
      <c r="Q184" s="34">
        <f>IF(AND(IF('차트 정리 표'!$O$19 = 표메인[[#This Row],[연령대]], 1, 0),IF('차트 정리 표'!$J$21=표메인[[#This Row],[타격감
시각적 효과]],1,0)),1,0)</f>
        <v>1</v>
      </c>
      <c r="R184" s="34">
        <f>IF(AND(IF('차트 정리 표'!$O$19 = 표메인[[#This Row],[연령대]], 1, 0),IF('차트 정리 표'!$J$22=표메인[[#This Row],[타격감
시각적 효과]],1,0)),1,0)</f>
        <v>0</v>
      </c>
      <c r="S184" s="34">
        <f>IF(AND(IF('차트 정리 표'!$O$19 = 표메인[[#This Row],[연령대]], 1, 0),IF('차트 정리 표'!$J$23=표메인[[#This Row],[타격감
시각적 효과]],1,0)),1,0)</f>
        <v>0</v>
      </c>
      <c r="T184" s="34">
        <f>IF(AND(IF('차트 정리 표'!$O$25 = 표메인[[#This Row],[연령대]], 1, 0),IF('차트 정리 표'!$J$26=표메인[게임몰입도
청각적 효과],1,0)),1,0)</f>
        <v>1</v>
      </c>
      <c r="U184" s="34">
        <f>IF(AND(IF('차트 정리 표'!$O$25 = 표메인[[#This Row],[연령대]], 1, 0),IF('차트 정리 표'!$J$27=표메인[게임몰입도
청각적 효과],1,0)),1,0)</f>
        <v>0</v>
      </c>
      <c r="V184" s="34">
        <f>IF(AND(IF('차트 정리 표'!$O$25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표'!$O$2 = 표메인[[#This Row],[연령대]], 1, 0),IF(COUNT(표장르정리[[#This Row],[RPG]]),1,0)), 1, 0)</f>
        <v>0</v>
      </c>
      <c r="B185" s="3">
        <f>IF(AND(IF('차트 정리 표'!$O$2 = 표메인[[#This Row],[연령대]], 1, 0),IF(COUNT(표장르정리[[#This Row],[AOS]]),1,0)),1,0)</f>
        <v>0</v>
      </c>
      <c r="C185" s="3">
        <f>IF(AND(IF('차트 정리 표'!$O$2 = 표메인[[#This Row],[연령대]], 1, 0),IF(COUNT(표장르정리[[#This Row],[FPS]]),1,0)),1,0)</f>
        <v>0</v>
      </c>
      <c r="D185" s="3">
        <f>IF(AND(IF('차트 정리 표'!$O$2 = 표메인[[#This Row],[연령대]], 1, 0),IF(COUNT(표장르정리[[#This Row],[CCG]]),1,0)),1,0)</f>
        <v>0</v>
      </c>
      <c r="E185" s="3">
        <f>IF(AND(IF('차트 정리 표'!$O$2 = 표메인[[#This Row],[연령대]], 1, 0),IF(COUNT(표장르정리[[#This Row],[Roguelike]]),1,0)),1,0)</f>
        <v>0</v>
      </c>
      <c r="F185" s="3">
        <f>IF(AND(IF('차트 정리 표'!$O$2 = 표메인[[#This Row],[연령대]], 1, 0),IF(COUNT(표장르정리[[#This Row],[Soulslike]]),1,0)),1,0)</f>
        <v>0</v>
      </c>
      <c r="G185" s="3">
        <f>IF(AND(IF('차트 정리 표'!$O$2 = 표메인[[#This Row],[연령대]], 1, 0),IF(COUNT(표장르정리[[#This Row],[Rhythm]]),1,0)),1,0)</f>
        <v>0</v>
      </c>
      <c r="H185" s="3">
        <f>IF(AND(IF('차트 정리 표'!$O$2 = 표메인[[#This Row],[연령대]], 1, 0),IF(COUNT(표장르정리[[#This Row],[Racing]]),1,0)),1,0)</f>
        <v>0</v>
      </c>
      <c r="I185" s="3">
        <f>IF(AND(IF('차트 정리 표'!$O$2 = 표메인[[#This Row],[연령대]], 1, 0),IF(COUNT(표장르정리[[#This Row],[Sport]]),1,0)),1,0)</f>
        <v>0</v>
      </c>
      <c r="J185" s="3">
        <f>IF(AND(IF('차트 정리 표'!$O$2 = 표메인[[#This Row],[연령대]], 1, 0),IF(COUNT(표장르정리[[#This Row],[Stealth]]),1,0)),1,0)</f>
        <v>0</v>
      </c>
      <c r="K185" s="3">
        <f>IF(AND(IF('차트 정리 표'!$O$2 = 표메인[[#This Row],[연령대]], 1, 0),IF(COUNT(표장르정리[[#This Row],[Strategy]]),1,0)),1,0)</f>
        <v>0</v>
      </c>
      <c r="L185" s="3">
        <f>IF(AND(IF('차트 정리 표'!$O$2 = 표메인[[#This Row],[연령대]], 1, 0),IF(COUNT(표장르정리[[#This Row],[Puzzle]]),1,0)),1,0)</f>
        <v>0</v>
      </c>
      <c r="M185" s="3">
        <f>IF(AND(IF('차트 정리 표'!$O$2 = 표메인[[#This Row],[연령대]], 1, 0),IF(COUNT(표장르정리[[#This Row],[Board]]),1,0)),1,0)</f>
        <v>0</v>
      </c>
      <c r="N185" s="3">
        <f>IF(AND(IF('차트 정리 표'!$O$2 = 표메인[[#This Row],[연령대]], 1, 0),IF(COUNT(표장르정리[[#This Row],[Arcade]]),1,0)),1,0)</f>
        <v>0</v>
      </c>
      <c r="O185" s="3">
        <f>IF(AND(IF('차트 정리 표'!$O$2 = 표메인[[#This Row],[연령대]], 1, 0),IF(COUNT(표장르정리[[#This Row],[Simulation]]),1,0)),1,0)</f>
        <v>0</v>
      </c>
      <c r="P185" s="34">
        <f>IF(AND(IF('차트 정리 표'!$O$19 = 표메인[[#This Row],[연령대]], 1, 0),IF('차트 정리 표'!$J$20=표메인[[#This Row],[타격감
시각적 효과]],1,0)),1,0)</f>
        <v>0</v>
      </c>
      <c r="Q185" s="34">
        <f>IF(AND(IF('차트 정리 표'!$O$19 = 표메인[[#This Row],[연령대]], 1, 0),IF('차트 정리 표'!$J$21=표메인[[#This Row],[타격감
시각적 효과]],1,0)),1,0)</f>
        <v>0</v>
      </c>
      <c r="R185" s="34">
        <f>IF(AND(IF('차트 정리 표'!$O$19 = 표메인[[#This Row],[연령대]], 1, 0),IF('차트 정리 표'!$J$22=표메인[[#This Row],[타격감
시각적 효과]],1,0)),1,0)</f>
        <v>0</v>
      </c>
      <c r="S185" s="34">
        <f>IF(AND(IF('차트 정리 표'!$O$19 = 표메인[[#This Row],[연령대]], 1, 0),IF('차트 정리 표'!$J$23=표메인[[#This Row],[타격감
시각적 효과]],1,0)),1,0)</f>
        <v>0</v>
      </c>
      <c r="T185" s="34">
        <f>IF(AND(IF('차트 정리 표'!$O$25 = 표메인[[#This Row],[연령대]], 1, 0),IF('차트 정리 표'!$J$26=표메인[게임몰입도
청각적 효과],1,0)),1,0)</f>
        <v>0</v>
      </c>
      <c r="U185" s="34">
        <f>IF(AND(IF('차트 정리 표'!$O$25 = 표메인[[#This Row],[연령대]], 1, 0),IF('차트 정리 표'!$J$27=표메인[게임몰입도
청각적 효과],1,0)),1,0)</f>
        <v>0</v>
      </c>
      <c r="V185" s="34">
        <f>IF(AND(IF('차트 정리 표'!$O$25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표'!$O$2 = 표메인[[#This Row],[연령대]], 1, 0),IF(COUNT(표장르정리[[#This Row],[RPG]]),1,0)), 1, 0)</f>
        <v>0</v>
      </c>
      <c r="B186" s="3">
        <f>IF(AND(IF('차트 정리 표'!$O$2 = 표메인[[#This Row],[연령대]], 1, 0),IF(COUNT(표장르정리[[#This Row],[AOS]]),1,0)),1,0)</f>
        <v>0</v>
      </c>
      <c r="C186" s="3">
        <f>IF(AND(IF('차트 정리 표'!$O$2 = 표메인[[#This Row],[연령대]], 1, 0),IF(COUNT(표장르정리[[#This Row],[FPS]]),1,0)),1,0)</f>
        <v>0</v>
      </c>
      <c r="D186" s="3">
        <f>IF(AND(IF('차트 정리 표'!$O$2 = 표메인[[#This Row],[연령대]], 1, 0),IF(COUNT(표장르정리[[#This Row],[CCG]]),1,0)),1,0)</f>
        <v>0</v>
      </c>
      <c r="E186" s="3">
        <f>IF(AND(IF('차트 정리 표'!$O$2 = 표메인[[#This Row],[연령대]], 1, 0),IF(COUNT(표장르정리[[#This Row],[Roguelike]]),1,0)),1,0)</f>
        <v>0</v>
      </c>
      <c r="F186" s="3">
        <f>IF(AND(IF('차트 정리 표'!$O$2 = 표메인[[#This Row],[연령대]], 1, 0),IF(COUNT(표장르정리[[#This Row],[Soulslike]]),1,0)),1,0)</f>
        <v>0</v>
      </c>
      <c r="G186" s="3">
        <f>IF(AND(IF('차트 정리 표'!$O$2 = 표메인[[#This Row],[연령대]], 1, 0),IF(COUNT(표장르정리[[#This Row],[Rhythm]]),1,0)),1,0)</f>
        <v>0</v>
      </c>
      <c r="H186" s="3">
        <f>IF(AND(IF('차트 정리 표'!$O$2 = 표메인[[#This Row],[연령대]], 1, 0),IF(COUNT(표장르정리[[#This Row],[Racing]]),1,0)),1,0)</f>
        <v>0</v>
      </c>
      <c r="I186" s="3">
        <f>IF(AND(IF('차트 정리 표'!$O$2 = 표메인[[#This Row],[연령대]], 1, 0),IF(COUNT(표장르정리[[#This Row],[Sport]]),1,0)),1,0)</f>
        <v>0</v>
      </c>
      <c r="J186" s="3">
        <f>IF(AND(IF('차트 정리 표'!$O$2 = 표메인[[#This Row],[연령대]], 1, 0),IF(COUNT(표장르정리[[#This Row],[Stealth]]),1,0)),1,0)</f>
        <v>0</v>
      </c>
      <c r="K186" s="3">
        <f>IF(AND(IF('차트 정리 표'!$O$2 = 표메인[[#This Row],[연령대]], 1, 0),IF(COUNT(표장르정리[[#This Row],[Strategy]]),1,0)),1,0)</f>
        <v>0</v>
      </c>
      <c r="L186" s="3">
        <f>IF(AND(IF('차트 정리 표'!$O$2 = 표메인[[#This Row],[연령대]], 1, 0),IF(COUNT(표장르정리[[#This Row],[Puzzle]]),1,0)),1,0)</f>
        <v>0</v>
      </c>
      <c r="M186" s="3">
        <f>IF(AND(IF('차트 정리 표'!$O$2 = 표메인[[#This Row],[연령대]], 1, 0),IF(COUNT(표장르정리[[#This Row],[Board]]),1,0)),1,0)</f>
        <v>0</v>
      </c>
      <c r="N186" s="3">
        <f>IF(AND(IF('차트 정리 표'!$O$2 = 표메인[[#This Row],[연령대]], 1, 0),IF(COUNT(표장르정리[[#This Row],[Arcade]]),1,0)),1,0)</f>
        <v>0</v>
      </c>
      <c r="O186" s="3">
        <f>IF(AND(IF('차트 정리 표'!$O$2 = 표메인[[#This Row],[연령대]], 1, 0),IF(COUNT(표장르정리[[#This Row],[Simulation]]),1,0)),1,0)</f>
        <v>0</v>
      </c>
      <c r="P186" s="34">
        <f>IF(AND(IF('차트 정리 표'!$O$19 = 표메인[[#This Row],[연령대]], 1, 0),IF('차트 정리 표'!$J$20=표메인[[#This Row],[타격감
시각적 효과]],1,0)),1,0)</f>
        <v>0</v>
      </c>
      <c r="Q186" s="34">
        <f>IF(AND(IF('차트 정리 표'!$O$19 = 표메인[[#This Row],[연령대]], 1, 0),IF('차트 정리 표'!$J$21=표메인[[#This Row],[타격감
시각적 효과]],1,0)),1,0)</f>
        <v>0</v>
      </c>
      <c r="R186" s="34">
        <f>IF(AND(IF('차트 정리 표'!$O$19 = 표메인[[#This Row],[연령대]], 1, 0),IF('차트 정리 표'!$J$22=표메인[[#This Row],[타격감
시각적 효과]],1,0)),1,0)</f>
        <v>0</v>
      </c>
      <c r="S186" s="34">
        <f>IF(AND(IF('차트 정리 표'!$O$19 = 표메인[[#This Row],[연령대]], 1, 0),IF('차트 정리 표'!$J$23=표메인[[#This Row],[타격감
시각적 효과]],1,0)),1,0)</f>
        <v>0</v>
      </c>
      <c r="T186" s="34">
        <f>IF(AND(IF('차트 정리 표'!$O$25 = 표메인[[#This Row],[연령대]], 1, 0),IF('차트 정리 표'!$J$26=표메인[게임몰입도
청각적 효과],1,0)),1,0)</f>
        <v>0</v>
      </c>
      <c r="U186" s="34">
        <f>IF(AND(IF('차트 정리 표'!$O$25 = 표메인[[#This Row],[연령대]], 1, 0),IF('차트 정리 표'!$J$27=표메인[게임몰입도
청각적 효과],1,0)),1,0)</f>
        <v>0</v>
      </c>
      <c r="V186" s="34">
        <f>IF(AND(IF('차트 정리 표'!$O$25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표'!$O$2 = 표메인[[#This Row],[연령대]], 1, 0),IF(COUNT(표장르정리[[#This Row],[RPG]]),1,0)), 1, 0)</f>
        <v>0</v>
      </c>
      <c r="B187" s="3">
        <f>IF(AND(IF('차트 정리 표'!$O$2 = 표메인[[#This Row],[연령대]], 1, 0),IF(COUNT(표장르정리[[#This Row],[AOS]]),1,0)),1,0)</f>
        <v>0</v>
      </c>
      <c r="C187" s="3">
        <f>IF(AND(IF('차트 정리 표'!$O$2 = 표메인[[#This Row],[연령대]], 1, 0),IF(COUNT(표장르정리[[#This Row],[FPS]]),1,0)),1,0)</f>
        <v>0</v>
      </c>
      <c r="D187" s="3">
        <f>IF(AND(IF('차트 정리 표'!$O$2 = 표메인[[#This Row],[연령대]], 1, 0),IF(COUNT(표장르정리[[#This Row],[CCG]]),1,0)),1,0)</f>
        <v>0</v>
      </c>
      <c r="E187" s="3">
        <f>IF(AND(IF('차트 정리 표'!$O$2 = 표메인[[#This Row],[연령대]], 1, 0),IF(COUNT(표장르정리[[#This Row],[Roguelike]]),1,0)),1,0)</f>
        <v>0</v>
      </c>
      <c r="F187" s="3">
        <f>IF(AND(IF('차트 정리 표'!$O$2 = 표메인[[#This Row],[연령대]], 1, 0),IF(COUNT(표장르정리[[#This Row],[Soulslike]]),1,0)),1,0)</f>
        <v>0</v>
      </c>
      <c r="G187" s="3">
        <f>IF(AND(IF('차트 정리 표'!$O$2 = 표메인[[#This Row],[연령대]], 1, 0),IF(COUNT(표장르정리[[#This Row],[Rhythm]]),1,0)),1,0)</f>
        <v>0</v>
      </c>
      <c r="H187" s="3">
        <f>IF(AND(IF('차트 정리 표'!$O$2 = 표메인[[#This Row],[연령대]], 1, 0),IF(COUNT(표장르정리[[#This Row],[Racing]]),1,0)),1,0)</f>
        <v>0</v>
      </c>
      <c r="I187" s="3">
        <f>IF(AND(IF('차트 정리 표'!$O$2 = 표메인[[#This Row],[연령대]], 1, 0),IF(COUNT(표장르정리[[#This Row],[Sport]]),1,0)),1,0)</f>
        <v>0</v>
      </c>
      <c r="J187" s="3">
        <f>IF(AND(IF('차트 정리 표'!$O$2 = 표메인[[#This Row],[연령대]], 1, 0),IF(COUNT(표장르정리[[#This Row],[Stealth]]),1,0)),1,0)</f>
        <v>0</v>
      </c>
      <c r="K187" s="3">
        <f>IF(AND(IF('차트 정리 표'!$O$2 = 표메인[[#This Row],[연령대]], 1, 0),IF(COUNT(표장르정리[[#This Row],[Strategy]]),1,0)),1,0)</f>
        <v>0</v>
      </c>
      <c r="L187" s="3">
        <f>IF(AND(IF('차트 정리 표'!$O$2 = 표메인[[#This Row],[연령대]], 1, 0),IF(COUNT(표장르정리[[#This Row],[Puzzle]]),1,0)),1,0)</f>
        <v>0</v>
      </c>
      <c r="M187" s="3">
        <f>IF(AND(IF('차트 정리 표'!$O$2 = 표메인[[#This Row],[연령대]], 1, 0),IF(COUNT(표장르정리[[#This Row],[Board]]),1,0)),1,0)</f>
        <v>0</v>
      </c>
      <c r="N187" s="3">
        <f>IF(AND(IF('차트 정리 표'!$O$2 = 표메인[[#This Row],[연령대]], 1, 0),IF(COUNT(표장르정리[[#This Row],[Arcade]]),1,0)),1,0)</f>
        <v>0</v>
      </c>
      <c r="O187" s="3">
        <f>IF(AND(IF('차트 정리 표'!$O$2 = 표메인[[#This Row],[연령대]], 1, 0),IF(COUNT(표장르정리[[#This Row],[Simulation]]),1,0)),1,0)</f>
        <v>0</v>
      </c>
      <c r="P187" s="34">
        <f>IF(AND(IF('차트 정리 표'!$O$19 = 표메인[[#This Row],[연령대]], 1, 0),IF('차트 정리 표'!$J$20=표메인[[#This Row],[타격감
시각적 효과]],1,0)),1,0)</f>
        <v>0</v>
      </c>
      <c r="Q187" s="34">
        <f>IF(AND(IF('차트 정리 표'!$O$19 = 표메인[[#This Row],[연령대]], 1, 0),IF('차트 정리 표'!$J$21=표메인[[#This Row],[타격감
시각적 효과]],1,0)),1,0)</f>
        <v>0</v>
      </c>
      <c r="R187" s="34">
        <f>IF(AND(IF('차트 정리 표'!$O$19 = 표메인[[#This Row],[연령대]], 1, 0),IF('차트 정리 표'!$J$22=표메인[[#This Row],[타격감
시각적 효과]],1,0)),1,0)</f>
        <v>0</v>
      </c>
      <c r="S187" s="34">
        <f>IF(AND(IF('차트 정리 표'!$O$19 = 표메인[[#This Row],[연령대]], 1, 0),IF('차트 정리 표'!$J$23=표메인[[#This Row],[타격감
시각적 효과]],1,0)),1,0)</f>
        <v>0</v>
      </c>
      <c r="T187" s="34">
        <f>IF(AND(IF('차트 정리 표'!$O$25 = 표메인[[#This Row],[연령대]], 1, 0),IF('차트 정리 표'!$J$26=표메인[게임몰입도
청각적 효과],1,0)),1,0)</f>
        <v>0</v>
      </c>
      <c r="U187" s="34">
        <f>IF(AND(IF('차트 정리 표'!$O$25 = 표메인[[#This Row],[연령대]], 1, 0),IF('차트 정리 표'!$J$27=표메인[게임몰입도
청각적 효과],1,0)),1,0)</f>
        <v>0</v>
      </c>
      <c r="V187" s="34">
        <f>IF(AND(IF('차트 정리 표'!$O$25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표'!$O$2 = 표메인[[#This Row],[연령대]], 1, 0),IF(COUNT(표장르정리[[#This Row],[RPG]]),1,0)), 1, 0)</f>
        <v>0</v>
      </c>
      <c r="B188" s="3">
        <f>IF(AND(IF('차트 정리 표'!$O$2 = 표메인[[#This Row],[연령대]], 1, 0),IF(COUNT(표장르정리[[#This Row],[AOS]]),1,0)),1,0)</f>
        <v>0</v>
      </c>
      <c r="C188" s="3">
        <f>IF(AND(IF('차트 정리 표'!$O$2 = 표메인[[#This Row],[연령대]], 1, 0),IF(COUNT(표장르정리[[#This Row],[FPS]]),1,0)),1,0)</f>
        <v>0</v>
      </c>
      <c r="D188" s="3">
        <f>IF(AND(IF('차트 정리 표'!$O$2 = 표메인[[#This Row],[연령대]], 1, 0),IF(COUNT(표장르정리[[#This Row],[CCG]]),1,0)),1,0)</f>
        <v>0</v>
      </c>
      <c r="E188" s="3">
        <f>IF(AND(IF('차트 정리 표'!$O$2 = 표메인[[#This Row],[연령대]], 1, 0),IF(COUNT(표장르정리[[#This Row],[Roguelike]]),1,0)),1,0)</f>
        <v>0</v>
      </c>
      <c r="F188" s="3">
        <f>IF(AND(IF('차트 정리 표'!$O$2 = 표메인[[#This Row],[연령대]], 1, 0),IF(COUNT(표장르정리[[#This Row],[Soulslike]]),1,0)),1,0)</f>
        <v>0</v>
      </c>
      <c r="G188" s="3">
        <f>IF(AND(IF('차트 정리 표'!$O$2 = 표메인[[#This Row],[연령대]], 1, 0),IF(COUNT(표장르정리[[#This Row],[Rhythm]]),1,0)),1,0)</f>
        <v>0</v>
      </c>
      <c r="H188" s="3">
        <f>IF(AND(IF('차트 정리 표'!$O$2 = 표메인[[#This Row],[연령대]], 1, 0),IF(COUNT(표장르정리[[#This Row],[Racing]]),1,0)),1,0)</f>
        <v>0</v>
      </c>
      <c r="I188" s="3">
        <f>IF(AND(IF('차트 정리 표'!$O$2 = 표메인[[#This Row],[연령대]], 1, 0),IF(COUNT(표장르정리[[#This Row],[Sport]]),1,0)),1,0)</f>
        <v>0</v>
      </c>
      <c r="J188" s="3">
        <f>IF(AND(IF('차트 정리 표'!$O$2 = 표메인[[#This Row],[연령대]], 1, 0),IF(COUNT(표장르정리[[#This Row],[Stealth]]),1,0)),1,0)</f>
        <v>0</v>
      </c>
      <c r="K188" s="3">
        <f>IF(AND(IF('차트 정리 표'!$O$2 = 표메인[[#This Row],[연령대]], 1, 0),IF(COUNT(표장르정리[[#This Row],[Strategy]]),1,0)),1,0)</f>
        <v>0</v>
      </c>
      <c r="L188" s="3">
        <f>IF(AND(IF('차트 정리 표'!$O$2 = 표메인[[#This Row],[연령대]], 1, 0),IF(COUNT(표장르정리[[#This Row],[Puzzle]]),1,0)),1,0)</f>
        <v>0</v>
      </c>
      <c r="M188" s="3">
        <f>IF(AND(IF('차트 정리 표'!$O$2 = 표메인[[#This Row],[연령대]], 1, 0),IF(COUNT(표장르정리[[#This Row],[Board]]),1,0)),1,0)</f>
        <v>0</v>
      </c>
      <c r="N188" s="3">
        <f>IF(AND(IF('차트 정리 표'!$O$2 = 표메인[[#This Row],[연령대]], 1, 0),IF(COUNT(표장르정리[[#This Row],[Arcade]]),1,0)),1,0)</f>
        <v>0</v>
      </c>
      <c r="O188" s="3">
        <f>IF(AND(IF('차트 정리 표'!$O$2 = 표메인[[#This Row],[연령대]], 1, 0),IF(COUNT(표장르정리[[#This Row],[Simulation]]),1,0)),1,0)</f>
        <v>0</v>
      </c>
      <c r="P188" s="34">
        <f>IF(AND(IF('차트 정리 표'!$O$19 = 표메인[[#This Row],[연령대]], 1, 0),IF('차트 정리 표'!$J$20=표메인[[#This Row],[타격감
시각적 효과]],1,0)),1,0)</f>
        <v>0</v>
      </c>
      <c r="Q188" s="34">
        <f>IF(AND(IF('차트 정리 표'!$O$19 = 표메인[[#This Row],[연령대]], 1, 0),IF('차트 정리 표'!$J$21=표메인[[#This Row],[타격감
시각적 효과]],1,0)),1,0)</f>
        <v>0</v>
      </c>
      <c r="R188" s="34">
        <f>IF(AND(IF('차트 정리 표'!$O$19 = 표메인[[#This Row],[연령대]], 1, 0),IF('차트 정리 표'!$J$22=표메인[[#This Row],[타격감
시각적 효과]],1,0)),1,0)</f>
        <v>0</v>
      </c>
      <c r="S188" s="34">
        <f>IF(AND(IF('차트 정리 표'!$O$19 = 표메인[[#This Row],[연령대]], 1, 0),IF('차트 정리 표'!$J$23=표메인[[#This Row],[타격감
시각적 효과]],1,0)),1,0)</f>
        <v>0</v>
      </c>
      <c r="T188" s="34">
        <f>IF(AND(IF('차트 정리 표'!$O$25 = 표메인[[#This Row],[연령대]], 1, 0),IF('차트 정리 표'!$J$26=표메인[게임몰입도
청각적 효과],1,0)),1,0)</f>
        <v>0</v>
      </c>
      <c r="U188" s="34">
        <f>IF(AND(IF('차트 정리 표'!$O$25 = 표메인[[#This Row],[연령대]], 1, 0),IF('차트 정리 표'!$J$27=표메인[게임몰입도
청각적 효과],1,0)),1,0)</f>
        <v>0</v>
      </c>
      <c r="V188" s="34">
        <f>IF(AND(IF('차트 정리 표'!$O$25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표'!$O$2 = 표메인[[#This Row],[연령대]], 1, 0),IF(COUNT(표장르정리[[#This Row],[RPG]]),1,0)), 1, 0)</f>
        <v>0</v>
      </c>
      <c r="B189" s="3">
        <f>IF(AND(IF('차트 정리 표'!$O$2 = 표메인[[#This Row],[연령대]], 1, 0),IF(COUNT(표장르정리[[#This Row],[AOS]]),1,0)),1,0)</f>
        <v>0</v>
      </c>
      <c r="C189" s="3">
        <f>IF(AND(IF('차트 정리 표'!$O$2 = 표메인[[#This Row],[연령대]], 1, 0),IF(COUNT(표장르정리[[#This Row],[FPS]]),1,0)),1,0)</f>
        <v>0</v>
      </c>
      <c r="D189" s="3">
        <f>IF(AND(IF('차트 정리 표'!$O$2 = 표메인[[#This Row],[연령대]], 1, 0),IF(COUNT(표장르정리[[#This Row],[CCG]]),1,0)),1,0)</f>
        <v>0</v>
      </c>
      <c r="E189" s="3">
        <f>IF(AND(IF('차트 정리 표'!$O$2 = 표메인[[#This Row],[연령대]], 1, 0),IF(COUNT(표장르정리[[#This Row],[Roguelike]]),1,0)),1,0)</f>
        <v>0</v>
      </c>
      <c r="F189" s="3">
        <f>IF(AND(IF('차트 정리 표'!$O$2 = 표메인[[#This Row],[연령대]], 1, 0),IF(COUNT(표장르정리[[#This Row],[Soulslike]]),1,0)),1,0)</f>
        <v>0</v>
      </c>
      <c r="G189" s="3">
        <f>IF(AND(IF('차트 정리 표'!$O$2 = 표메인[[#This Row],[연령대]], 1, 0),IF(COUNT(표장르정리[[#This Row],[Rhythm]]),1,0)),1,0)</f>
        <v>0</v>
      </c>
      <c r="H189" s="3">
        <f>IF(AND(IF('차트 정리 표'!$O$2 = 표메인[[#This Row],[연령대]], 1, 0),IF(COUNT(표장르정리[[#This Row],[Racing]]),1,0)),1,0)</f>
        <v>0</v>
      </c>
      <c r="I189" s="3">
        <f>IF(AND(IF('차트 정리 표'!$O$2 = 표메인[[#This Row],[연령대]], 1, 0),IF(COUNT(표장르정리[[#This Row],[Sport]]),1,0)),1,0)</f>
        <v>0</v>
      </c>
      <c r="J189" s="3">
        <f>IF(AND(IF('차트 정리 표'!$O$2 = 표메인[[#This Row],[연령대]], 1, 0),IF(COUNT(표장르정리[[#This Row],[Stealth]]),1,0)),1,0)</f>
        <v>0</v>
      </c>
      <c r="K189" s="3">
        <f>IF(AND(IF('차트 정리 표'!$O$2 = 표메인[[#This Row],[연령대]], 1, 0),IF(COUNT(표장르정리[[#This Row],[Strategy]]),1,0)),1,0)</f>
        <v>0</v>
      </c>
      <c r="L189" s="3">
        <f>IF(AND(IF('차트 정리 표'!$O$2 = 표메인[[#This Row],[연령대]], 1, 0),IF(COUNT(표장르정리[[#This Row],[Puzzle]]),1,0)),1,0)</f>
        <v>0</v>
      </c>
      <c r="M189" s="3">
        <f>IF(AND(IF('차트 정리 표'!$O$2 = 표메인[[#This Row],[연령대]], 1, 0),IF(COUNT(표장르정리[[#This Row],[Board]]),1,0)),1,0)</f>
        <v>0</v>
      </c>
      <c r="N189" s="3">
        <f>IF(AND(IF('차트 정리 표'!$O$2 = 표메인[[#This Row],[연령대]], 1, 0),IF(COUNT(표장르정리[[#This Row],[Arcade]]),1,0)),1,0)</f>
        <v>0</v>
      </c>
      <c r="O189" s="3">
        <f>IF(AND(IF('차트 정리 표'!$O$2 = 표메인[[#This Row],[연령대]], 1, 0),IF(COUNT(표장르정리[[#This Row],[Simulation]]),1,0)),1,0)</f>
        <v>0</v>
      </c>
      <c r="P189" s="34">
        <f>IF(AND(IF('차트 정리 표'!$O$19 = 표메인[[#This Row],[연령대]], 1, 0),IF('차트 정리 표'!$J$20=표메인[[#This Row],[타격감
시각적 효과]],1,0)),1,0)</f>
        <v>0</v>
      </c>
      <c r="Q189" s="34">
        <f>IF(AND(IF('차트 정리 표'!$O$19 = 표메인[[#This Row],[연령대]], 1, 0),IF('차트 정리 표'!$J$21=표메인[[#This Row],[타격감
시각적 효과]],1,0)),1,0)</f>
        <v>0</v>
      </c>
      <c r="R189" s="34">
        <f>IF(AND(IF('차트 정리 표'!$O$19 = 표메인[[#This Row],[연령대]], 1, 0),IF('차트 정리 표'!$J$22=표메인[[#This Row],[타격감
시각적 효과]],1,0)),1,0)</f>
        <v>0</v>
      </c>
      <c r="S189" s="34">
        <f>IF(AND(IF('차트 정리 표'!$O$19 = 표메인[[#This Row],[연령대]], 1, 0),IF('차트 정리 표'!$J$23=표메인[[#This Row],[타격감
시각적 효과]],1,0)),1,0)</f>
        <v>0</v>
      </c>
      <c r="T189" s="34">
        <f>IF(AND(IF('차트 정리 표'!$O$25 = 표메인[[#This Row],[연령대]], 1, 0),IF('차트 정리 표'!$J$26=표메인[게임몰입도
청각적 효과],1,0)),1,0)</f>
        <v>0</v>
      </c>
      <c r="U189" s="34">
        <f>IF(AND(IF('차트 정리 표'!$O$25 = 표메인[[#This Row],[연령대]], 1, 0),IF('차트 정리 표'!$J$27=표메인[게임몰입도
청각적 효과],1,0)),1,0)</f>
        <v>0</v>
      </c>
      <c r="V189" s="34">
        <f>IF(AND(IF('차트 정리 표'!$O$25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표'!$O$2 = 표메인[[#This Row],[연령대]], 1, 0),IF(COUNT(표장르정리[[#This Row],[RPG]]),1,0)), 1, 0)</f>
        <v>0</v>
      </c>
      <c r="B190" s="3">
        <f>IF(AND(IF('차트 정리 표'!$O$2 = 표메인[[#This Row],[연령대]], 1, 0),IF(COUNT(표장르정리[[#This Row],[AOS]]),1,0)),1,0)</f>
        <v>0</v>
      </c>
      <c r="C190" s="3">
        <f>IF(AND(IF('차트 정리 표'!$O$2 = 표메인[[#This Row],[연령대]], 1, 0),IF(COUNT(표장르정리[[#This Row],[FPS]]),1,0)),1,0)</f>
        <v>0</v>
      </c>
      <c r="D190" s="3">
        <f>IF(AND(IF('차트 정리 표'!$O$2 = 표메인[[#This Row],[연령대]], 1, 0),IF(COUNT(표장르정리[[#This Row],[CCG]]),1,0)),1,0)</f>
        <v>0</v>
      </c>
      <c r="E190" s="3">
        <f>IF(AND(IF('차트 정리 표'!$O$2 = 표메인[[#This Row],[연령대]], 1, 0),IF(COUNT(표장르정리[[#This Row],[Roguelike]]),1,0)),1,0)</f>
        <v>0</v>
      </c>
      <c r="F190" s="3">
        <f>IF(AND(IF('차트 정리 표'!$O$2 = 표메인[[#This Row],[연령대]], 1, 0),IF(COUNT(표장르정리[[#This Row],[Soulslike]]),1,0)),1,0)</f>
        <v>0</v>
      </c>
      <c r="G190" s="3">
        <f>IF(AND(IF('차트 정리 표'!$O$2 = 표메인[[#This Row],[연령대]], 1, 0),IF(COUNT(표장르정리[[#This Row],[Rhythm]]),1,0)),1,0)</f>
        <v>0</v>
      </c>
      <c r="H190" s="3">
        <f>IF(AND(IF('차트 정리 표'!$O$2 = 표메인[[#This Row],[연령대]], 1, 0),IF(COUNT(표장르정리[[#This Row],[Racing]]),1,0)),1,0)</f>
        <v>0</v>
      </c>
      <c r="I190" s="3">
        <f>IF(AND(IF('차트 정리 표'!$O$2 = 표메인[[#This Row],[연령대]], 1, 0),IF(COUNT(표장르정리[[#This Row],[Sport]]),1,0)),1,0)</f>
        <v>0</v>
      </c>
      <c r="J190" s="3">
        <f>IF(AND(IF('차트 정리 표'!$O$2 = 표메인[[#This Row],[연령대]], 1, 0),IF(COUNT(표장르정리[[#This Row],[Stealth]]),1,0)),1,0)</f>
        <v>0</v>
      </c>
      <c r="K190" s="3">
        <f>IF(AND(IF('차트 정리 표'!$O$2 = 표메인[[#This Row],[연령대]], 1, 0),IF(COUNT(표장르정리[[#This Row],[Strategy]]),1,0)),1,0)</f>
        <v>0</v>
      </c>
      <c r="L190" s="3">
        <f>IF(AND(IF('차트 정리 표'!$O$2 = 표메인[[#This Row],[연령대]], 1, 0),IF(COUNT(표장르정리[[#This Row],[Puzzle]]),1,0)),1,0)</f>
        <v>0</v>
      </c>
      <c r="M190" s="3">
        <f>IF(AND(IF('차트 정리 표'!$O$2 = 표메인[[#This Row],[연령대]], 1, 0),IF(COUNT(표장르정리[[#This Row],[Board]]),1,0)),1,0)</f>
        <v>0</v>
      </c>
      <c r="N190" s="3">
        <f>IF(AND(IF('차트 정리 표'!$O$2 = 표메인[[#This Row],[연령대]], 1, 0),IF(COUNT(표장르정리[[#This Row],[Arcade]]),1,0)),1,0)</f>
        <v>0</v>
      </c>
      <c r="O190" s="3">
        <f>IF(AND(IF('차트 정리 표'!$O$2 = 표메인[[#This Row],[연령대]], 1, 0),IF(COUNT(표장르정리[[#This Row],[Simulation]]),1,0)),1,0)</f>
        <v>0</v>
      </c>
      <c r="P190" s="34">
        <f>IF(AND(IF('차트 정리 표'!$O$19 = 표메인[[#This Row],[연령대]], 1, 0),IF('차트 정리 표'!$J$20=표메인[[#This Row],[타격감
시각적 효과]],1,0)),1,0)</f>
        <v>0</v>
      </c>
      <c r="Q190" s="34">
        <f>IF(AND(IF('차트 정리 표'!$O$19 = 표메인[[#This Row],[연령대]], 1, 0),IF('차트 정리 표'!$J$21=표메인[[#This Row],[타격감
시각적 효과]],1,0)),1,0)</f>
        <v>0</v>
      </c>
      <c r="R190" s="34">
        <f>IF(AND(IF('차트 정리 표'!$O$19 = 표메인[[#This Row],[연령대]], 1, 0),IF('차트 정리 표'!$J$22=표메인[[#This Row],[타격감
시각적 효과]],1,0)),1,0)</f>
        <v>0</v>
      </c>
      <c r="S190" s="34">
        <f>IF(AND(IF('차트 정리 표'!$O$19 = 표메인[[#This Row],[연령대]], 1, 0),IF('차트 정리 표'!$J$23=표메인[[#This Row],[타격감
시각적 효과]],1,0)),1,0)</f>
        <v>0</v>
      </c>
      <c r="T190" s="34">
        <f>IF(AND(IF('차트 정리 표'!$O$25 = 표메인[[#This Row],[연령대]], 1, 0),IF('차트 정리 표'!$J$26=표메인[게임몰입도
청각적 효과],1,0)),1,0)</f>
        <v>0</v>
      </c>
      <c r="U190" s="34">
        <f>IF(AND(IF('차트 정리 표'!$O$25 = 표메인[[#This Row],[연령대]], 1, 0),IF('차트 정리 표'!$J$27=표메인[게임몰입도
청각적 효과],1,0)),1,0)</f>
        <v>0</v>
      </c>
      <c r="V190" s="34">
        <f>IF(AND(IF('차트 정리 표'!$O$25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표'!$O$2 = 표메인[[#This Row],[연령대]], 1, 0),IF(COUNT(표장르정리[[#This Row],[RPG]]),1,0)), 1, 0)</f>
        <v>0</v>
      </c>
      <c r="B191" s="3">
        <f>IF(AND(IF('차트 정리 표'!$O$2 = 표메인[[#This Row],[연령대]], 1, 0),IF(COUNT(표장르정리[[#This Row],[AOS]]),1,0)),1,0)</f>
        <v>0</v>
      </c>
      <c r="C191" s="3">
        <f>IF(AND(IF('차트 정리 표'!$O$2 = 표메인[[#This Row],[연령대]], 1, 0),IF(COUNT(표장르정리[[#This Row],[FPS]]),1,0)),1,0)</f>
        <v>0</v>
      </c>
      <c r="D191" s="3">
        <f>IF(AND(IF('차트 정리 표'!$O$2 = 표메인[[#This Row],[연령대]], 1, 0),IF(COUNT(표장르정리[[#This Row],[CCG]]),1,0)),1,0)</f>
        <v>0</v>
      </c>
      <c r="E191" s="3">
        <f>IF(AND(IF('차트 정리 표'!$O$2 = 표메인[[#This Row],[연령대]], 1, 0),IF(COUNT(표장르정리[[#This Row],[Roguelike]]),1,0)),1,0)</f>
        <v>0</v>
      </c>
      <c r="F191" s="3">
        <f>IF(AND(IF('차트 정리 표'!$O$2 = 표메인[[#This Row],[연령대]], 1, 0),IF(COUNT(표장르정리[[#This Row],[Soulslike]]),1,0)),1,0)</f>
        <v>0</v>
      </c>
      <c r="G191" s="3">
        <f>IF(AND(IF('차트 정리 표'!$O$2 = 표메인[[#This Row],[연령대]], 1, 0),IF(COUNT(표장르정리[[#This Row],[Rhythm]]),1,0)),1,0)</f>
        <v>0</v>
      </c>
      <c r="H191" s="3">
        <f>IF(AND(IF('차트 정리 표'!$O$2 = 표메인[[#This Row],[연령대]], 1, 0),IF(COUNT(표장르정리[[#This Row],[Racing]]),1,0)),1,0)</f>
        <v>0</v>
      </c>
      <c r="I191" s="3">
        <f>IF(AND(IF('차트 정리 표'!$O$2 = 표메인[[#This Row],[연령대]], 1, 0),IF(COUNT(표장르정리[[#This Row],[Sport]]),1,0)),1,0)</f>
        <v>0</v>
      </c>
      <c r="J191" s="3">
        <f>IF(AND(IF('차트 정리 표'!$O$2 = 표메인[[#This Row],[연령대]], 1, 0),IF(COUNT(표장르정리[[#This Row],[Stealth]]),1,0)),1,0)</f>
        <v>0</v>
      </c>
      <c r="K191" s="3">
        <f>IF(AND(IF('차트 정리 표'!$O$2 = 표메인[[#This Row],[연령대]], 1, 0),IF(COUNT(표장르정리[[#This Row],[Strategy]]),1,0)),1,0)</f>
        <v>0</v>
      </c>
      <c r="L191" s="3">
        <f>IF(AND(IF('차트 정리 표'!$O$2 = 표메인[[#This Row],[연령대]], 1, 0),IF(COUNT(표장르정리[[#This Row],[Puzzle]]),1,0)),1,0)</f>
        <v>0</v>
      </c>
      <c r="M191" s="3">
        <f>IF(AND(IF('차트 정리 표'!$O$2 = 표메인[[#This Row],[연령대]], 1, 0),IF(COUNT(표장르정리[[#This Row],[Board]]),1,0)),1,0)</f>
        <v>0</v>
      </c>
      <c r="N191" s="3">
        <f>IF(AND(IF('차트 정리 표'!$O$2 = 표메인[[#This Row],[연령대]], 1, 0),IF(COUNT(표장르정리[[#This Row],[Arcade]]),1,0)),1,0)</f>
        <v>0</v>
      </c>
      <c r="O191" s="3">
        <f>IF(AND(IF('차트 정리 표'!$O$2 = 표메인[[#This Row],[연령대]], 1, 0),IF(COUNT(표장르정리[[#This Row],[Simulation]]),1,0)),1,0)</f>
        <v>0</v>
      </c>
      <c r="P191" s="34">
        <f>IF(AND(IF('차트 정리 표'!$O$19 = 표메인[[#This Row],[연령대]], 1, 0),IF('차트 정리 표'!$J$20=표메인[[#This Row],[타격감
시각적 효과]],1,0)),1,0)</f>
        <v>0</v>
      </c>
      <c r="Q191" s="34">
        <f>IF(AND(IF('차트 정리 표'!$O$19 = 표메인[[#This Row],[연령대]], 1, 0),IF('차트 정리 표'!$J$21=표메인[[#This Row],[타격감
시각적 효과]],1,0)),1,0)</f>
        <v>0</v>
      </c>
      <c r="R191" s="34">
        <f>IF(AND(IF('차트 정리 표'!$O$19 = 표메인[[#This Row],[연령대]], 1, 0),IF('차트 정리 표'!$J$22=표메인[[#This Row],[타격감
시각적 효과]],1,0)),1,0)</f>
        <v>0</v>
      </c>
      <c r="S191" s="34">
        <f>IF(AND(IF('차트 정리 표'!$O$19 = 표메인[[#This Row],[연령대]], 1, 0),IF('차트 정리 표'!$J$23=표메인[[#This Row],[타격감
시각적 효과]],1,0)),1,0)</f>
        <v>0</v>
      </c>
      <c r="T191" s="34">
        <f>IF(AND(IF('차트 정리 표'!$O$25 = 표메인[[#This Row],[연령대]], 1, 0),IF('차트 정리 표'!$J$26=표메인[게임몰입도
청각적 효과],1,0)),1,0)</f>
        <v>0</v>
      </c>
      <c r="U191" s="34">
        <f>IF(AND(IF('차트 정리 표'!$O$25 = 표메인[[#This Row],[연령대]], 1, 0),IF('차트 정리 표'!$J$27=표메인[게임몰입도
청각적 효과],1,0)),1,0)</f>
        <v>0</v>
      </c>
      <c r="V191" s="34">
        <f>IF(AND(IF('차트 정리 표'!$O$25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표'!$O$2 = 표메인[[#This Row],[연령대]], 1, 0),IF(COUNT(표장르정리[[#This Row],[RPG]]),1,0)), 1, 0)</f>
        <v>0</v>
      </c>
      <c r="B192" s="3">
        <f>IF(AND(IF('차트 정리 표'!$O$2 = 표메인[[#This Row],[연령대]], 1, 0),IF(COUNT(표장르정리[[#This Row],[AOS]]),1,0)),1,0)</f>
        <v>0</v>
      </c>
      <c r="C192" s="3">
        <f>IF(AND(IF('차트 정리 표'!$O$2 = 표메인[[#This Row],[연령대]], 1, 0),IF(COUNT(표장르정리[[#This Row],[FPS]]),1,0)),1,0)</f>
        <v>0</v>
      </c>
      <c r="D192" s="3">
        <f>IF(AND(IF('차트 정리 표'!$O$2 = 표메인[[#This Row],[연령대]], 1, 0),IF(COUNT(표장르정리[[#This Row],[CCG]]),1,0)),1,0)</f>
        <v>0</v>
      </c>
      <c r="E192" s="3">
        <f>IF(AND(IF('차트 정리 표'!$O$2 = 표메인[[#This Row],[연령대]], 1, 0),IF(COUNT(표장르정리[[#This Row],[Roguelike]]),1,0)),1,0)</f>
        <v>0</v>
      </c>
      <c r="F192" s="3">
        <f>IF(AND(IF('차트 정리 표'!$O$2 = 표메인[[#This Row],[연령대]], 1, 0),IF(COUNT(표장르정리[[#This Row],[Soulslike]]),1,0)),1,0)</f>
        <v>0</v>
      </c>
      <c r="G192" s="3">
        <f>IF(AND(IF('차트 정리 표'!$O$2 = 표메인[[#This Row],[연령대]], 1, 0),IF(COUNT(표장르정리[[#This Row],[Rhythm]]),1,0)),1,0)</f>
        <v>0</v>
      </c>
      <c r="H192" s="3">
        <f>IF(AND(IF('차트 정리 표'!$O$2 = 표메인[[#This Row],[연령대]], 1, 0),IF(COUNT(표장르정리[[#This Row],[Racing]]),1,0)),1,0)</f>
        <v>0</v>
      </c>
      <c r="I192" s="3">
        <f>IF(AND(IF('차트 정리 표'!$O$2 = 표메인[[#This Row],[연령대]], 1, 0),IF(COUNT(표장르정리[[#This Row],[Sport]]),1,0)),1,0)</f>
        <v>0</v>
      </c>
      <c r="J192" s="3">
        <f>IF(AND(IF('차트 정리 표'!$O$2 = 표메인[[#This Row],[연령대]], 1, 0),IF(COUNT(표장르정리[[#This Row],[Stealth]]),1,0)),1,0)</f>
        <v>0</v>
      </c>
      <c r="K192" s="3">
        <f>IF(AND(IF('차트 정리 표'!$O$2 = 표메인[[#This Row],[연령대]], 1, 0),IF(COUNT(표장르정리[[#This Row],[Strategy]]),1,0)),1,0)</f>
        <v>0</v>
      </c>
      <c r="L192" s="3">
        <f>IF(AND(IF('차트 정리 표'!$O$2 = 표메인[[#This Row],[연령대]], 1, 0),IF(COUNT(표장르정리[[#This Row],[Puzzle]]),1,0)),1,0)</f>
        <v>0</v>
      </c>
      <c r="M192" s="3">
        <f>IF(AND(IF('차트 정리 표'!$O$2 = 표메인[[#This Row],[연령대]], 1, 0),IF(COUNT(표장르정리[[#This Row],[Board]]),1,0)),1,0)</f>
        <v>0</v>
      </c>
      <c r="N192" s="3">
        <f>IF(AND(IF('차트 정리 표'!$O$2 = 표메인[[#This Row],[연령대]], 1, 0),IF(COUNT(표장르정리[[#This Row],[Arcade]]),1,0)),1,0)</f>
        <v>0</v>
      </c>
      <c r="O192" s="3">
        <f>IF(AND(IF('차트 정리 표'!$O$2 = 표메인[[#This Row],[연령대]], 1, 0),IF(COUNT(표장르정리[[#This Row],[Simulation]]),1,0)),1,0)</f>
        <v>0</v>
      </c>
      <c r="P192" s="34">
        <f>IF(AND(IF('차트 정리 표'!$O$19 = 표메인[[#This Row],[연령대]], 1, 0),IF('차트 정리 표'!$J$20=표메인[[#This Row],[타격감
시각적 효과]],1,0)),1,0)</f>
        <v>0</v>
      </c>
      <c r="Q192" s="34">
        <f>IF(AND(IF('차트 정리 표'!$O$19 = 표메인[[#This Row],[연령대]], 1, 0),IF('차트 정리 표'!$J$21=표메인[[#This Row],[타격감
시각적 효과]],1,0)),1,0)</f>
        <v>0</v>
      </c>
      <c r="R192" s="34">
        <f>IF(AND(IF('차트 정리 표'!$O$19 = 표메인[[#This Row],[연령대]], 1, 0),IF('차트 정리 표'!$J$22=표메인[[#This Row],[타격감
시각적 효과]],1,0)),1,0)</f>
        <v>0</v>
      </c>
      <c r="S192" s="34">
        <f>IF(AND(IF('차트 정리 표'!$O$19 = 표메인[[#This Row],[연령대]], 1, 0),IF('차트 정리 표'!$J$23=표메인[[#This Row],[타격감
시각적 효과]],1,0)),1,0)</f>
        <v>0</v>
      </c>
      <c r="T192" s="34">
        <f>IF(AND(IF('차트 정리 표'!$O$25 = 표메인[[#This Row],[연령대]], 1, 0),IF('차트 정리 표'!$J$26=표메인[게임몰입도
청각적 효과],1,0)),1,0)</f>
        <v>0</v>
      </c>
      <c r="U192" s="34">
        <f>IF(AND(IF('차트 정리 표'!$O$25 = 표메인[[#This Row],[연령대]], 1, 0),IF('차트 정리 표'!$J$27=표메인[게임몰입도
청각적 효과],1,0)),1,0)</f>
        <v>0</v>
      </c>
      <c r="V192" s="34">
        <f>IF(AND(IF('차트 정리 표'!$O$25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표'!$O$2 = 표메인[[#This Row],[연령대]], 1, 0),IF(COUNT(표장르정리[[#This Row],[RPG]]),1,0)), 1, 0)</f>
        <v>0</v>
      </c>
      <c r="B193" s="3">
        <f>IF(AND(IF('차트 정리 표'!$O$2 = 표메인[[#This Row],[연령대]], 1, 0),IF(COUNT(표장르정리[[#This Row],[AOS]]),1,0)),1,0)</f>
        <v>0</v>
      </c>
      <c r="C193" s="3">
        <f>IF(AND(IF('차트 정리 표'!$O$2 = 표메인[[#This Row],[연령대]], 1, 0),IF(COUNT(표장르정리[[#This Row],[FPS]]),1,0)),1,0)</f>
        <v>0</v>
      </c>
      <c r="D193" s="3">
        <f>IF(AND(IF('차트 정리 표'!$O$2 = 표메인[[#This Row],[연령대]], 1, 0),IF(COUNT(표장르정리[[#This Row],[CCG]]),1,0)),1,0)</f>
        <v>0</v>
      </c>
      <c r="E193" s="3">
        <f>IF(AND(IF('차트 정리 표'!$O$2 = 표메인[[#This Row],[연령대]], 1, 0),IF(COUNT(표장르정리[[#This Row],[Roguelike]]),1,0)),1,0)</f>
        <v>0</v>
      </c>
      <c r="F193" s="3">
        <f>IF(AND(IF('차트 정리 표'!$O$2 = 표메인[[#This Row],[연령대]], 1, 0),IF(COUNT(표장르정리[[#This Row],[Soulslike]]),1,0)),1,0)</f>
        <v>0</v>
      </c>
      <c r="G193" s="3">
        <f>IF(AND(IF('차트 정리 표'!$O$2 = 표메인[[#This Row],[연령대]], 1, 0),IF(COUNT(표장르정리[[#This Row],[Rhythm]]),1,0)),1,0)</f>
        <v>0</v>
      </c>
      <c r="H193" s="3">
        <f>IF(AND(IF('차트 정리 표'!$O$2 = 표메인[[#This Row],[연령대]], 1, 0),IF(COUNT(표장르정리[[#This Row],[Racing]]),1,0)),1,0)</f>
        <v>0</v>
      </c>
      <c r="I193" s="3">
        <f>IF(AND(IF('차트 정리 표'!$O$2 = 표메인[[#This Row],[연령대]], 1, 0),IF(COUNT(표장르정리[[#This Row],[Sport]]),1,0)),1,0)</f>
        <v>0</v>
      </c>
      <c r="J193" s="3">
        <f>IF(AND(IF('차트 정리 표'!$O$2 = 표메인[[#This Row],[연령대]], 1, 0),IF(COUNT(표장르정리[[#This Row],[Stealth]]),1,0)),1,0)</f>
        <v>0</v>
      </c>
      <c r="K193" s="3">
        <f>IF(AND(IF('차트 정리 표'!$O$2 = 표메인[[#This Row],[연령대]], 1, 0),IF(COUNT(표장르정리[[#This Row],[Strategy]]),1,0)),1,0)</f>
        <v>0</v>
      </c>
      <c r="L193" s="3">
        <f>IF(AND(IF('차트 정리 표'!$O$2 = 표메인[[#This Row],[연령대]], 1, 0),IF(COUNT(표장르정리[[#This Row],[Puzzle]]),1,0)),1,0)</f>
        <v>0</v>
      </c>
      <c r="M193" s="3">
        <f>IF(AND(IF('차트 정리 표'!$O$2 = 표메인[[#This Row],[연령대]], 1, 0),IF(COUNT(표장르정리[[#This Row],[Board]]),1,0)),1,0)</f>
        <v>0</v>
      </c>
      <c r="N193" s="3">
        <f>IF(AND(IF('차트 정리 표'!$O$2 = 표메인[[#This Row],[연령대]], 1, 0),IF(COUNT(표장르정리[[#This Row],[Arcade]]),1,0)),1,0)</f>
        <v>0</v>
      </c>
      <c r="O193" s="3">
        <f>IF(AND(IF('차트 정리 표'!$O$2 = 표메인[[#This Row],[연령대]], 1, 0),IF(COUNT(표장르정리[[#This Row],[Simulation]]),1,0)),1,0)</f>
        <v>0</v>
      </c>
      <c r="P193" s="34">
        <f>IF(AND(IF('차트 정리 표'!$O$19 = 표메인[[#This Row],[연령대]], 1, 0),IF('차트 정리 표'!$J$20=표메인[[#This Row],[타격감
시각적 효과]],1,0)),1,0)</f>
        <v>0</v>
      </c>
      <c r="Q193" s="34">
        <f>IF(AND(IF('차트 정리 표'!$O$19 = 표메인[[#This Row],[연령대]], 1, 0),IF('차트 정리 표'!$J$21=표메인[[#This Row],[타격감
시각적 효과]],1,0)),1,0)</f>
        <v>0</v>
      </c>
      <c r="R193" s="34">
        <f>IF(AND(IF('차트 정리 표'!$O$19 = 표메인[[#This Row],[연령대]], 1, 0),IF('차트 정리 표'!$J$22=표메인[[#This Row],[타격감
시각적 효과]],1,0)),1,0)</f>
        <v>0</v>
      </c>
      <c r="S193" s="34">
        <f>IF(AND(IF('차트 정리 표'!$O$19 = 표메인[[#This Row],[연령대]], 1, 0),IF('차트 정리 표'!$J$23=표메인[[#This Row],[타격감
시각적 효과]],1,0)),1,0)</f>
        <v>0</v>
      </c>
      <c r="T193" s="34">
        <f>IF(AND(IF('차트 정리 표'!$O$25 = 표메인[[#This Row],[연령대]], 1, 0),IF('차트 정리 표'!$J$26=표메인[게임몰입도
청각적 효과],1,0)),1,0)</f>
        <v>0</v>
      </c>
      <c r="U193" s="34">
        <f>IF(AND(IF('차트 정리 표'!$O$25 = 표메인[[#This Row],[연령대]], 1, 0),IF('차트 정리 표'!$J$27=표메인[게임몰입도
청각적 효과],1,0)),1,0)</f>
        <v>0</v>
      </c>
      <c r="V193" s="34">
        <f>IF(AND(IF('차트 정리 표'!$O$25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표'!$O$2 = 표메인[[#This Row],[연령대]], 1, 0),IF(COUNT(표장르정리[[#This Row],[RPG]]),1,0)), 1, 0)</f>
        <v>0</v>
      </c>
      <c r="B194" s="3">
        <f>IF(AND(IF('차트 정리 표'!$O$2 = 표메인[[#This Row],[연령대]], 1, 0),IF(COUNT(표장르정리[[#This Row],[AOS]]),1,0)),1,0)</f>
        <v>0</v>
      </c>
      <c r="C194" s="3">
        <f>IF(AND(IF('차트 정리 표'!$O$2 = 표메인[[#This Row],[연령대]], 1, 0),IF(COUNT(표장르정리[[#This Row],[FPS]]),1,0)),1,0)</f>
        <v>0</v>
      </c>
      <c r="D194" s="3">
        <f>IF(AND(IF('차트 정리 표'!$O$2 = 표메인[[#This Row],[연령대]], 1, 0),IF(COUNT(표장르정리[[#This Row],[CCG]]),1,0)),1,0)</f>
        <v>0</v>
      </c>
      <c r="E194" s="3">
        <f>IF(AND(IF('차트 정리 표'!$O$2 = 표메인[[#This Row],[연령대]], 1, 0),IF(COUNT(표장르정리[[#This Row],[Roguelike]]),1,0)),1,0)</f>
        <v>0</v>
      </c>
      <c r="F194" s="3">
        <f>IF(AND(IF('차트 정리 표'!$O$2 = 표메인[[#This Row],[연령대]], 1, 0),IF(COUNT(표장르정리[[#This Row],[Soulslike]]),1,0)),1,0)</f>
        <v>0</v>
      </c>
      <c r="G194" s="3">
        <f>IF(AND(IF('차트 정리 표'!$O$2 = 표메인[[#This Row],[연령대]], 1, 0),IF(COUNT(표장르정리[[#This Row],[Rhythm]]),1,0)),1,0)</f>
        <v>0</v>
      </c>
      <c r="H194" s="3">
        <f>IF(AND(IF('차트 정리 표'!$O$2 = 표메인[[#This Row],[연령대]], 1, 0),IF(COUNT(표장르정리[[#This Row],[Racing]]),1,0)),1,0)</f>
        <v>0</v>
      </c>
      <c r="I194" s="3">
        <f>IF(AND(IF('차트 정리 표'!$O$2 = 표메인[[#This Row],[연령대]], 1, 0),IF(COUNT(표장르정리[[#This Row],[Sport]]),1,0)),1,0)</f>
        <v>0</v>
      </c>
      <c r="J194" s="3">
        <f>IF(AND(IF('차트 정리 표'!$O$2 = 표메인[[#This Row],[연령대]], 1, 0),IF(COUNT(표장르정리[[#This Row],[Stealth]]),1,0)),1,0)</f>
        <v>0</v>
      </c>
      <c r="K194" s="3">
        <f>IF(AND(IF('차트 정리 표'!$O$2 = 표메인[[#This Row],[연령대]], 1, 0),IF(COUNT(표장르정리[[#This Row],[Strategy]]),1,0)),1,0)</f>
        <v>0</v>
      </c>
      <c r="L194" s="3">
        <f>IF(AND(IF('차트 정리 표'!$O$2 = 표메인[[#This Row],[연령대]], 1, 0),IF(COUNT(표장르정리[[#This Row],[Puzzle]]),1,0)),1,0)</f>
        <v>0</v>
      </c>
      <c r="M194" s="3">
        <f>IF(AND(IF('차트 정리 표'!$O$2 = 표메인[[#This Row],[연령대]], 1, 0),IF(COUNT(표장르정리[[#This Row],[Board]]),1,0)),1,0)</f>
        <v>0</v>
      </c>
      <c r="N194" s="3">
        <f>IF(AND(IF('차트 정리 표'!$O$2 = 표메인[[#This Row],[연령대]], 1, 0),IF(COUNT(표장르정리[[#This Row],[Arcade]]),1,0)),1,0)</f>
        <v>0</v>
      </c>
      <c r="O194" s="3">
        <f>IF(AND(IF('차트 정리 표'!$O$2 = 표메인[[#This Row],[연령대]], 1, 0),IF(COUNT(표장르정리[[#This Row],[Simulation]]),1,0)),1,0)</f>
        <v>0</v>
      </c>
      <c r="P194" s="34">
        <f>IF(AND(IF('차트 정리 표'!$O$19 = 표메인[[#This Row],[연령대]], 1, 0),IF('차트 정리 표'!$J$20=표메인[[#This Row],[타격감
시각적 효과]],1,0)),1,0)</f>
        <v>0</v>
      </c>
      <c r="Q194" s="34">
        <f>IF(AND(IF('차트 정리 표'!$O$19 = 표메인[[#This Row],[연령대]], 1, 0),IF('차트 정리 표'!$J$21=표메인[[#This Row],[타격감
시각적 효과]],1,0)),1,0)</f>
        <v>0</v>
      </c>
      <c r="R194" s="34">
        <f>IF(AND(IF('차트 정리 표'!$O$19 = 표메인[[#This Row],[연령대]], 1, 0),IF('차트 정리 표'!$J$22=표메인[[#This Row],[타격감
시각적 효과]],1,0)),1,0)</f>
        <v>0</v>
      </c>
      <c r="S194" s="34">
        <f>IF(AND(IF('차트 정리 표'!$O$19 = 표메인[[#This Row],[연령대]], 1, 0),IF('차트 정리 표'!$J$23=표메인[[#This Row],[타격감
시각적 효과]],1,0)),1,0)</f>
        <v>0</v>
      </c>
      <c r="T194" s="34">
        <f>IF(AND(IF('차트 정리 표'!$O$25 = 표메인[[#This Row],[연령대]], 1, 0),IF('차트 정리 표'!$J$26=표메인[게임몰입도
청각적 효과],1,0)),1,0)</f>
        <v>0</v>
      </c>
      <c r="U194" s="34">
        <f>IF(AND(IF('차트 정리 표'!$O$25 = 표메인[[#This Row],[연령대]], 1, 0),IF('차트 정리 표'!$J$27=표메인[게임몰입도
청각적 효과],1,0)),1,0)</f>
        <v>0</v>
      </c>
      <c r="V194" s="34">
        <f>IF(AND(IF('차트 정리 표'!$O$25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표'!$O$2 = 표메인[[#This Row],[연령대]], 1, 0),IF(COUNT(표장르정리[[#This Row],[RPG]]),1,0)), 1, 0)</f>
        <v>0</v>
      </c>
      <c r="B195" s="3">
        <f>IF(AND(IF('차트 정리 표'!$O$2 = 표메인[[#This Row],[연령대]], 1, 0),IF(COUNT(표장르정리[[#This Row],[AOS]]),1,0)),1,0)</f>
        <v>0</v>
      </c>
      <c r="C195" s="3">
        <f>IF(AND(IF('차트 정리 표'!$O$2 = 표메인[[#This Row],[연령대]], 1, 0),IF(COUNT(표장르정리[[#This Row],[FPS]]),1,0)),1,0)</f>
        <v>0</v>
      </c>
      <c r="D195" s="3">
        <f>IF(AND(IF('차트 정리 표'!$O$2 = 표메인[[#This Row],[연령대]], 1, 0),IF(COUNT(표장르정리[[#This Row],[CCG]]),1,0)),1,0)</f>
        <v>0</v>
      </c>
      <c r="E195" s="3">
        <f>IF(AND(IF('차트 정리 표'!$O$2 = 표메인[[#This Row],[연령대]], 1, 0),IF(COUNT(표장르정리[[#This Row],[Roguelike]]),1,0)),1,0)</f>
        <v>0</v>
      </c>
      <c r="F195" s="3">
        <f>IF(AND(IF('차트 정리 표'!$O$2 = 표메인[[#This Row],[연령대]], 1, 0),IF(COUNT(표장르정리[[#This Row],[Soulslike]]),1,0)),1,0)</f>
        <v>0</v>
      </c>
      <c r="G195" s="3">
        <f>IF(AND(IF('차트 정리 표'!$O$2 = 표메인[[#This Row],[연령대]], 1, 0),IF(COUNT(표장르정리[[#This Row],[Rhythm]]),1,0)),1,0)</f>
        <v>0</v>
      </c>
      <c r="H195" s="3">
        <f>IF(AND(IF('차트 정리 표'!$O$2 = 표메인[[#This Row],[연령대]], 1, 0),IF(COUNT(표장르정리[[#This Row],[Racing]]),1,0)),1,0)</f>
        <v>0</v>
      </c>
      <c r="I195" s="3">
        <f>IF(AND(IF('차트 정리 표'!$O$2 = 표메인[[#This Row],[연령대]], 1, 0),IF(COUNT(표장르정리[[#This Row],[Sport]]),1,0)),1,0)</f>
        <v>0</v>
      </c>
      <c r="J195" s="3">
        <f>IF(AND(IF('차트 정리 표'!$O$2 = 표메인[[#This Row],[연령대]], 1, 0),IF(COUNT(표장르정리[[#This Row],[Stealth]]),1,0)),1,0)</f>
        <v>0</v>
      </c>
      <c r="K195" s="3">
        <f>IF(AND(IF('차트 정리 표'!$O$2 = 표메인[[#This Row],[연령대]], 1, 0),IF(COUNT(표장르정리[[#This Row],[Strategy]]),1,0)),1,0)</f>
        <v>0</v>
      </c>
      <c r="L195" s="3">
        <f>IF(AND(IF('차트 정리 표'!$O$2 = 표메인[[#This Row],[연령대]], 1, 0),IF(COUNT(표장르정리[[#This Row],[Puzzle]]),1,0)),1,0)</f>
        <v>0</v>
      </c>
      <c r="M195" s="3">
        <f>IF(AND(IF('차트 정리 표'!$O$2 = 표메인[[#This Row],[연령대]], 1, 0),IF(COUNT(표장르정리[[#This Row],[Board]]),1,0)),1,0)</f>
        <v>0</v>
      </c>
      <c r="N195" s="3">
        <f>IF(AND(IF('차트 정리 표'!$O$2 = 표메인[[#This Row],[연령대]], 1, 0),IF(COUNT(표장르정리[[#This Row],[Arcade]]),1,0)),1,0)</f>
        <v>0</v>
      </c>
      <c r="O195" s="3">
        <f>IF(AND(IF('차트 정리 표'!$O$2 = 표메인[[#This Row],[연령대]], 1, 0),IF(COUNT(표장르정리[[#This Row],[Simulation]]),1,0)),1,0)</f>
        <v>0</v>
      </c>
      <c r="P195" s="34">
        <f>IF(AND(IF('차트 정리 표'!$O$19 = 표메인[[#This Row],[연령대]], 1, 0),IF('차트 정리 표'!$J$20=표메인[[#This Row],[타격감
시각적 효과]],1,0)),1,0)</f>
        <v>0</v>
      </c>
      <c r="Q195" s="34">
        <f>IF(AND(IF('차트 정리 표'!$O$19 = 표메인[[#This Row],[연령대]], 1, 0),IF('차트 정리 표'!$J$21=표메인[[#This Row],[타격감
시각적 효과]],1,0)),1,0)</f>
        <v>0</v>
      </c>
      <c r="R195" s="34">
        <f>IF(AND(IF('차트 정리 표'!$O$19 = 표메인[[#This Row],[연령대]], 1, 0),IF('차트 정리 표'!$J$22=표메인[[#This Row],[타격감
시각적 효과]],1,0)),1,0)</f>
        <v>0</v>
      </c>
      <c r="S195" s="34">
        <f>IF(AND(IF('차트 정리 표'!$O$19 = 표메인[[#This Row],[연령대]], 1, 0),IF('차트 정리 표'!$J$23=표메인[[#This Row],[타격감
시각적 효과]],1,0)),1,0)</f>
        <v>0</v>
      </c>
      <c r="T195" s="34">
        <f>IF(AND(IF('차트 정리 표'!$O$25 = 표메인[[#This Row],[연령대]], 1, 0),IF('차트 정리 표'!$J$26=표메인[게임몰입도
청각적 효과],1,0)),1,0)</f>
        <v>0</v>
      </c>
      <c r="U195" s="34">
        <f>IF(AND(IF('차트 정리 표'!$O$25 = 표메인[[#This Row],[연령대]], 1, 0),IF('차트 정리 표'!$J$27=표메인[게임몰입도
청각적 효과],1,0)),1,0)</f>
        <v>0</v>
      </c>
      <c r="V195" s="34">
        <f>IF(AND(IF('차트 정리 표'!$O$25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표'!$O$2 = 표메인[[#This Row],[연령대]], 1, 0),IF(COUNT(표장르정리[[#This Row],[RPG]]),1,0)), 1, 0)</f>
        <v>0</v>
      </c>
      <c r="B196" s="3">
        <f>IF(AND(IF('차트 정리 표'!$O$2 = 표메인[[#This Row],[연령대]], 1, 0),IF(COUNT(표장르정리[[#This Row],[AOS]]),1,0)),1,0)</f>
        <v>0</v>
      </c>
      <c r="C196" s="3">
        <f>IF(AND(IF('차트 정리 표'!$O$2 = 표메인[[#This Row],[연령대]], 1, 0),IF(COUNT(표장르정리[[#This Row],[FPS]]),1,0)),1,0)</f>
        <v>0</v>
      </c>
      <c r="D196" s="3">
        <f>IF(AND(IF('차트 정리 표'!$O$2 = 표메인[[#This Row],[연령대]], 1, 0),IF(COUNT(표장르정리[[#This Row],[CCG]]),1,0)),1,0)</f>
        <v>0</v>
      </c>
      <c r="E196" s="3">
        <f>IF(AND(IF('차트 정리 표'!$O$2 = 표메인[[#This Row],[연령대]], 1, 0),IF(COUNT(표장르정리[[#This Row],[Roguelike]]),1,0)),1,0)</f>
        <v>0</v>
      </c>
      <c r="F196" s="3">
        <f>IF(AND(IF('차트 정리 표'!$O$2 = 표메인[[#This Row],[연령대]], 1, 0),IF(COUNT(표장르정리[[#This Row],[Soulslike]]),1,0)),1,0)</f>
        <v>0</v>
      </c>
      <c r="G196" s="3">
        <f>IF(AND(IF('차트 정리 표'!$O$2 = 표메인[[#This Row],[연령대]], 1, 0),IF(COUNT(표장르정리[[#This Row],[Rhythm]]),1,0)),1,0)</f>
        <v>0</v>
      </c>
      <c r="H196" s="3">
        <f>IF(AND(IF('차트 정리 표'!$O$2 = 표메인[[#This Row],[연령대]], 1, 0),IF(COUNT(표장르정리[[#This Row],[Racing]]),1,0)),1,0)</f>
        <v>0</v>
      </c>
      <c r="I196" s="3">
        <f>IF(AND(IF('차트 정리 표'!$O$2 = 표메인[[#This Row],[연령대]], 1, 0),IF(COUNT(표장르정리[[#This Row],[Sport]]),1,0)),1,0)</f>
        <v>0</v>
      </c>
      <c r="J196" s="3">
        <f>IF(AND(IF('차트 정리 표'!$O$2 = 표메인[[#This Row],[연령대]], 1, 0),IF(COUNT(표장르정리[[#This Row],[Stealth]]),1,0)),1,0)</f>
        <v>0</v>
      </c>
      <c r="K196" s="3">
        <f>IF(AND(IF('차트 정리 표'!$O$2 = 표메인[[#This Row],[연령대]], 1, 0),IF(COUNT(표장르정리[[#This Row],[Strategy]]),1,0)),1,0)</f>
        <v>0</v>
      </c>
      <c r="L196" s="3">
        <f>IF(AND(IF('차트 정리 표'!$O$2 = 표메인[[#This Row],[연령대]], 1, 0),IF(COUNT(표장르정리[[#This Row],[Puzzle]]),1,0)),1,0)</f>
        <v>0</v>
      </c>
      <c r="M196" s="3">
        <f>IF(AND(IF('차트 정리 표'!$O$2 = 표메인[[#This Row],[연령대]], 1, 0),IF(COUNT(표장르정리[[#This Row],[Board]]),1,0)),1,0)</f>
        <v>0</v>
      </c>
      <c r="N196" s="3">
        <f>IF(AND(IF('차트 정리 표'!$O$2 = 표메인[[#This Row],[연령대]], 1, 0),IF(COUNT(표장르정리[[#This Row],[Arcade]]),1,0)),1,0)</f>
        <v>0</v>
      </c>
      <c r="O196" s="3">
        <f>IF(AND(IF('차트 정리 표'!$O$2 = 표메인[[#This Row],[연령대]], 1, 0),IF(COUNT(표장르정리[[#This Row],[Simulation]]),1,0)),1,0)</f>
        <v>0</v>
      </c>
      <c r="P196" s="34">
        <f>IF(AND(IF('차트 정리 표'!$O$19 = 표메인[[#This Row],[연령대]], 1, 0),IF('차트 정리 표'!$J$20=표메인[[#This Row],[타격감
시각적 효과]],1,0)),1,0)</f>
        <v>0</v>
      </c>
      <c r="Q196" s="34">
        <f>IF(AND(IF('차트 정리 표'!$O$19 = 표메인[[#This Row],[연령대]], 1, 0),IF('차트 정리 표'!$J$21=표메인[[#This Row],[타격감
시각적 효과]],1,0)),1,0)</f>
        <v>0</v>
      </c>
      <c r="R196" s="34">
        <f>IF(AND(IF('차트 정리 표'!$O$19 = 표메인[[#This Row],[연령대]], 1, 0),IF('차트 정리 표'!$J$22=표메인[[#This Row],[타격감
시각적 효과]],1,0)),1,0)</f>
        <v>0</v>
      </c>
      <c r="S196" s="34">
        <f>IF(AND(IF('차트 정리 표'!$O$19 = 표메인[[#This Row],[연령대]], 1, 0),IF('차트 정리 표'!$J$23=표메인[[#This Row],[타격감
시각적 효과]],1,0)),1,0)</f>
        <v>0</v>
      </c>
      <c r="T196" s="34">
        <f>IF(AND(IF('차트 정리 표'!$O$25 = 표메인[[#This Row],[연령대]], 1, 0),IF('차트 정리 표'!$J$26=표메인[게임몰입도
청각적 효과],1,0)),1,0)</f>
        <v>0</v>
      </c>
      <c r="U196" s="34">
        <f>IF(AND(IF('차트 정리 표'!$O$25 = 표메인[[#This Row],[연령대]], 1, 0),IF('차트 정리 표'!$J$27=표메인[게임몰입도
청각적 효과],1,0)),1,0)</f>
        <v>0</v>
      </c>
      <c r="V196" s="34">
        <f>IF(AND(IF('차트 정리 표'!$O$25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표'!$O$2 = 표메인[[#This Row],[연령대]], 1, 0),IF(COUNT(표장르정리[[#This Row],[RPG]]),1,0)), 1, 0)</f>
        <v>0</v>
      </c>
      <c r="B197" s="3">
        <f>IF(AND(IF('차트 정리 표'!$O$2 = 표메인[[#This Row],[연령대]], 1, 0),IF(COUNT(표장르정리[[#This Row],[AOS]]),1,0)),1,0)</f>
        <v>0</v>
      </c>
      <c r="C197" s="3">
        <f>IF(AND(IF('차트 정리 표'!$O$2 = 표메인[[#This Row],[연령대]], 1, 0),IF(COUNT(표장르정리[[#This Row],[FPS]]),1,0)),1,0)</f>
        <v>0</v>
      </c>
      <c r="D197" s="3">
        <f>IF(AND(IF('차트 정리 표'!$O$2 = 표메인[[#This Row],[연령대]], 1, 0),IF(COUNT(표장르정리[[#This Row],[CCG]]),1,0)),1,0)</f>
        <v>0</v>
      </c>
      <c r="E197" s="3">
        <f>IF(AND(IF('차트 정리 표'!$O$2 = 표메인[[#This Row],[연령대]], 1, 0),IF(COUNT(표장르정리[[#This Row],[Roguelike]]),1,0)),1,0)</f>
        <v>0</v>
      </c>
      <c r="F197" s="3">
        <f>IF(AND(IF('차트 정리 표'!$O$2 = 표메인[[#This Row],[연령대]], 1, 0),IF(COUNT(표장르정리[[#This Row],[Soulslike]]),1,0)),1,0)</f>
        <v>0</v>
      </c>
      <c r="G197" s="3">
        <f>IF(AND(IF('차트 정리 표'!$O$2 = 표메인[[#This Row],[연령대]], 1, 0),IF(COUNT(표장르정리[[#This Row],[Rhythm]]),1,0)),1,0)</f>
        <v>0</v>
      </c>
      <c r="H197" s="3">
        <f>IF(AND(IF('차트 정리 표'!$O$2 = 표메인[[#This Row],[연령대]], 1, 0),IF(COUNT(표장르정리[[#This Row],[Racing]]),1,0)),1,0)</f>
        <v>0</v>
      </c>
      <c r="I197" s="3">
        <f>IF(AND(IF('차트 정리 표'!$O$2 = 표메인[[#This Row],[연령대]], 1, 0),IF(COUNT(표장르정리[[#This Row],[Sport]]),1,0)),1,0)</f>
        <v>0</v>
      </c>
      <c r="J197" s="3">
        <f>IF(AND(IF('차트 정리 표'!$O$2 = 표메인[[#This Row],[연령대]], 1, 0),IF(COUNT(표장르정리[[#This Row],[Stealth]]),1,0)),1,0)</f>
        <v>0</v>
      </c>
      <c r="K197" s="3">
        <f>IF(AND(IF('차트 정리 표'!$O$2 = 표메인[[#This Row],[연령대]], 1, 0),IF(COUNT(표장르정리[[#This Row],[Strategy]]),1,0)),1,0)</f>
        <v>0</v>
      </c>
      <c r="L197" s="3">
        <f>IF(AND(IF('차트 정리 표'!$O$2 = 표메인[[#This Row],[연령대]], 1, 0),IF(COUNT(표장르정리[[#This Row],[Puzzle]]),1,0)),1,0)</f>
        <v>0</v>
      </c>
      <c r="M197" s="3">
        <f>IF(AND(IF('차트 정리 표'!$O$2 = 표메인[[#This Row],[연령대]], 1, 0),IF(COUNT(표장르정리[[#This Row],[Board]]),1,0)),1,0)</f>
        <v>0</v>
      </c>
      <c r="N197" s="3">
        <f>IF(AND(IF('차트 정리 표'!$O$2 = 표메인[[#This Row],[연령대]], 1, 0),IF(COUNT(표장르정리[[#This Row],[Arcade]]),1,0)),1,0)</f>
        <v>0</v>
      </c>
      <c r="O197" s="3">
        <f>IF(AND(IF('차트 정리 표'!$O$2 = 표메인[[#This Row],[연령대]], 1, 0),IF(COUNT(표장르정리[[#This Row],[Simulation]]),1,0)),1,0)</f>
        <v>0</v>
      </c>
      <c r="P197" s="34">
        <f>IF(AND(IF('차트 정리 표'!$O$19 = 표메인[[#This Row],[연령대]], 1, 0),IF('차트 정리 표'!$J$20=표메인[[#This Row],[타격감
시각적 효과]],1,0)),1,0)</f>
        <v>0</v>
      </c>
      <c r="Q197" s="34">
        <f>IF(AND(IF('차트 정리 표'!$O$19 = 표메인[[#This Row],[연령대]], 1, 0),IF('차트 정리 표'!$J$21=표메인[[#This Row],[타격감
시각적 효과]],1,0)),1,0)</f>
        <v>0</v>
      </c>
      <c r="R197" s="34">
        <f>IF(AND(IF('차트 정리 표'!$O$19 = 표메인[[#This Row],[연령대]], 1, 0),IF('차트 정리 표'!$J$22=표메인[[#This Row],[타격감
시각적 효과]],1,0)),1,0)</f>
        <v>0</v>
      </c>
      <c r="S197" s="34">
        <f>IF(AND(IF('차트 정리 표'!$O$19 = 표메인[[#This Row],[연령대]], 1, 0),IF('차트 정리 표'!$J$23=표메인[[#This Row],[타격감
시각적 효과]],1,0)),1,0)</f>
        <v>0</v>
      </c>
      <c r="T197" s="34">
        <f>IF(AND(IF('차트 정리 표'!$O$25 = 표메인[[#This Row],[연령대]], 1, 0),IF('차트 정리 표'!$J$26=표메인[게임몰입도
청각적 효과],1,0)),1,0)</f>
        <v>0</v>
      </c>
      <c r="U197" s="34">
        <f>IF(AND(IF('차트 정리 표'!$O$25 = 표메인[[#This Row],[연령대]], 1, 0),IF('차트 정리 표'!$J$27=표메인[게임몰입도
청각적 효과],1,0)),1,0)</f>
        <v>0</v>
      </c>
      <c r="V197" s="34">
        <f>IF(AND(IF('차트 정리 표'!$O$25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표'!$O$2 = 표메인[[#This Row],[연령대]], 1, 0),IF(COUNT(표장르정리[[#This Row],[RPG]]),1,0)), 1, 0)</f>
        <v>0</v>
      </c>
      <c r="B198" s="3">
        <f>IF(AND(IF('차트 정리 표'!$O$2 = 표메인[[#This Row],[연령대]], 1, 0),IF(COUNT(표장르정리[[#This Row],[AOS]]),1,0)),1,0)</f>
        <v>0</v>
      </c>
      <c r="C198" s="3">
        <f>IF(AND(IF('차트 정리 표'!$O$2 = 표메인[[#This Row],[연령대]], 1, 0),IF(COUNT(표장르정리[[#This Row],[FPS]]),1,0)),1,0)</f>
        <v>0</v>
      </c>
      <c r="D198" s="3">
        <f>IF(AND(IF('차트 정리 표'!$O$2 = 표메인[[#This Row],[연령대]], 1, 0),IF(COUNT(표장르정리[[#This Row],[CCG]]),1,0)),1,0)</f>
        <v>0</v>
      </c>
      <c r="E198" s="3">
        <f>IF(AND(IF('차트 정리 표'!$O$2 = 표메인[[#This Row],[연령대]], 1, 0),IF(COUNT(표장르정리[[#This Row],[Roguelike]]),1,0)),1,0)</f>
        <v>0</v>
      </c>
      <c r="F198" s="3">
        <f>IF(AND(IF('차트 정리 표'!$O$2 = 표메인[[#This Row],[연령대]], 1, 0),IF(COUNT(표장르정리[[#This Row],[Soulslike]]),1,0)),1,0)</f>
        <v>0</v>
      </c>
      <c r="G198" s="3">
        <f>IF(AND(IF('차트 정리 표'!$O$2 = 표메인[[#This Row],[연령대]], 1, 0),IF(COUNT(표장르정리[[#This Row],[Rhythm]]),1,0)),1,0)</f>
        <v>0</v>
      </c>
      <c r="H198" s="3">
        <f>IF(AND(IF('차트 정리 표'!$O$2 = 표메인[[#This Row],[연령대]], 1, 0),IF(COUNT(표장르정리[[#This Row],[Racing]]),1,0)),1,0)</f>
        <v>0</v>
      </c>
      <c r="I198" s="3">
        <f>IF(AND(IF('차트 정리 표'!$O$2 = 표메인[[#This Row],[연령대]], 1, 0),IF(COUNT(표장르정리[[#This Row],[Sport]]),1,0)),1,0)</f>
        <v>0</v>
      </c>
      <c r="J198" s="3">
        <f>IF(AND(IF('차트 정리 표'!$O$2 = 표메인[[#This Row],[연령대]], 1, 0),IF(COUNT(표장르정리[[#This Row],[Stealth]]),1,0)),1,0)</f>
        <v>0</v>
      </c>
      <c r="K198" s="3">
        <f>IF(AND(IF('차트 정리 표'!$O$2 = 표메인[[#This Row],[연령대]], 1, 0),IF(COUNT(표장르정리[[#This Row],[Strategy]]),1,0)),1,0)</f>
        <v>0</v>
      </c>
      <c r="L198" s="3">
        <f>IF(AND(IF('차트 정리 표'!$O$2 = 표메인[[#This Row],[연령대]], 1, 0),IF(COUNT(표장르정리[[#This Row],[Puzzle]]),1,0)),1,0)</f>
        <v>0</v>
      </c>
      <c r="M198" s="3">
        <f>IF(AND(IF('차트 정리 표'!$O$2 = 표메인[[#This Row],[연령대]], 1, 0),IF(COUNT(표장르정리[[#This Row],[Board]]),1,0)),1,0)</f>
        <v>0</v>
      </c>
      <c r="N198" s="3">
        <f>IF(AND(IF('차트 정리 표'!$O$2 = 표메인[[#This Row],[연령대]], 1, 0),IF(COUNT(표장르정리[[#This Row],[Arcade]]),1,0)),1,0)</f>
        <v>0</v>
      </c>
      <c r="O198" s="3">
        <f>IF(AND(IF('차트 정리 표'!$O$2 = 표메인[[#This Row],[연령대]], 1, 0),IF(COUNT(표장르정리[[#This Row],[Simulation]]),1,0)),1,0)</f>
        <v>0</v>
      </c>
      <c r="P198" s="34">
        <f>IF(AND(IF('차트 정리 표'!$O$19 = 표메인[[#This Row],[연령대]], 1, 0),IF('차트 정리 표'!$J$20=표메인[[#This Row],[타격감
시각적 효과]],1,0)),1,0)</f>
        <v>0</v>
      </c>
      <c r="Q198" s="34">
        <f>IF(AND(IF('차트 정리 표'!$O$19 = 표메인[[#This Row],[연령대]], 1, 0),IF('차트 정리 표'!$J$21=표메인[[#This Row],[타격감
시각적 효과]],1,0)),1,0)</f>
        <v>0</v>
      </c>
      <c r="R198" s="34">
        <f>IF(AND(IF('차트 정리 표'!$O$19 = 표메인[[#This Row],[연령대]], 1, 0),IF('차트 정리 표'!$J$22=표메인[[#This Row],[타격감
시각적 효과]],1,0)),1,0)</f>
        <v>0</v>
      </c>
      <c r="S198" s="34">
        <f>IF(AND(IF('차트 정리 표'!$O$19 = 표메인[[#This Row],[연령대]], 1, 0),IF('차트 정리 표'!$J$23=표메인[[#This Row],[타격감
시각적 효과]],1,0)),1,0)</f>
        <v>0</v>
      </c>
      <c r="T198" s="34">
        <f>IF(AND(IF('차트 정리 표'!$O$25 = 표메인[[#This Row],[연령대]], 1, 0),IF('차트 정리 표'!$J$26=표메인[게임몰입도
청각적 효과],1,0)),1,0)</f>
        <v>0</v>
      </c>
      <c r="U198" s="34">
        <f>IF(AND(IF('차트 정리 표'!$O$25 = 표메인[[#This Row],[연령대]], 1, 0),IF('차트 정리 표'!$J$27=표메인[게임몰입도
청각적 효과],1,0)),1,0)</f>
        <v>0</v>
      </c>
      <c r="V198" s="34">
        <f>IF(AND(IF('차트 정리 표'!$O$25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표'!$O$2 = 표메인[[#This Row],[연령대]], 1, 0),IF(COUNT(표장르정리[[#This Row],[RPG]]),1,0)), 1, 0)</f>
        <v>0</v>
      </c>
      <c r="B199" s="3">
        <f>IF(AND(IF('차트 정리 표'!$O$2 = 표메인[[#This Row],[연령대]], 1, 0),IF(COUNT(표장르정리[[#This Row],[AOS]]),1,0)),1,0)</f>
        <v>0</v>
      </c>
      <c r="C199" s="3">
        <f>IF(AND(IF('차트 정리 표'!$O$2 = 표메인[[#This Row],[연령대]], 1, 0),IF(COUNT(표장르정리[[#This Row],[FPS]]),1,0)),1,0)</f>
        <v>0</v>
      </c>
      <c r="D199" s="3">
        <f>IF(AND(IF('차트 정리 표'!$O$2 = 표메인[[#This Row],[연령대]], 1, 0),IF(COUNT(표장르정리[[#This Row],[CCG]]),1,0)),1,0)</f>
        <v>0</v>
      </c>
      <c r="E199" s="3">
        <f>IF(AND(IF('차트 정리 표'!$O$2 = 표메인[[#This Row],[연령대]], 1, 0),IF(COUNT(표장르정리[[#This Row],[Roguelike]]),1,0)),1,0)</f>
        <v>0</v>
      </c>
      <c r="F199" s="3">
        <f>IF(AND(IF('차트 정리 표'!$O$2 = 표메인[[#This Row],[연령대]], 1, 0),IF(COUNT(표장르정리[[#This Row],[Soulslike]]),1,0)),1,0)</f>
        <v>0</v>
      </c>
      <c r="G199" s="3">
        <f>IF(AND(IF('차트 정리 표'!$O$2 = 표메인[[#This Row],[연령대]], 1, 0),IF(COUNT(표장르정리[[#This Row],[Rhythm]]),1,0)),1,0)</f>
        <v>0</v>
      </c>
      <c r="H199" s="3">
        <f>IF(AND(IF('차트 정리 표'!$O$2 = 표메인[[#This Row],[연령대]], 1, 0),IF(COUNT(표장르정리[[#This Row],[Racing]]),1,0)),1,0)</f>
        <v>0</v>
      </c>
      <c r="I199" s="3">
        <f>IF(AND(IF('차트 정리 표'!$O$2 = 표메인[[#This Row],[연령대]], 1, 0),IF(COUNT(표장르정리[[#This Row],[Sport]]),1,0)),1,0)</f>
        <v>0</v>
      </c>
      <c r="J199" s="3">
        <f>IF(AND(IF('차트 정리 표'!$O$2 = 표메인[[#This Row],[연령대]], 1, 0),IF(COUNT(표장르정리[[#This Row],[Stealth]]),1,0)),1,0)</f>
        <v>0</v>
      </c>
      <c r="K199" s="3">
        <f>IF(AND(IF('차트 정리 표'!$O$2 = 표메인[[#This Row],[연령대]], 1, 0),IF(COUNT(표장르정리[[#This Row],[Strategy]]),1,0)),1,0)</f>
        <v>0</v>
      </c>
      <c r="L199" s="3">
        <f>IF(AND(IF('차트 정리 표'!$O$2 = 표메인[[#This Row],[연령대]], 1, 0),IF(COUNT(표장르정리[[#This Row],[Puzzle]]),1,0)),1,0)</f>
        <v>0</v>
      </c>
      <c r="M199" s="3">
        <f>IF(AND(IF('차트 정리 표'!$O$2 = 표메인[[#This Row],[연령대]], 1, 0),IF(COUNT(표장르정리[[#This Row],[Board]]),1,0)),1,0)</f>
        <v>0</v>
      </c>
      <c r="N199" s="3">
        <f>IF(AND(IF('차트 정리 표'!$O$2 = 표메인[[#This Row],[연령대]], 1, 0),IF(COUNT(표장르정리[[#This Row],[Arcade]]),1,0)),1,0)</f>
        <v>0</v>
      </c>
      <c r="O199" s="3">
        <f>IF(AND(IF('차트 정리 표'!$O$2 = 표메인[[#This Row],[연령대]], 1, 0),IF(COUNT(표장르정리[[#This Row],[Simulation]]),1,0)),1,0)</f>
        <v>0</v>
      </c>
      <c r="P199" s="34">
        <f>IF(AND(IF('차트 정리 표'!$O$19 = 표메인[[#This Row],[연령대]], 1, 0),IF('차트 정리 표'!$J$20=표메인[[#This Row],[타격감
시각적 효과]],1,0)),1,0)</f>
        <v>0</v>
      </c>
      <c r="Q199" s="34">
        <f>IF(AND(IF('차트 정리 표'!$O$19 = 표메인[[#This Row],[연령대]], 1, 0),IF('차트 정리 표'!$J$21=표메인[[#This Row],[타격감
시각적 효과]],1,0)),1,0)</f>
        <v>0</v>
      </c>
      <c r="R199" s="34">
        <f>IF(AND(IF('차트 정리 표'!$O$19 = 표메인[[#This Row],[연령대]], 1, 0),IF('차트 정리 표'!$J$22=표메인[[#This Row],[타격감
시각적 효과]],1,0)),1,0)</f>
        <v>0</v>
      </c>
      <c r="S199" s="34">
        <f>IF(AND(IF('차트 정리 표'!$O$19 = 표메인[[#This Row],[연령대]], 1, 0),IF('차트 정리 표'!$J$23=표메인[[#This Row],[타격감
시각적 효과]],1,0)),1,0)</f>
        <v>0</v>
      </c>
      <c r="T199" s="34">
        <f>IF(AND(IF('차트 정리 표'!$O$25 = 표메인[[#This Row],[연령대]], 1, 0),IF('차트 정리 표'!$J$26=표메인[게임몰입도
청각적 효과],1,0)),1,0)</f>
        <v>0</v>
      </c>
      <c r="U199" s="34">
        <f>IF(AND(IF('차트 정리 표'!$O$25 = 표메인[[#This Row],[연령대]], 1, 0),IF('차트 정리 표'!$J$27=표메인[게임몰입도
청각적 효과],1,0)),1,0)</f>
        <v>0</v>
      </c>
      <c r="V199" s="34">
        <f>IF(AND(IF('차트 정리 표'!$O$25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표'!$O$2 = 표메인[[#This Row],[연령대]], 1, 0),IF(COUNT(표장르정리[[#This Row],[RPG]]),1,0)), 1, 0)</f>
        <v>0</v>
      </c>
      <c r="B200" s="3">
        <f>IF(AND(IF('차트 정리 표'!$O$2 = 표메인[[#This Row],[연령대]], 1, 0),IF(COUNT(표장르정리[[#This Row],[AOS]]),1,0)),1,0)</f>
        <v>0</v>
      </c>
      <c r="C200" s="3">
        <f>IF(AND(IF('차트 정리 표'!$O$2 = 표메인[[#This Row],[연령대]], 1, 0),IF(COUNT(표장르정리[[#This Row],[FPS]]),1,0)),1,0)</f>
        <v>0</v>
      </c>
      <c r="D200" s="3">
        <f>IF(AND(IF('차트 정리 표'!$O$2 = 표메인[[#This Row],[연령대]], 1, 0),IF(COUNT(표장르정리[[#This Row],[CCG]]),1,0)),1,0)</f>
        <v>0</v>
      </c>
      <c r="E200" s="3">
        <f>IF(AND(IF('차트 정리 표'!$O$2 = 표메인[[#This Row],[연령대]], 1, 0),IF(COUNT(표장르정리[[#This Row],[Roguelike]]),1,0)),1,0)</f>
        <v>0</v>
      </c>
      <c r="F200" s="3">
        <f>IF(AND(IF('차트 정리 표'!$O$2 = 표메인[[#This Row],[연령대]], 1, 0),IF(COUNT(표장르정리[[#This Row],[Soulslike]]),1,0)),1,0)</f>
        <v>0</v>
      </c>
      <c r="G200" s="3">
        <f>IF(AND(IF('차트 정리 표'!$O$2 = 표메인[[#This Row],[연령대]], 1, 0),IF(COUNT(표장르정리[[#This Row],[Rhythm]]),1,0)),1,0)</f>
        <v>0</v>
      </c>
      <c r="H200" s="3">
        <f>IF(AND(IF('차트 정리 표'!$O$2 = 표메인[[#This Row],[연령대]], 1, 0),IF(COUNT(표장르정리[[#This Row],[Racing]]),1,0)),1,0)</f>
        <v>0</v>
      </c>
      <c r="I200" s="3">
        <f>IF(AND(IF('차트 정리 표'!$O$2 = 표메인[[#This Row],[연령대]], 1, 0),IF(COUNT(표장르정리[[#This Row],[Sport]]),1,0)),1,0)</f>
        <v>0</v>
      </c>
      <c r="J200" s="3">
        <f>IF(AND(IF('차트 정리 표'!$O$2 = 표메인[[#This Row],[연령대]], 1, 0),IF(COUNT(표장르정리[[#This Row],[Stealth]]),1,0)),1,0)</f>
        <v>0</v>
      </c>
      <c r="K200" s="3">
        <f>IF(AND(IF('차트 정리 표'!$O$2 = 표메인[[#This Row],[연령대]], 1, 0),IF(COUNT(표장르정리[[#This Row],[Strategy]]),1,0)),1,0)</f>
        <v>0</v>
      </c>
      <c r="L200" s="3">
        <f>IF(AND(IF('차트 정리 표'!$O$2 = 표메인[[#This Row],[연령대]], 1, 0),IF(COUNT(표장르정리[[#This Row],[Puzzle]]),1,0)),1,0)</f>
        <v>0</v>
      </c>
      <c r="M200" s="3">
        <f>IF(AND(IF('차트 정리 표'!$O$2 = 표메인[[#This Row],[연령대]], 1, 0),IF(COUNT(표장르정리[[#This Row],[Board]]),1,0)),1,0)</f>
        <v>0</v>
      </c>
      <c r="N200" s="3">
        <f>IF(AND(IF('차트 정리 표'!$O$2 = 표메인[[#This Row],[연령대]], 1, 0),IF(COUNT(표장르정리[[#This Row],[Arcade]]),1,0)),1,0)</f>
        <v>0</v>
      </c>
      <c r="O200" s="3">
        <f>IF(AND(IF('차트 정리 표'!$O$2 = 표메인[[#This Row],[연령대]], 1, 0),IF(COUNT(표장르정리[[#This Row],[Simulation]]),1,0)),1,0)</f>
        <v>0</v>
      </c>
      <c r="P200" s="34">
        <f>IF(AND(IF('차트 정리 표'!$O$19 = 표메인[[#This Row],[연령대]], 1, 0),IF('차트 정리 표'!$J$20=표메인[[#This Row],[타격감
시각적 효과]],1,0)),1,0)</f>
        <v>0</v>
      </c>
      <c r="Q200" s="34">
        <f>IF(AND(IF('차트 정리 표'!$O$19 = 표메인[[#This Row],[연령대]], 1, 0),IF('차트 정리 표'!$J$21=표메인[[#This Row],[타격감
시각적 효과]],1,0)),1,0)</f>
        <v>0</v>
      </c>
      <c r="R200" s="34">
        <f>IF(AND(IF('차트 정리 표'!$O$19 = 표메인[[#This Row],[연령대]], 1, 0),IF('차트 정리 표'!$J$22=표메인[[#This Row],[타격감
시각적 효과]],1,0)),1,0)</f>
        <v>0</v>
      </c>
      <c r="S200" s="34">
        <f>IF(AND(IF('차트 정리 표'!$O$19 = 표메인[[#This Row],[연령대]], 1, 0),IF('차트 정리 표'!$J$23=표메인[[#This Row],[타격감
시각적 효과]],1,0)),1,0)</f>
        <v>0</v>
      </c>
      <c r="T200" s="34">
        <f>IF(AND(IF('차트 정리 표'!$O$25 = 표메인[[#This Row],[연령대]], 1, 0),IF('차트 정리 표'!$J$26=표메인[게임몰입도
청각적 효과],1,0)),1,0)</f>
        <v>0</v>
      </c>
      <c r="U200" s="34">
        <f>IF(AND(IF('차트 정리 표'!$O$25 = 표메인[[#This Row],[연령대]], 1, 0),IF('차트 정리 표'!$J$27=표메인[게임몰입도
청각적 효과],1,0)),1,0)</f>
        <v>0</v>
      </c>
      <c r="V200" s="34">
        <f>IF(AND(IF('차트 정리 표'!$O$25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표'!$O$2 = 표메인[[#This Row],[연령대]], 1, 0),IF(COUNT(표장르정리[[#This Row],[RPG]]),1,0)), 1, 0)</f>
        <v>0</v>
      </c>
      <c r="B201" s="3">
        <f>IF(AND(IF('차트 정리 표'!$O$2 = 표메인[[#This Row],[연령대]], 1, 0),IF(COUNT(표장르정리[[#This Row],[AOS]]),1,0)),1,0)</f>
        <v>0</v>
      </c>
      <c r="C201" s="3">
        <f>IF(AND(IF('차트 정리 표'!$O$2 = 표메인[[#This Row],[연령대]], 1, 0),IF(COUNT(표장르정리[[#This Row],[FPS]]),1,0)),1,0)</f>
        <v>0</v>
      </c>
      <c r="D201" s="3">
        <f>IF(AND(IF('차트 정리 표'!$O$2 = 표메인[[#This Row],[연령대]], 1, 0),IF(COUNT(표장르정리[[#This Row],[CCG]]),1,0)),1,0)</f>
        <v>0</v>
      </c>
      <c r="E201" s="3">
        <f>IF(AND(IF('차트 정리 표'!$O$2 = 표메인[[#This Row],[연령대]], 1, 0),IF(COUNT(표장르정리[[#This Row],[Roguelike]]),1,0)),1,0)</f>
        <v>0</v>
      </c>
      <c r="F201" s="3">
        <f>IF(AND(IF('차트 정리 표'!$O$2 = 표메인[[#This Row],[연령대]], 1, 0),IF(COUNT(표장르정리[[#This Row],[Soulslike]]),1,0)),1,0)</f>
        <v>0</v>
      </c>
      <c r="G201" s="3">
        <f>IF(AND(IF('차트 정리 표'!$O$2 = 표메인[[#This Row],[연령대]], 1, 0),IF(COUNT(표장르정리[[#This Row],[Rhythm]]),1,0)),1,0)</f>
        <v>0</v>
      </c>
      <c r="H201" s="3">
        <f>IF(AND(IF('차트 정리 표'!$O$2 = 표메인[[#This Row],[연령대]], 1, 0),IF(COUNT(표장르정리[[#This Row],[Racing]]),1,0)),1,0)</f>
        <v>0</v>
      </c>
      <c r="I201" s="3">
        <f>IF(AND(IF('차트 정리 표'!$O$2 = 표메인[[#This Row],[연령대]], 1, 0),IF(COUNT(표장르정리[[#This Row],[Sport]]),1,0)),1,0)</f>
        <v>0</v>
      </c>
      <c r="J201" s="3">
        <f>IF(AND(IF('차트 정리 표'!$O$2 = 표메인[[#This Row],[연령대]], 1, 0),IF(COUNT(표장르정리[[#This Row],[Stealth]]),1,0)),1,0)</f>
        <v>0</v>
      </c>
      <c r="K201" s="3">
        <f>IF(AND(IF('차트 정리 표'!$O$2 = 표메인[[#This Row],[연령대]], 1, 0),IF(COUNT(표장르정리[[#This Row],[Strategy]]),1,0)),1,0)</f>
        <v>0</v>
      </c>
      <c r="L201" s="3">
        <f>IF(AND(IF('차트 정리 표'!$O$2 = 표메인[[#This Row],[연령대]], 1, 0),IF(COUNT(표장르정리[[#This Row],[Puzzle]]),1,0)),1,0)</f>
        <v>0</v>
      </c>
      <c r="M201" s="3">
        <f>IF(AND(IF('차트 정리 표'!$O$2 = 표메인[[#This Row],[연령대]], 1, 0),IF(COUNT(표장르정리[[#This Row],[Board]]),1,0)),1,0)</f>
        <v>0</v>
      </c>
      <c r="N201" s="3">
        <f>IF(AND(IF('차트 정리 표'!$O$2 = 표메인[[#This Row],[연령대]], 1, 0),IF(COUNT(표장르정리[[#This Row],[Arcade]]),1,0)),1,0)</f>
        <v>0</v>
      </c>
      <c r="O201" s="3">
        <f>IF(AND(IF('차트 정리 표'!$O$2 = 표메인[[#This Row],[연령대]], 1, 0),IF(COUNT(표장르정리[[#This Row],[Simulation]]),1,0)),1,0)</f>
        <v>0</v>
      </c>
      <c r="P201" s="34">
        <f>IF(AND(IF('차트 정리 표'!$O$19 = 표메인[[#This Row],[연령대]], 1, 0),IF('차트 정리 표'!$J$20=표메인[[#This Row],[타격감
시각적 효과]],1,0)),1,0)</f>
        <v>0</v>
      </c>
      <c r="Q201" s="34">
        <f>IF(AND(IF('차트 정리 표'!$O$19 = 표메인[[#This Row],[연령대]], 1, 0),IF('차트 정리 표'!$J$21=표메인[[#This Row],[타격감
시각적 효과]],1,0)),1,0)</f>
        <v>0</v>
      </c>
      <c r="R201" s="34">
        <f>IF(AND(IF('차트 정리 표'!$O$19 = 표메인[[#This Row],[연령대]], 1, 0),IF('차트 정리 표'!$J$22=표메인[[#This Row],[타격감
시각적 효과]],1,0)),1,0)</f>
        <v>0</v>
      </c>
      <c r="S201" s="34">
        <f>IF(AND(IF('차트 정리 표'!$O$19 = 표메인[[#This Row],[연령대]], 1, 0),IF('차트 정리 표'!$J$23=표메인[[#This Row],[타격감
시각적 효과]],1,0)),1,0)</f>
        <v>0</v>
      </c>
      <c r="T201" s="34">
        <f>IF(AND(IF('차트 정리 표'!$O$25 = 표메인[[#This Row],[연령대]], 1, 0),IF('차트 정리 표'!$J$26=표메인[게임몰입도
청각적 효과],1,0)),1,0)</f>
        <v>0</v>
      </c>
      <c r="U201" s="34">
        <f>IF(AND(IF('차트 정리 표'!$O$25 = 표메인[[#This Row],[연령대]], 1, 0),IF('차트 정리 표'!$J$27=표메인[게임몰입도
청각적 효과],1,0)),1,0)</f>
        <v>0</v>
      </c>
      <c r="V201" s="34">
        <f>IF(AND(IF('차트 정리 표'!$O$25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표'!$O$2 = 표메인[[#This Row],[연령대]], 1, 0),IF(COUNT(표장르정리[[#This Row],[RPG]]),1,0)), 1, 0)</f>
        <v>0</v>
      </c>
      <c r="B202" s="3">
        <f>IF(AND(IF('차트 정리 표'!$O$2 = 표메인[[#This Row],[연령대]], 1, 0),IF(COUNT(표장르정리[[#This Row],[AOS]]),1,0)),1,0)</f>
        <v>0</v>
      </c>
      <c r="C202" s="3">
        <f>IF(AND(IF('차트 정리 표'!$O$2 = 표메인[[#This Row],[연령대]], 1, 0),IF(COUNT(표장르정리[[#This Row],[FPS]]),1,0)),1,0)</f>
        <v>0</v>
      </c>
      <c r="D202" s="3">
        <f>IF(AND(IF('차트 정리 표'!$O$2 = 표메인[[#This Row],[연령대]], 1, 0),IF(COUNT(표장르정리[[#This Row],[CCG]]),1,0)),1,0)</f>
        <v>0</v>
      </c>
      <c r="E202" s="3">
        <f>IF(AND(IF('차트 정리 표'!$O$2 = 표메인[[#This Row],[연령대]], 1, 0),IF(COUNT(표장르정리[[#This Row],[Roguelike]]),1,0)),1,0)</f>
        <v>0</v>
      </c>
      <c r="F202" s="3">
        <f>IF(AND(IF('차트 정리 표'!$O$2 = 표메인[[#This Row],[연령대]], 1, 0),IF(COUNT(표장르정리[[#This Row],[Soulslike]]),1,0)),1,0)</f>
        <v>0</v>
      </c>
      <c r="G202" s="3">
        <f>IF(AND(IF('차트 정리 표'!$O$2 = 표메인[[#This Row],[연령대]], 1, 0),IF(COUNT(표장르정리[[#This Row],[Rhythm]]),1,0)),1,0)</f>
        <v>0</v>
      </c>
      <c r="H202" s="3">
        <f>IF(AND(IF('차트 정리 표'!$O$2 = 표메인[[#This Row],[연령대]], 1, 0),IF(COUNT(표장르정리[[#This Row],[Racing]]),1,0)),1,0)</f>
        <v>0</v>
      </c>
      <c r="I202" s="3">
        <f>IF(AND(IF('차트 정리 표'!$O$2 = 표메인[[#This Row],[연령대]], 1, 0),IF(COUNT(표장르정리[[#This Row],[Sport]]),1,0)),1,0)</f>
        <v>0</v>
      </c>
      <c r="J202" s="3">
        <f>IF(AND(IF('차트 정리 표'!$O$2 = 표메인[[#This Row],[연령대]], 1, 0),IF(COUNT(표장르정리[[#This Row],[Stealth]]),1,0)),1,0)</f>
        <v>0</v>
      </c>
      <c r="K202" s="3">
        <f>IF(AND(IF('차트 정리 표'!$O$2 = 표메인[[#This Row],[연령대]], 1, 0),IF(COUNT(표장르정리[[#This Row],[Strategy]]),1,0)),1,0)</f>
        <v>0</v>
      </c>
      <c r="L202" s="3">
        <f>IF(AND(IF('차트 정리 표'!$O$2 = 표메인[[#This Row],[연령대]], 1, 0),IF(COUNT(표장르정리[[#This Row],[Puzzle]]),1,0)),1,0)</f>
        <v>0</v>
      </c>
      <c r="M202" s="3">
        <f>IF(AND(IF('차트 정리 표'!$O$2 = 표메인[[#This Row],[연령대]], 1, 0),IF(COUNT(표장르정리[[#This Row],[Board]]),1,0)),1,0)</f>
        <v>0</v>
      </c>
      <c r="N202" s="3">
        <f>IF(AND(IF('차트 정리 표'!$O$2 = 표메인[[#This Row],[연령대]], 1, 0),IF(COUNT(표장르정리[[#This Row],[Arcade]]),1,0)),1,0)</f>
        <v>0</v>
      </c>
      <c r="O202" s="3">
        <f>IF(AND(IF('차트 정리 표'!$O$2 = 표메인[[#This Row],[연령대]], 1, 0),IF(COUNT(표장르정리[[#This Row],[Simulation]]),1,0)),1,0)</f>
        <v>0</v>
      </c>
      <c r="P202" s="34">
        <f>IF(AND(IF('차트 정리 표'!$O$19 = 표메인[[#This Row],[연령대]], 1, 0),IF('차트 정리 표'!$J$20=표메인[[#This Row],[타격감
시각적 효과]],1,0)),1,0)</f>
        <v>0</v>
      </c>
      <c r="Q202" s="34">
        <f>IF(AND(IF('차트 정리 표'!$O$19 = 표메인[[#This Row],[연령대]], 1, 0),IF('차트 정리 표'!$J$21=표메인[[#This Row],[타격감
시각적 효과]],1,0)),1,0)</f>
        <v>0</v>
      </c>
      <c r="R202" s="34">
        <f>IF(AND(IF('차트 정리 표'!$O$19 = 표메인[[#This Row],[연령대]], 1, 0),IF('차트 정리 표'!$J$22=표메인[[#This Row],[타격감
시각적 효과]],1,0)),1,0)</f>
        <v>0</v>
      </c>
      <c r="S202" s="34">
        <f>IF(AND(IF('차트 정리 표'!$O$19 = 표메인[[#This Row],[연령대]], 1, 0),IF('차트 정리 표'!$J$23=표메인[[#This Row],[타격감
시각적 효과]],1,0)),1,0)</f>
        <v>0</v>
      </c>
      <c r="T202" s="34">
        <f>IF(AND(IF('차트 정리 표'!$O$25 = 표메인[[#This Row],[연령대]], 1, 0),IF('차트 정리 표'!$J$26=표메인[게임몰입도
청각적 효과],1,0)),1,0)</f>
        <v>0</v>
      </c>
      <c r="U202" s="34">
        <f>IF(AND(IF('차트 정리 표'!$O$25 = 표메인[[#This Row],[연령대]], 1, 0),IF('차트 정리 표'!$J$27=표메인[게임몰입도
청각적 효과],1,0)),1,0)</f>
        <v>0</v>
      </c>
      <c r="V202" s="34">
        <f>IF(AND(IF('차트 정리 표'!$O$25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표'!$O$2 = 표메인[[#This Row],[연령대]], 1, 0),IF(COUNT(표장르정리[[#This Row],[RPG]]),1,0)), 1, 0)</f>
        <v>0</v>
      </c>
      <c r="B203" s="3">
        <f>IF(AND(IF('차트 정리 표'!$O$2 = 표메인[[#This Row],[연령대]], 1, 0),IF(COUNT(표장르정리[[#This Row],[AOS]]),1,0)),1,0)</f>
        <v>0</v>
      </c>
      <c r="C203" s="3">
        <f>IF(AND(IF('차트 정리 표'!$O$2 = 표메인[[#This Row],[연령대]], 1, 0),IF(COUNT(표장르정리[[#This Row],[FPS]]),1,0)),1,0)</f>
        <v>0</v>
      </c>
      <c r="D203" s="3">
        <f>IF(AND(IF('차트 정리 표'!$O$2 = 표메인[[#This Row],[연령대]], 1, 0),IF(COUNT(표장르정리[[#This Row],[CCG]]),1,0)),1,0)</f>
        <v>0</v>
      </c>
      <c r="E203" s="3">
        <f>IF(AND(IF('차트 정리 표'!$O$2 = 표메인[[#This Row],[연령대]], 1, 0),IF(COUNT(표장르정리[[#This Row],[Roguelike]]),1,0)),1,0)</f>
        <v>0</v>
      </c>
      <c r="F203" s="3">
        <f>IF(AND(IF('차트 정리 표'!$O$2 = 표메인[[#This Row],[연령대]], 1, 0),IF(COUNT(표장르정리[[#This Row],[Soulslike]]),1,0)),1,0)</f>
        <v>0</v>
      </c>
      <c r="G203" s="3">
        <f>IF(AND(IF('차트 정리 표'!$O$2 = 표메인[[#This Row],[연령대]], 1, 0),IF(COUNT(표장르정리[[#This Row],[Rhythm]]),1,0)),1,0)</f>
        <v>0</v>
      </c>
      <c r="H203" s="3">
        <f>IF(AND(IF('차트 정리 표'!$O$2 = 표메인[[#This Row],[연령대]], 1, 0),IF(COUNT(표장르정리[[#This Row],[Racing]]),1,0)),1,0)</f>
        <v>0</v>
      </c>
      <c r="I203" s="3">
        <f>IF(AND(IF('차트 정리 표'!$O$2 = 표메인[[#This Row],[연령대]], 1, 0),IF(COUNT(표장르정리[[#This Row],[Sport]]),1,0)),1,0)</f>
        <v>0</v>
      </c>
      <c r="J203" s="3">
        <f>IF(AND(IF('차트 정리 표'!$O$2 = 표메인[[#This Row],[연령대]], 1, 0),IF(COUNT(표장르정리[[#This Row],[Stealth]]),1,0)),1,0)</f>
        <v>0</v>
      </c>
      <c r="K203" s="3">
        <f>IF(AND(IF('차트 정리 표'!$O$2 = 표메인[[#This Row],[연령대]], 1, 0),IF(COUNT(표장르정리[[#This Row],[Strategy]]),1,0)),1,0)</f>
        <v>0</v>
      </c>
      <c r="L203" s="3">
        <f>IF(AND(IF('차트 정리 표'!$O$2 = 표메인[[#This Row],[연령대]], 1, 0),IF(COUNT(표장르정리[[#This Row],[Puzzle]]),1,0)),1,0)</f>
        <v>0</v>
      </c>
      <c r="M203" s="3">
        <f>IF(AND(IF('차트 정리 표'!$O$2 = 표메인[[#This Row],[연령대]], 1, 0),IF(COUNT(표장르정리[[#This Row],[Board]]),1,0)),1,0)</f>
        <v>0</v>
      </c>
      <c r="N203" s="3">
        <f>IF(AND(IF('차트 정리 표'!$O$2 = 표메인[[#This Row],[연령대]], 1, 0),IF(COUNT(표장르정리[[#This Row],[Arcade]]),1,0)),1,0)</f>
        <v>0</v>
      </c>
      <c r="O203" s="3">
        <f>IF(AND(IF('차트 정리 표'!$O$2 = 표메인[[#This Row],[연령대]], 1, 0),IF(COUNT(표장르정리[[#This Row],[Simulation]]),1,0)),1,0)</f>
        <v>0</v>
      </c>
      <c r="P203" s="34">
        <f>IF(AND(IF('차트 정리 표'!$O$19 = 표메인[[#This Row],[연령대]], 1, 0),IF('차트 정리 표'!$J$20=표메인[[#This Row],[타격감
시각적 효과]],1,0)),1,0)</f>
        <v>0</v>
      </c>
      <c r="Q203" s="34">
        <f>IF(AND(IF('차트 정리 표'!$O$19 = 표메인[[#This Row],[연령대]], 1, 0),IF('차트 정리 표'!$J$21=표메인[[#This Row],[타격감
시각적 효과]],1,0)),1,0)</f>
        <v>0</v>
      </c>
      <c r="R203" s="34">
        <f>IF(AND(IF('차트 정리 표'!$O$19 = 표메인[[#This Row],[연령대]], 1, 0),IF('차트 정리 표'!$J$22=표메인[[#This Row],[타격감
시각적 효과]],1,0)),1,0)</f>
        <v>0</v>
      </c>
      <c r="S203" s="34">
        <f>IF(AND(IF('차트 정리 표'!$O$19 = 표메인[[#This Row],[연령대]], 1, 0),IF('차트 정리 표'!$J$23=표메인[[#This Row],[타격감
시각적 효과]],1,0)),1,0)</f>
        <v>0</v>
      </c>
      <c r="T203" s="34">
        <f>IF(AND(IF('차트 정리 표'!$O$25 = 표메인[[#This Row],[연령대]], 1, 0),IF('차트 정리 표'!$J$26=표메인[게임몰입도
청각적 효과],1,0)),1,0)</f>
        <v>0</v>
      </c>
      <c r="U203" s="34">
        <f>IF(AND(IF('차트 정리 표'!$O$25 = 표메인[[#This Row],[연령대]], 1, 0),IF('차트 정리 표'!$J$27=표메인[게임몰입도
청각적 효과],1,0)),1,0)</f>
        <v>0</v>
      </c>
      <c r="V203" s="34">
        <f>IF(AND(IF('차트 정리 표'!$O$25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표'!$O$2 = 표메인[[#This Row],[연령대]], 1, 0),IF(COUNT(표장르정리[[#This Row],[RPG]]),1,0)), 1, 0)</f>
        <v>0</v>
      </c>
      <c r="B204" s="3">
        <f>IF(AND(IF('차트 정리 표'!$O$2 = 표메인[[#This Row],[연령대]], 1, 0),IF(COUNT(표장르정리[[#This Row],[AOS]]),1,0)),1,0)</f>
        <v>0</v>
      </c>
      <c r="C204" s="4">
        <f>IF(AND(IF('차트 정리 표'!$O$2 = 표메인[[#This Row],[연령대]], 1, 0),IF(COUNT(표장르정리[[#This Row],[FPS]]),1,0)),1,0)</f>
        <v>0</v>
      </c>
      <c r="D204" s="4">
        <f>IF(AND(IF('차트 정리 표'!$O$2 = 표메인[[#This Row],[연령대]], 1, 0),IF(COUNT(표장르정리[[#This Row],[CCG]]),1,0)),1,0)</f>
        <v>0</v>
      </c>
      <c r="E204" s="4">
        <f>IF(AND(IF('차트 정리 표'!$O$2 = 표메인[[#This Row],[연령대]], 1, 0),IF(COUNT(표장르정리[[#This Row],[Roguelike]]),1,0)),1,0)</f>
        <v>0</v>
      </c>
      <c r="F204" s="4">
        <f>IF(AND(IF('차트 정리 표'!$O$2 = 표메인[[#This Row],[연령대]], 1, 0),IF(COUNT(표장르정리[[#This Row],[Soulslike]]),1,0)),1,0)</f>
        <v>0</v>
      </c>
      <c r="G204" s="4">
        <f>IF(AND(IF('차트 정리 표'!$O$2 = 표메인[[#This Row],[연령대]], 1, 0),IF(COUNT(표장르정리[[#This Row],[Rhythm]]),1,0)),1,0)</f>
        <v>0</v>
      </c>
      <c r="H204" s="4">
        <f>IF(AND(IF('차트 정리 표'!$O$2 = 표메인[[#This Row],[연령대]], 1, 0),IF(COUNT(표장르정리[[#This Row],[Racing]]),1,0)),1,0)</f>
        <v>0</v>
      </c>
      <c r="I204" s="4">
        <f>IF(AND(IF('차트 정리 표'!$O$2 = 표메인[[#This Row],[연령대]], 1, 0),IF(COUNT(표장르정리[[#This Row],[Sport]]),1,0)),1,0)</f>
        <v>0</v>
      </c>
      <c r="J204" s="4">
        <f>IF(AND(IF('차트 정리 표'!$O$2 = 표메인[[#This Row],[연령대]], 1, 0),IF(COUNT(표장르정리[[#This Row],[Stealth]]),1,0)),1,0)</f>
        <v>0</v>
      </c>
      <c r="K204" s="4">
        <f>IF(AND(IF('차트 정리 표'!$O$2 = 표메인[[#This Row],[연령대]], 1, 0),IF(COUNT(표장르정리[[#This Row],[Strategy]]),1,0)),1,0)</f>
        <v>0</v>
      </c>
      <c r="L204" s="4">
        <f>IF(AND(IF('차트 정리 표'!$O$2 = 표메인[[#This Row],[연령대]], 1, 0),IF(COUNT(표장르정리[[#This Row],[Puzzle]]),1,0)),1,0)</f>
        <v>0</v>
      </c>
      <c r="M204" s="4">
        <f>IF(AND(IF('차트 정리 표'!$O$2 = 표메인[[#This Row],[연령대]], 1, 0),IF(COUNT(표장르정리[[#This Row],[Board]]),1,0)),1,0)</f>
        <v>0</v>
      </c>
      <c r="N204" s="4">
        <f>IF(AND(IF('차트 정리 표'!$O$2 = 표메인[[#This Row],[연령대]], 1, 0),IF(COUNT(표장르정리[[#This Row],[Arcade]]),1,0)),1,0)</f>
        <v>0</v>
      </c>
      <c r="O204" s="4">
        <f>IF(AND(IF('차트 정리 표'!$O$2 = 표메인[[#This Row],[연령대]], 1, 0),IF(COUNT(표장르정리[[#This Row],[Simulation]]),1,0)),1,0)</f>
        <v>0</v>
      </c>
      <c r="P204" s="36">
        <f>IF(AND(IF('차트 정리 표'!$O$19 = 표메인[[#This Row],[연령대]], 1, 0),IF('차트 정리 표'!$J$20=표메인[[#This Row],[타격감
시각적 효과]],1,0)),1,0)</f>
        <v>0</v>
      </c>
      <c r="Q204" s="36">
        <f>IF(AND(IF('차트 정리 표'!$O$19 = 표메인[[#This Row],[연령대]], 1, 0),IF('차트 정리 표'!$J$21=표메인[[#This Row],[타격감
시각적 효과]],1,0)),1,0)</f>
        <v>0</v>
      </c>
      <c r="R204" s="36">
        <f>IF(AND(IF('차트 정리 표'!$O$19 = 표메인[[#This Row],[연령대]], 1, 0),IF('차트 정리 표'!$J$22=표메인[[#This Row],[타격감
시각적 효과]],1,0)),1,0)</f>
        <v>0</v>
      </c>
      <c r="S204" s="36">
        <f>IF(AND(IF('차트 정리 표'!$O$19 = 표메인[[#This Row],[연령대]], 1, 0),IF('차트 정리 표'!$J$23=표메인[[#This Row],[타격감
시각적 효과]],1,0)),1,0)</f>
        <v>0</v>
      </c>
      <c r="T204" s="36">
        <f>IF(AND(IF('차트 정리 표'!$O$25 = 표메인[[#This Row],[연령대]], 1, 0),IF('차트 정리 표'!$J$26=표메인[게임몰입도
청각적 효과],1,0)),1,0)</f>
        <v>0</v>
      </c>
      <c r="U204" s="36">
        <f>IF(AND(IF('차트 정리 표'!$O$25 = 표메인[[#This Row],[연령대]], 1, 0),IF('차트 정리 표'!$J$27=표메인[게임몰입도
청각적 효과],1,0)),1,0)</f>
        <v>0</v>
      </c>
      <c r="V204" s="36">
        <f>IF(AND(IF('차트 정리 표'!$O$25 = 표메인[[#This Row],[연령대]], 1, 0),IF('차트 정리 표'!$J$28=표메인[게임몰입도
청각적 효과],1,0)),1,0)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W2" sqref="W2:W204"/>
    </sheetView>
  </sheetViews>
  <sheetFormatPr defaultRowHeight="16.5" x14ac:dyDescent="0.3"/>
  <sheetData>
    <row r="1" spans="1:22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표'!$P$2 = 표메인[[#This Row],[연령대]], 1, 0),IF(COUNT(표장르정리[[#This Row],[RPG]]),1,0)), 1, 0)</f>
        <v>0</v>
      </c>
      <c r="B2" s="3">
        <f>IF(AND(IF('차트 정리 표'!$P$2 = 표메인[[#This Row],[연령대]], 1, 0),IF(COUNT(표장르정리[[#This Row],[AOS]]),1,0)),1,0)</f>
        <v>0</v>
      </c>
      <c r="C2" s="3">
        <f>IF(AND(IF('차트 정리 표'!$P$2 = 표메인[[#This Row],[연령대]], 1, 0),IF(COUNT(표장르정리[[#This Row],[FPS]]),1,0)),1,0)</f>
        <v>0</v>
      </c>
      <c r="D2" s="3">
        <f>IF(AND(IF('차트 정리 표'!$P$2 = 표메인[[#This Row],[연령대]], 1, 0),IF(COUNT(표장르정리[[#This Row],[CCG]]),1,0)),1,0)</f>
        <v>0</v>
      </c>
      <c r="E2" s="3">
        <f>IF(AND(IF('차트 정리 표'!$P$2 = 표메인[[#This Row],[연령대]], 1, 0),IF(COUNT(표장르정리[[#This Row],[Roguelike]]),1,0)),1,0)</f>
        <v>0</v>
      </c>
      <c r="F2" s="3">
        <f>IF(AND(IF('차트 정리 표'!$P$2 = 표메인[[#This Row],[연령대]], 1, 0),IF(COUNT(표장르정리[[#This Row],[Soulslike]]),1,0)),1,0)</f>
        <v>0</v>
      </c>
      <c r="G2" s="3">
        <f>IF(AND(IF('차트 정리 표'!$P$2 = 표메인[[#This Row],[연령대]], 1, 0),IF(COUNT(표장르정리[[#This Row],[Rhythm]]),1,0)),1,0)</f>
        <v>0</v>
      </c>
      <c r="H2" s="3">
        <f>IF(AND(IF('차트 정리 표'!$P$2 = 표메인[[#This Row],[연령대]], 1, 0),IF(COUNT(표장르정리[[#This Row],[Racing]]),1,0)),1,0)</f>
        <v>0</v>
      </c>
      <c r="I2" s="3">
        <f>IF(AND(IF('차트 정리 표'!$P$2 = 표메인[[#This Row],[연령대]], 1, 0),IF(COUNT(표장르정리[[#This Row],[Sport]]),1,0)),1,0)</f>
        <v>0</v>
      </c>
      <c r="J2" s="3">
        <f>IF(AND(IF('차트 정리 표'!$P$2 = 표메인[[#This Row],[연령대]], 1, 0),IF(COUNT(표장르정리[[#This Row],[Stealth]]),1,0)),1,0)</f>
        <v>0</v>
      </c>
      <c r="K2" s="3">
        <f>IF(AND(IF('차트 정리 표'!$P$2 = 표메인[[#This Row],[연령대]], 1, 0),IF(COUNT(표장르정리[[#This Row],[Strategy]]),1,0)),1,0)</f>
        <v>0</v>
      </c>
      <c r="L2" s="3">
        <f>IF(AND(IF('차트 정리 표'!$P$2 = 표메인[[#This Row],[연령대]], 1, 0),IF(COUNT(표장르정리[[#This Row],[Puzzle]]),1,0)),1,0)</f>
        <v>0</v>
      </c>
      <c r="M2" s="3">
        <f>IF(AND(IF('차트 정리 표'!$P$2 = 표메인[[#This Row],[연령대]], 1, 0),IF(COUNT(표장르정리[[#This Row],[Board]]),1,0)),1,0)</f>
        <v>0</v>
      </c>
      <c r="N2" s="3">
        <f>IF(AND(IF('차트 정리 표'!$P$2 = 표메인[[#This Row],[연령대]], 1, 0),IF(COUNT(표장르정리[[#This Row],[Arcade]]),1,0)),1,0)</f>
        <v>0</v>
      </c>
      <c r="O2" s="3">
        <f>IF(AND(IF('차트 정리 표'!$P$2 = 표메인[[#This Row],[연령대]], 1, 0),IF(COUNT(표장르정리[[#This Row],[Simulation]]),1,0)),1,0)</f>
        <v>0</v>
      </c>
      <c r="P2" s="35">
        <f>IF(AND(IF('차트 정리 표'!$P$19 = 표메인[[#This Row],[연령대]], 1, 0),IF('차트 정리 표'!$J$20=표메인[[#This Row],[타격감
시각적 효과]],1,0)),1,0)</f>
        <v>0</v>
      </c>
      <c r="Q2" s="35">
        <f>IF(AND(IF('차트 정리 표'!$P$19 = 표메인[[#This Row],[연령대]], 1, 0),IF('차트 정리 표'!$J$21=표메인[[#This Row],[타격감
시각적 효과]],1,0)),1,0)</f>
        <v>0</v>
      </c>
      <c r="R2" s="35">
        <f>IF(AND(IF('차트 정리 표'!$P$19 = 표메인[[#This Row],[연령대]], 1, 0),IF('차트 정리 표'!$J$22=표메인[[#This Row],[타격감
시각적 효과]],1,0)),1,0)</f>
        <v>0</v>
      </c>
      <c r="S2" s="35">
        <f>IF(AND(IF('차트 정리 표'!$P$19 = 표메인[[#This Row],[연령대]], 1, 0),IF('차트 정리 표'!$J$23=표메인[[#This Row],[타격감
시각적 효과]],1,0)),1,0)</f>
        <v>0</v>
      </c>
      <c r="T2" s="35">
        <f>IF(AND(IF('차트 정리 표'!$P$25 = 표메인[[#This Row],[연령대]], 1, 0),IF('차트 정리 표'!$J$26=표메인[게임몰입도
청각적 효과],1,0)),1,0)</f>
        <v>0</v>
      </c>
      <c r="U2" s="35">
        <f>IF(AND(IF('차트 정리 표'!$P$25 = 표메인[[#This Row],[연령대]], 1, 0),IF('차트 정리 표'!$J$27=표메인[게임몰입도
청각적 효과],1,0)),1,0)</f>
        <v>0</v>
      </c>
      <c r="V2" s="35">
        <f>IF(AND(IF('차트 정리 표'!$P$25 = 표메인[[#This Row],[연령대]], 1, 0),IF('차트 정리 표'!$J$28=표메인[게임몰입도
청각적 효과],1,0)),1,0)</f>
        <v>0</v>
      </c>
    </row>
    <row r="3" spans="1:22" x14ac:dyDescent="0.3">
      <c r="A3" s="3">
        <f>IF(AND(IF('차트 정리 표'!$P$2 = 표메인[[#This Row],[연령대]], 1, 0),IF(COUNT(표장르정리[[#This Row],[RPG]]),1,0)), 1, 0)</f>
        <v>0</v>
      </c>
      <c r="B3" s="3">
        <f>IF(AND(IF('차트 정리 표'!$P$2 = 표메인[[#This Row],[연령대]], 1, 0),IF(COUNT(표장르정리[[#This Row],[AOS]]),1,0)),1,0)</f>
        <v>0</v>
      </c>
      <c r="C3" s="3">
        <f>IF(AND(IF('차트 정리 표'!$P$2 = 표메인[[#This Row],[연령대]], 1, 0),IF(COUNT(표장르정리[[#This Row],[FPS]]),1,0)),1,0)</f>
        <v>0</v>
      </c>
      <c r="D3" s="3">
        <f>IF(AND(IF('차트 정리 표'!$P$2 = 표메인[[#This Row],[연령대]], 1, 0),IF(COUNT(표장르정리[[#This Row],[CCG]]),1,0)),1,0)</f>
        <v>0</v>
      </c>
      <c r="E3" s="3">
        <f>IF(AND(IF('차트 정리 표'!$P$2 = 표메인[[#This Row],[연령대]], 1, 0),IF(COUNT(표장르정리[[#This Row],[Roguelike]]),1,0)),1,0)</f>
        <v>0</v>
      </c>
      <c r="F3" s="3">
        <f>IF(AND(IF('차트 정리 표'!$P$2 = 표메인[[#This Row],[연령대]], 1, 0),IF(COUNT(표장르정리[[#This Row],[Soulslike]]),1,0)),1,0)</f>
        <v>0</v>
      </c>
      <c r="G3" s="3">
        <f>IF(AND(IF('차트 정리 표'!$P$2 = 표메인[[#This Row],[연령대]], 1, 0),IF(COUNT(표장르정리[[#This Row],[Rhythm]]),1,0)),1,0)</f>
        <v>0</v>
      </c>
      <c r="H3" s="3">
        <f>IF(AND(IF('차트 정리 표'!$P$2 = 표메인[[#This Row],[연령대]], 1, 0),IF(COUNT(표장르정리[[#This Row],[Racing]]),1,0)),1,0)</f>
        <v>0</v>
      </c>
      <c r="I3" s="3">
        <f>IF(AND(IF('차트 정리 표'!$P$2 = 표메인[[#This Row],[연령대]], 1, 0),IF(COUNT(표장르정리[[#This Row],[Sport]]),1,0)),1,0)</f>
        <v>0</v>
      </c>
      <c r="J3" s="3">
        <f>IF(AND(IF('차트 정리 표'!$P$2 = 표메인[[#This Row],[연령대]], 1, 0),IF(COUNT(표장르정리[[#This Row],[Stealth]]),1,0)),1,0)</f>
        <v>0</v>
      </c>
      <c r="K3" s="3">
        <f>IF(AND(IF('차트 정리 표'!$P$2 = 표메인[[#This Row],[연령대]], 1, 0),IF(COUNT(표장르정리[[#This Row],[Strategy]]),1,0)),1,0)</f>
        <v>0</v>
      </c>
      <c r="L3" s="3">
        <f>IF(AND(IF('차트 정리 표'!$P$2 = 표메인[[#This Row],[연령대]], 1, 0),IF(COUNT(표장르정리[[#This Row],[Puzzle]]),1,0)),1,0)</f>
        <v>0</v>
      </c>
      <c r="M3" s="3">
        <f>IF(AND(IF('차트 정리 표'!$P$2 = 표메인[[#This Row],[연령대]], 1, 0),IF(COUNT(표장르정리[[#This Row],[Board]]),1,0)),1,0)</f>
        <v>0</v>
      </c>
      <c r="N3" s="3">
        <f>IF(AND(IF('차트 정리 표'!$P$2 = 표메인[[#This Row],[연령대]], 1, 0),IF(COUNT(표장르정리[[#This Row],[Arcade]]),1,0)),1,0)</f>
        <v>0</v>
      </c>
      <c r="O3" s="3">
        <f>IF(AND(IF('차트 정리 표'!$P$2 = 표메인[[#This Row],[연령대]], 1, 0),IF(COUNT(표장르정리[[#This Row],[Simulation]]),1,0)),1,0)</f>
        <v>0</v>
      </c>
      <c r="P3" s="34">
        <f>IF(AND(IF('차트 정리 표'!$P$19 = 표메인[[#This Row],[연령대]], 1, 0),IF('차트 정리 표'!$J$20=표메인[[#This Row],[타격감
시각적 효과]],1,0)),1,0)</f>
        <v>0</v>
      </c>
      <c r="Q3" s="34">
        <f>IF(AND(IF('차트 정리 표'!$P$19 = 표메인[[#This Row],[연령대]], 1, 0),IF('차트 정리 표'!$J$21=표메인[[#This Row],[타격감
시각적 효과]],1,0)),1,0)</f>
        <v>0</v>
      </c>
      <c r="R3" s="34">
        <f>IF(AND(IF('차트 정리 표'!$P$19 = 표메인[[#This Row],[연령대]], 1, 0),IF('차트 정리 표'!$J$22=표메인[[#This Row],[타격감
시각적 효과]],1,0)),1,0)</f>
        <v>0</v>
      </c>
      <c r="S3" s="34">
        <f>IF(AND(IF('차트 정리 표'!$P$19 = 표메인[[#This Row],[연령대]], 1, 0),IF('차트 정리 표'!$J$23=표메인[[#This Row],[타격감
시각적 효과]],1,0)),1,0)</f>
        <v>0</v>
      </c>
      <c r="T3" s="34">
        <f>IF(AND(IF('차트 정리 표'!$P$25 = 표메인[[#This Row],[연령대]], 1, 0),IF('차트 정리 표'!$J$26=표메인[게임몰입도
청각적 효과],1,0)),1,0)</f>
        <v>0</v>
      </c>
      <c r="U3" s="34">
        <f>IF(AND(IF('차트 정리 표'!$P$25 = 표메인[[#This Row],[연령대]], 1, 0),IF('차트 정리 표'!$J$27=표메인[게임몰입도
청각적 효과],1,0)),1,0)</f>
        <v>0</v>
      </c>
      <c r="V3" s="34">
        <f>IF(AND(IF('차트 정리 표'!$P$25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표'!$P$2 = 표메인[[#This Row],[연령대]], 1, 0),IF(COUNT(표장르정리[[#This Row],[RPG]]),1,0)), 1, 0)</f>
        <v>0</v>
      </c>
      <c r="B4" s="3">
        <f>IF(AND(IF('차트 정리 표'!$P$2 = 표메인[[#This Row],[연령대]], 1, 0),IF(COUNT(표장르정리[[#This Row],[AOS]]),1,0)),1,0)</f>
        <v>0</v>
      </c>
      <c r="C4" s="3">
        <f>IF(AND(IF('차트 정리 표'!$P$2 = 표메인[[#This Row],[연령대]], 1, 0),IF(COUNT(표장르정리[[#This Row],[FPS]]),1,0)),1,0)</f>
        <v>0</v>
      </c>
      <c r="D4" s="3">
        <f>IF(AND(IF('차트 정리 표'!$P$2 = 표메인[[#This Row],[연령대]], 1, 0),IF(COUNT(표장르정리[[#This Row],[CCG]]),1,0)),1,0)</f>
        <v>0</v>
      </c>
      <c r="E4" s="3">
        <f>IF(AND(IF('차트 정리 표'!$P$2 = 표메인[[#This Row],[연령대]], 1, 0),IF(COUNT(표장르정리[[#This Row],[Roguelike]]),1,0)),1,0)</f>
        <v>0</v>
      </c>
      <c r="F4" s="3">
        <f>IF(AND(IF('차트 정리 표'!$P$2 = 표메인[[#This Row],[연령대]], 1, 0),IF(COUNT(표장르정리[[#This Row],[Soulslike]]),1,0)),1,0)</f>
        <v>0</v>
      </c>
      <c r="G4" s="3">
        <f>IF(AND(IF('차트 정리 표'!$P$2 = 표메인[[#This Row],[연령대]], 1, 0),IF(COUNT(표장르정리[[#This Row],[Rhythm]]),1,0)),1,0)</f>
        <v>0</v>
      </c>
      <c r="H4" s="3">
        <f>IF(AND(IF('차트 정리 표'!$P$2 = 표메인[[#This Row],[연령대]], 1, 0),IF(COUNT(표장르정리[[#This Row],[Racing]]),1,0)),1,0)</f>
        <v>0</v>
      </c>
      <c r="I4" s="3">
        <f>IF(AND(IF('차트 정리 표'!$P$2 = 표메인[[#This Row],[연령대]], 1, 0),IF(COUNT(표장르정리[[#This Row],[Sport]]),1,0)),1,0)</f>
        <v>0</v>
      </c>
      <c r="J4" s="3">
        <f>IF(AND(IF('차트 정리 표'!$P$2 = 표메인[[#This Row],[연령대]], 1, 0),IF(COUNT(표장르정리[[#This Row],[Stealth]]),1,0)),1,0)</f>
        <v>0</v>
      </c>
      <c r="K4" s="3">
        <f>IF(AND(IF('차트 정리 표'!$P$2 = 표메인[[#This Row],[연령대]], 1, 0),IF(COUNT(표장르정리[[#This Row],[Strategy]]),1,0)),1,0)</f>
        <v>0</v>
      </c>
      <c r="L4" s="3">
        <f>IF(AND(IF('차트 정리 표'!$P$2 = 표메인[[#This Row],[연령대]], 1, 0),IF(COUNT(표장르정리[[#This Row],[Puzzle]]),1,0)),1,0)</f>
        <v>0</v>
      </c>
      <c r="M4" s="3">
        <f>IF(AND(IF('차트 정리 표'!$P$2 = 표메인[[#This Row],[연령대]], 1, 0),IF(COUNT(표장르정리[[#This Row],[Board]]),1,0)),1,0)</f>
        <v>0</v>
      </c>
      <c r="N4" s="3">
        <f>IF(AND(IF('차트 정리 표'!$P$2 = 표메인[[#This Row],[연령대]], 1, 0),IF(COUNT(표장르정리[[#This Row],[Arcade]]),1,0)),1,0)</f>
        <v>0</v>
      </c>
      <c r="O4" s="3">
        <f>IF(AND(IF('차트 정리 표'!$P$2 = 표메인[[#This Row],[연령대]], 1, 0),IF(COUNT(표장르정리[[#This Row],[Simulation]]),1,0)),1,0)</f>
        <v>0</v>
      </c>
      <c r="P4" s="34">
        <f>IF(AND(IF('차트 정리 표'!$P$19 = 표메인[[#This Row],[연령대]], 1, 0),IF('차트 정리 표'!$J$20=표메인[[#This Row],[타격감
시각적 효과]],1,0)),1,0)</f>
        <v>0</v>
      </c>
      <c r="Q4" s="34">
        <f>IF(AND(IF('차트 정리 표'!$P$19 = 표메인[[#This Row],[연령대]], 1, 0),IF('차트 정리 표'!$J$21=표메인[[#This Row],[타격감
시각적 효과]],1,0)),1,0)</f>
        <v>0</v>
      </c>
      <c r="R4" s="34">
        <f>IF(AND(IF('차트 정리 표'!$P$19 = 표메인[[#This Row],[연령대]], 1, 0),IF('차트 정리 표'!$J$22=표메인[[#This Row],[타격감
시각적 효과]],1,0)),1,0)</f>
        <v>0</v>
      </c>
      <c r="S4" s="34">
        <f>IF(AND(IF('차트 정리 표'!$P$19 = 표메인[[#This Row],[연령대]], 1, 0),IF('차트 정리 표'!$J$23=표메인[[#This Row],[타격감
시각적 효과]],1,0)),1,0)</f>
        <v>0</v>
      </c>
      <c r="T4" s="34">
        <f>IF(AND(IF('차트 정리 표'!$P$25 = 표메인[[#This Row],[연령대]], 1, 0),IF('차트 정리 표'!$J$26=표메인[게임몰입도
청각적 효과],1,0)),1,0)</f>
        <v>0</v>
      </c>
      <c r="U4" s="34">
        <f>IF(AND(IF('차트 정리 표'!$P$25 = 표메인[[#This Row],[연령대]], 1, 0),IF('차트 정리 표'!$J$27=표메인[게임몰입도
청각적 효과],1,0)),1,0)</f>
        <v>0</v>
      </c>
      <c r="V4" s="34">
        <f>IF(AND(IF('차트 정리 표'!$P$25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표'!$P$2 = 표메인[[#This Row],[연령대]], 1, 0),IF(COUNT(표장르정리[[#This Row],[RPG]]),1,0)), 1, 0)</f>
        <v>0</v>
      </c>
      <c r="B5" s="3">
        <f>IF(AND(IF('차트 정리 표'!$P$2 = 표메인[[#This Row],[연령대]], 1, 0),IF(COUNT(표장르정리[[#This Row],[AOS]]),1,0)),1,0)</f>
        <v>0</v>
      </c>
      <c r="C5" s="3">
        <f>IF(AND(IF('차트 정리 표'!$P$2 = 표메인[[#This Row],[연령대]], 1, 0),IF(COUNT(표장르정리[[#This Row],[FPS]]),1,0)),1,0)</f>
        <v>0</v>
      </c>
      <c r="D5" s="3">
        <f>IF(AND(IF('차트 정리 표'!$P$2 = 표메인[[#This Row],[연령대]], 1, 0),IF(COUNT(표장르정리[[#This Row],[CCG]]),1,0)),1,0)</f>
        <v>0</v>
      </c>
      <c r="E5" s="3">
        <f>IF(AND(IF('차트 정리 표'!$P$2 = 표메인[[#This Row],[연령대]], 1, 0),IF(COUNT(표장르정리[[#This Row],[Roguelike]]),1,0)),1,0)</f>
        <v>0</v>
      </c>
      <c r="F5" s="3">
        <f>IF(AND(IF('차트 정리 표'!$P$2 = 표메인[[#This Row],[연령대]], 1, 0),IF(COUNT(표장르정리[[#This Row],[Soulslike]]),1,0)),1,0)</f>
        <v>0</v>
      </c>
      <c r="G5" s="3">
        <f>IF(AND(IF('차트 정리 표'!$P$2 = 표메인[[#This Row],[연령대]], 1, 0),IF(COUNT(표장르정리[[#This Row],[Rhythm]]),1,0)),1,0)</f>
        <v>0</v>
      </c>
      <c r="H5" s="3">
        <f>IF(AND(IF('차트 정리 표'!$P$2 = 표메인[[#This Row],[연령대]], 1, 0),IF(COUNT(표장르정리[[#This Row],[Racing]]),1,0)),1,0)</f>
        <v>0</v>
      </c>
      <c r="I5" s="3">
        <f>IF(AND(IF('차트 정리 표'!$P$2 = 표메인[[#This Row],[연령대]], 1, 0),IF(COUNT(표장르정리[[#This Row],[Sport]]),1,0)),1,0)</f>
        <v>0</v>
      </c>
      <c r="J5" s="3">
        <f>IF(AND(IF('차트 정리 표'!$P$2 = 표메인[[#This Row],[연령대]], 1, 0),IF(COUNT(표장르정리[[#This Row],[Stealth]]),1,0)),1,0)</f>
        <v>0</v>
      </c>
      <c r="K5" s="3">
        <f>IF(AND(IF('차트 정리 표'!$P$2 = 표메인[[#This Row],[연령대]], 1, 0),IF(COUNT(표장르정리[[#This Row],[Strategy]]),1,0)),1,0)</f>
        <v>0</v>
      </c>
      <c r="L5" s="3">
        <f>IF(AND(IF('차트 정리 표'!$P$2 = 표메인[[#This Row],[연령대]], 1, 0),IF(COUNT(표장르정리[[#This Row],[Puzzle]]),1,0)),1,0)</f>
        <v>0</v>
      </c>
      <c r="M5" s="3">
        <f>IF(AND(IF('차트 정리 표'!$P$2 = 표메인[[#This Row],[연령대]], 1, 0),IF(COUNT(표장르정리[[#This Row],[Board]]),1,0)),1,0)</f>
        <v>0</v>
      </c>
      <c r="N5" s="3">
        <f>IF(AND(IF('차트 정리 표'!$P$2 = 표메인[[#This Row],[연령대]], 1, 0),IF(COUNT(표장르정리[[#This Row],[Arcade]]),1,0)),1,0)</f>
        <v>0</v>
      </c>
      <c r="O5" s="3">
        <f>IF(AND(IF('차트 정리 표'!$P$2 = 표메인[[#This Row],[연령대]], 1, 0),IF(COUNT(표장르정리[[#This Row],[Simulation]]),1,0)),1,0)</f>
        <v>0</v>
      </c>
      <c r="P5" s="34">
        <f>IF(AND(IF('차트 정리 표'!$P$19 = 표메인[[#This Row],[연령대]], 1, 0),IF('차트 정리 표'!$J$20=표메인[[#This Row],[타격감
시각적 효과]],1,0)),1,0)</f>
        <v>0</v>
      </c>
      <c r="Q5" s="34">
        <f>IF(AND(IF('차트 정리 표'!$P$19 = 표메인[[#This Row],[연령대]], 1, 0),IF('차트 정리 표'!$J$21=표메인[[#This Row],[타격감
시각적 효과]],1,0)),1,0)</f>
        <v>0</v>
      </c>
      <c r="R5" s="34">
        <f>IF(AND(IF('차트 정리 표'!$P$19 = 표메인[[#This Row],[연령대]], 1, 0),IF('차트 정리 표'!$J$22=표메인[[#This Row],[타격감
시각적 효과]],1,0)),1,0)</f>
        <v>0</v>
      </c>
      <c r="S5" s="34">
        <f>IF(AND(IF('차트 정리 표'!$P$19 = 표메인[[#This Row],[연령대]], 1, 0),IF('차트 정리 표'!$J$23=표메인[[#This Row],[타격감
시각적 효과]],1,0)),1,0)</f>
        <v>0</v>
      </c>
      <c r="T5" s="34">
        <f>IF(AND(IF('차트 정리 표'!$P$25 = 표메인[[#This Row],[연령대]], 1, 0),IF('차트 정리 표'!$J$26=표메인[게임몰입도
청각적 효과],1,0)),1,0)</f>
        <v>0</v>
      </c>
      <c r="U5" s="34">
        <f>IF(AND(IF('차트 정리 표'!$P$25 = 표메인[[#This Row],[연령대]], 1, 0),IF('차트 정리 표'!$J$27=표메인[게임몰입도
청각적 효과],1,0)),1,0)</f>
        <v>0</v>
      </c>
      <c r="V5" s="34">
        <f>IF(AND(IF('차트 정리 표'!$P$25 = 표메인[[#This Row],[연령대]], 1, 0),IF('차트 정리 표'!$J$28=표메인[게임몰입도
청각적 효과],1,0)),1,0)</f>
        <v>0</v>
      </c>
    </row>
    <row r="6" spans="1:22" x14ac:dyDescent="0.3">
      <c r="A6" s="3">
        <f>IF(AND(IF('차트 정리 표'!$P$2 = 표메인[[#This Row],[연령대]], 1, 0),IF(COUNT(표장르정리[[#This Row],[RPG]]),1,0)), 1, 0)</f>
        <v>0</v>
      </c>
      <c r="B6" s="3">
        <f>IF(AND(IF('차트 정리 표'!$P$2 = 표메인[[#This Row],[연령대]], 1, 0),IF(COUNT(표장르정리[[#This Row],[AOS]]),1,0)),1,0)</f>
        <v>0</v>
      </c>
      <c r="C6" s="3">
        <f>IF(AND(IF('차트 정리 표'!$P$2 = 표메인[[#This Row],[연령대]], 1, 0),IF(COUNT(표장르정리[[#This Row],[FPS]]),1,0)),1,0)</f>
        <v>0</v>
      </c>
      <c r="D6" s="3">
        <f>IF(AND(IF('차트 정리 표'!$P$2 = 표메인[[#This Row],[연령대]], 1, 0),IF(COUNT(표장르정리[[#This Row],[CCG]]),1,0)),1,0)</f>
        <v>0</v>
      </c>
      <c r="E6" s="3">
        <f>IF(AND(IF('차트 정리 표'!$P$2 = 표메인[[#This Row],[연령대]], 1, 0),IF(COUNT(표장르정리[[#This Row],[Roguelike]]),1,0)),1,0)</f>
        <v>0</v>
      </c>
      <c r="F6" s="3">
        <f>IF(AND(IF('차트 정리 표'!$P$2 = 표메인[[#This Row],[연령대]], 1, 0),IF(COUNT(표장르정리[[#This Row],[Soulslike]]),1,0)),1,0)</f>
        <v>0</v>
      </c>
      <c r="G6" s="3">
        <f>IF(AND(IF('차트 정리 표'!$P$2 = 표메인[[#This Row],[연령대]], 1, 0),IF(COUNT(표장르정리[[#This Row],[Rhythm]]),1,0)),1,0)</f>
        <v>0</v>
      </c>
      <c r="H6" s="3">
        <f>IF(AND(IF('차트 정리 표'!$P$2 = 표메인[[#This Row],[연령대]], 1, 0),IF(COUNT(표장르정리[[#This Row],[Racing]]),1,0)),1,0)</f>
        <v>0</v>
      </c>
      <c r="I6" s="3">
        <f>IF(AND(IF('차트 정리 표'!$P$2 = 표메인[[#This Row],[연령대]], 1, 0),IF(COUNT(표장르정리[[#This Row],[Sport]]),1,0)),1,0)</f>
        <v>0</v>
      </c>
      <c r="J6" s="3">
        <f>IF(AND(IF('차트 정리 표'!$P$2 = 표메인[[#This Row],[연령대]], 1, 0),IF(COUNT(표장르정리[[#This Row],[Stealth]]),1,0)),1,0)</f>
        <v>0</v>
      </c>
      <c r="K6" s="3">
        <f>IF(AND(IF('차트 정리 표'!$P$2 = 표메인[[#This Row],[연령대]], 1, 0),IF(COUNT(표장르정리[[#This Row],[Strategy]]),1,0)),1,0)</f>
        <v>0</v>
      </c>
      <c r="L6" s="3">
        <f>IF(AND(IF('차트 정리 표'!$P$2 = 표메인[[#This Row],[연령대]], 1, 0),IF(COUNT(표장르정리[[#This Row],[Puzzle]]),1,0)),1,0)</f>
        <v>0</v>
      </c>
      <c r="M6" s="3">
        <f>IF(AND(IF('차트 정리 표'!$P$2 = 표메인[[#This Row],[연령대]], 1, 0),IF(COUNT(표장르정리[[#This Row],[Board]]),1,0)),1,0)</f>
        <v>0</v>
      </c>
      <c r="N6" s="3">
        <f>IF(AND(IF('차트 정리 표'!$P$2 = 표메인[[#This Row],[연령대]], 1, 0),IF(COUNT(표장르정리[[#This Row],[Arcade]]),1,0)),1,0)</f>
        <v>0</v>
      </c>
      <c r="O6" s="3">
        <f>IF(AND(IF('차트 정리 표'!$P$2 = 표메인[[#This Row],[연령대]], 1, 0),IF(COUNT(표장르정리[[#This Row],[Simulation]]),1,0)),1,0)</f>
        <v>0</v>
      </c>
      <c r="P6" s="34">
        <f>IF(AND(IF('차트 정리 표'!$P$19 = 표메인[[#This Row],[연령대]], 1, 0),IF('차트 정리 표'!$J$20=표메인[[#This Row],[타격감
시각적 효과]],1,0)),1,0)</f>
        <v>0</v>
      </c>
      <c r="Q6" s="34">
        <f>IF(AND(IF('차트 정리 표'!$P$19 = 표메인[[#This Row],[연령대]], 1, 0),IF('차트 정리 표'!$J$21=표메인[[#This Row],[타격감
시각적 효과]],1,0)),1,0)</f>
        <v>0</v>
      </c>
      <c r="R6" s="34">
        <f>IF(AND(IF('차트 정리 표'!$P$19 = 표메인[[#This Row],[연령대]], 1, 0),IF('차트 정리 표'!$J$22=표메인[[#This Row],[타격감
시각적 효과]],1,0)),1,0)</f>
        <v>0</v>
      </c>
      <c r="S6" s="34">
        <f>IF(AND(IF('차트 정리 표'!$P$19 = 표메인[[#This Row],[연령대]], 1, 0),IF('차트 정리 표'!$J$23=표메인[[#This Row],[타격감
시각적 효과]],1,0)),1,0)</f>
        <v>0</v>
      </c>
      <c r="T6" s="34">
        <f>IF(AND(IF('차트 정리 표'!$P$25 = 표메인[[#This Row],[연령대]], 1, 0),IF('차트 정리 표'!$J$26=표메인[게임몰입도
청각적 효과],1,0)),1,0)</f>
        <v>0</v>
      </c>
      <c r="U6" s="34">
        <f>IF(AND(IF('차트 정리 표'!$P$25 = 표메인[[#This Row],[연령대]], 1, 0),IF('차트 정리 표'!$J$27=표메인[게임몰입도
청각적 효과],1,0)),1,0)</f>
        <v>0</v>
      </c>
      <c r="V6" s="34">
        <f>IF(AND(IF('차트 정리 표'!$P$25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표'!$P$2 = 표메인[[#This Row],[연령대]], 1, 0),IF(COUNT(표장르정리[[#This Row],[RPG]]),1,0)), 1, 0)</f>
        <v>0</v>
      </c>
      <c r="B7" s="3">
        <f>IF(AND(IF('차트 정리 표'!$P$2 = 표메인[[#This Row],[연령대]], 1, 0),IF(COUNT(표장르정리[[#This Row],[AOS]]),1,0)),1,0)</f>
        <v>0</v>
      </c>
      <c r="C7" s="3">
        <f>IF(AND(IF('차트 정리 표'!$P$2 = 표메인[[#This Row],[연령대]], 1, 0),IF(COUNT(표장르정리[[#This Row],[FPS]]),1,0)),1,0)</f>
        <v>0</v>
      </c>
      <c r="D7" s="3">
        <f>IF(AND(IF('차트 정리 표'!$P$2 = 표메인[[#This Row],[연령대]], 1, 0),IF(COUNT(표장르정리[[#This Row],[CCG]]),1,0)),1,0)</f>
        <v>0</v>
      </c>
      <c r="E7" s="3">
        <f>IF(AND(IF('차트 정리 표'!$P$2 = 표메인[[#This Row],[연령대]], 1, 0),IF(COUNT(표장르정리[[#This Row],[Roguelike]]),1,0)),1,0)</f>
        <v>0</v>
      </c>
      <c r="F7" s="3">
        <f>IF(AND(IF('차트 정리 표'!$P$2 = 표메인[[#This Row],[연령대]], 1, 0),IF(COUNT(표장르정리[[#This Row],[Soulslike]]),1,0)),1,0)</f>
        <v>0</v>
      </c>
      <c r="G7" s="3">
        <f>IF(AND(IF('차트 정리 표'!$P$2 = 표메인[[#This Row],[연령대]], 1, 0),IF(COUNT(표장르정리[[#This Row],[Rhythm]]),1,0)),1,0)</f>
        <v>0</v>
      </c>
      <c r="H7" s="3">
        <f>IF(AND(IF('차트 정리 표'!$P$2 = 표메인[[#This Row],[연령대]], 1, 0),IF(COUNT(표장르정리[[#This Row],[Racing]]),1,0)),1,0)</f>
        <v>0</v>
      </c>
      <c r="I7" s="3">
        <f>IF(AND(IF('차트 정리 표'!$P$2 = 표메인[[#This Row],[연령대]], 1, 0),IF(COUNT(표장르정리[[#This Row],[Sport]]),1,0)),1,0)</f>
        <v>0</v>
      </c>
      <c r="J7" s="3">
        <f>IF(AND(IF('차트 정리 표'!$P$2 = 표메인[[#This Row],[연령대]], 1, 0),IF(COUNT(표장르정리[[#This Row],[Stealth]]),1,0)),1,0)</f>
        <v>0</v>
      </c>
      <c r="K7" s="3">
        <f>IF(AND(IF('차트 정리 표'!$P$2 = 표메인[[#This Row],[연령대]], 1, 0),IF(COUNT(표장르정리[[#This Row],[Strategy]]),1,0)),1,0)</f>
        <v>0</v>
      </c>
      <c r="L7" s="3">
        <f>IF(AND(IF('차트 정리 표'!$P$2 = 표메인[[#This Row],[연령대]], 1, 0),IF(COUNT(표장르정리[[#This Row],[Puzzle]]),1,0)),1,0)</f>
        <v>0</v>
      </c>
      <c r="M7" s="3">
        <f>IF(AND(IF('차트 정리 표'!$P$2 = 표메인[[#This Row],[연령대]], 1, 0),IF(COUNT(표장르정리[[#This Row],[Board]]),1,0)),1,0)</f>
        <v>0</v>
      </c>
      <c r="N7" s="3">
        <f>IF(AND(IF('차트 정리 표'!$P$2 = 표메인[[#This Row],[연령대]], 1, 0),IF(COUNT(표장르정리[[#This Row],[Arcade]]),1,0)),1,0)</f>
        <v>0</v>
      </c>
      <c r="O7" s="3">
        <f>IF(AND(IF('차트 정리 표'!$P$2 = 표메인[[#This Row],[연령대]], 1, 0),IF(COUNT(표장르정리[[#This Row],[Simulation]]),1,0)),1,0)</f>
        <v>0</v>
      </c>
      <c r="P7" s="34">
        <f>IF(AND(IF('차트 정리 표'!$P$19 = 표메인[[#This Row],[연령대]], 1, 0),IF('차트 정리 표'!$J$20=표메인[[#This Row],[타격감
시각적 효과]],1,0)),1,0)</f>
        <v>0</v>
      </c>
      <c r="Q7" s="34">
        <f>IF(AND(IF('차트 정리 표'!$P$19 = 표메인[[#This Row],[연령대]], 1, 0),IF('차트 정리 표'!$J$21=표메인[[#This Row],[타격감
시각적 효과]],1,0)),1,0)</f>
        <v>0</v>
      </c>
      <c r="R7" s="34">
        <f>IF(AND(IF('차트 정리 표'!$P$19 = 표메인[[#This Row],[연령대]], 1, 0),IF('차트 정리 표'!$J$22=표메인[[#This Row],[타격감
시각적 효과]],1,0)),1,0)</f>
        <v>0</v>
      </c>
      <c r="S7" s="34">
        <f>IF(AND(IF('차트 정리 표'!$P$19 = 표메인[[#This Row],[연령대]], 1, 0),IF('차트 정리 표'!$J$23=표메인[[#This Row],[타격감
시각적 효과]],1,0)),1,0)</f>
        <v>0</v>
      </c>
      <c r="T7" s="34">
        <f>IF(AND(IF('차트 정리 표'!$P$25 = 표메인[[#This Row],[연령대]], 1, 0),IF('차트 정리 표'!$J$26=표메인[게임몰입도
청각적 효과],1,0)),1,0)</f>
        <v>0</v>
      </c>
      <c r="U7" s="34">
        <f>IF(AND(IF('차트 정리 표'!$P$25 = 표메인[[#This Row],[연령대]], 1, 0),IF('차트 정리 표'!$J$27=표메인[게임몰입도
청각적 효과],1,0)),1,0)</f>
        <v>0</v>
      </c>
      <c r="V7" s="34">
        <f>IF(AND(IF('차트 정리 표'!$P$25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표'!$P$2 = 표메인[[#This Row],[연령대]], 1, 0),IF(COUNT(표장르정리[[#This Row],[RPG]]),1,0)), 1, 0)</f>
        <v>0</v>
      </c>
      <c r="B8" s="3">
        <f>IF(AND(IF('차트 정리 표'!$P$2 = 표메인[[#This Row],[연령대]], 1, 0),IF(COUNT(표장르정리[[#This Row],[AOS]]),1,0)),1,0)</f>
        <v>0</v>
      </c>
      <c r="C8" s="3">
        <f>IF(AND(IF('차트 정리 표'!$P$2 = 표메인[[#This Row],[연령대]], 1, 0),IF(COUNT(표장르정리[[#This Row],[FPS]]),1,0)),1,0)</f>
        <v>0</v>
      </c>
      <c r="D8" s="3">
        <f>IF(AND(IF('차트 정리 표'!$P$2 = 표메인[[#This Row],[연령대]], 1, 0),IF(COUNT(표장르정리[[#This Row],[CCG]]),1,0)),1,0)</f>
        <v>0</v>
      </c>
      <c r="E8" s="3">
        <f>IF(AND(IF('차트 정리 표'!$P$2 = 표메인[[#This Row],[연령대]], 1, 0),IF(COUNT(표장르정리[[#This Row],[Roguelike]]),1,0)),1,0)</f>
        <v>0</v>
      </c>
      <c r="F8" s="3">
        <f>IF(AND(IF('차트 정리 표'!$P$2 = 표메인[[#This Row],[연령대]], 1, 0),IF(COUNT(표장르정리[[#This Row],[Soulslike]]),1,0)),1,0)</f>
        <v>0</v>
      </c>
      <c r="G8" s="3">
        <f>IF(AND(IF('차트 정리 표'!$P$2 = 표메인[[#This Row],[연령대]], 1, 0),IF(COUNT(표장르정리[[#This Row],[Rhythm]]),1,0)),1,0)</f>
        <v>0</v>
      </c>
      <c r="H8" s="3">
        <f>IF(AND(IF('차트 정리 표'!$P$2 = 표메인[[#This Row],[연령대]], 1, 0),IF(COUNT(표장르정리[[#This Row],[Racing]]),1,0)),1,0)</f>
        <v>0</v>
      </c>
      <c r="I8" s="3">
        <f>IF(AND(IF('차트 정리 표'!$P$2 = 표메인[[#This Row],[연령대]], 1, 0),IF(COUNT(표장르정리[[#This Row],[Sport]]),1,0)),1,0)</f>
        <v>0</v>
      </c>
      <c r="J8" s="3">
        <f>IF(AND(IF('차트 정리 표'!$P$2 = 표메인[[#This Row],[연령대]], 1, 0),IF(COUNT(표장르정리[[#This Row],[Stealth]]),1,0)),1,0)</f>
        <v>0</v>
      </c>
      <c r="K8" s="3">
        <f>IF(AND(IF('차트 정리 표'!$P$2 = 표메인[[#This Row],[연령대]], 1, 0),IF(COUNT(표장르정리[[#This Row],[Strategy]]),1,0)),1,0)</f>
        <v>0</v>
      </c>
      <c r="L8" s="3">
        <f>IF(AND(IF('차트 정리 표'!$P$2 = 표메인[[#This Row],[연령대]], 1, 0),IF(COUNT(표장르정리[[#This Row],[Puzzle]]),1,0)),1,0)</f>
        <v>0</v>
      </c>
      <c r="M8" s="3">
        <f>IF(AND(IF('차트 정리 표'!$P$2 = 표메인[[#This Row],[연령대]], 1, 0),IF(COUNT(표장르정리[[#This Row],[Board]]),1,0)),1,0)</f>
        <v>0</v>
      </c>
      <c r="N8" s="3">
        <f>IF(AND(IF('차트 정리 표'!$P$2 = 표메인[[#This Row],[연령대]], 1, 0),IF(COUNT(표장르정리[[#This Row],[Arcade]]),1,0)),1,0)</f>
        <v>0</v>
      </c>
      <c r="O8" s="3">
        <f>IF(AND(IF('차트 정리 표'!$P$2 = 표메인[[#This Row],[연령대]], 1, 0),IF(COUNT(표장르정리[[#This Row],[Simulation]]),1,0)),1,0)</f>
        <v>0</v>
      </c>
      <c r="P8" s="34">
        <f>IF(AND(IF('차트 정리 표'!$P$19 = 표메인[[#This Row],[연령대]], 1, 0),IF('차트 정리 표'!$J$20=표메인[[#This Row],[타격감
시각적 효과]],1,0)),1,0)</f>
        <v>0</v>
      </c>
      <c r="Q8" s="34">
        <f>IF(AND(IF('차트 정리 표'!$P$19 = 표메인[[#This Row],[연령대]], 1, 0),IF('차트 정리 표'!$J$21=표메인[[#This Row],[타격감
시각적 효과]],1,0)),1,0)</f>
        <v>0</v>
      </c>
      <c r="R8" s="34">
        <f>IF(AND(IF('차트 정리 표'!$P$19 = 표메인[[#This Row],[연령대]], 1, 0),IF('차트 정리 표'!$J$22=표메인[[#This Row],[타격감
시각적 효과]],1,0)),1,0)</f>
        <v>0</v>
      </c>
      <c r="S8" s="34">
        <f>IF(AND(IF('차트 정리 표'!$P$19 = 표메인[[#This Row],[연령대]], 1, 0),IF('차트 정리 표'!$J$23=표메인[[#This Row],[타격감
시각적 효과]],1,0)),1,0)</f>
        <v>0</v>
      </c>
      <c r="T8" s="34">
        <f>IF(AND(IF('차트 정리 표'!$P$25 = 표메인[[#This Row],[연령대]], 1, 0),IF('차트 정리 표'!$J$26=표메인[게임몰입도
청각적 효과],1,0)),1,0)</f>
        <v>0</v>
      </c>
      <c r="U8" s="34">
        <f>IF(AND(IF('차트 정리 표'!$P$25 = 표메인[[#This Row],[연령대]], 1, 0),IF('차트 정리 표'!$J$27=표메인[게임몰입도
청각적 효과],1,0)),1,0)</f>
        <v>0</v>
      </c>
      <c r="V8" s="34">
        <f>IF(AND(IF('차트 정리 표'!$P$25 = 표메인[[#This Row],[연령대]], 1, 0),IF('차트 정리 표'!$J$28=표메인[게임몰입도
청각적 효과],1,0)),1,0)</f>
        <v>0</v>
      </c>
    </row>
    <row r="9" spans="1:22" x14ac:dyDescent="0.3">
      <c r="A9" s="3">
        <f>IF(AND(IF('차트 정리 표'!$P$2 = 표메인[[#This Row],[연령대]], 1, 0),IF(COUNT(표장르정리[[#This Row],[RPG]]),1,0)), 1, 0)</f>
        <v>0</v>
      </c>
      <c r="B9" s="3">
        <f>IF(AND(IF('차트 정리 표'!$P$2 = 표메인[[#This Row],[연령대]], 1, 0),IF(COUNT(표장르정리[[#This Row],[AOS]]),1,0)),1,0)</f>
        <v>0</v>
      </c>
      <c r="C9" s="3">
        <f>IF(AND(IF('차트 정리 표'!$P$2 = 표메인[[#This Row],[연령대]], 1, 0),IF(COUNT(표장르정리[[#This Row],[FPS]]),1,0)),1,0)</f>
        <v>0</v>
      </c>
      <c r="D9" s="3">
        <f>IF(AND(IF('차트 정리 표'!$P$2 = 표메인[[#This Row],[연령대]], 1, 0),IF(COUNT(표장르정리[[#This Row],[CCG]]),1,0)),1,0)</f>
        <v>0</v>
      </c>
      <c r="E9" s="3">
        <f>IF(AND(IF('차트 정리 표'!$P$2 = 표메인[[#This Row],[연령대]], 1, 0),IF(COUNT(표장르정리[[#This Row],[Roguelike]]),1,0)),1,0)</f>
        <v>0</v>
      </c>
      <c r="F9" s="3">
        <f>IF(AND(IF('차트 정리 표'!$P$2 = 표메인[[#This Row],[연령대]], 1, 0),IF(COUNT(표장르정리[[#This Row],[Soulslike]]),1,0)),1,0)</f>
        <v>0</v>
      </c>
      <c r="G9" s="3">
        <f>IF(AND(IF('차트 정리 표'!$P$2 = 표메인[[#This Row],[연령대]], 1, 0),IF(COUNT(표장르정리[[#This Row],[Rhythm]]),1,0)),1,0)</f>
        <v>0</v>
      </c>
      <c r="H9" s="3">
        <f>IF(AND(IF('차트 정리 표'!$P$2 = 표메인[[#This Row],[연령대]], 1, 0),IF(COUNT(표장르정리[[#This Row],[Racing]]),1,0)),1,0)</f>
        <v>0</v>
      </c>
      <c r="I9" s="3">
        <f>IF(AND(IF('차트 정리 표'!$P$2 = 표메인[[#This Row],[연령대]], 1, 0),IF(COUNT(표장르정리[[#This Row],[Sport]]),1,0)),1,0)</f>
        <v>0</v>
      </c>
      <c r="J9" s="3">
        <f>IF(AND(IF('차트 정리 표'!$P$2 = 표메인[[#This Row],[연령대]], 1, 0),IF(COUNT(표장르정리[[#This Row],[Stealth]]),1,0)),1,0)</f>
        <v>0</v>
      </c>
      <c r="K9" s="3">
        <f>IF(AND(IF('차트 정리 표'!$P$2 = 표메인[[#This Row],[연령대]], 1, 0),IF(COUNT(표장르정리[[#This Row],[Strategy]]),1,0)),1,0)</f>
        <v>0</v>
      </c>
      <c r="L9" s="3">
        <f>IF(AND(IF('차트 정리 표'!$P$2 = 표메인[[#This Row],[연령대]], 1, 0),IF(COUNT(표장르정리[[#This Row],[Puzzle]]),1,0)),1,0)</f>
        <v>0</v>
      </c>
      <c r="M9" s="3">
        <f>IF(AND(IF('차트 정리 표'!$P$2 = 표메인[[#This Row],[연령대]], 1, 0),IF(COUNT(표장르정리[[#This Row],[Board]]),1,0)),1,0)</f>
        <v>0</v>
      </c>
      <c r="N9" s="3">
        <f>IF(AND(IF('차트 정리 표'!$P$2 = 표메인[[#This Row],[연령대]], 1, 0),IF(COUNT(표장르정리[[#This Row],[Arcade]]),1,0)),1,0)</f>
        <v>0</v>
      </c>
      <c r="O9" s="3">
        <f>IF(AND(IF('차트 정리 표'!$P$2 = 표메인[[#This Row],[연령대]], 1, 0),IF(COUNT(표장르정리[[#This Row],[Simulation]]),1,0)),1,0)</f>
        <v>0</v>
      </c>
      <c r="P9" s="34">
        <f>IF(AND(IF('차트 정리 표'!$P$19 = 표메인[[#This Row],[연령대]], 1, 0),IF('차트 정리 표'!$J$20=표메인[[#This Row],[타격감
시각적 효과]],1,0)),1,0)</f>
        <v>0</v>
      </c>
      <c r="Q9" s="34">
        <f>IF(AND(IF('차트 정리 표'!$P$19 = 표메인[[#This Row],[연령대]], 1, 0),IF('차트 정리 표'!$J$21=표메인[[#This Row],[타격감
시각적 효과]],1,0)),1,0)</f>
        <v>0</v>
      </c>
      <c r="R9" s="34">
        <f>IF(AND(IF('차트 정리 표'!$P$19 = 표메인[[#This Row],[연령대]], 1, 0),IF('차트 정리 표'!$J$22=표메인[[#This Row],[타격감
시각적 효과]],1,0)),1,0)</f>
        <v>0</v>
      </c>
      <c r="S9" s="34">
        <f>IF(AND(IF('차트 정리 표'!$P$19 = 표메인[[#This Row],[연령대]], 1, 0),IF('차트 정리 표'!$J$23=표메인[[#This Row],[타격감
시각적 효과]],1,0)),1,0)</f>
        <v>0</v>
      </c>
      <c r="T9" s="34">
        <f>IF(AND(IF('차트 정리 표'!$P$25 = 표메인[[#This Row],[연령대]], 1, 0),IF('차트 정리 표'!$J$26=표메인[게임몰입도
청각적 효과],1,0)),1,0)</f>
        <v>0</v>
      </c>
      <c r="U9" s="34">
        <f>IF(AND(IF('차트 정리 표'!$P$25 = 표메인[[#This Row],[연령대]], 1, 0),IF('차트 정리 표'!$J$27=표메인[게임몰입도
청각적 효과],1,0)),1,0)</f>
        <v>0</v>
      </c>
      <c r="V9" s="34">
        <f>IF(AND(IF('차트 정리 표'!$P$25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표'!$P$2 = 표메인[[#This Row],[연령대]], 1, 0),IF(COUNT(표장르정리[[#This Row],[RPG]]),1,0)), 1, 0)</f>
        <v>0</v>
      </c>
      <c r="B10" s="3">
        <f>IF(AND(IF('차트 정리 표'!$P$2 = 표메인[[#This Row],[연령대]], 1, 0),IF(COUNT(표장르정리[[#This Row],[AOS]]),1,0)),1,0)</f>
        <v>0</v>
      </c>
      <c r="C10" s="3">
        <f>IF(AND(IF('차트 정리 표'!$P$2 = 표메인[[#This Row],[연령대]], 1, 0),IF(COUNT(표장르정리[[#This Row],[FPS]]),1,0)),1,0)</f>
        <v>0</v>
      </c>
      <c r="D10" s="3">
        <f>IF(AND(IF('차트 정리 표'!$P$2 = 표메인[[#This Row],[연령대]], 1, 0),IF(COUNT(표장르정리[[#This Row],[CCG]]),1,0)),1,0)</f>
        <v>0</v>
      </c>
      <c r="E10" s="3">
        <f>IF(AND(IF('차트 정리 표'!$P$2 = 표메인[[#This Row],[연령대]], 1, 0),IF(COUNT(표장르정리[[#This Row],[Roguelike]]),1,0)),1,0)</f>
        <v>0</v>
      </c>
      <c r="F10" s="3">
        <f>IF(AND(IF('차트 정리 표'!$P$2 = 표메인[[#This Row],[연령대]], 1, 0),IF(COUNT(표장르정리[[#This Row],[Soulslike]]),1,0)),1,0)</f>
        <v>0</v>
      </c>
      <c r="G10" s="3">
        <f>IF(AND(IF('차트 정리 표'!$P$2 = 표메인[[#This Row],[연령대]], 1, 0),IF(COUNT(표장르정리[[#This Row],[Rhythm]]),1,0)),1,0)</f>
        <v>0</v>
      </c>
      <c r="H10" s="3">
        <f>IF(AND(IF('차트 정리 표'!$P$2 = 표메인[[#This Row],[연령대]], 1, 0),IF(COUNT(표장르정리[[#This Row],[Racing]]),1,0)),1,0)</f>
        <v>0</v>
      </c>
      <c r="I10" s="3">
        <f>IF(AND(IF('차트 정리 표'!$P$2 = 표메인[[#This Row],[연령대]], 1, 0),IF(COUNT(표장르정리[[#This Row],[Sport]]),1,0)),1,0)</f>
        <v>0</v>
      </c>
      <c r="J10" s="3">
        <f>IF(AND(IF('차트 정리 표'!$P$2 = 표메인[[#This Row],[연령대]], 1, 0),IF(COUNT(표장르정리[[#This Row],[Stealth]]),1,0)),1,0)</f>
        <v>0</v>
      </c>
      <c r="K10" s="3">
        <f>IF(AND(IF('차트 정리 표'!$P$2 = 표메인[[#This Row],[연령대]], 1, 0),IF(COUNT(표장르정리[[#This Row],[Strategy]]),1,0)),1,0)</f>
        <v>0</v>
      </c>
      <c r="L10" s="3">
        <f>IF(AND(IF('차트 정리 표'!$P$2 = 표메인[[#This Row],[연령대]], 1, 0),IF(COUNT(표장르정리[[#This Row],[Puzzle]]),1,0)),1,0)</f>
        <v>0</v>
      </c>
      <c r="M10" s="3">
        <f>IF(AND(IF('차트 정리 표'!$P$2 = 표메인[[#This Row],[연령대]], 1, 0),IF(COUNT(표장르정리[[#This Row],[Board]]),1,0)),1,0)</f>
        <v>0</v>
      </c>
      <c r="N10" s="3">
        <f>IF(AND(IF('차트 정리 표'!$P$2 = 표메인[[#This Row],[연령대]], 1, 0),IF(COUNT(표장르정리[[#This Row],[Arcade]]),1,0)),1,0)</f>
        <v>0</v>
      </c>
      <c r="O10" s="3">
        <f>IF(AND(IF('차트 정리 표'!$P$2 = 표메인[[#This Row],[연령대]], 1, 0),IF(COUNT(표장르정리[[#This Row],[Simulation]]),1,0)),1,0)</f>
        <v>0</v>
      </c>
      <c r="P10" s="34">
        <f>IF(AND(IF('차트 정리 표'!$P$19 = 표메인[[#This Row],[연령대]], 1, 0),IF('차트 정리 표'!$J$20=표메인[[#This Row],[타격감
시각적 효과]],1,0)),1,0)</f>
        <v>0</v>
      </c>
      <c r="Q10" s="34">
        <f>IF(AND(IF('차트 정리 표'!$P$19 = 표메인[[#This Row],[연령대]], 1, 0),IF('차트 정리 표'!$J$21=표메인[[#This Row],[타격감
시각적 효과]],1,0)),1,0)</f>
        <v>0</v>
      </c>
      <c r="R10" s="34">
        <f>IF(AND(IF('차트 정리 표'!$P$19 = 표메인[[#This Row],[연령대]], 1, 0),IF('차트 정리 표'!$J$22=표메인[[#This Row],[타격감
시각적 효과]],1,0)),1,0)</f>
        <v>0</v>
      </c>
      <c r="S10" s="34">
        <f>IF(AND(IF('차트 정리 표'!$P$19 = 표메인[[#This Row],[연령대]], 1, 0),IF('차트 정리 표'!$J$23=표메인[[#This Row],[타격감
시각적 효과]],1,0)),1,0)</f>
        <v>0</v>
      </c>
      <c r="T10" s="34">
        <f>IF(AND(IF('차트 정리 표'!$P$25 = 표메인[[#This Row],[연령대]], 1, 0),IF('차트 정리 표'!$J$26=표메인[게임몰입도
청각적 효과],1,0)),1,0)</f>
        <v>0</v>
      </c>
      <c r="U10" s="34">
        <f>IF(AND(IF('차트 정리 표'!$P$25 = 표메인[[#This Row],[연령대]], 1, 0),IF('차트 정리 표'!$J$27=표메인[게임몰입도
청각적 효과],1,0)),1,0)</f>
        <v>0</v>
      </c>
      <c r="V10" s="34">
        <f>IF(AND(IF('차트 정리 표'!$P$25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표'!$P$2 = 표메인[[#This Row],[연령대]], 1, 0),IF(COUNT(표장르정리[[#This Row],[RPG]]),1,0)), 1, 0)</f>
        <v>0</v>
      </c>
      <c r="B11" s="3">
        <f>IF(AND(IF('차트 정리 표'!$P$2 = 표메인[[#This Row],[연령대]], 1, 0),IF(COUNT(표장르정리[[#This Row],[AOS]]),1,0)),1,0)</f>
        <v>0</v>
      </c>
      <c r="C11" s="3">
        <f>IF(AND(IF('차트 정리 표'!$P$2 = 표메인[[#This Row],[연령대]], 1, 0),IF(COUNT(표장르정리[[#This Row],[FPS]]),1,0)),1,0)</f>
        <v>0</v>
      </c>
      <c r="D11" s="3">
        <f>IF(AND(IF('차트 정리 표'!$P$2 = 표메인[[#This Row],[연령대]], 1, 0),IF(COUNT(표장르정리[[#This Row],[CCG]]),1,0)),1,0)</f>
        <v>0</v>
      </c>
      <c r="E11" s="3">
        <f>IF(AND(IF('차트 정리 표'!$P$2 = 표메인[[#This Row],[연령대]], 1, 0),IF(COUNT(표장르정리[[#This Row],[Roguelike]]),1,0)),1,0)</f>
        <v>0</v>
      </c>
      <c r="F11" s="3">
        <f>IF(AND(IF('차트 정리 표'!$P$2 = 표메인[[#This Row],[연령대]], 1, 0),IF(COUNT(표장르정리[[#This Row],[Soulslike]]),1,0)),1,0)</f>
        <v>0</v>
      </c>
      <c r="G11" s="3">
        <f>IF(AND(IF('차트 정리 표'!$P$2 = 표메인[[#This Row],[연령대]], 1, 0),IF(COUNT(표장르정리[[#This Row],[Rhythm]]),1,0)),1,0)</f>
        <v>0</v>
      </c>
      <c r="H11" s="3">
        <f>IF(AND(IF('차트 정리 표'!$P$2 = 표메인[[#This Row],[연령대]], 1, 0),IF(COUNT(표장르정리[[#This Row],[Racing]]),1,0)),1,0)</f>
        <v>0</v>
      </c>
      <c r="I11" s="3">
        <f>IF(AND(IF('차트 정리 표'!$P$2 = 표메인[[#This Row],[연령대]], 1, 0),IF(COUNT(표장르정리[[#This Row],[Sport]]),1,0)),1,0)</f>
        <v>0</v>
      </c>
      <c r="J11" s="3">
        <f>IF(AND(IF('차트 정리 표'!$P$2 = 표메인[[#This Row],[연령대]], 1, 0),IF(COUNT(표장르정리[[#This Row],[Stealth]]),1,0)),1,0)</f>
        <v>0</v>
      </c>
      <c r="K11" s="3">
        <f>IF(AND(IF('차트 정리 표'!$P$2 = 표메인[[#This Row],[연령대]], 1, 0),IF(COUNT(표장르정리[[#This Row],[Strategy]]),1,0)),1,0)</f>
        <v>0</v>
      </c>
      <c r="L11" s="3">
        <f>IF(AND(IF('차트 정리 표'!$P$2 = 표메인[[#This Row],[연령대]], 1, 0),IF(COUNT(표장르정리[[#This Row],[Puzzle]]),1,0)),1,0)</f>
        <v>0</v>
      </c>
      <c r="M11" s="3">
        <f>IF(AND(IF('차트 정리 표'!$P$2 = 표메인[[#This Row],[연령대]], 1, 0),IF(COUNT(표장르정리[[#This Row],[Board]]),1,0)),1,0)</f>
        <v>0</v>
      </c>
      <c r="N11" s="3">
        <f>IF(AND(IF('차트 정리 표'!$P$2 = 표메인[[#This Row],[연령대]], 1, 0),IF(COUNT(표장르정리[[#This Row],[Arcade]]),1,0)),1,0)</f>
        <v>0</v>
      </c>
      <c r="O11" s="3">
        <f>IF(AND(IF('차트 정리 표'!$P$2 = 표메인[[#This Row],[연령대]], 1, 0),IF(COUNT(표장르정리[[#This Row],[Simulation]]),1,0)),1,0)</f>
        <v>0</v>
      </c>
      <c r="P11" s="34">
        <f>IF(AND(IF('차트 정리 표'!$P$19 = 표메인[[#This Row],[연령대]], 1, 0),IF('차트 정리 표'!$J$20=표메인[[#This Row],[타격감
시각적 효과]],1,0)),1,0)</f>
        <v>0</v>
      </c>
      <c r="Q11" s="34">
        <f>IF(AND(IF('차트 정리 표'!$P$19 = 표메인[[#This Row],[연령대]], 1, 0),IF('차트 정리 표'!$J$21=표메인[[#This Row],[타격감
시각적 효과]],1,0)),1,0)</f>
        <v>0</v>
      </c>
      <c r="R11" s="34">
        <f>IF(AND(IF('차트 정리 표'!$P$19 = 표메인[[#This Row],[연령대]], 1, 0),IF('차트 정리 표'!$J$22=표메인[[#This Row],[타격감
시각적 효과]],1,0)),1,0)</f>
        <v>0</v>
      </c>
      <c r="S11" s="34">
        <f>IF(AND(IF('차트 정리 표'!$P$19 = 표메인[[#This Row],[연령대]], 1, 0),IF('차트 정리 표'!$J$23=표메인[[#This Row],[타격감
시각적 효과]],1,0)),1,0)</f>
        <v>0</v>
      </c>
      <c r="T11" s="34">
        <f>IF(AND(IF('차트 정리 표'!$P$25 = 표메인[[#This Row],[연령대]], 1, 0),IF('차트 정리 표'!$J$26=표메인[게임몰입도
청각적 효과],1,0)),1,0)</f>
        <v>0</v>
      </c>
      <c r="U11" s="34">
        <f>IF(AND(IF('차트 정리 표'!$P$25 = 표메인[[#This Row],[연령대]], 1, 0),IF('차트 정리 표'!$J$27=표메인[게임몰입도
청각적 효과],1,0)),1,0)</f>
        <v>0</v>
      </c>
      <c r="V11" s="34">
        <f>IF(AND(IF('차트 정리 표'!$P$25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표'!$P$2 = 표메인[[#This Row],[연령대]], 1, 0),IF(COUNT(표장르정리[[#This Row],[RPG]]),1,0)), 1, 0)</f>
        <v>0</v>
      </c>
      <c r="B12" s="3">
        <f>IF(AND(IF('차트 정리 표'!$P$2 = 표메인[[#This Row],[연령대]], 1, 0),IF(COUNT(표장르정리[[#This Row],[AOS]]),1,0)),1,0)</f>
        <v>0</v>
      </c>
      <c r="C12" s="3">
        <f>IF(AND(IF('차트 정리 표'!$P$2 = 표메인[[#This Row],[연령대]], 1, 0),IF(COUNT(표장르정리[[#This Row],[FPS]]),1,0)),1,0)</f>
        <v>0</v>
      </c>
      <c r="D12" s="3">
        <f>IF(AND(IF('차트 정리 표'!$P$2 = 표메인[[#This Row],[연령대]], 1, 0),IF(COUNT(표장르정리[[#This Row],[CCG]]),1,0)),1,0)</f>
        <v>0</v>
      </c>
      <c r="E12" s="3">
        <f>IF(AND(IF('차트 정리 표'!$P$2 = 표메인[[#This Row],[연령대]], 1, 0),IF(COUNT(표장르정리[[#This Row],[Roguelike]]),1,0)),1,0)</f>
        <v>0</v>
      </c>
      <c r="F12" s="3">
        <f>IF(AND(IF('차트 정리 표'!$P$2 = 표메인[[#This Row],[연령대]], 1, 0),IF(COUNT(표장르정리[[#This Row],[Soulslike]]),1,0)),1,0)</f>
        <v>0</v>
      </c>
      <c r="G12" s="3">
        <f>IF(AND(IF('차트 정리 표'!$P$2 = 표메인[[#This Row],[연령대]], 1, 0),IF(COUNT(표장르정리[[#This Row],[Rhythm]]),1,0)),1,0)</f>
        <v>0</v>
      </c>
      <c r="H12" s="3">
        <f>IF(AND(IF('차트 정리 표'!$P$2 = 표메인[[#This Row],[연령대]], 1, 0),IF(COUNT(표장르정리[[#This Row],[Racing]]),1,0)),1,0)</f>
        <v>0</v>
      </c>
      <c r="I12" s="3">
        <f>IF(AND(IF('차트 정리 표'!$P$2 = 표메인[[#This Row],[연령대]], 1, 0),IF(COUNT(표장르정리[[#This Row],[Sport]]),1,0)),1,0)</f>
        <v>0</v>
      </c>
      <c r="J12" s="3">
        <f>IF(AND(IF('차트 정리 표'!$P$2 = 표메인[[#This Row],[연령대]], 1, 0),IF(COUNT(표장르정리[[#This Row],[Stealth]]),1,0)),1,0)</f>
        <v>0</v>
      </c>
      <c r="K12" s="3">
        <f>IF(AND(IF('차트 정리 표'!$P$2 = 표메인[[#This Row],[연령대]], 1, 0),IF(COUNT(표장르정리[[#This Row],[Strategy]]),1,0)),1,0)</f>
        <v>0</v>
      </c>
      <c r="L12" s="3">
        <f>IF(AND(IF('차트 정리 표'!$P$2 = 표메인[[#This Row],[연령대]], 1, 0),IF(COUNT(표장르정리[[#This Row],[Puzzle]]),1,0)),1,0)</f>
        <v>0</v>
      </c>
      <c r="M12" s="3">
        <f>IF(AND(IF('차트 정리 표'!$P$2 = 표메인[[#This Row],[연령대]], 1, 0),IF(COUNT(표장르정리[[#This Row],[Board]]),1,0)),1,0)</f>
        <v>0</v>
      </c>
      <c r="N12" s="3">
        <f>IF(AND(IF('차트 정리 표'!$P$2 = 표메인[[#This Row],[연령대]], 1, 0),IF(COUNT(표장르정리[[#This Row],[Arcade]]),1,0)),1,0)</f>
        <v>0</v>
      </c>
      <c r="O12" s="3">
        <f>IF(AND(IF('차트 정리 표'!$P$2 = 표메인[[#This Row],[연령대]], 1, 0),IF(COUNT(표장르정리[[#This Row],[Simulation]]),1,0)),1,0)</f>
        <v>0</v>
      </c>
      <c r="P12" s="34">
        <f>IF(AND(IF('차트 정리 표'!$P$19 = 표메인[[#This Row],[연령대]], 1, 0),IF('차트 정리 표'!$J$20=표메인[[#This Row],[타격감
시각적 효과]],1,0)),1,0)</f>
        <v>0</v>
      </c>
      <c r="Q12" s="34">
        <f>IF(AND(IF('차트 정리 표'!$P$19 = 표메인[[#This Row],[연령대]], 1, 0),IF('차트 정리 표'!$J$21=표메인[[#This Row],[타격감
시각적 효과]],1,0)),1,0)</f>
        <v>0</v>
      </c>
      <c r="R12" s="34">
        <f>IF(AND(IF('차트 정리 표'!$P$19 = 표메인[[#This Row],[연령대]], 1, 0),IF('차트 정리 표'!$J$22=표메인[[#This Row],[타격감
시각적 효과]],1,0)),1,0)</f>
        <v>0</v>
      </c>
      <c r="S12" s="34">
        <f>IF(AND(IF('차트 정리 표'!$P$19 = 표메인[[#This Row],[연령대]], 1, 0),IF('차트 정리 표'!$J$23=표메인[[#This Row],[타격감
시각적 효과]],1,0)),1,0)</f>
        <v>0</v>
      </c>
      <c r="T12" s="34">
        <f>IF(AND(IF('차트 정리 표'!$P$25 = 표메인[[#This Row],[연령대]], 1, 0),IF('차트 정리 표'!$J$26=표메인[게임몰입도
청각적 효과],1,0)),1,0)</f>
        <v>0</v>
      </c>
      <c r="U12" s="34">
        <f>IF(AND(IF('차트 정리 표'!$P$25 = 표메인[[#This Row],[연령대]], 1, 0),IF('차트 정리 표'!$J$27=표메인[게임몰입도
청각적 효과],1,0)),1,0)</f>
        <v>0</v>
      </c>
      <c r="V12" s="34">
        <f>IF(AND(IF('차트 정리 표'!$P$25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표'!$P$2 = 표메인[[#This Row],[연령대]], 1, 0),IF(COUNT(표장르정리[[#This Row],[RPG]]),1,0)), 1, 0)</f>
        <v>0</v>
      </c>
      <c r="B13" s="3">
        <f>IF(AND(IF('차트 정리 표'!$P$2 = 표메인[[#This Row],[연령대]], 1, 0),IF(COUNT(표장르정리[[#This Row],[AOS]]),1,0)),1,0)</f>
        <v>0</v>
      </c>
      <c r="C13" s="3">
        <f>IF(AND(IF('차트 정리 표'!$P$2 = 표메인[[#This Row],[연령대]], 1, 0),IF(COUNT(표장르정리[[#This Row],[FPS]]),1,0)),1,0)</f>
        <v>0</v>
      </c>
      <c r="D13" s="3">
        <f>IF(AND(IF('차트 정리 표'!$P$2 = 표메인[[#This Row],[연령대]], 1, 0),IF(COUNT(표장르정리[[#This Row],[CCG]]),1,0)),1,0)</f>
        <v>0</v>
      </c>
      <c r="E13" s="3">
        <f>IF(AND(IF('차트 정리 표'!$P$2 = 표메인[[#This Row],[연령대]], 1, 0),IF(COUNT(표장르정리[[#This Row],[Roguelike]]),1,0)),1,0)</f>
        <v>0</v>
      </c>
      <c r="F13" s="3">
        <f>IF(AND(IF('차트 정리 표'!$P$2 = 표메인[[#This Row],[연령대]], 1, 0),IF(COUNT(표장르정리[[#This Row],[Soulslike]]),1,0)),1,0)</f>
        <v>0</v>
      </c>
      <c r="G13" s="3">
        <f>IF(AND(IF('차트 정리 표'!$P$2 = 표메인[[#This Row],[연령대]], 1, 0),IF(COUNT(표장르정리[[#This Row],[Rhythm]]),1,0)),1,0)</f>
        <v>0</v>
      </c>
      <c r="H13" s="3">
        <f>IF(AND(IF('차트 정리 표'!$P$2 = 표메인[[#This Row],[연령대]], 1, 0),IF(COUNT(표장르정리[[#This Row],[Racing]]),1,0)),1,0)</f>
        <v>0</v>
      </c>
      <c r="I13" s="3">
        <f>IF(AND(IF('차트 정리 표'!$P$2 = 표메인[[#This Row],[연령대]], 1, 0),IF(COUNT(표장르정리[[#This Row],[Sport]]),1,0)),1,0)</f>
        <v>0</v>
      </c>
      <c r="J13" s="3">
        <f>IF(AND(IF('차트 정리 표'!$P$2 = 표메인[[#This Row],[연령대]], 1, 0),IF(COUNT(표장르정리[[#This Row],[Stealth]]),1,0)),1,0)</f>
        <v>0</v>
      </c>
      <c r="K13" s="3">
        <f>IF(AND(IF('차트 정리 표'!$P$2 = 표메인[[#This Row],[연령대]], 1, 0),IF(COUNT(표장르정리[[#This Row],[Strategy]]),1,0)),1,0)</f>
        <v>0</v>
      </c>
      <c r="L13" s="3">
        <f>IF(AND(IF('차트 정리 표'!$P$2 = 표메인[[#This Row],[연령대]], 1, 0),IF(COUNT(표장르정리[[#This Row],[Puzzle]]),1,0)),1,0)</f>
        <v>0</v>
      </c>
      <c r="M13" s="3">
        <f>IF(AND(IF('차트 정리 표'!$P$2 = 표메인[[#This Row],[연령대]], 1, 0),IF(COUNT(표장르정리[[#This Row],[Board]]),1,0)),1,0)</f>
        <v>0</v>
      </c>
      <c r="N13" s="3">
        <f>IF(AND(IF('차트 정리 표'!$P$2 = 표메인[[#This Row],[연령대]], 1, 0),IF(COUNT(표장르정리[[#This Row],[Arcade]]),1,0)),1,0)</f>
        <v>0</v>
      </c>
      <c r="O13" s="3">
        <f>IF(AND(IF('차트 정리 표'!$P$2 = 표메인[[#This Row],[연령대]], 1, 0),IF(COUNT(표장르정리[[#This Row],[Simulation]]),1,0)),1,0)</f>
        <v>0</v>
      </c>
      <c r="P13" s="34">
        <f>IF(AND(IF('차트 정리 표'!$P$19 = 표메인[[#This Row],[연령대]], 1, 0),IF('차트 정리 표'!$J$20=표메인[[#This Row],[타격감
시각적 효과]],1,0)),1,0)</f>
        <v>0</v>
      </c>
      <c r="Q13" s="34">
        <f>IF(AND(IF('차트 정리 표'!$P$19 = 표메인[[#This Row],[연령대]], 1, 0),IF('차트 정리 표'!$J$21=표메인[[#This Row],[타격감
시각적 효과]],1,0)),1,0)</f>
        <v>0</v>
      </c>
      <c r="R13" s="34">
        <f>IF(AND(IF('차트 정리 표'!$P$19 = 표메인[[#This Row],[연령대]], 1, 0),IF('차트 정리 표'!$J$22=표메인[[#This Row],[타격감
시각적 효과]],1,0)),1,0)</f>
        <v>0</v>
      </c>
      <c r="S13" s="34">
        <f>IF(AND(IF('차트 정리 표'!$P$19 = 표메인[[#This Row],[연령대]], 1, 0),IF('차트 정리 표'!$J$23=표메인[[#This Row],[타격감
시각적 효과]],1,0)),1,0)</f>
        <v>0</v>
      </c>
      <c r="T13" s="34">
        <f>IF(AND(IF('차트 정리 표'!$P$25 = 표메인[[#This Row],[연령대]], 1, 0),IF('차트 정리 표'!$J$26=표메인[게임몰입도
청각적 효과],1,0)),1,0)</f>
        <v>0</v>
      </c>
      <c r="U13" s="34">
        <f>IF(AND(IF('차트 정리 표'!$P$25 = 표메인[[#This Row],[연령대]], 1, 0),IF('차트 정리 표'!$J$27=표메인[게임몰입도
청각적 효과],1,0)),1,0)</f>
        <v>0</v>
      </c>
      <c r="V13" s="34">
        <f>IF(AND(IF('차트 정리 표'!$P$25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표'!$P$2 = 표메인[[#This Row],[연령대]], 1, 0),IF(COUNT(표장르정리[[#This Row],[RPG]]),1,0)), 1, 0)</f>
        <v>0</v>
      </c>
      <c r="B14" s="3">
        <f>IF(AND(IF('차트 정리 표'!$P$2 = 표메인[[#This Row],[연령대]], 1, 0),IF(COUNT(표장르정리[[#This Row],[AOS]]),1,0)),1,0)</f>
        <v>0</v>
      </c>
      <c r="C14" s="3">
        <f>IF(AND(IF('차트 정리 표'!$P$2 = 표메인[[#This Row],[연령대]], 1, 0),IF(COUNT(표장르정리[[#This Row],[FPS]]),1,0)),1,0)</f>
        <v>0</v>
      </c>
      <c r="D14" s="3">
        <f>IF(AND(IF('차트 정리 표'!$P$2 = 표메인[[#This Row],[연령대]], 1, 0),IF(COUNT(표장르정리[[#This Row],[CCG]]),1,0)),1,0)</f>
        <v>0</v>
      </c>
      <c r="E14" s="3">
        <f>IF(AND(IF('차트 정리 표'!$P$2 = 표메인[[#This Row],[연령대]], 1, 0),IF(COUNT(표장르정리[[#This Row],[Roguelike]]),1,0)),1,0)</f>
        <v>0</v>
      </c>
      <c r="F14" s="3">
        <f>IF(AND(IF('차트 정리 표'!$P$2 = 표메인[[#This Row],[연령대]], 1, 0),IF(COUNT(표장르정리[[#This Row],[Soulslike]]),1,0)),1,0)</f>
        <v>0</v>
      </c>
      <c r="G14" s="3">
        <f>IF(AND(IF('차트 정리 표'!$P$2 = 표메인[[#This Row],[연령대]], 1, 0),IF(COUNT(표장르정리[[#This Row],[Rhythm]]),1,0)),1,0)</f>
        <v>0</v>
      </c>
      <c r="H14" s="3">
        <f>IF(AND(IF('차트 정리 표'!$P$2 = 표메인[[#This Row],[연령대]], 1, 0),IF(COUNT(표장르정리[[#This Row],[Racing]]),1,0)),1,0)</f>
        <v>0</v>
      </c>
      <c r="I14" s="3">
        <f>IF(AND(IF('차트 정리 표'!$P$2 = 표메인[[#This Row],[연령대]], 1, 0),IF(COUNT(표장르정리[[#This Row],[Sport]]),1,0)),1,0)</f>
        <v>0</v>
      </c>
      <c r="J14" s="3">
        <f>IF(AND(IF('차트 정리 표'!$P$2 = 표메인[[#This Row],[연령대]], 1, 0),IF(COUNT(표장르정리[[#This Row],[Stealth]]),1,0)),1,0)</f>
        <v>0</v>
      </c>
      <c r="K14" s="3">
        <f>IF(AND(IF('차트 정리 표'!$P$2 = 표메인[[#This Row],[연령대]], 1, 0),IF(COUNT(표장르정리[[#This Row],[Strategy]]),1,0)),1,0)</f>
        <v>0</v>
      </c>
      <c r="L14" s="3">
        <f>IF(AND(IF('차트 정리 표'!$P$2 = 표메인[[#This Row],[연령대]], 1, 0),IF(COUNT(표장르정리[[#This Row],[Puzzle]]),1,0)),1,0)</f>
        <v>0</v>
      </c>
      <c r="M14" s="3">
        <f>IF(AND(IF('차트 정리 표'!$P$2 = 표메인[[#This Row],[연령대]], 1, 0),IF(COUNT(표장르정리[[#This Row],[Board]]),1,0)),1,0)</f>
        <v>0</v>
      </c>
      <c r="N14" s="3">
        <f>IF(AND(IF('차트 정리 표'!$P$2 = 표메인[[#This Row],[연령대]], 1, 0),IF(COUNT(표장르정리[[#This Row],[Arcade]]),1,0)),1,0)</f>
        <v>0</v>
      </c>
      <c r="O14" s="3">
        <f>IF(AND(IF('차트 정리 표'!$P$2 = 표메인[[#This Row],[연령대]], 1, 0),IF(COUNT(표장르정리[[#This Row],[Simulation]]),1,0)),1,0)</f>
        <v>0</v>
      </c>
      <c r="P14" s="34">
        <f>IF(AND(IF('차트 정리 표'!$P$19 = 표메인[[#This Row],[연령대]], 1, 0),IF('차트 정리 표'!$J$20=표메인[[#This Row],[타격감
시각적 효과]],1,0)),1,0)</f>
        <v>0</v>
      </c>
      <c r="Q14" s="34">
        <f>IF(AND(IF('차트 정리 표'!$P$19 = 표메인[[#This Row],[연령대]], 1, 0),IF('차트 정리 표'!$J$21=표메인[[#This Row],[타격감
시각적 효과]],1,0)),1,0)</f>
        <v>0</v>
      </c>
      <c r="R14" s="34">
        <f>IF(AND(IF('차트 정리 표'!$P$19 = 표메인[[#This Row],[연령대]], 1, 0),IF('차트 정리 표'!$J$22=표메인[[#This Row],[타격감
시각적 효과]],1,0)),1,0)</f>
        <v>0</v>
      </c>
      <c r="S14" s="34">
        <f>IF(AND(IF('차트 정리 표'!$P$19 = 표메인[[#This Row],[연령대]], 1, 0),IF('차트 정리 표'!$J$23=표메인[[#This Row],[타격감
시각적 효과]],1,0)),1,0)</f>
        <v>0</v>
      </c>
      <c r="T14" s="34">
        <f>IF(AND(IF('차트 정리 표'!$P$25 = 표메인[[#This Row],[연령대]], 1, 0),IF('차트 정리 표'!$J$26=표메인[게임몰입도
청각적 효과],1,0)),1,0)</f>
        <v>0</v>
      </c>
      <c r="U14" s="34">
        <f>IF(AND(IF('차트 정리 표'!$P$25 = 표메인[[#This Row],[연령대]], 1, 0),IF('차트 정리 표'!$J$27=표메인[게임몰입도
청각적 효과],1,0)),1,0)</f>
        <v>0</v>
      </c>
      <c r="V14" s="34">
        <f>IF(AND(IF('차트 정리 표'!$P$25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표'!$P$2 = 표메인[[#This Row],[연령대]], 1, 0),IF(COUNT(표장르정리[[#This Row],[RPG]]),1,0)), 1, 0)</f>
        <v>0</v>
      </c>
      <c r="B15" s="3">
        <f>IF(AND(IF('차트 정리 표'!$P$2 = 표메인[[#This Row],[연령대]], 1, 0),IF(COUNT(표장르정리[[#This Row],[AOS]]),1,0)),1,0)</f>
        <v>0</v>
      </c>
      <c r="C15" s="3">
        <f>IF(AND(IF('차트 정리 표'!$P$2 = 표메인[[#This Row],[연령대]], 1, 0),IF(COUNT(표장르정리[[#This Row],[FPS]]),1,0)),1,0)</f>
        <v>0</v>
      </c>
      <c r="D15" s="3">
        <f>IF(AND(IF('차트 정리 표'!$P$2 = 표메인[[#This Row],[연령대]], 1, 0),IF(COUNT(표장르정리[[#This Row],[CCG]]),1,0)),1,0)</f>
        <v>0</v>
      </c>
      <c r="E15" s="3">
        <f>IF(AND(IF('차트 정리 표'!$P$2 = 표메인[[#This Row],[연령대]], 1, 0),IF(COUNT(표장르정리[[#This Row],[Roguelike]]),1,0)),1,0)</f>
        <v>0</v>
      </c>
      <c r="F15" s="3">
        <f>IF(AND(IF('차트 정리 표'!$P$2 = 표메인[[#This Row],[연령대]], 1, 0),IF(COUNT(표장르정리[[#This Row],[Soulslike]]),1,0)),1,0)</f>
        <v>0</v>
      </c>
      <c r="G15" s="3">
        <f>IF(AND(IF('차트 정리 표'!$P$2 = 표메인[[#This Row],[연령대]], 1, 0),IF(COUNT(표장르정리[[#This Row],[Rhythm]]),1,0)),1,0)</f>
        <v>0</v>
      </c>
      <c r="H15" s="3">
        <f>IF(AND(IF('차트 정리 표'!$P$2 = 표메인[[#This Row],[연령대]], 1, 0),IF(COUNT(표장르정리[[#This Row],[Racing]]),1,0)),1,0)</f>
        <v>0</v>
      </c>
      <c r="I15" s="3">
        <f>IF(AND(IF('차트 정리 표'!$P$2 = 표메인[[#This Row],[연령대]], 1, 0),IF(COUNT(표장르정리[[#This Row],[Sport]]),1,0)),1,0)</f>
        <v>0</v>
      </c>
      <c r="J15" s="3">
        <f>IF(AND(IF('차트 정리 표'!$P$2 = 표메인[[#This Row],[연령대]], 1, 0),IF(COUNT(표장르정리[[#This Row],[Stealth]]),1,0)),1,0)</f>
        <v>0</v>
      </c>
      <c r="K15" s="3">
        <f>IF(AND(IF('차트 정리 표'!$P$2 = 표메인[[#This Row],[연령대]], 1, 0),IF(COUNT(표장르정리[[#This Row],[Strategy]]),1,0)),1,0)</f>
        <v>0</v>
      </c>
      <c r="L15" s="3">
        <f>IF(AND(IF('차트 정리 표'!$P$2 = 표메인[[#This Row],[연령대]], 1, 0),IF(COUNT(표장르정리[[#This Row],[Puzzle]]),1,0)),1,0)</f>
        <v>0</v>
      </c>
      <c r="M15" s="3">
        <f>IF(AND(IF('차트 정리 표'!$P$2 = 표메인[[#This Row],[연령대]], 1, 0),IF(COUNT(표장르정리[[#This Row],[Board]]),1,0)),1,0)</f>
        <v>0</v>
      </c>
      <c r="N15" s="3">
        <f>IF(AND(IF('차트 정리 표'!$P$2 = 표메인[[#This Row],[연령대]], 1, 0),IF(COUNT(표장르정리[[#This Row],[Arcade]]),1,0)),1,0)</f>
        <v>0</v>
      </c>
      <c r="O15" s="3">
        <f>IF(AND(IF('차트 정리 표'!$P$2 = 표메인[[#This Row],[연령대]], 1, 0),IF(COUNT(표장르정리[[#This Row],[Simulation]]),1,0)),1,0)</f>
        <v>0</v>
      </c>
      <c r="P15" s="34">
        <f>IF(AND(IF('차트 정리 표'!$P$19 = 표메인[[#This Row],[연령대]], 1, 0),IF('차트 정리 표'!$J$20=표메인[[#This Row],[타격감
시각적 효과]],1,0)),1,0)</f>
        <v>0</v>
      </c>
      <c r="Q15" s="34">
        <f>IF(AND(IF('차트 정리 표'!$P$19 = 표메인[[#This Row],[연령대]], 1, 0),IF('차트 정리 표'!$J$21=표메인[[#This Row],[타격감
시각적 효과]],1,0)),1,0)</f>
        <v>0</v>
      </c>
      <c r="R15" s="34">
        <f>IF(AND(IF('차트 정리 표'!$P$19 = 표메인[[#This Row],[연령대]], 1, 0),IF('차트 정리 표'!$J$22=표메인[[#This Row],[타격감
시각적 효과]],1,0)),1,0)</f>
        <v>0</v>
      </c>
      <c r="S15" s="34">
        <f>IF(AND(IF('차트 정리 표'!$P$19 = 표메인[[#This Row],[연령대]], 1, 0),IF('차트 정리 표'!$J$23=표메인[[#This Row],[타격감
시각적 효과]],1,0)),1,0)</f>
        <v>0</v>
      </c>
      <c r="T15" s="34">
        <f>IF(AND(IF('차트 정리 표'!$P$25 = 표메인[[#This Row],[연령대]], 1, 0),IF('차트 정리 표'!$J$26=표메인[게임몰입도
청각적 효과],1,0)),1,0)</f>
        <v>0</v>
      </c>
      <c r="U15" s="34">
        <f>IF(AND(IF('차트 정리 표'!$P$25 = 표메인[[#This Row],[연령대]], 1, 0),IF('차트 정리 표'!$J$27=표메인[게임몰입도
청각적 효과],1,0)),1,0)</f>
        <v>0</v>
      </c>
      <c r="V15" s="34">
        <f>IF(AND(IF('차트 정리 표'!$P$25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표'!$P$2 = 표메인[[#This Row],[연령대]], 1, 0),IF(COUNT(표장르정리[[#This Row],[RPG]]),1,0)), 1, 0)</f>
        <v>0</v>
      </c>
      <c r="B16" s="3">
        <f>IF(AND(IF('차트 정리 표'!$P$2 = 표메인[[#This Row],[연령대]], 1, 0),IF(COUNT(표장르정리[[#This Row],[AOS]]),1,0)),1,0)</f>
        <v>0</v>
      </c>
      <c r="C16" s="3">
        <f>IF(AND(IF('차트 정리 표'!$P$2 = 표메인[[#This Row],[연령대]], 1, 0),IF(COUNT(표장르정리[[#This Row],[FPS]]),1,0)),1,0)</f>
        <v>0</v>
      </c>
      <c r="D16" s="3">
        <f>IF(AND(IF('차트 정리 표'!$P$2 = 표메인[[#This Row],[연령대]], 1, 0),IF(COUNT(표장르정리[[#This Row],[CCG]]),1,0)),1,0)</f>
        <v>0</v>
      </c>
      <c r="E16" s="3">
        <f>IF(AND(IF('차트 정리 표'!$P$2 = 표메인[[#This Row],[연령대]], 1, 0),IF(COUNT(표장르정리[[#This Row],[Roguelike]]),1,0)),1,0)</f>
        <v>0</v>
      </c>
      <c r="F16" s="3">
        <f>IF(AND(IF('차트 정리 표'!$P$2 = 표메인[[#This Row],[연령대]], 1, 0),IF(COUNT(표장르정리[[#This Row],[Soulslike]]),1,0)),1,0)</f>
        <v>0</v>
      </c>
      <c r="G16" s="3">
        <f>IF(AND(IF('차트 정리 표'!$P$2 = 표메인[[#This Row],[연령대]], 1, 0),IF(COUNT(표장르정리[[#This Row],[Rhythm]]),1,0)),1,0)</f>
        <v>0</v>
      </c>
      <c r="H16" s="3">
        <f>IF(AND(IF('차트 정리 표'!$P$2 = 표메인[[#This Row],[연령대]], 1, 0),IF(COUNT(표장르정리[[#This Row],[Racing]]),1,0)),1,0)</f>
        <v>0</v>
      </c>
      <c r="I16" s="3">
        <f>IF(AND(IF('차트 정리 표'!$P$2 = 표메인[[#This Row],[연령대]], 1, 0),IF(COUNT(표장르정리[[#This Row],[Sport]]),1,0)),1,0)</f>
        <v>0</v>
      </c>
      <c r="J16" s="3">
        <f>IF(AND(IF('차트 정리 표'!$P$2 = 표메인[[#This Row],[연령대]], 1, 0),IF(COUNT(표장르정리[[#This Row],[Stealth]]),1,0)),1,0)</f>
        <v>0</v>
      </c>
      <c r="K16" s="3">
        <f>IF(AND(IF('차트 정리 표'!$P$2 = 표메인[[#This Row],[연령대]], 1, 0),IF(COUNT(표장르정리[[#This Row],[Strategy]]),1,0)),1,0)</f>
        <v>0</v>
      </c>
      <c r="L16" s="3">
        <f>IF(AND(IF('차트 정리 표'!$P$2 = 표메인[[#This Row],[연령대]], 1, 0),IF(COUNT(표장르정리[[#This Row],[Puzzle]]),1,0)),1,0)</f>
        <v>0</v>
      </c>
      <c r="M16" s="3">
        <f>IF(AND(IF('차트 정리 표'!$P$2 = 표메인[[#This Row],[연령대]], 1, 0),IF(COUNT(표장르정리[[#This Row],[Board]]),1,0)),1,0)</f>
        <v>0</v>
      </c>
      <c r="N16" s="3">
        <f>IF(AND(IF('차트 정리 표'!$P$2 = 표메인[[#This Row],[연령대]], 1, 0),IF(COUNT(표장르정리[[#This Row],[Arcade]]),1,0)),1,0)</f>
        <v>0</v>
      </c>
      <c r="O16" s="3">
        <f>IF(AND(IF('차트 정리 표'!$P$2 = 표메인[[#This Row],[연령대]], 1, 0),IF(COUNT(표장르정리[[#This Row],[Simulation]]),1,0)),1,0)</f>
        <v>0</v>
      </c>
      <c r="P16" s="34">
        <f>IF(AND(IF('차트 정리 표'!$P$19 = 표메인[[#This Row],[연령대]], 1, 0),IF('차트 정리 표'!$J$20=표메인[[#This Row],[타격감
시각적 효과]],1,0)),1,0)</f>
        <v>0</v>
      </c>
      <c r="Q16" s="34">
        <f>IF(AND(IF('차트 정리 표'!$P$19 = 표메인[[#This Row],[연령대]], 1, 0),IF('차트 정리 표'!$J$21=표메인[[#This Row],[타격감
시각적 효과]],1,0)),1,0)</f>
        <v>0</v>
      </c>
      <c r="R16" s="34">
        <f>IF(AND(IF('차트 정리 표'!$P$19 = 표메인[[#This Row],[연령대]], 1, 0),IF('차트 정리 표'!$J$22=표메인[[#This Row],[타격감
시각적 효과]],1,0)),1,0)</f>
        <v>0</v>
      </c>
      <c r="S16" s="34">
        <f>IF(AND(IF('차트 정리 표'!$P$19 = 표메인[[#This Row],[연령대]], 1, 0),IF('차트 정리 표'!$J$23=표메인[[#This Row],[타격감
시각적 효과]],1,0)),1,0)</f>
        <v>0</v>
      </c>
      <c r="T16" s="34">
        <f>IF(AND(IF('차트 정리 표'!$P$25 = 표메인[[#This Row],[연령대]], 1, 0),IF('차트 정리 표'!$J$26=표메인[게임몰입도
청각적 효과],1,0)),1,0)</f>
        <v>0</v>
      </c>
      <c r="U16" s="34">
        <f>IF(AND(IF('차트 정리 표'!$P$25 = 표메인[[#This Row],[연령대]], 1, 0),IF('차트 정리 표'!$J$27=표메인[게임몰입도
청각적 효과],1,0)),1,0)</f>
        <v>0</v>
      </c>
      <c r="V16" s="34">
        <f>IF(AND(IF('차트 정리 표'!$P$25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표'!$P$2 = 표메인[[#This Row],[연령대]], 1, 0),IF(COUNT(표장르정리[[#This Row],[RPG]]),1,0)), 1, 0)</f>
        <v>0</v>
      </c>
      <c r="B17" s="3">
        <f>IF(AND(IF('차트 정리 표'!$P$2 = 표메인[[#This Row],[연령대]], 1, 0),IF(COUNT(표장르정리[[#This Row],[AOS]]),1,0)),1,0)</f>
        <v>0</v>
      </c>
      <c r="C17" s="3">
        <f>IF(AND(IF('차트 정리 표'!$P$2 = 표메인[[#This Row],[연령대]], 1, 0),IF(COUNT(표장르정리[[#This Row],[FPS]]),1,0)),1,0)</f>
        <v>0</v>
      </c>
      <c r="D17" s="3">
        <f>IF(AND(IF('차트 정리 표'!$P$2 = 표메인[[#This Row],[연령대]], 1, 0),IF(COUNT(표장르정리[[#This Row],[CCG]]),1,0)),1,0)</f>
        <v>0</v>
      </c>
      <c r="E17" s="3">
        <f>IF(AND(IF('차트 정리 표'!$P$2 = 표메인[[#This Row],[연령대]], 1, 0),IF(COUNT(표장르정리[[#This Row],[Roguelike]]),1,0)),1,0)</f>
        <v>0</v>
      </c>
      <c r="F17" s="3">
        <f>IF(AND(IF('차트 정리 표'!$P$2 = 표메인[[#This Row],[연령대]], 1, 0),IF(COUNT(표장르정리[[#This Row],[Soulslike]]),1,0)),1,0)</f>
        <v>0</v>
      </c>
      <c r="G17" s="3">
        <f>IF(AND(IF('차트 정리 표'!$P$2 = 표메인[[#This Row],[연령대]], 1, 0),IF(COUNT(표장르정리[[#This Row],[Rhythm]]),1,0)),1,0)</f>
        <v>0</v>
      </c>
      <c r="H17" s="3">
        <f>IF(AND(IF('차트 정리 표'!$P$2 = 표메인[[#This Row],[연령대]], 1, 0),IF(COUNT(표장르정리[[#This Row],[Racing]]),1,0)),1,0)</f>
        <v>0</v>
      </c>
      <c r="I17" s="3">
        <f>IF(AND(IF('차트 정리 표'!$P$2 = 표메인[[#This Row],[연령대]], 1, 0),IF(COUNT(표장르정리[[#This Row],[Sport]]),1,0)),1,0)</f>
        <v>0</v>
      </c>
      <c r="J17" s="3">
        <f>IF(AND(IF('차트 정리 표'!$P$2 = 표메인[[#This Row],[연령대]], 1, 0),IF(COUNT(표장르정리[[#This Row],[Stealth]]),1,0)),1,0)</f>
        <v>0</v>
      </c>
      <c r="K17" s="3">
        <f>IF(AND(IF('차트 정리 표'!$P$2 = 표메인[[#This Row],[연령대]], 1, 0),IF(COUNT(표장르정리[[#This Row],[Strategy]]),1,0)),1,0)</f>
        <v>0</v>
      </c>
      <c r="L17" s="3">
        <f>IF(AND(IF('차트 정리 표'!$P$2 = 표메인[[#This Row],[연령대]], 1, 0),IF(COUNT(표장르정리[[#This Row],[Puzzle]]),1,0)),1,0)</f>
        <v>0</v>
      </c>
      <c r="M17" s="3">
        <f>IF(AND(IF('차트 정리 표'!$P$2 = 표메인[[#This Row],[연령대]], 1, 0),IF(COUNT(표장르정리[[#This Row],[Board]]),1,0)),1,0)</f>
        <v>0</v>
      </c>
      <c r="N17" s="3">
        <f>IF(AND(IF('차트 정리 표'!$P$2 = 표메인[[#This Row],[연령대]], 1, 0),IF(COUNT(표장르정리[[#This Row],[Arcade]]),1,0)),1,0)</f>
        <v>0</v>
      </c>
      <c r="O17" s="3">
        <f>IF(AND(IF('차트 정리 표'!$P$2 = 표메인[[#This Row],[연령대]], 1, 0),IF(COUNT(표장르정리[[#This Row],[Simulation]]),1,0)),1,0)</f>
        <v>0</v>
      </c>
      <c r="P17" s="34">
        <f>IF(AND(IF('차트 정리 표'!$P$19 = 표메인[[#This Row],[연령대]], 1, 0),IF('차트 정리 표'!$J$20=표메인[[#This Row],[타격감
시각적 효과]],1,0)),1,0)</f>
        <v>0</v>
      </c>
      <c r="Q17" s="34">
        <f>IF(AND(IF('차트 정리 표'!$P$19 = 표메인[[#This Row],[연령대]], 1, 0),IF('차트 정리 표'!$J$21=표메인[[#This Row],[타격감
시각적 효과]],1,0)),1,0)</f>
        <v>0</v>
      </c>
      <c r="R17" s="34">
        <f>IF(AND(IF('차트 정리 표'!$P$19 = 표메인[[#This Row],[연령대]], 1, 0),IF('차트 정리 표'!$J$22=표메인[[#This Row],[타격감
시각적 효과]],1,0)),1,0)</f>
        <v>0</v>
      </c>
      <c r="S17" s="34">
        <f>IF(AND(IF('차트 정리 표'!$P$19 = 표메인[[#This Row],[연령대]], 1, 0),IF('차트 정리 표'!$J$23=표메인[[#This Row],[타격감
시각적 효과]],1,0)),1,0)</f>
        <v>0</v>
      </c>
      <c r="T17" s="34">
        <f>IF(AND(IF('차트 정리 표'!$P$25 = 표메인[[#This Row],[연령대]], 1, 0),IF('차트 정리 표'!$J$26=표메인[게임몰입도
청각적 효과],1,0)),1,0)</f>
        <v>0</v>
      </c>
      <c r="U17" s="34">
        <f>IF(AND(IF('차트 정리 표'!$P$25 = 표메인[[#This Row],[연령대]], 1, 0),IF('차트 정리 표'!$J$27=표메인[게임몰입도
청각적 효과],1,0)),1,0)</f>
        <v>0</v>
      </c>
      <c r="V17" s="34">
        <f>IF(AND(IF('차트 정리 표'!$P$25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표'!$P$2 = 표메인[[#This Row],[연령대]], 1, 0),IF(COUNT(표장르정리[[#This Row],[RPG]]),1,0)), 1, 0)</f>
        <v>0</v>
      </c>
      <c r="B18" s="3">
        <f>IF(AND(IF('차트 정리 표'!$P$2 = 표메인[[#This Row],[연령대]], 1, 0),IF(COUNT(표장르정리[[#This Row],[AOS]]),1,0)),1,0)</f>
        <v>0</v>
      </c>
      <c r="C18" s="3">
        <f>IF(AND(IF('차트 정리 표'!$P$2 = 표메인[[#This Row],[연령대]], 1, 0),IF(COUNT(표장르정리[[#This Row],[FPS]]),1,0)),1,0)</f>
        <v>0</v>
      </c>
      <c r="D18" s="3">
        <f>IF(AND(IF('차트 정리 표'!$P$2 = 표메인[[#This Row],[연령대]], 1, 0),IF(COUNT(표장르정리[[#This Row],[CCG]]),1,0)),1,0)</f>
        <v>0</v>
      </c>
      <c r="E18" s="3">
        <f>IF(AND(IF('차트 정리 표'!$P$2 = 표메인[[#This Row],[연령대]], 1, 0),IF(COUNT(표장르정리[[#This Row],[Roguelike]]),1,0)),1,0)</f>
        <v>0</v>
      </c>
      <c r="F18" s="3">
        <f>IF(AND(IF('차트 정리 표'!$P$2 = 표메인[[#This Row],[연령대]], 1, 0),IF(COUNT(표장르정리[[#This Row],[Soulslike]]),1,0)),1,0)</f>
        <v>0</v>
      </c>
      <c r="G18" s="3">
        <f>IF(AND(IF('차트 정리 표'!$P$2 = 표메인[[#This Row],[연령대]], 1, 0),IF(COUNT(표장르정리[[#This Row],[Rhythm]]),1,0)),1,0)</f>
        <v>0</v>
      </c>
      <c r="H18" s="3">
        <f>IF(AND(IF('차트 정리 표'!$P$2 = 표메인[[#This Row],[연령대]], 1, 0),IF(COUNT(표장르정리[[#This Row],[Racing]]),1,0)),1,0)</f>
        <v>0</v>
      </c>
      <c r="I18" s="3">
        <f>IF(AND(IF('차트 정리 표'!$P$2 = 표메인[[#This Row],[연령대]], 1, 0),IF(COUNT(표장르정리[[#This Row],[Sport]]),1,0)),1,0)</f>
        <v>0</v>
      </c>
      <c r="J18" s="3">
        <f>IF(AND(IF('차트 정리 표'!$P$2 = 표메인[[#This Row],[연령대]], 1, 0),IF(COUNT(표장르정리[[#This Row],[Stealth]]),1,0)),1,0)</f>
        <v>0</v>
      </c>
      <c r="K18" s="3">
        <f>IF(AND(IF('차트 정리 표'!$P$2 = 표메인[[#This Row],[연령대]], 1, 0),IF(COUNT(표장르정리[[#This Row],[Strategy]]),1,0)),1,0)</f>
        <v>0</v>
      </c>
      <c r="L18" s="3">
        <f>IF(AND(IF('차트 정리 표'!$P$2 = 표메인[[#This Row],[연령대]], 1, 0),IF(COUNT(표장르정리[[#This Row],[Puzzle]]),1,0)),1,0)</f>
        <v>0</v>
      </c>
      <c r="M18" s="3">
        <f>IF(AND(IF('차트 정리 표'!$P$2 = 표메인[[#This Row],[연령대]], 1, 0),IF(COUNT(표장르정리[[#This Row],[Board]]),1,0)),1,0)</f>
        <v>0</v>
      </c>
      <c r="N18" s="3">
        <f>IF(AND(IF('차트 정리 표'!$P$2 = 표메인[[#This Row],[연령대]], 1, 0),IF(COUNT(표장르정리[[#This Row],[Arcade]]),1,0)),1,0)</f>
        <v>0</v>
      </c>
      <c r="O18" s="3">
        <f>IF(AND(IF('차트 정리 표'!$P$2 = 표메인[[#This Row],[연령대]], 1, 0),IF(COUNT(표장르정리[[#This Row],[Simulation]]),1,0)),1,0)</f>
        <v>0</v>
      </c>
      <c r="P18" s="34">
        <f>IF(AND(IF('차트 정리 표'!$P$19 = 표메인[[#This Row],[연령대]], 1, 0),IF('차트 정리 표'!$J$20=표메인[[#This Row],[타격감
시각적 효과]],1,0)),1,0)</f>
        <v>0</v>
      </c>
      <c r="Q18" s="34">
        <f>IF(AND(IF('차트 정리 표'!$P$19 = 표메인[[#This Row],[연령대]], 1, 0),IF('차트 정리 표'!$J$21=표메인[[#This Row],[타격감
시각적 효과]],1,0)),1,0)</f>
        <v>0</v>
      </c>
      <c r="R18" s="34">
        <f>IF(AND(IF('차트 정리 표'!$P$19 = 표메인[[#This Row],[연령대]], 1, 0),IF('차트 정리 표'!$J$22=표메인[[#This Row],[타격감
시각적 효과]],1,0)),1,0)</f>
        <v>0</v>
      </c>
      <c r="S18" s="34">
        <f>IF(AND(IF('차트 정리 표'!$P$19 = 표메인[[#This Row],[연령대]], 1, 0),IF('차트 정리 표'!$J$23=표메인[[#This Row],[타격감
시각적 효과]],1,0)),1,0)</f>
        <v>0</v>
      </c>
      <c r="T18" s="34">
        <f>IF(AND(IF('차트 정리 표'!$P$25 = 표메인[[#This Row],[연령대]], 1, 0),IF('차트 정리 표'!$J$26=표메인[게임몰입도
청각적 효과],1,0)),1,0)</f>
        <v>0</v>
      </c>
      <c r="U18" s="34">
        <f>IF(AND(IF('차트 정리 표'!$P$25 = 표메인[[#This Row],[연령대]], 1, 0),IF('차트 정리 표'!$J$27=표메인[게임몰입도
청각적 효과],1,0)),1,0)</f>
        <v>0</v>
      </c>
      <c r="V18" s="34">
        <f>IF(AND(IF('차트 정리 표'!$P$25 = 표메인[[#This Row],[연령대]], 1, 0),IF('차트 정리 표'!$J$28=표메인[게임몰입도
청각적 효과],1,0)),1,0)</f>
        <v>0</v>
      </c>
    </row>
    <row r="19" spans="1:22" x14ac:dyDescent="0.3">
      <c r="A19" s="3">
        <f>IF(AND(IF('차트 정리 표'!$P$2 = 표메인[[#This Row],[연령대]], 1, 0),IF(COUNT(표장르정리[[#This Row],[RPG]]),1,0)), 1, 0)</f>
        <v>0</v>
      </c>
      <c r="B19" s="3">
        <f>IF(AND(IF('차트 정리 표'!$P$2 = 표메인[[#This Row],[연령대]], 1, 0),IF(COUNT(표장르정리[[#This Row],[AOS]]),1,0)),1,0)</f>
        <v>0</v>
      </c>
      <c r="C19" s="3">
        <f>IF(AND(IF('차트 정리 표'!$P$2 = 표메인[[#This Row],[연령대]], 1, 0),IF(COUNT(표장르정리[[#This Row],[FPS]]),1,0)),1,0)</f>
        <v>0</v>
      </c>
      <c r="D19" s="3">
        <f>IF(AND(IF('차트 정리 표'!$P$2 = 표메인[[#This Row],[연령대]], 1, 0),IF(COUNT(표장르정리[[#This Row],[CCG]]),1,0)),1,0)</f>
        <v>0</v>
      </c>
      <c r="E19" s="3">
        <f>IF(AND(IF('차트 정리 표'!$P$2 = 표메인[[#This Row],[연령대]], 1, 0),IF(COUNT(표장르정리[[#This Row],[Roguelike]]),1,0)),1,0)</f>
        <v>0</v>
      </c>
      <c r="F19" s="3">
        <f>IF(AND(IF('차트 정리 표'!$P$2 = 표메인[[#This Row],[연령대]], 1, 0),IF(COUNT(표장르정리[[#This Row],[Soulslike]]),1,0)),1,0)</f>
        <v>0</v>
      </c>
      <c r="G19" s="3">
        <f>IF(AND(IF('차트 정리 표'!$P$2 = 표메인[[#This Row],[연령대]], 1, 0),IF(COUNT(표장르정리[[#This Row],[Rhythm]]),1,0)),1,0)</f>
        <v>0</v>
      </c>
      <c r="H19" s="3">
        <f>IF(AND(IF('차트 정리 표'!$P$2 = 표메인[[#This Row],[연령대]], 1, 0),IF(COUNT(표장르정리[[#This Row],[Racing]]),1,0)),1,0)</f>
        <v>0</v>
      </c>
      <c r="I19" s="3">
        <f>IF(AND(IF('차트 정리 표'!$P$2 = 표메인[[#This Row],[연령대]], 1, 0),IF(COUNT(표장르정리[[#This Row],[Sport]]),1,0)),1,0)</f>
        <v>0</v>
      </c>
      <c r="J19" s="3">
        <f>IF(AND(IF('차트 정리 표'!$P$2 = 표메인[[#This Row],[연령대]], 1, 0),IF(COUNT(표장르정리[[#This Row],[Stealth]]),1,0)),1,0)</f>
        <v>0</v>
      </c>
      <c r="K19" s="3">
        <f>IF(AND(IF('차트 정리 표'!$P$2 = 표메인[[#This Row],[연령대]], 1, 0),IF(COUNT(표장르정리[[#This Row],[Strategy]]),1,0)),1,0)</f>
        <v>0</v>
      </c>
      <c r="L19" s="3">
        <f>IF(AND(IF('차트 정리 표'!$P$2 = 표메인[[#This Row],[연령대]], 1, 0),IF(COUNT(표장르정리[[#This Row],[Puzzle]]),1,0)),1,0)</f>
        <v>0</v>
      </c>
      <c r="M19" s="3">
        <f>IF(AND(IF('차트 정리 표'!$P$2 = 표메인[[#This Row],[연령대]], 1, 0),IF(COUNT(표장르정리[[#This Row],[Board]]),1,0)),1,0)</f>
        <v>0</v>
      </c>
      <c r="N19" s="3">
        <f>IF(AND(IF('차트 정리 표'!$P$2 = 표메인[[#This Row],[연령대]], 1, 0),IF(COUNT(표장르정리[[#This Row],[Arcade]]),1,0)),1,0)</f>
        <v>0</v>
      </c>
      <c r="O19" s="3">
        <f>IF(AND(IF('차트 정리 표'!$P$2 = 표메인[[#This Row],[연령대]], 1, 0),IF(COUNT(표장르정리[[#This Row],[Simulation]]),1,0)),1,0)</f>
        <v>0</v>
      </c>
      <c r="P19" s="34">
        <f>IF(AND(IF('차트 정리 표'!$P$19 = 표메인[[#This Row],[연령대]], 1, 0),IF('차트 정리 표'!$J$20=표메인[[#This Row],[타격감
시각적 효과]],1,0)),1,0)</f>
        <v>0</v>
      </c>
      <c r="Q19" s="34">
        <f>IF(AND(IF('차트 정리 표'!$P$19 = 표메인[[#This Row],[연령대]], 1, 0),IF('차트 정리 표'!$J$21=표메인[[#This Row],[타격감
시각적 효과]],1,0)),1,0)</f>
        <v>0</v>
      </c>
      <c r="R19" s="34">
        <f>IF(AND(IF('차트 정리 표'!$P$19 = 표메인[[#This Row],[연령대]], 1, 0),IF('차트 정리 표'!$J$22=표메인[[#This Row],[타격감
시각적 효과]],1,0)),1,0)</f>
        <v>0</v>
      </c>
      <c r="S19" s="34">
        <f>IF(AND(IF('차트 정리 표'!$P$19 = 표메인[[#This Row],[연령대]], 1, 0),IF('차트 정리 표'!$J$23=표메인[[#This Row],[타격감
시각적 효과]],1,0)),1,0)</f>
        <v>0</v>
      </c>
      <c r="T19" s="34">
        <f>IF(AND(IF('차트 정리 표'!$P$25 = 표메인[[#This Row],[연령대]], 1, 0),IF('차트 정리 표'!$J$26=표메인[게임몰입도
청각적 효과],1,0)),1,0)</f>
        <v>0</v>
      </c>
      <c r="U19" s="34">
        <f>IF(AND(IF('차트 정리 표'!$P$25 = 표메인[[#This Row],[연령대]], 1, 0),IF('차트 정리 표'!$J$27=표메인[게임몰입도
청각적 효과],1,0)),1,0)</f>
        <v>0</v>
      </c>
      <c r="V19" s="34">
        <f>IF(AND(IF('차트 정리 표'!$P$25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표'!$P$2 = 표메인[[#This Row],[연령대]], 1, 0),IF(COUNT(표장르정리[[#This Row],[RPG]]),1,0)), 1, 0)</f>
        <v>0</v>
      </c>
      <c r="B20" s="3">
        <f>IF(AND(IF('차트 정리 표'!$P$2 = 표메인[[#This Row],[연령대]], 1, 0),IF(COUNT(표장르정리[[#This Row],[AOS]]),1,0)),1,0)</f>
        <v>0</v>
      </c>
      <c r="C20" s="3">
        <f>IF(AND(IF('차트 정리 표'!$P$2 = 표메인[[#This Row],[연령대]], 1, 0),IF(COUNT(표장르정리[[#This Row],[FPS]]),1,0)),1,0)</f>
        <v>0</v>
      </c>
      <c r="D20" s="3">
        <f>IF(AND(IF('차트 정리 표'!$P$2 = 표메인[[#This Row],[연령대]], 1, 0),IF(COUNT(표장르정리[[#This Row],[CCG]]),1,0)),1,0)</f>
        <v>0</v>
      </c>
      <c r="E20" s="3">
        <f>IF(AND(IF('차트 정리 표'!$P$2 = 표메인[[#This Row],[연령대]], 1, 0),IF(COUNT(표장르정리[[#This Row],[Roguelike]]),1,0)),1,0)</f>
        <v>0</v>
      </c>
      <c r="F20" s="3">
        <f>IF(AND(IF('차트 정리 표'!$P$2 = 표메인[[#This Row],[연령대]], 1, 0),IF(COUNT(표장르정리[[#This Row],[Soulslike]]),1,0)),1,0)</f>
        <v>0</v>
      </c>
      <c r="G20" s="3">
        <f>IF(AND(IF('차트 정리 표'!$P$2 = 표메인[[#This Row],[연령대]], 1, 0),IF(COUNT(표장르정리[[#This Row],[Rhythm]]),1,0)),1,0)</f>
        <v>0</v>
      </c>
      <c r="H20" s="3">
        <f>IF(AND(IF('차트 정리 표'!$P$2 = 표메인[[#This Row],[연령대]], 1, 0),IF(COUNT(표장르정리[[#This Row],[Racing]]),1,0)),1,0)</f>
        <v>0</v>
      </c>
      <c r="I20" s="3">
        <f>IF(AND(IF('차트 정리 표'!$P$2 = 표메인[[#This Row],[연령대]], 1, 0),IF(COUNT(표장르정리[[#This Row],[Sport]]),1,0)),1,0)</f>
        <v>0</v>
      </c>
      <c r="J20" s="3">
        <f>IF(AND(IF('차트 정리 표'!$P$2 = 표메인[[#This Row],[연령대]], 1, 0),IF(COUNT(표장르정리[[#This Row],[Stealth]]),1,0)),1,0)</f>
        <v>0</v>
      </c>
      <c r="K20" s="3">
        <f>IF(AND(IF('차트 정리 표'!$P$2 = 표메인[[#This Row],[연령대]], 1, 0),IF(COUNT(표장르정리[[#This Row],[Strategy]]),1,0)),1,0)</f>
        <v>0</v>
      </c>
      <c r="L20" s="3">
        <f>IF(AND(IF('차트 정리 표'!$P$2 = 표메인[[#This Row],[연령대]], 1, 0),IF(COUNT(표장르정리[[#This Row],[Puzzle]]),1,0)),1,0)</f>
        <v>0</v>
      </c>
      <c r="M20" s="3">
        <f>IF(AND(IF('차트 정리 표'!$P$2 = 표메인[[#This Row],[연령대]], 1, 0),IF(COUNT(표장르정리[[#This Row],[Board]]),1,0)),1,0)</f>
        <v>0</v>
      </c>
      <c r="N20" s="3">
        <f>IF(AND(IF('차트 정리 표'!$P$2 = 표메인[[#This Row],[연령대]], 1, 0),IF(COUNT(표장르정리[[#This Row],[Arcade]]),1,0)),1,0)</f>
        <v>0</v>
      </c>
      <c r="O20" s="3">
        <f>IF(AND(IF('차트 정리 표'!$P$2 = 표메인[[#This Row],[연령대]], 1, 0),IF(COUNT(표장르정리[[#This Row],[Simulation]]),1,0)),1,0)</f>
        <v>0</v>
      </c>
      <c r="P20" s="34">
        <f>IF(AND(IF('차트 정리 표'!$P$19 = 표메인[[#This Row],[연령대]], 1, 0),IF('차트 정리 표'!$J$20=표메인[[#This Row],[타격감
시각적 효과]],1,0)),1,0)</f>
        <v>0</v>
      </c>
      <c r="Q20" s="34">
        <f>IF(AND(IF('차트 정리 표'!$P$19 = 표메인[[#This Row],[연령대]], 1, 0),IF('차트 정리 표'!$J$21=표메인[[#This Row],[타격감
시각적 효과]],1,0)),1,0)</f>
        <v>0</v>
      </c>
      <c r="R20" s="34">
        <f>IF(AND(IF('차트 정리 표'!$P$19 = 표메인[[#This Row],[연령대]], 1, 0),IF('차트 정리 표'!$J$22=표메인[[#This Row],[타격감
시각적 효과]],1,0)),1,0)</f>
        <v>0</v>
      </c>
      <c r="S20" s="34">
        <f>IF(AND(IF('차트 정리 표'!$P$19 = 표메인[[#This Row],[연령대]], 1, 0),IF('차트 정리 표'!$J$23=표메인[[#This Row],[타격감
시각적 효과]],1,0)),1,0)</f>
        <v>0</v>
      </c>
      <c r="T20" s="34">
        <f>IF(AND(IF('차트 정리 표'!$P$25 = 표메인[[#This Row],[연령대]], 1, 0),IF('차트 정리 표'!$J$26=표메인[게임몰입도
청각적 효과],1,0)),1,0)</f>
        <v>0</v>
      </c>
      <c r="U20" s="34">
        <f>IF(AND(IF('차트 정리 표'!$P$25 = 표메인[[#This Row],[연령대]], 1, 0),IF('차트 정리 표'!$J$27=표메인[게임몰입도
청각적 효과],1,0)),1,0)</f>
        <v>0</v>
      </c>
      <c r="V20" s="34">
        <f>IF(AND(IF('차트 정리 표'!$P$25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표'!$P$2 = 표메인[[#This Row],[연령대]], 1, 0),IF(COUNT(표장르정리[[#This Row],[RPG]]),1,0)), 1, 0)</f>
        <v>0</v>
      </c>
      <c r="B21" s="3">
        <f>IF(AND(IF('차트 정리 표'!$P$2 = 표메인[[#This Row],[연령대]], 1, 0),IF(COUNT(표장르정리[[#This Row],[AOS]]),1,0)),1,0)</f>
        <v>0</v>
      </c>
      <c r="C21" s="3">
        <f>IF(AND(IF('차트 정리 표'!$P$2 = 표메인[[#This Row],[연령대]], 1, 0),IF(COUNT(표장르정리[[#This Row],[FPS]]),1,0)),1,0)</f>
        <v>0</v>
      </c>
      <c r="D21" s="3">
        <f>IF(AND(IF('차트 정리 표'!$P$2 = 표메인[[#This Row],[연령대]], 1, 0),IF(COUNT(표장르정리[[#This Row],[CCG]]),1,0)),1,0)</f>
        <v>0</v>
      </c>
      <c r="E21" s="3">
        <f>IF(AND(IF('차트 정리 표'!$P$2 = 표메인[[#This Row],[연령대]], 1, 0),IF(COUNT(표장르정리[[#This Row],[Roguelike]]),1,0)),1,0)</f>
        <v>0</v>
      </c>
      <c r="F21" s="3">
        <f>IF(AND(IF('차트 정리 표'!$P$2 = 표메인[[#This Row],[연령대]], 1, 0),IF(COUNT(표장르정리[[#This Row],[Soulslike]]),1,0)),1,0)</f>
        <v>0</v>
      </c>
      <c r="G21" s="3">
        <f>IF(AND(IF('차트 정리 표'!$P$2 = 표메인[[#This Row],[연령대]], 1, 0),IF(COUNT(표장르정리[[#This Row],[Rhythm]]),1,0)),1,0)</f>
        <v>0</v>
      </c>
      <c r="H21" s="3">
        <f>IF(AND(IF('차트 정리 표'!$P$2 = 표메인[[#This Row],[연령대]], 1, 0),IF(COUNT(표장르정리[[#This Row],[Racing]]),1,0)),1,0)</f>
        <v>0</v>
      </c>
      <c r="I21" s="3">
        <f>IF(AND(IF('차트 정리 표'!$P$2 = 표메인[[#This Row],[연령대]], 1, 0),IF(COUNT(표장르정리[[#This Row],[Sport]]),1,0)),1,0)</f>
        <v>0</v>
      </c>
      <c r="J21" s="3">
        <f>IF(AND(IF('차트 정리 표'!$P$2 = 표메인[[#This Row],[연령대]], 1, 0),IF(COUNT(표장르정리[[#This Row],[Stealth]]),1,0)),1,0)</f>
        <v>0</v>
      </c>
      <c r="K21" s="3">
        <f>IF(AND(IF('차트 정리 표'!$P$2 = 표메인[[#This Row],[연령대]], 1, 0),IF(COUNT(표장르정리[[#This Row],[Strategy]]),1,0)),1,0)</f>
        <v>0</v>
      </c>
      <c r="L21" s="3">
        <f>IF(AND(IF('차트 정리 표'!$P$2 = 표메인[[#This Row],[연령대]], 1, 0),IF(COUNT(표장르정리[[#This Row],[Puzzle]]),1,0)),1,0)</f>
        <v>0</v>
      </c>
      <c r="M21" s="3">
        <f>IF(AND(IF('차트 정리 표'!$P$2 = 표메인[[#This Row],[연령대]], 1, 0),IF(COUNT(표장르정리[[#This Row],[Board]]),1,0)),1,0)</f>
        <v>0</v>
      </c>
      <c r="N21" s="3">
        <f>IF(AND(IF('차트 정리 표'!$P$2 = 표메인[[#This Row],[연령대]], 1, 0),IF(COUNT(표장르정리[[#This Row],[Arcade]]),1,0)),1,0)</f>
        <v>0</v>
      </c>
      <c r="O21" s="3">
        <f>IF(AND(IF('차트 정리 표'!$P$2 = 표메인[[#This Row],[연령대]], 1, 0),IF(COUNT(표장르정리[[#This Row],[Simulation]]),1,0)),1,0)</f>
        <v>0</v>
      </c>
      <c r="P21" s="34">
        <f>IF(AND(IF('차트 정리 표'!$P$19 = 표메인[[#This Row],[연령대]], 1, 0),IF('차트 정리 표'!$J$20=표메인[[#This Row],[타격감
시각적 효과]],1,0)),1,0)</f>
        <v>0</v>
      </c>
      <c r="Q21" s="34">
        <f>IF(AND(IF('차트 정리 표'!$P$19 = 표메인[[#This Row],[연령대]], 1, 0),IF('차트 정리 표'!$J$21=표메인[[#This Row],[타격감
시각적 효과]],1,0)),1,0)</f>
        <v>0</v>
      </c>
      <c r="R21" s="34">
        <f>IF(AND(IF('차트 정리 표'!$P$19 = 표메인[[#This Row],[연령대]], 1, 0),IF('차트 정리 표'!$J$22=표메인[[#This Row],[타격감
시각적 효과]],1,0)),1,0)</f>
        <v>0</v>
      </c>
      <c r="S21" s="34">
        <f>IF(AND(IF('차트 정리 표'!$P$19 = 표메인[[#This Row],[연령대]], 1, 0),IF('차트 정리 표'!$J$23=표메인[[#This Row],[타격감
시각적 효과]],1,0)),1,0)</f>
        <v>0</v>
      </c>
      <c r="T21" s="34">
        <f>IF(AND(IF('차트 정리 표'!$P$25 = 표메인[[#This Row],[연령대]], 1, 0),IF('차트 정리 표'!$J$26=표메인[게임몰입도
청각적 효과],1,0)),1,0)</f>
        <v>0</v>
      </c>
      <c r="U21" s="34">
        <f>IF(AND(IF('차트 정리 표'!$P$25 = 표메인[[#This Row],[연령대]], 1, 0),IF('차트 정리 표'!$J$27=표메인[게임몰입도
청각적 효과],1,0)),1,0)</f>
        <v>0</v>
      </c>
      <c r="V21" s="34">
        <f>IF(AND(IF('차트 정리 표'!$P$25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표'!$P$2 = 표메인[[#This Row],[연령대]], 1, 0),IF(COUNT(표장르정리[[#This Row],[RPG]]),1,0)), 1, 0)</f>
        <v>0</v>
      </c>
      <c r="B22" s="3">
        <f>IF(AND(IF('차트 정리 표'!$P$2 = 표메인[[#This Row],[연령대]], 1, 0),IF(COUNT(표장르정리[[#This Row],[AOS]]),1,0)),1,0)</f>
        <v>0</v>
      </c>
      <c r="C22" s="3">
        <f>IF(AND(IF('차트 정리 표'!$P$2 = 표메인[[#This Row],[연령대]], 1, 0),IF(COUNT(표장르정리[[#This Row],[FPS]]),1,0)),1,0)</f>
        <v>0</v>
      </c>
      <c r="D22" s="3">
        <f>IF(AND(IF('차트 정리 표'!$P$2 = 표메인[[#This Row],[연령대]], 1, 0),IF(COUNT(표장르정리[[#This Row],[CCG]]),1,0)),1,0)</f>
        <v>0</v>
      </c>
      <c r="E22" s="3">
        <f>IF(AND(IF('차트 정리 표'!$P$2 = 표메인[[#This Row],[연령대]], 1, 0),IF(COUNT(표장르정리[[#This Row],[Roguelike]]),1,0)),1,0)</f>
        <v>0</v>
      </c>
      <c r="F22" s="3">
        <f>IF(AND(IF('차트 정리 표'!$P$2 = 표메인[[#This Row],[연령대]], 1, 0),IF(COUNT(표장르정리[[#This Row],[Soulslike]]),1,0)),1,0)</f>
        <v>0</v>
      </c>
      <c r="G22" s="3">
        <f>IF(AND(IF('차트 정리 표'!$P$2 = 표메인[[#This Row],[연령대]], 1, 0),IF(COUNT(표장르정리[[#This Row],[Rhythm]]),1,0)),1,0)</f>
        <v>0</v>
      </c>
      <c r="H22" s="3">
        <f>IF(AND(IF('차트 정리 표'!$P$2 = 표메인[[#This Row],[연령대]], 1, 0),IF(COUNT(표장르정리[[#This Row],[Racing]]),1,0)),1,0)</f>
        <v>0</v>
      </c>
      <c r="I22" s="3">
        <f>IF(AND(IF('차트 정리 표'!$P$2 = 표메인[[#This Row],[연령대]], 1, 0),IF(COUNT(표장르정리[[#This Row],[Sport]]),1,0)),1,0)</f>
        <v>0</v>
      </c>
      <c r="J22" s="3">
        <f>IF(AND(IF('차트 정리 표'!$P$2 = 표메인[[#This Row],[연령대]], 1, 0),IF(COUNT(표장르정리[[#This Row],[Stealth]]),1,0)),1,0)</f>
        <v>0</v>
      </c>
      <c r="K22" s="3">
        <f>IF(AND(IF('차트 정리 표'!$P$2 = 표메인[[#This Row],[연령대]], 1, 0),IF(COUNT(표장르정리[[#This Row],[Strategy]]),1,0)),1,0)</f>
        <v>0</v>
      </c>
      <c r="L22" s="3">
        <f>IF(AND(IF('차트 정리 표'!$P$2 = 표메인[[#This Row],[연령대]], 1, 0),IF(COUNT(표장르정리[[#This Row],[Puzzle]]),1,0)),1,0)</f>
        <v>0</v>
      </c>
      <c r="M22" s="3">
        <f>IF(AND(IF('차트 정리 표'!$P$2 = 표메인[[#This Row],[연령대]], 1, 0),IF(COUNT(표장르정리[[#This Row],[Board]]),1,0)),1,0)</f>
        <v>0</v>
      </c>
      <c r="N22" s="3">
        <f>IF(AND(IF('차트 정리 표'!$P$2 = 표메인[[#This Row],[연령대]], 1, 0),IF(COUNT(표장르정리[[#This Row],[Arcade]]),1,0)),1,0)</f>
        <v>0</v>
      </c>
      <c r="O22" s="3">
        <f>IF(AND(IF('차트 정리 표'!$P$2 = 표메인[[#This Row],[연령대]], 1, 0),IF(COUNT(표장르정리[[#This Row],[Simulation]]),1,0)),1,0)</f>
        <v>0</v>
      </c>
      <c r="P22" s="34">
        <f>IF(AND(IF('차트 정리 표'!$P$19 = 표메인[[#This Row],[연령대]], 1, 0),IF('차트 정리 표'!$J$20=표메인[[#This Row],[타격감
시각적 효과]],1,0)),1,0)</f>
        <v>0</v>
      </c>
      <c r="Q22" s="34">
        <f>IF(AND(IF('차트 정리 표'!$P$19 = 표메인[[#This Row],[연령대]], 1, 0),IF('차트 정리 표'!$J$21=표메인[[#This Row],[타격감
시각적 효과]],1,0)),1,0)</f>
        <v>0</v>
      </c>
      <c r="R22" s="34">
        <f>IF(AND(IF('차트 정리 표'!$P$19 = 표메인[[#This Row],[연령대]], 1, 0),IF('차트 정리 표'!$J$22=표메인[[#This Row],[타격감
시각적 효과]],1,0)),1,0)</f>
        <v>0</v>
      </c>
      <c r="S22" s="34">
        <f>IF(AND(IF('차트 정리 표'!$P$19 = 표메인[[#This Row],[연령대]], 1, 0),IF('차트 정리 표'!$J$23=표메인[[#This Row],[타격감
시각적 효과]],1,0)),1,0)</f>
        <v>0</v>
      </c>
      <c r="T22" s="34">
        <f>IF(AND(IF('차트 정리 표'!$P$25 = 표메인[[#This Row],[연령대]], 1, 0),IF('차트 정리 표'!$J$26=표메인[게임몰입도
청각적 효과],1,0)),1,0)</f>
        <v>0</v>
      </c>
      <c r="U22" s="34">
        <f>IF(AND(IF('차트 정리 표'!$P$25 = 표메인[[#This Row],[연령대]], 1, 0),IF('차트 정리 표'!$J$27=표메인[게임몰입도
청각적 효과],1,0)),1,0)</f>
        <v>0</v>
      </c>
      <c r="V22" s="34">
        <f>IF(AND(IF('차트 정리 표'!$P$25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표'!$P$2 = 표메인[[#This Row],[연령대]], 1, 0),IF(COUNT(표장르정리[[#This Row],[RPG]]),1,0)), 1, 0)</f>
        <v>0</v>
      </c>
      <c r="B23" s="3">
        <f>IF(AND(IF('차트 정리 표'!$P$2 = 표메인[[#This Row],[연령대]], 1, 0),IF(COUNT(표장르정리[[#This Row],[AOS]]),1,0)),1,0)</f>
        <v>0</v>
      </c>
      <c r="C23" s="3">
        <f>IF(AND(IF('차트 정리 표'!$P$2 = 표메인[[#This Row],[연령대]], 1, 0),IF(COUNT(표장르정리[[#This Row],[FPS]]),1,0)),1,0)</f>
        <v>0</v>
      </c>
      <c r="D23" s="3">
        <f>IF(AND(IF('차트 정리 표'!$P$2 = 표메인[[#This Row],[연령대]], 1, 0),IF(COUNT(표장르정리[[#This Row],[CCG]]),1,0)),1,0)</f>
        <v>0</v>
      </c>
      <c r="E23" s="3">
        <f>IF(AND(IF('차트 정리 표'!$P$2 = 표메인[[#This Row],[연령대]], 1, 0),IF(COUNT(표장르정리[[#This Row],[Roguelike]]),1,0)),1,0)</f>
        <v>0</v>
      </c>
      <c r="F23" s="3">
        <f>IF(AND(IF('차트 정리 표'!$P$2 = 표메인[[#This Row],[연령대]], 1, 0),IF(COUNT(표장르정리[[#This Row],[Soulslike]]),1,0)),1,0)</f>
        <v>0</v>
      </c>
      <c r="G23" s="3">
        <f>IF(AND(IF('차트 정리 표'!$P$2 = 표메인[[#This Row],[연령대]], 1, 0),IF(COUNT(표장르정리[[#This Row],[Rhythm]]),1,0)),1,0)</f>
        <v>0</v>
      </c>
      <c r="H23" s="3">
        <f>IF(AND(IF('차트 정리 표'!$P$2 = 표메인[[#This Row],[연령대]], 1, 0),IF(COUNT(표장르정리[[#This Row],[Racing]]),1,0)),1,0)</f>
        <v>0</v>
      </c>
      <c r="I23" s="3">
        <f>IF(AND(IF('차트 정리 표'!$P$2 = 표메인[[#This Row],[연령대]], 1, 0),IF(COUNT(표장르정리[[#This Row],[Sport]]),1,0)),1,0)</f>
        <v>0</v>
      </c>
      <c r="J23" s="3">
        <f>IF(AND(IF('차트 정리 표'!$P$2 = 표메인[[#This Row],[연령대]], 1, 0),IF(COUNT(표장르정리[[#This Row],[Stealth]]),1,0)),1,0)</f>
        <v>0</v>
      </c>
      <c r="K23" s="3">
        <f>IF(AND(IF('차트 정리 표'!$P$2 = 표메인[[#This Row],[연령대]], 1, 0),IF(COUNT(표장르정리[[#This Row],[Strategy]]),1,0)),1,0)</f>
        <v>0</v>
      </c>
      <c r="L23" s="3">
        <f>IF(AND(IF('차트 정리 표'!$P$2 = 표메인[[#This Row],[연령대]], 1, 0),IF(COUNT(표장르정리[[#This Row],[Puzzle]]),1,0)),1,0)</f>
        <v>0</v>
      </c>
      <c r="M23" s="3">
        <f>IF(AND(IF('차트 정리 표'!$P$2 = 표메인[[#This Row],[연령대]], 1, 0),IF(COUNT(표장르정리[[#This Row],[Board]]),1,0)),1,0)</f>
        <v>0</v>
      </c>
      <c r="N23" s="3">
        <f>IF(AND(IF('차트 정리 표'!$P$2 = 표메인[[#This Row],[연령대]], 1, 0),IF(COUNT(표장르정리[[#This Row],[Arcade]]),1,0)),1,0)</f>
        <v>0</v>
      </c>
      <c r="O23" s="3">
        <f>IF(AND(IF('차트 정리 표'!$P$2 = 표메인[[#This Row],[연령대]], 1, 0),IF(COUNT(표장르정리[[#This Row],[Simulation]]),1,0)),1,0)</f>
        <v>0</v>
      </c>
      <c r="P23" s="34">
        <f>IF(AND(IF('차트 정리 표'!$P$19 = 표메인[[#This Row],[연령대]], 1, 0),IF('차트 정리 표'!$J$20=표메인[[#This Row],[타격감
시각적 효과]],1,0)),1,0)</f>
        <v>0</v>
      </c>
      <c r="Q23" s="34">
        <f>IF(AND(IF('차트 정리 표'!$P$19 = 표메인[[#This Row],[연령대]], 1, 0),IF('차트 정리 표'!$J$21=표메인[[#This Row],[타격감
시각적 효과]],1,0)),1,0)</f>
        <v>0</v>
      </c>
      <c r="R23" s="34">
        <f>IF(AND(IF('차트 정리 표'!$P$19 = 표메인[[#This Row],[연령대]], 1, 0),IF('차트 정리 표'!$J$22=표메인[[#This Row],[타격감
시각적 효과]],1,0)),1,0)</f>
        <v>0</v>
      </c>
      <c r="S23" s="34">
        <f>IF(AND(IF('차트 정리 표'!$P$19 = 표메인[[#This Row],[연령대]], 1, 0),IF('차트 정리 표'!$J$23=표메인[[#This Row],[타격감
시각적 효과]],1,0)),1,0)</f>
        <v>0</v>
      </c>
      <c r="T23" s="34">
        <f>IF(AND(IF('차트 정리 표'!$P$25 = 표메인[[#This Row],[연령대]], 1, 0),IF('차트 정리 표'!$J$26=표메인[게임몰입도
청각적 효과],1,0)),1,0)</f>
        <v>0</v>
      </c>
      <c r="U23" s="34">
        <f>IF(AND(IF('차트 정리 표'!$P$25 = 표메인[[#This Row],[연령대]], 1, 0),IF('차트 정리 표'!$J$27=표메인[게임몰입도
청각적 효과],1,0)),1,0)</f>
        <v>0</v>
      </c>
      <c r="V23" s="34">
        <f>IF(AND(IF('차트 정리 표'!$P$25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표'!$P$2 = 표메인[[#This Row],[연령대]], 1, 0),IF(COUNT(표장르정리[[#This Row],[RPG]]),1,0)), 1, 0)</f>
        <v>0</v>
      </c>
      <c r="B24" s="3">
        <f>IF(AND(IF('차트 정리 표'!$P$2 = 표메인[[#This Row],[연령대]], 1, 0),IF(COUNT(표장르정리[[#This Row],[AOS]]),1,0)),1,0)</f>
        <v>0</v>
      </c>
      <c r="C24" s="3">
        <f>IF(AND(IF('차트 정리 표'!$P$2 = 표메인[[#This Row],[연령대]], 1, 0),IF(COUNT(표장르정리[[#This Row],[FPS]]),1,0)),1,0)</f>
        <v>0</v>
      </c>
      <c r="D24" s="3">
        <f>IF(AND(IF('차트 정리 표'!$P$2 = 표메인[[#This Row],[연령대]], 1, 0),IF(COUNT(표장르정리[[#This Row],[CCG]]),1,0)),1,0)</f>
        <v>0</v>
      </c>
      <c r="E24" s="3">
        <f>IF(AND(IF('차트 정리 표'!$P$2 = 표메인[[#This Row],[연령대]], 1, 0),IF(COUNT(표장르정리[[#This Row],[Roguelike]]),1,0)),1,0)</f>
        <v>0</v>
      </c>
      <c r="F24" s="3">
        <f>IF(AND(IF('차트 정리 표'!$P$2 = 표메인[[#This Row],[연령대]], 1, 0),IF(COUNT(표장르정리[[#This Row],[Soulslike]]),1,0)),1,0)</f>
        <v>0</v>
      </c>
      <c r="G24" s="3">
        <f>IF(AND(IF('차트 정리 표'!$P$2 = 표메인[[#This Row],[연령대]], 1, 0),IF(COUNT(표장르정리[[#This Row],[Rhythm]]),1,0)),1,0)</f>
        <v>0</v>
      </c>
      <c r="H24" s="3">
        <f>IF(AND(IF('차트 정리 표'!$P$2 = 표메인[[#This Row],[연령대]], 1, 0),IF(COUNT(표장르정리[[#This Row],[Racing]]),1,0)),1,0)</f>
        <v>0</v>
      </c>
      <c r="I24" s="3">
        <f>IF(AND(IF('차트 정리 표'!$P$2 = 표메인[[#This Row],[연령대]], 1, 0),IF(COUNT(표장르정리[[#This Row],[Sport]]),1,0)),1,0)</f>
        <v>0</v>
      </c>
      <c r="J24" s="3">
        <f>IF(AND(IF('차트 정리 표'!$P$2 = 표메인[[#This Row],[연령대]], 1, 0),IF(COUNT(표장르정리[[#This Row],[Stealth]]),1,0)),1,0)</f>
        <v>0</v>
      </c>
      <c r="K24" s="3">
        <f>IF(AND(IF('차트 정리 표'!$P$2 = 표메인[[#This Row],[연령대]], 1, 0),IF(COUNT(표장르정리[[#This Row],[Strategy]]),1,0)),1,0)</f>
        <v>0</v>
      </c>
      <c r="L24" s="3">
        <f>IF(AND(IF('차트 정리 표'!$P$2 = 표메인[[#This Row],[연령대]], 1, 0),IF(COUNT(표장르정리[[#This Row],[Puzzle]]),1,0)),1,0)</f>
        <v>0</v>
      </c>
      <c r="M24" s="3">
        <f>IF(AND(IF('차트 정리 표'!$P$2 = 표메인[[#This Row],[연령대]], 1, 0),IF(COUNT(표장르정리[[#This Row],[Board]]),1,0)),1,0)</f>
        <v>0</v>
      </c>
      <c r="N24" s="3">
        <f>IF(AND(IF('차트 정리 표'!$P$2 = 표메인[[#This Row],[연령대]], 1, 0),IF(COUNT(표장르정리[[#This Row],[Arcade]]),1,0)),1,0)</f>
        <v>0</v>
      </c>
      <c r="O24" s="3">
        <f>IF(AND(IF('차트 정리 표'!$P$2 = 표메인[[#This Row],[연령대]], 1, 0),IF(COUNT(표장르정리[[#This Row],[Simulation]]),1,0)),1,0)</f>
        <v>0</v>
      </c>
      <c r="P24" s="34">
        <f>IF(AND(IF('차트 정리 표'!$P$19 = 표메인[[#This Row],[연령대]], 1, 0),IF('차트 정리 표'!$J$20=표메인[[#This Row],[타격감
시각적 효과]],1,0)),1,0)</f>
        <v>0</v>
      </c>
      <c r="Q24" s="34">
        <f>IF(AND(IF('차트 정리 표'!$P$19 = 표메인[[#This Row],[연령대]], 1, 0),IF('차트 정리 표'!$J$21=표메인[[#This Row],[타격감
시각적 효과]],1,0)),1,0)</f>
        <v>0</v>
      </c>
      <c r="R24" s="34">
        <f>IF(AND(IF('차트 정리 표'!$P$19 = 표메인[[#This Row],[연령대]], 1, 0),IF('차트 정리 표'!$J$22=표메인[[#This Row],[타격감
시각적 효과]],1,0)),1,0)</f>
        <v>0</v>
      </c>
      <c r="S24" s="34">
        <f>IF(AND(IF('차트 정리 표'!$P$19 = 표메인[[#This Row],[연령대]], 1, 0),IF('차트 정리 표'!$J$23=표메인[[#This Row],[타격감
시각적 효과]],1,0)),1,0)</f>
        <v>0</v>
      </c>
      <c r="T24" s="34">
        <f>IF(AND(IF('차트 정리 표'!$P$25 = 표메인[[#This Row],[연령대]], 1, 0),IF('차트 정리 표'!$J$26=표메인[게임몰입도
청각적 효과],1,0)),1,0)</f>
        <v>0</v>
      </c>
      <c r="U24" s="34">
        <f>IF(AND(IF('차트 정리 표'!$P$25 = 표메인[[#This Row],[연령대]], 1, 0),IF('차트 정리 표'!$J$27=표메인[게임몰입도
청각적 효과],1,0)),1,0)</f>
        <v>0</v>
      </c>
      <c r="V24" s="34">
        <f>IF(AND(IF('차트 정리 표'!$P$25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표'!$P$2 = 표메인[[#This Row],[연령대]], 1, 0),IF(COUNT(표장르정리[[#This Row],[RPG]]),1,0)), 1, 0)</f>
        <v>0</v>
      </c>
      <c r="B25" s="3">
        <f>IF(AND(IF('차트 정리 표'!$P$2 = 표메인[[#This Row],[연령대]], 1, 0),IF(COUNT(표장르정리[[#This Row],[AOS]]),1,0)),1,0)</f>
        <v>0</v>
      </c>
      <c r="C25" s="3">
        <f>IF(AND(IF('차트 정리 표'!$P$2 = 표메인[[#This Row],[연령대]], 1, 0),IF(COUNT(표장르정리[[#This Row],[FPS]]),1,0)),1,0)</f>
        <v>0</v>
      </c>
      <c r="D25" s="3">
        <f>IF(AND(IF('차트 정리 표'!$P$2 = 표메인[[#This Row],[연령대]], 1, 0),IF(COUNT(표장르정리[[#This Row],[CCG]]),1,0)),1,0)</f>
        <v>0</v>
      </c>
      <c r="E25" s="3">
        <f>IF(AND(IF('차트 정리 표'!$P$2 = 표메인[[#This Row],[연령대]], 1, 0),IF(COUNT(표장르정리[[#This Row],[Roguelike]]),1,0)),1,0)</f>
        <v>0</v>
      </c>
      <c r="F25" s="3">
        <f>IF(AND(IF('차트 정리 표'!$P$2 = 표메인[[#This Row],[연령대]], 1, 0),IF(COUNT(표장르정리[[#This Row],[Soulslike]]),1,0)),1,0)</f>
        <v>0</v>
      </c>
      <c r="G25" s="3">
        <f>IF(AND(IF('차트 정리 표'!$P$2 = 표메인[[#This Row],[연령대]], 1, 0),IF(COUNT(표장르정리[[#This Row],[Rhythm]]),1,0)),1,0)</f>
        <v>0</v>
      </c>
      <c r="H25" s="3">
        <f>IF(AND(IF('차트 정리 표'!$P$2 = 표메인[[#This Row],[연령대]], 1, 0),IF(COUNT(표장르정리[[#This Row],[Racing]]),1,0)),1,0)</f>
        <v>0</v>
      </c>
      <c r="I25" s="3">
        <f>IF(AND(IF('차트 정리 표'!$P$2 = 표메인[[#This Row],[연령대]], 1, 0),IF(COUNT(표장르정리[[#This Row],[Sport]]),1,0)),1,0)</f>
        <v>0</v>
      </c>
      <c r="J25" s="3">
        <f>IF(AND(IF('차트 정리 표'!$P$2 = 표메인[[#This Row],[연령대]], 1, 0),IF(COUNT(표장르정리[[#This Row],[Stealth]]),1,0)),1,0)</f>
        <v>0</v>
      </c>
      <c r="K25" s="3">
        <f>IF(AND(IF('차트 정리 표'!$P$2 = 표메인[[#This Row],[연령대]], 1, 0),IF(COUNT(표장르정리[[#This Row],[Strategy]]),1,0)),1,0)</f>
        <v>0</v>
      </c>
      <c r="L25" s="3">
        <f>IF(AND(IF('차트 정리 표'!$P$2 = 표메인[[#This Row],[연령대]], 1, 0),IF(COUNT(표장르정리[[#This Row],[Puzzle]]),1,0)),1,0)</f>
        <v>0</v>
      </c>
      <c r="M25" s="3">
        <f>IF(AND(IF('차트 정리 표'!$P$2 = 표메인[[#This Row],[연령대]], 1, 0),IF(COUNT(표장르정리[[#This Row],[Board]]),1,0)),1,0)</f>
        <v>0</v>
      </c>
      <c r="N25" s="3">
        <f>IF(AND(IF('차트 정리 표'!$P$2 = 표메인[[#This Row],[연령대]], 1, 0),IF(COUNT(표장르정리[[#This Row],[Arcade]]),1,0)),1,0)</f>
        <v>0</v>
      </c>
      <c r="O25" s="3">
        <f>IF(AND(IF('차트 정리 표'!$P$2 = 표메인[[#This Row],[연령대]], 1, 0),IF(COUNT(표장르정리[[#This Row],[Simulation]]),1,0)),1,0)</f>
        <v>0</v>
      </c>
      <c r="P25" s="34">
        <f>IF(AND(IF('차트 정리 표'!$P$19 = 표메인[[#This Row],[연령대]], 1, 0),IF('차트 정리 표'!$J$20=표메인[[#This Row],[타격감
시각적 효과]],1,0)),1,0)</f>
        <v>0</v>
      </c>
      <c r="Q25" s="34">
        <f>IF(AND(IF('차트 정리 표'!$P$19 = 표메인[[#This Row],[연령대]], 1, 0),IF('차트 정리 표'!$J$21=표메인[[#This Row],[타격감
시각적 효과]],1,0)),1,0)</f>
        <v>0</v>
      </c>
      <c r="R25" s="34">
        <f>IF(AND(IF('차트 정리 표'!$P$19 = 표메인[[#This Row],[연령대]], 1, 0),IF('차트 정리 표'!$J$22=표메인[[#This Row],[타격감
시각적 효과]],1,0)),1,0)</f>
        <v>0</v>
      </c>
      <c r="S25" s="34">
        <f>IF(AND(IF('차트 정리 표'!$P$19 = 표메인[[#This Row],[연령대]], 1, 0),IF('차트 정리 표'!$J$23=표메인[[#This Row],[타격감
시각적 효과]],1,0)),1,0)</f>
        <v>0</v>
      </c>
      <c r="T25" s="34">
        <f>IF(AND(IF('차트 정리 표'!$P$25 = 표메인[[#This Row],[연령대]], 1, 0),IF('차트 정리 표'!$J$26=표메인[게임몰입도
청각적 효과],1,0)),1,0)</f>
        <v>0</v>
      </c>
      <c r="U25" s="34">
        <f>IF(AND(IF('차트 정리 표'!$P$25 = 표메인[[#This Row],[연령대]], 1, 0),IF('차트 정리 표'!$J$27=표메인[게임몰입도
청각적 효과],1,0)),1,0)</f>
        <v>0</v>
      </c>
      <c r="V25" s="34">
        <f>IF(AND(IF('차트 정리 표'!$P$25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표'!$P$2 = 표메인[[#This Row],[연령대]], 1, 0),IF(COUNT(표장르정리[[#This Row],[RPG]]),1,0)), 1, 0)</f>
        <v>0</v>
      </c>
      <c r="B26" s="3">
        <f>IF(AND(IF('차트 정리 표'!$P$2 = 표메인[[#This Row],[연령대]], 1, 0),IF(COUNT(표장르정리[[#This Row],[AOS]]),1,0)),1,0)</f>
        <v>0</v>
      </c>
      <c r="C26" s="3">
        <f>IF(AND(IF('차트 정리 표'!$P$2 = 표메인[[#This Row],[연령대]], 1, 0),IF(COUNT(표장르정리[[#This Row],[FPS]]),1,0)),1,0)</f>
        <v>0</v>
      </c>
      <c r="D26" s="3">
        <f>IF(AND(IF('차트 정리 표'!$P$2 = 표메인[[#This Row],[연령대]], 1, 0),IF(COUNT(표장르정리[[#This Row],[CCG]]),1,0)),1,0)</f>
        <v>0</v>
      </c>
      <c r="E26" s="3">
        <f>IF(AND(IF('차트 정리 표'!$P$2 = 표메인[[#This Row],[연령대]], 1, 0),IF(COUNT(표장르정리[[#This Row],[Roguelike]]),1,0)),1,0)</f>
        <v>0</v>
      </c>
      <c r="F26" s="3">
        <f>IF(AND(IF('차트 정리 표'!$P$2 = 표메인[[#This Row],[연령대]], 1, 0),IF(COUNT(표장르정리[[#This Row],[Soulslike]]),1,0)),1,0)</f>
        <v>0</v>
      </c>
      <c r="G26" s="3">
        <f>IF(AND(IF('차트 정리 표'!$P$2 = 표메인[[#This Row],[연령대]], 1, 0),IF(COUNT(표장르정리[[#This Row],[Rhythm]]),1,0)),1,0)</f>
        <v>0</v>
      </c>
      <c r="H26" s="3">
        <f>IF(AND(IF('차트 정리 표'!$P$2 = 표메인[[#This Row],[연령대]], 1, 0),IF(COUNT(표장르정리[[#This Row],[Racing]]),1,0)),1,0)</f>
        <v>0</v>
      </c>
      <c r="I26" s="3">
        <f>IF(AND(IF('차트 정리 표'!$P$2 = 표메인[[#This Row],[연령대]], 1, 0),IF(COUNT(표장르정리[[#This Row],[Sport]]),1,0)),1,0)</f>
        <v>0</v>
      </c>
      <c r="J26" s="3">
        <f>IF(AND(IF('차트 정리 표'!$P$2 = 표메인[[#This Row],[연령대]], 1, 0),IF(COUNT(표장르정리[[#This Row],[Stealth]]),1,0)),1,0)</f>
        <v>0</v>
      </c>
      <c r="K26" s="3">
        <f>IF(AND(IF('차트 정리 표'!$P$2 = 표메인[[#This Row],[연령대]], 1, 0),IF(COUNT(표장르정리[[#This Row],[Strategy]]),1,0)),1,0)</f>
        <v>0</v>
      </c>
      <c r="L26" s="3">
        <f>IF(AND(IF('차트 정리 표'!$P$2 = 표메인[[#This Row],[연령대]], 1, 0),IF(COUNT(표장르정리[[#This Row],[Puzzle]]),1,0)),1,0)</f>
        <v>0</v>
      </c>
      <c r="M26" s="3">
        <f>IF(AND(IF('차트 정리 표'!$P$2 = 표메인[[#This Row],[연령대]], 1, 0),IF(COUNT(표장르정리[[#This Row],[Board]]),1,0)),1,0)</f>
        <v>0</v>
      </c>
      <c r="N26" s="3">
        <f>IF(AND(IF('차트 정리 표'!$P$2 = 표메인[[#This Row],[연령대]], 1, 0),IF(COUNT(표장르정리[[#This Row],[Arcade]]),1,0)),1,0)</f>
        <v>0</v>
      </c>
      <c r="O26" s="3">
        <f>IF(AND(IF('차트 정리 표'!$P$2 = 표메인[[#This Row],[연령대]], 1, 0),IF(COUNT(표장르정리[[#This Row],[Simulation]]),1,0)),1,0)</f>
        <v>0</v>
      </c>
      <c r="P26" s="34">
        <f>IF(AND(IF('차트 정리 표'!$P$19 = 표메인[[#This Row],[연령대]], 1, 0),IF('차트 정리 표'!$J$20=표메인[[#This Row],[타격감
시각적 효과]],1,0)),1,0)</f>
        <v>0</v>
      </c>
      <c r="Q26" s="34">
        <f>IF(AND(IF('차트 정리 표'!$P$19 = 표메인[[#This Row],[연령대]], 1, 0),IF('차트 정리 표'!$J$21=표메인[[#This Row],[타격감
시각적 효과]],1,0)),1,0)</f>
        <v>0</v>
      </c>
      <c r="R26" s="34">
        <f>IF(AND(IF('차트 정리 표'!$P$19 = 표메인[[#This Row],[연령대]], 1, 0),IF('차트 정리 표'!$J$22=표메인[[#This Row],[타격감
시각적 효과]],1,0)),1,0)</f>
        <v>0</v>
      </c>
      <c r="S26" s="34">
        <f>IF(AND(IF('차트 정리 표'!$P$19 = 표메인[[#This Row],[연령대]], 1, 0),IF('차트 정리 표'!$J$23=표메인[[#This Row],[타격감
시각적 효과]],1,0)),1,0)</f>
        <v>0</v>
      </c>
      <c r="T26" s="34">
        <f>IF(AND(IF('차트 정리 표'!$P$25 = 표메인[[#This Row],[연령대]], 1, 0),IF('차트 정리 표'!$J$26=표메인[게임몰입도
청각적 효과],1,0)),1,0)</f>
        <v>0</v>
      </c>
      <c r="U26" s="34">
        <f>IF(AND(IF('차트 정리 표'!$P$25 = 표메인[[#This Row],[연령대]], 1, 0),IF('차트 정리 표'!$J$27=표메인[게임몰입도
청각적 효과],1,0)),1,0)</f>
        <v>0</v>
      </c>
      <c r="V26" s="34">
        <f>IF(AND(IF('차트 정리 표'!$P$25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표'!$P$2 = 표메인[[#This Row],[연령대]], 1, 0),IF(COUNT(표장르정리[[#This Row],[RPG]]),1,0)), 1, 0)</f>
        <v>0</v>
      </c>
      <c r="B27" s="3">
        <f>IF(AND(IF('차트 정리 표'!$P$2 = 표메인[[#This Row],[연령대]], 1, 0),IF(COUNT(표장르정리[[#This Row],[AOS]]),1,0)),1,0)</f>
        <v>0</v>
      </c>
      <c r="C27" s="3">
        <f>IF(AND(IF('차트 정리 표'!$P$2 = 표메인[[#This Row],[연령대]], 1, 0),IF(COUNT(표장르정리[[#This Row],[FPS]]),1,0)),1,0)</f>
        <v>0</v>
      </c>
      <c r="D27" s="3">
        <f>IF(AND(IF('차트 정리 표'!$P$2 = 표메인[[#This Row],[연령대]], 1, 0),IF(COUNT(표장르정리[[#This Row],[CCG]]),1,0)),1,0)</f>
        <v>0</v>
      </c>
      <c r="E27" s="3">
        <f>IF(AND(IF('차트 정리 표'!$P$2 = 표메인[[#This Row],[연령대]], 1, 0),IF(COUNT(표장르정리[[#This Row],[Roguelike]]),1,0)),1,0)</f>
        <v>0</v>
      </c>
      <c r="F27" s="3">
        <f>IF(AND(IF('차트 정리 표'!$P$2 = 표메인[[#This Row],[연령대]], 1, 0),IF(COUNT(표장르정리[[#This Row],[Soulslike]]),1,0)),1,0)</f>
        <v>0</v>
      </c>
      <c r="G27" s="3">
        <f>IF(AND(IF('차트 정리 표'!$P$2 = 표메인[[#This Row],[연령대]], 1, 0),IF(COUNT(표장르정리[[#This Row],[Rhythm]]),1,0)),1,0)</f>
        <v>0</v>
      </c>
      <c r="H27" s="3">
        <f>IF(AND(IF('차트 정리 표'!$P$2 = 표메인[[#This Row],[연령대]], 1, 0),IF(COUNT(표장르정리[[#This Row],[Racing]]),1,0)),1,0)</f>
        <v>0</v>
      </c>
      <c r="I27" s="3">
        <f>IF(AND(IF('차트 정리 표'!$P$2 = 표메인[[#This Row],[연령대]], 1, 0),IF(COUNT(표장르정리[[#This Row],[Sport]]),1,0)),1,0)</f>
        <v>0</v>
      </c>
      <c r="J27" s="3">
        <f>IF(AND(IF('차트 정리 표'!$P$2 = 표메인[[#This Row],[연령대]], 1, 0),IF(COUNT(표장르정리[[#This Row],[Stealth]]),1,0)),1,0)</f>
        <v>0</v>
      </c>
      <c r="K27" s="3">
        <f>IF(AND(IF('차트 정리 표'!$P$2 = 표메인[[#This Row],[연령대]], 1, 0),IF(COUNT(표장르정리[[#This Row],[Strategy]]),1,0)),1,0)</f>
        <v>0</v>
      </c>
      <c r="L27" s="3">
        <f>IF(AND(IF('차트 정리 표'!$P$2 = 표메인[[#This Row],[연령대]], 1, 0),IF(COUNT(표장르정리[[#This Row],[Puzzle]]),1,0)),1,0)</f>
        <v>0</v>
      </c>
      <c r="M27" s="3">
        <f>IF(AND(IF('차트 정리 표'!$P$2 = 표메인[[#This Row],[연령대]], 1, 0),IF(COUNT(표장르정리[[#This Row],[Board]]),1,0)),1,0)</f>
        <v>0</v>
      </c>
      <c r="N27" s="3">
        <f>IF(AND(IF('차트 정리 표'!$P$2 = 표메인[[#This Row],[연령대]], 1, 0),IF(COUNT(표장르정리[[#This Row],[Arcade]]),1,0)),1,0)</f>
        <v>0</v>
      </c>
      <c r="O27" s="3">
        <f>IF(AND(IF('차트 정리 표'!$P$2 = 표메인[[#This Row],[연령대]], 1, 0),IF(COUNT(표장르정리[[#This Row],[Simulation]]),1,0)),1,0)</f>
        <v>0</v>
      </c>
      <c r="P27" s="34">
        <f>IF(AND(IF('차트 정리 표'!$P$19 = 표메인[[#This Row],[연령대]], 1, 0),IF('차트 정리 표'!$J$20=표메인[[#This Row],[타격감
시각적 효과]],1,0)),1,0)</f>
        <v>0</v>
      </c>
      <c r="Q27" s="34">
        <f>IF(AND(IF('차트 정리 표'!$P$19 = 표메인[[#This Row],[연령대]], 1, 0),IF('차트 정리 표'!$J$21=표메인[[#This Row],[타격감
시각적 효과]],1,0)),1,0)</f>
        <v>0</v>
      </c>
      <c r="R27" s="34">
        <f>IF(AND(IF('차트 정리 표'!$P$19 = 표메인[[#This Row],[연령대]], 1, 0),IF('차트 정리 표'!$J$22=표메인[[#This Row],[타격감
시각적 효과]],1,0)),1,0)</f>
        <v>0</v>
      </c>
      <c r="S27" s="34">
        <f>IF(AND(IF('차트 정리 표'!$P$19 = 표메인[[#This Row],[연령대]], 1, 0),IF('차트 정리 표'!$J$23=표메인[[#This Row],[타격감
시각적 효과]],1,0)),1,0)</f>
        <v>0</v>
      </c>
      <c r="T27" s="34">
        <f>IF(AND(IF('차트 정리 표'!$P$25 = 표메인[[#This Row],[연령대]], 1, 0),IF('차트 정리 표'!$J$26=표메인[게임몰입도
청각적 효과],1,0)),1,0)</f>
        <v>0</v>
      </c>
      <c r="U27" s="34">
        <f>IF(AND(IF('차트 정리 표'!$P$25 = 표메인[[#This Row],[연령대]], 1, 0),IF('차트 정리 표'!$J$27=표메인[게임몰입도
청각적 효과],1,0)),1,0)</f>
        <v>0</v>
      </c>
      <c r="V27" s="34">
        <f>IF(AND(IF('차트 정리 표'!$P$25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표'!$P$2 = 표메인[[#This Row],[연령대]], 1, 0),IF(COUNT(표장르정리[[#This Row],[RPG]]),1,0)), 1, 0)</f>
        <v>0</v>
      </c>
      <c r="B28" s="3">
        <f>IF(AND(IF('차트 정리 표'!$P$2 = 표메인[[#This Row],[연령대]], 1, 0),IF(COUNT(표장르정리[[#This Row],[AOS]]),1,0)),1,0)</f>
        <v>0</v>
      </c>
      <c r="C28" s="3">
        <f>IF(AND(IF('차트 정리 표'!$P$2 = 표메인[[#This Row],[연령대]], 1, 0),IF(COUNT(표장르정리[[#This Row],[FPS]]),1,0)),1,0)</f>
        <v>0</v>
      </c>
      <c r="D28" s="3">
        <f>IF(AND(IF('차트 정리 표'!$P$2 = 표메인[[#This Row],[연령대]], 1, 0),IF(COUNT(표장르정리[[#This Row],[CCG]]),1,0)),1,0)</f>
        <v>0</v>
      </c>
      <c r="E28" s="3">
        <f>IF(AND(IF('차트 정리 표'!$P$2 = 표메인[[#This Row],[연령대]], 1, 0),IF(COUNT(표장르정리[[#This Row],[Roguelike]]),1,0)),1,0)</f>
        <v>0</v>
      </c>
      <c r="F28" s="3">
        <f>IF(AND(IF('차트 정리 표'!$P$2 = 표메인[[#This Row],[연령대]], 1, 0),IF(COUNT(표장르정리[[#This Row],[Soulslike]]),1,0)),1,0)</f>
        <v>0</v>
      </c>
      <c r="G28" s="3">
        <f>IF(AND(IF('차트 정리 표'!$P$2 = 표메인[[#This Row],[연령대]], 1, 0),IF(COUNT(표장르정리[[#This Row],[Rhythm]]),1,0)),1,0)</f>
        <v>0</v>
      </c>
      <c r="H28" s="3">
        <f>IF(AND(IF('차트 정리 표'!$P$2 = 표메인[[#This Row],[연령대]], 1, 0),IF(COUNT(표장르정리[[#This Row],[Racing]]),1,0)),1,0)</f>
        <v>0</v>
      </c>
      <c r="I28" s="3">
        <f>IF(AND(IF('차트 정리 표'!$P$2 = 표메인[[#This Row],[연령대]], 1, 0),IF(COUNT(표장르정리[[#This Row],[Sport]]),1,0)),1,0)</f>
        <v>0</v>
      </c>
      <c r="J28" s="3">
        <f>IF(AND(IF('차트 정리 표'!$P$2 = 표메인[[#This Row],[연령대]], 1, 0),IF(COUNT(표장르정리[[#This Row],[Stealth]]),1,0)),1,0)</f>
        <v>0</v>
      </c>
      <c r="K28" s="3">
        <f>IF(AND(IF('차트 정리 표'!$P$2 = 표메인[[#This Row],[연령대]], 1, 0),IF(COUNT(표장르정리[[#This Row],[Strategy]]),1,0)),1,0)</f>
        <v>0</v>
      </c>
      <c r="L28" s="3">
        <f>IF(AND(IF('차트 정리 표'!$P$2 = 표메인[[#This Row],[연령대]], 1, 0),IF(COUNT(표장르정리[[#This Row],[Puzzle]]),1,0)),1,0)</f>
        <v>0</v>
      </c>
      <c r="M28" s="3">
        <f>IF(AND(IF('차트 정리 표'!$P$2 = 표메인[[#This Row],[연령대]], 1, 0),IF(COUNT(표장르정리[[#This Row],[Board]]),1,0)),1,0)</f>
        <v>0</v>
      </c>
      <c r="N28" s="3">
        <f>IF(AND(IF('차트 정리 표'!$P$2 = 표메인[[#This Row],[연령대]], 1, 0),IF(COUNT(표장르정리[[#This Row],[Arcade]]),1,0)),1,0)</f>
        <v>0</v>
      </c>
      <c r="O28" s="3">
        <f>IF(AND(IF('차트 정리 표'!$P$2 = 표메인[[#This Row],[연령대]], 1, 0),IF(COUNT(표장르정리[[#This Row],[Simulation]]),1,0)),1,0)</f>
        <v>0</v>
      </c>
      <c r="P28" s="34">
        <f>IF(AND(IF('차트 정리 표'!$P$19 = 표메인[[#This Row],[연령대]], 1, 0),IF('차트 정리 표'!$J$20=표메인[[#This Row],[타격감
시각적 효과]],1,0)),1,0)</f>
        <v>0</v>
      </c>
      <c r="Q28" s="34">
        <f>IF(AND(IF('차트 정리 표'!$P$19 = 표메인[[#This Row],[연령대]], 1, 0),IF('차트 정리 표'!$J$21=표메인[[#This Row],[타격감
시각적 효과]],1,0)),1,0)</f>
        <v>0</v>
      </c>
      <c r="R28" s="34">
        <f>IF(AND(IF('차트 정리 표'!$P$19 = 표메인[[#This Row],[연령대]], 1, 0),IF('차트 정리 표'!$J$22=표메인[[#This Row],[타격감
시각적 효과]],1,0)),1,0)</f>
        <v>0</v>
      </c>
      <c r="S28" s="34">
        <f>IF(AND(IF('차트 정리 표'!$P$19 = 표메인[[#This Row],[연령대]], 1, 0),IF('차트 정리 표'!$J$23=표메인[[#This Row],[타격감
시각적 효과]],1,0)),1,0)</f>
        <v>0</v>
      </c>
      <c r="T28" s="34">
        <f>IF(AND(IF('차트 정리 표'!$P$25 = 표메인[[#This Row],[연령대]], 1, 0),IF('차트 정리 표'!$J$26=표메인[게임몰입도
청각적 효과],1,0)),1,0)</f>
        <v>0</v>
      </c>
      <c r="U28" s="34">
        <f>IF(AND(IF('차트 정리 표'!$P$25 = 표메인[[#This Row],[연령대]], 1, 0),IF('차트 정리 표'!$J$27=표메인[게임몰입도
청각적 효과],1,0)),1,0)</f>
        <v>0</v>
      </c>
      <c r="V28" s="34">
        <f>IF(AND(IF('차트 정리 표'!$P$25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표'!$P$2 = 표메인[[#This Row],[연령대]], 1, 0),IF(COUNT(표장르정리[[#This Row],[RPG]]),1,0)), 1, 0)</f>
        <v>0</v>
      </c>
      <c r="B29" s="3">
        <f>IF(AND(IF('차트 정리 표'!$P$2 = 표메인[[#This Row],[연령대]], 1, 0),IF(COUNT(표장르정리[[#This Row],[AOS]]),1,0)),1,0)</f>
        <v>0</v>
      </c>
      <c r="C29" s="3">
        <f>IF(AND(IF('차트 정리 표'!$P$2 = 표메인[[#This Row],[연령대]], 1, 0),IF(COUNT(표장르정리[[#This Row],[FPS]]),1,0)),1,0)</f>
        <v>0</v>
      </c>
      <c r="D29" s="3">
        <f>IF(AND(IF('차트 정리 표'!$P$2 = 표메인[[#This Row],[연령대]], 1, 0),IF(COUNT(표장르정리[[#This Row],[CCG]]),1,0)),1,0)</f>
        <v>0</v>
      </c>
      <c r="E29" s="3">
        <f>IF(AND(IF('차트 정리 표'!$P$2 = 표메인[[#This Row],[연령대]], 1, 0),IF(COUNT(표장르정리[[#This Row],[Roguelike]]),1,0)),1,0)</f>
        <v>0</v>
      </c>
      <c r="F29" s="3">
        <f>IF(AND(IF('차트 정리 표'!$P$2 = 표메인[[#This Row],[연령대]], 1, 0),IF(COUNT(표장르정리[[#This Row],[Soulslike]]),1,0)),1,0)</f>
        <v>0</v>
      </c>
      <c r="G29" s="3">
        <f>IF(AND(IF('차트 정리 표'!$P$2 = 표메인[[#This Row],[연령대]], 1, 0),IF(COUNT(표장르정리[[#This Row],[Rhythm]]),1,0)),1,0)</f>
        <v>0</v>
      </c>
      <c r="H29" s="3">
        <f>IF(AND(IF('차트 정리 표'!$P$2 = 표메인[[#This Row],[연령대]], 1, 0),IF(COUNT(표장르정리[[#This Row],[Racing]]),1,0)),1,0)</f>
        <v>0</v>
      </c>
      <c r="I29" s="3">
        <f>IF(AND(IF('차트 정리 표'!$P$2 = 표메인[[#This Row],[연령대]], 1, 0),IF(COUNT(표장르정리[[#This Row],[Sport]]),1,0)),1,0)</f>
        <v>0</v>
      </c>
      <c r="J29" s="3">
        <f>IF(AND(IF('차트 정리 표'!$P$2 = 표메인[[#This Row],[연령대]], 1, 0),IF(COUNT(표장르정리[[#This Row],[Stealth]]),1,0)),1,0)</f>
        <v>0</v>
      </c>
      <c r="K29" s="3">
        <f>IF(AND(IF('차트 정리 표'!$P$2 = 표메인[[#This Row],[연령대]], 1, 0),IF(COUNT(표장르정리[[#This Row],[Strategy]]),1,0)),1,0)</f>
        <v>0</v>
      </c>
      <c r="L29" s="3">
        <f>IF(AND(IF('차트 정리 표'!$P$2 = 표메인[[#This Row],[연령대]], 1, 0),IF(COUNT(표장르정리[[#This Row],[Puzzle]]),1,0)),1,0)</f>
        <v>0</v>
      </c>
      <c r="M29" s="3">
        <f>IF(AND(IF('차트 정리 표'!$P$2 = 표메인[[#This Row],[연령대]], 1, 0),IF(COUNT(표장르정리[[#This Row],[Board]]),1,0)),1,0)</f>
        <v>0</v>
      </c>
      <c r="N29" s="3">
        <f>IF(AND(IF('차트 정리 표'!$P$2 = 표메인[[#This Row],[연령대]], 1, 0),IF(COUNT(표장르정리[[#This Row],[Arcade]]),1,0)),1,0)</f>
        <v>0</v>
      </c>
      <c r="O29" s="3">
        <f>IF(AND(IF('차트 정리 표'!$P$2 = 표메인[[#This Row],[연령대]], 1, 0),IF(COUNT(표장르정리[[#This Row],[Simulation]]),1,0)),1,0)</f>
        <v>0</v>
      </c>
      <c r="P29" s="34">
        <f>IF(AND(IF('차트 정리 표'!$P$19 = 표메인[[#This Row],[연령대]], 1, 0),IF('차트 정리 표'!$J$20=표메인[[#This Row],[타격감
시각적 효과]],1,0)),1,0)</f>
        <v>0</v>
      </c>
      <c r="Q29" s="34">
        <f>IF(AND(IF('차트 정리 표'!$P$19 = 표메인[[#This Row],[연령대]], 1, 0),IF('차트 정리 표'!$J$21=표메인[[#This Row],[타격감
시각적 효과]],1,0)),1,0)</f>
        <v>0</v>
      </c>
      <c r="R29" s="34">
        <f>IF(AND(IF('차트 정리 표'!$P$19 = 표메인[[#This Row],[연령대]], 1, 0),IF('차트 정리 표'!$J$22=표메인[[#This Row],[타격감
시각적 효과]],1,0)),1,0)</f>
        <v>0</v>
      </c>
      <c r="S29" s="34">
        <f>IF(AND(IF('차트 정리 표'!$P$19 = 표메인[[#This Row],[연령대]], 1, 0),IF('차트 정리 표'!$J$23=표메인[[#This Row],[타격감
시각적 효과]],1,0)),1,0)</f>
        <v>0</v>
      </c>
      <c r="T29" s="34">
        <f>IF(AND(IF('차트 정리 표'!$P$25 = 표메인[[#This Row],[연령대]], 1, 0),IF('차트 정리 표'!$J$26=표메인[게임몰입도
청각적 효과],1,0)),1,0)</f>
        <v>0</v>
      </c>
      <c r="U29" s="34">
        <f>IF(AND(IF('차트 정리 표'!$P$25 = 표메인[[#This Row],[연령대]], 1, 0),IF('차트 정리 표'!$J$27=표메인[게임몰입도
청각적 효과],1,0)),1,0)</f>
        <v>0</v>
      </c>
      <c r="V29" s="34">
        <f>IF(AND(IF('차트 정리 표'!$P$25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표'!$P$2 = 표메인[[#This Row],[연령대]], 1, 0),IF(COUNT(표장르정리[[#This Row],[RPG]]),1,0)), 1, 0)</f>
        <v>0</v>
      </c>
      <c r="B30" s="3">
        <f>IF(AND(IF('차트 정리 표'!$P$2 = 표메인[[#This Row],[연령대]], 1, 0),IF(COUNT(표장르정리[[#This Row],[AOS]]),1,0)),1,0)</f>
        <v>0</v>
      </c>
      <c r="C30" s="3">
        <f>IF(AND(IF('차트 정리 표'!$P$2 = 표메인[[#This Row],[연령대]], 1, 0),IF(COUNT(표장르정리[[#This Row],[FPS]]),1,0)),1,0)</f>
        <v>0</v>
      </c>
      <c r="D30" s="3">
        <f>IF(AND(IF('차트 정리 표'!$P$2 = 표메인[[#This Row],[연령대]], 1, 0),IF(COUNT(표장르정리[[#This Row],[CCG]]),1,0)),1,0)</f>
        <v>0</v>
      </c>
      <c r="E30" s="3">
        <f>IF(AND(IF('차트 정리 표'!$P$2 = 표메인[[#This Row],[연령대]], 1, 0),IF(COUNT(표장르정리[[#This Row],[Roguelike]]),1,0)),1,0)</f>
        <v>0</v>
      </c>
      <c r="F30" s="3">
        <f>IF(AND(IF('차트 정리 표'!$P$2 = 표메인[[#This Row],[연령대]], 1, 0),IF(COUNT(표장르정리[[#This Row],[Soulslike]]),1,0)),1,0)</f>
        <v>0</v>
      </c>
      <c r="G30" s="3">
        <f>IF(AND(IF('차트 정리 표'!$P$2 = 표메인[[#This Row],[연령대]], 1, 0),IF(COUNT(표장르정리[[#This Row],[Rhythm]]),1,0)),1,0)</f>
        <v>0</v>
      </c>
      <c r="H30" s="3">
        <f>IF(AND(IF('차트 정리 표'!$P$2 = 표메인[[#This Row],[연령대]], 1, 0),IF(COUNT(표장르정리[[#This Row],[Racing]]),1,0)),1,0)</f>
        <v>0</v>
      </c>
      <c r="I30" s="3">
        <f>IF(AND(IF('차트 정리 표'!$P$2 = 표메인[[#This Row],[연령대]], 1, 0),IF(COUNT(표장르정리[[#This Row],[Sport]]),1,0)),1,0)</f>
        <v>0</v>
      </c>
      <c r="J30" s="3">
        <f>IF(AND(IF('차트 정리 표'!$P$2 = 표메인[[#This Row],[연령대]], 1, 0),IF(COUNT(표장르정리[[#This Row],[Stealth]]),1,0)),1,0)</f>
        <v>0</v>
      </c>
      <c r="K30" s="3">
        <f>IF(AND(IF('차트 정리 표'!$P$2 = 표메인[[#This Row],[연령대]], 1, 0),IF(COUNT(표장르정리[[#This Row],[Strategy]]),1,0)),1,0)</f>
        <v>0</v>
      </c>
      <c r="L30" s="3">
        <f>IF(AND(IF('차트 정리 표'!$P$2 = 표메인[[#This Row],[연령대]], 1, 0),IF(COUNT(표장르정리[[#This Row],[Puzzle]]),1,0)),1,0)</f>
        <v>0</v>
      </c>
      <c r="M30" s="3">
        <f>IF(AND(IF('차트 정리 표'!$P$2 = 표메인[[#This Row],[연령대]], 1, 0),IF(COUNT(표장르정리[[#This Row],[Board]]),1,0)),1,0)</f>
        <v>0</v>
      </c>
      <c r="N30" s="3">
        <f>IF(AND(IF('차트 정리 표'!$P$2 = 표메인[[#This Row],[연령대]], 1, 0),IF(COUNT(표장르정리[[#This Row],[Arcade]]),1,0)),1,0)</f>
        <v>0</v>
      </c>
      <c r="O30" s="3">
        <f>IF(AND(IF('차트 정리 표'!$P$2 = 표메인[[#This Row],[연령대]], 1, 0),IF(COUNT(표장르정리[[#This Row],[Simulation]]),1,0)),1,0)</f>
        <v>0</v>
      </c>
      <c r="P30" s="34">
        <f>IF(AND(IF('차트 정리 표'!$P$19 = 표메인[[#This Row],[연령대]], 1, 0),IF('차트 정리 표'!$J$20=표메인[[#This Row],[타격감
시각적 효과]],1,0)),1,0)</f>
        <v>0</v>
      </c>
      <c r="Q30" s="34">
        <f>IF(AND(IF('차트 정리 표'!$P$19 = 표메인[[#This Row],[연령대]], 1, 0),IF('차트 정리 표'!$J$21=표메인[[#This Row],[타격감
시각적 효과]],1,0)),1,0)</f>
        <v>0</v>
      </c>
      <c r="R30" s="34">
        <f>IF(AND(IF('차트 정리 표'!$P$19 = 표메인[[#This Row],[연령대]], 1, 0),IF('차트 정리 표'!$J$22=표메인[[#This Row],[타격감
시각적 효과]],1,0)),1,0)</f>
        <v>0</v>
      </c>
      <c r="S30" s="34">
        <f>IF(AND(IF('차트 정리 표'!$P$19 = 표메인[[#This Row],[연령대]], 1, 0),IF('차트 정리 표'!$J$23=표메인[[#This Row],[타격감
시각적 효과]],1,0)),1,0)</f>
        <v>0</v>
      </c>
      <c r="T30" s="34">
        <f>IF(AND(IF('차트 정리 표'!$P$25 = 표메인[[#This Row],[연령대]], 1, 0),IF('차트 정리 표'!$J$26=표메인[게임몰입도
청각적 효과],1,0)),1,0)</f>
        <v>0</v>
      </c>
      <c r="U30" s="34">
        <f>IF(AND(IF('차트 정리 표'!$P$25 = 표메인[[#This Row],[연령대]], 1, 0),IF('차트 정리 표'!$J$27=표메인[게임몰입도
청각적 효과],1,0)),1,0)</f>
        <v>0</v>
      </c>
      <c r="V30" s="34">
        <f>IF(AND(IF('차트 정리 표'!$P$25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표'!$P$2 = 표메인[[#This Row],[연령대]], 1, 0),IF(COUNT(표장르정리[[#This Row],[RPG]]),1,0)), 1, 0)</f>
        <v>0</v>
      </c>
      <c r="B31" s="3">
        <f>IF(AND(IF('차트 정리 표'!$P$2 = 표메인[[#This Row],[연령대]], 1, 0),IF(COUNT(표장르정리[[#This Row],[AOS]]),1,0)),1,0)</f>
        <v>0</v>
      </c>
      <c r="C31" s="3">
        <f>IF(AND(IF('차트 정리 표'!$P$2 = 표메인[[#This Row],[연령대]], 1, 0),IF(COUNT(표장르정리[[#This Row],[FPS]]),1,0)),1,0)</f>
        <v>0</v>
      </c>
      <c r="D31" s="3">
        <f>IF(AND(IF('차트 정리 표'!$P$2 = 표메인[[#This Row],[연령대]], 1, 0),IF(COUNT(표장르정리[[#This Row],[CCG]]),1,0)),1,0)</f>
        <v>0</v>
      </c>
      <c r="E31" s="3">
        <f>IF(AND(IF('차트 정리 표'!$P$2 = 표메인[[#This Row],[연령대]], 1, 0),IF(COUNT(표장르정리[[#This Row],[Roguelike]]),1,0)),1,0)</f>
        <v>0</v>
      </c>
      <c r="F31" s="3">
        <f>IF(AND(IF('차트 정리 표'!$P$2 = 표메인[[#This Row],[연령대]], 1, 0),IF(COUNT(표장르정리[[#This Row],[Soulslike]]),1,0)),1,0)</f>
        <v>0</v>
      </c>
      <c r="G31" s="3">
        <f>IF(AND(IF('차트 정리 표'!$P$2 = 표메인[[#This Row],[연령대]], 1, 0),IF(COUNT(표장르정리[[#This Row],[Rhythm]]),1,0)),1,0)</f>
        <v>0</v>
      </c>
      <c r="H31" s="3">
        <f>IF(AND(IF('차트 정리 표'!$P$2 = 표메인[[#This Row],[연령대]], 1, 0),IF(COUNT(표장르정리[[#This Row],[Racing]]),1,0)),1,0)</f>
        <v>0</v>
      </c>
      <c r="I31" s="3">
        <f>IF(AND(IF('차트 정리 표'!$P$2 = 표메인[[#This Row],[연령대]], 1, 0),IF(COUNT(표장르정리[[#This Row],[Sport]]),1,0)),1,0)</f>
        <v>0</v>
      </c>
      <c r="J31" s="3">
        <f>IF(AND(IF('차트 정리 표'!$P$2 = 표메인[[#This Row],[연령대]], 1, 0),IF(COUNT(표장르정리[[#This Row],[Stealth]]),1,0)),1,0)</f>
        <v>0</v>
      </c>
      <c r="K31" s="3">
        <f>IF(AND(IF('차트 정리 표'!$P$2 = 표메인[[#This Row],[연령대]], 1, 0),IF(COUNT(표장르정리[[#This Row],[Strategy]]),1,0)),1,0)</f>
        <v>0</v>
      </c>
      <c r="L31" s="3">
        <f>IF(AND(IF('차트 정리 표'!$P$2 = 표메인[[#This Row],[연령대]], 1, 0),IF(COUNT(표장르정리[[#This Row],[Puzzle]]),1,0)),1,0)</f>
        <v>0</v>
      </c>
      <c r="M31" s="3">
        <f>IF(AND(IF('차트 정리 표'!$P$2 = 표메인[[#This Row],[연령대]], 1, 0),IF(COUNT(표장르정리[[#This Row],[Board]]),1,0)),1,0)</f>
        <v>0</v>
      </c>
      <c r="N31" s="3">
        <f>IF(AND(IF('차트 정리 표'!$P$2 = 표메인[[#This Row],[연령대]], 1, 0),IF(COUNT(표장르정리[[#This Row],[Arcade]]),1,0)),1,0)</f>
        <v>0</v>
      </c>
      <c r="O31" s="3">
        <f>IF(AND(IF('차트 정리 표'!$P$2 = 표메인[[#This Row],[연령대]], 1, 0),IF(COUNT(표장르정리[[#This Row],[Simulation]]),1,0)),1,0)</f>
        <v>0</v>
      </c>
      <c r="P31" s="34">
        <f>IF(AND(IF('차트 정리 표'!$P$19 = 표메인[[#This Row],[연령대]], 1, 0),IF('차트 정리 표'!$J$20=표메인[[#This Row],[타격감
시각적 효과]],1,0)),1,0)</f>
        <v>0</v>
      </c>
      <c r="Q31" s="34">
        <f>IF(AND(IF('차트 정리 표'!$P$19 = 표메인[[#This Row],[연령대]], 1, 0),IF('차트 정리 표'!$J$21=표메인[[#This Row],[타격감
시각적 효과]],1,0)),1,0)</f>
        <v>0</v>
      </c>
      <c r="R31" s="34">
        <f>IF(AND(IF('차트 정리 표'!$P$19 = 표메인[[#This Row],[연령대]], 1, 0),IF('차트 정리 표'!$J$22=표메인[[#This Row],[타격감
시각적 효과]],1,0)),1,0)</f>
        <v>0</v>
      </c>
      <c r="S31" s="34">
        <f>IF(AND(IF('차트 정리 표'!$P$19 = 표메인[[#This Row],[연령대]], 1, 0),IF('차트 정리 표'!$J$23=표메인[[#This Row],[타격감
시각적 효과]],1,0)),1,0)</f>
        <v>0</v>
      </c>
      <c r="T31" s="34">
        <f>IF(AND(IF('차트 정리 표'!$P$25 = 표메인[[#This Row],[연령대]], 1, 0),IF('차트 정리 표'!$J$26=표메인[게임몰입도
청각적 효과],1,0)),1,0)</f>
        <v>0</v>
      </c>
      <c r="U31" s="34">
        <f>IF(AND(IF('차트 정리 표'!$P$25 = 표메인[[#This Row],[연령대]], 1, 0),IF('차트 정리 표'!$J$27=표메인[게임몰입도
청각적 효과],1,0)),1,0)</f>
        <v>0</v>
      </c>
      <c r="V31" s="34">
        <f>IF(AND(IF('차트 정리 표'!$P$25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표'!$P$2 = 표메인[[#This Row],[연령대]], 1, 0),IF(COUNT(표장르정리[[#This Row],[RPG]]),1,0)), 1, 0)</f>
        <v>0</v>
      </c>
      <c r="B32" s="3">
        <f>IF(AND(IF('차트 정리 표'!$P$2 = 표메인[[#This Row],[연령대]], 1, 0),IF(COUNT(표장르정리[[#This Row],[AOS]]),1,0)),1,0)</f>
        <v>0</v>
      </c>
      <c r="C32" s="3">
        <f>IF(AND(IF('차트 정리 표'!$P$2 = 표메인[[#This Row],[연령대]], 1, 0),IF(COUNT(표장르정리[[#This Row],[FPS]]),1,0)),1,0)</f>
        <v>0</v>
      </c>
      <c r="D32" s="3">
        <f>IF(AND(IF('차트 정리 표'!$P$2 = 표메인[[#This Row],[연령대]], 1, 0),IF(COUNT(표장르정리[[#This Row],[CCG]]),1,0)),1,0)</f>
        <v>0</v>
      </c>
      <c r="E32" s="3">
        <f>IF(AND(IF('차트 정리 표'!$P$2 = 표메인[[#This Row],[연령대]], 1, 0),IF(COUNT(표장르정리[[#This Row],[Roguelike]]),1,0)),1,0)</f>
        <v>0</v>
      </c>
      <c r="F32" s="3">
        <f>IF(AND(IF('차트 정리 표'!$P$2 = 표메인[[#This Row],[연령대]], 1, 0),IF(COUNT(표장르정리[[#This Row],[Soulslike]]),1,0)),1,0)</f>
        <v>0</v>
      </c>
      <c r="G32" s="3">
        <f>IF(AND(IF('차트 정리 표'!$P$2 = 표메인[[#This Row],[연령대]], 1, 0),IF(COUNT(표장르정리[[#This Row],[Rhythm]]),1,0)),1,0)</f>
        <v>0</v>
      </c>
      <c r="H32" s="3">
        <f>IF(AND(IF('차트 정리 표'!$P$2 = 표메인[[#This Row],[연령대]], 1, 0),IF(COUNT(표장르정리[[#This Row],[Racing]]),1,0)),1,0)</f>
        <v>0</v>
      </c>
      <c r="I32" s="3">
        <f>IF(AND(IF('차트 정리 표'!$P$2 = 표메인[[#This Row],[연령대]], 1, 0),IF(COUNT(표장르정리[[#This Row],[Sport]]),1,0)),1,0)</f>
        <v>0</v>
      </c>
      <c r="J32" s="3">
        <f>IF(AND(IF('차트 정리 표'!$P$2 = 표메인[[#This Row],[연령대]], 1, 0),IF(COUNT(표장르정리[[#This Row],[Stealth]]),1,0)),1,0)</f>
        <v>0</v>
      </c>
      <c r="K32" s="3">
        <f>IF(AND(IF('차트 정리 표'!$P$2 = 표메인[[#This Row],[연령대]], 1, 0),IF(COUNT(표장르정리[[#This Row],[Strategy]]),1,0)),1,0)</f>
        <v>0</v>
      </c>
      <c r="L32" s="3">
        <f>IF(AND(IF('차트 정리 표'!$P$2 = 표메인[[#This Row],[연령대]], 1, 0),IF(COUNT(표장르정리[[#This Row],[Puzzle]]),1,0)),1,0)</f>
        <v>0</v>
      </c>
      <c r="M32" s="3">
        <f>IF(AND(IF('차트 정리 표'!$P$2 = 표메인[[#This Row],[연령대]], 1, 0),IF(COUNT(표장르정리[[#This Row],[Board]]),1,0)),1,0)</f>
        <v>0</v>
      </c>
      <c r="N32" s="3">
        <f>IF(AND(IF('차트 정리 표'!$P$2 = 표메인[[#This Row],[연령대]], 1, 0),IF(COUNT(표장르정리[[#This Row],[Arcade]]),1,0)),1,0)</f>
        <v>0</v>
      </c>
      <c r="O32" s="3">
        <f>IF(AND(IF('차트 정리 표'!$P$2 = 표메인[[#This Row],[연령대]], 1, 0),IF(COUNT(표장르정리[[#This Row],[Simulation]]),1,0)),1,0)</f>
        <v>0</v>
      </c>
      <c r="P32" s="34">
        <f>IF(AND(IF('차트 정리 표'!$P$19 = 표메인[[#This Row],[연령대]], 1, 0),IF('차트 정리 표'!$J$20=표메인[[#This Row],[타격감
시각적 효과]],1,0)),1,0)</f>
        <v>0</v>
      </c>
      <c r="Q32" s="34">
        <f>IF(AND(IF('차트 정리 표'!$P$19 = 표메인[[#This Row],[연령대]], 1, 0),IF('차트 정리 표'!$J$21=표메인[[#This Row],[타격감
시각적 효과]],1,0)),1,0)</f>
        <v>0</v>
      </c>
      <c r="R32" s="34">
        <f>IF(AND(IF('차트 정리 표'!$P$19 = 표메인[[#This Row],[연령대]], 1, 0),IF('차트 정리 표'!$J$22=표메인[[#This Row],[타격감
시각적 효과]],1,0)),1,0)</f>
        <v>0</v>
      </c>
      <c r="S32" s="34">
        <f>IF(AND(IF('차트 정리 표'!$P$19 = 표메인[[#This Row],[연령대]], 1, 0),IF('차트 정리 표'!$J$23=표메인[[#This Row],[타격감
시각적 효과]],1,0)),1,0)</f>
        <v>0</v>
      </c>
      <c r="T32" s="34">
        <f>IF(AND(IF('차트 정리 표'!$P$25 = 표메인[[#This Row],[연령대]], 1, 0),IF('차트 정리 표'!$J$26=표메인[게임몰입도
청각적 효과],1,0)),1,0)</f>
        <v>0</v>
      </c>
      <c r="U32" s="34">
        <f>IF(AND(IF('차트 정리 표'!$P$25 = 표메인[[#This Row],[연령대]], 1, 0),IF('차트 정리 표'!$J$27=표메인[게임몰입도
청각적 효과],1,0)),1,0)</f>
        <v>0</v>
      </c>
      <c r="V32" s="34">
        <f>IF(AND(IF('차트 정리 표'!$P$25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표'!$P$2 = 표메인[[#This Row],[연령대]], 1, 0),IF(COUNT(표장르정리[[#This Row],[RPG]]),1,0)), 1, 0)</f>
        <v>0</v>
      </c>
      <c r="B33" s="3">
        <f>IF(AND(IF('차트 정리 표'!$P$2 = 표메인[[#This Row],[연령대]], 1, 0),IF(COUNT(표장르정리[[#This Row],[AOS]]),1,0)),1,0)</f>
        <v>0</v>
      </c>
      <c r="C33" s="3">
        <f>IF(AND(IF('차트 정리 표'!$P$2 = 표메인[[#This Row],[연령대]], 1, 0),IF(COUNT(표장르정리[[#This Row],[FPS]]),1,0)),1,0)</f>
        <v>0</v>
      </c>
      <c r="D33" s="3">
        <f>IF(AND(IF('차트 정리 표'!$P$2 = 표메인[[#This Row],[연령대]], 1, 0),IF(COUNT(표장르정리[[#This Row],[CCG]]),1,0)),1,0)</f>
        <v>0</v>
      </c>
      <c r="E33" s="3">
        <f>IF(AND(IF('차트 정리 표'!$P$2 = 표메인[[#This Row],[연령대]], 1, 0),IF(COUNT(표장르정리[[#This Row],[Roguelike]]),1,0)),1,0)</f>
        <v>0</v>
      </c>
      <c r="F33" s="3">
        <f>IF(AND(IF('차트 정리 표'!$P$2 = 표메인[[#This Row],[연령대]], 1, 0),IF(COUNT(표장르정리[[#This Row],[Soulslike]]),1,0)),1,0)</f>
        <v>0</v>
      </c>
      <c r="G33" s="3">
        <f>IF(AND(IF('차트 정리 표'!$P$2 = 표메인[[#This Row],[연령대]], 1, 0),IF(COUNT(표장르정리[[#This Row],[Rhythm]]),1,0)),1,0)</f>
        <v>0</v>
      </c>
      <c r="H33" s="3">
        <f>IF(AND(IF('차트 정리 표'!$P$2 = 표메인[[#This Row],[연령대]], 1, 0),IF(COUNT(표장르정리[[#This Row],[Racing]]),1,0)),1,0)</f>
        <v>0</v>
      </c>
      <c r="I33" s="3">
        <f>IF(AND(IF('차트 정리 표'!$P$2 = 표메인[[#This Row],[연령대]], 1, 0),IF(COUNT(표장르정리[[#This Row],[Sport]]),1,0)),1,0)</f>
        <v>0</v>
      </c>
      <c r="J33" s="3">
        <f>IF(AND(IF('차트 정리 표'!$P$2 = 표메인[[#This Row],[연령대]], 1, 0),IF(COUNT(표장르정리[[#This Row],[Stealth]]),1,0)),1,0)</f>
        <v>0</v>
      </c>
      <c r="K33" s="3">
        <f>IF(AND(IF('차트 정리 표'!$P$2 = 표메인[[#This Row],[연령대]], 1, 0),IF(COUNT(표장르정리[[#This Row],[Strategy]]),1,0)),1,0)</f>
        <v>0</v>
      </c>
      <c r="L33" s="3">
        <f>IF(AND(IF('차트 정리 표'!$P$2 = 표메인[[#This Row],[연령대]], 1, 0),IF(COUNT(표장르정리[[#This Row],[Puzzle]]),1,0)),1,0)</f>
        <v>0</v>
      </c>
      <c r="M33" s="3">
        <f>IF(AND(IF('차트 정리 표'!$P$2 = 표메인[[#This Row],[연령대]], 1, 0),IF(COUNT(표장르정리[[#This Row],[Board]]),1,0)),1,0)</f>
        <v>0</v>
      </c>
      <c r="N33" s="3">
        <f>IF(AND(IF('차트 정리 표'!$P$2 = 표메인[[#This Row],[연령대]], 1, 0),IF(COUNT(표장르정리[[#This Row],[Arcade]]),1,0)),1,0)</f>
        <v>0</v>
      </c>
      <c r="O33" s="3">
        <f>IF(AND(IF('차트 정리 표'!$P$2 = 표메인[[#This Row],[연령대]], 1, 0),IF(COUNT(표장르정리[[#This Row],[Simulation]]),1,0)),1,0)</f>
        <v>0</v>
      </c>
      <c r="P33" s="34">
        <f>IF(AND(IF('차트 정리 표'!$P$19 = 표메인[[#This Row],[연령대]], 1, 0),IF('차트 정리 표'!$J$20=표메인[[#This Row],[타격감
시각적 효과]],1,0)),1,0)</f>
        <v>0</v>
      </c>
      <c r="Q33" s="34">
        <f>IF(AND(IF('차트 정리 표'!$P$19 = 표메인[[#This Row],[연령대]], 1, 0),IF('차트 정리 표'!$J$21=표메인[[#This Row],[타격감
시각적 효과]],1,0)),1,0)</f>
        <v>0</v>
      </c>
      <c r="R33" s="34">
        <f>IF(AND(IF('차트 정리 표'!$P$19 = 표메인[[#This Row],[연령대]], 1, 0),IF('차트 정리 표'!$J$22=표메인[[#This Row],[타격감
시각적 효과]],1,0)),1,0)</f>
        <v>0</v>
      </c>
      <c r="S33" s="34">
        <f>IF(AND(IF('차트 정리 표'!$P$19 = 표메인[[#This Row],[연령대]], 1, 0),IF('차트 정리 표'!$J$23=표메인[[#This Row],[타격감
시각적 효과]],1,0)),1,0)</f>
        <v>0</v>
      </c>
      <c r="T33" s="34">
        <f>IF(AND(IF('차트 정리 표'!$P$25 = 표메인[[#This Row],[연령대]], 1, 0),IF('차트 정리 표'!$J$26=표메인[게임몰입도
청각적 효과],1,0)),1,0)</f>
        <v>0</v>
      </c>
      <c r="U33" s="34">
        <f>IF(AND(IF('차트 정리 표'!$P$25 = 표메인[[#This Row],[연령대]], 1, 0),IF('차트 정리 표'!$J$27=표메인[게임몰입도
청각적 효과],1,0)),1,0)</f>
        <v>0</v>
      </c>
      <c r="V33" s="34">
        <f>IF(AND(IF('차트 정리 표'!$P$25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표'!$P$2 = 표메인[[#This Row],[연령대]], 1, 0),IF(COUNT(표장르정리[[#This Row],[RPG]]),1,0)), 1, 0)</f>
        <v>0</v>
      </c>
      <c r="B34" s="3">
        <f>IF(AND(IF('차트 정리 표'!$P$2 = 표메인[[#This Row],[연령대]], 1, 0),IF(COUNT(표장르정리[[#This Row],[AOS]]),1,0)),1,0)</f>
        <v>0</v>
      </c>
      <c r="C34" s="3">
        <f>IF(AND(IF('차트 정리 표'!$P$2 = 표메인[[#This Row],[연령대]], 1, 0),IF(COUNT(표장르정리[[#This Row],[FPS]]),1,0)),1,0)</f>
        <v>0</v>
      </c>
      <c r="D34" s="3">
        <f>IF(AND(IF('차트 정리 표'!$P$2 = 표메인[[#This Row],[연령대]], 1, 0),IF(COUNT(표장르정리[[#This Row],[CCG]]),1,0)),1,0)</f>
        <v>0</v>
      </c>
      <c r="E34" s="3">
        <f>IF(AND(IF('차트 정리 표'!$P$2 = 표메인[[#This Row],[연령대]], 1, 0),IF(COUNT(표장르정리[[#This Row],[Roguelike]]),1,0)),1,0)</f>
        <v>0</v>
      </c>
      <c r="F34" s="3">
        <f>IF(AND(IF('차트 정리 표'!$P$2 = 표메인[[#This Row],[연령대]], 1, 0),IF(COUNT(표장르정리[[#This Row],[Soulslike]]),1,0)),1,0)</f>
        <v>0</v>
      </c>
      <c r="G34" s="3">
        <f>IF(AND(IF('차트 정리 표'!$P$2 = 표메인[[#This Row],[연령대]], 1, 0),IF(COUNT(표장르정리[[#This Row],[Rhythm]]),1,0)),1,0)</f>
        <v>0</v>
      </c>
      <c r="H34" s="3">
        <f>IF(AND(IF('차트 정리 표'!$P$2 = 표메인[[#This Row],[연령대]], 1, 0),IF(COUNT(표장르정리[[#This Row],[Racing]]),1,0)),1,0)</f>
        <v>0</v>
      </c>
      <c r="I34" s="3">
        <f>IF(AND(IF('차트 정리 표'!$P$2 = 표메인[[#This Row],[연령대]], 1, 0),IF(COUNT(표장르정리[[#This Row],[Sport]]),1,0)),1,0)</f>
        <v>0</v>
      </c>
      <c r="J34" s="3">
        <f>IF(AND(IF('차트 정리 표'!$P$2 = 표메인[[#This Row],[연령대]], 1, 0),IF(COUNT(표장르정리[[#This Row],[Stealth]]),1,0)),1,0)</f>
        <v>0</v>
      </c>
      <c r="K34" s="3">
        <f>IF(AND(IF('차트 정리 표'!$P$2 = 표메인[[#This Row],[연령대]], 1, 0),IF(COUNT(표장르정리[[#This Row],[Strategy]]),1,0)),1,0)</f>
        <v>0</v>
      </c>
      <c r="L34" s="3">
        <f>IF(AND(IF('차트 정리 표'!$P$2 = 표메인[[#This Row],[연령대]], 1, 0),IF(COUNT(표장르정리[[#This Row],[Puzzle]]),1,0)),1,0)</f>
        <v>0</v>
      </c>
      <c r="M34" s="3">
        <f>IF(AND(IF('차트 정리 표'!$P$2 = 표메인[[#This Row],[연령대]], 1, 0),IF(COUNT(표장르정리[[#This Row],[Board]]),1,0)),1,0)</f>
        <v>0</v>
      </c>
      <c r="N34" s="3">
        <f>IF(AND(IF('차트 정리 표'!$P$2 = 표메인[[#This Row],[연령대]], 1, 0),IF(COUNT(표장르정리[[#This Row],[Arcade]]),1,0)),1,0)</f>
        <v>0</v>
      </c>
      <c r="O34" s="3">
        <f>IF(AND(IF('차트 정리 표'!$P$2 = 표메인[[#This Row],[연령대]], 1, 0),IF(COUNT(표장르정리[[#This Row],[Simulation]]),1,0)),1,0)</f>
        <v>0</v>
      </c>
      <c r="P34" s="34">
        <f>IF(AND(IF('차트 정리 표'!$P$19 = 표메인[[#This Row],[연령대]], 1, 0),IF('차트 정리 표'!$J$20=표메인[[#This Row],[타격감
시각적 효과]],1,0)),1,0)</f>
        <v>0</v>
      </c>
      <c r="Q34" s="34">
        <f>IF(AND(IF('차트 정리 표'!$P$19 = 표메인[[#This Row],[연령대]], 1, 0),IF('차트 정리 표'!$J$21=표메인[[#This Row],[타격감
시각적 효과]],1,0)),1,0)</f>
        <v>0</v>
      </c>
      <c r="R34" s="34">
        <f>IF(AND(IF('차트 정리 표'!$P$19 = 표메인[[#This Row],[연령대]], 1, 0),IF('차트 정리 표'!$J$22=표메인[[#This Row],[타격감
시각적 효과]],1,0)),1,0)</f>
        <v>0</v>
      </c>
      <c r="S34" s="34">
        <f>IF(AND(IF('차트 정리 표'!$P$19 = 표메인[[#This Row],[연령대]], 1, 0),IF('차트 정리 표'!$J$23=표메인[[#This Row],[타격감
시각적 효과]],1,0)),1,0)</f>
        <v>0</v>
      </c>
      <c r="T34" s="34">
        <f>IF(AND(IF('차트 정리 표'!$P$25 = 표메인[[#This Row],[연령대]], 1, 0),IF('차트 정리 표'!$J$26=표메인[게임몰입도
청각적 효과],1,0)),1,0)</f>
        <v>0</v>
      </c>
      <c r="U34" s="34">
        <f>IF(AND(IF('차트 정리 표'!$P$25 = 표메인[[#This Row],[연령대]], 1, 0),IF('차트 정리 표'!$J$27=표메인[게임몰입도
청각적 효과],1,0)),1,0)</f>
        <v>0</v>
      </c>
      <c r="V34" s="34">
        <f>IF(AND(IF('차트 정리 표'!$P$25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표'!$P$2 = 표메인[[#This Row],[연령대]], 1, 0),IF(COUNT(표장르정리[[#This Row],[RPG]]),1,0)), 1, 0)</f>
        <v>0</v>
      </c>
      <c r="B35" s="3">
        <f>IF(AND(IF('차트 정리 표'!$P$2 = 표메인[[#This Row],[연령대]], 1, 0),IF(COUNT(표장르정리[[#This Row],[AOS]]),1,0)),1,0)</f>
        <v>0</v>
      </c>
      <c r="C35" s="3">
        <f>IF(AND(IF('차트 정리 표'!$P$2 = 표메인[[#This Row],[연령대]], 1, 0),IF(COUNT(표장르정리[[#This Row],[FPS]]),1,0)),1,0)</f>
        <v>0</v>
      </c>
      <c r="D35" s="3">
        <f>IF(AND(IF('차트 정리 표'!$P$2 = 표메인[[#This Row],[연령대]], 1, 0),IF(COUNT(표장르정리[[#This Row],[CCG]]),1,0)),1,0)</f>
        <v>0</v>
      </c>
      <c r="E35" s="3">
        <f>IF(AND(IF('차트 정리 표'!$P$2 = 표메인[[#This Row],[연령대]], 1, 0),IF(COUNT(표장르정리[[#This Row],[Roguelike]]),1,0)),1,0)</f>
        <v>0</v>
      </c>
      <c r="F35" s="3">
        <f>IF(AND(IF('차트 정리 표'!$P$2 = 표메인[[#This Row],[연령대]], 1, 0),IF(COUNT(표장르정리[[#This Row],[Soulslike]]),1,0)),1,0)</f>
        <v>0</v>
      </c>
      <c r="G35" s="3">
        <f>IF(AND(IF('차트 정리 표'!$P$2 = 표메인[[#This Row],[연령대]], 1, 0),IF(COUNT(표장르정리[[#This Row],[Rhythm]]),1,0)),1,0)</f>
        <v>0</v>
      </c>
      <c r="H35" s="3">
        <f>IF(AND(IF('차트 정리 표'!$P$2 = 표메인[[#This Row],[연령대]], 1, 0),IF(COUNT(표장르정리[[#This Row],[Racing]]),1,0)),1,0)</f>
        <v>0</v>
      </c>
      <c r="I35" s="3">
        <f>IF(AND(IF('차트 정리 표'!$P$2 = 표메인[[#This Row],[연령대]], 1, 0),IF(COUNT(표장르정리[[#This Row],[Sport]]),1,0)),1,0)</f>
        <v>0</v>
      </c>
      <c r="J35" s="3">
        <f>IF(AND(IF('차트 정리 표'!$P$2 = 표메인[[#This Row],[연령대]], 1, 0),IF(COUNT(표장르정리[[#This Row],[Stealth]]),1,0)),1,0)</f>
        <v>0</v>
      </c>
      <c r="K35" s="3">
        <f>IF(AND(IF('차트 정리 표'!$P$2 = 표메인[[#This Row],[연령대]], 1, 0),IF(COUNT(표장르정리[[#This Row],[Strategy]]),1,0)),1,0)</f>
        <v>0</v>
      </c>
      <c r="L35" s="3">
        <f>IF(AND(IF('차트 정리 표'!$P$2 = 표메인[[#This Row],[연령대]], 1, 0),IF(COUNT(표장르정리[[#This Row],[Puzzle]]),1,0)),1,0)</f>
        <v>0</v>
      </c>
      <c r="M35" s="3">
        <f>IF(AND(IF('차트 정리 표'!$P$2 = 표메인[[#This Row],[연령대]], 1, 0),IF(COUNT(표장르정리[[#This Row],[Board]]),1,0)),1,0)</f>
        <v>0</v>
      </c>
      <c r="N35" s="3">
        <f>IF(AND(IF('차트 정리 표'!$P$2 = 표메인[[#This Row],[연령대]], 1, 0),IF(COUNT(표장르정리[[#This Row],[Arcade]]),1,0)),1,0)</f>
        <v>0</v>
      </c>
      <c r="O35" s="3">
        <f>IF(AND(IF('차트 정리 표'!$P$2 = 표메인[[#This Row],[연령대]], 1, 0),IF(COUNT(표장르정리[[#This Row],[Simulation]]),1,0)),1,0)</f>
        <v>0</v>
      </c>
      <c r="P35" s="34">
        <f>IF(AND(IF('차트 정리 표'!$P$19 = 표메인[[#This Row],[연령대]], 1, 0),IF('차트 정리 표'!$J$20=표메인[[#This Row],[타격감
시각적 효과]],1,0)),1,0)</f>
        <v>0</v>
      </c>
      <c r="Q35" s="34">
        <f>IF(AND(IF('차트 정리 표'!$P$19 = 표메인[[#This Row],[연령대]], 1, 0),IF('차트 정리 표'!$J$21=표메인[[#This Row],[타격감
시각적 효과]],1,0)),1,0)</f>
        <v>0</v>
      </c>
      <c r="R35" s="34">
        <f>IF(AND(IF('차트 정리 표'!$P$19 = 표메인[[#This Row],[연령대]], 1, 0),IF('차트 정리 표'!$J$22=표메인[[#This Row],[타격감
시각적 효과]],1,0)),1,0)</f>
        <v>0</v>
      </c>
      <c r="S35" s="34">
        <f>IF(AND(IF('차트 정리 표'!$P$19 = 표메인[[#This Row],[연령대]], 1, 0),IF('차트 정리 표'!$J$23=표메인[[#This Row],[타격감
시각적 효과]],1,0)),1,0)</f>
        <v>0</v>
      </c>
      <c r="T35" s="34">
        <f>IF(AND(IF('차트 정리 표'!$P$25 = 표메인[[#This Row],[연령대]], 1, 0),IF('차트 정리 표'!$J$26=표메인[게임몰입도
청각적 효과],1,0)),1,0)</f>
        <v>0</v>
      </c>
      <c r="U35" s="34">
        <f>IF(AND(IF('차트 정리 표'!$P$25 = 표메인[[#This Row],[연령대]], 1, 0),IF('차트 정리 표'!$J$27=표메인[게임몰입도
청각적 효과],1,0)),1,0)</f>
        <v>0</v>
      </c>
      <c r="V35" s="34">
        <f>IF(AND(IF('차트 정리 표'!$P$25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표'!$P$2 = 표메인[[#This Row],[연령대]], 1, 0),IF(COUNT(표장르정리[[#This Row],[RPG]]),1,0)), 1, 0)</f>
        <v>0</v>
      </c>
      <c r="B36" s="3">
        <f>IF(AND(IF('차트 정리 표'!$P$2 = 표메인[[#This Row],[연령대]], 1, 0),IF(COUNT(표장르정리[[#This Row],[AOS]]),1,0)),1,0)</f>
        <v>0</v>
      </c>
      <c r="C36" s="3">
        <f>IF(AND(IF('차트 정리 표'!$P$2 = 표메인[[#This Row],[연령대]], 1, 0),IF(COUNT(표장르정리[[#This Row],[FPS]]),1,0)),1,0)</f>
        <v>0</v>
      </c>
      <c r="D36" s="3">
        <f>IF(AND(IF('차트 정리 표'!$P$2 = 표메인[[#This Row],[연령대]], 1, 0),IF(COUNT(표장르정리[[#This Row],[CCG]]),1,0)),1,0)</f>
        <v>0</v>
      </c>
      <c r="E36" s="3">
        <f>IF(AND(IF('차트 정리 표'!$P$2 = 표메인[[#This Row],[연령대]], 1, 0),IF(COUNT(표장르정리[[#This Row],[Roguelike]]),1,0)),1,0)</f>
        <v>0</v>
      </c>
      <c r="F36" s="3">
        <f>IF(AND(IF('차트 정리 표'!$P$2 = 표메인[[#This Row],[연령대]], 1, 0),IF(COUNT(표장르정리[[#This Row],[Soulslike]]),1,0)),1,0)</f>
        <v>0</v>
      </c>
      <c r="G36" s="3">
        <f>IF(AND(IF('차트 정리 표'!$P$2 = 표메인[[#This Row],[연령대]], 1, 0),IF(COUNT(표장르정리[[#This Row],[Rhythm]]),1,0)),1,0)</f>
        <v>0</v>
      </c>
      <c r="H36" s="3">
        <f>IF(AND(IF('차트 정리 표'!$P$2 = 표메인[[#This Row],[연령대]], 1, 0),IF(COUNT(표장르정리[[#This Row],[Racing]]),1,0)),1,0)</f>
        <v>0</v>
      </c>
      <c r="I36" s="3">
        <f>IF(AND(IF('차트 정리 표'!$P$2 = 표메인[[#This Row],[연령대]], 1, 0),IF(COUNT(표장르정리[[#This Row],[Sport]]),1,0)),1,0)</f>
        <v>0</v>
      </c>
      <c r="J36" s="3">
        <f>IF(AND(IF('차트 정리 표'!$P$2 = 표메인[[#This Row],[연령대]], 1, 0),IF(COUNT(표장르정리[[#This Row],[Stealth]]),1,0)),1,0)</f>
        <v>0</v>
      </c>
      <c r="K36" s="3">
        <f>IF(AND(IF('차트 정리 표'!$P$2 = 표메인[[#This Row],[연령대]], 1, 0),IF(COUNT(표장르정리[[#This Row],[Strategy]]),1,0)),1,0)</f>
        <v>0</v>
      </c>
      <c r="L36" s="3">
        <f>IF(AND(IF('차트 정리 표'!$P$2 = 표메인[[#This Row],[연령대]], 1, 0),IF(COUNT(표장르정리[[#This Row],[Puzzle]]),1,0)),1,0)</f>
        <v>0</v>
      </c>
      <c r="M36" s="3">
        <f>IF(AND(IF('차트 정리 표'!$P$2 = 표메인[[#This Row],[연령대]], 1, 0),IF(COUNT(표장르정리[[#This Row],[Board]]),1,0)),1,0)</f>
        <v>0</v>
      </c>
      <c r="N36" s="3">
        <f>IF(AND(IF('차트 정리 표'!$P$2 = 표메인[[#This Row],[연령대]], 1, 0),IF(COUNT(표장르정리[[#This Row],[Arcade]]),1,0)),1,0)</f>
        <v>0</v>
      </c>
      <c r="O36" s="3">
        <f>IF(AND(IF('차트 정리 표'!$P$2 = 표메인[[#This Row],[연령대]], 1, 0),IF(COUNT(표장르정리[[#This Row],[Simulation]]),1,0)),1,0)</f>
        <v>0</v>
      </c>
      <c r="P36" s="34">
        <f>IF(AND(IF('차트 정리 표'!$P$19 = 표메인[[#This Row],[연령대]], 1, 0),IF('차트 정리 표'!$J$20=표메인[[#This Row],[타격감
시각적 효과]],1,0)),1,0)</f>
        <v>0</v>
      </c>
      <c r="Q36" s="34">
        <f>IF(AND(IF('차트 정리 표'!$P$19 = 표메인[[#This Row],[연령대]], 1, 0),IF('차트 정리 표'!$J$21=표메인[[#This Row],[타격감
시각적 효과]],1,0)),1,0)</f>
        <v>0</v>
      </c>
      <c r="R36" s="34">
        <f>IF(AND(IF('차트 정리 표'!$P$19 = 표메인[[#This Row],[연령대]], 1, 0),IF('차트 정리 표'!$J$22=표메인[[#This Row],[타격감
시각적 효과]],1,0)),1,0)</f>
        <v>0</v>
      </c>
      <c r="S36" s="34">
        <f>IF(AND(IF('차트 정리 표'!$P$19 = 표메인[[#This Row],[연령대]], 1, 0),IF('차트 정리 표'!$J$23=표메인[[#This Row],[타격감
시각적 효과]],1,0)),1,0)</f>
        <v>0</v>
      </c>
      <c r="T36" s="34">
        <f>IF(AND(IF('차트 정리 표'!$P$25 = 표메인[[#This Row],[연령대]], 1, 0),IF('차트 정리 표'!$J$26=표메인[게임몰입도
청각적 효과],1,0)),1,0)</f>
        <v>0</v>
      </c>
      <c r="U36" s="34">
        <f>IF(AND(IF('차트 정리 표'!$P$25 = 표메인[[#This Row],[연령대]], 1, 0),IF('차트 정리 표'!$J$27=표메인[게임몰입도
청각적 효과],1,0)),1,0)</f>
        <v>0</v>
      </c>
      <c r="V36" s="34">
        <f>IF(AND(IF('차트 정리 표'!$P$25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표'!$P$2 = 표메인[[#This Row],[연령대]], 1, 0),IF(COUNT(표장르정리[[#This Row],[RPG]]),1,0)), 1, 0)</f>
        <v>0</v>
      </c>
      <c r="B37" s="3">
        <f>IF(AND(IF('차트 정리 표'!$P$2 = 표메인[[#This Row],[연령대]], 1, 0),IF(COUNT(표장르정리[[#This Row],[AOS]]),1,0)),1,0)</f>
        <v>0</v>
      </c>
      <c r="C37" s="3">
        <f>IF(AND(IF('차트 정리 표'!$P$2 = 표메인[[#This Row],[연령대]], 1, 0),IF(COUNT(표장르정리[[#This Row],[FPS]]),1,0)),1,0)</f>
        <v>0</v>
      </c>
      <c r="D37" s="3">
        <f>IF(AND(IF('차트 정리 표'!$P$2 = 표메인[[#This Row],[연령대]], 1, 0),IF(COUNT(표장르정리[[#This Row],[CCG]]),1,0)),1,0)</f>
        <v>0</v>
      </c>
      <c r="E37" s="3">
        <f>IF(AND(IF('차트 정리 표'!$P$2 = 표메인[[#This Row],[연령대]], 1, 0),IF(COUNT(표장르정리[[#This Row],[Roguelike]]),1,0)),1,0)</f>
        <v>0</v>
      </c>
      <c r="F37" s="3">
        <f>IF(AND(IF('차트 정리 표'!$P$2 = 표메인[[#This Row],[연령대]], 1, 0),IF(COUNT(표장르정리[[#This Row],[Soulslike]]),1,0)),1,0)</f>
        <v>0</v>
      </c>
      <c r="G37" s="3">
        <f>IF(AND(IF('차트 정리 표'!$P$2 = 표메인[[#This Row],[연령대]], 1, 0),IF(COUNT(표장르정리[[#This Row],[Rhythm]]),1,0)),1,0)</f>
        <v>0</v>
      </c>
      <c r="H37" s="3">
        <f>IF(AND(IF('차트 정리 표'!$P$2 = 표메인[[#This Row],[연령대]], 1, 0),IF(COUNT(표장르정리[[#This Row],[Racing]]),1,0)),1,0)</f>
        <v>0</v>
      </c>
      <c r="I37" s="3">
        <f>IF(AND(IF('차트 정리 표'!$P$2 = 표메인[[#This Row],[연령대]], 1, 0),IF(COUNT(표장르정리[[#This Row],[Sport]]),1,0)),1,0)</f>
        <v>0</v>
      </c>
      <c r="J37" s="3">
        <f>IF(AND(IF('차트 정리 표'!$P$2 = 표메인[[#This Row],[연령대]], 1, 0),IF(COUNT(표장르정리[[#This Row],[Stealth]]),1,0)),1,0)</f>
        <v>0</v>
      </c>
      <c r="K37" s="3">
        <f>IF(AND(IF('차트 정리 표'!$P$2 = 표메인[[#This Row],[연령대]], 1, 0),IF(COUNT(표장르정리[[#This Row],[Strategy]]),1,0)),1,0)</f>
        <v>0</v>
      </c>
      <c r="L37" s="3">
        <f>IF(AND(IF('차트 정리 표'!$P$2 = 표메인[[#This Row],[연령대]], 1, 0),IF(COUNT(표장르정리[[#This Row],[Puzzle]]),1,0)),1,0)</f>
        <v>0</v>
      </c>
      <c r="M37" s="3">
        <f>IF(AND(IF('차트 정리 표'!$P$2 = 표메인[[#This Row],[연령대]], 1, 0),IF(COUNT(표장르정리[[#This Row],[Board]]),1,0)),1,0)</f>
        <v>0</v>
      </c>
      <c r="N37" s="3">
        <f>IF(AND(IF('차트 정리 표'!$P$2 = 표메인[[#This Row],[연령대]], 1, 0),IF(COUNT(표장르정리[[#This Row],[Arcade]]),1,0)),1,0)</f>
        <v>0</v>
      </c>
      <c r="O37" s="3">
        <f>IF(AND(IF('차트 정리 표'!$P$2 = 표메인[[#This Row],[연령대]], 1, 0),IF(COUNT(표장르정리[[#This Row],[Simulation]]),1,0)),1,0)</f>
        <v>0</v>
      </c>
      <c r="P37" s="34">
        <f>IF(AND(IF('차트 정리 표'!$P$19 = 표메인[[#This Row],[연령대]], 1, 0),IF('차트 정리 표'!$J$20=표메인[[#This Row],[타격감
시각적 효과]],1,0)),1,0)</f>
        <v>0</v>
      </c>
      <c r="Q37" s="34">
        <f>IF(AND(IF('차트 정리 표'!$P$19 = 표메인[[#This Row],[연령대]], 1, 0),IF('차트 정리 표'!$J$21=표메인[[#This Row],[타격감
시각적 효과]],1,0)),1,0)</f>
        <v>0</v>
      </c>
      <c r="R37" s="34">
        <f>IF(AND(IF('차트 정리 표'!$P$19 = 표메인[[#This Row],[연령대]], 1, 0),IF('차트 정리 표'!$J$22=표메인[[#This Row],[타격감
시각적 효과]],1,0)),1,0)</f>
        <v>0</v>
      </c>
      <c r="S37" s="34">
        <f>IF(AND(IF('차트 정리 표'!$P$19 = 표메인[[#This Row],[연령대]], 1, 0),IF('차트 정리 표'!$J$23=표메인[[#This Row],[타격감
시각적 효과]],1,0)),1,0)</f>
        <v>0</v>
      </c>
      <c r="T37" s="34">
        <f>IF(AND(IF('차트 정리 표'!$P$25 = 표메인[[#This Row],[연령대]], 1, 0),IF('차트 정리 표'!$J$26=표메인[게임몰입도
청각적 효과],1,0)),1,0)</f>
        <v>0</v>
      </c>
      <c r="U37" s="34">
        <f>IF(AND(IF('차트 정리 표'!$P$25 = 표메인[[#This Row],[연령대]], 1, 0),IF('차트 정리 표'!$J$27=표메인[게임몰입도
청각적 효과],1,0)),1,0)</f>
        <v>0</v>
      </c>
      <c r="V37" s="34">
        <f>IF(AND(IF('차트 정리 표'!$P$25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표'!$P$2 = 표메인[[#This Row],[연령대]], 1, 0),IF(COUNT(표장르정리[[#This Row],[RPG]]),1,0)), 1, 0)</f>
        <v>0</v>
      </c>
      <c r="B38" s="3">
        <f>IF(AND(IF('차트 정리 표'!$P$2 = 표메인[[#This Row],[연령대]], 1, 0),IF(COUNT(표장르정리[[#This Row],[AOS]]),1,0)),1,0)</f>
        <v>0</v>
      </c>
      <c r="C38" s="3">
        <f>IF(AND(IF('차트 정리 표'!$P$2 = 표메인[[#This Row],[연령대]], 1, 0),IF(COUNT(표장르정리[[#This Row],[FPS]]),1,0)),1,0)</f>
        <v>0</v>
      </c>
      <c r="D38" s="3">
        <f>IF(AND(IF('차트 정리 표'!$P$2 = 표메인[[#This Row],[연령대]], 1, 0),IF(COUNT(표장르정리[[#This Row],[CCG]]),1,0)),1,0)</f>
        <v>0</v>
      </c>
      <c r="E38" s="3">
        <f>IF(AND(IF('차트 정리 표'!$P$2 = 표메인[[#This Row],[연령대]], 1, 0),IF(COUNT(표장르정리[[#This Row],[Roguelike]]),1,0)),1,0)</f>
        <v>0</v>
      </c>
      <c r="F38" s="3">
        <f>IF(AND(IF('차트 정리 표'!$P$2 = 표메인[[#This Row],[연령대]], 1, 0),IF(COUNT(표장르정리[[#This Row],[Soulslike]]),1,0)),1,0)</f>
        <v>0</v>
      </c>
      <c r="G38" s="3">
        <f>IF(AND(IF('차트 정리 표'!$P$2 = 표메인[[#This Row],[연령대]], 1, 0),IF(COUNT(표장르정리[[#This Row],[Rhythm]]),1,0)),1,0)</f>
        <v>0</v>
      </c>
      <c r="H38" s="3">
        <f>IF(AND(IF('차트 정리 표'!$P$2 = 표메인[[#This Row],[연령대]], 1, 0),IF(COUNT(표장르정리[[#This Row],[Racing]]),1,0)),1,0)</f>
        <v>0</v>
      </c>
      <c r="I38" s="3">
        <f>IF(AND(IF('차트 정리 표'!$P$2 = 표메인[[#This Row],[연령대]], 1, 0),IF(COUNT(표장르정리[[#This Row],[Sport]]),1,0)),1,0)</f>
        <v>0</v>
      </c>
      <c r="J38" s="3">
        <f>IF(AND(IF('차트 정리 표'!$P$2 = 표메인[[#This Row],[연령대]], 1, 0),IF(COUNT(표장르정리[[#This Row],[Stealth]]),1,0)),1,0)</f>
        <v>0</v>
      </c>
      <c r="K38" s="3">
        <f>IF(AND(IF('차트 정리 표'!$P$2 = 표메인[[#This Row],[연령대]], 1, 0),IF(COUNT(표장르정리[[#This Row],[Strategy]]),1,0)),1,0)</f>
        <v>0</v>
      </c>
      <c r="L38" s="3">
        <f>IF(AND(IF('차트 정리 표'!$P$2 = 표메인[[#This Row],[연령대]], 1, 0),IF(COUNT(표장르정리[[#This Row],[Puzzle]]),1,0)),1,0)</f>
        <v>0</v>
      </c>
      <c r="M38" s="3">
        <f>IF(AND(IF('차트 정리 표'!$P$2 = 표메인[[#This Row],[연령대]], 1, 0),IF(COUNT(표장르정리[[#This Row],[Board]]),1,0)),1,0)</f>
        <v>0</v>
      </c>
      <c r="N38" s="3">
        <f>IF(AND(IF('차트 정리 표'!$P$2 = 표메인[[#This Row],[연령대]], 1, 0),IF(COUNT(표장르정리[[#This Row],[Arcade]]),1,0)),1,0)</f>
        <v>0</v>
      </c>
      <c r="O38" s="3">
        <f>IF(AND(IF('차트 정리 표'!$P$2 = 표메인[[#This Row],[연령대]], 1, 0),IF(COUNT(표장르정리[[#This Row],[Simulation]]),1,0)),1,0)</f>
        <v>0</v>
      </c>
      <c r="P38" s="34">
        <f>IF(AND(IF('차트 정리 표'!$P$19 = 표메인[[#This Row],[연령대]], 1, 0),IF('차트 정리 표'!$J$20=표메인[[#This Row],[타격감
시각적 효과]],1,0)),1,0)</f>
        <v>0</v>
      </c>
      <c r="Q38" s="34">
        <f>IF(AND(IF('차트 정리 표'!$P$19 = 표메인[[#This Row],[연령대]], 1, 0),IF('차트 정리 표'!$J$21=표메인[[#This Row],[타격감
시각적 효과]],1,0)),1,0)</f>
        <v>0</v>
      </c>
      <c r="R38" s="34">
        <f>IF(AND(IF('차트 정리 표'!$P$19 = 표메인[[#This Row],[연령대]], 1, 0),IF('차트 정리 표'!$J$22=표메인[[#This Row],[타격감
시각적 효과]],1,0)),1,0)</f>
        <v>0</v>
      </c>
      <c r="S38" s="34">
        <f>IF(AND(IF('차트 정리 표'!$P$19 = 표메인[[#This Row],[연령대]], 1, 0),IF('차트 정리 표'!$J$23=표메인[[#This Row],[타격감
시각적 효과]],1,0)),1,0)</f>
        <v>0</v>
      </c>
      <c r="T38" s="34">
        <f>IF(AND(IF('차트 정리 표'!$P$25 = 표메인[[#This Row],[연령대]], 1, 0),IF('차트 정리 표'!$J$26=표메인[게임몰입도
청각적 효과],1,0)),1,0)</f>
        <v>0</v>
      </c>
      <c r="U38" s="34">
        <f>IF(AND(IF('차트 정리 표'!$P$25 = 표메인[[#This Row],[연령대]], 1, 0),IF('차트 정리 표'!$J$27=표메인[게임몰입도
청각적 효과],1,0)),1,0)</f>
        <v>0</v>
      </c>
      <c r="V38" s="34">
        <f>IF(AND(IF('차트 정리 표'!$P$25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표'!$P$2 = 표메인[[#This Row],[연령대]], 1, 0),IF(COUNT(표장르정리[[#This Row],[RPG]]),1,0)), 1, 0)</f>
        <v>0</v>
      </c>
      <c r="B39" s="3">
        <f>IF(AND(IF('차트 정리 표'!$P$2 = 표메인[[#This Row],[연령대]], 1, 0),IF(COUNT(표장르정리[[#This Row],[AOS]]),1,0)),1,0)</f>
        <v>0</v>
      </c>
      <c r="C39" s="3">
        <f>IF(AND(IF('차트 정리 표'!$P$2 = 표메인[[#This Row],[연령대]], 1, 0),IF(COUNT(표장르정리[[#This Row],[FPS]]),1,0)),1,0)</f>
        <v>0</v>
      </c>
      <c r="D39" s="3">
        <f>IF(AND(IF('차트 정리 표'!$P$2 = 표메인[[#This Row],[연령대]], 1, 0),IF(COUNT(표장르정리[[#This Row],[CCG]]),1,0)),1,0)</f>
        <v>0</v>
      </c>
      <c r="E39" s="3">
        <f>IF(AND(IF('차트 정리 표'!$P$2 = 표메인[[#This Row],[연령대]], 1, 0),IF(COUNT(표장르정리[[#This Row],[Roguelike]]),1,0)),1,0)</f>
        <v>0</v>
      </c>
      <c r="F39" s="3">
        <f>IF(AND(IF('차트 정리 표'!$P$2 = 표메인[[#This Row],[연령대]], 1, 0),IF(COUNT(표장르정리[[#This Row],[Soulslike]]),1,0)),1,0)</f>
        <v>0</v>
      </c>
      <c r="G39" s="3">
        <f>IF(AND(IF('차트 정리 표'!$P$2 = 표메인[[#This Row],[연령대]], 1, 0),IF(COUNT(표장르정리[[#This Row],[Rhythm]]),1,0)),1,0)</f>
        <v>0</v>
      </c>
      <c r="H39" s="3">
        <f>IF(AND(IF('차트 정리 표'!$P$2 = 표메인[[#This Row],[연령대]], 1, 0),IF(COUNT(표장르정리[[#This Row],[Racing]]),1,0)),1,0)</f>
        <v>0</v>
      </c>
      <c r="I39" s="3">
        <f>IF(AND(IF('차트 정리 표'!$P$2 = 표메인[[#This Row],[연령대]], 1, 0),IF(COUNT(표장르정리[[#This Row],[Sport]]),1,0)),1,0)</f>
        <v>0</v>
      </c>
      <c r="J39" s="3">
        <f>IF(AND(IF('차트 정리 표'!$P$2 = 표메인[[#This Row],[연령대]], 1, 0),IF(COUNT(표장르정리[[#This Row],[Stealth]]),1,0)),1,0)</f>
        <v>0</v>
      </c>
      <c r="K39" s="3">
        <f>IF(AND(IF('차트 정리 표'!$P$2 = 표메인[[#This Row],[연령대]], 1, 0),IF(COUNT(표장르정리[[#This Row],[Strategy]]),1,0)),1,0)</f>
        <v>0</v>
      </c>
      <c r="L39" s="3">
        <f>IF(AND(IF('차트 정리 표'!$P$2 = 표메인[[#This Row],[연령대]], 1, 0),IF(COUNT(표장르정리[[#This Row],[Puzzle]]),1,0)),1,0)</f>
        <v>0</v>
      </c>
      <c r="M39" s="3">
        <f>IF(AND(IF('차트 정리 표'!$P$2 = 표메인[[#This Row],[연령대]], 1, 0),IF(COUNT(표장르정리[[#This Row],[Board]]),1,0)),1,0)</f>
        <v>0</v>
      </c>
      <c r="N39" s="3">
        <f>IF(AND(IF('차트 정리 표'!$P$2 = 표메인[[#This Row],[연령대]], 1, 0),IF(COUNT(표장르정리[[#This Row],[Arcade]]),1,0)),1,0)</f>
        <v>0</v>
      </c>
      <c r="O39" s="3">
        <f>IF(AND(IF('차트 정리 표'!$P$2 = 표메인[[#This Row],[연령대]], 1, 0),IF(COUNT(표장르정리[[#This Row],[Simulation]]),1,0)),1,0)</f>
        <v>0</v>
      </c>
      <c r="P39" s="34">
        <f>IF(AND(IF('차트 정리 표'!$P$19 = 표메인[[#This Row],[연령대]], 1, 0),IF('차트 정리 표'!$J$20=표메인[[#This Row],[타격감
시각적 효과]],1,0)),1,0)</f>
        <v>0</v>
      </c>
      <c r="Q39" s="34">
        <f>IF(AND(IF('차트 정리 표'!$P$19 = 표메인[[#This Row],[연령대]], 1, 0),IF('차트 정리 표'!$J$21=표메인[[#This Row],[타격감
시각적 효과]],1,0)),1,0)</f>
        <v>0</v>
      </c>
      <c r="R39" s="34">
        <f>IF(AND(IF('차트 정리 표'!$P$19 = 표메인[[#This Row],[연령대]], 1, 0),IF('차트 정리 표'!$J$22=표메인[[#This Row],[타격감
시각적 효과]],1,0)),1,0)</f>
        <v>0</v>
      </c>
      <c r="S39" s="34">
        <f>IF(AND(IF('차트 정리 표'!$P$19 = 표메인[[#This Row],[연령대]], 1, 0),IF('차트 정리 표'!$J$23=표메인[[#This Row],[타격감
시각적 효과]],1,0)),1,0)</f>
        <v>0</v>
      </c>
      <c r="T39" s="34">
        <f>IF(AND(IF('차트 정리 표'!$P$25 = 표메인[[#This Row],[연령대]], 1, 0),IF('차트 정리 표'!$J$26=표메인[게임몰입도
청각적 효과],1,0)),1,0)</f>
        <v>0</v>
      </c>
      <c r="U39" s="34">
        <f>IF(AND(IF('차트 정리 표'!$P$25 = 표메인[[#This Row],[연령대]], 1, 0),IF('차트 정리 표'!$J$27=표메인[게임몰입도
청각적 효과],1,0)),1,0)</f>
        <v>0</v>
      </c>
      <c r="V39" s="34">
        <f>IF(AND(IF('차트 정리 표'!$P$25 = 표메인[[#This Row],[연령대]], 1, 0),IF('차트 정리 표'!$J$28=표메인[게임몰입도
청각적 효과],1,0)),1,0)</f>
        <v>0</v>
      </c>
    </row>
    <row r="40" spans="1:22" x14ac:dyDescent="0.3">
      <c r="A40" s="3">
        <f>IF(AND(IF('차트 정리 표'!$P$2 = 표메인[[#This Row],[연령대]], 1, 0),IF(COUNT(표장르정리[[#This Row],[RPG]]),1,0)), 1, 0)</f>
        <v>0</v>
      </c>
      <c r="B40" s="3">
        <f>IF(AND(IF('차트 정리 표'!$P$2 = 표메인[[#This Row],[연령대]], 1, 0),IF(COUNT(표장르정리[[#This Row],[AOS]]),1,0)),1,0)</f>
        <v>0</v>
      </c>
      <c r="C40" s="3">
        <f>IF(AND(IF('차트 정리 표'!$P$2 = 표메인[[#This Row],[연령대]], 1, 0),IF(COUNT(표장르정리[[#This Row],[FPS]]),1,0)),1,0)</f>
        <v>0</v>
      </c>
      <c r="D40" s="3">
        <f>IF(AND(IF('차트 정리 표'!$P$2 = 표메인[[#This Row],[연령대]], 1, 0),IF(COUNT(표장르정리[[#This Row],[CCG]]),1,0)),1,0)</f>
        <v>0</v>
      </c>
      <c r="E40" s="3">
        <f>IF(AND(IF('차트 정리 표'!$P$2 = 표메인[[#This Row],[연령대]], 1, 0),IF(COUNT(표장르정리[[#This Row],[Roguelike]]),1,0)),1,0)</f>
        <v>0</v>
      </c>
      <c r="F40" s="3">
        <f>IF(AND(IF('차트 정리 표'!$P$2 = 표메인[[#This Row],[연령대]], 1, 0),IF(COUNT(표장르정리[[#This Row],[Soulslike]]),1,0)),1,0)</f>
        <v>0</v>
      </c>
      <c r="G40" s="3">
        <f>IF(AND(IF('차트 정리 표'!$P$2 = 표메인[[#This Row],[연령대]], 1, 0),IF(COUNT(표장르정리[[#This Row],[Rhythm]]),1,0)),1,0)</f>
        <v>0</v>
      </c>
      <c r="H40" s="3">
        <f>IF(AND(IF('차트 정리 표'!$P$2 = 표메인[[#This Row],[연령대]], 1, 0),IF(COUNT(표장르정리[[#This Row],[Racing]]),1,0)),1,0)</f>
        <v>0</v>
      </c>
      <c r="I40" s="3">
        <f>IF(AND(IF('차트 정리 표'!$P$2 = 표메인[[#This Row],[연령대]], 1, 0),IF(COUNT(표장르정리[[#This Row],[Sport]]),1,0)),1,0)</f>
        <v>0</v>
      </c>
      <c r="J40" s="3">
        <f>IF(AND(IF('차트 정리 표'!$P$2 = 표메인[[#This Row],[연령대]], 1, 0),IF(COUNT(표장르정리[[#This Row],[Stealth]]),1,0)),1,0)</f>
        <v>0</v>
      </c>
      <c r="K40" s="3">
        <f>IF(AND(IF('차트 정리 표'!$P$2 = 표메인[[#This Row],[연령대]], 1, 0),IF(COUNT(표장르정리[[#This Row],[Strategy]]),1,0)),1,0)</f>
        <v>0</v>
      </c>
      <c r="L40" s="3">
        <f>IF(AND(IF('차트 정리 표'!$P$2 = 표메인[[#This Row],[연령대]], 1, 0),IF(COUNT(표장르정리[[#This Row],[Puzzle]]),1,0)),1,0)</f>
        <v>0</v>
      </c>
      <c r="M40" s="3">
        <f>IF(AND(IF('차트 정리 표'!$P$2 = 표메인[[#This Row],[연령대]], 1, 0),IF(COUNT(표장르정리[[#This Row],[Board]]),1,0)),1,0)</f>
        <v>0</v>
      </c>
      <c r="N40" s="3">
        <f>IF(AND(IF('차트 정리 표'!$P$2 = 표메인[[#This Row],[연령대]], 1, 0),IF(COUNT(표장르정리[[#This Row],[Arcade]]),1,0)),1,0)</f>
        <v>0</v>
      </c>
      <c r="O40" s="3">
        <f>IF(AND(IF('차트 정리 표'!$P$2 = 표메인[[#This Row],[연령대]], 1, 0),IF(COUNT(표장르정리[[#This Row],[Simulation]]),1,0)),1,0)</f>
        <v>0</v>
      </c>
      <c r="P40" s="34">
        <f>IF(AND(IF('차트 정리 표'!$P$19 = 표메인[[#This Row],[연령대]], 1, 0),IF('차트 정리 표'!$J$20=표메인[[#This Row],[타격감
시각적 효과]],1,0)),1,0)</f>
        <v>0</v>
      </c>
      <c r="Q40" s="34">
        <f>IF(AND(IF('차트 정리 표'!$P$19 = 표메인[[#This Row],[연령대]], 1, 0),IF('차트 정리 표'!$J$21=표메인[[#This Row],[타격감
시각적 효과]],1,0)),1,0)</f>
        <v>0</v>
      </c>
      <c r="R40" s="34">
        <f>IF(AND(IF('차트 정리 표'!$P$19 = 표메인[[#This Row],[연령대]], 1, 0),IF('차트 정리 표'!$J$22=표메인[[#This Row],[타격감
시각적 효과]],1,0)),1,0)</f>
        <v>0</v>
      </c>
      <c r="S40" s="34">
        <f>IF(AND(IF('차트 정리 표'!$P$19 = 표메인[[#This Row],[연령대]], 1, 0),IF('차트 정리 표'!$J$23=표메인[[#This Row],[타격감
시각적 효과]],1,0)),1,0)</f>
        <v>0</v>
      </c>
      <c r="T40" s="34">
        <f>IF(AND(IF('차트 정리 표'!$P$25 = 표메인[[#This Row],[연령대]], 1, 0),IF('차트 정리 표'!$J$26=표메인[게임몰입도
청각적 효과],1,0)),1,0)</f>
        <v>0</v>
      </c>
      <c r="U40" s="34">
        <f>IF(AND(IF('차트 정리 표'!$P$25 = 표메인[[#This Row],[연령대]], 1, 0),IF('차트 정리 표'!$J$27=표메인[게임몰입도
청각적 효과],1,0)),1,0)</f>
        <v>0</v>
      </c>
      <c r="V40" s="34">
        <f>IF(AND(IF('차트 정리 표'!$P$25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표'!$P$2 = 표메인[[#This Row],[연령대]], 1, 0),IF(COUNT(표장르정리[[#This Row],[RPG]]),1,0)), 1, 0)</f>
        <v>0</v>
      </c>
      <c r="B41" s="3">
        <f>IF(AND(IF('차트 정리 표'!$P$2 = 표메인[[#This Row],[연령대]], 1, 0),IF(COUNT(표장르정리[[#This Row],[AOS]]),1,0)),1,0)</f>
        <v>0</v>
      </c>
      <c r="C41" s="3">
        <f>IF(AND(IF('차트 정리 표'!$P$2 = 표메인[[#This Row],[연령대]], 1, 0),IF(COUNT(표장르정리[[#This Row],[FPS]]),1,0)),1,0)</f>
        <v>0</v>
      </c>
      <c r="D41" s="3">
        <f>IF(AND(IF('차트 정리 표'!$P$2 = 표메인[[#This Row],[연령대]], 1, 0),IF(COUNT(표장르정리[[#This Row],[CCG]]),1,0)),1,0)</f>
        <v>0</v>
      </c>
      <c r="E41" s="3">
        <f>IF(AND(IF('차트 정리 표'!$P$2 = 표메인[[#This Row],[연령대]], 1, 0),IF(COUNT(표장르정리[[#This Row],[Roguelike]]),1,0)),1,0)</f>
        <v>0</v>
      </c>
      <c r="F41" s="3">
        <f>IF(AND(IF('차트 정리 표'!$P$2 = 표메인[[#This Row],[연령대]], 1, 0),IF(COUNT(표장르정리[[#This Row],[Soulslike]]),1,0)),1,0)</f>
        <v>0</v>
      </c>
      <c r="G41" s="3">
        <f>IF(AND(IF('차트 정리 표'!$P$2 = 표메인[[#This Row],[연령대]], 1, 0),IF(COUNT(표장르정리[[#This Row],[Rhythm]]),1,0)),1,0)</f>
        <v>0</v>
      </c>
      <c r="H41" s="3">
        <f>IF(AND(IF('차트 정리 표'!$P$2 = 표메인[[#This Row],[연령대]], 1, 0),IF(COUNT(표장르정리[[#This Row],[Racing]]),1,0)),1,0)</f>
        <v>0</v>
      </c>
      <c r="I41" s="3">
        <f>IF(AND(IF('차트 정리 표'!$P$2 = 표메인[[#This Row],[연령대]], 1, 0),IF(COUNT(표장르정리[[#This Row],[Sport]]),1,0)),1,0)</f>
        <v>0</v>
      </c>
      <c r="J41" s="3">
        <f>IF(AND(IF('차트 정리 표'!$P$2 = 표메인[[#This Row],[연령대]], 1, 0),IF(COUNT(표장르정리[[#This Row],[Stealth]]),1,0)),1,0)</f>
        <v>0</v>
      </c>
      <c r="K41" s="3">
        <f>IF(AND(IF('차트 정리 표'!$P$2 = 표메인[[#This Row],[연령대]], 1, 0),IF(COUNT(표장르정리[[#This Row],[Strategy]]),1,0)),1,0)</f>
        <v>0</v>
      </c>
      <c r="L41" s="3">
        <f>IF(AND(IF('차트 정리 표'!$P$2 = 표메인[[#This Row],[연령대]], 1, 0),IF(COUNT(표장르정리[[#This Row],[Puzzle]]),1,0)),1,0)</f>
        <v>0</v>
      </c>
      <c r="M41" s="3">
        <f>IF(AND(IF('차트 정리 표'!$P$2 = 표메인[[#This Row],[연령대]], 1, 0),IF(COUNT(표장르정리[[#This Row],[Board]]),1,0)),1,0)</f>
        <v>0</v>
      </c>
      <c r="N41" s="3">
        <f>IF(AND(IF('차트 정리 표'!$P$2 = 표메인[[#This Row],[연령대]], 1, 0),IF(COUNT(표장르정리[[#This Row],[Arcade]]),1,0)),1,0)</f>
        <v>0</v>
      </c>
      <c r="O41" s="3">
        <f>IF(AND(IF('차트 정리 표'!$P$2 = 표메인[[#This Row],[연령대]], 1, 0),IF(COUNT(표장르정리[[#This Row],[Simulation]]),1,0)),1,0)</f>
        <v>0</v>
      </c>
      <c r="P41" s="34">
        <f>IF(AND(IF('차트 정리 표'!$P$19 = 표메인[[#This Row],[연령대]], 1, 0),IF('차트 정리 표'!$J$20=표메인[[#This Row],[타격감
시각적 효과]],1,0)),1,0)</f>
        <v>0</v>
      </c>
      <c r="Q41" s="34">
        <f>IF(AND(IF('차트 정리 표'!$P$19 = 표메인[[#This Row],[연령대]], 1, 0),IF('차트 정리 표'!$J$21=표메인[[#This Row],[타격감
시각적 효과]],1,0)),1,0)</f>
        <v>0</v>
      </c>
      <c r="R41" s="34">
        <f>IF(AND(IF('차트 정리 표'!$P$19 = 표메인[[#This Row],[연령대]], 1, 0),IF('차트 정리 표'!$J$22=표메인[[#This Row],[타격감
시각적 효과]],1,0)),1,0)</f>
        <v>0</v>
      </c>
      <c r="S41" s="34">
        <f>IF(AND(IF('차트 정리 표'!$P$19 = 표메인[[#This Row],[연령대]], 1, 0),IF('차트 정리 표'!$J$23=표메인[[#This Row],[타격감
시각적 효과]],1,0)),1,0)</f>
        <v>0</v>
      </c>
      <c r="T41" s="34">
        <f>IF(AND(IF('차트 정리 표'!$P$25 = 표메인[[#This Row],[연령대]], 1, 0),IF('차트 정리 표'!$J$26=표메인[게임몰입도
청각적 효과],1,0)),1,0)</f>
        <v>0</v>
      </c>
      <c r="U41" s="34">
        <f>IF(AND(IF('차트 정리 표'!$P$25 = 표메인[[#This Row],[연령대]], 1, 0),IF('차트 정리 표'!$J$27=표메인[게임몰입도
청각적 효과],1,0)),1,0)</f>
        <v>0</v>
      </c>
      <c r="V41" s="34">
        <f>IF(AND(IF('차트 정리 표'!$P$25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표'!$P$2 = 표메인[[#This Row],[연령대]], 1, 0),IF(COUNT(표장르정리[[#This Row],[RPG]]),1,0)), 1, 0)</f>
        <v>0</v>
      </c>
      <c r="B42" s="3">
        <f>IF(AND(IF('차트 정리 표'!$P$2 = 표메인[[#This Row],[연령대]], 1, 0),IF(COUNT(표장르정리[[#This Row],[AOS]]),1,0)),1,0)</f>
        <v>0</v>
      </c>
      <c r="C42" s="3">
        <f>IF(AND(IF('차트 정리 표'!$P$2 = 표메인[[#This Row],[연령대]], 1, 0),IF(COUNT(표장르정리[[#This Row],[FPS]]),1,0)),1,0)</f>
        <v>0</v>
      </c>
      <c r="D42" s="3">
        <f>IF(AND(IF('차트 정리 표'!$P$2 = 표메인[[#This Row],[연령대]], 1, 0),IF(COUNT(표장르정리[[#This Row],[CCG]]),1,0)),1,0)</f>
        <v>0</v>
      </c>
      <c r="E42" s="3">
        <f>IF(AND(IF('차트 정리 표'!$P$2 = 표메인[[#This Row],[연령대]], 1, 0),IF(COUNT(표장르정리[[#This Row],[Roguelike]]),1,0)),1,0)</f>
        <v>0</v>
      </c>
      <c r="F42" s="3">
        <f>IF(AND(IF('차트 정리 표'!$P$2 = 표메인[[#This Row],[연령대]], 1, 0),IF(COUNT(표장르정리[[#This Row],[Soulslike]]),1,0)),1,0)</f>
        <v>0</v>
      </c>
      <c r="G42" s="3">
        <f>IF(AND(IF('차트 정리 표'!$P$2 = 표메인[[#This Row],[연령대]], 1, 0),IF(COUNT(표장르정리[[#This Row],[Rhythm]]),1,0)),1,0)</f>
        <v>0</v>
      </c>
      <c r="H42" s="3">
        <f>IF(AND(IF('차트 정리 표'!$P$2 = 표메인[[#This Row],[연령대]], 1, 0),IF(COUNT(표장르정리[[#This Row],[Racing]]),1,0)),1,0)</f>
        <v>0</v>
      </c>
      <c r="I42" s="3">
        <f>IF(AND(IF('차트 정리 표'!$P$2 = 표메인[[#This Row],[연령대]], 1, 0),IF(COUNT(표장르정리[[#This Row],[Sport]]),1,0)),1,0)</f>
        <v>0</v>
      </c>
      <c r="J42" s="3">
        <f>IF(AND(IF('차트 정리 표'!$P$2 = 표메인[[#This Row],[연령대]], 1, 0),IF(COUNT(표장르정리[[#This Row],[Stealth]]),1,0)),1,0)</f>
        <v>0</v>
      </c>
      <c r="K42" s="3">
        <f>IF(AND(IF('차트 정리 표'!$P$2 = 표메인[[#This Row],[연령대]], 1, 0),IF(COUNT(표장르정리[[#This Row],[Strategy]]),1,0)),1,0)</f>
        <v>0</v>
      </c>
      <c r="L42" s="3">
        <f>IF(AND(IF('차트 정리 표'!$P$2 = 표메인[[#This Row],[연령대]], 1, 0),IF(COUNT(표장르정리[[#This Row],[Puzzle]]),1,0)),1,0)</f>
        <v>0</v>
      </c>
      <c r="M42" s="3">
        <f>IF(AND(IF('차트 정리 표'!$P$2 = 표메인[[#This Row],[연령대]], 1, 0),IF(COUNT(표장르정리[[#This Row],[Board]]),1,0)),1,0)</f>
        <v>0</v>
      </c>
      <c r="N42" s="3">
        <f>IF(AND(IF('차트 정리 표'!$P$2 = 표메인[[#This Row],[연령대]], 1, 0),IF(COUNT(표장르정리[[#This Row],[Arcade]]),1,0)),1,0)</f>
        <v>0</v>
      </c>
      <c r="O42" s="3">
        <f>IF(AND(IF('차트 정리 표'!$P$2 = 표메인[[#This Row],[연령대]], 1, 0),IF(COUNT(표장르정리[[#This Row],[Simulation]]),1,0)),1,0)</f>
        <v>0</v>
      </c>
      <c r="P42" s="34">
        <f>IF(AND(IF('차트 정리 표'!$P$19 = 표메인[[#This Row],[연령대]], 1, 0),IF('차트 정리 표'!$J$20=표메인[[#This Row],[타격감
시각적 효과]],1,0)),1,0)</f>
        <v>0</v>
      </c>
      <c r="Q42" s="34">
        <f>IF(AND(IF('차트 정리 표'!$P$19 = 표메인[[#This Row],[연령대]], 1, 0),IF('차트 정리 표'!$J$21=표메인[[#This Row],[타격감
시각적 효과]],1,0)),1,0)</f>
        <v>0</v>
      </c>
      <c r="R42" s="34">
        <f>IF(AND(IF('차트 정리 표'!$P$19 = 표메인[[#This Row],[연령대]], 1, 0),IF('차트 정리 표'!$J$22=표메인[[#This Row],[타격감
시각적 효과]],1,0)),1,0)</f>
        <v>0</v>
      </c>
      <c r="S42" s="34">
        <f>IF(AND(IF('차트 정리 표'!$P$19 = 표메인[[#This Row],[연령대]], 1, 0),IF('차트 정리 표'!$J$23=표메인[[#This Row],[타격감
시각적 효과]],1,0)),1,0)</f>
        <v>0</v>
      </c>
      <c r="T42" s="34">
        <f>IF(AND(IF('차트 정리 표'!$P$25 = 표메인[[#This Row],[연령대]], 1, 0),IF('차트 정리 표'!$J$26=표메인[게임몰입도
청각적 효과],1,0)),1,0)</f>
        <v>0</v>
      </c>
      <c r="U42" s="34">
        <f>IF(AND(IF('차트 정리 표'!$P$25 = 표메인[[#This Row],[연령대]], 1, 0),IF('차트 정리 표'!$J$27=표메인[게임몰입도
청각적 효과],1,0)),1,0)</f>
        <v>0</v>
      </c>
      <c r="V42" s="34">
        <f>IF(AND(IF('차트 정리 표'!$P$25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표'!$P$2 = 표메인[[#This Row],[연령대]], 1, 0),IF(COUNT(표장르정리[[#This Row],[RPG]]),1,0)), 1, 0)</f>
        <v>0</v>
      </c>
      <c r="B43" s="3">
        <f>IF(AND(IF('차트 정리 표'!$P$2 = 표메인[[#This Row],[연령대]], 1, 0),IF(COUNT(표장르정리[[#This Row],[AOS]]),1,0)),1,0)</f>
        <v>0</v>
      </c>
      <c r="C43" s="3">
        <f>IF(AND(IF('차트 정리 표'!$P$2 = 표메인[[#This Row],[연령대]], 1, 0),IF(COUNT(표장르정리[[#This Row],[FPS]]),1,0)),1,0)</f>
        <v>0</v>
      </c>
      <c r="D43" s="3">
        <f>IF(AND(IF('차트 정리 표'!$P$2 = 표메인[[#This Row],[연령대]], 1, 0),IF(COUNT(표장르정리[[#This Row],[CCG]]),1,0)),1,0)</f>
        <v>0</v>
      </c>
      <c r="E43" s="3">
        <f>IF(AND(IF('차트 정리 표'!$P$2 = 표메인[[#This Row],[연령대]], 1, 0),IF(COUNT(표장르정리[[#This Row],[Roguelike]]),1,0)),1,0)</f>
        <v>0</v>
      </c>
      <c r="F43" s="3">
        <f>IF(AND(IF('차트 정리 표'!$P$2 = 표메인[[#This Row],[연령대]], 1, 0),IF(COUNT(표장르정리[[#This Row],[Soulslike]]),1,0)),1,0)</f>
        <v>0</v>
      </c>
      <c r="G43" s="3">
        <f>IF(AND(IF('차트 정리 표'!$P$2 = 표메인[[#This Row],[연령대]], 1, 0),IF(COUNT(표장르정리[[#This Row],[Rhythm]]),1,0)),1,0)</f>
        <v>0</v>
      </c>
      <c r="H43" s="3">
        <f>IF(AND(IF('차트 정리 표'!$P$2 = 표메인[[#This Row],[연령대]], 1, 0),IF(COUNT(표장르정리[[#This Row],[Racing]]),1,0)),1,0)</f>
        <v>0</v>
      </c>
      <c r="I43" s="3">
        <f>IF(AND(IF('차트 정리 표'!$P$2 = 표메인[[#This Row],[연령대]], 1, 0),IF(COUNT(표장르정리[[#This Row],[Sport]]),1,0)),1,0)</f>
        <v>0</v>
      </c>
      <c r="J43" s="3">
        <f>IF(AND(IF('차트 정리 표'!$P$2 = 표메인[[#This Row],[연령대]], 1, 0),IF(COUNT(표장르정리[[#This Row],[Stealth]]),1,0)),1,0)</f>
        <v>0</v>
      </c>
      <c r="K43" s="3">
        <f>IF(AND(IF('차트 정리 표'!$P$2 = 표메인[[#This Row],[연령대]], 1, 0),IF(COUNT(표장르정리[[#This Row],[Strategy]]),1,0)),1,0)</f>
        <v>0</v>
      </c>
      <c r="L43" s="3">
        <f>IF(AND(IF('차트 정리 표'!$P$2 = 표메인[[#This Row],[연령대]], 1, 0),IF(COUNT(표장르정리[[#This Row],[Puzzle]]),1,0)),1,0)</f>
        <v>0</v>
      </c>
      <c r="M43" s="3">
        <f>IF(AND(IF('차트 정리 표'!$P$2 = 표메인[[#This Row],[연령대]], 1, 0),IF(COUNT(표장르정리[[#This Row],[Board]]),1,0)),1,0)</f>
        <v>0</v>
      </c>
      <c r="N43" s="3">
        <f>IF(AND(IF('차트 정리 표'!$P$2 = 표메인[[#This Row],[연령대]], 1, 0),IF(COUNT(표장르정리[[#This Row],[Arcade]]),1,0)),1,0)</f>
        <v>0</v>
      </c>
      <c r="O43" s="3">
        <f>IF(AND(IF('차트 정리 표'!$P$2 = 표메인[[#This Row],[연령대]], 1, 0),IF(COUNT(표장르정리[[#This Row],[Simulation]]),1,0)),1,0)</f>
        <v>0</v>
      </c>
      <c r="P43" s="34">
        <f>IF(AND(IF('차트 정리 표'!$P$19 = 표메인[[#This Row],[연령대]], 1, 0),IF('차트 정리 표'!$J$20=표메인[[#This Row],[타격감
시각적 효과]],1,0)),1,0)</f>
        <v>0</v>
      </c>
      <c r="Q43" s="34">
        <f>IF(AND(IF('차트 정리 표'!$P$19 = 표메인[[#This Row],[연령대]], 1, 0),IF('차트 정리 표'!$J$21=표메인[[#This Row],[타격감
시각적 효과]],1,0)),1,0)</f>
        <v>0</v>
      </c>
      <c r="R43" s="34">
        <f>IF(AND(IF('차트 정리 표'!$P$19 = 표메인[[#This Row],[연령대]], 1, 0),IF('차트 정리 표'!$J$22=표메인[[#This Row],[타격감
시각적 효과]],1,0)),1,0)</f>
        <v>0</v>
      </c>
      <c r="S43" s="34">
        <f>IF(AND(IF('차트 정리 표'!$P$19 = 표메인[[#This Row],[연령대]], 1, 0),IF('차트 정리 표'!$J$23=표메인[[#This Row],[타격감
시각적 효과]],1,0)),1,0)</f>
        <v>0</v>
      </c>
      <c r="T43" s="34">
        <f>IF(AND(IF('차트 정리 표'!$P$25 = 표메인[[#This Row],[연령대]], 1, 0),IF('차트 정리 표'!$J$26=표메인[게임몰입도
청각적 효과],1,0)),1,0)</f>
        <v>0</v>
      </c>
      <c r="U43" s="34">
        <f>IF(AND(IF('차트 정리 표'!$P$25 = 표메인[[#This Row],[연령대]], 1, 0),IF('차트 정리 표'!$J$27=표메인[게임몰입도
청각적 효과],1,0)),1,0)</f>
        <v>0</v>
      </c>
      <c r="V43" s="34">
        <f>IF(AND(IF('차트 정리 표'!$P$25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표'!$P$2 = 표메인[[#This Row],[연령대]], 1, 0),IF(COUNT(표장르정리[[#This Row],[RPG]]),1,0)), 1, 0)</f>
        <v>0</v>
      </c>
      <c r="B44" s="3">
        <f>IF(AND(IF('차트 정리 표'!$P$2 = 표메인[[#This Row],[연령대]], 1, 0),IF(COUNT(표장르정리[[#This Row],[AOS]]),1,0)),1,0)</f>
        <v>0</v>
      </c>
      <c r="C44" s="3">
        <f>IF(AND(IF('차트 정리 표'!$P$2 = 표메인[[#This Row],[연령대]], 1, 0),IF(COUNT(표장르정리[[#This Row],[FPS]]),1,0)),1,0)</f>
        <v>0</v>
      </c>
      <c r="D44" s="3">
        <f>IF(AND(IF('차트 정리 표'!$P$2 = 표메인[[#This Row],[연령대]], 1, 0),IF(COUNT(표장르정리[[#This Row],[CCG]]),1,0)),1,0)</f>
        <v>0</v>
      </c>
      <c r="E44" s="3">
        <f>IF(AND(IF('차트 정리 표'!$P$2 = 표메인[[#This Row],[연령대]], 1, 0),IF(COUNT(표장르정리[[#This Row],[Roguelike]]),1,0)),1,0)</f>
        <v>0</v>
      </c>
      <c r="F44" s="3">
        <f>IF(AND(IF('차트 정리 표'!$P$2 = 표메인[[#This Row],[연령대]], 1, 0),IF(COUNT(표장르정리[[#This Row],[Soulslike]]),1,0)),1,0)</f>
        <v>0</v>
      </c>
      <c r="G44" s="3">
        <f>IF(AND(IF('차트 정리 표'!$P$2 = 표메인[[#This Row],[연령대]], 1, 0),IF(COUNT(표장르정리[[#This Row],[Rhythm]]),1,0)),1,0)</f>
        <v>0</v>
      </c>
      <c r="H44" s="3">
        <f>IF(AND(IF('차트 정리 표'!$P$2 = 표메인[[#This Row],[연령대]], 1, 0),IF(COUNT(표장르정리[[#This Row],[Racing]]),1,0)),1,0)</f>
        <v>0</v>
      </c>
      <c r="I44" s="3">
        <f>IF(AND(IF('차트 정리 표'!$P$2 = 표메인[[#This Row],[연령대]], 1, 0),IF(COUNT(표장르정리[[#This Row],[Sport]]),1,0)),1,0)</f>
        <v>0</v>
      </c>
      <c r="J44" s="3">
        <f>IF(AND(IF('차트 정리 표'!$P$2 = 표메인[[#This Row],[연령대]], 1, 0),IF(COUNT(표장르정리[[#This Row],[Stealth]]),1,0)),1,0)</f>
        <v>0</v>
      </c>
      <c r="K44" s="3">
        <f>IF(AND(IF('차트 정리 표'!$P$2 = 표메인[[#This Row],[연령대]], 1, 0),IF(COUNT(표장르정리[[#This Row],[Strategy]]),1,0)),1,0)</f>
        <v>0</v>
      </c>
      <c r="L44" s="3">
        <f>IF(AND(IF('차트 정리 표'!$P$2 = 표메인[[#This Row],[연령대]], 1, 0),IF(COUNT(표장르정리[[#This Row],[Puzzle]]),1,0)),1,0)</f>
        <v>0</v>
      </c>
      <c r="M44" s="3">
        <f>IF(AND(IF('차트 정리 표'!$P$2 = 표메인[[#This Row],[연령대]], 1, 0),IF(COUNT(표장르정리[[#This Row],[Board]]),1,0)),1,0)</f>
        <v>0</v>
      </c>
      <c r="N44" s="3">
        <f>IF(AND(IF('차트 정리 표'!$P$2 = 표메인[[#This Row],[연령대]], 1, 0),IF(COUNT(표장르정리[[#This Row],[Arcade]]),1,0)),1,0)</f>
        <v>0</v>
      </c>
      <c r="O44" s="3">
        <f>IF(AND(IF('차트 정리 표'!$P$2 = 표메인[[#This Row],[연령대]], 1, 0),IF(COUNT(표장르정리[[#This Row],[Simulation]]),1,0)),1,0)</f>
        <v>0</v>
      </c>
      <c r="P44" s="34">
        <f>IF(AND(IF('차트 정리 표'!$P$19 = 표메인[[#This Row],[연령대]], 1, 0),IF('차트 정리 표'!$J$20=표메인[[#This Row],[타격감
시각적 효과]],1,0)),1,0)</f>
        <v>0</v>
      </c>
      <c r="Q44" s="34">
        <f>IF(AND(IF('차트 정리 표'!$P$19 = 표메인[[#This Row],[연령대]], 1, 0),IF('차트 정리 표'!$J$21=표메인[[#This Row],[타격감
시각적 효과]],1,0)),1,0)</f>
        <v>0</v>
      </c>
      <c r="R44" s="34">
        <f>IF(AND(IF('차트 정리 표'!$P$19 = 표메인[[#This Row],[연령대]], 1, 0),IF('차트 정리 표'!$J$22=표메인[[#This Row],[타격감
시각적 효과]],1,0)),1,0)</f>
        <v>0</v>
      </c>
      <c r="S44" s="34">
        <f>IF(AND(IF('차트 정리 표'!$P$19 = 표메인[[#This Row],[연령대]], 1, 0),IF('차트 정리 표'!$J$23=표메인[[#This Row],[타격감
시각적 효과]],1,0)),1,0)</f>
        <v>0</v>
      </c>
      <c r="T44" s="34">
        <f>IF(AND(IF('차트 정리 표'!$P$25 = 표메인[[#This Row],[연령대]], 1, 0),IF('차트 정리 표'!$J$26=표메인[게임몰입도
청각적 효과],1,0)),1,0)</f>
        <v>0</v>
      </c>
      <c r="U44" s="34">
        <f>IF(AND(IF('차트 정리 표'!$P$25 = 표메인[[#This Row],[연령대]], 1, 0),IF('차트 정리 표'!$J$27=표메인[게임몰입도
청각적 효과],1,0)),1,0)</f>
        <v>0</v>
      </c>
      <c r="V44" s="34">
        <f>IF(AND(IF('차트 정리 표'!$P$25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표'!$P$2 = 표메인[[#This Row],[연령대]], 1, 0),IF(COUNT(표장르정리[[#This Row],[RPG]]),1,0)), 1, 0)</f>
        <v>0</v>
      </c>
      <c r="B45" s="3">
        <f>IF(AND(IF('차트 정리 표'!$P$2 = 표메인[[#This Row],[연령대]], 1, 0),IF(COUNT(표장르정리[[#This Row],[AOS]]),1,0)),1,0)</f>
        <v>0</v>
      </c>
      <c r="C45" s="3">
        <f>IF(AND(IF('차트 정리 표'!$P$2 = 표메인[[#This Row],[연령대]], 1, 0),IF(COUNT(표장르정리[[#This Row],[FPS]]),1,0)),1,0)</f>
        <v>0</v>
      </c>
      <c r="D45" s="3">
        <f>IF(AND(IF('차트 정리 표'!$P$2 = 표메인[[#This Row],[연령대]], 1, 0),IF(COUNT(표장르정리[[#This Row],[CCG]]),1,0)),1,0)</f>
        <v>0</v>
      </c>
      <c r="E45" s="3">
        <f>IF(AND(IF('차트 정리 표'!$P$2 = 표메인[[#This Row],[연령대]], 1, 0),IF(COUNT(표장르정리[[#This Row],[Roguelike]]),1,0)),1,0)</f>
        <v>0</v>
      </c>
      <c r="F45" s="3">
        <f>IF(AND(IF('차트 정리 표'!$P$2 = 표메인[[#This Row],[연령대]], 1, 0),IF(COUNT(표장르정리[[#This Row],[Soulslike]]),1,0)),1,0)</f>
        <v>0</v>
      </c>
      <c r="G45" s="3">
        <f>IF(AND(IF('차트 정리 표'!$P$2 = 표메인[[#This Row],[연령대]], 1, 0),IF(COUNT(표장르정리[[#This Row],[Rhythm]]),1,0)),1,0)</f>
        <v>0</v>
      </c>
      <c r="H45" s="3">
        <f>IF(AND(IF('차트 정리 표'!$P$2 = 표메인[[#This Row],[연령대]], 1, 0),IF(COUNT(표장르정리[[#This Row],[Racing]]),1,0)),1,0)</f>
        <v>0</v>
      </c>
      <c r="I45" s="3">
        <f>IF(AND(IF('차트 정리 표'!$P$2 = 표메인[[#This Row],[연령대]], 1, 0),IF(COUNT(표장르정리[[#This Row],[Sport]]),1,0)),1,0)</f>
        <v>0</v>
      </c>
      <c r="J45" s="3">
        <f>IF(AND(IF('차트 정리 표'!$P$2 = 표메인[[#This Row],[연령대]], 1, 0),IF(COUNT(표장르정리[[#This Row],[Stealth]]),1,0)),1,0)</f>
        <v>0</v>
      </c>
      <c r="K45" s="3">
        <f>IF(AND(IF('차트 정리 표'!$P$2 = 표메인[[#This Row],[연령대]], 1, 0),IF(COUNT(표장르정리[[#This Row],[Strategy]]),1,0)),1,0)</f>
        <v>0</v>
      </c>
      <c r="L45" s="3">
        <f>IF(AND(IF('차트 정리 표'!$P$2 = 표메인[[#This Row],[연령대]], 1, 0),IF(COUNT(표장르정리[[#This Row],[Puzzle]]),1,0)),1,0)</f>
        <v>0</v>
      </c>
      <c r="M45" s="3">
        <f>IF(AND(IF('차트 정리 표'!$P$2 = 표메인[[#This Row],[연령대]], 1, 0),IF(COUNT(표장르정리[[#This Row],[Board]]),1,0)),1,0)</f>
        <v>0</v>
      </c>
      <c r="N45" s="3">
        <f>IF(AND(IF('차트 정리 표'!$P$2 = 표메인[[#This Row],[연령대]], 1, 0),IF(COUNT(표장르정리[[#This Row],[Arcade]]),1,0)),1,0)</f>
        <v>0</v>
      </c>
      <c r="O45" s="3">
        <f>IF(AND(IF('차트 정리 표'!$P$2 = 표메인[[#This Row],[연령대]], 1, 0),IF(COUNT(표장르정리[[#This Row],[Simulation]]),1,0)),1,0)</f>
        <v>0</v>
      </c>
      <c r="P45" s="34">
        <f>IF(AND(IF('차트 정리 표'!$P$19 = 표메인[[#This Row],[연령대]], 1, 0),IF('차트 정리 표'!$J$20=표메인[[#This Row],[타격감
시각적 효과]],1,0)),1,0)</f>
        <v>0</v>
      </c>
      <c r="Q45" s="34">
        <f>IF(AND(IF('차트 정리 표'!$P$19 = 표메인[[#This Row],[연령대]], 1, 0),IF('차트 정리 표'!$J$21=표메인[[#This Row],[타격감
시각적 효과]],1,0)),1,0)</f>
        <v>0</v>
      </c>
      <c r="R45" s="34">
        <f>IF(AND(IF('차트 정리 표'!$P$19 = 표메인[[#This Row],[연령대]], 1, 0),IF('차트 정리 표'!$J$22=표메인[[#This Row],[타격감
시각적 효과]],1,0)),1,0)</f>
        <v>0</v>
      </c>
      <c r="S45" s="34">
        <f>IF(AND(IF('차트 정리 표'!$P$19 = 표메인[[#This Row],[연령대]], 1, 0),IF('차트 정리 표'!$J$23=표메인[[#This Row],[타격감
시각적 효과]],1,0)),1,0)</f>
        <v>0</v>
      </c>
      <c r="T45" s="34">
        <f>IF(AND(IF('차트 정리 표'!$P$25 = 표메인[[#This Row],[연령대]], 1, 0),IF('차트 정리 표'!$J$26=표메인[게임몰입도
청각적 효과],1,0)),1,0)</f>
        <v>0</v>
      </c>
      <c r="U45" s="34">
        <f>IF(AND(IF('차트 정리 표'!$P$25 = 표메인[[#This Row],[연령대]], 1, 0),IF('차트 정리 표'!$J$27=표메인[게임몰입도
청각적 효과],1,0)),1,0)</f>
        <v>0</v>
      </c>
      <c r="V45" s="34">
        <f>IF(AND(IF('차트 정리 표'!$P$25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표'!$P$2 = 표메인[[#This Row],[연령대]], 1, 0),IF(COUNT(표장르정리[[#This Row],[RPG]]),1,0)), 1, 0)</f>
        <v>0</v>
      </c>
      <c r="B46" s="3">
        <f>IF(AND(IF('차트 정리 표'!$P$2 = 표메인[[#This Row],[연령대]], 1, 0),IF(COUNT(표장르정리[[#This Row],[AOS]]),1,0)),1,0)</f>
        <v>0</v>
      </c>
      <c r="C46" s="3">
        <f>IF(AND(IF('차트 정리 표'!$P$2 = 표메인[[#This Row],[연령대]], 1, 0),IF(COUNT(표장르정리[[#This Row],[FPS]]),1,0)),1,0)</f>
        <v>0</v>
      </c>
      <c r="D46" s="3">
        <f>IF(AND(IF('차트 정리 표'!$P$2 = 표메인[[#This Row],[연령대]], 1, 0),IF(COUNT(표장르정리[[#This Row],[CCG]]),1,0)),1,0)</f>
        <v>0</v>
      </c>
      <c r="E46" s="3">
        <f>IF(AND(IF('차트 정리 표'!$P$2 = 표메인[[#This Row],[연령대]], 1, 0),IF(COUNT(표장르정리[[#This Row],[Roguelike]]),1,0)),1,0)</f>
        <v>0</v>
      </c>
      <c r="F46" s="3">
        <f>IF(AND(IF('차트 정리 표'!$P$2 = 표메인[[#This Row],[연령대]], 1, 0),IF(COUNT(표장르정리[[#This Row],[Soulslike]]),1,0)),1,0)</f>
        <v>0</v>
      </c>
      <c r="G46" s="3">
        <f>IF(AND(IF('차트 정리 표'!$P$2 = 표메인[[#This Row],[연령대]], 1, 0),IF(COUNT(표장르정리[[#This Row],[Rhythm]]),1,0)),1,0)</f>
        <v>0</v>
      </c>
      <c r="H46" s="3">
        <f>IF(AND(IF('차트 정리 표'!$P$2 = 표메인[[#This Row],[연령대]], 1, 0),IF(COUNT(표장르정리[[#This Row],[Racing]]),1,0)),1,0)</f>
        <v>0</v>
      </c>
      <c r="I46" s="3">
        <f>IF(AND(IF('차트 정리 표'!$P$2 = 표메인[[#This Row],[연령대]], 1, 0),IF(COUNT(표장르정리[[#This Row],[Sport]]),1,0)),1,0)</f>
        <v>0</v>
      </c>
      <c r="J46" s="3">
        <f>IF(AND(IF('차트 정리 표'!$P$2 = 표메인[[#This Row],[연령대]], 1, 0),IF(COUNT(표장르정리[[#This Row],[Stealth]]),1,0)),1,0)</f>
        <v>0</v>
      </c>
      <c r="K46" s="3">
        <f>IF(AND(IF('차트 정리 표'!$P$2 = 표메인[[#This Row],[연령대]], 1, 0),IF(COUNT(표장르정리[[#This Row],[Strategy]]),1,0)),1,0)</f>
        <v>0</v>
      </c>
      <c r="L46" s="3">
        <f>IF(AND(IF('차트 정리 표'!$P$2 = 표메인[[#This Row],[연령대]], 1, 0),IF(COUNT(표장르정리[[#This Row],[Puzzle]]),1,0)),1,0)</f>
        <v>0</v>
      </c>
      <c r="M46" s="3">
        <f>IF(AND(IF('차트 정리 표'!$P$2 = 표메인[[#This Row],[연령대]], 1, 0),IF(COUNT(표장르정리[[#This Row],[Board]]),1,0)),1,0)</f>
        <v>0</v>
      </c>
      <c r="N46" s="3">
        <f>IF(AND(IF('차트 정리 표'!$P$2 = 표메인[[#This Row],[연령대]], 1, 0),IF(COUNT(표장르정리[[#This Row],[Arcade]]),1,0)),1,0)</f>
        <v>0</v>
      </c>
      <c r="O46" s="3">
        <f>IF(AND(IF('차트 정리 표'!$P$2 = 표메인[[#This Row],[연령대]], 1, 0),IF(COUNT(표장르정리[[#This Row],[Simulation]]),1,0)),1,0)</f>
        <v>0</v>
      </c>
      <c r="P46" s="34">
        <f>IF(AND(IF('차트 정리 표'!$P$19 = 표메인[[#This Row],[연령대]], 1, 0),IF('차트 정리 표'!$J$20=표메인[[#This Row],[타격감
시각적 효과]],1,0)),1,0)</f>
        <v>0</v>
      </c>
      <c r="Q46" s="34">
        <f>IF(AND(IF('차트 정리 표'!$P$19 = 표메인[[#This Row],[연령대]], 1, 0),IF('차트 정리 표'!$J$21=표메인[[#This Row],[타격감
시각적 효과]],1,0)),1,0)</f>
        <v>0</v>
      </c>
      <c r="R46" s="34">
        <f>IF(AND(IF('차트 정리 표'!$P$19 = 표메인[[#This Row],[연령대]], 1, 0),IF('차트 정리 표'!$J$22=표메인[[#This Row],[타격감
시각적 효과]],1,0)),1,0)</f>
        <v>0</v>
      </c>
      <c r="S46" s="34">
        <f>IF(AND(IF('차트 정리 표'!$P$19 = 표메인[[#This Row],[연령대]], 1, 0),IF('차트 정리 표'!$J$23=표메인[[#This Row],[타격감
시각적 효과]],1,0)),1,0)</f>
        <v>0</v>
      </c>
      <c r="T46" s="34">
        <f>IF(AND(IF('차트 정리 표'!$P$25 = 표메인[[#This Row],[연령대]], 1, 0),IF('차트 정리 표'!$J$26=표메인[게임몰입도
청각적 효과],1,0)),1,0)</f>
        <v>0</v>
      </c>
      <c r="U46" s="34">
        <f>IF(AND(IF('차트 정리 표'!$P$25 = 표메인[[#This Row],[연령대]], 1, 0),IF('차트 정리 표'!$J$27=표메인[게임몰입도
청각적 효과],1,0)),1,0)</f>
        <v>0</v>
      </c>
      <c r="V46" s="34">
        <f>IF(AND(IF('차트 정리 표'!$P$25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표'!$P$2 = 표메인[[#This Row],[연령대]], 1, 0),IF(COUNT(표장르정리[[#This Row],[RPG]]),1,0)), 1, 0)</f>
        <v>0</v>
      </c>
      <c r="B47" s="3">
        <f>IF(AND(IF('차트 정리 표'!$P$2 = 표메인[[#This Row],[연령대]], 1, 0),IF(COUNT(표장르정리[[#This Row],[AOS]]),1,0)),1,0)</f>
        <v>0</v>
      </c>
      <c r="C47" s="3">
        <f>IF(AND(IF('차트 정리 표'!$P$2 = 표메인[[#This Row],[연령대]], 1, 0),IF(COUNT(표장르정리[[#This Row],[FPS]]),1,0)),1,0)</f>
        <v>0</v>
      </c>
      <c r="D47" s="3">
        <f>IF(AND(IF('차트 정리 표'!$P$2 = 표메인[[#This Row],[연령대]], 1, 0),IF(COUNT(표장르정리[[#This Row],[CCG]]),1,0)),1,0)</f>
        <v>0</v>
      </c>
      <c r="E47" s="3">
        <f>IF(AND(IF('차트 정리 표'!$P$2 = 표메인[[#This Row],[연령대]], 1, 0),IF(COUNT(표장르정리[[#This Row],[Roguelike]]),1,0)),1,0)</f>
        <v>0</v>
      </c>
      <c r="F47" s="3">
        <f>IF(AND(IF('차트 정리 표'!$P$2 = 표메인[[#This Row],[연령대]], 1, 0),IF(COUNT(표장르정리[[#This Row],[Soulslike]]),1,0)),1,0)</f>
        <v>0</v>
      </c>
      <c r="G47" s="3">
        <f>IF(AND(IF('차트 정리 표'!$P$2 = 표메인[[#This Row],[연령대]], 1, 0),IF(COUNT(표장르정리[[#This Row],[Rhythm]]),1,0)),1,0)</f>
        <v>0</v>
      </c>
      <c r="H47" s="3">
        <f>IF(AND(IF('차트 정리 표'!$P$2 = 표메인[[#This Row],[연령대]], 1, 0),IF(COUNT(표장르정리[[#This Row],[Racing]]),1,0)),1,0)</f>
        <v>0</v>
      </c>
      <c r="I47" s="3">
        <f>IF(AND(IF('차트 정리 표'!$P$2 = 표메인[[#This Row],[연령대]], 1, 0),IF(COUNT(표장르정리[[#This Row],[Sport]]),1,0)),1,0)</f>
        <v>0</v>
      </c>
      <c r="J47" s="3">
        <f>IF(AND(IF('차트 정리 표'!$P$2 = 표메인[[#This Row],[연령대]], 1, 0),IF(COUNT(표장르정리[[#This Row],[Stealth]]),1,0)),1,0)</f>
        <v>0</v>
      </c>
      <c r="K47" s="3">
        <f>IF(AND(IF('차트 정리 표'!$P$2 = 표메인[[#This Row],[연령대]], 1, 0),IF(COUNT(표장르정리[[#This Row],[Strategy]]),1,0)),1,0)</f>
        <v>0</v>
      </c>
      <c r="L47" s="3">
        <f>IF(AND(IF('차트 정리 표'!$P$2 = 표메인[[#This Row],[연령대]], 1, 0),IF(COUNT(표장르정리[[#This Row],[Puzzle]]),1,0)),1,0)</f>
        <v>0</v>
      </c>
      <c r="M47" s="3">
        <f>IF(AND(IF('차트 정리 표'!$P$2 = 표메인[[#This Row],[연령대]], 1, 0),IF(COUNT(표장르정리[[#This Row],[Board]]),1,0)),1,0)</f>
        <v>0</v>
      </c>
      <c r="N47" s="3">
        <f>IF(AND(IF('차트 정리 표'!$P$2 = 표메인[[#This Row],[연령대]], 1, 0),IF(COUNT(표장르정리[[#This Row],[Arcade]]),1,0)),1,0)</f>
        <v>0</v>
      </c>
      <c r="O47" s="3">
        <f>IF(AND(IF('차트 정리 표'!$P$2 = 표메인[[#This Row],[연령대]], 1, 0),IF(COUNT(표장르정리[[#This Row],[Simulation]]),1,0)),1,0)</f>
        <v>0</v>
      </c>
      <c r="P47" s="34">
        <f>IF(AND(IF('차트 정리 표'!$P$19 = 표메인[[#This Row],[연령대]], 1, 0),IF('차트 정리 표'!$J$20=표메인[[#This Row],[타격감
시각적 효과]],1,0)),1,0)</f>
        <v>0</v>
      </c>
      <c r="Q47" s="34">
        <f>IF(AND(IF('차트 정리 표'!$P$19 = 표메인[[#This Row],[연령대]], 1, 0),IF('차트 정리 표'!$J$21=표메인[[#This Row],[타격감
시각적 효과]],1,0)),1,0)</f>
        <v>0</v>
      </c>
      <c r="R47" s="34">
        <f>IF(AND(IF('차트 정리 표'!$P$19 = 표메인[[#This Row],[연령대]], 1, 0),IF('차트 정리 표'!$J$22=표메인[[#This Row],[타격감
시각적 효과]],1,0)),1,0)</f>
        <v>0</v>
      </c>
      <c r="S47" s="34">
        <f>IF(AND(IF('차트 정리 표'!$P$19 = 표메인[[#This Row],[연령대]], 1, 0),IF('차트 정리 표'!$J$23=표메인[[#This Row],[타격감
시각적 효과]],1,0)),1,0)</f>
        <v>0</v>
      </c>
      <c r="T47" s="34">
        <f>IF(AND(IF('차트 정리 표'!$P$25 = 표메인[[#This Row],[연령대]], 1, 0),IF('차트 정리 표'!$J$26=표메인[게임몰입도
청각적 효과],1,0)),1,0)</f>
        <v>0</v>
      </c>
      <c r="U47" s="34">
        <f>IF(AND(IF('차트 정리 표'!$P$25 = 표메인[[#This Row],[연령대]], 1, 0),IF('차트 정리 표'!$J$27=표메인[게임몰입도
청각적 효과],1,0)),1,0)</f>
        <v>0</v>
      </c>
      <c r="V47" s="34">
        <f>IF(AND(IF('차트 정리 표'!$P$25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표'!$P$2 = 표메인[[#This Row],[연령대]], 1, 0),IF(COUNT(표장르정리[[#This Row],[RPG]]),1,0)), 1, 0)</f>
        <v>0</v>
      </c>
      <c r="B48" s="3">
        <f>IF(AND(IF('차트 정리 표'!$P$2 = 표메인[[#This Row],[연령대]], 1, 0),IF(COUNT(표장르정리[[#This Row],[AOS]]),1,0)),1,0)</f>
        <v>0</v>
      </c>
      <c r="C48" s="3">
        <f>IF(AND(IF('차트 정리 표'!$P$2 = 표메인[[#This Row],[연령대]], 1, 0),IF(COUNT(표장르정리[[#This Row],[FPS]]),1,0)),1,0)</f>
        <v>0</v>
      </c>
      <c r="D48" s="3">
        <f>IF(AND(IF('차트 정리 표'!$P$2 = 표메인[[#This Row],[연령대]], 1, 0),IF(COUNT(표장르정리[[#This Row],[CCG]]),1,0)),1,0)</f>
        <v>0</v>
      </c>
      <c r="E48" s="3">
        <f>IF(AND(IF('차트 정리 표'!$P$2 = 표메인[[#This Row],[연령대]], 1, 0),IF(COUNT(표장르정리[[#This Row],[Roguelike]]),1,0)),1,0)</f>
        <v>0</v>
      </c>
      <c r="F48" s="3">
        <f>IF(AND(IF('차트 정리 표'!$P$2 = 표메인[[#This Row],[연령대]], 1, 0),IF(COUNT(표장르정리[[#This Row],[Soulslike]]),1,0)),1,0)</f>
        <v>0</v>
      </c>
      <c r="G48" s="3">
        <f>IF(AND(IF('차트 정리 표'!$P$2 = 표메인[[#This Row],[연령대]], 1, 0),IF(COUNT(표장르정리[[#This Row],[Rhythm]]),1,0)),1,0)</f>
        <v>0</v>
      </c>
      <c r="H48" s="3">
        <f>IF(AND(IF('차트 정리 표'!$P$2 = 표메인[[#This Row],[연령대]], 1, 0),IF(COUNT(표장르정리[[#This Row],[Racing]]),1,0)),1,0)</f>
        <v>0</v>
      </c>
      <c r="I48" s="3">
        <f>IF(AND(IF('차트 정리 표'!$P$2 = 표메인[[#This Row],[연령대]], 1, 0),IF(COUNT(표장르정리[[#This Row],[Sport]]),1,0)),1,0)</f>
        <v>0</v>
      </c>
      <c r="J48" s="3">
        <f>IF(AND(IF('차트 정리 표'!$P$2 = 표메인[[#This Row],[연령대]], 1, 0),IF(COUNT(표장르정리[[#This Row],[Stealth]]),1,0)),1,0)</f>
        <v>0</v>
      </c>
      <c r="K48" s="3">
        <f>IF(AND(IF('차트 정리 표'!$P$2 = 표메인[[#This Row],[연령대]], 1, 0),IF(COUNT(표장르정리[[#This Row],[Strategy]]),1,0)),1,0)</f>
        <v>0</v>
      </c>
      <c r="L48" s="3">
        <f>IF(AND(IF('차트 정리 표'!$P$2 = 표메인[[#This Row],[연령대]], 1, 0),IF(COUNT(표장르정리[[#This Row],[Puzzle]]),1,0)),1,0)</f>
        <v>0</v>
      </c>
      <c r="M48" s="3">
        <f>IF(AND(IF('차트 정리 표'!$P$2 = 표메인[[#This Row],[연령대]], 1, 0),IF(COUNT(표장르정리[[#This Row],[Board]]),1,0)),1,0)</f>
        <v>0</v>
      </c>
      <c r="N48" s="3">
        <f>IF(AND(IF('차트 정리 표'!$P$2 = 표메인[[#This Row],[연령대]], 1, 0),IF(COUNT(표장르정리[[#This Row],[Arcade]]),1,0)),1,0)</f>
        <v>0</v>
      </c>
      <c r="O48" s="3">
        <f>IF(AND(IF('차트 정리 표'!$P$2 = 표메인[[#This Row],[연령대]], 1, 0),IF(COUNT(표장르정리[[#This Row],[Simulation]]),1,0)),1,0)</f>
        <v>0</v>
      </c>
      <c r="P48" s="34">
        <f>IF(AND(IF('차트 정리 표'!$P$19 = 표메인[[#This Row],[연령대]], 1, 0),IF('차트 정리 표'!$J$20=표메인[[#This Row],[타격감
시각적 효과]],1,0)),1,0)</f>
        <v>0</v>
      </c>
      <c r="Q48" s="34">
        <f>IF(AND(IF('차트 정리 표'!$P$19 = 표메인[[#This Row],[연령대]], 1, 0),IF('차트 정리 표'!$J$21=표메인[[#This Row],[타격감
시각적 효과]],1,0)),1,0)</f>
        <v>0</v>
      </c>
      <c r="R48" s="34">
        <f>IF(AND(IF('차트 정리 표'!$P$19 = 표메인[[#This Row],[연령대]], 1, 0),IF('차트 정리 표'!$J$22=표메인[[#This Row],[타격감
시각적 효과]],1,0)),1,0)</f>
        <v>0</v>
      </c>
      <c r="S48" s="34">
        <f>IF(AND(IF('차트 정리 표'!$P$19 = 표메인[[#This Row],[연령대]], 1, 0),IF('차트 정리 표'!$J$23=표메인[[#This Row],[타격감
시각적 효과]],1,0)),1,0)</f>
        <v>0</v>
      </c>
      <c r="T48" s="34">
        <f>IF(AND(IF('차트 정리 표'!$P$25 = 표메인[[#This Row],[연령대]], 1, 0),IF('차트 정리 표'!$J$26=표메인[게임몰입도
청각적 효과],1,0)),1,0)</f>
        <v>0</v>
      </c>
      <c r="U48" s="34">
        <f>IF(AND(IF('차트 정리 표'!$P$25 = 표메인[[#This Row],[연령대]], 1, 0),IF('차트 정리 표'!$J$27=표메인[게임몰입도
청각적 효과],1,0)),1,0)</f>
        <v>0</v>
      </c>
      <c r="V48" s="34">
        <f>IF(AND(IF('차트 정리 표'!$P$25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표'!$P$2 = 표메인[[#This Row],[연령대]], 1, 0),IF(COUNT(표장르정리[[#This Row],[RPG]]),1,0)), 1, 0)</f>
        <v>0</v>
      </c>
      <c r="B49" s="3">
        <f>IF(AND(IF('차트 정리 표'!$P$2 = 표메인[[#This Row],[연령대]], 1, 0),IF(COUNT(표장르정리[[#This Row],[AOS]]),1,0)),1,0)</f>
        <v>0</v>
      </c>
      <c r="C49" s="3">
        <f>IF(AND(IF('차트 정리 표'!$P$2 = 표메인[[#This Row],[연령대]], 1, 0),IF(COUNT(표장르정리[[#This Row],[FPS]]),1,0)),1,0)</f>
        <v>0</v>
      </c>
      <c r="D49" s="3">
        <f>IF(AND(IF('차트 정리 표'!$P$2 = 표메인[[#This Row],[연령대]], 1, 0),IF(COUNT(표장르정리[[#This Row],[CCG]]),1,0)),1,0)</f>
        <v>0</v>
      </c>
      <c r="E49" s="3">
        <f>IF(AND(IF('차트 정리 표'!$P$2 = 표메인[[#This Row],[연령대]], 1, 0),IF(COUNT(표장르정리[[#This Row],[Roguelike]]),1,0)),1,0)</f>
        <v>0</v>
      </c>
      <c r="F49" s="3">
        <f>IF(AND(IF('차트 정리 표'!$P$2 = 표메인[[#This Row],[연령대]], 1, 0),IF(COUNT(표장르정리[[#This Row],[Soulslike]]),1,0)),1,0)</f>
        <v>0</v>
      </c>
      <c r="G49" s="3">
        <f>IF(AND(IF('차트 정리 표'!$P$2 = 표메인[[#This Row],[연령대]], 1, 0),IF(COUNT(표장르정리[[#This Row],[Rhythm]]),1,0)),1,0)</f>
        <v>0</v>
      </c>
      <c r="H49" s="3">
        <f>IF(AND(IF('차트 정리 표'!$P$2 = 표메인[[#This Row],[연령대]], 1, 0),IF(COUNT(표장르정리[[#This Row],[Racing]]),1,0)),1,0)</f>
        <v>0</v>
      </c>
      <c r="I49" s="3">
        <f>IF(AND(IF('차트 정리 표'!$P$2 = 표메인[[#This Row],[연령대]], 1, 0),IF(COUNT(표장르정리[[#This Row],[Sport]]),1,0)),1,0)</f>
        <v>0</v>
      </c>
      <c r="J49" s="3">
        <f>IF(AND(IF('차트 정리 표'!$P$2 = 표메인[[#This Row],[연령대]], 1, 0),IF(COUNT(표장르정리[[#This Row],[Stealth]]),1,0)),1,0)</f>
        <v>0</v>
      </c>
      <c r="K49" s="3">
        <f>IF(AND(IF('차트 정리 표'!$P$2 = 표메인[[#This Row],[연령대]], 1, 0),IF(COUNT(표장르정리[[#This Row],[Strategy]]),1,0)),1,0)</f>
        <v>0</v>
      </c>
      <c r="L49" s="3">
        <f>IF(AND(IF('차트 정리 표'!$P$2 = 표메인[[#This Row],[연령대]], 1, 0),IF(COUNT(표장르정리[[#This Row],[Puzzle]]),1,0)),1,0)</f>
        <v>0</v>
      </c>
      <c r="M49" s="3">
        <f>IF(AND(IF('차트 정리 표'!$P$2 = 표메인[[#This Row],[연령대]], 1, 0),IF(COUNT(표장르정리[[#This Row],[Board]]),1,0)),1,0)</f>
        <v>0</v>
      </c>
      <c r="N49" s="3">
        <f>IF(AND(IF('차트 정리 표'!$P$2 = 표메인[[#This Row],[연령대]], 1, 0),IF(COUNT(표장르정리[[#This Row],[Arcade]]),1,0)),1,0)</f>
        <v>0</v>
      </c>
      <c r="O49" s="3">
        <f>IF(AND(IF('차트 정리 표'!$P$2 = 표메인[[#This Row],[연령대]], 1, 0),IF(COUNT(표장르정리[[#This Row],[Simulation]]),1,0)),1,0)</f>
        <v>0</v>
      </c>
      <c r="P49" s="34">
        <f>IF(AND(IF('차트 정리 표'!$P$19 = 표메인[[#This Row],[연령대]], 1, 0),IF('차트 정리 표'!$J$20=표메인[[#This Row],[타격감
시각적 효과]],1,0)),1,0)</f>
        <v>0</v>
      </c>
      <c r="Q49" s="34">
        <f>IF(AND(IF('차트 정리 표'!$P$19 = 표메인[[#This Row],[연령대]], 1, 0),IF('차트 정리 표'!$J$21=표메인[[#This Row],[타격감
시각적 효과]],1,0)),1,0)</f>
        <v>0</v>
      </c>
      <c r="R49" s="34">
        <f>IF(AND(IF('차트 정리 표'!$P$19 = 표메인[[#This Row],[연령대]], 1, 0),IF('차트 정리 표'!$J$22=표메인[[#This Row],[타격감
시각적 효과]],1,0)),1,0)</f>
        <v>0</v>
      </c>
      <c r="S49" s="34">
        <f>IF(AND(IF('차트 정리 표'!$P$19 = 표메인[[#This Row],[연령대]], 1, 0),IF('차트 정리 표'!$J$23=표메인[[#This Row],[타격감
시각적 효과]],1,0)),1,0)</f>
        <v>0</v>
      </c>
      <c r="T49" s="34">
        <f>IF(AND(IF('차트 정리 표'!$P$25 = 표메인[[#This Row],[연령대]], 1, 0),IF('차트 정리 표'!$J$26=표메인[게임몰입도
청각적 효과],1,0)),1,0)</f>
        <v>0</v>
      </c>
      <c r="U49" s="34">
        <f>IF(AND(IF('차트 정리 표'!$P$25 = 표메인[[#This Row],[연령대]], 1, 0),IF('차트 정리 표'!$J$27=표메인[게임몰입도
청각적 효과],1,0)),1,0)</f>
        <v>0</v>
      </c>
      <c r="V49" s="34">
        <f>IF(AND(IF('차트 정리 표'!$P$25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표'!$P$2 = 표메인[[#This Row],[연령대]], 1, 0),IF(COUNT(표장르정리[[#This Row],[RPG]]),1,0)), 1, 0)</f>
        <v>0</v>
      </c>
      <c r="B50" s="3">
        <f>IF(AND(IF('차트 정리 표'!$P$2 = 표메인[[#This Row],[연령대]], 1, 0),IF(COUNT(표장르정리[[#This Row],[AOS]]),1,0)),1,0)</f>
        <v>0</v>
      </c>
      <c r="C50" s="3">
        <f>IF(AND(IF('차트 정리 표'!$P$2 = 표메인[[#This Row],[연령대]], 1, 0),IF(COUNT(표장르정리[[#This Row],[FPS]]),1,0)),1,0)</f>
        <v>0</v>
      </c>
      <c r="D50" s="3">
        <f>IF(AND(IF('차트 정리 표'!$P$2 = 표메인[[#This Row],[연령대]], 1, 0),IF(COUNT(표장르정리[[#This Row],[CCG]]),1,0)),1,0)</f>
        <v>0</v>
      </c>
      <c r="E50" s="3">
        <f>IF(AND(IF('차트 정리 표'!$P$2 = 표메인[[#This Row],[연령대]], 1, 0),IF(COUNT(표장르정리[[#This Row],[Roguelike]]),1,0)),1,0)</f>
        <v>0</v>
      </c>
      <c r="F50" s="3">
        <f>IF(AND(IF('차트 정리 표'!$P$2 = 표메인[[#This Row],[연령대]], 1, 0),IF(COUNT(표장르정리[[#This Row],[Soulslike]]),1,0)),1,0)</f>
        <v>0</v>
      </c>
      <c r="G50" s="3">
        <f>IF(AND(IF('차트 정리 표'!$P$2 = 표메인[[#This Row],[연령대]], 1, 0),IF(COUNT(표장르정리[[#This Row],[Rhythm]]),1,0)),1,0)</f>
        <v>0</v>
      </c>
      <c r="H50" s="3">
        <f>IF(AND(IF('차트 정리 표'!$P$2 = 표메인[[#This Row],[연령대]], 1, 0),IF(COUNT(표장르정리[[#This Row],[Racing]]),1,0)),1,0)</f>
        <v>0</v>
      </c>
      <c r="I50" s="3">
        <f>IF(AND(IF('차트 정리 표'!$P$2 = 표메인[[#This Row],[연령대]], 1, 0),IF(COUNT(표장르정리[[#This Row],[Sport]]),1,0)),1,0)</f>
        <v>0</v>
      </c>
      <c r="J50" s="3">
        <f>IF(AND(IF('차트 정리 표'!$P$2 = 표메인[[#This Row],[연령대]], 1, 0),IF(COUNT(표장르정리[[#This Row],[Stealth]]),1,0)),1,0)</f>
        <v>0</v>
      </c>
      <c r="K50" s="3">
        <f>IF(AND(IF('차트 정리 표'!$P$2 = 표메인[[#This Row],[연령대]], 1, 0),IF(COUNT(표장르정리[[#This Row],[Strategy]]),1,0)),1,0)</f>
        <v>0</v>
      </c>
      <c r="L50" s="3">
        <f>IF(AND(IF('차트 정리 표'!$P$2 = 표메인[[#This Row],[연령대]], 1, 0),IF(COUNT(표장르정리[[#This Row],[Puzzle]]),1,0)),1,0)</f>
        <v>0</v>
      </c>
      <c r="M50" s="3">
        <f>IF(AND(IF('차트 정리 표'!$P$2 = 표메인[[#This Row],[연령대]], 1, 0),IF(COUNT(표장르정리[[#This Row],[Board]]),1,0)),1,0)</f>
        <v>0</v>
      </c>
      <c r="N50" s="3">
        <f>IF(AND(IF('차트 정리 표'!$P$2 = 표메인[[#This Row],[연령대]], 1, 0),IF(COUNT(표장르정리[[#This Row],[Arcade]]),1,0)),1,0)</f>
        <v>0</v>
      </c>
      <c r="O50" s="3">
        <f>IF(AND(IF('차트 정리 표'!$P$2 = 표메인[[#This Row],[연령대]], 1, 0),IF(COUNT(표장르정리[[#This Row],[Simulation]]),1,0)),1,0)</f>
        <v>0</v>
      </c>
      <c r="P50" s="34">
        <f>IF(AND(IF('차트 정리 표'!$P$19 = 표메인[[#This Row],[연령대]], 1, 0),IF('차트 정리 표'!$J$20=표메인[[#This Row],[타격감
시각적 효과]],1,0)),1,0)</f>
        <v>0</v>
      </c>
      <c r="Q50" s="34">
        <f>IF(AND(IF('차트 정리 표'!$P$19 = 표메인[[#This Row],[연령대]], 1, 0),IF('차트 정리 표'!$J$21=표메인[[#This Row],[타격감
시각적 효과]],1,0)),1,0)</f>
        <v>0</v>
      </c>
      <c r="R50" s="34">
        <f>IF(AND(IF('차트 정리 표'!$P$19 = 표메인[[#This Row],[연령대]], 1, 0),IF('차트 정리 표'!$J$22=표메인[[#This Row],[타격감
시각적 효과]],1,0)),1,0)</f>
        <v>0</v>
      </c>
      <c r="S50" s="34">
        <f>IF(AND(IF('차트 정리 표'!$P$19 = 표메인[[#This Row],[연령대]], 1, 0),IF('차트 정리 표'!$J$23=표메인[[#This Row],[타격감
시각적 효과]],1,0)),1,0)</f>
        <v>0</v>
      </c>
      <c r="T50" s="34">
        <f>IF(AND(IF('차트 정리 표'!$P$25 = 표메인[[#This Row],[연령대]], 1, 0),IF('차트 정리 표'!$J$26=표메인[게임몰입도
청각적 효과],1,0)),1,0)</f>
        <v>0</v>
      </c>
      <c r="U50" s="34">
        <f>IF(AND(IF('차트 정리 표'!$P$25 = 표메인[[#This Row],[연령대]], 1, 0),IF('차트 정리 표'!$J$27=표메인[게임몰입도
청각적 효과],1,0)),1,0)</f>
        <v>0</v>
      </c>
      <c r="V50" s="34">
        <f>IF(AND(IF('차트 정리 표'!$P$25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표'!$P$2 = 표메인[[#This Row],[연령대]], 1, 0),IF(COUNT(표장르정리[[#This Row],[RPG]]),1,0)), 1, 0)</f>
        <v>0</v>
      </c>
      <c r="B51" s="3">
        <f>IF(AND(IF('차트 정리 표'!$P$2 = 표메인[[#This Row],[연령대]], 1, 0),IF(COUNT(표장르정리[[#This Row],[AOS]]),1,0)),1,0)</f>
        <v>0</v>
      </c>
      <c r="C51" s="3">
        <f>IF(AND(IF('차트 정리 표'!$P$2 = 표메인[[#This Row],[연령대]], 1, 0),IF(COUNT(표장르정리[[#This Row],[FPS]]),1,0)),1,0)</f>
        <v>0</v>
      </c>
      <c r="D51" s="3">
        <f>IF(AND(IF('차트 정리 표'!$P$2 = 표메인[[#This Row],[연령대]], 1, 0),IF(COUNT(표장르정리[[#This Row],[CCG]]),1,0)),1,0)</f>
        <v>0</v>
      </c>
      <c r="E51" s="3">
        <f>IF(AND(IF('차트 정리 표'!$P$2 = 표메인[[#This Row],[연령대]], 1, 0),IF(COUNT(표장르정리[[#This Row],[Roguelike]]),1,0)),1,0)</f>
        <v>0</v>
      </c>
      <c r="F51" s="3">
        <f>IF(AND(IF('차트 정리 표'!$P$2 = 표메인[[#This Row],[연령대]], 1, 0),IF(COUNT(표장르정리[[#This Row],[Soulslike]]),1,0)),1,0)</f>
        <v>0</v>
      </c>
      <c r="G51" s="3">
        <f>IF(AND(IF('차트 정리 표'!$P$2 = 표메인[[#This Row],[연령대]], 1, 0),IF(COUNT(표장르정리[[#This Row],[Rhythm]]),1,0)),1,0)</f>
        <v>0</v>
      </c>
      <c r="H51" s="3">
        <f>IF(AND(IF('차트 정리 표'!$P$2 = 표메인[[#This Row],[연령대]], 1, 0),IF(COUNT(표장르정리[[#This Row],[Racing]]),1,0)),1,0)</f>
        <v>0</v>
      </c>
      <c r="I51" s="3">
        <f>IF(AND(IF('차트 정리 표'!$P$2 = 표메인[[#This Row],[연령대]], 1, 0),IF(COUNT(표장르정리[[#This Row],[Sport]]),1,0)),1,0)</f>
        <v>0</v>
      </c>
      <c r="J51" s="3">
        <f>IF(AND(IF('차트 정리 표'!$P$2 = 표메인[[#This Row],[연령대]], 1, 0),IF(COUNT(표장르정리[[#This Row],[Stealth]]),1,0)),1,0)</f>
        <v>0</v>
      </c>
      <c r="K51" s="3">
        <f>IF(AND(IF('차트 정리 표'!$P$2 = 표메인[[#This Row],[연령대]], 1, 0),IF(COUNT(표장르정리[[#This Row],[Strategy]]),1,0)),1,0)</f>
        <v>0</v>
      </c>
      <c r="L51" s="3">
        <f>IF(AND(IF('차트 정리 표'!$P$2 = 표메인[[#This Row],[연령대]], 1, 0),IF(COUNT(표장르정리[[#This Row],[Puzzle]]),1,0)),1,0)</f>
        <v>0</v>
      </c>
      <c r="M51" s="3">
        <f>IF(AND(IF('차트 정리 표'!$P$2 = 표메인[[#This Row],[연령대]], 1, 0),IF(COUNT(표장르정리[[#This Row],[Board]]),1,0)),1,0)</f>
        <v>0</v>
      </c>
      <c r="N51" s="3">
        <f>IF(AND(IF('차트 정리 표'!$P$2 = 표메인[[#This Row],[연령대]], 1, 0),IF(COUNT(표장르정리[[#This Row],[Arcade]]),1,0)),1,0)</f>
        <v>0</v>
      </c>
      <c r="O51" s="3">
        <f>IF(AND(IF('차트 정리 표'!$P$2 = 표메인[[#This Row],[연령대]], 1, 0),IF(COUNT(표장르정리[[#This Row],[Simulation]]),1,0)),1,0)</f>
        <v>0</v>
      </c>
      <c r="P51" s="34">
        <f>IF(AND(IF('차트 정리 표'!$P$19 = 표메인[[#This Row],[연령대]], 1, 0),IF('차트 정리 표'!$J$20=표메인[[#This Row],[타격감
시각적 효과]],1,0)),1,0)</f>
        <v>0</v>
      </c>
      <c r="Q51" s="34">
        <f>IF(AND(IF('차트 정리 표'!$P$19 = 표메인[[#This Row],[연령대]], 1, 0),IF('차트 정리 표'!$J$21=표메인[[#This Row],[타격감
시각적 효과]],1,0)),1,0)</f>
        <v>0</v>
      </c>
      <c r="R51" s="34">
        <f>IF(AND(IF('차트 정리 표'!$P$19 = 표메인[[#This Row],[연령대]], 1, 0),IF('차트 정리 표'!$J$22=표메인[[#This Row],[타격감
시각적 효과]],1,0)),1,0)</f>
        <v>0</v>
      </c>
      <c r="S51" s="34">
        <f>IF(AND(IF('차트 정리 표'!$P$19 = 표메인[[#This Row],[연령대]], 1, 0),IF('차트 정리 표'!$J$23=표메인[[#This Row],[타격감
시각적 효과]],1,0)),1,0)</f>
        <v>0</v>
      </c>
      <c r="T51" s="34">
        <f>IF(AND(IF('차트 정리 표'!$P$25 = 표메인[[#This Row],[연령대]], 1, 0),IF('차트 정리 표'!$J$26=표메인[게임몰입도
청각적 효과],1,0)),1,0)</f>
        <v>0</v>
      </c>
      <c r="U51" s="34">
        <f>IF(AND(IF('차트 정리 표'!$P$25 = 표메인[[#This Row],[연령대]], 1, 0),IF('차트 정리 표'!$J$27=표메인[게임몰입도
청각적 효과],1,0)),1,0)</f>
        <v>0</v>
      </c>
      <c r="V51" s="34">
        <f>IF(AND(IF('차트 정리 표'!$P$25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표'!$P$2 = 표메인[[#This Row],[연령대]], 1, 0),IF(COUNT(표장르정리[[#This Row],[RPG]]),1,0)), 1, 0)</f>
        <v>0</v>
      </c>
      <c r="B52" s="3">
        <f>IF(AND(IF('차트 정리 표'!$P$2 = 표메인[[#This Row],[연령대]], 1, 0),IF(COUNT(표장르정리[[#This Row],[AOS]]),1,0)),1,0)</f>
        <v>0</v>
      </c>
      <c r="C52" s="3">
        <f>IF(AND(IF('차트 정리 표'!$P$2 = 표메인[[#This Row],[연령대]], 1, 0),IF(COUNT(표장르정리[[#This Row],[FPS]]),1,0)),1,0)</f>
        <v>0</v>
      </c>
      <c r="D52" s="3">
        <f>IF(AND(IF('차트 정리 표'!$P$2 = 표메인[[#This Row],[연령대]], 1, 0),IF(COUNT(표장르정리[[#This Row],[CCG]]),1,0)),1,0)</f>
        <v>0</v>
      </c>
      <c r="E52" s="3">
        <f>IF(AND(IF('차트 정리 표'!$P$2 = 표메인[[#This Row],[연령대]], 1, 0),IF(COUNT(표장르정리[[#This Row],[Roguelike]]),1,0)),1,0)</f>
        <v>0</v>
      </c>
      <c r="F52" s="3">
        <f>IF(AND(IF('차트 정리 표'!$P$2 = 표메인[[#This Row],[연령대]], 1, 0),IF(COUNT(표장르정리[[#This Row],[Soulslike]]),1,0)),1,0)</f>
        <v>0</v>
      </c>
      <c r="G52" s="3">
        <f>IF(AND(IF('차트 정리 표'!$P$2 = 표메인[[#This Row],[연령대]], 1, 0),IF(COUNT(표장르정리[[#This Row],[Rhythm]]),1,0)),1,0)</f>
        <v>0</v>
      </c>
      <c r="H52" s="3">
        <f>IF(AND(IF('차트 정리 표'!$P$2 = 표메인[[#This Row],[연령대]], 1, 0),IF(COUNT(표장르정리[[#This Row],[Racing]]),1,0)),1,0)</f>
        <v>0</v>
      </c>
      <c r="I52" s="3">
        <f>IF(AND(IF('차트 정리 표'!$P$2 = 표메인[[#This Row],[연령대]], 1, 0),IF(COUNT(표장르정리[[#This Row],[Sport]]),1,0)),1,0)</f>
        <v>0</v>
      </c>
      <c r="J52" s="3">
        <f>IF(AND(IF('차트 정리 표'!$P$2 = 표메인[[#This Row],[연령대]], 1, 0),IF(COUNT(표장르정리[[#This Row],[Stealth]]),1,0)),1,0)</f>
        <v>0</v>
      </c>
      <c r="K52" s="3">
        <f>IF(AND(IF('차트 정리 표'!$P$2 = 표메인[[#This Row],[연령대]], 1, 0),IF(COUNT(표장르정리[[#This Row],[Strategy]]),1,0)),1,0)</f>
        <v>0</v>
      </c>
      <c r="L52" s="3">
        <f>IF(AND(IF('차트 정리 표'!$P$2 = 표메인[[#This Row],[연령대]], 1, 0),IF(COUNT(표장르정리[[#This Row],[Puzzle]]),1,0)),1,0)</f>
        <v>0</v>
      </c>
      <c r="M52" s="3">
        <f>IF(AND(IF('차트 정리 표'!$P$2 = 표메인[[#This Row],[연령대]], 1, 0),IF(COUNT(표장르정리[[#This Row],[Board]]),1,0)),1,0)</f>
        <v>0</v>
      </c>
      <c r="N52" s="3">
        <f>IF(AND(IF('차트 정리 표'!$P$2 = 표메인[[#This Row],[연령대]], 1, 0),IF(COUNT(표장르정리[[#This Row],[Arcade]]),1,0)),1,0)</f>
        <v>0</v>
      </c>
      <c r="O52" s="3">
        <f>IF(AND(IF('차트 정리 표'!$P$2 = 표메인[[#This Row],[연령대]], 1, 0),IF(COUNT(표장르정리[[#This Row],[Simulation]]),1,0)),1,0)</f>
        <v>0</v>
      </c>
      <c r="P52" s="34">
        <f>IF(AND(IF('차트 정리 표'!$P$19 = 표메인[[#This Row],[연령대]], 1, 0),IF('차트 정리 표'!$J$20=표메인[[#This Row],[타격감
시각적 효과]],1,0)),1,0)</f>
        <v>0</v>
      </c>
      <c r="Q52" s="34">
        <f>IF(AND(IF('차트 정리 표'!$P$19 = 표메인[[#This Row],[연령대]], 1, 0),IF('차트 정리 표'!$J$21=표메인[[#This Row],[타격감
시각적 효과]],1,0)),1,0)</f>
        <v>0</v>
      </c>
      <c r="R52" s="34">
        <f>IF(AND(IF('차트 정리 표'!$P$19 = 표메인[[#This Row],[연령대]], 1, 0),IF('차트 정리 표'!$J$22=표메인[[#This Row],[타격감
시각적 효과]],1,0)),1,0)</f>
        <v>0</v>
      </c>
      <c r="S52" s="34">
        <f>IF(AND(IF('차트 정리 표'!$P$19 = 표메인[[#This Row],[연령대]], 1, 0),IF('차트 정리 표'!$J$23=표메인[[#This Row],[타격감
시각적 효과]],1,0)),1,0)</f>
        <v>0</v>
      </c>
      <c r="T52" s="34">
        <f>IF(AND(IF('차트 정리 표'!$P$25 = 표메인[[#This Row],[연령대]], 1, 0),IF('차트 정리 표'!$J$26=표메인[게임몰입도
청각적 효과],1,0)),1,0)</f>
        <v>0</v>
      </c>
      <c r="U52" s="34">
        <f>IF(AND(IF('차트 정리 표'!$P$25 = 표메인[[#This Row],[연령대]], 1, 0),IF('차트 정리 표'!$J$27=표메인[게임몰입도
청각적 효과],1,0)),1,0)</f>
        <v>0</v>
      </c>
      <c r="V52" s="34">
        <f>IF(AND(IF('차트 정리 표'!$P$25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표'!$P$2 = 표메인[[#This Row],[연령대]], 1, 0),IF(COUNT(표장르정리[[#This Row],[RPG]]),1,0)), 1, 0)</f>
        <v>0</v>
      </c>
      <c r="B53" s="3">
        <f>IF(AND(IF('차트 정리 표'!$P$2 = 표메인[[#This Row],[연령대]], 1, 0),IF(COUNT(표장르정리[[#This Row],[AOS]]),1,0)),1,0)</f>
        <v>0</v>
      </c>
      <c r="C53" s="3">
        <f>IF(AND(IF('차트 정리 표'!$P$2 = 표메인[[#This Row],[연령대]], 1, 0),IF(COUNT(표장르정리[[#This Row],[FPS]]),1,0)),1,0)</f>
        <v>0</v>
      </c>
      <c r="D53" s="3">
        <f>IF(AND(IF('차트 정리 표'!$P$2 = 표메인[[#This Row],[연령대]], 1, 0),IF(COUNT(표장르정리[[#This Row],[CCG]]),1,0)),1,0)</f>
        <v>0</v>
      </c>
      <c r="E53" s="3">
        <f>IF(AND(IF('차트 정리 표'!$P$2 = 표메인[[#This Row],[연령대]], 1, 0),IF(COUNT(표장르정리[[#This Row],[Roguelike]]),1,0)),1,0)</f>
        <v>0</v>
      </c>
      <c r="F53" s="3">
        <f>IF(AND(IF('차트 정리 표'!$P$2 = 표메인[[#This Row],[연령대]], 1, 0),IF(COUNT(표장르정리[[#This Row],[Soulslike]]),1,0)),1,0)</f>
        <v>0</v>
      </c>
      <c r="G53" s="3">
        <f>IF(AND(IF('차트 정리 표'!$P$2 = 표메인[[#This Row],[연령대]], 1, 0),IF(COUNT(표장르정리[[#This Row],[Rhythm]]),1,0)),1,0)</f>
        <v>0</v>
      </c>
      <c r="H53" s="3">
        <f>IF(AND(IF('차트 정리 표'!$P$2 = 표메인[[#This Row],[연령대]], 1, 0),IF(COUNT(표장르정리[[#This Row],[Racing]]),1,0)),1,0)</f>
        <v>0</v>
      </c>
      <c r="I53" s="3">
        <f>IF(AND(IF('차트 정리 표'!$P$2 = 표메인[[#This Row],[연령대]], 1, 0),IF(COUNT(표장르정리[[#This Row],[Sport]]),1,0)),1,0)</f>
        <v>0</v>
      </c>
      <c r="J53" s="3">
        <f>IF(AND(IF('차트 정리 표'!$P$2 = 표메인[[#This Row],[연령대]], 1, 0),IF(COUNT(표장르정리[[#This Row],[Stealth]]),1,0)),1,0)</f>
        <v>0</v>
      </c>
      <c r="K53" s="3">
        <f>IF(AND(IF('차트 정리 표'!$P$2 = 표메인[[#This Row],[연령대]], 1, 0),IF(COUNT(표장르정리[[#This Row],[Strategy]]),1,0)),1,0)</f>
        <v>0</v>
      </c>
      <c r="L53" s="3">
        <f>IF(AND(IF('차트 정리 표'!$P$2 = 표메인[[#This Row],[연령대]], 1, 0),IF(COUNT(표장르정리[[#This Row],[Puzzle]]),1,0)),1,0)</f>
        <v>0</v>
      </c>
      <c r="M53" s="3">
        <f>IF(AND(IF('차트 정리 표'!$P$2 = 표메인[[#This Row],[연령대]], 1, 0),IF(COUNT(표장르정리[[#This Row],[Board]]),1,0)),1,0)</f>
        <v>0</v>
      </c>
      <c r="N53" s="3">
        <f>IF(AND(IF('차트 정리 표'!$P$2 = 표메인[[#This Row],[연령대]], 1, 0),IF(COUNT(표장르정리[[#This Row],[Arcade]]),1,0)),1,0)</f>
        <v>0</v>
      </c>
      <c r="O53" s="3">
        <f>IF(AND(IF('차트 정리 표'!$P$2 = 표메인[[#This Row],[연령대]], 1, 0),IF(COUNT(표장르정리[[#This Row],[Simulation]]),1,0)),1,0)</f>
        <v>0</v>
      </c>
      <c r="P53" s="34">
        <f>IF(AND(IF('차트 정리 표'!$P$19 = 표메인[[#This Row],[연령대]], 1, 0),IF('차트 정리 표'!$J$20=표메인[[#This Row],[타격감
시각적 효과]],1,0)),1,0)</f>
        <v>0</v>
      </c>
      <c r="Q53" s="34">
        <f>IF(AND(IF('차트 정리 표'!$P$19 = 표메인[[#This Row],[연령대]], 1, 0),IF('차트 정리 표'!$J$21=표메인[[#This Row],[타격감
시각적 효과]],1,0)),1,0)</f>
        <v>0</v>
      </c>
      <c r="R53" s="34">
        <f>IF(AND(IF('차트 정리 표'!$P$19 = 표메인[[#This Row],[연령대]], 1, 0),IF('차트 정리 표'!$J$22=표메인[[#This Row],[타격감
시각적 효과]],1,0)),1,0)</f>
        <v>0</v>
      </c>
      <c r="S53" s="34">
        <f>IF(AND(IF('차트 정리 표'!$P$19 = 표메인[[#This Row],[연령대]], 1, 0),IF('차트 정리 표'!$J$23=표메인[[#This Row],[타격감
시각적 효과]],1,0)),1,0)</f>
        <v>0</v>
      </c>
      <c r="T53" s="34">
        <f>IF(AND(IF('차트 정리 표'!$P$25 = 표메인[[#This Row],[연령대]], 1, 0),IF('차트 정리 표'!$J$26=표메인[게임몰입도
청각적 효과],1,0)),1,0)</f>
        <v>0</v>
      </c>
      <c r="U53" s="34">
        <f>IF(AND(IF('차트 정리 표'!$P$25 = 표메인[[#This Row],[연령대]], 1, 0),IF('차트 정리 표'!$J$27=표메인[게임몰입도
청각적 효과],1,0)),1,0)</f>
        <v>0</v>
      </c>
      <c r="V53" s="34">
        <f>IF(AND(IF('차트 정리 표'!$P$25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표'!$P$2 = 표메인[[#This Row],[연령대]], 1, 0),IF(COUNT(표장르정리[[#This Row],[RPG]]),1,0)), 1, 0)</f>
        <v>0</v>
      </c>
      <c r="B54" s="3">
        <f>IF(AND(IF('차트 정리 표'!$P$2 = 표메인[[#This Row],[연령대]], 1, 0),IF(COUNT(표장르정리[[#This Row],[AOS]]),1,0)),1,0)</f>
        <v>0</v>
      </c>
      <c r="C54" s="3">
        <f>IF(AND(IF('차트 정리 표'!$P$2 = 표메인[[#This Row],[연령대]], 1, 0),IF(COUNT(표장르정리[[#This Row],[FPS]]),1,0)),1,0)</f>
        <v>0</v>
      </c>
      <c r="D54" s="3">
        <f>IF(AND(IF('차트 정리 표'!$P$2 = 표메인[[#This Row],[연령대]], 1, 0),IF(COUNT(표장르정리[[#This Row],[CCG]]),1,0)),1,0)</f>
        <v>0</v>
      </c>
      <c r="E54" s="3">
        <f>IF(AND(IF('차트 정리 표'!$P$2 = 표메인[[#This Row],[연령대]], 1, 0),IF(COUNT(표장르정리[[#This Row],[Roguelike]]),1,0)),1,0)</f>
        <v>0</v>
      </c>
      <c r="F54" s="3">
        <f>IF(AND(IF('차트 정리 표'!$P$2 = 표메인[[#This Row],[연령대]], 1, 0),IF(COUNT(표장르정리[[#This Row],[Soulslike]]),1,0)),1,0)</f>
        <v>0</v>
      </c>
      <c r="G54" s="3">
        <f>IF(AND(IF('차트 정리 표'!$P$2 = 표메인[[#This Row],[연령대]], 1, 0),IF(COUNT(표장르정리[[#This Row],[Rhythm]]),1,0)),1,0)</f>
        <v>0</v>
      </c>
      <c r="H54" s="3">
        <f>IF(AND(IF('차트 정리 표'!$P$2 = 표메인[[#This Row],[연령대]], 1, 0),IF(COUNT(표장르정리[[#This Row],[Racing]]),1,0)),1,0)</f>
        <v>0</v>
      </c>
      <c r="I54" s="3">
        <f>IF(AND(IF('차트 정리 표'!$P$2 = 표메인[[#This Row],[연령대]], 1, 0),IF(COUNT(표장르정리[[#This Row],[Sport]]),1,0)),1,0)</f>
        <v>0</v>
      </c>
      <c r="J54" s="3">
        <f>IF(AND(IF('차트 정리 표'!$P$2 = 표메인[[#This Row],[연령대]], 1, 0),IF(COUNT(표장르정리[[#This Row],[Stealth]]),1,0)),1,0)</f>
        <v>0</v>
      </c>
      <c r="K54" s="3">
        <f>IF(AND(IF('차트 정리 표'!$P$2 = 표메인[[#This Row],[연령대]], 1, 0),IF(COUNT(표장르정리[[#This Row],[Strategy]]),1,0)),1,0)</f>
        <v>0</v>
      </c>
      <c r="L54" s="3">
        <f>IF(AND(IF('차트 정리 표'!$P$2 = 표메인[[#This Row],[연령대]], 1, 0),IF(COUNT(표장르정리[[#This Row],[Puzzle]]),1,0)),1,0)</f>
        <v>0</v>
      </c>
      <c r="M54" s="3">
        <f>IF(AND(IF('차트 정리 표'!$P$2 = 표메인[[#This Row],[연령대]], 1, 0),IF(COUNT(표장르정리[[#This Row],[Board]]),1,0)),1,0)</f>
        <v>0</v>
      </c>
      <c r="N54" s="3">
        <f>IF(AND(IF('차트 정리 표'!$P$2 = 표메인[[#This Row],[연령대]], 1, 0),IF(COUNT(표장르정리[[#This Row],[Arcade]]),1,0)),1,0)</f>
        <v>0</v>
      </c>
      <c r="O54" s="3">
        <f>IF(AND(IF('차트 정리 표'!$P$2 = 표메인[[#This Row],[연령대]], 1, 0),IF(COUNT(표장르정리[[#This Row],[Simulation]]),1,0)),1,0)</f>
        <v>0</v>
      </c>
      <c r="P54" s="34">
        <f>IF(AND(IF('차트 정리 표'!$P$19 = 표메인[[#This Row],[연령대]], 1, 0),IF('차트 정리 표'!$J$20=표메인[[#This Row],[타격감
시각적 효과]],1,0)),1,0)</f>
        <v>0</v>
      </c>
      <c r="Q54" s="34">
        <f>IF(AND(IF('차트 정리 표'!$P$19 = 표메인[[#This Row],[연령대]], 1, 0),IF('차트 정리 표'!$J$21=표메인[[#This Row],[타격감
시각적 효과]],1,0)),1,0)</f>
        <v>0</v>
      </c>
      <c r="R54" s="34">
        <f>IF(AND(IF('차트 정리 표'!$P$19 = 표메인[[#This Row],[연령대]], 1, 0),IF('차트 정리 표'!$J$22=표메인[[#This Row],[타격감
시각적 효과]],1,0)),1,0)</f>
        <v>0</v>
      </c>
      <c r="S54" s="34">
        <f>IF(AND(IF('차트 정리 표'!$P$19 = 표메인[[#This Row],[연령대]], 1, 0),IF('차트 정리 표'!$J$23=표메인[[#This Row],[타격감
시각적 효과]],1,0)),1,0)</f>
        <v>0</v>
      </c>
      <c r="T54" s="34">
        <f>IF(AND(IF('차트 정리 표'!$P$25 = 표메인[[#This Row],[연령대]], 1, 0),IF('차트 정리 표'!$J$26=표메인[게임몰입도
청각적 효과],1,0)),1,0)</f>
        <v>0</v>
      </c>
      <c r="U54" s="34">
        <f>IF(AND(IF('차트 정리 표'!$P$25 = 표메인[[#This Row],[연령대]], 1, 0),IF('차트 정리 표'!$J$27=표메인[게임몰입도
청각적 효과],1,0)),1,0)</f>
        <v>0</v>
      </c>
      <c r="V54" s="34">
        <f>IF(AND(IF('차트 정리 표'!$P$25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표'!$P$2 = 표메인[[#This Row],[연령대]], 1, 0),IF(COUNT(표장르정리[[#This Row],[RPG]]),1,0)), 1, 0)</f>
        <v>0</v>
      </c>
      <c r="B55" s="3">
        <f>IF(AND(IF('차트 정리 표'!$P$2 = 표메인[[#This Row],[연령대]], 1, 0),IF(COUNT(표장르정리[[#This Row],[AOS]]),1,0)),1,0)</f>
        <v>0</v>
      </c>
      <c r="C55" s="3">
        <f>IF(AND(IF('차트 정리 표'!$P$2 = 표메인[[#This Row],[연령대]], 1, 0),IF(COUNT(표장르정리[[#This Row],[FPS]]),1,0)),1,0)</f>
        <v>0</v>
      </c>
      <c r="D55" s="3">
        <f>IF(AND(IF('차트 정리 표'!$P$2 = 표메인[[#This Row],[연령대]], 1, 0),IF(COUNT(표장르정리[[#This Row],[CCG]]),1,0)),1,0)</f>
        <v>0</v>
      </c>
      <c r="E55" s="3">
        <f>IF(AND(IF('차트 정리 표'!$P$2 = 표메인[[#This Row],[연령대]], 1, 0),IF(COUNT(표장르정리[[#This Row],[Roguelike]]),1,0)),1,0)</f>
        <v>0</v>
      </c>
      <c r="F55" s="3">
        <f>IF(AND(IF('차트 정리 표'!$P$2 = 표메인[[#This Row],[연령대]], 1, 0),IF(COUNT(표장르정리[[#This Row],[Soulslike]]),1,0)),1,0)</f>
        <v>0</v>
      </c>
      <c r="G55" s="3">
        <f>IF(AND(IF('차트 정리 표'!$P$2 = 표메인[[#This Row],[연령대]], 1, 0),IF(COUNT(표장르정리[[#This Row],[Rhythm]]),1,0)),1,0)</f>
        <v>0</v>
      </c>
      <c r="H55" s="3">
        <f>IF(AND(IF('차트 정리 표'!$P$2 = 표메인[[#This Row],[연령대]], 1, 0),IF(COUNT(표장르정리[[#This Row],[Racing]]),1,0)),1,0)</f>
        <v>0</v>
      </c>
      <c r="I55" s="3">
        <f>IF(AND(IF('차트 정리 표'!$P$2 = 표메인[[#This Row],[연령대]], 1, 0),IF(COUNT(표장르정리[[#This Row],[Sport]]),1,0)),1,0)</f>
        <v>0</v>
      </c>
      <c r="J55" s="3">
        <f>IF(AND(IF('차트 정리 표'!$P$2 = 표메인[[#This Row],[연령대]], 1, 0),IF(COUNT(표장르정리[[#This Row],[Stealth]]),1,0)),1,0)</f>
        <v>0</v>
      </c>
      <c r="K55" s="3">
        <f>IF(AND(IF('차트 정리 표'!$P$2 = 표메인[[#This Row],[연령대]], 1, 0),IF(COUNT(표장르정리[[#This Row],[Strategy]]),1,0)),1,0)</f>
        <v>0</v>
      </c>
      <c r="L55" s="3">
        <f>IF(AND(IF('차트 정리 표'!$P$2 = 표메인[[#This Row],[연령대]], 1, 0),IF(COUNT(표장르정리[[#This Row],[Puzzle]]),1,0)),1,0)</f>
        <v>0</v>
      </c>
      <c r="M55" s="3">
        <f>IF(AND(IF('차트 정리 표'!$P$2 = 표메인[[#This Row],[연령대]], 1, 0),IF(COUNT(표장르정리[[#This Row],[Board]]),1,0)),1,0)</f>
        <v>0</v>
      </c>
      <c r="N55" s="3">
        <f>IF(AND(IF('차트 정리 표'!$P$2 = 표메인[[#This Row],[연령대]], 1, 0),IF(COUNT(표장르정리[[#This Row],[Arcade]]),1,0)),1,0)</f>
        <v>0</v>
      </c>
      <c r="O55" s="3">
        <f>IF(AND(IF('차트 정리 표'!$P$2 = 표메인[[#This Row],[연령대]], 1, 0),IF(COUNT(표장르정리[[#This Row],[Simulation]]),1,0)),1,0)</f>
        <v>0</v>
      </c>
      <c r="P55" s="34">
        <f>IF(AND(IF('차트 정리 표'!$P$19 = 표메인[[#This Row],[연령대]], 1, 0),IF('차트 정리 표'!$J$20=표메인[[#This Row],[타격감
시각적 효과]],1,0)),1,0)</f>
        <v>0</v>
      </c>
      <c r="Q55" s="34">
        <f>IF(AND(IF('차트 정리 표'!$P$19 = 표메인[[#This Row],[연령대]], 1, 0),IF('차트 정리 표'!$J$21=표메인[[#This Row],[타격감
시각적 효과]],1,0)),1,0)</f>
        <v>0</v>
      </c>
      <c r="R55" s="34">
        <f>IF(AND(IF('차트 정리 표'!$P$19 = 표메인[[#This Row],[연령대]], 1, 0),IF('차트 정리 표'!$J$22=표메인[[#This Row],[타격감
시각적 효과]],1,0)),1,0)</f>
        <v>0</v>
      </c>
      <c r="S55" s="34">
        <f>IF(AND(IF('차트 정리 표'!$P$19 = 표메인[[#This Row],[연령대]], 1, 0),IF('차트 정리 표'!$J$23=표메인[[#This Row],[타격감
시각적 효과]],1,0)),1,0)</f>
        <v>0</v>
      </c>
      <c r="T55" s="34">
        <f>IF(AND(IF('차트 정리 표'!$P$25 = 표메인[[#This Row],[연령대]], 1, 0),IF('차트 정리 표'!$J$26=표메인[게임몰입도
청각적 효과],1,0)),1,0)</f>
        <v>0</v>
      </c>
      <c r="U55" s="34">
        <f>IF(AND(IF('차트 정리 표'!$P$25 = 표메인[[#This Row],[연령대]], 1, 0),IF('차트 정리 표'!$J$27=표메인[게임몰입도
청각적 효과],1,0)),1,0)</f>
        <v>0</v>
      </c>
      <c r="V55" s="34">
        <f>IF(AND(IF('차트 정리 표'!$P$25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표'!$P$2 = 표메인[[#This Row],[연령대]], 1, 0),IF(COUNT(표장르정리[[#This Row],[RPG]]),1,0)), 1, 0)</f>
        <v>0</v>
      </c>
      <c r="B56" s="3">
        <f>IF(AND(IF('차트 정리 표'!$P$2 = 표메인[[#This Row],[연령대]], 1, 0),IF(COUNT(표장르정리[[#This Row],[AOS]]),1,0)),1,0)</f>
        <v>0</v>
      </c>
      <c r="C56" s="3">
        <f>IF(AND(IF('차트 정리 표'!$P$2 = 표메인[[#This Row],[연령대]], 1, 0),IF(COUNT(표장르정리[[#This Row],[FPS]]),1,0)),1,0)</f>
        <v>0</v>
      </c>
      <c r="D56" s="3">
        <f>IF(AND(IF('차트 정리 표'!$P$2 = 표메인[[#This Row],[연령대]], 1, 0),IF(COUNT(표장르정리[[#This Row],[CCG]]),1,0)),1,0)</f>
        <v>0</v>
      </c>
      <c r="E56" s="3">
        <f>IF(AND(IF('차트 정리 표'!$P$2 = 표메인[[#This Row],[연령대]], 1, 0),IF(COUNT(표장르정리[[#This Row],[Roguelike]]),1,0)),1,0)</f>
        <v>0</v>
      </c>
      <c r="F56" s="3">
        <f>IF(AND(IF('차트 정리 표'!$P$2 = 표메인[[#This Row],[연령대]], 1, 0),IF(COUNT(표장르정리[[#This Row],[Soulslike]]),1,0)),1,0)</f>
        <v>0</v>
      </c>
      <c r="G56" s="3">
        <f>IF(AND(IF('차트 정리 표'!$P$2 = 표메인[[#This Row],[연령대]], 1, 0),IF(COUNT(표장르정리[[#This Row],[Rhythm]]),1,0)),1,0)</f>
        <v>0</v>
      </c>
      <c r="H56" s="3">
        <f>IF(AND(IF('차트 정리 표'!$P$2 = 표메인[[#This Row],[연령대]], 1, 0),IF(COUNT(표장르정리[[#This Row],[Racing]]),1,0)),1,0)</f>
        <v>0</v>
      </c>
      <c r="I56" s="3">
        <f>IF(AND(IF('차트 정리 표'!$P$2 = 표메인[[#This Row],[연령대]], 1, 0),IF(COUNT(표장르정리[[#This Row],[Sport]]),1,0)),1,0)</f>
        <v>0</v>
      </c>
      <c r="J56" s="3">
        <f>IF(AND(IF('차트 정리 표'!$P$2 = 표메인[[#This Row],[연령대]], 1, 0),IF(COUNT(표장르정리[[#This Row],[Stealth]]),1,0)),1,0)</f>
        <v>0</v>
      </c>
      <c r="K56" s="3">
        <f>IF(AND(IF('차트 정리 표'!$P$2 = 표메인[[#This Row],[연령대]], 1, 0),IF(COUNT(표장르정리[[#This Row],[Strategy]]),1,0)),1,0)</f>
        <v>0</v>
      </c>
      <c r="L56" s="3">
        <f>IF(AND(IF('차트 정리 표'!$P$2 = 표메인[[#This Row],[연령대]], 1, 0),IF(COUNT(표장르정리[[#This Row],[Puzzle]]),1,0)),1,0)</f>
        <v>0</v>
      </c>
      <c r="M56" s="3">
        <f>IF(AND(IF('차트 정리 표'!$P$2 = 표메인[[#This Row],[연령대]], 1, 0),IF(COUNT(표장르정리[[#This Row],[Board]]),1,0)),1,0)</f>
        <v>0</v>
      </c>
      <c r="N56" s="3">
        <f>IF(AND(IF('차트 정리 표'!$P$2 = 표메인[[#This Row],[연령대]], 1, 0),IF(COUNT(표장르정리[[#This Row],[Arcade]]),1,0)),1,0)</f>
        <v>0</v>
      </c>
      <c r="O56" s="3">
        <f>IF(AND(IF('차트 정리 표'!$P$2 = 표메인[[#This Row],[연령대]], 1, 0),IF(COUNT(표장르정리[[#This Row],[Simulation]]),1,0)),1,0)</f>
        <v>0</v>
      </c>
      <c r="P56" s="34">
        <f>IF(AND(IF('차트 정리 표'!$P$19 = 표메인[[#This Row],[연령대]], 1, 0),IF('차트 정리 표'!$J$20=표메인[[#This Row],[타격감
시각적 효과]],1,0)),1,0)</f>
        <v>0</v>
      </c>
      <c r="Q56" s="34">
        <f>IF(AND(IF('차트 정리 표'!$P$19 = 표메인[[#This Row],[연령대]], 1, 0),IF('차트 정리 표'!$J$21=표메인[[#This Row],[타격감
시각적 효과]],1,0)),1,0)</f>
        <v>0</v>
      </c>
      <c r="R56" s="34">
        <f>IF(AND(IF('차트 정리 표'!$P$19 = 표메인[[#This Row],[연령대]], 1, 0),IF('차트 정리 표'!$J$22=표메인[[#This Row],[타격감
시각적 효과]],1,0)),1,0)</f>
        <v>0</v>
      </c>
      <c r="S56" s="34">
        <f>IF(AND(IF('차트 정리 표'!$P$19 = 표메인[[#This Row],[연령대]], 1, 0),IF('차트 정리 표'!$J$23=표메인[[#This Row],[타격감
시각적 효과]],1,0)),1,0)</f>
        <v>0</v>
      </c>
      <c r="T56" s="34">
        <f>IF(AND(IF('차트 정리 표'!$P$25 = 표메인[[#This Row],[연령대]], 1, 0),IF('차트 정리 표'!$J$26=표메인[게임몰입도
청각적 효과],1,0)),1,0)</f>
        <v>0</v>
      </c>
      <c r="U56" s="34">
        <f>IF(AND(IF('차트 정리 표'!$P$25 = 표메인[[#This Row],[연령대]], 1, 0),IF('차트 정리 표'!$J$27=표메인[게임몰입도
청각적 효과],1,0)),1,0)</f>
        <v>0</v>
      </c>
      <c r="V56" s="34">
        <f>IF(AND(IF('차트 정리 표'!$P$25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표'!$P$2 = 표메인[[#This Row],[연령대]], 1, 0),IF(COUNT(표장르정리[[#This Row],[RPG]]),1,0)), 1, 0)</f>
        <v>0</v>
      </c>
      <c r="B57" s="3">
        <f>IF(AND(IF('차트 정리 표'!$P$2 = 표메인[[#This Row],[연령대]], 1, 0),IF(COUNT(표장르정리[[#This Row],[AOS]]),1,0)),1,0)</f>
        <v>0</v>
      </c>
      <c r="C57" s="3">
        <f>IF(AND(IF('차트 정리 표'!$P$2 = 표메인[[#This Row],[연령대]], 1, 0),IF(COUNT(표장르정리[[#This Row],[FPS]]),1,0)),1,0)</f>
        <v>0</v>
      </c>
      <c r="D57" s="3">
        <f>IF(AND(IF('차트 정리 표'!$P$2 = 표메인[[#This Row],[연령대]], 1, 0),IF(COUNT(표장르정리[[#This Row],[CCG]]),1,0)),1,0)</f>
        <v>0</v>
      </c>
      <c r="E57" s="3">
        <f>IF(AND(IF('차트 정리 표'!$P$2 = 표메인[[#This Row],[연령대]], 1, 0),IF(COUNT(표장르정리[[#This Row],[Roguelike]]),1,0)),1,0)</f>
        <v>0</v>
      </c>
      <c r="F57" s="3">
        <f>IF(AND(IF('차트 정리 표'!$P$2 = 표메인[[#This Row],[연령대]], 1, 0),IF(COUNT(표장르정리[[#This Row],[Soulslike]]),1,0)),1,0)</f>
        <v>0</v>
      </c>
      <c r="G57" s="3">
        <f>IF(AND(IF('차트 정리 표'!$P$2 = 표메인[[#This Row],[연령대]], 1, 0),IF(COUNT(표장르정리[[#This Row],[Rhythm]]),1,0)),1,0)</f>
        <v>0</v>
      </c>
      <c r="H57" s="3">
        <f>IF(AND(IF('차트 정리 표'!$P$2 = 표메인[[#This Row],[연령대]], 1, 0),IF(COUNT(표장르정리[[#This Row],[Racing]]),1,0)),1,0)</f>
        <v>0</v>
      </c>
      <c r="I57" s="3">
        <f>IF(AND(IF('차트 정리 표'!$P$2 = 표메인[[#This Row],[연령대]], 1, 0),IF(COUNT(표장르정리[[#This Row],[Sport]]),1,0)),1,0)</f>
        <v>0</v>
      </c>
      <c r="J57" s="3">
        <f>IF(AND(IF('차트 정리 표'!$P$2 = 표메인[[#This Row],[연령대]], 1, 0),IF(COUNT(표장르정리[[#This Row],[Stealth]]),1,0)),1,0)</f>
        <v>0</v>
      </c>
      <c r="K57" s="3">
        <f>IF(AND(IF('차트 정리 표'!$P$2 = 표메인[[#This Row],[연령대]], 1, 0),IF(COUNT(표장르정리[[#This Row],[Strategy]]),1,0)),1,0)</f>
        <v>0</v>
      </c>
      <c r="L57" s="3">
        <f>IF(AND(IF('차트 정리 표'!$P$2 = 표메인[[#This Row],[연령대]], 1, 0),IF(COUNT(표장르정리[[#This Row],[Puzzle]]),1,0)),1,0)</f>
        <v>0</v>
      </c>
      <c r="M57" s="3">
        <f>IF(AND(IF('차트 정리 표'!$P$2 = 표메인[[#This Row],[연령대]], 1, 0),IF(COUNT(표장르정리[[#This Row],[Board]]),1,0)),1,0)</f>
        <v>0</v>
      </c>
      <c r="N57" s="3">
        <f>IF(AND(IF('차트 정리 표'!$P$2 = 표메인[[#This Row],[연령대]], 1, 0),IF(COUNT(표장르정리[[#This Row],[Arcade]]),1,0)),1,0)</f>
        <v>0</v>
      </c>
      <c r="O57" s="3">
        <f>IF(AND(IF('차트 정리 표'!$P$2 = 표메인[[#This Row],[연령대]], 1, 0),IF(COUNT(표장르정리[[#This Row],[Simulation]]),1,0)),1,0)</f>
        <v>0</v>
      </c>
      <c r="P57" s="34">
        <f>IF(AND(IF('차트 정리 표'!$P$19 = 표메인[[#This Row],[연령대]], 1, 0),IF('차트 정리 표'!$J$20=표메인[[#This Row],[타격감
시각적 효과]],1,0)),1,0)</f>
        <v>0</v>
      </c>
      <c r="Q57" s="34">
        <f>IF(AND(IF('차트 정리 표'!$P$19 = 표메인[[#This Row],[연령대]], 1, 0),IF('차트 정리 표'!$J$21=표메인[[#This Row],[타격감
시각적 효과]],1,0)),1,0)</f>
        <v>0</v>
      </c>
      <c r="R57" s="34">
        <f>IF(AND(IF('차트 정리 표'!$P$19 = 표메인[[#This Row],[연령대]], 1, 0),IF('차트 정리 표'!$J$22=표메인[[#This Row],[타격감
시각적 효과]],1,0)),1,0)</f>
        <v>0</v>
      </c>
      <c r="S57" s="34">
        <f>IF(AND(IF('차트 정리 표'!$P$19 = 표메인[[#This Row],[연령대]], 1, 0),IF('차트 정리 표'!$J$23=표메인[[#This Row],[타격감
시각적 효과]],1,0)),1,0)</f>
        <v>0</v>
      </c>
      <c r="T57" s="34">
        <f>IF(AND(IF('차트 정리 표'!$P$25 = 표메인[[#This Row],[연령대]], 1, 0),IF('차트 정리 표'!$J$26=표메인[게임몰입도
청각적 효과],1,0)),1,0)</f>
        <v>0</v>
      </c>
      <c r="U57" s="34">
        <f>IF(AND(IF('차트 정리 표'!$P$25 = 표메인[[#This Row],[연령대]], 1, 0),IF('차트 정리 표'!$J$27=표메인[게임몰입도
청각적 효과],1,0)),1,0)</f>
        <v>0</v>
      </c>
      <c r="V57" s="34">
        <f>IF(AND(IF('차트 정리 표'!$P$25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표'!$P$2 = 표메인[[#This Row],[연령대]], 1, 0),IF(COUNT(표장르정리[[#This Row],[RPG]]),1,0)), 1, 0)</f>
        <v>0</v>
      </c>
      <c r="B58" s="3">
        <f>IF(AND(IF('차트 정리 표'!$P$2 = 표메인[[#This Row],[연령대]], 1, 0),IF(COUNT(표장르정리[[#This Row],[AOS]]),1,0)),1,0)</f>
        <v>0</v>
      </c>
      <c r="C58" s="3">
        <f>IF(AND(IF('차트 정리 표'!$P$2 = 표메인[[#This Row],[연령대]], 1, 0),IF(COUNT(표장르정리[[#This Row],[FPS]]),1,0)),1,0)</f>
        <v>0</v>
      </c>
      <c r="D58" s="3">
        <f>IF(AND(IF('차트 정리 표'!$P$2 = 표메인[[#This Row],[연령대]], 1, 0),IF(COUNT(표장르정리[[#This Row],[CCG]]),1,0)),1,0)</f>
        <v>0</v>
      </c>
      <c r="E58" s="3">
        <f>IF(AND(IF('차트 정리 표'!$P$2 = 표메인[[#This Row],[연령대]], 1, 0),IF(COUNT(표장르정리[[#This Row],[Roguelike]]),1,0)),1,0)</f>
        <v>0</v>
      </c>
      <c r="F58" s="3">
        <f>IF(AND(IF('차트 정리 표'!$P$2 = 표메인[[#This Row],[연령대]], 1, 0),IF(COUNT(표장르정리[[#This Row],[Soulslike]]),1,0)),1,0)</f>
        <v>0</v>
      </c>
      <c r="G58" s="3">
        <f>IF(AND(IF('차트 정리 표'!$P$2 = 표메인[[#This Row],[연령대]], 1, 0),IF(COUNT(표장르정리[[#This Row],[Rhythm]]),1,0)),1,0)</f>
        <v>0</v>
      </c>
      <c r="H58" s="3">
        <f>IF(AND(IF('차트 정리 표'!$P$2 = 표메인[[#This Row],[연령대]], 1, 0),IF(COUNT(표장르정리[[#This Row],[Racing]]),1,0)),1,0)</f>
        <v>0</v>
      </c>
      <c r="I58" s="3">
        <f>IF(AND(IF('차트 정리 표'!$P$2 = 표메인[[#This Row],[연령대]], 1, 0),IF(COUNT(표장르정리[[#This Row],[Sport]]),1,0)),1,0)</f>
        <v>0</v>
      </c>
      <c r="J58" s="3">
        <f>IF(AND(IF('차트 정리 표'!$P$2 = 표메인[[#This Row],[연령대]], 1, 0),IF(COUNT(표장르정리[[#This Row],[Stealth]]),1,0)),1,0)</f>
        <v>0</v>
      </c>
      <c r="K58" s="3">
        <f>IF(AND(IF('차트 정리 표'!$P$2 = 표메인[[#This Row],[연령대]], 1, 0),IF(COUNT(표장르정리[[#This Row],[Strategy]]),1,0)),1,0)</f>
        <v>0</v>
      </c>
      <c r="L58" s="3">
        <f>IF(AND(IF('차트 정리 표'!$P$2 = 표메인[[#This Row],[연령대]], 1, 0),IF(COUNT(표장르정리[[#This Row],[Puzzle]]),1,0)),1,0)</f>
        <v>0</v>
      </c>
      <c r="M58" s="3">
        <f>IF(AND(IF('차트 정리 표'!$P$2 = 표메인[[#This Row],[연령대]], 1, 0),IF(COUNT(표장르정리[[#This Row],[Board]]),1,0)),1,0)</f>
        <v>0</v>
      </c>
      <c r="N58" s="3">
        <f>IF(AND(IF('차트 정리 표'!$P$2 = 표메인[[#This Row],[연령대]], 1, 0),IF(COUNT(표장르정리[[#This Row],[Arcade]]),1,0)),1,0)</f>
        <v>0</v>
      </c>
      <c r="O58" s="3">
        <f>IF(AND(IF('차트 정리 표'!$P$2 = 표메인[[#This Row],[연령대]], 1, 0),IF(COUNT(표장르정리[[#This Row],[Simulation]]),1,0)),1,0)</f>
        <v>0</v>
      </c>
      <c r="P58" s="34">
        <f>IF(AND(IF('차트 정리 표'!$P$19 = 표메인[[#This Row],[연령대]], 1, 0),IF('차트 정리 표'!$J$20=표메인[[#This Row],[타격감
시각적 효과]],1,0)),1,0)</f>
        <v>0</v>
      </c>
      <c r="Q58" s="34">
        <f>IF(AND(IF('차트 정리 표'!$P$19 = 표메인[[#This Row],[연령대]], 1, 0),IF('차트 정리 표'!$J$21=표메인[[#This Row],[타격감
시각적 효과]],1,0)),1,0)</f>
        <v>0</v>
      </c>
      <c r="R58" s="34">
        <f>IF(AND(IF('차트 정리 표'!$P$19 = 표메인[[#This Row],[연령대]], 1, 0),IF('차트 정리 표'!$J$22=표메인[[#This Row],[타격감
시각적 효과]],1,0)),1,0)</f>
        <v>0</v>
      </c>
      <c r="S58" s="34">
        <f>IF(AND(IF('차트 정리 표'!$P$19 = 표메인[[#This Row],[연령대]], 1, 0),IF('차트 정리 표'!$J$23=표메인[[#This Row],[타격감
시각적 효과]],1,0)),1,0)</f>
        <v>0</v>
      </c>
      <c r="T58" s="34">
        <f>IF(AND(IF('차트 정리 표'!$P$25 = 표메인[[#This Row],[연령대]], 1, 0),IF('차트 정리 표'!$J$26=표메인[게임몰입도
청각적 효과],1,0)),1,0)</f>
        <v>0</v>
      </c>
      <c r="U58" s="34">
        <f>IF(AND(IF('차트 정리 표'!$P$25 = 표메인[[#This Row],[연령대]], 1, 0),IF('차트 정리 표'!$J$27=표메인[게임몰입도
청각적 효과],1,0)),1,0)</f>
        <v>0</v>
      </c>
      <c r="V58" s="34">
        <f>IF(AND(IF('차트 정리 표'!$P$25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표'!$P$2 = 표메인[[#This Row],[연령대]], 1, 0),IF(COUNT(표장르정리[[#This Row],[RPG]]),1,0)), 1, 0)</f>
        <v>0</v>
      </c>
      <c r="B59" s="3">
        <f>IF(AND(IF('차트 정리 표'!$P$2 = 표메인[[#This Row],[연령대]], 1, 0),IF(COUNT(표장르정리[[#This Row],[AOS]]),1,0)),1,0)</f>
        <v>0</v>
      </c>
      <c r="C59" s="3">
        <f>IF(AND(IF('차트 정리 표'!$P$2 = 표메인[[#This Row],[연령대]], 1, 0),IF(COUNT(표장르정리[[#This Row],[FPS]]),1,0)),1,0)</f>
        <v>0</v>
      </c>
      <c r="D59" s="3">
        <f>IF(AND(IF('차트 정리 표'!$P$2 = 표메인[[#This Row],[연령대]], 1, 0),IF(COUNT(표장르정리[[#This Row],[CCG]]),1,0)),1,0)</f>
        <v>0</v>
      </c>
      <c r="E59" s="3">
        <f>IF(AND(IF('차트 정리 표'!$P$2 = 표메인[[#This Row],[연령대]], 1, 0),IF(COUNT(표장르정리[[#This Row],[Roguelike]]),1,0)),1,0)</f>
        <v>0</v>
      </c>
      <c r="F59" s="3">
        <f>IF(AND(IF('차트 정리 표'!$P$2 = 표메인[[#This Row],[연령대]], 1, 0),IF(COUNT(표장르정리[[#This Row],[Soulslike]]),1,0)),1,0)</f>
        <v>0</v>
      </c>
      <c r="G59" s="3">
        <f>IF(AND(IF('차트 정리 표'!$P$2 = 표메인[[#This Row],[연령대]], 1, 0),IF(COUNT(표장르정리[[#This Row],[Rhythm]]),1,0)),1,0)</f>
        <v>0</v>
      </c>
      <c r="H59" s="3">
        <f>IF(AND(IF('차트 정리 표'!$P$2 = 표메인[[#This Row],[연령대]], 1, 0),IF(COUNT(표장르정리[[#This Row],[Racing]]),1,0)),1,0)</f>
        <v>0</v>
      </c>
      <c r="I59" s="3">
        <f>IF(AND(IF('차트 정리 표'!$P$2 = 표메인[[#This Row],[연령대]], 1, 0),IF(COUNT(표장르정리[[#This Row],[Sport]]),1,0)),1,0)</f>
        <v>0</v>
      </c>
      <c r="J59" s="3">
        <f>IF(AND(IF('차트 정리 표'!$P$2 = 표메인[[#This Row],[연령대]], 1, 0),IF(COUNT(표장르정리[[#This Row],[Stealth]]),1,0)),1,0)</f>
        <v>0</v>
      </c>
      <c r="K59" s="3">
        <f>IF(AND(IF('차트 정리 표'!$P$2 = 표메인[[#This Row],[연령대]], 1, 0),IF(COUNT(표장르정리[[#This Row],[Strategy]]),1,0)),1,0)</f>
        <v>0</v>
      </c>
      <c r="L59" s="3">
        <f>IF(AND(IF('차트 정리 표'!$P$2 = 표메인[[#This Row],[연령대]], 1, 0),IF(COUNT(표장르정리[[#This Row],[Puzzle]]),1,0)),1,0)</f>
        <v>0</v>
      </c>
      <c r="M59" s="3">
        <f>IF(AND(IF('차트 정리 표'!$P$2 = 표메인[[#This Row],[연령대]], 1, 0),IF(COUNT(표장르정리[[#This Row],[Board]]),1,0)),1,0)</f>
        <v>0</v>
      </c>
      <c r="N59" s="3">
        <f>IF(AND(IF('차트 정리 표'!$P$2 = 표메인[[#This Row],[연령대]], 1, 0),IF(COUNT(표장르정리[[#This Row],[Arcade]]),1,0)),1,0)</f>
        <v>0</v>
      </c>
      <c r="O59" s="3">
        <f>IF(AND(IF('차트 정리 표'!$P$2 = 표메인[[#This Row],[연령대]], 1, 0),IF(COUNT(표장르정리[[#This Row],[Simulation]]),1,0)),1,0)</f>
        <v>0</v>
      </c>
      <c r="P59" s="34">
        <f>IF(AND(IF('차트 정리 표'!$P$19 = 표메인[[#This Row],[연령대]], 1, 0),IF('차트 정리 표'!$J$20=표메인[[#This Row],[타격감
시각적 효과]],1,0)),1,0)</f>
        <v>0</v>
      </c>
      <c r="Q59" s="34">
        <f>IF(AND(IF('차트 정리 표'!$P$19 = 표메인[[#This Row],[연령대]], 1, 0),IF('차트 정리 표'!$J$21=표메인[[#This Row],[타격감
시각적 효과]],1,0)),1,0)</f>
        <v>0</v>
      </c>
      <c r="R59" s="34">
        <f>IF(AND(IF('차트 정리 표'!$P$19 = 표메인[[#This Row],[연령대]], 1, 0),IF('차트 정리 표'!$J$22=표메인[[#This Row],[타격감
시각적 효과]],1,0)),1,0)</f>
        <v>0</v>
      </c>
      <c r="S59" s="34">
        <f>IF(AND(IF('차트 정리 표'!$P$19 = 표메인[[#This Row],[연령대]], 1, 0),IF('차트 정리 표'!$J$23=표메인[[#This Row],[타격감
시각적 효과]],1,0)),1,0)</f>
        <v>0</v>
      </c>
      <c r="T59" s="34">
        <f>IF(AND(IF('차트 정리 표'!$P$25 = 표메인[[#This Row],[연령대]], 1, 0),IF('차트 정리 표'!$J$26=표메인[게임몰입도
청각적 효과],1,0)),1,0)</f>
        <v>0</v>
      </c>
      <c r="U59" s="34">
        <f>IF(AND(IF('차트 정리 표'!$P$25 = 표메인[[#This Row],[연령대]], 1, 0),IF('차트 정리 표'!$J$27=표메인[게임몰입도
청각적 효과],1,0)),1,0)</f>
        <v>0</v>
      </c>
      <c r="V59" s="34">
        <f>IF(AND(IF('차트 정리 표'!$P$25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표'!$P$2 = 표메인[[#This Row],[연령대]], 1, 0),IF(COUNT(표장르정리[[#This Row],[RPG]]),1,0)), 1, 0)</f>
        <v>0</v>
      </c>
      <c r="B60" s="3">
        <f>IF(AND(IF('차트 정리 표'!$P$2 = 표메인[[#This Row],[연령대]], 1, 0),IF(COUNT(표장르정리[[#This Row],[AOS]]),1,0)),1,0)</f>
        <v>0</v>
      </c>
      <c r="C60" s="3">
        <f>IF(AND(IF('차트 정리 표'!$P$2 = 표메인[[#This Row],[연령대]], 1, 0),IF(COUNT(표장르정리[[#This Row],[FPS]]),1,0)),1,0)</f>
        <v>0</v>
      </c>
      <c r="D60" s="3">
        <f>IF(AND(IF('차트 정리 표'!$P$2 = 표메인[[#This Row],[연령대]], 1, 0),IF(COUNT(표장르정리[[#This Row],[CCG]]),1,0)),1,0)</f>
        <v>0</v>
      </c>
      <c r="E60" s="3">
        <f>IF(AND(IF('차트 정리 표'!$P$2 = 표메인[[#This Row],[연령대]], 1, 0),IF(COUNT(표장르정리[[#This Row],[Roguelike]]),1,0)),1,0)</f>
        <v>0</v>
      </c>
      <c r="F60" s="3">
        <f>IF(AND(IF('차트 정리 표'!$P$2 = 표메인[[#This Row],[연령대]], 1, 0),IF(COUNT(표장르정리[[#This Row],[Soulslike]]),1,0)),1,0)</f>
        <v>0</v>
      </c>
      <c r="G60" s="3">
        <f>IF(AND(IF('차트 정리 표'!$P$2 = 표메인[[#This Row],[연령대]], 1, 0),IF(COUNT(표장르정리[[#This Row],[Rhythm]]),1,0)),1,0)</f>
        <v>0</v>
      </c>
      <c r="H60" s="3">
        <f>IF(AND(IF('차트 정리 표'!$P$2 = 표메인[[#This Row],[연령대]], 1, 0),IF(COUNT(표장르정리[[#This Row],[Racing]]),1,0)),1,0)</f>
        <v>0</v>
      </c>
      <c r="I60" s="3">
        <f>IF(AND(IF('차트 정리 표'!$P$2 = 표메인[[#This Row],[연령대]], 1, 0),IF(COUNT(표장르정리[[#This Row],[Sport]]),1,0)),1,0)</f>
        <v>0</v>
      </c>
      <c r="J60" s="3">
        <f>IF(AND(IF('차트 정리 표'!$P$2 = 표메인[[#This Row],[연령대]], 1, 0),IF(COUNT(표장르정리[[#This Row],[Stealth]]),1,0)),1,0)</f>
        <v>0</v>
      </c>
      <c r="K60" s="3">
        <f>IF(AND(IF('차트 정리 표'!$P$2 = 표메인[[#This Row],[연령대]], 1, 0),IF(COUNT(표장르정리[[#This Row],[Strategy]]),1,0)),1,0)</f>
        <v>0</v>
      </c>
      <c r="L60" s="3">
        <f>IF(AND(IF('차트 정리 표'!$P$2 = 표메인[[#This Row],[연령대]], 1, 0),IF(COUNT(표장르정리[[#This Row],[Puzzle]]),1,0)),1,0)</f>
        <v>0</v>
      </c>
      <c r="M60" s="3">
        <f>IF(AND(IF('차트 정리 표'!$P$2 = 표메인[[#This Row],[연령대]], 1, 0),IF(COUNT(표장르정리[[#This Row],[Board]]),1,0)),1,0)</f>
        <v>0</v>
      </c>
      <c r="N60" s="3">
        <f>IF(AND(IF('차트 정리 표'!$P$2 = 표메인[[#This Row],[연령대]], 1, 0),IF(COUNT(표장르정리[[#This Row],[Arcade]]),1,0)),1,0)</f>
        <v>0</v>
      </c>
      <c r="O60" s="3">
        <f>IF(AND(IF('차트 정리 표'!$P$2 = 표메인[[#This Row],[연령대]], 1, 0),IF(COUNT(표장르정리[[#This Row],[Simulation]]),1,0)),1,0)</f>
        <v>0</v>
      </c>
      <c r="P60" s="34">
        <f>IF(AND(IF('차트 정리 표'!$P$19 = 표메인[[#This Row],[연령대]], 1, 0),IF('차트 정리 표'!$J$20=표메인[[#This Row],[타격감
시각적 효과]],1,0)),1,0)</f>
        <v>0</v>
      </c>
      <c r="Q60" s="34">
        <f>IF(AND(IF('차트 정리 표'!$P$19 = 표메인[[#This Row],[연령대]], 1, 0),IF('차트 정리 표'!$J$21=표메인[[#This Row],[타격감
시각적 효과]],1,0)),1,0)</f>
        <v>0</v>
      </c>
      <c r="R60" s="34">
        <f>IF(AND(IF('차트 정리 표'!$P$19 = 표메인[[#This Row],[연령대]], 1, 0),IF('차트 정리 표'!$J$22=표메인[[#This Row],[타격감
시각적 효과]],1,0)),1,0)</f>
        <v>0</v>
      </c>
      <c r="S60" s="34">
        <f>IF(AND(IF('차트 정리 표'!$P$19 = 표메인[[#This Row],[연령대]], 1, 0),IF('차트 정리 표'!$J$23=표메인[[#This Row],[타격감
시각적 효과]],1,0)),1,0)</f>
        <v>0</v>
      </c>
      <c r="T60" s="34">
        <f>IF(AND(IF('차트 정리 표'!$P$25 = 표메인[[#This Row],[연령대]], 1, 0),IF('차트 정리 표'!$J$26=표메인[게임몰입도
청각적 효과],1,0)),1,0)</f>
        <v>0</v>
      </c>
      <c r="U60" s="34">
        <f>IF(AND(IF('차트 정리 표'!$P$25 = 표메인[[#This Row],[연령대]], 1, 0),IF('차트 정리 표'!$J$27=표메인[게임몰입도
청각적 효과],1,0)),1,0)</f>
        <v>0</v>
      </c>
      <c r="V60" s="34">
        <f>IF(AND(IF('차트 정리 표'!$P$25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표'!$P$2 = 표메인[[#This Row],[연령대]], 1, 0),IF(COUNT(표장르정리[[#This Row],[RPG]]),1,0)), 1, 0)</f>
        <v>0</v>
      </c>
      <c r="B61" s="3">
        <f>IF(AND(IF('차트 정리 표'!$P$2 = 표메인[[#This Row],[연령대]], 1, 0),IF(COUNT(표장르정리[[#This Row],[AOS]]),1,0)),1,0)</f>
        <v>0</v>
      </c>
      <c r="C61" s="3">
        <f>IF(AND(IF('차트 정리 표'!$P$2 = 표메인[[#This Row],[연령대]], 1, 0),IF(COUNT(표장르정리[[#This Row],[FPS]]),1,0)),1,0)</f>
        <v>0</v>
      </c>
      <c r="D61" s="3">
        <f>IF(AND(IF('차트 정리 표'!$P$2 = 표메인[[#This Row],[연령대]], 1, 0),IF(COUNT(표장르정리[[#This Row],[CCG]]),1,0)),1,0)</f>
        <v>0</v>
      </c>
      <c r="E61" s="3">
        <f>IF(AND(IF('차트 정리 표'!$P$2 = 표메인[[#This Row],[연령대]], 1, 0),IF(COUNT(표장르정리[[#This Row],[Roguelike]]),1,0)),1,0)</f>
        <v>0</v>
      </c>
      <c r="F61" s="3">
        <f>IF(AND(IF('차트 정리 표'!$P$2 = 표메인[[#This Row],[연령대]], 1, 0),IF(COUNT(표장르정리[[#This Row],[Soulslike]]),1,0)),1,0)</f>
        <v>0</v>
      </c>
      <c r="G61" s="3">
        <f>IF(AND(IF('차트 정리 표'!$P$2 = 표메인[[#This Row],[연령대]], 1, 0),IF(COUNT(표장르정리[[#This Row],[Rhythm]]),1,0)),1,0)</f>
        <v>0</v>
      </c>
      <c r="H61" s="3">
        <f>IF(AND(IF('차트 정리 표'!$P$2 = 표메인[[#This Row],[연령대]], 1, 0),IF(COUNT(표장르정리[[#This Row],[Racing]]),1,0)),1,0)</f>
        <v>0</v>
      </c>
      <c r="I61" s="3">
        <f>IF(AND(IF('차트 정리 표'!$P$2 = 표메인[[#This Row],[연령대]], 1, 0),IF(COUNT(표장르정리[[#This Row],[Sport]]),1,0)),1,0)</f>
        <v>0</v>
      </c>
      <c r="J61" s="3">
        <f>IF(AND(IF('차트 정리 표'!$P$2 = 표메인[[#This Row],[연령대]], 1, 0),IF(COUNT(표장르정리[[#This Row],[Stealth]]),1,0)),1,0)</f>
        <v>0</v>
      </c>
      <c r="K61" s="3">
        <f>IF(AND(IF('차트 정리 표'!$P$2 = 표메인[[#This Row],[연령대]], 1, 0),IF(COUNT(표장르정리[[#This Row],[Strategy]]),1,0)),1,0)</f>
        <v>0</v>
      </c>
      <c r="L61" s="3">
        <f>IF(AND(IF('차트 정리 표'!$P$2 = 표메인[[#This Row],[연령대]], 1, 0),IF(COUNT(표장르정리[[#This Row],[Puzzle]]),1,0)),1,0)</f>
        <v>0</v>
      </c>
      <c r="M61" s="3">
        <f>IF(AND(IF('차트 정리 표'!$P$2 = 표메인[[#This Row],[연령대]], 1, 0),IF(COUNT(표장르정리[[#This Row],[Board]]),1,0)),1,0)</f>
        <v>0</v>
      </c>
      <c r="N61" s="3">
        <f>IF(AND(IF('차트 정리 표'!$P$2 = 표메인[[#This Row],[연령대]], 1, 0),IF(COUNT(표장르정리[[#This Row],[Arcade]]),1,0)),1,0)</f>
        <v>0</v>
      </c>
      <c r="O61" s="3">
        <f>IF(AND(IF('차트 정리 표'!$P$2 = 표메인[[#This Row],[연령대]], 1, 0),IF(COUNT(표장르정리[[#This Row],[Simulation]]),1,0)),1,0)</f>
        <v>0</v>
      </c>
      <c r="P61" s="34">
        <f>IF(AND(IF('차트 정리 표'!$P$19 = 표메인[[#This Row],[연령대]], 1, 0),IF('차트 정리 표'!$J$20=표메인[[#This Row],[타격감
시각적 효과]],1,0)),1,0)</f>
        <v>0</v>
      </c>
      <c r="Q61" s="34">
        <f>IF(AND(IF('차트 정리 표'!$P$19 = 표메인[[#This Row],[연령대]], 1, 0),IF('차트 정리 표'!$J$21=표메인[[#This Row],[타격감
시각적 효과]],1,0)),1,0)</f>
        <v>0</v>
      </c>
      <c r="R61" s="34">
        <f>IF(AND(IF('차트 정리 표'!$P$19 = 표메인[[#This Row],[연령대]], 1, 0),IF('차트 정리 표'!$J$22=표메인[[#This Row],[타격감
시각적 효과]],1,0)),1,0)</f>
        <v>0</v>
      </c>
      <c r="S61" s="34">
        <f>IF(AND(IF('차트 정리 표'!$P$19 = 표메인[[#This Row],[연령대]], 1, 0),IF('차트 정리 표'!$J$23=표메인[[#This Row],[타격감
시각적 효과]],1,0)),1,0)</f>
        <v>0</v>
      </c>
      <c r="T61" s="34">
        <f>IF(AND(IF('차트 정리 표'!$P$25 = 표메인[[#This Row],[연령대]], 1, 0),IF('차트 정리 표'!$J$26=표메인[게임몰입도
청각적 효과],1,0)),1,0)</f>
        <v>0</v>
      </c>
      <c r="U61" s="34">
        <f>IF(AND(IF('차트 정리 표'!$P$25 = 표메인[[#This Row],[연령대]], 1, 0),IF('차트 정리 표'!$J$27=표메인[게임몰입도
청각적 효과],1,0)),1,0)</f>
        <v>0</v>
      </c>
      <c r="V61" s="34">
        <f>IF(AND(IF('차트 정리 표'!$P$25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표'!$P$2 = 표메인[[#This Row],[연령대]], 1, 0),IF(COUNT(표장르정리[[#This Row],[RPG]]),1,0)), 1, 0)</f>
        <v>0</v>
      </c>
      <c r="B62" s="3">
        <f>IF(AND(IF('차트 정리 표'!$P$2 = 표메인[[#This Row],[연령대]], 1, 0),IF(COUNT(표장르정리[[#This Row],[AOS]]),1,0)),1,0)</f>
        <v>0</v>
      </c>
      <c r="C62" s="3">
        <f>IF(AND(IF('차트 정리 표'!$P$2 = 표메인[[#This Row],[연령대]], 1, 0),IF(COUNT(표장르정리[[#This Row],[FPS]]),1,0)),1,0)</f>
        <v>0</v>
      </c>
      <c r="D62" s="3">
        <f>IF(AND(IF('차트 정리 표'!$P$2 = 표메인[[#This Row],[연령대]], 1, 0),IF(COUNT(표장르정리[[#This Row],[CCG]]),1,0)),1,0)</f>
        <v>0</v>
      </c>
      <c r="E62" s="3">
        <f>IF(AND(IF('차트 정리 표'!$P$2 = 표메인[[#This Row],[연령대]], 1, 0),IF(COUNT(표장르정리[[#This Row],[Roguelike]]),1,0)),1,0)</f>
        <v>0</v>
      </c>
      <c r="F62" s="3">
        <f>IF(AND(IF('차트 정리 표'!$P$2 = 표메인[[#This Row],[연령대]], 1, 0),IF(COUNT(표장르정리[[#This Row],[Soulslike]]),1,0)),1,0)</f>
        <v>0</v>
      </c>
      <c r="G62" s="3">
        <f>IF(AND(IF('차트 정리 표'!$P$2 = 표메인[[#This Row],[연령대]], 1, 0),IF(COUNT(표장르정리[[#This Row],[Rhythm]]),1,0)),1,0)</f>
        <v>0</v>
      </c>
      <c r="H62" s="3">
        <f>IF(AND(IF('차트 정리 표'!$P$2 = 표메인[[#This Row],[연령대]], 1, 0),IF(COUNT(표장르정리[[#This Row],[Racing]]),1,0)),1,0)</f>
        <v>0</v>
      </c>
      <c r="I62" s="3">
        <f>IF(AND(IF('차트 정리 표'!$P$2 = 표메인[[#This Row],[연령대]], 1, 0),IF(COUNT(표장르정리[[#This Row],[Sport]]),1,0)),1,0)</f>
        <v>0</v>
      </c>
      <c r="J62" s="3">
        <f>IF(AND(IF('차트 정리 표'!$P$2 = 표메인[[#This Row],[연령대]], 1, 0),IF(COUNT(표장르정리[[#This Row],[Stealth]]),1,0)),1,0)</f>
        <v>0</v>
      </c>
      <c r="K62" s="3">
        <f>IF(AND(IF('차트 정리 표'!$P$2 = 표메인[[#This Row],[연령대]], 1, 0),IF(COUNT(표장르정리[[#This Row],[Strategy]]),1,0)),1,0)</f>
        <v>0</v>
      </c>
      <c r="L62" s="3">
        <f>IF(AND(IF('차트 정리 표'!$P$2 = 표메인[[#This Row],[연령대]], 1, 0),IF(COUNT(표장르정리[[#This Row],[Puzzle]]),1,0)),1,0)</f>
        <v>0</v>
      </c>
      <c r="M62" s="3">
        <f>IF(AND(IF('차트 정리 표'!$P$2 = 표메인[[#This Row],[연령대]], 1, 0),IF(COUNT(표장르정리[[#This Row],[Board]]),1,0)),1,0)</f>
        <v>0</v>
      </c>
      <c r="N62" s="3">
        <f>IF(AND(IF('차트 정리 표'!$P$2 = 표메인[[#This Row],[연령대]], 1, 0),IF(COUNT(표장르정리[[#This Row],[Arcade]]),1,0)),1,0)</f>
        <v>0</v>
      </c>
      <c r="O62" s="3">
        <f>IF(AND(IF('차트 정리 표'!$P$2 = 표메인[[#This Row],[연령대]], 1, 0),IF(COUNT(표장르정리[[#This Row],[Simulation]]),1,0)),1,0)</f>
        <v>0</v>
      </c>
      <c r="P62" s="34">
        <f>IF(AND(IF('차트 정리 표'!$P$19 = 표메인[[#This Row],[연령대]], 1, 0),IF('차트 정리 표'!$J$20=표메인[[#This Row],[타격감
시각적 효과]],1,0)),1,0)</f>
        <v>0</v>
      </c>
      <c r="Q62" s="34">
        <f>IF(AND(IF('차트 정리 표'!$P$19 = 표메인[[#This Row],[연령대]], 1, 0),IF('차트 정리 표'!$J$21=표메인[[#This Row],[타격감
시각적 효과]],1,0)),1,0)</f>
        <v>0</v>
      </c>
      <c r="R62" s="34">
        <f>IF(AND(IF('차트 정리 표'!$P$19 = 표메인[[#This Row],[연령대]], 1, 0),IF('차트 정리 표'!$J$22=표메인[[#This Row],[타격감
시각적 효과]],1,0)),1,0)</f>
        <v>0</v>
      </c>
      <c r="S62" s="34">
        <f>IF(AND(IF('차트 정리 표'!$P$19 = 표메인[[#This Row],[연령대]], 1, 0),IF('차트 정리 표'!$J$23=표메인[[#This Row],[타격감
시각적 효과]],1,0)),1,0)</f>
        <v>0</v>
      </c>
      <c r="T62" s="34">
        <f>IF(AND(IF('차트 정리 표'!$P$25 = 표메인[[#This Row],[연령대]], 1, 0),IF('차트 정리 표'!$J$26=표메인[게임몰입도
청각적 효과],1,0)),1,0)</f>
        <v>0</v>
      </c>
      <c r="U62" s="34">
        <f>IF(AND(IF('차트 정리 표'!$P$25 = 표메인[[#This Row],[연령대]], 1, 0),IF('차트 정리 표'!$J$27=표메인[게임몰입도
청각적 효과],1,0)),1,0)</f>
        <v>0</v>
      </c>
      <c r="V62" s="34">
        <f>IF(AND(IF('차트 정리 표'!$P$25 = 표메인[[#This Row],[연령대]], 1, 0),IF('차트 정리 표'!$J$28=표메인[게임몰입도
청각적 효과],1,0)),1,0)</f>
        <v>0</v>
      </c>
    </row>
    <row r="63" spans="1:22" x14ac:dyDescent="0.3">
      <c r="A63" s="3">
        <f>IF(AND(IF('차트 정리 표'!$P$2 = 표메인[[#This Row],[연령대]], 1, 0),IF(COUNT(표장르정리[[#This Row],[RPG]]),1,0)), 1, 0)</f>
        <v>0</v>
      </c>
      <c r="B63" s="3">
        <f>IF(AND(IF('차트 정리 표'!$P$2 = 표메인[[#This Row],[연령대]], 1, 0),IF(COUNT(표장르정리[[#This Row],[AOS]]),1,0)),1,0)</f>
        <v>0</v>
      </c>
      <c r="C63" s="3">
        <f>IF(AND(IF('차트 정리 표'!$P$2 = 표메인[[#This Row],[연령대]], 1, 0),IF(COUNT(표장르정리[[#This Row],[FPS]]),1,0)),1,0)</f>
        <v>0</v>
      </c>
      <c r="D63" s="3">
        <f>IF(AND(IF('차트 정리 표'!$P$2 = 표메인[[#This Row],[연령대]], 1, 0),IF(COUNT(표장르정리[[#This Row],[CCG]]),1,0)),1,0)</f>
        <v>0</v>
      </c>
      <c r="E63" s="3">
        <f>IF(AND(IF('차트 정리 표'!$P$2 = 표메인[[#This Row],[연령대]], 1, 0),IF(COUNT(표장르정리[[#This Row],[Roguelike]]),1,0)),1,0)</f>
        <v>0</v>
      </c>
      <c r="F63" s="3">
        <f>IF(AND(IF('차트 정리 표'!$P$2 = 표메인[[#This Row],[연령대]], 1, 0),IF(COUNT(표장르정리[[#This Row],[Soulslike]]),1,0)),1,0)</f>
        <v>0</v>
      </c>
      <c r="G63" s="3">
        <f>IF(AND(IF('차트 정리 표'!$P$2 = 표메인[[#This Row],[연령대]], 1, 0),IF(COUNT(표장르정리[[#This Row],[Rhythm]]),1,0)),1,0)</f>
        <v>0</v>
      </c>
      <c r="H63" s="3">
        <f>IF(AND(IF('차트 정리 표'!$P$2 = 표메인[[#This Row],[연령대]], 1, 0),IF(COUNT(표장르정리[[#This Row],[Racing]]),1,0)),1,0)</f>
        <v>0</v>
      </c>
      <c r="I63" s="3">
        <f>IF(AND(IF('차트 정리 표'!$P$2 = 표메인[[#This Row],[연령대]], 1, 0),IF(COUNT(표장르정리[[#This Row],[Sport]]),1,0)),1,0)</f>
        <v>0</v>
      </c>
      <c r="J63" s="3">
        <f>IF(AND(IF('차트 정리 표'!$P$2 = 표메인[[#This Row],[연령대]], 1, 0),IF(COUNT(표장르정리[[#This Row],[Stealth]]),1,0)),1,0)</f>
        <v>0</v>
      </c>
      <c r="K63" s="3">
        <f>IF(AND(IF('차트 정리 표'!$P$2 = 표메인[[#This Row],[연령대]], 1, 0),IF(COUNT(표장르정리[[#This Row],[Strategy]]),1,0)),1,0)</f>
        <v>0</v>
      </c>
      <c r="L63" s="3">
        <f>IF(AND(IF('차트 정리 표'!$P$2 = 표메인[[#This Row],[연령대]], 1, 0),IF(COUNT(표장르정리[[#This Row],[Puzzle]]),1,0)),1,0)</f>
        <v>0</v>
      </c>
      <c r="M63" s="3">
        <f>IF(AND(IF('차트 정리 표'!$P$2 = 표메인[[#This Row],[연령대]], 1, 0),IF(COUNT(표장르정리[[#This Row],[Board]]),1,0)),1,0)</f>
        <v>0</v>
      </c>
      <c r="N63" s="3">
        <f>IF(AND(IF('차트 정리 표'!$P$2 = 표메인[[#This Row],[연령대]], 1, 0),IF(COUNT(표장르정리[[#This Row],[Arcade]]),1,0)),1,0)</f>
        <v>0</v>
      </c>
      <c r="O63" s="3">
        <f>IF(AND(IF('차트 정리 표'!$P$2 = 표메인[[#This Row],[연령대]], 1, 0),IF(COUNT(표장르정리[[#This Row],[Simulation]]),1,0)),1,0)</f>
        <v>0</v>
      </c>
      <c r="P63" s="34">
        <f>IF(AND(IF('차트 정리 표'!$P$19 = 표메인[[#This Row],[연령대]], 1, 0),IF('차트 정리 표'!$J$20=표메인[[#This Row],[타격감
시각적 효과]],1,0)),1,0)</f>
        <v>0</v>
      </c>
      <c r="Q63" s="34">
        <f>IF(AND(IF('차트 정리 표'!$P$19 = 표메인[[#This Row],[연령대]], 1, 0),IF('차트 정리 표'!$J$21=표메인[[#This Row],[타격감
시각적 효과]],1,0)),1,0)</f>
        <v>0</v>
      </c>
      <c r="R63" s="34">
        <f>IF(AND(IF('차트 정리 표'!$P$19 = 표메인[[#This Row],[연령대]], 1, 0),IF('차트 정리 표'!$J$22=표메인[[#This Row],[타격감
시각적 효과]],1,0)),1,0)</f>
        <v>0</v>
      </c>
      <c r="S63" s="34">
        <f>IF(AND(IF('차트 정리 표'!$P$19 = 표메인[[#This Row],[연령대]], 1, 0),IF('차트 정리 표'!$J$23=표메인[[#This Row],[타격감
시각적 효과]],1,0)),1,0)</f>
        <v>0</v>
      </c>
      <c r="T63" s="34">
        <f>IF(AND(IF('차트 정리 표'!$P$25 = 표메인[[#This Row],[연령대]], 1, 0),IF('차트 정리 표'!$J$26=표메인[게임몰입도
청각적 효과],1,0)),1,0)</f>
        <v>0</v>
      </c>
      <c r="U63" s="34">
        <f>IF(AND(IF('차트 정리 표'!$P$25 = 표메인[[#This Row],[연령대]], 1, 0),IF('차트 정리 표'!$J$27=표메인[게임몰입도
청각적 효과],1,0)),1,0)</f>
        <v>0</v>
      </c>
      <c r="V63" s="34">
        <f>IF(AND(IF('차트 정리 표'!$P$25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표'!$P$2 = 표메인[[#This Row],[연령대]], 1, 0),IF(COUNT(표장르정리[[#This Row],[RPG]]),1,0)), 1, 0)</f>
        <v>0</v>
      </c>
      <c r="B64" s="3">
        <f>IF(AND(IF('차트 정리 표'!$P$2 = 표메인[[#This Row],[연령대]], 1, 0),IF(COUNT(표장르정리[[#This Row],[AOS]]),1,0)),1,0)</f>
        <v>0</v>
      </c>
      <c r="C64" s="3">
        <f>IF(AND(IF('차트 정리 표'!$P$2 = 표메인[[#This Row],[연령대]], 1, 0),IF(COUNT(표장르정리[[#This Row],[FPS]]),1,0)),1,0)</f>
        <v>0</v>
      </c>
      <c r="D64" s="3">
        <f>IF(AND(IF('차트 정리 표'!$P$2 = 표메인[[#This Row],[연령대]], 1, 0),IF(COUNT(표장르정리[[#This Row],[CCG]]),1,0)),1,0)</f>
        <v>0</v>
      </c>
      <c r="E64" s="3">
        <f>IF(AND(IF('차트 정리 표'!$P$2 = 표메인[[#This Row],[연령대]], 1, 0),IF(COUNT(표장르정리[[#This Row],[Roguelike]]),1,0)),1,0)</f>
        <v>0</v>
      </c>
      <c r="F64" s="3">
        <f>IF(AND(IF('차트 정리 표'!$P$2 = 표메인[[#This Row],[연령대]], 1, 0),IF(COUNT(표장르정리[[#This Row],[Soulslike]]),1,0)),1,0)</f>
        <v>0</v>
      </c>
      <c r="G64" s="3">
        <f>IF(AND(IF('차트 정리 표'!$P$2 = 표메인[[#This Row],[연령대]], 1, 0),IF(COUNT(표장르정리[[#This Row],[Rhythm]]),1,0)),1,0)</f>
        <v>0</v>
      </c>
      <c r="H64" s="3">
        <f>IF(AND(IF('차트 정리 표'!$P$2 = 표메인[[#This Row],[연령대]], 1, 0),IF(COUNT(표장르정리[[#This Row],[Racing]]),1,0)),1,0)</f>
        <v>0</v>
      </c>
      <c r="I64" s="3">
        <f>IF(AND(IF('차트 정리 표'!$P$2 = 표메인[[#This Row],[연령대]], 1, 0),IF(COUNT(표장르정리[[#This Row],[Sport]]),1,0)),1,0)</f>
        <v>0</v>
      </c>
      <c r="J64" s="3">
        <f>IF(AND(IF('차트 정리 표'!$P$2 = 표메인[[#This Row],[연령대]], 1, 0),IF(COUNT(표장르정리[[#This Row],[Stealth]]),1,0)),1,0)</f>
        <v>0</v>
      </c>
      <c r="K64" s="3">
        <f>IF(AND(IF('차트 정리 표'!$P$2 = 표메인[[#This Row],[연령대]], 1, 0),IF(COUNT(표장르정리[[#This Row],[Strategy]]),1,0)),1,0)</f>
        <v>0</v>
      </c>
      <c r="L64" s="3">
        <f>IF(AND(IF('차트 정리 표'!$P$2 = 표메인[[#This Row],[연령대]], 1, 0),IF(COUNT(표장르정리[[#This Row],[Puzzle]]),1,0)),1,0)</f>
        <v>0</v>
      </c>
      <c r="M64" s="3">
        <f>IF(AND(IF('차트 정리 표'!$P$2 = 표메인[[#This Row],[연령대]], 1, 0),IF(COUNT(표장르정리[[#This Row],[Board]]),1,0)),1,0)</f>
        <v>0</v>
      </c>
      <c r="N64" s="3">
        <f>IF(AND(IF('차트 정리 표'!$P$2 = 표메인[[#This Row],[연령대]], 1, 0),IF(COUNT(표장르정리[[#This Row],[Arcade]]),1,0)),1,0)</f>
        <v>0</v>
      </c>
      <c r="O64" s="3">
        <f>IF(AND(IF('차트 정리 표'!$P$2 = 표메인[[#This Row],[연령대]], 1, 0),IF(COUNT(표장르정리[[#This Row],[Simulation]]),1,0)),1,0)</f>
        <v>0</v>
      </c>
      <c r="P64" s="34">
        <f>IF(AND(IF('차트 정리 표'!$P$19 = 표메인[[#This Row],[연령대]], 1, 0),IF('차트 정리 표'!$J$20=표메인[[#This Row],[타격감
시각적 효과]],1,0)),1,0)</f>
        <v>0</v>
      </c>
      <c r="Q64" s="34">
        <f>IF(AND(IF('차트 정리 표'!$P$19 = 표메인[[#This Row],[연령대]], 1, 0),IF('차트 정리 표'!$J$21=표메인[[#This Row],[타격감
시각적 효과]],1,0)),1,0)</f>
        <v>0</v>
      </c>
      <c r="R64" s="34">
        <f>IF(AND(IF('차트 정리 표'!$P$19 = 표메인[[#This Row],[연령대]], 1, 0),IF('차트 정리 표'!$J$22=표메인[[#This Row],[타격감
시각적 효과]],1,0)),1,0)</f>
        <v>0</v>
      </c>
      <c r="S64" s="34">
        <f>IF(AND(IF('차트 정리 표'!$P$19 = 표메인[[#This Row],[연령대]], 1, 0),IF('차트 정리 표'!$J$23=표메인[[#This Row],[타격감
시각적 효과]],1,0)),1,0)</f>
        <v>0</v>
      </c>
      <c r="T64" s="34">
        <f>IF(AND(IF('차트 정리 표'!$P$25 = 표메인[[#This Row],[연령대]], 1, 0),IF('차트 정리 표'!$J$26=표메인[게임몰입도
청각적 효과],1,0)),1,0)</f>
        <v>0</v>
      </c>
      <c r="U64" s="34">
        <f>IF(AND(IF('차트 정리 표'!$P$25 = 표메인[[#This Row],[연령대]], 1, 0),IF('차트 정리 표'!$J$27=표메인[게임몰입도
청각적 효과],1,0)),1,0)</f>
        <v>0</v>
      </c>
      <c r="V64" s="34">
        <f>IF(AND(IF('차트 정리 표'!$P$25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표'!$P$2 = 표메인[[#This Row],[연령대]], 1, 0),IF(COUNT(표장르정리[[#This Row],[RPG]]),1,0)), 1, 0)</f>
        <v>0</v>
      </c>
      <c r="B65" s="3">
        <f>IF(AND(IF('차트 정리 표'!$P$2 = 표메인[[#This Row],[연령대]], 1, 0),IF(COUNT(표장르정리[[#This Row],[AOS]]),1,0)),1,0)</f>
        <v>0</v>
      </c>
      <c r="C65" s="3">
        <f>IF(AND(IF('차트 정리 표'!$P$2 = 표메인[[#This Row],[연령대]], 1, 0),IF(COUNT(표장르정리[[#This Row],[FPS]]),1,0)),1,0)</f>
        <v>0</v>
      </c>
      <c r="D65" s="3">
        <f>IF(AND(IF('차트 정리 표'!$P$2 = 표메인[[#This Row],[연령대]], 1, 0),IF(COUNT(표장르정리[[#This Row],[CCG]]),1,0)),1,0)</f>
        <v>0</v>
      </c>
      <c r="E65" s="3">
        <f>IF(AND(IF('차트 정리 표'!$P$2 = 표메인[[#This Row],[연령대]], 1, 0),IF(COUNT(표장르정리[[#This Row],[Roguelike]]),1,0)),1,0)</f>
        <v>0</v>
      </c>
      <c r="F65" s="3">
        <f>IF(AND(IF('차트 정리 표'!$P$2 = 표메인[[#This Row],[연령대]], 1, 0),IF(COUNT(표장르정리[[#This Row],[Soulslike]]),1,0)),1,0)</f>
        <v>0</v>
      </c>
      <c r="G65" s="3">
        <f>IF(AND(IF('차트 정리 표'!$P$2 = 표메인[[#This Row],[연령대]], 1, 0),IF(COUNT(표장르정리[[#This Row],[Rhythm]]),1,0)),1,0)</f>
        <v>0</v>
      </c>
      <c r="H65" s="3">
        <f>IF(AND(IF('차트 정리 표'!$P$2 = 표메인[[#This Row],[연령대]], 1, 0),IF(COUNT(표장르정리[[#This Row],[Racing]]),1,0)),1,0)</f>
        <v>0</v>
      </c>
      <c r="I65" s="3">
        <f>IF(AND(IF('차트 정리 표'!$P$2 = 표메인[[#This Row],[연령대]], 1, 0),IF(COUNT(표장르정리[[#This Row],[Sport]]),1,0)),1,0)</f>
        <v>0</v>
      </c>
      <c r="J65" s="3">
        <f>IF(AND(IF('차트 정리 표'!$P$2 = 표메인[[#This Row],[연령대]], 1, 0),IF(COUNT(표장르정리[[#This Row],[Stealth]]),1,0)),1,0)</f>
        <v>0</v>
      </c>
      <c r="K65" s="3">
        <f>IF(AND(IF('차트 정리 표'!$P$2 = 표메인[[#This Row],[연령대]], 1, 0),IF(COUNT(표장르정리[[#This Row],[Strategy]]),1,0)),1,0)</f>
        <v>0</v>
      </c>
      <c r="L65" s="3">
        <f>IF(AND(IF('차트 정리 표'!$P$2 = 표메인[[#This Row],[연령대]], 1, 0),IF(COUNT(표장르정리[[#This Row],[Puzzle]]),1,0)),1,0)</f>
        <v>0</v>
      </c>
      <c r="M65" s="3">
        <f>IF(AND(IF('차트 정리 표'!$P$2 = 표메인[[#This Row],[연령대]], 1, 0),IF(COUNT(표장르정리[[#This Row],[Board]]),1,0)),1,0)</f>
        <v>0</v>
      </c>
      <c r="N65" s="3">
        <f>IF(AND(IF('차트 정리 표'!$P$2 = 표메인[[#This Row],[연령대]], 1, 0),IF(COUNT(표장르정리[[#This Row],[Arcade]]),1,0)),1,0)</f>
        <v>0</v>
      </c>
      <c r="O65" s="3">
        <f>IF(AND(IF('차트 정리 표'!$P$2 = 표메인[[#This Row],[연령대]], 1, 0),IF(COUNT(표장르정리[[#This Row],[Simulation]]),1,0)),1,0)</f>
        <v>0</v>
      </c>
      <c r="P65" s="34">
        <f>IF(AND(IF('차트 정리 표'!$P$19 = 표메인[[#This Row],[연령대]], 1, 0),IF('차트 정리 표'!$J$20=표메인[[#This Row],[타격감
시각적 효과]],1,0)),1,0)</f>
        <v>0</v>
      </c>
      <c r="Q65" s="34">
        <f>IF(AND(IF('차트 정리 표'!$P$19 = 표메인[[#This Row],[연령대]], 1, 0),IF('차트 정리 표'!$J$21=표메인[[#This Row],[타격감
시각적 효과]],1,0)),1,0)</f>
        <v>0</v>
      </c>
      <c r="R65" s="34">
        <f>IF(AND(IF('차트 정리 표'!$P$19 = 표메인[[#This Row],[연령대]], 1, 0),IF('차트 정리 표'!$J$22=표메인[[#This Row],[타격감
시각적 효과]],1,0)),1,0)</f>
        <v>0</v>
      </c>
      <c r="S65" s="34">
        <f>IF(AND(IF('차트 정리 표'!$P$19 = 표메인[[#This Row],[연령대]], 1, 0),IF('차트 정리 표'!$J$23=표메인[[#This Row],[타격감
시각적 효과]],1,0)),1,0)</f>
        <v>0</v>
      </c>
      <c r="T65" s="34">
        <f>IF(AND(IF('차트 정리 표'!$P$25 = 표메인[[#This Row],[연령대]], 1, 0),IF('차트 정리 표'!$J$26=표메인[게임몰입도
청각적 효과],1,0)),1,0)</f>
        <v>0</v>
      </c>
      <c r="U65" s="34">
        <f>IF(AND(IF('차트 정리 표'!$P$25 = 표메인[[#This Row],[연령대]], 1, 0),IF('차트 정리 표'!$J$27=표메인[게임몰입도
청각적 효과],1,0)),1,0)</f>
        <v>0</v>
      </c>
      <c r="V65" s="34">
        <f>IF(AND(IF('차트 정리 표'!$P$25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표'!$P$2 = 표메인[[#This Row],[연령대]], 1, 0),IF(COUNT(표장르정리[[#This Row],[RPG]]),1,0)), 1, 0)</f>
        <v>0</v>
      </c>
      <c r="B66" s="3">
        <f>IF(AND(IF('차트 정리 표'!$P$2 = 표메인[[#This Row],[연령대]], 1, 0),IF(COUNT(표장르정리[[#This Row],[AOS]]),1,0)),1,0)</f>
        <v>0</v>
      </c>
      <c r="C66" s="3">
        <f>IF(AND(IF('차트 정리 표'!$P$2 = 표메인[[#This Row],[연령대]], 1, 0),IF(COUNT(표장르정리[[#This Row],[FPS]]),1,0)),1,0)</f>
        <v>0</v>
      </c>
      <c r="D66" s="3">
        <f>IF(AND(IF('차트 정리 표'!$P$2 = 표메인[[#This Row],[연령대]], 1, 0),IF(COUNT(표장르정리[[#This Row],[CCG]]),1,0)),1,0)</f>
        <v>0</v>
      </c>
      <c r="E66" s="3">
        <f>IF(AND(IF('차트 정리 표'!$P$2 = 표메인[[#This Row],[연령대]], 1, 0),IF(COUNT(표장르정리[[#This Row],[Roguelike]]),1,0)),1,0)</f>
        <v>0</v>
      </c>
      <c r="F66" s="3">
        <f>IF(AND(IF('차트 정리 표'!$P$2 = 표메인[[#This Row],[연령대]], 1, 0),IF(COUNT(표장르정리[[#This Row],[Soulslike]]),1,0)),1,0)</f>
        <v>0</v>
      </c>
      <c r="G66" s="3">
        <f>IF(AND(IF('차트 정리 표'!$P$2 = 표메인[[#This Row],[연령대]], 1, 0),IF(COUNT(표장르정리[[#This Row],[Rhythm]]),1,0)),1,0)</f>
        <v>0</v>
      </c>
      <c r="H66" s="3">
        <f>IF(AND(IF('차트 정리 표'!$P$2 = 표메인[[#This Row],[연령대]], 1, 0),IF(COUNT(표장르정리[[#This Row],[Racing]]),1,0)),1,0)</f>
        <v>0</v>
      </c>
      <c r="I66" s="3">
        <f>IF(AND(IF('차트 정리 표'!$P$2 = 표메인[[#This Row],[연령대]], 1, 0),IF(COUNT(표장르정리[[#This Row],[Sport]]),1,0)),1,0)</f>
        <v>0</v>
      </c>
      <c r="J66" s="3">
        <f>IF(AND(IF('차트 정리 표'!$P$2 = 표메인[[#This Row],[연령대]], 1, 0),IF(COUNT(표장르정리[[#This Row],[Stealth]]),1,0)),1,0)</f>
        <v>0</v>
      </c>
      <c r="K66" s="3">
        <f>IF(AND(IF('차트 정리 표'!$P$2 = 표메인[[#This Row],[연령대]], 1, 0),IF(COUNT(표장르정리[[#This Row],[Strategy]]),1,0)),1,0)</f>
        <v>0</v>
      </c>
      <c r="L66" s="3">
        <f>IF(AND(IF('차트 정리 표'!$P$2 = 표메인[[#This Row],[연령대]], 1, 0),IF(COUNT(표장르정리[[#This Row],[Puzzle]]),1,0)),1,0)</f>
        <v>0</v>
      </c>
      <c r="M66" s="3">
        <f>IF(AND(IF('차트 정리 표'!$P$2 = 표메인[[#This Row],[연령대]], 1, 0),IF(COUNT(표장르정리[[#This Row],[Board]]),1,0)),1,0)</f>
        <v>0</v>
      </c>
      <c r="N66" s="3">
        <f>IF(AND(IF('차트 정리 표'!$P$2 = 표메인[[#This Row],[연령대]], 1, 0),IF(COUNT(표장르정리[[#This Row],[Arcade]]),1,0)),1,0)</f>
        <v>0</v>
      </c>
      <c r="O66" s="3">
        <f>IF(AND(IF('차트 정리 표'!$P$2 = 표메인[[#This Row],[연령대]], 1, 0),IF(COUNT(표장르정리[[#This Row],[Simulation]]),1,0)),1,0)</f>
        <v>0</v>
      </c>
      <c r="P66" s="34">
        <f>IF(AND(IF('차트 정리 표'!$P$19 = 표메인[[#This Row],[연령대]], 1, 0),IF('차트 정리 표'!$J$20=표메인[[#This Row],[타격감
시각적 효과]],1,0)),1,0)</f>
        <v>0</v>
      </c>
      <c r="Q66" s="34">
        <f>IF(AND(IF('차트 정리 표'!$P$19 = 표메인[[#This Row],[연령대]], 1, 0),IF('차트 정리 표'!$J$21=표메인[[#This Row],[타격감
시각적 효과]],1,0)),1,0)</f>
        <v>0</v>
      </c>
      <c r="R66" s="34">
        <f>IF(AND(IF('차트 정리 표'!$P$19 = 표메인[[#This Row],[연령대]], 1, 0),IF('차트 정리 표'!$J$22=표메인[[#This Row],[타격감
시각적 효과]],1,0)),1,0)</f>
        <v>0</v>
      </c>
      <c r="S66" s="34">
        <f>IF(AND(IF('차트 정리 표'!$P$19 = 표메인[[#This Row],[연령대]], 1, 0),IF('차트 정리 표'!$J$23=표메인[[#This Row],[타격감
시각적 효과]],1,0)),1,0)</f>
        <v>0</v>
      </c>
      <c r="T66" s="34">
        <f>IF(AND(IF('차트 정리 표'!$P$25 = 표메인[[#This Row],[연령대]], 1, 0),IF('차트 정리 표'!$J$26=표메인[게임몰입도
청각적 효과],1,0)),1,0)</f>
        <v>0</v>
      </c>
      <c r="U66" s="34">
        <f>IF(AND(IF('차트 정리 표'!$P$25 = 표메인[[#This Row],[연령대]], 1, 0),IF('차트 정리 표'!$J$27=표메인[게임몰입도
청각적 효과],1,0)),1,0)</f>
        <v>0</v>
      </c>
      <c r="V66" s="34">
        <f>IF(AND(IF('차트 정리 표'!$P$25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표'!$P$2 = 표메인[[#This Row],[연령대]], 1, 0),IF(COUNT(표장르정리[[#This Row],[RPG]]),1,0)), 1, 0)</f>
        <v>0</v>
      </c>
      <c r="B67" s="3">
        <f>IF(AND(IF('차트 정리 표'!$P$2 = 표메인[[#This Row],[연령대]], 1, 0),IF(COUNT(표장르정리[[#This Row],[AOS]]),1,0)),1,0)</f>
        <v>0</v>
      </c>
      <c r="C67" s="3">
        <f>IF(AND(IF('차트 정리 표'!$P$2 = 표메인[[#This Row],[연령대]], 1, 0),IF(COUNT(표장르정리[[#This Row],[FPS]]),1,0)),1,0)</f>
        <v>0</v>
      </c>
      <c r="D67" s="3">
        <f>IF(AND(IF('차트 정리 표'!$P$2 = 표메인[[#This Row],[연령대]], 1, 0),IF(COUNT(표장르정리[[#This Row],[CCG]]),1,0)),1,0)</f>
        <v>0</v>
      </c>
      <c r="E67" s="3">
        <f>IF(AND(IF('차트 정리 표'!$P$2 = 표메인[[#This Row],[연령대]], 1, 0),IF(COUNT(표장르정리[[#This Row],[Roguelike]]),1,0)),1,0)</f>
        <v>0</v>
      </c>
      <c r="F67" s="3">
        <f>IF(AND(IF('차트 정리 표'!$P$2 = 표메인[[#This Row],[연령대]], 1, 0),IF(COUNT(표장르정리[[#This Row],[Soulslike]]),1,0)),1,0)</f>
        <v>0</v>
      </c>
      <c r="G67" s="3">
        <f>IF(AND(IF('차트 정리 표'!$P$2 = 표메인[[#This Row],[연령대]], 1, 0),IF(COUNT(표장르정리[[#This Row],[Rhythm]]),1,0)),1,0)</f>
        <v>0</v>
      </c>
      <c r="H67" s="3">
        <f>IF(AND(IF('차트 정리 표'!$P$2 = 표메인[[#This Row],[연령대]], 1, 0),IF(COUNT(표장르정리[[#This Row],[Racing]]),1,0)),1,0)</f>
        <v>0</v>
      </c>
      <c r="I67" s="3">
        <f>IF(AND(IF('차트 정리 표'!$P$2 = 표메인[[#This Row],[연령대]], 1, 0),IF(COUNT(표장르정리[[#This Row],[Sport]]),1,0)),1,0)</f>
        <v>0</v>
      </c>
      <c r="J67" s="3">
        <f>IF(AND(IF('차트 정리 표'!$P$2 = 표메인[[#This Row],[연령대]], 1, 0),IF(COUNT(표장르정리[[#This Row],[Stealth]]),1,0)),1,0)</f>
        <v>0</v>
      </c>
      <c r="K67" s="3">
        <f>IF(AND(IF('차트 정리 표'!$P$2 = 표메인[[#This Row],[연령대]], 1, 0),IF(COUNT(표장르정리[[#This Row],[Strategy]]),1,0)),1,0)</f>
        <v>0</v>
      </c>
      <c r="L67" s="3">
        <f>IF(AND(IF('차트 정리 표'!$P$2 = 표메인[[#This Row],[연령대]], 1, 0),IF(COUNT(표장르정리[[#This Row],[Puzzle]]),1,0)),1,0)</f>
        <v>0</v>
      </c>
      <c r="M67" s="3">
        <f>IF(AND(IF('차트 정리 표'!$P$2 = 표메인[[#This Row],[연령대]], 1, 0),IF(COUNT(표장르정리[[#This Row],[Board]]),1,0)),1,0)</f>
        <v>0</v>
      </c>
      <c r="N67" s="3">
        <f>IF(AND(IF('차트 정리 표'!$P$2 = 표메인[[#This Row],[연령대]], 1, 0),IF(COUNT(표장르정리[[#This Row],[Arcade]]),1,0)),1,0)</f>
        <v>0</v>
      </c>
      <c r="O67" s="3">
        <f>IF(AND(IF('차트 정리 표'!$P$2 = 표메인[[#This Row],[연령대]], 1, 0),IF(COUNT(표장르정리[[#This Row],[Simulation]]),1,0)),1,0)</f>
        <v>0</v>
      </c>
      <c r="P67" s="34">
        <f>IF(AND(IF('차트 정리 표'!$P$19 = 표메인[[#This Row],[연령대]], 1, 0),IF('차트 정리 표'!$J$20=표메인[[#This Row],[타격감
시각적 효과]],1,0)),1,0)</f>
        <v>0</v>
      </c>
      <c r="Q67" s="34">
        <f>IF(AND(IF('차트 정리 표'!$P$19 = 표메인[[#This Row],[연령대]], 1, 0),IF('차트 정리 표'!$J$21=표메인[[#This Row],[타격감
시각적 효과]],1,0)),1,0)</f>
        <v>0</v>
      </c>
      <c r="R67" s="34">
        <f>IF(AND(IF('차트 정리 표'!$P$19 = 표메인[[#This Row],[연령대]], 1, 0),IF('차트 정리 표'!$J$22=표메인[[#This Row],[타격감
시각적 효과]],1,0)),1,0)</f>
        <v>0</v>
      </c>
      <c r="S67" s="34">
        <f>IF(AND(IF('차트 정리 표'!$P$19 = 표메인[[#This Row],[연령대]], 1, 0),IF('차트 정리 표'!$J$23=표메인[[#This Row],[타격감
시각적 효과]],1,0)),1,0)</f>
        <v>0</v>
      </c>
      <c r="T67" s="34">
        <f>IF(AND(IF('차트 정리 표'!$P$25 = 표메인[[#This Row],[연령대]], 1, 0),IF('차트 정리 표'!$J$26=표메인[게임몰입도
청각적 효과],1,0)),1,0)</f>
        <v>0</v>
      </c>
      <c r="U67" s="34">
        <f>IF(AND(IF('차트 정리 표'!$P$25 = 표메인[[#This Row],[연령대]], 1, 0),IF('차트 정리 표'!$J$27=표메인[게임몰입도
청각적 효과],1,0)),1,0)</f>
        <v>0</v>
      </c>
      <c r="V67" s="34">
        <f>IF(AND(IF('차트 정리 표'!$P$25 = 표메인[[#This Row],[연령대]], 1, 0),IF('차트 정리 표'!$J$28=표메인[게임몰입도
청각적 효과],1,0)),1,0)</f>
        <v>0</v>
      </c>
    </row>
    <row r="68" spans="1:22" x14ac:dyDescent="0.3">
      <c r="A68" s="3">
        <f>IF(AND(IF('차트 정리 표'!$P$2 = 표메인[[#This Row],[연령대]], 1, 0),IF(COUNT(표장르정리[[#This Row],[RPG]]),1,0)), 1, 0)</f>
        <v>0</v>
      </c>
      <c r="B68" s="3">
        <f>IF(AND(IF('차트 정리 표'!$P$2 = 표메인[[#This Row],[연령대]], 1, 0),IF(COUNT(표장르정리[[#This Row],[AOS]]),1,0)),1,0)</f>
        <v>0</v>
      </c>
      <c r="C68" s="3">
        <f>IF(AND(IF('차트 정리 표'!$P$2 = 표메인[[#This Row],[연령대]], 1, 0),IF(COUNT(표장르정리[[#This Row],[FPS]]),1,0)),1,0)</f>
        <v>0</v>
      </c>
      <c r="D68" s="3">
        <f>IF(AND(IF('차트 정리 표'!$P$2 = 표메인[[#This Row],[연령대]], 1, 0),IF(COUNT(표장르정리[[#This Row],[CCG]]),1,0)),1,0)</f>
        <v>0</v>
      </c>
      <c r="E68" s="3">
        <f>IF(AND(IF('차트 정리 표'!$P$2 = 표메인[[#This Row],[연령대]], 1, 0),IF(COUNT(표장르정리[[#This Row],[Roguelike]]),1,0)),1,0)</f>
        <v>0</v>
      </c>
      <c r="F68" s="3">
        <f>IF(AND(IF('차트 정리 표'!$P$2 = 표메인[[#This Row],[연령대]], 1, 0),IF(COUNT(표장르정리[[#This Row],[Soulslike]]),1,0)),1,0)</f>
        <v>0</v>
      </c>
      <c r="G68" s="3">
        <f>IF(AND(IF('차트 정리 표'!$P$2 = 표메인[[#This Row],[연령대]], 1, 0),IF(COUNT(표장르정리[[#This Row],[Rhythm]]),1,0)),1,0)</f>
        <v>0</v>
      </c>
      <c r="H68" s="3">
        <f>IF(AND(IF('차트 정리 표'!$P$2 = 표메인[[#This Row],[연령대]], 1, 0),IF(COUNT(표장르정리[[#This Row],[Racing]]),1,0)),1,0)</f>
        <v>0</v>
      </c>
      <c r="I68" s="3">
        <f>IF(AND(IF('차트 정리 표'!$P$2 = 표메인[[#This Row],[연령대]], 1, 0),IF(COUNT(표장르정리[[#This Row],[Sport]]),1,0)),1,0)</f>
        <v>0</v>
      </c>
      <c r="J68" s="3">
        <f>IF(AND(IF('차트 정리 표'!$P$2 = 표메인[[#This Row],[연령대]], 1, 0),IF(COUNT(표장르정리[[#This Row],[Stealth]]),1,0)),1,0)</f>
        <v>0</v>
      </c>
      <c r="K68" s="3">
        <f>IF(AND(IF('차트 정리 표'!$P$2 = 표메인[[#This Row],[연령대]], 1, 0),IF(COUNT(표장르정리[[#This Row],[Strategy]]),1,0)),1,0)</f>
        <v>0</v>
      </c>
      <c r="L68" s="3">
        <f>IF(AND(IF('차트 정리 표'!$P$2 = 표메인[[#This Row],[연령대]], 1, 0),IF(COUNT(표장르정리[[#This Row],[Puzzle]]),1,0)),1,0)</f>
        <v>0</v>
      </c>
      <c r="M68" s="3">
        <f>IF(AND(IF('차트 정리 표'!$P$2 = 표메인[[#This Row],[연령대]], 1, 0),IF(COUNT(표장르정리[[#This Row],[Board]]),1,0)),1,0)</f>
        <v>0</v>
      </c>
      <c r="N68" s="3">
        <f>IF(AND(IF('차트 정리 표'!$P$2 = 표메인[[#This Row],[연령대]], 1, 0),IF(COUNT(표장르정리[[#This Row],[Arcade]]),1,0)),1,0)</f>
        <v>0</v>
      </c>
      <c r="O68" s="3">
        <f>IF(AND(IF('차트 정리 표'!$P$2 = 표메인[[#This Row],[연령대]], 1, 0),IF(COUNT(표장르정리[[#This Row],[Simulation]]),1,0)),1,0)</f>
        <v>0</v>
      </c>
      <c r="P68" s="34">
        <f>IF(AND(IF('차트 정리 표'!$P$19 = 표메인[[#This Row],[연령대]], 1, 0),IF('차트 정리 표'!$J$20=표메인[[#This Row],[타격감
시각적 효과]],1,0)),1,0)</f>
        <v>0</v>
      </c>
      <c r="Q68" s="34">
        <f>IF(AND(IF('차트 정리 표'!$P$19 = 표메인[[#This Row],[연령대]], 1, 0),IF('차트 정리 표'!$J$21=표메인[[#This Row],[타격감
시각적 효과]],1,0)),1,0)</f>
        <v>0</v>
      </c>
      <c r="R68" s="34">
        <f>IF(AND(IF('차트 정리 표'!$P$19 = 표메인[[#This Row],[연령대]], 1, 0),IF('차트 정리 표'!$J$22=표메인[[#This Row],[타격감
시각적 효과]],1,0)),1,0)</f>
        <v>0</v>
      </c>
      <c r="S68" s="34">
        <f>IF(AND(IF('차트 정리 표'!$P$19 = 표메인[[#This Row],[연령대]], 1, 0),IF('차트 정리 표'!$J$23=표메인[[#This Row],[타격감
시각적 효과]],1,0)),1,0)</f>
        <v>0</v>
      </c>
      <c r="T68" s="34">
        <f>IF(AND(IF('차트 정리 표'!$P$25 = 표메인[[#This Row],[연령대]], 1, 0),IF('차트 정리 표'!$J$26=표메인[게임몰입도
청각적 효과],1,0)),1,0)</f>
        <v>0</v>
      </c>
      <c r="U68" s="34">
        <f>IF(AND(IF('차트 정리 표'!$P$25 = 표메인[[#This Row],[연령대]], 1, 0),IF('차트 정리 표'!$J$27=표메인[게임몰입도
청각적 효과],1,0)),1,0)</f>
        <v>0</v>
      </c>
      <c r="V68" s="34">
        <f>IF(AND(IF('차트 정리 표'!$P$25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표'!$P$2 = 표메인[[#This Row],[연령대]], 1, 0),IF(COUNT(표장르정리[[#This Row],[RPG]]),1,0)), 1, 0)</f>
        <v>0</v>
      </c>
      <c r="B69" s="3">
        <f>IF(AND(IF('차트 정리 표'!$P$2 = 표메인[[#This Row],[연령대]], 1, 0),IF(COUNT(표장르정리[[#This Row],[AOS]]),1,0)),1,0)</f>
        <v>0</v>
      </c>
      <c r="C69" s="3">
        <f>IF(AND(IF('차트 정리 표'!$P$2 = 표메인[[#This Row],[연령대]], 1, 0),IF(COUNT(표장르정리[[#This Row],[FPS]]),1,0)),1,0)</f>
        <v>0</v>
      </c>
      <c r="D69" s="3">
        <f>IF(AND(IF('차트 정리 표'!$P$2 = 표메인[[#This Row],[연령대]], 1, 0),IF(COUNT(표장르정리[[#This Row],[CCG]]),1,0)),1,0)</f>
        <v>0</v>
      </c>
      <c r="E69" s="3">
        <f>IF(AND(IF('차트 정리 표'!$P$2 = 표메인[[#This Row],[연령대]], 1, 0),IF(COUNT(표장르정리[[#This Row],[Roguelike]]),1,0)),1,0)</f>
        <v>0</v>
      </c>
      <c r="F69" s="3">
        <f>IF(AND(IF('차트 정리 표'!$P$2 = 표메인[[#This Row],[연령대]], 1, 0),IF(COUNT(표장르정리[[#This Row],[Soulslike]]),1,0)),1,0)</f>
        <v>0</v>
      </c>
      <c r="G69" s="3">
        <f>IF(AND(IF('차트 정리 표'!$P$2 = 표메인[[#This Row],[연령대]], 1, 0),IF(COUNT(표장르정리[[#This Row],[Rhythm]]),1,0)),1,0)</f>
        <v>0</v>
      </c>
      <c r="H69" s="3">
        <f>IF(AND(IF('차트 정리 표'!$P$2 = 표메인[[#This Row],[연령대]], 1, 0),IF(COUNT(표장르정리[[#This Row],[Racing]]),1,0)),1,0)</f>
        <v>0</v>
      </c>
      <c r="I69" s="3">
        <f>IF(AND(IF('차트 정리 표'!$P$2 = 표메인[[#This Row],[연령대]], 1, 0),IF(COUNT(표장르정리[[#This Row],[Sport]]),1,0)),1,0)</f>
        <v>0</v>
      </c>
      <c r="J69" s="3">
        <f>IF(AND(IF('차트 정리 표'!$P$2 = 표메인[[#This Row],[연령대]], 1, 0),IF(COUNT(표장르정리[[#This Row],[Stealth]]),1,0)),1,0)</f>
        <v>0</v>
      </c>
      <c r="K69" s="3">
        <f>IF(AND(IF('차트 정리 표'!$P$2 = 표메인[[#This Row],[연령대]], 1, 0),IF(COUNT(표장르정리[[#This Row],[Strategy]]),1,0)),1,0)</f>
        <v>0</v>
      </c>
      <c r="L69" s="3">
        <f>IF(AND(IF('차트 정리 표'!$P$2 = 표메인[[#This Row],[연령대]], 1, 0),IF(COUNT(표장르정리[[#This Row],[Puzzle]]),1,0)),1,0)</f>
        <v>0</v>
      </c>
      <c r="M69" s="3">
        <f>IF(AND(IF('차트 정리 표'!$P$2 = 표메인[[#This Row],[연령대]], 1, 0),IF(COUNT(표장르정리[[#This Row],[Board]]),1,0)),1,0)</f>
        <v>0</v>
      </c>
      <c r="N69" s="3">
        <f>IF(AND(IF('차트 정리 표'!$P$2 = 표메인[[#This Row],[연령대]], 1, 0),IF(COUNT(표장르정리[[#This Row],[Arcade]]),1,0)),1,0)</f>
        <v>0</v>
      </c>
      <c r="O69" s="3">
        <f>IF(AND(IF('차트 정리 표'!$P$2 = 표메인[[#This Row],[연령대]], 1, 0),IF(COUNT(표장르정리[[#This Row],[Simulation]]),1,0)),1,0)</f>
        <v>0</v>
      </c>
      <c r="P69" s="34">
        <f>IF(AND(IF('차트 정리 표'!$P$19 = 표메인[[#This Row],[연령대]], 1, 0),IF('차트 정리 표'!$J$20=표메인[[#This Row],[타격감
시각적 효과]],1,0)),1,0)</f>
        <v>0</v>
      </c>
      <c r="Q69" s="34">
        <f>IF(AND(IF('차트 정리 표'!$P$19 = 표메인[[#This Row],[연령대]], 1, 0),IF('차트 정리 표'!$J$21=표메인[[#This Row],[타격감
시각적 효과]],1,0)),1,0)</f>
        <v>0</v>
      </c>
      <c r="R69" s="34">
        <f>IF(AND(IF('차트 정리 표'!$P$19 = 표메인[[#This Row],[연령대]], 1, 0),IF('차트 정리 표'!$J$22=표메인[[#This Row],[타격감
시각적 효과]],1,0)),1,0)</f>
        <v>0</v>
      </c>
      <c r="S69" s="34">
        <f>IF(AND(IF('차트 정리 표'!$P$19 = 표메인[[#This Row],[연령대]], 1, 0),IF('차트 정리 표'!$J$23=표메인[[#This Row],[타격감
시각적 효과]],1,0)),1,0)</f>
        <v>0</v>
      </c>
      <c r="T69" s="34">
        <f>IF(AND(IF('차트 정리 표'!$P$25 = 표메인[[#This Row],[연령대]], 1, 0),IF('차트 정리 표'!$J$26=표메인[게임몰입도
청각적 효과],1,0)),1,0)</f>
        <v>0</v>
      </c>
      <c r="U69" s="34">
        <f>IF(AND(IF('차트 정리 표'!$P$25 = 표메인[[#This Row],[연령대]], 1, 0),IF('차트 정리 표'!$J$27=표메인[게임몰입도
청각적 효과],1,0)),1,0)</f>
        <v>0</v>
      </c>
      <c r="V69" s="34">
        <f>IF(AND(IF('차트 정리 표'!$P$25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표'!$P$2 = 표메인[[#This Row],[연령대]], 1, 0),IF(COUNT(표장르정리[[#This Row],[RPG]]),1,0)), 1, 0)</f>
        <v>0</v>
      </c>
      <c r="B70" s="3">
        <f>IF(AND(IF('차트 정리 표'!$P$2 = 표메인[[#This Row],[연령대]], 1, 0),IF(COUNT(표장르정리[[#This Row],[AOS]]),1,0)),1,0)</f>
        <v>0</v>
      </c>
      <c r="C70" s="3">
        <f>IF(AND(IF('차트 정리 표'!$P$2 = 표메인[[#This Row],[연령대]], 1, 0),IF(COUNT(표장르정리[[#This Row],[FPS]]),1,0)),1,0)</f>
        <v>0</v>
      </c>
      <c r="D70" s="3">
        <f>IF(AND(IF('차트 정리 표'!$P$2 = 표메인[[#This Row],[연령대]], 1, 0),IF(COUNT(표장르정리[[#This Row],[CCG]]),1,0)),1,0)</f>
        <v>0</v>
      </c>
      <c r="E70" s="3">
        <f>IF(AND(IF('차트 정리 표'!$P$2 = 표메인[[#This Row],[연령대]], 1, 0),IF(COUNT(표장르정리[[#This Row],[Roguelike]]),1,0)),1,0)</f>
        <v>0</v>
      </c>
      <c r="F70" s="3">
        <f>IF(AND(IF('차트 정리 표'!$P$2 = 표메인[[#This Row],[연령대]], 1, 0),IF(COUNT(표장르정리[[#This Row],[Soulslike]]),1,0)),1,0)</f>
        <v>0</v>
      </c>
      <c r="G70" s="3">
        <f>IF(AND(IF('차트 정리 표'!$P$2 = 표메인[[#This Row],[연령대]], 1, 0),IF(COUNT(표장르정리[[#This Row],[Rhythm]]),1,0)),1,0)</f>
        <v>0</v>
      </c>
      <c r="H70" s="3">
        <f>IF(AND(IF('차트 정리 표'!$P$2 = 표메인[[#This Row],[연령대]], 1, 0),IF(COUNT(표장르정리[[#This Row],[Racing]]),1,0)),1,0)</f>
        <v>0</v>
      </c>
      <c r="I70" s="3">
        <f>IF(AND(IF('차트 정리 표'!$P$2 = 표메인[[#This Row],[연령대]], 1, 0),IF(COUNT(표장르정리[[#This Row],[Sport]]),1,0)),1,0)</f>
        <v>0</v>
      </c>
      <c r="J70" s="3">
        <f>IF(AND(IF('차트 정리 표'!$P$2 = 표메인[[#This Row],[연령대]], 1, 0),IF(COUNT(표장르정리[[#This Row],[Stealth]]),1,0)),1,0)</f>
        <v>0</v>
      </c>
      <c r="K70" s="3">
        <f>IF(AND(IF('차트 정리 표'!$P$2 = 표메인[[#This Row],[연령대]], 1, 0),IF(COUNT(표장르정리[[#This Row],[Strategy]]),1,0)),1,0)</f>
        <v>0</v>
      </c>
      <c r="L70" s="3">
        <f>IF(AND(IF('차트 정리 표'!$P$2 = 표메인[[#This Row],[연령대]], 1, 0),IF(COUNT(표장르정리[[#This Row],[Puzzle]]),1,0)),1,0)</f>
        <v>0</v>
      </c>
      <c r="M70" s="3">
        <f>IF(AND(IF('차트 정리 표'!$P$2 = 표메인[[#This Row],[연령대]], 1, 0),IF(COUNT(표장르정리[[#This Row],[Board]]),1,0)),1,0)</f>
        <v>0</v>
      </c>
      <c r="N70" s="3">
        <f>IF(AND(IF('차트 정리 표'!$P$2 = 표메인[[#This Row],[연령대]], 1, 0),IF(COUNT(표장르정리[[#This Row],[Arcade]]),1,0)),1,0)</f>
        <v>0</v>
      </c>
      <c r="O70" s="3">
        <f>IF(AND(IF('차트 정리 표'!$P$2 = 표메인[[#This Row],[연령대]], 1, 0),IF(COUNT(표장르정리[[#This Row],[Simulation]]),1,0)),1,0)</f>
        <v>0</v>
      </c>
      <c r="P70" s="34">
        <f>IF(AND(IF('차트 정리 표'!$P$19 = 표메인[[#This Row],[연령대]], 1, 0),IF('차트 정리 표'!$J$20=표메인[[#This Row],[타격감
시각적 효과]],1,0)),1,0)</f>
        <v>0</v>
      </c>
      <c r="Q70" s="34">
        <f>IF(AND(IF('차트 정리 표'!$P$19 = 표메인[[#This Row],[연령대]], 1, 0),IF('차트 정리 표'!$J$21=표메인[[#This Row],[타격감
시각적 효과]],1,0)),1,0)</f>
        <v>0</v>
      </c>
      <c r="R70" s="34">
        <f>IF(AND(IF('차트 정리 표'!$P$19 = 표메인[[#This Row],[연령대]], 1, 0),IF('차트 정리 표'!$J$22=표메인[[#This Row],[타격감
시각적 효과]],1,0)),1,0)</f>
        <v>0</v>
      </c>
      <c r="S70" s="34">
        <f>IF(AND(IF('차트 정리 표'!$P$19 = 표메인[[#This Row],[연령대]], 1, 0),IF('차트 정리 표'!$J$23=표메인[[#This Row],[타격감
시각적 효과]],1,0)),1,0)</f>
        <v>0</v>
      </c>
      <c r="T70" s="34">
        <f>IF(AND(IF('차트 정리 표'!$P$25 = 표메인[[#This Row],[연령대]], 1, 0),IF('차트 정리 표'!$J$26=표메인[게임몰입도
청각적 효과],1,0)),1,0)</f>
        <v>0</v>
      </c>
      <c r="U70" s="34">
        <f>IF(AND(IF('차트 정리 표'!$P$25 = 표메인[[#This Row],[연령대]], 1, 0),IF('차트 정리 표'!$J$27=표메인[게임몰입도
청각적 효과],1,0)),1,0)</f>
        <v>0</v>
      </c>
      <c r="V70" s="34">
        <f>IF(AND(IF('차트 정리 표'!$P$25 = 표메인[[#This Row],[연령대]], 1, 0),IF('차트 정리 표'!$J$28=표메인[게임몰입도
청각적 효과],1,0)),1,0)</f>
        <v>0</v>
      </c>
    </row>
    <row r="71" spans="1:22" x14ac:dyDescent="0.3">
      <c r="A71" s="3">
        <f>IF(AND(IF('차트 정리 표'!$P$2 = 표메인[[#This Row],[연령대]], 1, 0),IF(COUNT(표장르정리[[#This Row],[RPG]]),1,0)), 1, 0)</f>
        <v>0</v>
      </c>
      <c r="B71" s="3">
        <f>IF(AND(IF('차트 정리 표'!$P$2 = 표메인[[#This Row],[연령대]], 1, 0),IF(COUNT(표장르정리[[#This Row],[AOS]]),1,0)),1,0)</f>
        <v>0</v>
      </c>
      <c r="C71" s="3">
        <f>IF(AND(IF('차트 정리 표'!$P$2 = 표메인[[#This Row],[연령대]], 1, 0),IF(COUNT(표장르정리[[#This Row],[FPS]]),1,0)),1,0)</f>
        <v>0</v>
      </c>
      <c r="D71" s="3">
        <f>IF(AND(IF('차트 정리 표'!$P$2 = 표메인[[#This Row],[연령대]], 1, 0),IF(COUNT(표장르정리[[#This Row],[CCG]]),1,0)),1,0)</f>
        <v>0</v>
      </c>
      <c r="E71" s="3">
        <f>IF(AND(IF('차트 정리 표'!$P$2 = 표메인[[#This Row],[연령대]], 1, 0),IF(COUNT(표장르정리[[#This Row],[Roguelike]]),1,0)),1,0)</f>
        <v>0</v>
      </c>
      <c r="F71" s="3">
        <f>IF(AND(IF('차트 정리 표'!$P$2 = 표메인[[#This Row],[연령대]], 1, 0),IF(COUNT(표장르정리[[#This Row],[Soulslike]]),1,0)),1,0)</f>
        <v>0</v>
      </c>
      <c r="G71" s="3">
        <f>IF(AND(IF('차트 정리 표'!$P$2 = 표메인[[#This Row],[연령대]], 1, 0),IF(COUNT(표장르정리[[#This Row],[Rhythm]]),1,0)),1,0)</f>
        <v>0</v>
      </c>
      <c r="H71" s="3">
        <f>IF(AND(IF('차트 정리 표'!$P$2 = 표메인[[#This Row],[연령대]], 1, 0),IF(COUNT(표장르정리[[#This Row],[Racing]]),1,0)),1,0)</f>
        <v>0</v>
      </c>
      <c r="I71" s="3">
        <f>IF(AND(IF('차트 정리 표'!$P$2 = 표메인[[#This Row],[연령대]], 1, 0),IF(COUNT(표장르정리[[#This Row],[Sport]]),1,0)),1,0)</f>
        <v>0</v>
      </c>
      <c r="J71" s="3">
        <f>IF(AND(IF('차트 정리 표'!$P$2 = 표메인[[#This Row],[연령대]], 1, 0),IF(COUNT(표장르정리[[#This Row],[Stealth]]),1,0)),1,0)</f>
        <v>0</v>
      </c>
      <c r="K71" s="3">
        <f>IF(AND(IF('차트 정리 표'!$P$2 = 표메인[[#This Row],[연령대]], 1, 0),IF(COUNT(표장르정리[[#This Row],[Strategy]]),1,0)),1,0)</f>
        <v>0</v>
      </c>
      <c r="L71" s="3">
        <f>IF(AND(IF('차트 정리 표'!$P$2 = 표메인[[#This Row],[연령대]], 1, 0),IF(COUNT(표장르정리[[#This Row],[Puzzle]]),1,0)),1,0)</f>
        <v>0</v>
      </c>
      <c r="M71" s="3">
        <f>IF(AND(IF('차트 정리 표'!$P$2 = 표메인[[#This Row],[연령대]], 1, 0),IF(COUNT(표장르정리[[#This Row],[Board]]),1,0)),1,0)</f>
        <v>0</v>
      </c>
      <c r="N71" s="3">
        <f>IF(AND(IF('차트 정리 표'!$P$2 = 표메인[[#This Row],[연령대]], 1, 0),IF(COUNT(표장르정리[[#This Row],[Arcade]]),1,0)),1,0)</f>
        <v>0</v>
      </c>
      <c r="O71" s="3">
        <f>IF(AND(IF('차트 정리 표'!$P$2 = 표메인[[#This Row],[연령대]], 1, 0),IF(COUNT(표장르정리[[#This Row],[Simulation]]),1,0)),1,0)</f>
        <v>0</v>
      </c>
      <c r="P71" s="34">
        <f>IF(AND(IF('차트 정리 표'!$P$19 = 표메인[[#This Row],[연령대]], 1, 0),IF('차트 정리 표'!$J$20=표메인[[#This Row],[타격감
시각적 효과]],1,0)),1,0)</f>
        <v>0</v>
      </c>
      <c r="Q71" s="34">
        <f>IF(AND(IF('차트 정리 표'!$P$19 = 표메인[[#This Row],[연령대]], 1, 0),IF('차트 정리 표'!$J$21=표메인[[#This Row],[타격감
시각적 효과]],1,0)),1,0)</f>
        <v>0</v>
      </c>
      <c r="R71" s="34">
        <f>IF(AND(IF('차트 정리 표'!$P$19 = 표메인[[#This Row],[연령대]], 1, 0),IF('차트 정리 표'!$J$22=표메인[[#This Row],[타격감
시각적 효과]],1,0)),1,0)</f>
        <v>0</v>
      </c>
      <c r="S71" s="34">
        <f>IF(AND(IF('차트 정리 표'!$P$19 = 표메인[[#This Row],[연령대]], 1, 0),IF('차트 정리 표'!$J$23=표메인[[#This Row],[타격감
시각적 효과]],1,0)),1,0)</f>
        <v>0</v>
      </c>
      <c r="T71" s="34">
        <f>IF(AND(IF('차트 정리 표'!$P$25 = 표메인[[#This Row],[연령대]], 1, 0),IF('차트 정리 표'!$J$26=표메인[게임몰입도
청각적 효과],1,0)),1,0)</f>
        <v>0</v>
      </c>
      <c r="U71" s="34">
        <f>IF(AND(IF('차트 정리 표'!$P$25 = 표메인[[#This Row],[연령대]], 1, 0),IF('차트 정리 표'!$J$27=표메인[게임몰입도
청각적 효과],1,0)),1,0)</f>
        <v>0</v>
      </c>
      <c r="V71" s="34">
        <f>IF(AND(IF('차트 정리 표'!$P$25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표'!$P$2 = 표메인[[#This Row],[연령대]], 1, 0),IF(COUNT(표장르정리[[#This Row],[RPG]]),1,0)), 1, 0)</f>
        <v>0</v>
      </c>
      <c r="B72" s="3">
        <f>IF(AND(IF('차트 정리 표'!$P$2 = 표메인[[#This Row],[연령대]], 1, 0),IF(COUNT(표장르정리[[#This Row],[AOS]]),1,0)),1,0)</f>
        <v>0</v>
      </c>
      <c r="C72" s="3">
        <f>IF(AND(IF('차트 정리 표'!$P$2 = 표메인[[#This Row],[연령대]], 1, 0),IF(COUNT(표장르정리[[#This Row],[FPS]]),1,0)),1,0)</f>
        <v>0</v>
      </c>
      <c r="D72" s="3">
        <f>IF(AND(IF('차트 정리 표'!$P$2 = 표메인[[#This Row],[연령대]], 1, 0),IF(COUNT(표장르정리[[#This Row],[CCG]]),1,0)),1,0)</f>
        <v>0</v>
      </c>
      <c r="E72" s="3">
        <f>IF(AND(IF('차트 정리 표'!$P$2 = 표메인[[#This Row],[연령대]], 1, 0),IF(COUNT(표장르정리[[#This Row],[Roguelike]]),1,0)),1,0)</f>
        <v>0</v>
      </c>
      <c r="F72" s="3">
        <f>IF(AND(IF('차트 정리 표'!$P$2 = 표메인[[#This Row],[연령대]], 1, 0),IF(COUNT(표장르정리[[#This Row],[Soulslike]]),1,0)),1,0)</f>
        <v>0</v>
      </c>
      <c r="G72" s="3">
        <f>IF(AND(IF('차트 정리 표'!$P$2 = 표메인[[#This Row],[연령대]], 1, 0),IF(COUNT(표장르정리[[#This Row],[Rhythm]]),1,0)),1,0)</f>
        <v>0</v>
      </c>
      <c r="H72" s="3">
        <f>IF(AND(IF('차트 정리 표'!$P$2 = 표메인[[#This Row],[연령대]], 1, 0),IF(COUNT(표장르정리[[#This Row],[Racing]]),1,0)),1,0)</f>
        <v>0</v>
      </c>
      <c r="I72" s="3">
        <f>IF(AND(IF('차트 정리 표'!$P$2 = 표메인[[#This Row],[연령대]], 1, 0),IF(COUNT(표장르정리[[#This Row],[Sport]]),1,0)),1,0)</f>
        <v>0</v>
      </c>
      <c r="J72" s="3">
        <f>IF(AND(IF('차트 정리 표'!$P$2 = 표메인[[#This Row],[연령대]], 1, 0),IF(COUNT(표장르정리[[#This Row],[Stealth]]),1,0)),1,0)</f>
        <v>0</v>
      </c>
      <c r="K72" s="3">
        <f>IF(AND(IF('차트 정리 표'!$P$2 = 표메인[[#This Row],[연령대]], 1, 0),IF(COUNT(표장르정리[[#This Row],[Strategy]]),1,0)),1,0)</f>
        <v>0</v>
      </c>
      <c r="L72" s="3">
        <f>IF(AND(IF('차트 정리 표'!$P$2 = 표메인[[#This Row],[연령대]], 1, 0),IF(COUNT(표장르정리[[#This Row],[Puzzle]]),1,0)),1,0)</f>
        <v>0</v>
      </c>
      <c r="M72" s="3">
        <f>IF(AND(IF('차트 정리 표'!$P$2 = 표메인[[#This Row],[연령대]], 1, 0),IF(COUNT(표장르정리[[#This Row],[Board]]),1,0)),1,0)</f>
        <v>0</v>
      </c>
      <c r="N72" s="3">
        <f>IF(AND(IF('차트 정리 표'!$P$2 = 표메인[[#This Row],[연령대]], 1, 0),IF(COUNT(표장르정리[[#This Row],[Arcade]]),1,0)),1,0)</f>
        <v>0</v>
      </c>
      <c r="O72" s="3">
        <f>IF(AND(IF('차트 정리 표'!$P$2 = 표메인[[#This Row],[연령대]], 1, 0),IF(COUNT(표장르정리[[#This Row],[Simulation]]),1,0)),1,0)</f>
        <v>0</v>
      </c>
      <c r="P72" s="34">
        <f>IF(AND(IF('차트 정리 표'!$P$19 = 표메인[[#This Row],[연령대]], 1, 0),IF('차트 정리 표'!$J$20=표메인[[#This Row],[타격감
시각적 효과]],1,0)),1,0)</f>
        <v>0</v>
      </c>
      <c r="Q72" s="34">
        <f>IF(AND(IF('차트 정리 표'!$P$19 = 표메인[[#This Row],[연령대]], 1, 0),IF('차트 정리 표'!$J$21=표메인[[#This Row],[타격감
시각적 효과]],1,0)),1,0)</f>
        <v>0</v>
      </c>
      <c r="R72" s="34">
        <f>IF(AND(IF('차트 정리 표'!$P$19 = 표메인[[#This Row],[연령대]], 1, 0),IF('차트 정리 표'!$J$22=표메인[[#This Row],[타격감
시각적 효과]],1,0)),1,0)</f>
        <v>0</v>
      </c>
      <c r="S72" s="34">
        <f>IF(AND(IF('차트 정리 표'!$P$19 = 표메인[[#This Row],[연령대]], 1, 0),IF('차트 정리 표'!$J$23=표메인[[#This Row],[타격감
시각적 효과]],1,0)),1,0)</f>
        <v>0</v>
      </c>
      <c r="T72" s="34">
        <f>IF(AND(IF('차트 정리 표'!$P$25 = 표메인[[#This Row],[연령대]], 1, 0),IF('차트 정리 표'!$J$26=표메인[게임몰입도
청각적 효과],1,0)),1,0)</f>
        <v>0</v>
      </c>
      <c r="U72" s="34">
        <f>IF(AND(IF('차트 정리 표'!$P$25 = 표메인[[#This Row],[연령대]], 1, 0),IF('차트 정리 표'!$J$27=표메인[게임몰입도
청각적 효과],1,0)),1,0)</f>
        <v>0</v>
      </c>
      <c r="V72" s="34">
        <f>IF(AND(IF('차트 정리 표'!$P$25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표'!$P$2 = 표메인[[#This Row],[연령대]], 1, 0),IF(COUNT(표장르정리[[#This Row],[RPG]]),1,0)), 1, 0)</f>
        <v>0</v>
      </c>
      <c r="B73" s="3">
        <f>IF(AND(IF('차트 정리 표'!$P$2 = 표메인[[#This Row],[연령대]], 1, 0),IF(COUNT(표장르정리[[#This Row],[AOS]]),1,0)),1,0)</f>
        <v>0</v>
      </c>
      <c r="C73" s="3">
        <f>IF(AND(IF('차트 정리 표'!$P$2 = 표메인[[#This Row],[연령대]], 1, 0),IF(COUNT(표장르정리[[#This Row],[FPS]]),1,0)),1,0)</f>
        <v>0</v>
      </c>
      <c r="D73" s="3">
        <f>IF(AND(IF('차트 정리 표'!$P$2 = 표메인[[#This Row],[연령대]], 1, 0),IF(COUNT(표장르정리[[#This Row],[CCG]]),1,0)),1,0)</f>
        <v>0</v>
      </c>
      <c r="E73" s="3">
        <f>IF(AND(IF('차트 정리 표'!$P$2 = 표메인[[#This Row],[연령대]], 1, 0),IF(COUNT(표장르정리[[#This Row],[Roguelike]]),1,0)),1,0)</f>
        <v>0</v>
      </c>
      <c r="F73" s="3">
        <f>IF(AND(IF('차트 정리 표'!$P$2 = 표메인[[#This Row],[연령대]], 1, 0),IF(COUNT(표장르정리[[#This Row],[Soulslike]]),1,0)),1,0)</f>
        <v>0</v>
      </c>
      <c r="G73" s="3">
        <f>IF(AND(IF('차트 정리 표'!$P$2 = 표메인[[#This Row],[연령대]], 1, 0),IF(COUNT(표장르정리[[#This Row],[Rhythm]]),1,0)),1,0)</f>
        <v>0</v>
      </c>
      <c r="H73" s="3">
        <f>IF(AND(IF('차트 정리 표'!$P$2 = 표메인[[#This Row],[연령대]], 1, 0),IF(COUNT(표장르정리[[#This Row],[Racing]]),1,0)),1,0)</f>
        <v>0</v>
      </c>
      <c r="I73" s="3">
        <f>IF(AND(IF('차트 정리 표'!$P$2 = 표메인[[#This Row],[연령대]], 1, 0),IF(COUNT(표장르정리[[#This Row],[Sport]]),1,0)),1,0)</f>
        <v>0</v>
      </c>
      <c r="J73" s="3">
        <f>IF(AND(IF('차트 정리 표'!$P$2 = 표메인[[#This Row],[연령대]], 1, 0),IF(COUNT(표장르정리[[#This Row],[Stealth]]),1,0)),1,0)</f>
        <v>0</v>
      </c>
      <c r="K73" s="3">
        <f>IF(AND(IF('차트 정리 표'!$P$2 = 표메인[[#This Row],[연령대]], 1, 0),IF(COUNT(표장르정리[[#This Row],[Strategy]]),1,0)),1,0)</f>
        <v>0</v>
      </c>
      <c r="L73" s="3">
        <f>IF(AND(IF('차트 정리 표'!$P$2 = 표메인[[#This Row],[연령대]], 1, 0),IF(COUNT(표장르정리[[#This Row],[Puzzle]]),1,0)),1,0)</f>
        <v>0</v>
      </c>
      <c r="M73" s="3">
        <f>IF(AND(IF('차트 정리 표'!$P$2 = 표메인[[#This Row],[연령대]], 1, 0),IF(COUNT(표장르정리[[#This Row],[Board]]),1,0)),1,0)</f>
        <v>0</v>
      </c>
      <c r="N73" s="3">
        <f>IF(AND(IF('차트 정리 표'!$P$2 = 표메인[[#This Row],[연령대]], 1, 0),IF(COUNT(표장르정리[[#This Row],[Arcade]]),1,0)),1,0)</f>
        <v>0</v>
      </c>
      <c r="O73" s="3">
        <f>IF(AND(IF('차트 정리 표'!$P$2 = 표메인[[#This Row],[연령대]], 1, 0),IF(COUNT(표장르정리[[#This Row],[Simulation]]),1,0)),1,0)</f>
        <v>0</v>
      </c>
      <c r="P73" s="34">
        <f>IF(AND(IF('차트 정리 표'!$P$19 = 표메인[[#This Row],[연령대]], 1, 0),IF('차트 정리 표'!$J$20=표메인[[#This Row],[타격감
시각적 효과]],1,0)),1,0)</f>
        <v>0</v>
      </c>
      <c r="Q73" s="34">
        <f>IF(AND(IF('차트 정리 표'!$P$19 = 표메인[[#This Row],[연령대]], 1, 0),IF('차트 정리 표'!$J$21=표메인[[#This Row],[타격감
시각적 효과]],1,0)),1,0)</f>
        <v>0</v>
      </c>
      <c r="R73" s="34">
        <f>IF(AND(IF('차트 정리 표'!$P$19 = 표메인[[#This Row],[연령대]], 1, 0),IF('차트 정리 표'!$J$22=표메인[[#This Row],[타격감
시각적 효과]],1,0)),1,0)</f>
        <v>0</v>
      </c>
      <c r="S73" s="34">
        <f>IF(AND(IF('차트 정리 표'!$P$19 = 표메인[[#This Row],[연령대]], 1, 0),IF('차트 정리 표'!$J$23=표메인[[#This Row],[타격감
시각적 효과]],1,0)),1,0)</f>
        <v>0</v>
      </c>
      <c r="T73" s="34">
        <f>IF(AND(IF('차트 정리 표'!$P$25 = 표메인[[#This Row],[연령대]], 1, 0),IF('차트 정리 표'!$J$26=표메인[게임몰입도
청각적 효과],1,0)),1,0)</f>
        <v>0</v>
      </c>
      <c r="U73" s="34">
        <f>IF(AND(IF('차트 정리 표'!$P$25 = 표메인[[#This Row],[연령대]], 1, 0),IF('차트 정리 표'!$J$27=표메인[게임몰입도
청각적 효과],1,0)),1,0)</f>
        <v>0</v>
      </c>
      <c r="V73" s="34">
        <f>IF(AND(IF('차트 정리 표'!$P$25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표'!$P$2 = 표메인[[#This Row],[연령대]], 1, 0),IF(COUNT(표장르정리[[#This Row],[RPG]]),1,0)), 1, 0)</f>
        <v>0</v>
      </c>
      <c r="B74" s="3">
        <f>IF(AND(IF('차트 정리 표'!$P$2 = 표메인[[#This Row],[연령대]], 1, 0),IF(COUNT(표장르정리[[#This Row],[AOS]]),1,0)),1,0)</f>
        <v>0</v>
      </c>
      <c r="C74" s="3">
        <f>IF(AND(IF('차트 정리 표'!$P$2 = 표메인[[#This Row],[연령대]], 1, 0),IF(COUNT(표장르정리[[#This Row],[FPS]]),1,0)),1,0)</f>
        <v>0</v>
      </c>
      <c r="D74" s="3">
        <f>IF(AND(IF('차트 정리 표'!$P$2 = 표메인[[#This Row],[연령대]], 1, 0),IF(COUNT(표장르정리[[#This Row],[CCG]]),1,0)),1,0)</f>
        <v>0</v>
      </c>
      <c r="E74" s="3">
        <f>IF(AND(IF('차트 정리 표'!$P$2 = 표메인[[#This Row],[연령대]], 1, 0),IF(COUNT(표장르정리[[#This Row],[Roguelike]]),1,0)),1,0)</f>
        <v>0</v>
      </c>
      <c r="F74" s="3">
        <f>IF(AND(IF('차트 정리 표'!$P$2 = 표메인[[#This Row],[연령대]], 1, 0),IF(COUNT(표장르정리[[#This Row],[Soulslike]]),1,0)),1,0)</f>
        <v>0</v>
      </c>
      <c r="G74" s="3">
        <f>IF(AND(IF('차트 정리 표'!$P$2 = 표메인[[#This Row],[연령대]], 1, 0),IF(COUNT(표장르정리[[#This Row],[Rhythm]]),1,0)),1,0)</f>
        <v>0</v>
      </c>
      <c r="H74" s="3">
        <f>IF(AND(IF('차트 정리 표'!$P$2 = 표메인[[#This Row],[연령대]], 1, 0),IF(COUNT(표장르정리[[#This Row],[Racing]]),1,0)),1,0)</f>
        <v>0</v>
      </c>
      <c r="I74" s="3">
        <f>IF(AND(IF('차트 정리 표'!$P$2 = 표메인[[#This Row],[연령대]], 1, 0),IF(COUNT(표장르정리[[#This Row],[Sport]]),1,0)),1,0)</f>
        <v>0</v>
      </c>
      <c r="J74" s="3">
        <f>IF(AND(IF('차트 정리 표'!$P$2 = 표메인[[#This Row],[연령대]], 1, 0),IF(COUNT(표장르정리[[#This Row],[Stealth]]),1,0)),1,0)</f>
        <v>0</v>
      </c>
      <c r="K74" s="3">
        <f>IF(AND(IF('차트 정리 표'!$P$2 = 표메인[[#This Row],[연령대]], 1, 0),IF(COUNT(표장르정리[[#This Row],[Strategy]]),1,0)),1,0)</f>
        <v>0</v>
      </c>
      <c r="L74" s="3">
        <f>IF(AND(IF('차트 정리 표'!$P$2 = 표메인[[#This Row],[연령대]], 1, 0),IF(COUNT(표장르정리[[#This Row],[Puzzle]]),1,0)),1,0)</f>
        <v>0</v>
      </c>
      <c r="M74" s="3">
        <f>IF(AND(IF('차트 정리 표'!$P$2 = 표메인[[#This Row],[연령대]], 1, 0),IF(COUNT(표장르정리[[#This Row],[Board]]),1,0)),1,0)</f>
        <v>0</v>
      </c>
      <c r="N74" s="3">
        <f>IF(AND(IF('차트 정리 표'!$P$2 = 표메인[[#This Row],[연령대]], 1, 0),IF(COUNT(표장르정리[[#This Row],[Arcade]]),1,0)),1,0)</f>
        <v>0</v>
      </c>
      <c r="O74" s="3">
        <f>IF(AND(IF('차트 정리 표'!$P$2 = 표메인[[#This Row],[연령대]], 1, 0),IF(COUNT(표장르정리[[#This Row],[Simulation]]),1,0)),1,0)</f>
        <v>0</v>
      </c>
      <c r="P74" s="34">
        <f>IF(AND(IF('차트 정리 표'!$P$19 = 표메인[[#This Row],[연령대]], 1, 0),IF('차트 정리 표'!$J$20=표메인[[#This Row],[타격감
시각적 효과]],1,0)),1,0)</f>
        <v>0</v>
      </c>
      <c r="Q74" s="34">
        <f>IF(AND(IF('차트 정리 표'!$P$19 = 표메인[[#This Row],[연령대]], 1, 0),IF('차트 정리 표'!$J$21=표메인[[#This Row],[타격감
시각적 효과]],1,0)),1,0)</f>
        <v>0</v>
      </c>
      <c r="R74" s="34">
        <f>IF(AND(IF('차트 정리 표'!$P$19 = 표메인[[#This Row],[연령대]], 1, 0),IF('차트 정리 표'!$J$22=표메인[[#This Row],[타격감
시각적 효과]],1,0)),1,0)</f>
        <v>0</v>
      </c>
      <c r="S74" s="34">
        <f>IF(AND(IF('차트 정리 표'!$P$19 = 표메인[[#This Row],[연령대]], 1, 0),IF('차트 정리 표'!$J$23=표메인[[#This Row],[타격감
시각적 효과]],1,0)),1,0)</f>
        <v>0</v>
      </c>
      <c r="T74" s="34">
        <f>IF(AND(IF('차트 정리 표'!$P$25 = 표메인[[#This Row],[연령대]], 1, 0),IF('차트 정리 표'!$J$26=표메인[게임몰입도
청각적 효과],1,0)),1,0)</f>
        <v>0</v>
      </c>
      <c r="U74" s="34">
        <f>IF(AND(IF('차트 정리 표'!$P$25 = 표메인[[#This Row],[연령대]], 1, 0),IF('차트 정리 표'!$J$27=표메인[게임몰입도
청각적 효과],1,0)),1,0)</f>
        <v>0</v>
      </c>
      <c r="V74" s="34">
        <f>IF(AND(IF('차트 정리 표'!$P$25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표'!$P$2 = 표메인[[#This Row],[연령대]], 1, 0),IF(COUNT(표장르정리[[#This Row],[RPG]]),1,0)), 1, 0)</f>
        <v>0</v>
      </c>
      <c r="B75" s="3">
        <f>IF(AND(IF('차트 정리 표'!$P$2 = 표메인[[#This Row],[연령대]], 1, 0),IF(COUNT(표장르정리[[#This Row],[AOS]]),1,0)),1,0)</f>
        <v>0</v>
      </c>
      <c r="C75" s="3">
        <f>IF(AND(IF('차트 정리 표'!$P$2 = 표메인[[#This Row],[연령대]], 1, 0),IF(COUNT(표장르정리[[#This Row],[FPS]]),1,0)),1,0)</f>
        <v>0</v>
      </c>
      <c r="D75" s="3">
        <f>IF(AND(IF('차트 정리 표'!$P$2 = 표메인[[#This Row],[연령대]], 1, 0),IF(COUNT(표장르정리[[#This Row],[CCG]]),1,0)),1,0)</f>
        <v>0</v>
      </c>
      <c r="E75" s="3">
        <f>IF(AND(IF('차트 정리 표'!$P$2 = 표메인[[#This Row],[연령대]], 1, 0),IF(COUNT(표장르정리[[#This Row],[Roguelike]]),1,0)),1,0)</f>
        <v>0</v>
      </c>
      <c r="F75" s="3">
        <f>IF(AND(IF('차트 정리 표'!$P$2 = 표메인[[#This Row],[연령대]], 1, 0),IF(COUNT(표장르정리[[#This Row],[Soulslike]]),1,0)),1,0)</f>
        <v>0</v>
      </c>
      <c r="G75" s="3">
        <f>IF(AND(IF('차트 정리 표'!$P$2 = 표메인[[#This Row],[연령대]], 1, 0),IF(COUNT(표장르정리[[#This Row],[Rhythm]]),1,0)),1,0)</f>
        <v>0</v>
      </c>
      <c r="H75" s="3">
        <f>IF(AND(IF('차트 정리 표'!$P$2 = 표메인[[#This Row],[연령대]], 1, 0),IF(COUNT(표장르정리[[#This Row],[Racing]]),1,0)),1,0)</f>
        <v>0</v>
      </c>
      <c r="I75" s="3">
        <f>IF(AND(IF('차트 정리 표'!$P$2 = 표메인[[#This Row],[연령대]], 1, 0),IF(COUNT(표장르정리[[#This Row],[Sport]]),1,0)),1,0)</f>
        <v>0</v>
      </c>
      <c r="J75" s="3">
        <f>IF(AND(IF('차트 정리 표'!$P$2 = 표메인[[#This Row],[연령대]], 1, 0),IF(COUNT(표장르정리[[#This Row],[Stealth]]),1,0)),1,0)</f>
        <v>0</v>
      </c>
      <c r="K75" s="3">
        <f>IF(AND(IF('차트 정리 표'!$P$2 = 표메인[[#This Row],[연령대]], 1, 0),IF(COUNT(표장르정리[[#This Row],[Strategy]]),1,0)),1,0)</f>
        <v>0</v>
      </c>
      <c r="L75" s="3">
        <f>IF(AND(IF('차트 정리 표'!$P$2 = 표메인[[#This Row],[연령대]], 1, 0),IF(COUNT(표장르정리[[#This Row],[Puzzle]]),1,0)),1,0)</f>
        <v>0</v>
      </c>
      <c r="M75" s="3">
        <f>IF(AND(IF('차트 정리 표'!$P$2 = 표메인[[#This Row],[연령대]], 1, 0),IF(COUNT(표장르정리[[#This Row],[Board]]),1,0)),1,0)</f>
        <v>0</v>
      </c>
      <c r="N75" s="3">
        <f>IF(AND(IF('차트 정리 표'!$P$2 = 표메인[[#This Row],[연령대]], 1, 0),IF(COUNT(표장르정리[[#This Row],[Arcade]]),1,0)),1,0)</f>
        <v>0</v>
      </c>
      <c r="O75" s="3">
        <f>IF(AND(IF('차트 정리 표'!$P$2 = 표메인[[#This Row],[연령대]], 1, 0),IF(COUNT(표장르정리[[#This Row],[Simulation]]),1,0)),1,0)</f>
        <v>0</v>
      </c>
      <c r="P75" s="34">
        <f>IF(AND(IF('차트 정리 표'!$P$19 = 표메인[[#This Row],[연령대]], 1, 0),IF('차트 정리 표'!$J$20=표메인[[#This Row],[타격감
시각적 효과]],1,0)),1,0)</f>
        <v>0</v>
      </c>
      <c r="Q75" s="34">
        <f>IF(AND(IF('차트 정리 표'!$P$19 = 표메인[[#This Row],[연령대]], 1, 0),IF('차트 정리 표'!$J$21=표메인[[#This Row],[타격감
시각적 효과]],1,0)),1,0)</f>
        <v>0</v>
      </c>
      <c r="R75" s="34">
        <f>IF(AND(IF('차트 정리 표'!$P$19 = 표메인[[#This Row],[연령대]], 1, 0),IF('차트 정리 표'!$J$22=표메인[[#This Row],[타격감
시각적 효과]],1,0)),1,0)</f>
        <v>0</v>
      </c>
      <c r="S75" s="34">
        <f>IF(AND(IF('차트 정리 표'!$P$19 = 표메인[[#This Row],[연령대]], 1, 0),IF('차트 정리 표'!$J$23=표메인[[#This Row],[타격감
시각적 효과]],1,0)),1,0)</f>
        <v>0</v>
      </c>
      <c r="T75" s="34">
        <f>IF(AND(IF('차트 정리 표'!$P$25 = 표메인[[#This Row],[연령대]], 1, 0),IF('차트 정리 표'!$J$26=표메인[게임몰입도
청각적 효과],1,0)),1,0)</f>
        <v>0</v>
      </c>
      <c r="U75" s="34">
        <f>IF(AND(IF('차트 정리 표'!$P$25 = 표메인[[#This Row],[연령대]], 1, 0),IF('차트 정리 표'!$J$27=표메인[게임몰입도
청각적 효과],1,0)),1,0)</f>
        <v>0</v>
      </c>
      <c r="V75" s="34">
        <f>IF(AND(IF('차트 정리 표'!$P$25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표'!$P$2 = 표메인[[#This Row],[연령대]], 1, 0),IF(COUNT(표장르정리[[#This Row],[RPG]]),1,0)), 1, 0)</f>
        <v>0</v>
      </c>
      <c r="B76" s="3">
        <f>IF(AND(IF('차트 정리 표'!$P$2 = 표메인[[#This Row],[연령대]], 1, 0),IF(COUNT(표장르정리[[#This Row],[AOS]]),1,0)),1,0)</f>
        <v>0</v>
      </c>
      <c r="C76" s="3">
        <f>IF(AND(IF('차트 정리 표'!$P$2 = 표메인[[#This Row],[연령대]], 1, 0),IF(COUNT(표장르정리[[#This Row],[FPS]]),1,0)),1,0)</f>
        <v>0</v>
      </c>
      <c r="D76" s="3">
        <f>IF(AND(IF('차트 정리 표'!$P$2 = 표메인[[#This Row],[연령대]], 1, 0),IF(COUNT(표장르정리[[#This Row],[CCG]]),1,0)),1,0)</f>
        <v>0</v>
      </c>
      <c r="E76" s="3">
        <f>IF(AND(IF('차트 정리 표'!$P$2 = 표메인[[#This Row],[연령대]], 1, 0),IF(COUNT(표장르정리[[#This Row],[Roguelike]]),1,0)),1,0)</f>
        <v>0</v>
      </c>
      <c r="F76" s="3">
        <f>IF(AND(IF('차트 정리 표'!$P$2 = 표메인[[#This Row],[연령대]], 1, 0),IF(COUNT(표장르정리[[#This Row],[Soulslike]]),1,0)),1,0)</f>
        <v>0</v>
      </c>
      <c r="G76" s="3">
        <f>IF(AND(IF('차트 정리 표'!$P$2 = 표메인[[#This Row],[연령대]], 1, 0),IF(COUNT(표장르정리[[#This Row],[Rhythm]]),1,0)),1,0)</f>
        <v>0</v>
      </c>
      <c r="H76" s="3">
        <f>IF(AND(IF('차트 정리 표'!$P$2 = 표메인[[#This Row],[연령대]], 1, 0),IF(COUNT(표장르정리[[#This Row],[Racing]]),1,0)),1,0)</f>
        <v>0</v>
      </c>
      <c r="I76" s="3">
        <f>IF(AND(IF('차트 정리 표'!$P$2 = 표메인[[#This Row],[연령대]], 1, 0),IF(COUNT(표장르정리[[#This Row],[Sport]]),1,0)),1,0)</f>
        <v>0</v>
      </c>
      <c r="J76" s="3">
        <f>IF(AND(IF('차트 정리 표'!$P$2 = 표메인[[#This Row],[연령대]], 1, 0),IF(COUNT(표장르정리[[#This Row],[Stealth]]),1,0)),1,0)</f>
        <v>0</v>
      </c>
      <c r="K76" s="3">
        <f>IF(AND(IF('차트 정리 표'!$P$2 = 표메인[[#This Row],[연령대]], 1, 0),IF(COUNT(표장르정리[[#This Row],[Strategy]]),1,0)),1,0)</f>
        <v>0</v>
      </c>
      <c r="L76" s="3">
        <f>IF(AND(IF('차트 정리 표'!$P$2 = 표메인[[#This Row],[연령대]], 1, 0),IF(COUNT(표장르정리[[#This Row],[Puzzle]]),1,0)),1,0)</f>
        <v>0</v>
      </c>
      <c r="M76" s="3">
        <f>IF(AND(IF('차트 정리 표'!$P$2 = 표메인[[#This Row],[연령대]], 1, 0),IF(COUNT(표장르정리[[#This Row],[Board]]),1,0)),1,0)</f>
        <v>0</v>
      </c>
      <c r="N76" s="3">
        <f>IF(AND(IF('차트 정리 표'!$P$2 = 표메인[[#This Row],[연령대]], 1, 0),IF(COUNT(표장르정리[[#This Row],[Arcade]]),1,0)),1,0)</f>
        <v>0</v>
      </c>
      <c r="O76" s="3">
        <f>IF(AND(IF('차트 정리 표'!$P$2 = 표메인[[#This Row],[연령대]], 1, 0),IF(COUNT(표장르정리[[#This Row],[Simulation]]),1,0)),1,0)</f>
        <v>0</v>
      </c>
      <c r="P76" s="34">
        <f>IF(AND(IF('차트 정리 표'!$P$19 = 표메인[[#This Row],[연령대]], 1, 0),IF('차트 정리 표'!$J$20=표메인[[#This Row],[타격감
시각적 효과]],1,0)),1,0)</f>
        <v>0</v>
      </c>
      <c r="Q76" s="34">
        <f>IF(AND(IF('차트 정리 표'!$P$19 = 표메인[[#This Row],[연령대]], 1, 0),IF('차트 정리 표'!$J$21=표메인[[#This Row],[타격감
시각적 효과]],1,0)),1,0)</f>
        <v>0</v>
      </c>
      <c r="R76" s="34">
        <f>IF(AND(IF('차트 정리 표'!$P$19 = 표메인[[#This Row],[연령대]], 1, 0),IF('차트 정리 표'!$J$22=표메인[[#This Row],[타격감
시각적 효과]],1,0)),1,0)</f>
        <v>0</v>
      </c>
      <c r="S76" s="34">
        <f>IF(AND(IF('차트 정리 표'!$P$19 = 표메인[[#This Row],[연령대]], 1, 0),IF('차트 정리 표'!$J$23=표메인[[#This Row],[타격감
시각적 효과]],1,0)),1,0)</f>
        <v>0</v>
      </c>
      <c r="T76" s="34">
        <f>IF(AND(IF('차트 정리 표'!$P$25 = 표메인[[#This Row],[연령대]], 1, 0),IF('차트 정리 표'!$J$26=표메인[게임몰입도
청각적 효과],1,0)),1,0)</f>
        <v>0</v>
      </c>
      <c r="U76" s="34">
        <f>IF(AND(IF('차트 정리 표'!$P$25 = 표메인[[#This Row],[연령대]], 1, 0),IF('차트 정리 표'!$J$27=표메인[게임몰입도
청각적 효과],1,0)),1,0)</f>
        <v>0</v>
      </c>
      <c r="V76" s="34">
        <f>IF(AND(IF('차트 정리 표'!$P$25 = 표메인[[#This Row],[연령대]], 1, 0),IF('차트 정리 표'!$J$28=표메인[게임몰입도
청각적 효과],1,0)),1,0)</f>
        <v>0</v>
      </c>
    </row>
    <row r="77" spans="1:22" x14ac:dyDescent="0.3">
      <c r="A77" s="3">
        <f>IF(AND(IF('차트 정리 표'!$P$2 = 표메인[[#This Row],[연령대]], 1, 0),IF(COUNT(표장르정리[[#This Row],[RPG]]),1,0)), 1, 0)</f>
        <v>0</v>
      </c>
      <c r="B77" s="3">
        <f>IF(AND(IF('차트 정리 표'!$P$2 = 표메인[[#This Row],[연령대]], 1, 0),IF(COUNT(표장르정리[[#This Row],[AOS]]),1,0)),1,0)</f>
        <v>0</v>
      </c>
      <c r="C77" s="3">
        <f>IF(AND(IF('차트 정리 표'!$P$2 = 표메인[[#This Row],[연령대]], 1, 0),IF(COUNT(표장르정리[[#This Row],[FPS]]),1,0)),1,0)</f>
        <v>0</v>
      </c>
      <c r="D77" s="3">
        <f>IF(AND(IF('차트 정리 표'!$P$2 = 표메인[[#This Row],[연령대]], 1, 0),IF(COUNT(표장르정리[[#This Row],[CCG]]),1,0)),1,0)</f>
        <v>0</v>
      </c>
      <c r="E77" s="3">
        <f>IF(AND(IF('차트 정리 표'!$P$2 = 표메인[[#This Row],[연령대]], 1, 0),IF(COUNT(표장르정리[[#This Row],[Roguelike]]),1,0)),1,0)</f>
        <v>0</v>
      </c>
      <c r="F77" s="3">
        <f>IF(AND(IF('차트 정리 표'!$P$2 = 표메인[[#This Row],[연령대]], 1, 0),IF(COUNT(표장르정리[[#This Row],[Soulslike]]),1,0)),1,0)</f>
        <v>0</v>
      </c>
      <c r="G77" s="3">
        <f>IF(AND(IF('차트 정리 표'!$P$2 = 표메인[[#This Row],[연령대]], 1, 0),IF(COUNT(표장르정리[[#This Row],[Rhythm]]),1,0)),1,0)</f>
        <v>0</v>
      </c>
      <c r="H77" s="3">
        <f>IF(AND(IF('차트 정리 표'!$P$2 = 표메인[[#This Row],[연령대]], 1, 0),IF(COUNT(표장르정리[[#This Row],[Racing]]),1,0)),1,0)</f>
        <v>0</v>
      </c>
      <c r="I77" s="3">
        <f>IF(AND(IF('차트 정리 표'!$P$2 = 표메인[[#This Row],[연령대]], 1, 0),IF(COUNT(표장르정리[[#This Row],[Sport]]),1,0)),1,0)</f>
        <v>0</v>
      </c>
      <c r="J77" s="3">
        <f>IF(AND(IF('차트 정리 표'!$P$2 = 표메인[[#This Row],[연령대]], 1, 0),IF(COUNT(표장르정리[[#This Row],[Stealth]]),1,0)),1,0)</f>
        <v>0</v>
      </c>
      <c r="K77" s="3">
        <f>IF(AND(IF('차트 정리 표'!$P$2 = 표메인[[#This Row],[연령대]], 1, 0),IF(COUNT(표장르정리[[#This Row],[Strategy]]),1,0)),1,0)</f>
        <v>0</v>
      </c>
      <c r="L77" s="3">
        <f>IF(AND(IF('차트 정리 표'!$P$2 = 표메인[[#This Row],[연령대]], 1, 0),IF(COUNT(표장르정리[[#This Row],[Puzzle]]),1,0)),1,0)</f>
        <v>0</v>
      </c>
      <c r="M77" s="3">
        <f>IF(AND(IF('차트 정리 표'!$P$2 = 표메인[[#This Row],[연령대]], 1, 0),IF(COUNT(표장르정리[[#This Row],[Board]]),1,0)),1,0)</f>
        <v>0</v>
      </c>
      <c r="N77" s="3">
        <f>IF(AND(IF('차트 정리 표'!$P$2 = 표메인[[#This Row],[연령대]], 1, 0),IF(COUNT(표장르정리[[#This Row],[Arcade]]),1,0)),1,0)</f>
        <v>0</v>
      </c>
      <c r="O77" s="3">
        <f>IF(AND(IF('차트 정리 표'!$P$2 = 표메인[[#This Row],[연령대]], 1, 0),IF(COUNT(표장르정리[[#This Row],[Simulation]]),1,0)),1,0)</f>
        <v>0</v>
      </c>
      <c r="P77" s="34">
        <f>IF(AND(IF('차트 정리 표'!$P$19 = 표메인[[#This Row],[연령대]], 1, 0),IF('차트 정리 표'!$J$20=표메인[[#This Row],[타격감
시각적 효과]],1,0)),1,0)</f>
        <v>0</v>
      </c>
      <c r="Q77" s="34">
        <f>IF(AND(IF('차트 정리 표'!$P$19 = 표메인[[#This Row],[연령대]], 1, 0),IF('차트 정리 표'!$J$21=표메인[[#This Row],[타격감
시각적 효과]],1,0)),1,0)</f>
        <v>0</v>
      </c>
      <c r="R77" s="34">
        <f>IF(AND(IF('차트 정리 표'!$P$19 = 표메인[[#This Row],[연령대]], 1, 0),IF('차트 정리 표'!$J$22=표메인[[#This Row],[타격감
시각적 효과]],1,0)),1,0)</f>
        <v>0</v>
      </c>
      <c r="S77" s="34">
        <f>IF(AND(IF('차트 정리 표'!$P$19 = 표메인[[#This Row],[연령대]], 1, 0),IF('차트 정리 표'!$J$23=표메인[[#This Row],[타격감
시각적 효과]],1,0)),1,0)</f>
        <v>0</v>
      </c>
      <c r="T77" s="34">
        <f>IF(AND(IF('차트 정리 표'!$P$25 = 표메인[[#This Row],[연령대]], 1, 0),IF('차트 정리 표'!$J$26=표메인[게임몰입도
청각적 효과],1,0)),1,0)</f>
        <v>0</v>
      </c>
      <c r="U77" s="34">
        <f>IF(AND(IF('차트 정리 표'!$P$25 = 표메인[[#This Row],[연령대]], 1, 0),IF('차트 정리 표'!$J$27=표메인[게임몰입도
청각적 효과],1,0)),1,0)</f>
        <v>0</v>
      </c>
      <c r="V77" s="34">
        <f>IF(AND(IF('차트 정리 표'!$P$25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표'!$P$2 = 표메인[[#This Row],[연령대]], 1, 0),IF(COUNT(표장르정리[[#This Row],[RPG]]),1,0)), 1, 0)</f>
        <v>0</v>
      </c>
      <c r="B78" s="3">
        <f>IF(AND(IF('차트 정리 표'!$P$2 = 표메인[[#This Row],[연령대]], 1, 0),IF(COUNT(표장르정리[[#This Row],[AOS]]),1,0)),1,0)</f>
        <v>0</v>
      </c>
      <c r="C78" s="3">
        <f>IF(AND(IF('차트 정리 표'!$P$2 = 표메인[[#This Row],[연령대]], 1, 0),IF(COUNT(표장르정리[[#This Row],[FPS]]),1,0)),1,0)</f>
        <v>0</v>
      </c>
      <c r="D78" s="3">
        <f>IF(AND(IF('차트 정리 표'!$P$2 = 표메인[[#This Row],[연령대]], 1, 0),IF(COUNT(표장르정리[[#This Row],[CCG]]),1,0)),1,0)</f>
        <v>0</v>
      </c>
      <c r="E78" s="3">
        <f>IF(AND(IF('차트 정리 표'!$P$2 = 표메인[[#This Row],[연령대]], 1, 0),IF(COUNT(표장르정리[[#This Row],[Roguelike]]),1,0)),1,0)</f>
        <v>0</v>
      </c>
      <c r="F78" s="3">
        <f>IF(AND(IF('차트 정리 표'!$P$2 = 표메인[[#This Row],[연령대]], 1, 0),IF(COUNT(표장르정리[[#This Row],[Soulslike]]),1,0)),1,0)</f>
        <v>0</v>
      </c>
      <c r="G78" s="3">
        <f>IF(AND(IF('차트 정리 표'!$P$2 = 표메인[[#This Row],[연령대]], 1, 0),IF(COUNT(표장르정리[[#This Row],[Rhythm]]),1,0)),1,0)</f>
        <v>0</v>
      </c>
      <c r="H78" s="3">
        <f>IF(AND(IF('차트 정리 표'!$P$2 = 표메인[[#This Row],[연령대]], 1, 0),IF(COUNT(표장르정리[[#This Row],[Racing]]),1,0)),1,0)</f>
        <v>0</v>
      </c>
      <c r="I78" s="3">
        <f>IF(AND(IF('차트 정리 표'!$P$2 = 표메인[[#This Row],[연령대]], 1, 0),IF(COUNT(표장르정리[[#This Row],[Sport]]),1,0)),1,0)</f>
        <v>0</v>
      </c>
      <c r="J78" s="3">
        <f>IF(AND(IF('차트 정리 표'!$P$2 = 표메인[[#This Row],[연령대]], 1, 0),IF(COUNT(표장르정리[[#This Row],[Stealth]]),1,0)),1,0)</f>
        <v>0</v>
      </c>
      <c r="K78" s="3">
        <f>IF(AND(IF('차트 정리 표'!$P$2 = 표메인[[#This Row],[연령대]], 1, 0),IF(COUNT(표장르정리[[#This Row],[Strategy]]),1,0)),1,0)</f>
        <v>0</v>
      </c>
      <c r="L78" s="3">
        <f>IF(AND(IF('차트 정리 표'!$P$2 = 표메인[[#This Row],[연령대]], 1, 0),IF(COUNT(표장르정리[[#This Row],[Puzzle]]),1,0)),1,0)</f>
        <v>0</v>
      </c>
      <c r="M78" s="3">
        <f>IF(AND(IF('차트 정리 표'!$P$2 = 표메인[[#This Row],[연령대]], 1, 0),IF(COUNT(표장르정리[[#This Row],[Board]]),1,0)),1,0)</f>
        <v>0</v>
      </c>
      <c r="N78" s="3">
        <f>IF(AND(IF('차트 정리 표'!$P$2 = 표메인[[#This Row],[연령대]], 1, 0),IF(COUNT(표장르정리[[#This Row],[Arcade]]),1,0)),1,0)</f>
        <v>0</v>
      </c>
      <c r="O78" s="3">
        <f>IF(AND(IF('차트 정리 표'!$P$2 = 표메인[[#This Row],[연령대]], 1, 0),IF(COUNT(표장르정리[[#This Row],[Simulation]]),1,0)),1,0)</f>
        <v>0</v>
      </c>
      <c r="P78" s="34">
        <f>IF(AND(IF('차트 정리 표'!$P$19 = 표메인[[#This Row],[연령대]], 1, 0),IF('차트 정리 표'!$J$20=표메인[[#This Row],[타격감
시각적 효과]],1,0)),1,0)</f>
        <v>0</v>
      </c>
      <c r="Q78" s="34">
        <f>IF(AND(IF('차트 정리 표'!$P$19 = 표메인[[#This Row],[연령대]], 1, 0),IF('차트 정리 표'!$J$21=표메인[[#This Row],[타격감
시각적 효과]],1,0)),1,0)</f>
        <v>0</v>
      </c>
      <c r="R78" s="34">
        <f>IF(AND(IF('차트 정리 표'!$P$19 = 표메인[[#This Row],[연령대]], 1, 0),IF('차트 정리 표'!$J$22=표메인[[#This Row],[타격감
시각적 효과]],1,0)),1,0)</f>
        <v>0</v>
      </c>
      <c r="S78" s="34">
        <f>IF(AND(IF('차트 정리 표'!$P$19 = 표메인[[#This Row],[연령대]], 1, 0),IF('차트 정리 표'!$J$23=표메인[[#This Row],[타격감
시각적 효과]],1,0)),1,0)</f>
        <v>0</v>
      </c>
      <c r="T78" s="34">
        <f>IF(AND(IF('차트 정리 표'!$P$25 = 표메인[[#This Row],[연령대]], 1, 0),IF('차트 정리 표'!$J$26=표메인[게임몰입도
청각적 효과],1,0)),1,0)</f>
        <v>0</v>
      </c>
      <c r="U78" s="34">
        <f>IF(AND(IF('차트 정리 표'!$P$25 = 표메인[[#This Row],[연령대]], 1, 0),IF('차트 정리 표'!$J$27=표메인[게임몰입도
청각적 효과],1,0)),1,0)</f>
        <v>0</v>
      </c>
      <c r="V78" s="34">
        <f>IF(AND(IF('차트 정리 표'!$P$25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표'!$P$2 = 표메인[[#This Row],[연령대]], 1, 0),IF(COUNT(표장르정리[[#This Row],[RPG]]),1,0)), 1, 0)</f>
        <v>0</v>
      </c>
      <c r="B79" s="3">
        <f>IF(AND(IF('차트 정리 표'!$P$2 = 표메인[[#This Row],[연령대]], 1, 0),IF(COUNT(표장르정리[[#This Row],[AOS]]),1,0)),1,0)</f>
        <v>0</v>
      </c>
      <c r="C79" s="3">
        <f>IF(AND(IF('차트 정리 표'!$P$2 = 표메인[[#This Row],[연령대]], 1, 0),IF(COUNT(표장르정리[[#This Row],[FPS]]),1,0)),1,0)</f>
        <v>0</v>
      </c>
      <c r="D79" s="3">
        <f>IF(AND(IF('차트 정리 표'!$P$2 = 표메인[[#This Row],[연령대]], 1, 0),IF(COUNT(표장르정리[[#This Row],[CCG]]),1,0)),1,0)</f>
        <v>0</v>
      </c>
      <c r="E79" s="3">
        <f>IF(AND(IF('차트 정리 표'!$P$2 = 표메인[[#This Row],[연령대]], 1, 0),IF(COUNT(표장르정리[[#This Row],[Roguelike]]),1,0)),1,0)</f>
        <v>0</v>
      </c>
      <c r="F79" s="3">
        <f>IF(AND(IF('차트 정리 표'!$P$2 = 표메인[[#This Row],[연령대]], 1, 0),IF(COUNT(표장르정리[[#This Row],[Soulslike]]),1,0)),1,0)</f>
        <v>0</v>
      </c>
      <c r="G79" s="3">
        <f>IF(AND(IF('차트 정리 표'!$P$2 = 표메인[[#This Row],[연령대]], 1, 0),IF(COUNT(표장르정리[[#This Row],[Rhythm]]),1,0)),1,0)</f>
        <v>0</v>
      </c>
      <c r="H79" s="3">
        <f>IF(AND(IF('차트 정리 표'!$P$2 = 표메인[[#This Row],[연령대]], 1, 0),IF(COUNT(표장르정리[[#This Row],[Racing]]),1,0)),1,0)</f>
        <v>0</v>
      </c>
      <c r="I79" s="3">
        <f>IF(AND(IF('차트 정리 표'!$P$2 = 표메인[[#This Row],[연령대]], 1, 0),IF(COUNT(표장르정리[[#This Row],[Sport]]),1,0)),1,0)</f>
        <v>0</v>
      </c>
      <c r="J79" s="3">
        <f>IF(AND(IF('차트 정리 표'!$P$2 = 표메인[[#This Row],[연령대]], 1, 0),IF(COUNT(표장르정리[[#This Row],[Stealth]]),1,0)),1,0)</f>
        <v>0</v>
      </c>
      <c r="K79" s="3">
        <f>IF(AND(IF('차트 정리 표'!$P$2 = 표메인[[#This Row],[연령대]], 1, 0),IF(COUNT(표장르정리[[#This Row],[Strategy]]),1,0)),1,0)</f>
        <v>0</v>
      </c>
      <c r="L79" s="3">
        <f>IF(AND(IF('차트 정리 표'!$P$2 = 표메인[[#This Row],[연령대]], 1, 0),IF(COUNT(표장르정리[[#This Row],[Puzzle]]),1,0)),1,0)</f>
        <v>0</v>
      </c>
      <c r="M79" s="3">
        <f>IF(AND(IF('차트 정리 표'!$P$2 = 표메인[[#This Row],[연령대]], 1, 0),IF(COUNT(표장르정리[[#This Row],[Board]]),1,0)),1,0)</f>
        <v>0</v>
      </c>
      <c r="N79" s="3">
        <f>IF(AND(IF('차트 정리 표'!$P$2 = 표메인[[#This Row],[연령대]], 1, 0),IF(COUNT(표장르정리[[#This Row],[Arcade]]),1,0)),1,0)</f>
        <v>0</v>
      </c>
      <c r="O79" s="3">
        <f>IF(AND(IF('차트 정리 표'!$P$2 = 표메인[[#This Row],[연령대]], 1, 0),IF(COUNT(표장르정리[[#This Row],[Simulation]]),1,0)),1,0)</f>
        <v>0</v>
      </c>
      <c r="P79" s="34">
        <f>IF(AND(IF('차트 정리 표'!$P$19 = 표메인[[#This Row],[연령대]], 1, 0),IF('차트 정리 표'!$J$20=표메인[[#This Row],[타격감
시각적 효과]],1,0)),1,0)</f>
        <v>0</v>
      </c>
      <c r="Q79" s="34">
        <f>IF(AND(IF('차트 정리 표'!$P$19 = 표메인[[#This Row],[연령대]], 1, 0),IF('차트 정리 표'!$J$21=표메인[[#This Row],[타격감
시각적 효과]],1,0)),1,0)</f>
        <v>0</v>
      </c>
      <c r="R79" s="34">
        <f>IF(AND(IF('차트 정리 표'!$P$19 = 표메인[[#This Row],[연령대]], 1, 0),IF('차트 정리 표'!$J$22=표메인[[#This Row],[타격감
시각적 효과]],1,0)),1,0)</f>
        <v>0</v>
      </c>
      <c r="S79" s="34">
        <f>IF(AND(IF('차트 정리 표'!$P$19 = 표메인[[#This Row],[연령대]], 1, 0),IF('차트 정리 표'!$J$23=표메인[[#This Row],[타격감
시각적 효과]],1,0)),1,0)</f>
        <v>0</v>
      </c>
      <c r="T79" s="34">
        <f>IF(AND(IF('차트 정리 표'!$P$25 = 표메인[[#This Row],[연령대]], 1, 0),IF('차트 정리 표'!$J$26=표메인[게임몰입도
청각적 효과],1,0)),1,0)</f>
        <v>0</v>
      </c>
      <c r="U79" s="34">
        <f>IF(AND(IF('차트 정리 표'!$P$25 = 표메인[[#This Row],[연령대]], 1, 0),IF('차트 정리 표'!$J$27=표메인[게임몰입도
청각적 효과],1,0)),1,0)</f>
        <v>0</v>
      </c>
      <c r="V79" s="34">
        <f>IF(AND(IF('차트 정리 표'!$P$25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표'!$P$2 = 표메인[[#This Row],[연령대]], 1, 0),IF(COUNT(표장르정리[[#This Row],[RPG]]),1,0)), 1, 0)</f>
        <v>0</v>
      </c>
      <c r="B80" s="3">
        <f>IF(AND(IF('차트 정리 표'!$P$2 = 표메인[[#This Row],[연령대]], 1, 0),IF(COUNT(표장르정리[[#This Row],[AOS]]),1,0)),1,0)</f>
        <v>0</v>
      </c>
      <c r="C80" s="3">
        <f>IF(AND(IF('차트 정리 표'!$P$2 = 표메인[[#This Row],[연령대]], 1, 0),IF(COUNT(표장르정리[[#This Row],[FPS]]),1,0)),1,0)</f>
        <v>0</v>
      </c>
      <c r="D80" s="3">
        <f>IF(AND(IF('차트 정리 표'!$P$2 = 표메인[[#This Row],[연령대]], 1, 0),IF(COUNT(표장르정리[[#This Row],[CCG]]),1,0)),1,0)</f>
        <v>0</v>
      </c>
      <c r="E80" s="3">
        <f>IF(AND(IF('차트 정리 표'!$P$2 = 표메인[[#This Row],[연령대]], 1, 0),IF(COUNT(표장르정리[[#This Row],[Roguelike]]),1,0)),1,0)</f>
        <v>0</v>
      </c>
      <c r="F80" s="3">
        <f>IF(AND(IF('차트 정리 표'!$P$2 = 표메인[[#This Row],[연령대]], 1, 0),IF(COUNT(표장르정리[[#This Row],[Soulslike]]),1,0)),1,0)</f>
        <v>0</v>
      </c>
      <c r="G80" s="3">
        <f>IF(AND(IF('차트 정리 표'!$P$2 = 표메인[[#This Row],[연령대]], 1, 0),IF(COUNT(표장르정리[[#This Row],[Rhythm]]),1,0)),1,0)</f>
        <v>0</v>
      </c>
      <c r="H80" s="3">
        <f>IF(AND(IF('차트 정리 표'!$P$2 = 표메인[[#This Row],[연령대]], 1, 0),IF(COUNT(표장르정리[[#This Row],[Racing]]),1,0)),1,0)</f>
        <v>0</v>
      </c>
      <c r="I80" s="3">
        <f>IF(AND(IF('차트 정리 표'!$P$2 = 표메인[[#This Row],[연령대]], 1, 0),IF(COUNT(표장르정리[[#This Row],[Sport]]),1,0)),1,0)</f>
        <v>0</v>
      </c>
      <c r="J80" s="3">
        <f>IF(AND(IF('차트 정리 표'!$P$2 = 표메인[[#This Row],[연령대]], 1, 0),IF(COUNT(표장르정리[[#This Row],[Stealth]]),1,0)),1,0)</f>
        <v>0</v>
      </c>
      <c r="K80" s="3">
        <f>IF(AND(IF('차트 정리 표'!$P$2 = 표메인[[#This Row],[연령대]], 1, 0),IF(COUNT(표장르정리[[#This Row],[Strategy]]),1,0)),1,0)</f>
        <v>0</v>
      </c>
      <c r="L80" s="3">
        <f>IF(AND(IF('차트 정리 표'!$P$2 = 표메인[[#This Row],[연령대]], 1, 0),IF(COUNT(표장르정리[[#This Row],[Puzzle]]),1,0)),1,0)</f>
        <v>0</v>
      </c>
      <c r="M80" s="3">
        <f>IF(AND(IF('차트 정리 표'!$P$2 = 표메인[[#This Row],[연령대]], 1, 0),IF(COUNT(표장르정리[[#This Row],[Board]]),1,0)),1,0)</f>
        <v>0</v>
      </c>
      <c r="N80" s="3">
        <f>IF(AND(IF('차트 정리 표'!$P$2 = 표메인[[#This Row],[연령대]], 1, 0),IF(COUNT(표장르정리[[#This Row],[Arcade]]),1,0)),1,0)</f>
        <v>0</v>
      </c>
      <c r="O80" s="3">
        <f>IF(AND(IF('차트 정리 표'!$P$2 = 표메인[[#This Row],[연령대]], 1, 0),IF(COUNT(표장르정리[[#This Row],[Simulation]]),1,0)),1,0)</f>
        <v>0</v>
      </c>
      <c r="P80" s="34">
        <f>IF(AND(IF('차트 정리 표'!$P$19 = 표메인[[#This Row],[연령대]], 1, 0),IF('차트 정리 표'!$J$20=표메인[[#This Row],[타격감
시각적 효과]],1,0)),1,0)</f>
        <v>0</v>
      </c>
      <c r="Q80" s="34">
        <f>IF(AND(IF('차트 정리 표'!$P$19 = 표메인[[#This Row],[연령대]], 1, 0),IF('차트 정리 표'!$J$21=표메인[[#This Row],[타격감
시각적 효과]],1,0)),1,0)</f>
        <v>0</v>
      </c>
      <c r="R80" s="34">
        <f>IF(AND(IF('차트 정리 표'!$P$19 = 표메인[[#This Row],[연령대]], 1, 0),IF('차트 정리 표'!$J$22=표메인[[#This Row],[타격감
시각적 효과]],1,0)),1,0)</f>
        <v>0</v>
      </c>
      <c r="S80" s="34">
        <f>IF(AND(IF('차트 정리 표'!$P$19 = 표메인[[#This Row],[연령대]], 1, 0),IF('차트 정리 표'!$J$23=표메인[[#This Row],[타격감
시각적 효과]],1,0)),1,0)</f>
        <v>0</v>
      </c>
      <c r="T80" s="34">
        <f>IF(AND(IF('차트 정리 표'!$P$25 = 표메인[[#This Row],[연령대]], 1, 0),IF('차트 정리 표'!$J$26=표메인[게임몰입도
청각적 효과],1,0)),1,0)</f>
        <v>0</v>
      </c>
      <c r="U80" s="34">
        <f>IF(AND(IF('차트 정리 표'!$P$25 = 표메인[[#This Row],[연령대]], 1, 0),IF('차트 정리 표'!$J$27=표메인[게임몰입도
청각적 효과],1,0)),1,0)</f>
        <v>0</v>
      </c>
      <c r="V80" s="34">
        <f>IF(AND(IF('차트 정리 표'!$P$25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표'!$P$2 = 표메인[[#This Row],[연령대]], 1, 0),IF(COUNT(표장르정리[[#This Row],[RPG]]),1,0)), 1, 0)</f>
        <v>0</v>
      </c>
      <c r="B81" s="3">
        <f>IF(AND(IF('차트 정리 표'!$P$2 = 표메인[[#This Row],[연령대]], 1, 0),IF(COUNT(표장르정리[[#This Row],[AOS]]),1,0)),1,0)</f>
        <v>0</v>
      </c>
      <c r="C81" s="3">
        <f>IF(AND(IF('차트 정리 표'!$P$2 = 표메인[[#This Row],[연령대]], 1, 0),IF(COUNT(표장르정리[[#This Row],[FPS]]),1,0)),1,0)</f>
        <v>0</v>
      </c>
      <c r="D81" s="3">
        <f>IF(AND(IF('차트 정리 표'!$P$2 = 표메인[[#This Row],[연령대]], 1, 0),IF(COUNT(표장르정리[[#This Row],[CCG]]),1,0)),1,0)</f>
        <v>0</v>
      </c>
      <c r="E81" s="3">
        <f>IF(AND(IF('차트 정리 표'!$P$2 = 표메인[[#This Row],[연령대]], 1, 0),IF(COUNT(표장르정리[[#This Row],[Roguelike]]),1,0)),1,0)</f>
        <v>0</v>
      </c>
      <c r="F81" s="3">
        <f>IF(AND(IF('차트 정리 표'!$P$2 = 표메인[[#This Row],[연령대]], 1, 0),IF(COUNT(표장르정리[[#This Row],[Soulslike]]),1,0)),1,0)</f>
        <v>0</v>
      </c>
      <c r="G81" s="3">
        <f>IF(AND(IF('차트 정리 표'!$P$2 = 표메인[[#This Row],[연령대]], 1, 0),IF(COUNT(표장르정리[[#This Row],[Rhythm]]),1,0)),1,0)</f>
        <v>0</v>
      </c>
      <c r="H81" s="3">
        <f>IF(AND(IF('차트 정리 표'!$P$2 = 표메인[[#This Row],[연령대]], 1, 0),IF(COUNT(표장르정리[[#This Row],[Racing]]),1,0)),1,0)</f>
        <v>0</v>
      </c>
      <c r="I81" s="3">
        <f>IF(AND(IF('차트 정리 표'!$P$2 = 표메인[[#This Row],[연령대]], 1, 0),IF(COUNT(표장르정리[[#This Row],[Sport]]),1,0)),1,0)</f>
        <v>0</v>
      </c>
      <c r="J81" s="3">
        <f>IF(AND(IF('차트 정리 표'!$P$2 = 표메인[[#This Row],[연령대]], 1, 0),IF(COUNT(표장르정리[[#This Row],[Stealth]]),1,0)),1,0)</f>
        <v>0</v>
      </c>
      <c r="K81" s="3">
        <f>IF(AND(IF('차트 정리 표'!$P$2 = 표메인[[#This Row],[연령대]], 1, 0),IF(COUNT(표장르정리[[#This Row],[Strategy]]),1,0)),1,0)</f>
        <v>0</v>
      </c>
      <c r="L81" s="3">
        <f>IF(AND(IF('차트 정리 표'!$P$2 = 표메인[[#This Row],[연령대]], 1, 0),IF(COUNT(표장르정리[[#This Row],[Puzzle]]),1,0)),1,0)</f>
        <v>0</v>
      </c>
      <c r="M81" s="3">
        <f>IF(AND(IF('차트 정리 표'!$P$2 = 표메인[[#This Row],[연령대]], 1, 0),IF(COUNT(표장르정리[[#This Row],[Board]]),1,0)),1,0)</f>
        <v>0</v>
      </c>
      <c r="N81" s="3">
        <f>IF(AND(IF('차트 정리 표'!$P$2 = 표메인[[#This Row],[연령대]], 1, 0),IF(COUNT(표장르정리[[#This Row],[Arcade]]),1,0)),1,0)</f>
        <v>0</v>
      </c>
      <c r="O81" s="3">
        <f>IF(AND(IF('차트 정리 표'!$P$2 = 표메인[[#This Row],[연령대]], 1, 0),IF(COUNT(표장르정리[[#This Row],[Simulation]]),1,0)),1,0)</f>
        <v>0</v>
      </c>
      <c r="P81" s="34">
        <f>IF(AND(IF('차트 정리 표'!$P$19 = 표메인[[#This Row],[연령대]], 1, 0),IF('차트 정리 표'!$J$20=표메인[[#This Row],[타격감
시각적 효과]],1,0)),1,0)</f>
        <v>0</v>
      </c>
      <c r="Q81" s="34">
        <f>IF(AND(IF('차트 정리 표'!$P$19 = 표메인[[#This Row],[연령대]], 1, 0),IF('차트 정리 표'!$J$21=표메인[[#This Row],[타격감
시각적 효과]],1,0)),1,0)</f>
        <v>0</v>
      </c>
      <c r="R81" s="34">
        <f>IF(AND(IF('차트 정리 표'!$P$19 = 표메인[[#This Row],[연령대]], 1, 0),IF('차트 정리 표'!$J$22=표메인[[#This Row],[타격감
시각적 효과]],1,0)),1,0)</f>
        <v>0</v>
      </c>
      <c r="S81" s="34">
        <f>IF(AND(IF('차트 정리 표'!$P$19 = 표메인[[#This Row],[연령대]], 1, 0),IF('차트 정리 표'!$J$23=표메인[[#This Row],[타격감
시각적 효과]],1,0)),1,0)</f>
        <v>0</v>
      </c>
      <c r="T81" s="34">
        <f>IF(AND(IF('차트 정리 표'!$P$25 = 표메인[[#This Row],[연령대]], 1, 0),IF('차트 정리 표'!$J$26=표메인[게임몰입도
청각적 효과],1,0)),1,0)</f>
        <v>0</v>
      </c>
      <c r="U81" s="34">
        <f>IF(AND(IF('차트 정리 표'!$P$25 = 표메인[[#This Row],[연령대]], 1, 0),IF('차트 정리 표'!$J$27=표메인[게임몰입도
청각적 효과],1,0)),1,0)</f>
        <v>0</v>
      </c>
      <c r="V81" s="34">
        <f>IF(AND(IF('차트 정리 표'!$P$25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표'!$P$2 = 표메인[[#This Row],[연령대]], 1, 0),IF(COUNT(표장르정리[[#This Row],[RPG]]),1,0)), 1, 0)</f>
        <v>0</v>
      </c>
      <c r="B82" s="3">
        <f>IF(AND(IF('차트 정리 표'!$P$2 = 표메인[[#This Row],[연령대]], 1, 0),IF(COUNT(표장르정리[[#This Row],[AOS]]),1,0)),1,0)</f>
        <v>0</v>
      </c>
      <c r="C82" s="3">
        <f>IF(AND(IF('차트 정리 표'!$P$2 = 표메인[[#This Row],[연령대]], 1, 0),IF(COUNT(표장르정리[[#This Row],[FPS]]),1,0)),1,0)</f>
        <v>0</v>
      </c>
      <c r="D82" s="3">
        <f>IF(AND(IF('차트 정리 표'!$P$2 = 표메인[[#This Row],[연령대]], 1, 0),IF(COUNT(표장르정리[[#This Row],[CCG]]),1,0)),1,0)</f>
        <v>0</v>
      </c>
      <c r="E82" s="3">
        <f>IF(AND(IF('차트 정리 표'!$P$2 = 표메인[[#This Row],[연령대]], 1, 0),IF(COUNT(표장르정리[[#This Row],[Roguelike]]),1,0)),1,0)</f>
        <v>0</v>
      </c>
      <c r="F82" s="3">
        <f>IF(AND(IF('차트 정리 표'!$P$2 = 표메인[[#This Row],[연령대]], 1, 0),IF(COUNT(표장르정리[[#This Row],[Soulslike]]),1,0)),1,0)</f>
        <v>0</v>
      </c>
      <c r="G82" s="3">
        <f>IF(AND(IF('차트 정리 표'!$P$2 = 표메인[[#This Row],[연령대]], 1, 0),IF(COUNT(표장르정리[[#This Row],[Rhythm]]),1,0)),1,0)</f>
        <v>0</v>
      </c>
      <c r="H82" s="3">
        <f>IF(AND(IF('차트 정리 표'!$P$2 = 표메인[[#This Row],[연령대]], 1, 0),IF(COUNT(표장르정리[[#This Row],[Racing]]),1,0)),1,0)</f>
        <v>0</v>
      </c>
      <c r="I82" s="3">
        <f>IF(AND(IF('차트 정리 표'!$P$2 = 표메인[[#This Row],[연령대]], 1, 0),IF(COUNT(표장르정리[[#This Row],[Sport]]),1,0)),1,0)</f>
        <v>0</v>
      </c>
      <c r="J82" s="3">
        <f>IF(AND(IF('차트 정리 표'!$P$2 = 표메인[[#This Row],[연령대]], 1, 0),IF(COUNT(표장르정리[[#This Row],[Stealth]]),1,0)),1,0)</f>
        <v>0</v>
      </c>
      <c r="K82" s="3">
        <f>IF(AND(IF('차트 정리 표'!$P$2 = 표메인[[#This Row],[연령대]], 1, 0),IF(COUNT(표장르정리[[#This Row],[Strategy]]),1,0)),1,0)</f>
        <v>0</v>
      </c>
      <c r="L82" s="3">
        <f>IF(AND(IF('차트 정리 표'!$P$2 = 표메인[[#This Row],[연령대]], 1, 0),IF(COUNT(표장르정리[[#This Row],[Puzzle]]),1,0)),1,0)</f>
        <v>0</v>
      </c>
      <c r="M82" s="3">
        <f>IF(AND(IF('차트 정리 표'!$P$2 = 표메인[[#This Row],[연령대]], 1, 0),IF(COUNT(표장르정리[[#This Row],[Board]]),1,0)),1,0)</f>
        <v>0</v>
      </c>
      <c r="N82" s="3">
        <f>IF(AND(IF('차트 정리 표'!$P$2 = 표메인[[#This Row],[연령대]], 1, 0),IF(COUNT(표장르정리[[#This Row],[Arcade]]),1,0)),1,0)</f>
        <v>0</v>
      </c>
      <c r="O82" s="3">
        <f>IF(AND(IF('차트 정리 표'!$P$2 = 표메인[[#This Row],[연령대]], 1, 0),IF(COUNT(표장르정리[[#This Row],[Simulation]]),1,0)),1,0)</f>
        <v>0</v>
      </c>
      <c r="P82" s="34">
        <f>IF(AND(IF('차트 정리 표'!$P$19 = 표메인[[#This Row],[연령대]], 1, 0),IF('차트 정리 표'!$J$20=표메인[[#This Row],[타격감
시각적 효과]],1,0)),1,0)</f>
        <v>0</v>
      </c>
      <c r="Q82" s="34">
        <f>IF(AND(IF('차트 정리 표'!$P$19 = 표메인[[#This Row],[연령대]], 1, 0),IF('차트 정리 표'!$J$21=표메인[[#This Row],[타격감
시각적 효과]],1,0)),1,0)</f>
        <v>0</v>
      </c>
      <c r="R82" s="34">
        <f>IF(AND(IF('차트 정리 표'!$P$19 = 표메인[[#This Row],[연령대]], 1, 0),IF('차트 정리 표'!$J$22=표메인[[#This Row],[타격감
시각적 효과]],1,0)),1,0)</f>
        <v>0</v>
      </c>
      <c r="S82" s="34">
        <f>IF(AND(IF('차트 정리 표'!$P$19 = 표메인[[#This Row],[연령대]], 1, 0),IF('차트 정리 표'!$J$23=표메인[[#This Row],[타격감
시각적 효과]],1,0)),1,0)</f>
        <v>0</v>
      </c>
      <c r="T82" s="34">
        <f>IF(AND(IF('차트 정리 표'!$P$25 = 표메인[[#This Row],[연령대]], 1, 0),IF('차트 정리 표'!$J$26=표메인[게임몰입도
청각적 효과],1,0)),1,0)</f>
        <v>0</v>
      </c>
      <c r="U82" s="34">
        <f>IF(AND(IF('차트 정리 표'!$P$25 = 표메인[[#This Row],[연령대]], 1, 0),IF('차트 정리 표'!$J$27=표메인[게임몰입도
청각적 효과],1,0)),1,0)</f>
        <v>0</v>
      </c>
      <c r="V82" s="34">
        <f>IF(AND(IF('차트 정리 표'!$P$25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표'!$P$2 = 표메인[[#This Row],[연령대]], 1, 0),IF(COUNT(표장르정리[[#This Row],[RPG]]),1,0)), 1, 0)</f>
        <v>0</v>
      </c>
      <c r="B83" s="3">
        <f>IF(AND(IF('차트 정리 표'!$P$2 = 표메인[[#This Row],[연령대]], 1, 0),IF(COUNT(표장르정리[[#This Row],[AOS]]),1,0)),1,0)</f>
        <v>0</v>
      </c>
      <c r="C83" s="3">
        <f>IF(AND(IF('차트 정리 표'!$P$2 = 표메인[[#This Row],[연령대]], 1, 0),IF(COUNT(표장르정리[[#This Row],[FPS]]),1,0)),1,0)</f>
        <v>0</v>
      </c>
      <c r="D83" s="3">
        <f>IF(AND(IF('차트 정리 표'!$P$2 = 표메인[[#This Row],[연령대]], 1, 0),IF(COUNT(표장르정리[[#This Row],[CCG]]),1,0)),1,0)</f>
        <v>0</v>
      </c>
      <c r="E83" s="3">
        <f>IF(AND(IF('차트 정리 표'!$P$2 = 표메인[[#This Row],[연령대]], 1, 0),IF(COUNT(표장르정리[[#This Row],[Roguelike]]),1,0)),1,0)</f>
        <v>0</v>
      </c>
      <c r="F83" s="3">
        <f>IF(AND(IF('차트 정리 표'!$P$2 = 표메인[[#This Row],[연령대]], 1, 0),IF(COUNT(표장르정리[[#This Row],[Soulslike]]),1,0)),1,0)</f>
        <v>0</v>
      </c>
      <c r="G83" s="3">
        <f>IF(AND(IF('차트 정리 표'!$P$2 = 표메인[[#This Row],[연령대]], 1, 0),IF(COUNT(표장르정리[[#This Row],[Rhythm]]),1,0)),1,0)</f>
        <v>0</v>
      </c>
      <c r="H83" s="3">
        <f>IF(AND(IF('차트 정리 표'!$P$2 = 표메인[[#This Row],[연령대]], 1, 0),IF(COUNT(표장르정리[[#This Row],[Racing]]),1,0)),1,0)</f>
        <v>0</v>
      </c>
      <c r="I83" s="3">
        <f>IF(AND(IF('차트 정리 표'!$P$2 = 표메인[[#This Row],[연령대]], 1, 0),IF(COUNT(표장르정리[[#This Row],[Sport]]),1,0)),1,0)</f>
        <v>0</v>
      </c>
      <c r="J83" s="3">
        <f>IF(AND(IF('차트 정리 표'!$P$2 = 표메인[[#This Row],[연령대]], 1, 0),IF(COUNT(표장르정리[[#This Row],[Stealth]]),1,0)),1,0)</f>
        <v>0</v>
      </c>
      <c r="K83" s="3">
        <f>IF(AND(IF('차트 정리 표'!$P$2 = 표메인[[#This Row],[연령대]], 1, 0),IF(COUNT(표장르정리[[#This Row],[Strategy]]),1,0)),1,0)</f>
        <v>0</v>
      </c>
      <c r="L83" s="3">
        <f>IF(AND(IF('차트 정리 표'!$P$2 = 표메인[[#This Row],[연령대]], 1, 0),IF(COUNT(표장르정리[[#This Row],[Puzzle]]),1,0)),1,0)</f>
        <v>0</v>
      </c>
      <c r="M83" s="3">
        <f>IF(AND(IF('차트 정리 표'!$P$2 = 표메인[[#This Row],[연령대]], 1, 0),IF(COUNT(표장르정리[[#This Row],[Board]]),1,0)),1,0)</f>
        <v>0</v>
      </c>
      <c r="N83" s="3">
        <f>IF(AND(IF('차트 정리 표'!$P$2 = 표메인[[#This Row],[연령대]], 1, 0),IF(COUNT(표장르정리[[#This Row],[Arcade]]),1,0)),1,0)</f>
        <v>0</v>
      </c>
      <c r="O83" s="3">
        <f>IF(AND(IF('차트 정리 표'!$P$2 = 표메인[[#This Row],[연령대]], 1, 0),IF(COUNT(표장르정리[[#This Row],[Simulation]]),1,0)),1,0)</f>
        <v>0</v>
      </c>
      <c r="P83" s="34">
        <f>IF(AND(IF('차트 정리 표'!$P$19 = 표메인[[#This Row],[연령대]], 1, 0),IF('차트 정리 표'!$J$20=표메인[[#This Row],[타격감
시각적 효과]],1,0)),1,0)</f>
        <v>0</v>
      </c>
      <c r="Q83" s="34">
        <f>IF(AND(IF('차트 정리 표'!$P$19 = 표메인[[#This Row],[연령대]], 1, 0),IF('차트 정리 표'!$J$21=표메인[[#This Row],[타격감
시각적 효과]],1,0)),1,0)</f>
        <v>0</v>
      </c>
      <c r="R83" s="34">
        <f>IF(AND(IF('차트 정리 표'!$P$19 = 표메인[[#This Row],[연령대]], 1, 0),IF('차트 정리 표'!$J$22=표메인[[#This Row],[타격감
시각적 효과]],1,0)),1,0)</f>
        <v>0</v>
      </c>
      <c r="S83" s="34">
        <f>IF(AND(IF('차트 정리 표'!$P$19 = 표메인[[#This Row],[연령대]], 1, 0),IF('차트 정리 표'!$J$23=표메인[[#This Row],[타격감
시각적 효과]],1,0)),1,0)</f>
        <v>0</v>
      </c>
      <c r="T83" s="34">
        <f>IF(AND(IF('차트 정리 표'!$P$25 = 표메인[[#This Row],[연령대]], 1, 0),IF('차트 정리 표'!$J$26=표메인[게임몰입도
청각적 효과],1,0)),1,0)</f>
        <v>0</v>
      </c>
      <c r="U83" s="34">
        <f>IF(AND(IF('차트 정리 표'!$P$25 = 표메인[[#This Row],[연령대]], 1, 0),IF('차트 정리 표'!$J$27=표메인[게임몰입도
청각적 효과],1,0)),1,0)</f>
        <v>0</v>
      </c>
      <c r="V83" s="34">
        <f>IF(AND(IF('차트 정리 표'!$P$25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표'!$P$2 = 표메인[[#This Row],[연령대]], 1, 0),IF(COUNT(표장르정리[[#This Row],[RPG]]),1,0)), 1, 0)</f>
        <v>0</v>
      </c>
      <c r="B84" s="3">
        <f>IF(AND(IF('차트 정리 표'!$P$2 = 표메인[[#This Row],[연령대]], 1, 0),IF(COUNT(표장르정리[[#This Row],[AOS]]),1,0)),1,0)</f>
        <v>0</v>
      </c>
      <c r="C84" s="3">
        <f>IF(AND(IF('차트 정리 표'!$P$2 = 표메인[[#This Row],[연령대]], 1, 0),IF(COUNT(표장르정리[[#This Row],[FPS]]),1,0)),1,0)</f>
        <v>0</v>
      </c>
      <c r="D84" s="3">
        <f>IF(AND(IF('차트 정리 표'!$P$2 = 표메인[[#This Row],[연령대]], 1, 0),IF(COUNT(표장르정리[[#This Row],[CCG]]),1,0)),1,0)</f>
        <v>0</v>
      </c>
      <c r="E84" s="3">
        <f>IF(AND(IF('차트 정리 표'!$P$2 = 표메인[[#This Row],[연령대]], 1, 0),IF(COUNT(표장르정리[[#This Row],[Roguelike]]),1,0)),1,0)</f>
        <v>0</v>
      </c>
      <c r="F84" s="3">
        <f>IF(AND(IF('차트 정리 표'!$P$2 = 표메인[[#This Row],[연령대]], 1, 0),IF(COUNT(표장르정리[[#This Row],[Soulslike]]),1,0)),1,0)</f>
        <v>0</v>
      </c>
      <c r="G84" s="3">
        <f>IF(AND(IF('차트 정리 표'!$P$2 = 표메인[[#This Row],[연령대]], 1, 0),IF(COUNT(표장르정리[[#This Row],[Rhythm]]),1,0)),1,0)</f>
        <v>0</v>
      </c>
      <c r="H84" s="3">
        <f>IF(AND(IF('차트 정리 표'!$P$2 = 표메인[[#This Row],[연령대]], 1, 0),IF(COUNT(표장르정리[[#This Row],[Racing]]),1,0)),1,0)</f>
        <v>0</v>
      </c>
      <c r="I84" s="3">
        <f>IF(AND(IF('차트 정리 표'!$P$2 = 표메인[[#This Row],[연령대]], 1, 0),IF(COUNT(표장르정리[[#This Row],[Sport]]),1,0)),1,0)</f>
        <v>0</v>
      </c>
      <c r="J84" s="3">
        <f>IF(AND(IF('차트 정리 표'!$P$2 = 표메인[[#This Row],[연령대]], 1, 0),IF(COUNT(표장르정리[[#This Row],[Stealth]]),1,0)),1,0)</f>
        <v>0</v>
      </c>
      <c r="K84" s="3">
        <f>IF(AND(IF('차트 정리 표'!$P$2 = 표메인[[#This Row],[연령대]], 1, 0),IF(COUNT(표장르정리[[#This Row],[Strategy]]),1,0)),1,0)</f>
        <v>0</v>
      </c>
      <c r="L84" s="3">
        <f>IF(AND(IF('차트 정리 표'!$P$2 = 표메인[[#This Row],[연령대]], 1, 0),IF(COUNT(표장르정리[[#This Row],[Puzzle]]),1,0)),1,0)</f>
        <v>0</v>
      </c>
      <c r="M84" s="3">
        <f>IF(AND(IF('차트 정리 표'!$P$2 = 표메인[[#This Row],[연령대]], 1, 0),IF(COUNT(표장르정리[[#This Row],[Board]]),1,0)),1,0)</f>
        <v>0</v>
      </c>
      <c r="N84" s="3">
        <f>IF(AND(IF('차트 정리 표'!$P$2 = 표메인[[#This Row],[연령대]], 1, 0),IF(COUNT(표장르정리[[#This Row],[Arcade]]),1,0)),1,0)</f>
        <v>0</v>
      </c>
      <c r="O84" s="3">
        <f>IF(AND(IF('차트 정리 표'!$P$2 = 표메인[[#This Row],[연령대]], 1, 0),IF(COUNT(표장르정리[[#This Row],[Simulation]]),1,0)),1,0)</f>
        <v>0</v>
      </c>
      <c r="P84" s="34">
        <f>IF(AND(IF('차트 정리 표'!$P$19 = 표메인[[#This Row],[연령대]], 1, 0),IF('차트 정리 표'!$J$20=표메인[[#This Row],[타격감
시각적 효과]],1,0)),1,0)</f>
        <v>0</v>
      </c>
      <c r="Q84" s="34">
        <f>IF(AND(IF('차트 정리 표'!$P$19 = 표메인[[#This Row],[연령대]], 1, 0),IF('차트 정리 표'!$J$21=표메인[[#This Row],[타격감
시각적 효과]],1,0)),1,0)</f>
        <v>0</v>
      </c>
      <c r="R84" s="34">
        <f>IF(AND(IF('차트 정리 표'!$P$19 = 표메인[[#This Row],[연령대]], 1, 0),IF('차트 정리 표'!$J$22=표메인[[#This Row],[타격감
시각적 효과]],1,0)),1,0)</f>
        <v>0</v>
      </c>
      <c r="S84" s="34">
        <f>IF(AND(IF('차트 정리 표'!$P$19 = 표메인[[#This Row],[연령대]], 1, 0),IF('차트 정리 표'!$J$23=표메인[[#This Row],[타격감
시각적 효과]],1,0)),1,0)</f>
        <v>0</v>
      </c>
      <c r="T84" s="34">
        <f>IF(AND(IF('차트 정리 표'!$P$25 = 표메인[[#This Row],[연령대]], 1, 0),IF('차트 정리 표'!$J$26=표메인[게임몰입도
청각적 효과],1,0)),1,0)</f>
        <v>0</v>
      </c>
      <c r="U84" s="34">
        <f>IF(AND(IF('차트 정리 표'!$P$25 = 표메인[[#This Row],[연령대]], 1, 0),IF('차트 정리 표'!$J$27=표메인[게임몰입도
청각적 효과],1,0)),1,0)</f>
        <v>0</v>
      </c>
      <c r="V84" s="34">
        <f>IF(AND(IF('차트 정리 표'!$P$25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표'!$P$2 = 표메인[[#This Row],[연령대]], 1, 0),IF(COUNT(표장르정리[[#This Row],[RPG]]),1,0)), 1, 0)</f>
        <v>0</v>
      </c>
      <c r="B85" s="3">
        <f>IF(AND(IF('차트 정리 표'!$P$2 = 표메인[[#This Row],[연령대]], 1, 0),IF(COUNT(표장르정리[[#This Row],[AOS]]),1,0)),1,0)</f>
        <v>0</v>
      </c>
      <c r="C85" s="3">
        <f>IF(AND(IF('차트 정리 표'!$P$2 = 표메인[[#This Row],[연령대]], 1, 0),IF(COUNT(표장르정리[[#This Row],[FPS]]),1,0)),1,0)</f>
        <v>0</v>
      </c>
      <c r="D85" s="3">
        <f>IF(AND(IF('차트 정리 표'!$P$2 = 표메인[[#This Row],[연령대]], 1, 0),IF(COUNT(표장르정리[[#This Row],[CCG]]),1,0)),1,0)</f>
        <v>0</v>
      </c>
      <c r="E85" s="3">
        <f>IF(AND(IF('차트 정리 표'!$P$2 = 표메인[[#This Row],[연령대]], 1, 0),IF(COUNT(표장르정리[[#This Row],[Roguelike]]),1,0)),1,0)</f>
        <v>0</v>
      </c>
      <c r="F85" s="3">
        <f>IF(AND(IF('차트 정리 표'!$P$2 = 표메인[[#This Row],[연령대]], 1, 0),IF(COUNT(표장르정리[[#This Row],[Soulslike]]),1,0)),1,0)</f>
        <v>0</v>
      </c>
      <c r="G85" s="3">
        <f>IF(AND(IF('차트 정리 표'!$P$2 = 표메인[[#This Row],[연령대]], 1, 0),IF(COUNT(표장르정리[[#This Row],[Rhythm]]),1,0)),1,0)</f>
        <v>0</v>
      </c>
      <c r="H85" s="3">
        <f>IF(AND(IF('차트 정리 표'!$P$2 = 표메인[[#This Row],[연령대]], 1, 0),IF(COUNT(표장르정리[[#This Row],[Racing]]),1,0)),1,0)</f>
        <v>0</v>
      </c>
      <c r="I85" s="3">
        <f>IF(AND(IF('차트 정리 표'!$P$2 = 표메인[[#This Row],[연령대]], 1, 0),IF(COUNT(표장르정리[[#This Row],[Sport]]),1,0)),1,0)</f>
        <v>0</v>
      </c>
      <c r="J85" s="3">
        <f>IF(AND(IF('차트 정리 표'!$P$2 = 표메인[[#This Row],[연령대]], 1, 0),IF(COUNT(표장르정리[[#This Row],[Stealth]]),1,0)),1,0)</f>
        <v>0</v>
      </c>
      <c r="K85" s="3">
        <f>IF(AND(IF('차트 정리 표'!$P$2 = 표메인[[#This Row],[연령대]], 1, 0),IF(COUNT(표장르정리[[#This Row],[Strategy]]),1,0)),1,0)</f>
        <v>0</v>
      </c>
      <c r="L85" s="3">
        <f>IF(AND(IF('차트 정리 표'!$P$2 = 표메인[[#This Row],[연령대]], 1, 0),IF(COUNT(표장르정리[[#This Row],[Puzzle]]),1,0)),1,0)</f>
        <v>0</v>
      </c>
      <c r="M85" s="3">
        <f>IF(AND(IF('차트 정리 표'!$P$2 = 표메인[[#This Row],[연령대]], 1, 0),IF(COUNT(표장르정리[[#This Row],[Board]]),1,0)),1,0)</f>
        <v>0</v>
      </c>
      <c r="N85" s="3">
        <f>IF(AND(IF('차트 정리 표'!$P$2 = 표메인[[#This Row],[연령대]], 1, 0),IF(COUNT(표장르정리[[#This Row],[Arcade]]),1,0)),1,0)</f>
        <v>0</v>
      </c>
      <c r="O85" s="3">
        <f>IF(AND(IF('차트 정리 표'!$P$2 = 표메인[[#This Row],[연령대]], 1, 0),IF(COUNT(표장르정리[[#This Row],[Simulation]]),1,0)),1,0)</f>
        <v>0</v>
      </c>
      <c r="P85" s="34">
        <f>IF(AND(IF('차트 정리 표'!$P$19 = 표메인[[#This Row],[연령대]], 1, 0),IF('차트 정리 표'!$J$20=표메인[[#This Row],[타격감
시각적 효과]],1,0)),1,0)</f>
        <v>0</v>
      </c>
      <c r="Q85" s="34">
        <f>IF(AND(IF('차트 정리 표'!$P$19 = 표메인[[#This Row],[연령대]], 1, 0),IF('차트 정리 표'!$J$21=표메인[[#This Row],[타격감
시각적 효과]],1,0)),1,0)</f>
        <v>0</v>
      </c>
      <c r="R85" s="34">
        <f>IF(AND(IF('차트 정리 표'!$P$19 = 표메인[[#This Row],[연령대]], 1, 0),IF('차트 정리 표'!$J$22=표메인[[#This Row],[타격감
시각적 효과]],1,0)),1,0)</f>
        <v>0</v>
      </c>
      <c r="S85" s="34">
        <f>IF(AND(IF('차트 정리 표'!$P$19 = 표메인[[#This Row],[연령대]], 1, 0),IF('차트 정리 표'!$J$23=표메인[[#This Row],[타격감
시각적 효과]],1,0)),1,0)</f>
        <v>0</v>
      </c>
      <c r="T85" s="34">
        <f>IF(AND(IF('차트 정리 표'!$P$25 = 표메인[[#This Row],[연령대]], 1, 0),IF('차트 정리 표'!$J$26=표메인[게임몰입도
청각적 효과],1,0)),1,0)</f>
        <v>0</v>
      </c>
      <c r="U85" s="34">
        <f>IF(AND(IF('차트 정리 표'!$P$25 = 표메인[[#This Row],[연령대]], 1, 0),IF('차트 정리 표'!$J$27=표메인[게임몰입도
청각적 효과],1,0)),1,0)</f>
        <v>0</v>
      </c>
      <c r="V85" s="34">
        <f>IF(AND(IF('차트 정리 표'!$P$25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표'!$P$2 = 표메인[[#This Row],[연령대]], 1, 0),IF(COUNT(표장르정리[[#This Row],[RPG]]),1,0)), 1, 0)</f>
        <v>0</v>
      </c>
      <c r="B86" s="3">
        <f>IF(AND(IF('차트 정리 표'!$P$2 = 표메인[[#This Row],[연령대]], 1, 0),IF(COUNT(표장르정리[[#This Row],[AOS]]),1,0)),1,0)</f>
        <v>0</v>
      </c>
      <c r="C86" s="3">
        <f>IF(AND(IF('차트 정리 표'!$P$2 = 표메인[[#This Row],[연령대]], 1, 0),IF(COUNT(표장르정리[[#This Row],[FPS]]),1,0)),1,0)</f>
        <v>0</v>
      </c>
      <c r="D86" s="3">
        <f>IF(AND(IF('차트 정리 표'!$P$2 = 표메인[[#This Row],[연령대]], 1, 0),IF(COUNT(표장르정리[[#This Row],[CCG]]),1,0)),1,0)</f>
        <v>0</v>
      </c>
      <c r="E86" s="3">
        <f>IF(AND(IF('차트 정리 표'!$P$2 = 표메인[[#This Row],[연령대]], 1, 0),IF(COUNT(표장르정리[[#This Row],[Roguelike]]),1,0)),1,0)</f>
        <v>0</v>
      </c>
      <c r="F86" s="3">
        <f>IF(AND(IF('차트 정리 표'!$P$2 = 표메인[[#This Row],[연령대]], 1, 0),IF(COUNT(표장르정리[[#This Row],[Soulslike]]),1,0)),1,0)</f>
        <v>0</v>
      </c>
      <c r="G86" s="3">
        <f>IF(AND(IF('차트 정리 표'!$P$2 = 표메인[[#This Row],[연령대]], 1, 0),IF(COUNT(표장르정리[[#This Row],[Rhythm]]),1,0)),1,0)</f>
        <v>0</v>
      </c>
      <c r="H86" s="3">
        <f>IF(AND(IF('차트 정리 표'!$P$2 = 표메인[[#This Row],[연령대]], 1, 0),IF(COUNT(표장르정리[[#This Row],[Racing]]),1,0)),1,0)</f>
        <v>0</v>
      </c>
      <c r="I86" s="3">
        <f>IF(AND(IF('차트 정리 표'!$P$2 = 표메인[[#This Row],[연령대]], 1, 0),IF(COUNT(표장르정리[[#This Row],[Sport]]),1,0)),1,0)</f>
        <v>0</v>
      </c>
      <c r="J86" s="3">
        <f>IF(AND(IF('차트 정리 표'!$P$2 = 표메인[[#This Row],[연령대]], 1, 0),IF(COUNT(표장르정리[[#This Row],[Stealth]]),1,0)),1,0)</f>
        <v>0</v>
      </c>
      <c r="K86" s="3">
        <f>IF(AND(IF('차트 정리 표'!$P$2 = 표메인[[#This Row],[연령대]], 1, 0),IF(COUNT(표장르정리[[#This Row],[Strategy]]),1,0)),1,0)</f>
        <v>0</v>
      </c>
      <c r="L86" s="3">
        <f>IF(AND(IF('차트 정리 표'!$P$2 = 표메인[[#This Row],[연령대]], 1, 0),IF(COUNT(표장르정리[[#This Row],[Puzzle]]),1,0)),1,0)</f>
        <v>0</v>
      </c>
      <c r="M86" s="3">
        <f>IF(AND(IF('차트 정리 표'!$P$2 = 표메인[[#This Row],[연령대]], 1, 0),IF(COUNT(표장르정리[[#This Row],[Board]]),1,0)),1,0)</f>
        <v>0</v>
      </c>
      <c r="N86" s="3">
        <f>IF(AND(IF('차트 정리 표'!$P$2 = 표메인[[#This Row],[연령대]], 1, 0),IF(COUNT(표장르정리[[#This Row],[Arcade]]),1,0)),1,0)</f>
        <v>0</v>
      </c>
      <c r="O86" s="3">
        <f>IF(AND(IF('차트 정리 표'!$P$2 = 표메인[[#This Row],[연령대]], 1, 0),IF(COUNT(표장르정리[[#This Row],[Simulation]]),1,0)),1,0)</f>
        <v>0</v>
      </c>
      <c r="P86" s="34">
        <f>IF(AND(IF('차트 정리 표'!$P$19 = 표메인[[#This Row],[연령대]], 1, 0),IF('차트 정리 표'!$J$20=표메인[[#This Row],[타격감
시각적 효과]],1,0)),1,0)</f>
        <v>0</v>
      </c>
      <c r="Q86" s="34">
        <f>IF(AND(IF('차트 정리 표'!$P$19 = 표메인[[#This Row],[연령대]], 1, 0),IF('차트 정리 표'!$J$21=표메인[[#This Row],[타격감
시각적 효과]],1,0)),1,0)</f>
        <v>0</v>
      </c>
      <c r="R86" s="34">
        <f>IF(AND(IF('차트 정리 표'!$P$19 = 표메인[[#This Row],[연령대]], 1, 0),IF('차트 정리 표'!$J$22=표메인[[#This Row],[타격감
시각적 효과]],1,0)),1,0)</f>
        <v>0</v>
      </c>
      <c r="S86" s="34">
        <f>IF(AND(IF('차트 정리 표'!$P$19 = 표메인[[#This Row],[연령대]], 1, 0),IF('차트 정리 표'!$J$23=표메인[[#This Row],[타격감
시각적 효과]],1,0)),1,0)</f>
        <v>0</v>
      </c>
      <c r="T86" s="34">
        <f>IF(AND(IF('차트 정리 표'!$P$25 = 표메인[[#This Row],[연령대]], 1, 0),IF('차트 정리 표'!$J$26=표메인[게임몰입도
청각적 효과],1,0)),1,0)</f>
        <v>0</v>
      </c>
      <c r="U86" s="34">
        <f>IF(AND(IF('차트 정리 표'!$P$25 = 표메인[[#This Row],[연령대]], 1, 0),IF('차트 정리 표'!$J$27=표메인[게임몰입도
청각적 효과],1,0)),1,0)</f>
        <v>0</v>
      </c>
      <c r="V86" s="34">
        <f>IF(AND(IF('차트 정리 표'!$P$25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표'!$P$2 = 표메인[[#This Row],[연령대]], 1, 0),IF(COUNT(표장르정리[[#This Row],[RPG]]),1,0)), 1, 0)</f>
        <v>0</v>
      </c>
      <c r="B87" s="3">
        <f>IF(AND(IF('차트 정리 표'!$P$2 = 표메인[[#This Row],[연령대]], 1, 0),IF(COUNT(표장르정리[[#This Row],[AOS]]),1,0)),1,0)</f>
        <v>0</v>
      </c>
      <c r="C87" s="3">
        <f>IF(AND(IF('차트 정리 표'!$P$2 = 표메인[[#This Row],[연령대]], 1, 0),IF(COUNT(표장르정리[[#This Row],[FPS]]),1,0)),1,0)</f>
        <v>0</v>
      </c>
      <c r="D87" s="3">
        <f>IF(AND(IF('차트 정리 표'!$P$2 = 표메인[[#This Row],[연령대]], 1, 0),IF(COUNT(표장르정리[[#This Row],[CCG]]),1,0)),1,0)</f>
        <v>0</v>
      </c>
      <c r="E87" s="3">
        <f>IF(AND(IF('차트 정리 표'!$P$2 = 표메인[[#This Row],[연령대]], 1, 0),IF(COUNT(표장르정리[[#This Row],[Roguelike]]),1,0)),1,0)</f>
        <v>0</v>
      </c>
      <c r="F87" s="3">
        <f>IF(AND(IF('차트 정리 표'!$P$2 = 표메인[[#This Row],[연령대]], 1, 0),IF(COUNT(표장르정리[[#This Row],[Soulslike]]),1,0)),1,0)</f>
        <v>0</v>
      </c>
      <c r="G87" s="3">
        <f>IF(AND(IF('차트 정리 표'!$P$2 = 표메인[[#This Row],[연령대]], 1, 0),IF(COUNT(표장르정리[[#This Row],[Rhythm]]),1,0)),1,0)</f>
        <v>0</v>
      </c>
      <c r="H87" s="3">
        <f>IF(AND(IF('차트 정리 표'!$P$2 = 표메인[[#This Row],[연령대]], 1, 0),IF(COUNT(표장르정리[[#This Row],[Racing]]),1,0)),1,0)</f>
        <v>0</v>
      </c>
      <c r="I87" s="3">
        <f>IF(AND(IF('차트 정리 표'!$P$2 = 표메인[[#This Row],[연령대]], 1, 0),IF(COUNT(표장르정리[[#This Row],[Sport]]),1,0)),1,0)</f>
        <v>0</v>
      </c>
      <c r="J87" s="3">
        <f>IF(AND(IF('차트 정리 표'!$P$2 = 표메인[[#This Row],[연령대]], 1, 0),IF(COUNT(표장르정리[[#This Row],[Stealth]]),1,0)),1,0)</f>
        <v>0</v>
      </c>
      <c r="K87" s="3">
        <f>IF(AND(IF('차트 정리 표'!$P$2 = 표메인[[#This Row],[연령대]], 1, 0),IF(COUNT(표장르정리[[#This Row],[Strategy]]),1,0)),1,0)</f>
        <v>0</v>
      </c>
      <c r="L87" s="3">
        <f>IF(AND(IF('차트 정리 표'!$P$2 = 표메인[[#This Row],[연령대]], 1, 0),IF(COUNT(표장르정리[[#This Row],[Puzzle]]),1,0)),1,0)</f>
        <v>0</v>
      </c>
      <c r="M87" s="3">
        <f>IF(AND(IF('차트 정리 표'!$P$2 = 표메인[[#This Row],[연령대]], 1, 0),IF(COUNT(표장르정리[[#This Row],[Board]]),1,0)),1,0)</f>
        <v>0</v>
      </c>
      <c r="N87" s="3">
        <f>IF(AND(IF('차트 정리 표'!$P$2 = 표메인[[#This Row],[연령대]], 1, 0),IF(COUNT(표장르정리[[#This Row],[Arcade]]),1,0)),1,0)</f>
        <v>0</v>
      </c>
      <c r="O87" s="3">
        <f>IF(AND(IF('차트 정리 표'!$P$2 = 표메인[[#This Row],[연령대]], 1, 0),IF(COUNT(표장르정리[[#This Row],[Simulation]]),1,0)),1,0)</f>
        <v>0</v>
      </c>
      <c r="P87" s="34">
        <f>IF(AND(IF('차트 정리 표'!$P$19 = 표메인[[#This Row],[연령대]], 1, 0),IF('차트 정리 표'!$J$20=표메인[[#This Row],[타격감
시각적 효과]],1,0)),1,0)</f>
        <v>0</v>
      </c>
      <c r="Q87" s="34">
        <f>IF(AND(IF('차트 정리 표'!$P$19 = 표메인[[#This Row],[연령대]], 1, 0),IF('차트 정리 표'!$J$21=표메인[[#This Row],[타격감
시각적 효과]],1,0)),1,0)</f>
        <v>0</v>
      </c>
      <c r="R87" s="34">
        <f>IF(AND(IF('차트 정리 표'!$P$19 = 표메인[[#This Row],[연령대]], 1, 0),IF('차트 정리 표'!$J$22=표메인[[#This Row],[타격감
시각적 효과]],1,0)),1,0)</f>
        <v>0</v>
      </c>
      <c r="S87" s="34">
        <f>IF(AND(IF('차트 정리 표'!$P$19 = 표메인[[#This Row],[연령대]], 1, 0),IF('차트 정리 표'!$J$23=표메인[[#This Row],[타격감
시각적 효과]],1,0)),1,0)</f>
        <v>0</v>
      </c>
      <c r="T87" s="34">
        <f>IF(AND(IF('차트 정리 표'!$P$25 = 표메인[[#This Row],[연령대]], 1, 0),IF('차트 정리 표'!$J$26=표메인[게임몰입도
청각적 효과],1,0)),1,0)</f>
        <v>0</v>
      </c>
      <c r="U87" s="34">
        <f>IF(AND(IF('차트 정리 표'!$P$25 = 표메인[[#This Row],[연령대]], 1, 0),IF('차트 정리 표'!$J$27=표메인[게임몰입도
청각적 효과],1,0)),1,0)</f>
        <v>0</v>
      </c>
      <c r="V87" s="34">
        <f>IF(AND(IF('차트 정리 표'!$P$25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표'!$P$2 = 표메인[[#This Row],[연령대]], 1, 0),IF(COUNT(표장르정리[[#This Row],[RPG]]),1,0)), 1, 0)</f>
        <v>0</v>
      </c>
      <c r="B88" s="3">
        <f>IF(AND(IF('차트 정리 표'!$P$2 = 표메인[[#This Row],[연령대]], 1, 0),IF(COUNT(표장르정리[[#This Row],[AOS]]),1,0)),1,0)</f>
        <v>0</v>
      </c>
      <c r="C88" s="3">
        <f>IF(AND(IF('차트 정리 표'!$P$2 = 표메인[[#This Row],[연령대]], 1, 0),IF(COUNT(표장르정리[[#This Row],[FPS]]),1,0)),1,0)</f>
        <v>0</v>
      </c>
      <c r="D88" s="3">
        <f>IF(AND(IF('차트 정리 표'!$P$2 = 표메인[[#This Row],[연령대]], 1, 0),IF(COUNT(표장르정리[[#This Row],[CCG]]),1,0)),1,0)</f>
        <v>0</v>
      </c>
      <c r="E88" s="3">
        <f>IF(AND(IF('차트 정리 표'!$P$2 = 표메인[[#This Row],[연령대]], 1, 0),IF(COUNT(표장르정리[[#This Row],[Roguelike]]),1,0)),1,0)</f>
        <v>0</v>
      </c>
      <c r="F88" s="3">
        <f>IF(AND(IF('차트 정리 표'!$P$2 = 표메인[[#This Row],[연령대]], 1, 0),IF(COUNT(표장르정리[[#This Row],[Soulslike]]),1,0)),1,0)</f>
        <v>0</v>
      </c>
      <c r="G88" s="3">
        <f>IF(AND(IF('차트 정리 표'!$P$2 = 표메인[[#This Row],[연령대]], 1, 0),IF(COUNT(표장르정리[[#This Row],[Rhythm]]),1,0)),1,0)</f>
        <v>0</v>
      </c>
      <c r="H88" s="3">
        <f>IF(AND(IF('차트 정리 표'!$P$2 = 표메인[[#This Row],[연령대]], 1, 0),IF(COUNT(표장르정리[[#This Row],[Racing]]),1,0)),1,0)</f>
        <v>0</v>
      </c>
      <c r="I88" s="3">
        <f>IF(AND(IF('차트 정리 표'!$P$2 = 표메인[[#This Row],[연령대]], 1, 0),IF(COUNT(표장르정리[[#This Row],[Sport]]),1,0)),1,0)</f>
        <v>0</v>
      </c>
      <c r="J88" s="3">
        <f>IF(AND(IF('차트 정리 표'!$P$2 = 표메인[[#This Row],[연령대]], 1, 0),IF(COUNT(표장르정리[[#This Row],[Stealth]]),1,0)),1,0)</f>
        <v>0</v>
      </c>
      <c r="K88" s="3">
        <f>IF(AND(IF('차트 정리 표'!$P$2 = 표메인[[#This Row],[연령대]], 1, 0),IF(COUNT(표장르정리[[#This Row],[Strategy]]),1,0)),1,0)</f>
        <v>0</v>
      </c>
      <c r="L88" s="3">
        <f>IF(AND(IF('차트 정리 표'!$P$2 = 표메인[[#This Row],[연령대]], 1, 0),IF(COUNT(표장르정리[[#This Row],[Puzzle]]),1,0)),1,0)</f>
        <v>0</v>
      </c>
      <c r="M88" s="3">
        <f>IF(AND(IF('차트 정리 표'!$P$2 = 표메인[[#This Row],[연령대]], 1, 0),IF(COUNT(표장르정리[[#This Row],[Board]]),1,0)),1,0)</f>
        <v>0</v>
      </c>
      <c r="N88" s="3">
        <f>IF(AND(IF('차트 정리 표'!$P$2 = 표메인[[#This Row],[연령대]], 1, 0),IF(COUNT(표장르정리[[#This Row],[Arcade]]),1,0)),1,0)</f>
        <v>0</v>
      </c>
      <c r="O88" s="3">
        <f>IF(AND(IF('차트 정리 표'!$P$2 = 표메인[[#This Row],[연령대]], 1, 0),IF(COUNT(표장르정리[[#This Row],[Simulation]]),1,0)),1,0)</f>
        <v>0</v>
      </c>
      <c r="P88" s="34">
        <f>IF(AND(IF('차트 정리 표'!$P$19 = 표메인[[#This Row],[연령대]], 1, 0),IF('차트 정리 표'!$J$20=표메인[[#This Row],[타격감
시각적 효과]],1,0)),1,0)</f>
        <v>0</v>
      </c>
      <c r="Q88" s="34">
        <f>IF(AND(IF('차트 정리 표'!$P$19 = 표메인[[#This Row],[연령대]], 1, 0),IF('차트 정리 표'!$J$21=표메인[[#This Row],[타격감
시각적 효과]],1,0)),1,0)</f>
        <v>0</v>
      </c>
      <c r="R88" s="34">
        <f>IF(AND(IF('차트 정리 표'!$P$19 = 표메인[[#This Row],[연령대]], 1, 0),IF('차트 정리 표'!$J$22=표메인[[#This Row],[타격감
시각적 효과]],1,0)),1,0)</f>
        <v>0</v>
      </c>
      <c r="S88" s="34">
        <f>IF(AND(IF('차트 정리 표'!$P$19 = 표메인[[#This Row],[연령대]], 1, 0),IF('차트 정리 표'!$J$23=표메인[[#This Row],[타격감
시각적 효과]],1,0)),1,0)</f>
        <v>0</v>
      </c>
      <c r="T88" s="34">
        <f>IF(AND(IF('차트 정리 표'!$P$25 = 표메인[[#This Row],[연령대]], 1, 0),IF('차트 정리 표'!$J$26=표메인[게임몰입도
청각적 효과],1,0)),1,0)</f>
        <v>0</v>
      </c>
      <c r="U88" s="34">
        <f>IF(AND(IF('차트 정리 표'!$P$25 = 표메인[[#This Row],[연령대]], 1, 0),IF('차트 정리 표'!$J$27=표메인[게임몰입도
청각적 효과],1,0)),1,0)</f>
        <v>0</v>
      </c>
      <c r="V88" s="34">
        <f>IF(AND(IF('차트 정리 표'!$P$25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표'!$P$2 = 표메인[[#This Row],[연령대]], 1, 0),IF(COUNT(표장르정리[[#This Row],[RPG]]),1,0)), 1, 0)</f>
        <v>0</v>
      </c>
      <c r="B89" s="3">
        <f>IF(AND(IF('차트 정리 표'!$P$2 = 표메인[[#This Row],[연령대]], 1, 0),IF(COUNT(표장르정리[[#This Row],[AOS]]),1,0)),1,0)</f>
        <v>0</v>
      </c>
      <c r="C89" s="3">
        <f>IF(AND(IF('차트 정리 표'!$P$2 = 표메인[[#This Row],[연령대]], 1, 0),IF(COUNT(표장르정리[[#This Row],[FPS]]),1,0)),1,0)</f>
        <v>0</v>
      </c>
      <c r="D89" s="3">
        <f>IF(AND(IF('차트 정리 표'!$P$2 = 표메인[[#This Row],[연령대]], 1, 0),IF(COUNT(표장르정리[[#This Row],[CCG]]),1,0)),1,0)</f>
        <v>0</v>
      </c>
      <c r="E89" s="3">
        <f>IF(AND(IF('차트 정리 표'!$P$2 = 표메인[[#This Row],[연령대]], 1, 0),IF(COUNT(표장르정리[[#This Row],[Roguelike]]),1,0)),1,0)</f>
        <v>0</v>
      </c>
      <c r="F89" s="3">
        <f>IF(AND(IF('차트 정리 표'!$P$2 = 표메인[[#This Row],[연령대]], 1, 0),IF(COUNT(표장르정리[[#This Row],[Soulslike]]),1,0)),1,0)</f>
        <v>0</v>
      </c>
      <c r="G89" s="3">
        <f>IF(AND(IF('차트 정리 표'!$P$2 = 표메인[[#This Row],[연령대]], 1, 0),IF(COUNT(표장르정리[[#This Row],[Rhythm]]),1,0)),1,0)</f>
        <v>0</v>
      </c>
      <c r="H89" s="3">
        <f>IF(AND(IF('차트 정리 표'!$P$2 = 표메인[[#This Row],[연령대]], 1, 0),IF(COUNT(표장르정리[[#This Row],[Racing]]),1,0)),1,0)</f>
        <v>0</v>
      </c>
      <c r="I89" s="3">
        <f>IF(AND(IF('차트 정리 표'!$P$2 = 표메인[[#This Row],[연령대]], 1, 0),IF(COUNT(표장르정리[[#This Row],[Sport]]),1,0)),1,0)</f>
        <v>0</v>
      </c>
      <c r="J89" s="3">
        <f>IF(AND(IF('차트 정리 표'!$P$2 = 표메인[[#This Row],[연령대]], 1, 0),IF(COUNT(표장르정리[[#This Row],[Stealth]]),1,0)),1,0)</f>
        <v>0</v>
      </c>
      <c r="K89" s="3">
        <f>IF(AND(IF('차트 정리 표'!$P$2 = 표메인[[#This Row],[연령대]], 1, 0),IF(COUNT(표장르정리[[#This Row],[Strategy]]),1,0)),1,0)</f>
        <v>0</v>
      </c>
      <c r="L89" s="3">
        <f>IF(AND(IF('차트 정리 표'!$P$2 = 표메인[[#This Row],[연령대]], 1, 0),IF(COUNT(표장르정리[[#This Row],[Puzzle]]),1,0)),1,0)</f>
        <v>0</v>
      </c>
      <c r="M89" s="3">
        <f>IF(AND(IF('차트 정리 표'!$P$2 = 표메인[[#This Row],[연령대]], 1, 0),IF(COUNT(표장르정리[[#This Row],[Board]]),1,0)),1,0)</f>
        <v>0</v>
      </c>
      <c r="N89" s="3">
        <f>IF(AND(IF('차트 정리 표'!$P$2 = 표메인[[#This Row],[연령대]], 1, 0),IF(COUNT(표장르정리[[#This Row],[Arcade]]),1,0)),1,0)</f>
        <v>0</v>
      </c>
      <c r="O89" s="3">
        <f>IF(AND(IF('차트 정리 표'!$P$2 = 표메인[[#This Row],[연령대]], 1, 0),IF(COUNT(표장르정리[[#This Row],[Simulation]]),1,0)),1,0)</f>
        <v>0</v>
      </c>
      <c r="P89" s="34">
        <f>IF(AND(IF('차트 정리 표'!$P$19 = 표메인[[#This Row],[연령대]], 1, 0),IF('차트 정리 표'!$J$20=표메인[[#This Row],[타격감
시각적 효과]],1,0)),1,0)</f>
        <v>0</v>
      </c>
      <c r="Q89" s="34">
        <f>IF(AND(IF('차트 정리 표'!$P$19 = 표메인[[#This Row],[연령대]], 1, 0),IF('차트 정리 표'!$J$21=표메인[[#This Row],[타격감
시각적 효과]],1,0)),1,0)</f>
        <v>0</v>
      </c>
      <c r="R89" s="34">
        <f>IF(AND(IF('차트 정리 표'!$P$19 = 표메인[[#This Row],[연령대]], 1, 0),IF('차트 정리 표'!$J$22=표메인[[#This Row],[타격감
시각적 효과]],1,0)),1,0)</f>
        <v>0</v>
      </c>
      <c r="S89" s="34">
        <f>IF(AND(IF('차트 정리 표'!$P$19 = 표메인[[#This Row],[연령대]], 1, 0),IF('차트 정리 표'!$J$23=표메인[[#This Row],[타격감
시각적 효과]],1,0)),1,0)</f>
        <v>0</v>
      </c>
      <c r="T89" s="34">
        <f>IF(AND(IF('차트 정리 표'!$P$25 = 표메인[[#This Row],[연령대]], 1, 0),IF('차트 정리 표'!$J$26=표메인[게임몰입도
청각적 효과],1,0)),1,0)</f>
        <v>0</v>
      </c>
      <c r="U89" s="34">
        <f>IF(AND(IF('차트 정리 표'!$P$25 = 표메인[[#This Row],[연령대]], 1, 0),IF('차트 정리 표'!$J$27=표메인[게임몰입도
청각적 효과],1,0)),1,0)</f>
        <v>0</v>
      </c>
      <c r="V89" s="34">
        <f>IF(AND(IF('차트 정리 표'!$P$25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표'!$P$2 = 표메인[[#This Row],[연령대]], 1, 0),IF(COUNT(표장르정리[[#This Row],[RPG]]),1,0)), 1, 0)</f>
        <v>0</v>
      </c>
      <c r="B90" s="3">
        <f>IF(AND(IF('차트 정리 표'!$P$2 = 표메인[[#This Row],[연령대]], 1, 0),IF(COUNT(표장르정리[[#This Row],[AOS]]),1,0)),1,0)</f>
        <v>0</v>
      </c>
      <c r="C90" s="3">
        <f>IF(AND(IF('차트 정리 표'!$P$2 = 표메인[[#This Row],[연령대]], 1, 0),IF(COUNT(표장르정리[[#This Row],[FPS]]),1,0)),1,0)</f>
        <v>0</v>
      </c>
      <c r="D90" s="3">
        <f>IF(AND(IF('차트 정리 표'!$P$2 = 표메인[[#This Row],[연령대]], 1, 0),IF(COUNT(표장르정리[[#This Row],[CCG]]),1,0)),1,0)</f>
        <v>0</v>
      </c>
      <c r="E90" s="3">
        <f>IF(AND(IF('차트 정리 표'!$P$2 = 표메인[[#This Row],[연령대]], 1, 0),IF(COUNT(표장르정리[[#This Row],[Roguelike]]),1,0)),1,0)</f>
        <v>0</v>
      </c>
      <c r="F90" s="3">
        <f>IF(AND(IF('차트 정리 표'!$P$2 = 표메인[[#This Row],[연령대]], 1, 0),IF(COUNT(표장르정리[[#This Row],[Soulslike]]),1,0)),1,0)</f>
        <v>0</v>
      </c>
      <c r="G90" s="3">
        <f>IF(AND(IF('차트 정리 표'!$P$2 = 표메인[[#This Row],[연령대]], 1, 0),IF(COUNT(표장르정리[[#This Row],[Rhythm]]),1,0)),1,0)</f>
        <v>0</v>
      </c>
      <c r="H90" s="3">
        <f>IF(AND(IF('차트 정리 표'!$P$2 = 표메인[[#This Row],[연령대]], 1, 0),IF(COUNT(표장르정리[[#This Row],[Racing]]),1,0)),1,0)</f>
        <v>0</v>
      </c>
      <c r="I90" s="3">
        <f>IF(AND(IF('차트 정리 표'!$P$2 = 표메인[[#This Row],[연령대]], 1, 0),IF(COUNT(표장르정리[[#This Row],[Sport]]),1,0)),1,0)</f>
        <v>0</v>
      </c>
      <c r="J90" s="3">
        <f>IF(AND(IF('차트 정리 표'!$P$2 = 표메인[[#This Row],[연령대]], 1, 0),IF(COUNT(표장르정리[[#This Row],[Stealth]]),1,0)),1,0)</f>
        <v>0</v>
      </c>
      <c r="K90" s="3">
        <f>IF(AND(IF('차트 정리 표'!$P$2 = 표메인[[#This Row],[연령대]], 1, 0),IF(COUNT(표장르정리[[#This Row],[Strategy]]),1,0)),1,0)</f>
        <v>0</v>
      </c>
      <c r="L90" s="3">
        <f>IF(AND(IF('차트 정리 표'!$P$2 = 표메인[[#This Row],[연령대]], 1, 0),IF(COUNT(표장르정리[[#This Row],[Puzzle]]),1,0)),1,0)</f>
        <v>0</v>
      </c>
      <c r="M90" s="3">
        <f>IF(AND(IF('차트 정리 표'!$P$2 = 표메인[[#This Row],[연령대]], 1, 0),IF(COUNT(표장르정리[[#This Row],[Board]]),1,0)),1,0)</f>
        <v>0</v>
      </c>
      <c r="N90" s="3">
        <f>IF(AND(IF('차트 정리 표'!$P$2 = 표메인[[#This Row],[연령대]], 1, 0),IF(COUNT(표장르정리[[#This Row],[Arcade]]),1,0)),1,0)</f>
        <v>0</v>
      </c>
      <c r="O90" s="3">
        <f>IF(AND(IF('차트 정리 표'!$P$2 = 표메인[[#This Row],[연령대]], 1, 0),IF(COUNT(표장르정리[[#This Row],[Simulation]]),1,0)),1,0)</f>
        <v>0</v>
      </c>
      <c r="P90" s="34">
        <f>IF(AND(IF('차트 정리 표'!$P$19 = 표메인[[#This Row],[연령대]], 1, 0),IF('차트 정리 표'!$J$20=표메인[[#This Row],[타격감
시각적 효과]],1,0)),1,0)</f>
        <v>0</v>
      </c>
      <c r="Q90" s="34">
        <f>IF(AND(IF('차트 정리 표'!$P$19 = 표메인[[#This Row],[연령대]], 1, 0),IF('차트 정리 표'!$J$21=표메인[[#This Row],[타격감
시각적 효과]],1,0)),1,0)</f>
        <v>0</v>
      </c>
      <c r="R90" s="34">
        <f>IF(AND(IF('차트 정리 표'!$P$19 = 표메인[[#This Row],[연령대]], 1, 0),IF('차트 정리 표'!$J$22=표메인[[#This Row],[타격감
시각적 효과]],1,0)),1,0)</f>
        <v>0</v>
      </c>
      <c r="S90" s="34">
        <f>IF(AND(IF('차트 정리 표'!$P$19 = 표메인[[#This Row],[연령대]], 1, 0),IF('차트 정리 표'!$J$23=표메인[[#This Row],[타격감
시각적 효과]],1,0)),1,0)</f>
        <v>0</v>
      </c>
      <c r="T90" s="34">
        <f>IF(AND(IF('차트 정리 표'!$P$25 = 표메인[[#This Row],[연령대]], 1, 0),IF('차트 정리 표'!$J$26=표메인[게임몰입도
청각적 효과],1,0)),1,0)</f>
        <v>0</v>
      </c>
      <c r="U90" s="34">
        <f>IF(AND(IF('차트 정리 표'!$P$25 = 표메인[[#This Row],[연령대]], 1, 0),IF('차트 정리 표'!$J$27=표메인[게임몰입도
청각적 효과],1,0)),1,0)</f>
        <v>0</v>
      </c>
      <c r="V90" s="34">
        <f>IF(AND(IF('차트 정리 표'!$P$25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표'!$P$2 = 표메인[[#This Row],[연령대]], 1, 0),IF(COUNT(표장르정리[[#This Row],[RPG]]),1,0)), 1, 0)</f>
        <v>0</v>
      </c>
      <c r="B91" s="3">
        <f>IF(AND(IF('차트 정리 표'!$P$2 = 표메인[[#This Row],[연령대]], 1, 0),IF(COUNT(표장르정리[[#This Row],[AOS]]),1,0)),1,0)</f>
        <v>0</v>
      </c>
      <c r="C91" s="3">
        <f>IF(AND(IF('차트 정리 표'!$P$2 = 표메인[[#This Row],[연령대]], 1, 0),IF(COUNT(표장르정리[[#This Row],[FPS]]),1,0)),1,0)</f>
        <v>0</v>
      </c>
      <c r="D91" s="3">
        <f>IF(AND(IF('차트 정리 표'!$P$2 = 표메인[[#This Row],[연령대]], 1, 0),IF(COUNT(표장르정리[[#This Row],[CCG]]),1,0)),1,0)</f>
        <v>0</v>
      </c>
      <c r="E91" s="3">
        <f>IF(AND(IF('차트 정리 표'!$P$2 = 표메인[[#This Row],[연령대]], 1, 0),IF(COUNT(표장르정리[[#This Row],[Roguelike]]),1,0)),1,0)</f>
        <v>0</v>
      </c>
      <c r="F91" s="3">
        <f>IF(AND(IF('차트 정리 표'!$P$2 = 표메인[[#This Row],[연령대]], 1, 0),IF(COUNT(표장르정리[[#This Row],[Soulslike]]),1,0)),1,0)</f>
        <v>0</v>
      </c>
      <c r="G91" s="3">
        <f>IF(AND(IF('차트 정리 표'!$P$2 = 표메인[[#This Row],[연령대]], 1, 0),IF(COUNT(표장르정리[[#This Row],[Rhythm]]),1,0)),1,0)</f>
        <v>0</v>
      </c>
      <c r="H91" s="3">
        <f>IF(AND(IF('차트 정리 표'!$P$2 = 표메인[[#This Row],[연령대]], 1, 0),IF(COUNT(표장르정리[[#This Row],[Racing]]),1,0)),1,0)</f>
        <v>0</v>
      </c>
      <c r="I91" s="3">
        <f>IF(AND(IF('차트 정리 표'!$P$2 = 표메인[[#This Row],[연령대]], 1, 0),IF(COUNT(표장르정리[[#This Row],[Sport]]),1,0)),1,0)</f>
        <v>0</v>
      </c>
      <c r="J91" s="3">
        <f>IF(AND(IF('차트 정리 표'!$P$2 = 표메인[[#This Row],[연령대]], 1, 0),IF(COUNT(표장르정리[[#This Row],[Stealth]]),1,0)),1,0)</f>
        <v>0</v>
      </c>
      <c r="K91" s="3">
        <f>IF(AND(IF('차트 정리 표'!$P$2 = 표메인[[#This Row],[연령대]], 1, 0),IF(COUNT(표장르정리[[#This Row],[Strategy]]),1,0)),1,0)</f>
        <v>0</v>
      </c>
      <c r="L91" s="3">
        <f>IF(AND(IF('차트 정리 표'!$P$2 = 표메인[[#This Row],[연령대]], 1, 0),IF(COUNT(표장르정리[[#This Row],[Puzzle]]),1,0)),1,0)</f>
        <v>0</v>
      </c>
      <c r="M91" s="3">
        <f>IF(AND(IF('차트 정리 표'!$P$2 = 표메인[[#This Row],[연령대]], 1, 0),IF(COUNT(표장르정리[[#This Row],[Board]]),1,0)),1,0)</f>
        <v>0</v>
      </c>
      <c r="N91" s="3">
        <f>IF(AND(IF('차트 정리 표'!$P$2 = 표메인[[#This Row],[연령대]], 1, 0),IF(COUNT(표장르정리[[#This Row],[Arcade]]),1,0)),1,0)</f>
        <v>0</v>
      </c>
      <c r="O91" s="3">
        <f>IF(AND(IF('차트 정리 표'!$P$2 = 표메인[[#This Row],[연령대]], 1, 0),IF(COUNT(표장르정리[[#This Row],[Simulation]]),1,0)),1,0)</f>
        <v>0</v>
      </c>
      <c r="P91" s="34">
        <f>IF(AND(IF('차트 정리 표'!$P$19 = 표메인[[#This Row],[연령대]], 1, 0),IF('차트 정리 표'!$J$20=표메인[[#This Row],[타격감
시각적 효과]],1,0)),1,0)</f>
        <v>0</v>
      </c>
      <c r="Q91" s="34">
        <f>IF(AND(IF('차트 정리 표'!$P$19 = 표메인[[#This Row],[연령대]], 1, 0),IF('차트 정리 표'!$J$21=표메인[[#This Row],[타격감
시각적 효과]],1,0)),1,0)</f>
        <v>0</v>
      </c>
      <c r="R91" s="34">
        <f>IF(AND(IF('차트 정리 표'!$P$19 = 표메인[[#This Row],[연령대]], 1, 0),IF('차트 정리 표'!$J$22=표메인[[#This Row],[타격감
시각적 효과]],1,0)),1,0)</f>
        <v>0</v>
      </c>
      <c r="S91" s="34">
        <f>IF(AND(IF('차트 정리 표'!$P$19 = 표메인[[#This Row],[연령대]], 1, 0),IF('차트 정리 표'!$J$23=표메인[[#This Row],[타격감
시각적 효과]],1,0)),1,0)</f>
        <v>0</v>
      </c>
      <c r="T91" s="34">
        <f>IF(AND(IF('차트 정리 표'!$P$25 = 표메인[[#This Row],[연령대]], 1, 0),IF('차트 정리 표'!$J$26=표메인[게임몰입도
청각적 효과],1,0)),1,0)</f>
        <v>0</v>
      </c>
      <c r="U91" s="34">
        <f>IF(AND(IF('차트 정리 표'!$P$25 = 표메인[[#This Row],[연령대]], 1, 0),IF('차트 정리 표'!$J$27=표메인[게임몰입도
청각적 효과],1,0)),1,0)</f>
        <v>0</v>
      </c>
      <c r="V91" s="34">
        <f>IF(AND(IF('차트 정리 표'!$P$25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표'!$P$2 = 표메인[[#This Row],[연령대]], 1, 0),IF(COUNT(표장르정리[[#This Row],[RPG]]),1,0)), 1, 0)</f>
        <v>0</v>
      </c>
      <c r="B92" s="3">
        <f>IF(AND(IF('차트 정리 표'!$P$2 = 표메인[[#This Row],[연령대]], 1, 0),IF(COUNT(표장르정리[[#This Row],[AOS]]),1,0)),1,0)</f>
        <v>0</v>
      </c>
      <c r="C92" s="3">
        <f>IF(AND(IF('차트 정리 표'!$P$2 = 표메인[[#This Row],[연령대]], 1, 0),IF(COUNT(표장르정리[[#This Row],[FPS]]),1,0)),1,0)</f>
        <v>0</v>
      </c>
      <c r="D92" s="3">
        <f>IF(AND(IF('차트 정리 표'!$P$2 = 표메인[[#This Row],[연령대]], 1, 0),IF(COUNT(표장르정리[[#This Row],[CCG]]),1,0)),1,0)</f>
        <v>0</v>
      </c>
      <c r="E92" s="3">
        <f>IF(AND(IF('차트 정리 표'!$P$2 = 표메인[[#This Row],[연령대]], 1, 0),IF(COUNT(표장르정리[[#This Row],[Roguelike]]),1,0)),1,0)</f>
        <v>0</v>
      </c>
      <c r="F92" s="3">
        <f>IF(AND(IF('차트 정리 표'!$P$2 = 표메인[[#This Row],[연령대]], 1, 0),IF(COUNT(표장르정리[[#This Row],[Soulslike]]),1,0)),1,0)</f>
        <v>0</v>
      </c>
      <c r="G92" s="3">
        <f>IF(AND(IF('차트 정리 표'!$P$2 = 표메인[[#This Row],[연령대]], 1, 0),IF(COUNT(표장르정리[[#This Row],[Rhythm]]),1,0)),1,0)</f>
        <v>0</v>
      </c>
      <c r="H92" s="3">
        <f>IF(AND(IF('차트 정리 표'!$P$2 = 표메인[[#This Row],[연령대]], 1, 0),IF(COUNT(표장르정리[[#This Row],[Racing]]),1,0)),1,0)</f>
        <v>0</v>
      </c>
      <c r="I92" s="3">
        <f>IF(AND(IF('차트 정리 표'!$P$2 = 표메인[[#This Row],[연령대]], 1, 0),IF(COUNT(표장르정리[[#This Row],[Sport]]),1,0)),1,0)</f>
        <v>0</v>
      </c>
      <c r="J92" s="3">
        <f>IF(AND(IF('차트 정리 표'!$P$2 = 표메인[[#This Row],[연령대]], 1, 0),IF(COUNT(표장르정리[[#This Row],[Stealth]]),1,0)),1,0)</f>
        <v>0</v>
      </c>
      <c r="K92" s="3">
        <f>IF(AND(IF('차트 정리 표'!$P$2 = 표메인[[#This Row],[연령대]], 1, 0),IF(COUNT(표장르정리[[#This Row],[Strategy]]),1,0)),1,0)</f>
        <v>0</v>
      </c>
      <c r="L92" s="3">
        <f>IF(AND(IF('차트 정리 표'!$P$2 = 표메인[[#This Row],[연령대]], 1, 0),IF(COUNT(표장르정리[[#This Row],[Puzzle]]),1,0)),1,0)</f>
        <v>0</v>
      </c>
      <c r="M92" s="3">
        <f>IF(AND(IF('차트 정리 표'!$P$2 = 표메인[[#This Row],[연령대]], 1, 0),IF(COUNT(표장르정리[[#This Row],[Board]]),1,0)),1,0)</f>
        <v>0</v>
      </c>
      <c r="N92" s="3">
        <f>IF(AND(IF('차트 정리 표'!$P$2 = 표메인[[#This Row],[연령대]], 1, 0),IF(COUNT(표장르정리[[#This Row],[Arcade]]),1,0)),1,0)</f>
        <v>0</v>
      </c>
      <c r="O92" s="3">
        <f>IF(AND(IF('차트 정리 표'!$P$2 = 표메인[[#This Row],[연령대]], 1, 0),IF(COUNT(표장르정리[[#This Row],[Simulation]]),1,0)),1,0)</f>
        <v>0</v>
      </c>
      <c r="P92" s="34">
        <f>IF(AND(IF('차트 정리 표'!$P$19 = 표메인[[#This Row],[연령대]], 1, 0),IF('차트 정리 표'!$J$20=표메인[[#This Row],[타격감
시각적 효과]],1,0)),1,0)</f>
        <v>0</v>
      </c>
      <c r="Q92" s="34">
        <f>IF(AND(IF('차트 정리 표'!$P$19 = 표메인[[#This Row],[연령대]], 1, 0),IF('차트 정리 표'!$J$21=표메인[[#This Row],[타격감
시각적 효과]],1,0)),1,0)</f>
        <v>0</v>
      </c>
      <c r="R92" s="34">
        <f>IF(AND(IF('차트 정리 표'!$P$19 = 표메인[[#This Row],[연령대]], 1, 0),IF('차트 정리 표'!$J$22=표메인[[#This Row],[타격감
시각적 효과]],1,0)),1,0)</f>
        <v>0</v>
      </c>
      <c r="S92" s="34">
        <f>IF(AND(IF('차트 정리 표'!$P$19 = 표메인[[#This Row],[연령대]], 1, 0),IF('차트 정리 표'!$J$23=표메인[[#This Row],[타격감
시각적 효과]],1,0)),1,0)</f>
        <v>0</v>
      </c>
      <c r="T92" s="34">
        <f>IF(AND(IF('차트 정리 표'!$P$25 = 표메인[[#This Row],[연령대]], 1, 0),IF('차트 정리 표'!$J$26=표메인[게임몰입도
청각적 효과],1,0)),1,0)</f>
        <v>0</v>
      </c>
      <c r="U92" s="34">
        <f>IF(AND(IF('차트 정리 표'!$P$25 = 표메인[[#This Row],[연령대]], 1, 0),IF('차트 정리 표'!$J$27=표메인[게임몰입도
청각적 효과],1,0)),1,0)</f>
        <v>0</v>
      </c>
      <c r="V92" s="34">
        <f>IF(AND(IF('차트 정리 표'!$P$25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표'!$P$2 = 표메인[[#This Row],[연령대]], 1, 0),IF(COUNT(표장르정리[[#This Row],[RPG]]),1,0)), 1, 0)</f>
        <v>0</v>
      </c>
      <c r="B93" s="3">
        <f>IF(AND(IF('차트 정리 표'!$P$2 = 표메인[[#This Row],[연령대]], 1, 0),IF(COUNT(표장르정리[[#This Row],[AOS]]),1,0)),1,0)</f>
        <v>0</v>
      </c>
      <c r="C93" s="3">
        <f>IF(AND(IF('차트 정리 표'!$P$2 = 표메인[[#This Row],[연령대]], 1, 0),IF(COUNT(표장르정리[[#This Row],[FPS]]),1,0)),1,0)</f>
        <v>0</v>
      </c>
      <c r="D93" s="3">
        <f>IF(AND(IF('차트 정리 표'!$P$2 = 표메인[[#This Row],[연령대]], 1, 0),IF(COUNT(표장르정리[[#This Row],[CCG]]),1,0)),1,0)</f>
        <v>0</v>
      </c>
      <c r="E93" s="3">
        <f>IF(AND(IF('차트 정리 표'!$P$2 = 표메인[[#This Row],[연령대]], 1, 0),IF(COUNT(표장르정리[[#This Row],[Roguelike]]),1,0)),1,0)</f>
        <v>0</v>
      </c>
      <c r="F93" s="3">
        <f>IF(AND(IF('차트 정리 표'!$P$2 = 표메인[[#This Row],[연령대]], 1, 0),IF(COUNT(표장르정리[[#This Row],[Soulslike]]),1,0)),1,0)</f>
        <v>0</v>
      </c>
      <c r="G93" s="3">
        <f>IF(AND(IF('차트 정리 표'!$P$2 = 표메인[[#This Row],[연령대]], 1, 0),IF(COUNT(표장르정리[[#This Row],[Rhythm]]),1,0)),1,0)</f>
        <v>0</v>
      </c>
      <c r="H93" s="3">
        <f>IF(AND(IF('차트 정리 표'!$P$2 = 표메인[[#This Row],[연령대]], 1, 0),IF(COUNT(표장르정리[[#This Row],[Racing]]),1,0)),1,0)</f>
        <v>0</v>
      </c>
      <c r="I93" s="3">
        <f>IF(AND(IF('차트 정리 표'!$P$2 = 표메인[[#This Row],[연령대]], 1, 0),IF(COUNT(표장르정리[[#This Row],[Sport]]),1,0)),1,0)</f>
        <v>0</v>
      </c>
      <c r="J93" s="3">
        <f>IF(AND(IF('차트 정리 표'!$P$2 = 표메인[[#This Row],[연령대]], 1, 0),IF(COUNT(표장르정리[[#This Row],[Stealth]]),1,0)),1,0)</f>
        <v>0</v>
      </c>
      <c r="K93" s="3">
        <f>IF(AND(IF('차트 정리 표'!$P$2 = 표메인[[#This Row],[연령대]], 1, 0),IF(COUNT(표장르정리[[#This Row],[Strategy]]),1,0)),1,0)</f>
        <v>0</v>
      </c>
      <c r="L93" s="3">
        <f>IF(AND(IF('차트 정리 표'!$P$2 = 표메인[[#This Row],[연령대]], 1, 0),IF(COUNT(표장르정리[[#This Row],[Puzzle]]),1,0)),1,0)</f>
        <v>0</v>
      </c>
      <c r="M93" s="3">
        <f>IF(AND(IF('차트 정리 표'!$P$2 = 표메인[[#This Row],[연령대]], 1, 0),IF(COUNT(표장르정리[[#This Row],[Board]]),1,0)),1,0)</f>
        <v>0</v>
      </c>
      <c r="N93" s="3">
        <f>IF(AND(IF('차트 정리 표'!$P$2 = 표메인[[#This Row],[연령대]], 1, 0),IF(COUNT(표장르정리[[#This Row],[Arcade]]),1,0)),1,0)</f>
        <v>0</v>
      </c>
      <c r="O93" s="3">
        <f>IF(AND(IF('차트 정리 표'!$P$2 = 표메인[[#This Row],[연령대]], 1, 0),IF(COUNT(표장르정리[[#This Row],[Simulation]]),1,0)),1,0)</f>
        <v>0</v>
      </c>
      <c r="P93" s="34">
        <f>IF(AND(IF('차트 정리 표'!$P$19 = 표메인[[#This Row],[연령대]], 1, 0),IF('차트 정리 표'!$J$20=표메인[[#This Row],[타격감
시각적 효과]],1,0)),1,0)</f>
        <v>0</v>
      </c>
      <c r="Q93" s="34">
        <f>IF(AND(IF('차트 정리 표'!$P$19 = 표메인[[#This Row],[연령대]], 1, 0),IF('차트 정리 표'!$J$21=표메인[[#This Row],[타격감
시각적 효과]],1,0)),1,0)</f>
        <v>0</v>
      </c>
      <c r="R93" s="34">
        <f>IF(AND(IF('차트 정리 표'!$P$19 = 표메인[[#This Row],[연령대]], 1, 0),IF('차트 정리 표'!$J$22=표메인[[#This Row],[타격감
시각적 효과]],1,0)),1,0)</f>
        <v>0</v>
      </c>
      <c r="S93" s="34">
        <f>IF(AND(IF('차트 정리 표'!$P$19 = 표메인[[#This Row],[연령대]], 1, 0),IF('차트 정리 표'!$J$23=표메인[[#This Row],[타격감
시각적 효과]],1,0)),1,0)</f>
        <v>0</v>
      </c>
      <c r="T93" s="34">
        <f>IF(AND(IF('차트 정리 표'!$P$25 = 표메인[[#This Row],[연령대]], 1, 0),IF('차트 정리 표'!$J$26=표메인[게임몰입도
청각적 효과],1,0)),1,0)</f>
        <v>0</v>
      </c>
      <c r="U93" s="34">
        <f>IF(AND(IF('차트 정리 표'!$P$25 = 표메인[[#This Row],[연령대]], 1, 0),IF('차트 정리 표'!$J$27=표메인[게임몰입도
청각적 효과],1,0)),1,0)</f>
        <v>0</v>
      </c>
      <c r="V93" s="34">
        <f>IF(AND(IF('차트 정리 표'!$P$25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표'!$P$2 = 표메인[[#This Row],[연령대]], 1, 0),IF(COUNT(표장르정리[[#This Row],[RPG]]),1,0)), 1, 0)</f>
        <v>0</v>
      </c>
      <c r="B94" s="3">
        <f>IF(AND(IF('차트 정리 표'!$P$2 = 표메인[[#This Row],[연령대]], 1, 0),IF(COUNT(표장르정리[[#This Row],[AOS]]),1,0)),1,0)</f>
        <v>0</v>
      </c>
      <c r="C94" s="3">
        <f>IF(AND(IF('차트 정리 표'!$P$2 = 표메인[[#This Row],[연령대]], 1, 0),IF(COUNT(표장르정리[[#This Row],[FPS]]),1,0)),1,0)</f>
        <v>0</v>
      </c>
      <c r="D94" s="3">
        <f>IF(AND(IF('차트 정리 표'!$P$2 = 표메인[[#This Row],[연령대]], 1, 0),IF(COUNT(표장르정리[[#This Row],[CCG]]),1,0)),1,0)</f>
        <v>0</v>
      </c>
      <c r="E94" s="3">
        <f>IF(AND(IF('차트 정리 표'!$P$2 = 표메인[[#This Row],[연령대]], 1, 0),IF(COUNT(표장르정리[[#This Row],[Roguelike]]),1,0)),1,0)</f>
        <v>0</v>
      </c>
      <c r="F94" s="3">
        <f>IF(AND(IF('차트 정리 표'!$P$2 = 표메인[[#This Row],[연령대]], 1, 0),IF(COUNT(표장르정리[[#This Row],[Soulslike]]),1,0)),1,0)</f>
        <v>0</v>
      </c>
      <c r="G94" s="3">
        <f>IF(AND(IF('차트 정리 표'!$P$2 = 표메인[[#This Row],[연령대]], 1, 0),IF(COUNT(표장르정리[[#This Row],[Rhythm]]),1,0)),1,0)</f>
        <v>0</v>
      </c>
      <c r="H94" s="3">
        <f>IF(AND(IF('차트 정리 표'!$P$2 = 표메인[[#This Row],[연령대]], 1, 0),IF(COUNT(표장르정리[[#This Row],[Racing]]),1,0)),1,0)</f>
        <v>0</v>
      </c>
      <c r="I94" s="3">
        <f>IF(AND(IF('차트 정리 표'!$P$2 = 표메인[[#This Row],[연령대]], 1, 0),IF(COUNT(표장르정리[[#This Row],[Sport]]),1,0)),1,0)</f>
        <v>0</v>
      </c>
      <c r="J94" s="3">
        <f>IF(AND(IF('차트 정리 표'!$P$2 = 표메인[[#This Row],[연령대]], 1, 0),IF(COUNT(표장르정리[[#This Row],[Stealth]]),1,0)),1,0)</f>
        <v>0</v>
      </c>
      <c r="K94" s="3">
        <f>IF(AND(IF('차트 정리 표'!$P$2 = 표메인[[#This Row],[연령대]], 1, 0),IF(COUNT(표장르정리[[#This Row],[Strategy]]),1,0)),1,0)</f>
        <v>0</v>
      </c>
      <c r="L94" s="3">
        <f>IF(AND(IF('차트 정리 표'!$P$2 = 표메인[[#This Row],[연령대]], 1, 0),IF(COUNT(표장르정리[[#This Row],[Puzzle]]),1,0)),1,0)</f>
        <v>0</v>
      </c>
      <c r="M94" s="3">
        <f>IF(AND(IF('차트 정리 표'!$P$2 = 표메인[[#This Row],[연령대]], 1, 0),IF(COUNT(표장르정리[[#This Row],[Board]]),1,0)),1,0)</f>
        <v>0</v>
      </c>
      <c r="N94" s="3">
        <f>IF(AND(IF('차트 정리 표'!$P$2 = 표메인[[#This Row],[연령대]], 1, 0),IF(COUNT(표장르정리[[#This Row],[Arcade]]),1,0)),1,0)</f>
        <v>0</v>
      </c>
      <c r="O94" s="3">
        <f>IF(AND(IF('차트 정리 표'!$P$2 = 표메인[[#This Row],[연령대]], 1, 0),IF(COUNT(표장르정리[[#This Row],[Simulation]]),1,0)),1,0)</f>
        <v>0</v>
      </c>
      <c r="P94" s="34">
        <f>IF(AND(IF('차트 정리 표'!$P$19 = 표메인[[#This Row],[연령대]], 1, 0),IF('차트 정리 표'!$J$20=표메인[[#This Row],[타격감
시각적 효과]],1,0)),1,0)</f>
        <v>0</v>
      </c>
      <c r="Q94" s="34">
        <f>IF(AND(IF('차트 정리 표'!$P$19 = 표메인[[#This Row],[연령대]], 1, 0),IF('차트 정리 표'!$J$21=표메인[[#This Row],[타격감
시각적 효과]],1,0)),1,0)</f>
        <v>0</v>
      </c>
      <c r="R94" s="34">
        <f>IF(AND(IF('차트 정리 표'!$P$19 = 표메인[[#This Row],[연령대]], 1, 0),IF('차트 정리 표'!$J$22=표메인[[#This Row],[타격감
시각적 효과]],1,0)),1,0)</f>
        <v>0</v>
      </c>
      <c r="S94" s="34">
        <f>IF(AND(IF('차트 정리 표'!$P$19 = 표메인[[#This Row],[연령대]], 1, 0),IF('차트 정리 표'!$J$23=표메인[[#This Row],[타격감
시각적 효과]],1,0)),1,0)</f>
        <v>0</v>
      </c>
      <c r="T94" s="34">
        <f>IF(AND(IF('차트 정리 표'!$P$25 = 표메인[[#This Row],[연령대]], 1, 0),IF('차트 정리 표'!$J$26=표메인[게임몰입도
청각적 효과],1,0)),1,0)</f>
        <v>0</v>
      </c>
      <c r="U94" s="34">
        <f>IF(AND(IF('차트 정리 표'!$P$25 = 표메인[[#This Row],[연령대]], 1, 0),IF('차트 정리 표'!$J$27=표메인[게임몰입도
청각적 효과],1,0)),1,0)</f>
        <v>0</v>
      </c>
      <c r="V94" s="34">
        <f>IF(AND(IF('차트 정리 표'!$P$25 = 표메인[[#This Row],[연령대]], 1, 0),IF('차트 정리 표'!$J$28=표메인[게임몰입도
청각적 효과],1,0)),1,0)</f>
        <v>0</v>
      </c>
    </row>
    <row r="95" spans="1:22" x14ac:dyDescent="0.3">
      <c r="A95" s="3">
        <f>IF(AND(IF('차트 정리 표'!$P$2 = 표메인[[#This Row],[연령대]], 1, 0),IF(COUNT(표장르정리[[#This Row],[RPG]]),1,0)), 1, 0)</f>
        <v>0</v>
      </c>
      <c r="B95" s="3">
        <f>IF(AND(IF('차트 정리 표'!$P$2 = 표메인[[#This Row],[연령대]], 1, 0),IF(COUNT(표장르정리[[#This Row],[AOS]]),1,0)),1,0)</f>
        <v>0</v>
      </c>
      <c r="C95" s="3">
        <f>IF(AND(IF('차트 정리 표'!$P$2 = 표메인[[#This Row],[연령대]], 1, 0),IF(COUNT(표장르정리[[#This Row],[FPS]]),1,0)),1,0)</f>
        <v>0</v>
      </c>
      <c r="D95" s="3">
        <f>IF(AND(IF('차트 정리 표'!$P$2 = 표메인[[#This Row],[연령대]], 1, 0),IF(COUNT(표장르정리[[#This Row],[CCG]]),1,0)),1,0)</f>
        <v>0</v>
      </c>
      <c r="E95" s="3">
        <f>IF(AND(IF('차트 정리 표'!$P$2 = 표메인[[#This Row],[연령대]], 1, 0),IF(COUNT(표장르정리[[#This Row],[Roguelike]]),1,0)),1,0)</f>
        <v>0</v>
      </c>
      <c r="F95" s="3">
        <f>IF(AND(IF('차트 정리 표'!$P$2 = 표메인[[#This Row],[연령대]], 1, 0),IF(COUNT(표장르정리[[#This Row],[Soulslike]]),1,0)),1,0)</f>
        <v>0</v>
      </c>
      <c r="G95" s="3">
        <f>IF(AND(IF('차트 정리 표'!$P$2 = 표메인[[#This Row],[연령대]], 1, 0),IF(COUNT(표장르정리[[#This Row],[Rhythm]]),1,0)),1,0)</f>
        <v>0</v>
      </c>
      <c r="H95" s="3">
        <f>IF(AND(IF('차트 정리 표'!$P$2 = 표메인[[#This Row],[연령대]], 1, 0),IF(COUNT(표장르정리[[#This Row],[Racing]]),1,0)),1,0)</f>
        <v>0</v>
      </c>
      <c r="I95" s="3">
        <f>IF(AND(IF('차트 정리 표'!$P$2 = 표메인[[#This Row],[연령대]], 1, 0),IF(COUNT(표장르정리[[#This Row],[Sport]]),1,0)),1,0)</f>
        <v>0</v>
      </c>
      <c r="J95" s="3">
        <f>IF(AND(IF('차트 정리 표'!$P$2 = 표메인[[#This Row],[연령대]], 1, 0),IF(COUNT(표장르정리[[#This Row],[Stealth]]),1,0)),1,0)</f>
        <v>0</v>
      </c>
      <c r="K95" s="3">
        <f>IF(AND(IF('차트 정리 표'!$P$2 = 표메인[[#This Row],[연령대]], 1, 0),IF(COUNT(표장르정리[[#This Row],[Strategy]]),1,0)),1,0)</f>
        <v>0</v>
      </c>
      <c r="L95" s="3">
        <f>IF(AND(IF('차트 정리 표'!$P$2 = 표메인[[#This Row],[연령대]], 1, 0),IF(COUNT(표장르정리[[#This Row],[Puzzle]]),1,0)),1,0)</f>
        <v>0</v>
      </c>
      <c r="M95" s="3">
        <f>IF(AND(IF('차트 정리 표'!$P$2 = 표메인[[#This Row],[연령대]], 1, 0),IF(COUNT(표장르정리[[#This Row],[Board]]),1,0)),1,0)</f>
        <v>0</v>
      </c>
      <c r="N95" s="3">
        <f>IF(AND(IF('차트 정리 표'!$P$2 = 표메인[[#This Row],[연령대]], 1, 0),IF(COUNT(표장르정리[[#This Row],[Arcade]]),1,0)),1,0)</f>
        <v>0</v>
      </c>
      <c r="O95" s="3">
        <f>IF(AND(IF('차트 정리 표'!$P$2 = 표메인[[#This Row],[연령대]], 1, 0),IF(COUNT(표장르정리[[#This Row],[Simulation]]),1,0)),1,0)</f>
        <v>0</v>
      </c>
      <c r="P95" s="34">
        <f>IF(AND(IF('차트 정리 표'!$P$19 = 표메인[[#This Row],[연령대]], 1, 0),IF('차트 정리 표'!$J$20=표메인[[#This Row],[타격감
시각적 효과]],1,0)),1,0)</f>
        <v>0</v>
      </c>
      <c r="Q95" s="34">
        <f>IF(AND(IF('차트 정리 표'!$P$19 = 표메인[[#This Row],[연령대]], 1, 0),IF('차트 정리 표'!$J$21=표메인[[#This Row],[타격감
시각적 효과]],1,0)),1,0)</f>
        <v>0</v>
      </c>
      <c r="R95" s="34">
        <f>IF(AND(IF('차트 정리 표'!$P$19 = 표메인[[#This Row],[연령대]], 1, 0),IF('차트 정리 표'!$J$22=표메인[[#This Row],[타격감
시각적 효과]],1,0)),1,0)</f>
        <v>0</v>
      </c>
      <c r="S95" s="34">
        <f>IF(AND(IF('차트 정리 표'!$P$19 = 표메인[[#This Row],[연령대]], 1, 0),IF('차트 정리 표'!$J$23=표메인[[#This Row],[타격감
시각적 효과]],1,0)),1,0)</f>
        <v>0</v>
      </c>
      <c r="T95" s="34">
        <f>IF(AND(IF('차트 정리 표'!$P$25 = 표메인[[#This Row],[연령대]], 1, 0),IF('차트 정리 표'!$J$26=표메인[게임몰입도
청각적 효과],1,0)),1,0)</f>
        <v>0</v>
      </c>
      <c r="U95" s="34">
        <f>IF(AND(IF('차트 정리 표'!$P$25 = 표메인[[#This Row],[연령대]], 1, 0),IF('차트 정리 표'!$J$27=표메인[게임몰입도
청각적 효과],1,0)),1,0)</f>
        <v>0</v>
      </c>
      <c r="V95" s="34">
        <f>IF(AND(IF('차트 정리 표'!$P$25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표'!$P$2 = 표메인[[#This Row],[연령대]], 1, 0),IF(COUNT(표장르정리[[#This Row],[RPG]]),1,0)), 1, 0)</f>
        <v>0</v>
      </c>
      <c r="B96" s="3">
        <f>IF(AND(IF('차트 정리 표'!$P$2 = 표메인[[#This Row],[연령대]], 1, 0),IF(COUNT(표장르정리[[#This Row],[AOS]]),1,0)),1,0)</f>
        <v>0</v>
      </c>
      <c r="C96" s="3">
        <f>IF(AND(IF('차트 정리 표'!$P$2 = 표메인[[#This Row],[연령대]], 1, 0),IF(COUNT(표장르정리[[#This Row],[FPS]]),1,0)),1,0)</f>
        <v>0</v>
      </c>
      <c r="D96" s="3">
        <f>IF(AND(IF('차트 정리 표'!$P$2 = 표메인[[#This Row],[연령대]], 1, 0),IF(COUNT(표장르정리[[#This Row],[CCG]]),1,0)),1,0)</f>
        <v>0</v>
      </c>
      <c r="E96" s="3">
        <f>IF(AND(IF('차트 정리 표'!$P$2 = 표메인[[#This Row],[연령대]], 1, 0),IF(COUNT(표장르정리[[#This Row],[Roguelike]]),1,0)),1,0)</f>
        <v>0</v>
      </c>
      <c r="F96" s="3">
        <f>IF(AND(IF('차트 정리 표'!$P$2 = 표메인[[#This Row],[연령대]], 1, 0),IF(COUNT(표장르정리[[#This Row],[Soulslike]]),1,0)),1,0)</f>
        <v>0</v>
      </c>
      <c r="G96" s="3">
        <f>IF(AND(IF('차트 정리 표'!$P$2 = 표메인[[#This Row],[연령대]], 1, 0),IF(COUNT(표장르정리[[#This Row],[Rhythm]]),1,0)),1,0)</f>
        <v>0</v>
      </c>
      <c r="H96" s="3">
        <f>IF(AND(IF('차트 정리 표'!$P$2 = 표메인[[#This Row],[연령대]], 1, 0),IF(COUNT(표장르정리[[#This Row],[Racing]]),1,0)),1,0)</f>
        <v>0</v>
      </c>
      <c r="I96" s="3">
        <f>IF(AND(IF('차트 정리 표'!$P$2 = 표메인[[#This Row],[연령대]], 1, 0),IF(COUNT(표장르정리[[#This Row],[Sport]]),1,0)),1,0)</f>
        <v>0</v>
      </c>
      <c r="J96" s="3">
        <f>IF(AND(IF('차트 정리 표'!$P$2 = 표메인[[#This Row],[연령대]], 1, 0),IF(COUNT(표장르정리[[#This Row],[Stealth]]),1,0)),1,0)</f>
        <v>0</v>
      </c>
      <c r="K96" s="3">
        <f>IF(AND(IF('차트 정리 표'!$P$2 = 표메인[[#This Row],[연령대]], 1, 0),IF(COUNT(표장르정리[[#This Row],[Strategy]]),1,0)),1,0)</f>
        <v>0</v>
      </c>
      <c r="L96" s="3">
        <f>IF(AND(IF('차트 정리 표'!$P$2 = 표메인[[#This Row],[연령대]], 1, 0),IF(COUNT(표장르정리[[#This Row],[Puzzle]]),1,0)),1,0)</f>
        <v>0</v>
      </c>
      <c r="M96" s="3">
        <f>IF(AND(IF('차트 정리 표'!$P$2 = 표메인[[#This Row],[연령대]], 1, 0),IF(COUNT(표장르정리[[#This Row],[Board]]),1,0)),1,0)</f>
        <v>0</v>
      </c>
      <c r="N96" s="3">
        <f>IF(AND(IF('차트 정리 표'!$P$2 = 표메인[[#This Row],[연령대]], 1, 0),IF(COUNT(표장르정리[[#This Row],[Arcade]]),1,0)),1,0)</f>
        <v>0</v>
      </c>
      <c r="O96" s="3">
        <f>IF(AND(IF('차트 정리 표'!$P$2 = 표메인[[#This Row],[연령대]], 1, 0),IF(COUNT(표장르정리[[#This Row],[Simulation]]),1,0)),1,0)</f>
        <v>0</v>
      </c>
      <c r="P96" s="34">
        <f>IF(AND(IF('차트 정리 표'!$P$19 = 표메인[[#This Row],[연령대]], 1, 0),IF('차트 정리 표'!$J$20=표메인[[#This Row],[타격감
시각적 효과]],1,0)),1,0)</f>
        <v>0</v>
      </c>
      <c r="Q96" s="34">
        <f>IF(AND(IF('차트 정리 표'!$P$19 = 표메인[[#This Row],[연령대]], 1, 0),IF('차트 정리 표'!$J$21=표메인[[#This Row],[타격감
시각적 효과]],1,0)),1,0)</f>
        <v>0</v>
      </c>
      <c r="R96" s="34">
        <f>IF(AND(IF('차트 정리 표'!$P$19 = 표메인[[#This Row],[연령대]], 1, 0),IF('차트 정리 표'!$J$22=표메인[[#This Row],[타격감
시각적 효과]],1,0)),1,0)</f>
        <v>0</v>
      </c>
      <c r="S96" s="34">
        <f>IF(AND(IF('차트 정리 표'!$P$19 = 표메인[[#This Row],[연령대]], 1, 0),IF('차트 정리 표'!$J$23=표메인[[#This Row],[타격감
시각적 효과]],1,0)),1,0)</f>
        <v>0</v>
      </c>
      <c r="T96" s="34">
        <f>IF(AND(IF('차트 정리 표'!$P$25 = 표메인[[#This Row],[연령대]], 1, 0),IF('차트 정리 표'!$J$26=표메인[게임몰입도
청각적 효과],1,0)),1,0)</f>
        <v>0</v>
      </c>
      <c r="U96" s="34">
        <f>IF(AND(IF('차트 정리 표'!$P$25 = 표메인[[#This Row],[연령대]], 1, 0),IF('차트 정리 표'!$J$27=표메인[게임몰입도
청각적 효과],1,0)),1,0)</f>
        <v>0</v>
      </c>
      <c r="V96" s="34">
        <f>IF(AND(IF('차트 정리 표'!$P$25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표'!$P$2 = 표메인[[#This Row],[연령대]], 1, 0),IF(COUNT(표장르정리[[#This Row],[RPG]]),1,0)), 1, 0)</f>
        <v>0</v>
      </c>
      <c r="B97" s="3">
        <f>IF(AND(IF('차트 정리 표'!$P$2 = 표메인[[#This Row],[연령대]], 1, 0),IF(COUNT(표장르정리[[#This Row],[AOS]]),1,0)),1,0)</f>
        <v>0</v>
      </c>
      <c r="C97" s="3">
        <f>IF(AND(IF('차트 정리 표'!$P$2 = 표메인[[#This Row],[연령대]], 1, 0),IF(COUNT(표장르정리[[#This Row],[FPS]]),1,0)),1,0)</f>
        <v>0</v>
      </c>
      <c r="D97" s="3">
        <f>IF(AND(IF('차트 정리 표'!$P$2 = 표메인[[#This Row],[연령대]], 1, 0),IF(COUNT(표장르정리[[#This Row],[CCG]]),1,0)),1,0)</f>
        <v>0</v>
      </c>
      <c r="E97" s="3">
        <f>IF(AND(IF('차트 정리 표'!$P$2 = 표메인[[#This Row],[연령대]], 1, 0),IF(COUNT(표장르정리[[#This Row],[Roguelike]]),1,0)),1,0)</f>
        <v>0</v>
      </c>
      <c r="F97" s="3">
        <f>IF(AND(IF('차트 정리 표'!$P$2 = 표메인[[#This Row],[연령대]], 1, 0),IF(COUNT(표장르정리[[#This Row],[Soulslike]]),1,0)),1,0)</f>
        <v>0</v>
      </c>
      <c r="G97" s="3">
        <f>IF(AND(IF('차트 정리 표'!$P$2 = 표메인[[#This Row],[연령대]], 1, 0),IF(COUNT(표장르정리[[#This Row],[Rhythm]]),1,0)),1,0)</f>
        <v>0</v>
      </c>
      <c r="H97" s="3">
        <f>IF(AND(IF('차트 정리 표'!$P$2 = 표메인[[#This Row],[연령대]], 1, 0),IF(COUNT(표장르정리[[#This Row],[Racing]]),1,0)),1,0)</f>
        <v>0</v>
      </c>
      <c r="I97" s="3">
        <f>IF(AND(IF('차트 정리 표'!$P$2 = 표메인[[#This Row],[연령대]], 1, 0),IF(COUNT(표장르정리[[#This Row],[Sport]]),1,0)),1,0)</f>
        <v>0</v>
      </c>
      <c r="J97" s="3">
        <f>IF(AND(IF('차트 정리 표'!$P$2 = 표메인[[#This Row],[연령대]], 1, 0),IF(COUNT(표장르정리[[#This Row],[Stealth]]),1,0)),1,0)</f>
        <v>0</v>
      </c>
      <c r="K97" s="3">
        <f>IF(AND(IF('차트 정리 표'!$P$2 = 표메인[[#This Row],[연령대]], 1, 0),IF(COUNT(표장르정리[[#This Row],[Strategy]]),1,0)),1,0)</f>
        <v>0</v>
      </c>
      <c r="L97" s="3">
        <f>IF(AND(IF('차트 정리 표'!$P$2 = 표메인[[#This Row],[연령대]], 1, 0),IF(COUNT(표장르정리[[#This Row],[Puzzle]]),1,0)),1,0)</f>
        <v>0</v>
      </c>
      <c r="M97" s="3">
        <f>IF(AND(IF('차트 정리 표'!$P$2 = 표메인[[#This Row],[연령대]], 1, 0),IF(COUNT(표장르정리[[#This Row],[Board]]),1,0)),1,0)</f>
        <v>0</v>
      </c>
      <c r="N97" s="3">
        <f>IF(AND(IF('차트 정리 표'!$P$2 = 표메인[[#This Row],[연령대]], 1, 0),IF(COUNT(표장르정리[[#This Row],[Arcade]]),1,0)),1,0)</f>
        <v>0</v>
      </c>
      <c r="O97" s="3">
        <f>IF(AND(IF('차트 정리 표'!$P$2 = 표메인[[#This Row],[연령대]], 1, 0),IF(COUNT(표장르정리[[#This Row],[Simulation]]),1,0)),1,0)</f>
        <v>0</v>
      </c>
      <c r="P97" s="34">
        <f>IF(AND(IF('차트 정리 표'!$P$19 = 표메인[[#This Row],[연령대]], 1, 0),IF('차트 정리 표'!$J$20=표메인[[#This Row],[타격감
시각적 효과]],1,0)),1,0)</f>
        <v>0</v>
      </c>
      <c r="Q97" s="34">
        <f>IF(AND(IF('차트 정리 표'!$P$19 = 표메인[[#This Row],[연령대]], 1, 0),IF('차트 정리 표'!$J$21=표메인[[#This Row],[타격감
시각적 효과]],1,0)),1,0)</f>
        <v>0</v>
      </c>
      <c r="R97" s="34">
        <f>IF(AND(IF('차트 정리 표'!$P$19 = 표메인[[#This Row],[연령대]], 1, 0),IF('차트 정리 표'!$J$22=표메인[[#This Row],[타격감
시각적 효과]],1,0)),1,0)</f>
        <v>0</v>
      </c>
      <c r="S97" s="34">
        <f>IF(AND(IF('차트 정리 표'!$P$19 = 표메인[[#This Row],[연령대]], 1, 0),IF('차트 정리 표'!$J$23=표메인[[#This Row],[타격감
시각적 효과]],1,0)),1,0)</f>
        <v>0</v>
      </c>
      <c r="T97" s="34">
        <f>IF(AND(IF('차트 정리 표'!$P$25 = 표메인[[#This Row],[연령대]], 1, 0),IF('차트 정리 표'!$J$26=표메인[게임몰입도
청각적 효과],1,0)),1,0)</f>
        <v>0</v>
      </c>
      <c r="U97" s="34">
        <f>IF(AND(IF('차트 정리 표'!$P$25 = 표메인[[#This Row],[연령대]], 1, 0),IF('차트 정리 표'!$J$27=표메인[게임몰입도
청각적 효과],1,0)),1,0)</f>
        <v>0</v>
      </c>
      <c r="V97" s="34">
        <f>IF(AND(IF('차트 정리 표'!$P$25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표'!$P$2 = 표메인[[#This Row],[연령대]], 1, 0),IF(COUNT(표장르정리[[#This Row],[RPG]]),1,0)), 1, 0)</f>
        <v>0</v>
      </c>
      <c r="B98" s="3">
        <f>IF(AND(IF('차트 정리 표'!$P$2 = 표메인[[#This Row],[연령대]], 1, 0),IF(COUNT(표장르정리[[#This Row],[AOS]]),1,0)),1,0)</f>
        <v>0</v>
      </c>
      <c r="C98" s="3">
        <f>IF(AND(IF('차트 정리 표'!$P$2 = 표메인[[#This Row],[연령대]], 1, 0),IF(COUNT(표장르정리[[#This Row],[FPS]]),1,0)),1,0)</f>
        <v>0</v>
      </c>
      <c r="D98" s="3">
        <f>IF(AND(IF('차트 정리 표'!$P$2 = 표메인[[#This Row],[연령대]], 1, 0),IF(COUNT(표장르정리[[#This Row],[CCG]]),1,0)),1,0)</f>
        <v>0</v>
      </c>
      <c r="E98" s="3">
        <f>IF(AND(IF('차트 정리 표'!$P$2 = 표메인[[#This Row],[연령대]], 1, 0),IF(COUNT(표장르정리[[#This Row],[Roguelike]]),1,0)),1,0)</f>
        <v>0</v>
      </c>
      <c r="F98" s="3">
        <f>IF(AND(IF('차트 정리 표'!$P$2 = 표메인[[#This Row],[연령대]], 1, 0),IF(COUNT(표장르정리[[#This Row],[Soulslike]]),1,0)),1,0)</f>
        <v>0</v>
      </c>
      <c r="G98" s="3">
        <f>IF(AND(IF('차트 정리 표'!$P$2 = 표메인[[#This Row],[연령대]], 1, 0),IF(COUNT(표장르정리[[#This Row],[Rhythm]]),1,0)),1,0)</f>
        <v>0</v>
      </c>
      <c r="H98" s="3">
        <f>IF(AND(IF('차트 정리 표'!$P$2 = 표메인[[#This Row],[연령대]], 1, 0),IF(COUNT(표장르정리[[#This Row],[Racing]]),1,0)),1,0)</f>
        <v>0</v>
      </c>
      <c r="I98" s="3">
        <f>IF(AND(IF('차트 정리 표'!$P$2 = 표메인[[#This Row],[연령대]], 1, 0),IF(COUNT(표장르정리[[#This Row],[Sport]]),1,0)),1,0)</f>
        <v>0</v>
      </c>
      <c r="J98" s="3">
        <f>IF(AND(IF('차트 정리 표'!$P$2 = 표메인[[#This Row],[연령대]], 1, 0),IF(COUNT(표장르정리[[#This Row],[Stealth]]),1,0)),1,0)</f>
        <v>0</v>
      </c>
      <c r="K98" s="3">
        <f>IF(AND(IF('차트 정리 표'!$P$2 = 표메인[[#This Row],[연령대]], 1, 0),IF(COUNT(표장르정리[[#This Row],[Strategy]]),1,0)),1,0)</f>
        <v>0</v>
      </c>
      <c r="L98" s="3">
        <f>IF(AND(IF('차트 정리 표'!$P$2 = 표메인[[#This Row],[연령대]], 1, 0),IF(COUNT(표장르정리[[#This Row],[Puzzle]]),1,0)),1,0)</f>
        <v>0</v>
      </c>
      <c r="M98" s="3">
        <f>IF(AND(IF('차트 정리 표'!$P$2 = 표메인[[#This Row],[연령대]], 1, 0),IF(COUNT(표장르정리[[#This Row],[Board]]),1,0)),1,0)</f>
        <v>0</v>
      </c>
      <c r="N98" s="3">
        <f>IF(AND(IF('차트 정리 표'!$P$2 = 표메인[[#This Row],[연령대]], 1, 0),IF(COUNT(표장르정리[[#This Row],[Arcade]]),1,0)),1,0)</f>
        <v>0</v>
      </c>
      <c r="O98" s="3">
        <f>IF(AND(IF('차트 정리 표'!$P$2 = 표메인[[#This Row],[연령대]], 1, 0),IF(COUNT(표장르정리[[#This Row],[Simulation]]),1,0)),1,0)</f>
        <v>0</v>
      </c>
      <c r="P98" s="34">
        <f>IF(AND(IF('차트 정리 표'!$P$19 = 표메인[[#This Row],[연령대]], 1, 0),IF('차트 정리 표'!$J$20=표메인[[#This Row],[타격감
시각적 효과]],1,0)),1,0)</f>
        <v>0</v>
      </c>
      <c r="Q98" s="34">
        <f>IF(AND(IF('차트 정리 표'!$P$19 = 표메인[[#This Row],[연령대]], 1, 0),IF('차트 정리 표'!$J$21=표메인[[#This Row],[타격감
시각적 효과]],1,0)),1,0)</f>
        <v>0</v>
      </c>
      <c r="R98" s="34">
        <f>IF(AND(IF('차트 정리 표'!$P$19 = 표메인[[#This Row],[연령대]], 1, 0),IF('차트 정리 표'!$J$22=표메인[[#This Row],[타격감
시각적 효과]],1,0)),1,0)</f>
        <v>0</v>
      </c>
      <c r="S98" s="34">
        <f>IF(AND(IF('차트 정리 표'!$P$19 = 표메인[[#This Row],[연령대]], 1, 0),IF('차트 정리 표'!$J$23=표메인[[#This Row],[타격감
시각적 효과]],1,0)),1,0)</f>
        <v>0</v>
      </c>
      <c r="T98" s="34">
        <f>IF(AND(IF('차트 정리 표'!$P$25 = 표메인[[#This Row],[연령대]], 1, 0),IF('차트 정리 표'!$J$26=표메인[게임몰입도
청각적 효과],1,0)),1,0)</f>
        <v>0</v>
      </c>
      <c r="U98" s="34">
        <f>IF(AND(IF('차트 정리 표'!$P$25 = 표메인[[#This Row],[연령대]], 1, 0),IF('차트 정리 표'!$J$27=표메인[게임몰입도
청각적 효과],1,0)),1,0)</f>
        <v>0</v>
      </c>
      <c r="V98" s="34">
        <f>IF(AND(IF('차트 정리 표'!$P$25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표'!$P$2 = 표메인[[#This Row],[연령대]], 1, 0),IF(COUNT(표장르정리[[#This Row],[RPG]]),1,0)), 1, 0)</f>
        <v>0</v>
      </c>
      <c r="B99" s="3">
        <f>IF(AND(IF('차트 정리 표'!$P$2 = 표메인[[#This Row],[연령대]], 1, 0),IF(COUNT(표장르정리[[#This Row],[AOS]]),1,0)),1,0)</f>
        <v>0</v>
      </c>
      <c r="C99" s="3">
        <f>IF(AND(IF('차트 정리 표'!$P$2 = 표메인[[#This Row],[연령대]], 1, 0),IF(COUNT(표장르정리[[#This Row],[FPS]]),1,0)),1,0)</f>
        <v>0</v>
      </c>
      <c r="D99" s="3">
        <f>IF(AND(IF('차트 정리 표'!$P$2 = 표메인[[#This Row],[연령대]], 1, 0),IF(COUNT(표장르정리[[#This Row],[CCG]]),1,0)),1,0)</f>
        <v>0</v>
      </c>
      <c r="E99" s="3">
        <f>IF(AND(IF('차트 정리 표'!$P$2 = 표메인[[#This Row],[연령대]], 1, 0),IF(COUNT(표장르정리[[#This Row],[Roguelike]]),1,0)),1,0)</f>
        <v>0</v>
      </c>
      <c r="F99" s="3">
        <f>IF(AND(IF('차트 정리 표'!$P$2 = 표메인[[#This Row],[연령대]], 1, 0),IF(COUNT(표장르정리[[#This Row],[Soulslike]]),1,0)),1,0)</f>
        <v>0</v>
      </c>
      <c r="G99" s="3">
        <f>IF(AND(IF('차트 정리 표'!$P$2 = 표메인[[#This Row],[연령대]], 1, 0),IF(COUNT(표장르정리[[#This Row],[Rhythm]]),1,0)),1,0)</f>
        <v>0</v>
      </c>
      <c r="H99" s="3">
        <f>IF(AND(IF('차트 정리 표'!$P$2 = 표메인[[#This Row],[연령대]], 1, 0),IF(COUNT(표장르정리[[#This Row],[Racing]]),1,0)),1,0)</f>
        <v>0</v>
      </c>
      <c r="I99" s="3">
        <f>IF(AND(IF('차트 정리 표'!$P$2 = 표메인[[#This Row],[연령대]], 1, 0),IF(COUNT(표장르정리[[#This Row],[Sport]]),1,0)),1,0)</f>
        <v>0</v>
      </c>
      <c r="J99" s="3">
        <f>IF(AND(IF('차트 정리 표'!$P$2 = 표메인[[#This Row],[연령대]], 1, 0),IF(COUNT(표장르정리[[#This Row],[Stealth]]),1,0)),1,0)</f>
        <v>0</v>
      </c>
      <c r="K99" s="3">
        <f>IF(AND(IF('차트 정리 표'!$P$2 = 표메인[[#This Row],[연령대]], 1, 0),IF(COUNT(표장르정리[[#This Row],[Strategy]]),1,0)),1,0)</f>
        <v>0</v>
      </c>
      <c r="L99" s="3">
        <f>IF(AND(IF('차트 정리 표'!$P$2 = 표메인[[#This Row],[연령대]], 1, 0),IF(COUNT(표장르정리[[#This Row],[Puzzle]]),1,0)),1,0)</f>
        <v>0</v>
      </c>
      <c r="M99" s="3">
        <f>IF(AND(IF('차트 정리 표'!$P$2 = 표메인[[#This Row],[연령대]], 1, 0),IF(COUNT(표장르정리[[#This Row],[Board]]),1,0)),1,0)</f>
        <v>0</v>
      </c>
      <c r="N99" s="3">
        <f>IF(AND(IF('차트 정리 표'!$P$2 = 표메인[[#This Row],[연령대]], 1, 0),IF(COUNT(표장르정리[[#This Row],[Arcade]]),1,0)),1,0)</f>
        <v>0</v>
      </c>
      <c r="O99" s="3">
        <f>IF(AND(IF('차트 정리 표'!$P$2 = 표메인[[#This Row],[연령대]], 1, 0),IF(COUNT(표장르정리[[#This Row],[Simulation]]),1,0)),1,0)</f>
        <v>0</v>
      </c>
      <c r="P99" s="34">
        <f>IF(AND(IF('차트 정리 표'!$P$19 = 표메인[[#This Row],[연령대]], 1, 0),IF('차트 정리 표'!$J$20=표메인[[#This Row],[타격감
시각적 효과]],1,0)),1,0)</f>
        <v>0</v>
      </c>
      <c r="Q99" s="34">
        <f>IF(AND(IF('차트 정리 표'!$P$19 = 표메인[[#This Row],[연령대]], 1, 0),IF('차트 정리 표'!$J$21=표메인[[#This Row],[타격감
시각적 효과]],1,0)),1,0)</f>
        <v>0</v>
      </c>
      <c r="R99" s="34">
        <f>IF(AND(IF('차트 정리 표'!$P$19 = 표메인[[#This Row],[연령대]], 1, 0),IF('차트 정리 표'!$J$22=표메인[[#This Row],[타격감
시각적 효과]],1,0)),1,0)</f>
        <v>0</v>
      </c>
      <c r="S99" s="34">
        <f>IF(AND(IF('차트 정리 표'!$P$19 = 표메인[[#This Row],[연령대]], 1, 0),IF('차트 정리 표'!$J$23=표메인[[#This Row],[타격감
시각적 효과]],1,0)),1,0)</f>
        <v>0</v>
      </c>
      <c r="T99" s="34">
        <f>IF(AND(IF('차트 정리 표'!$P$25 = 표메인[[#This Row],[연령대]], 1, 0),IF('차트 정리 표'!$J$26=표메인[게임몰입도
청각적 효과],1,0)),1,0)</f>
        <v>0</v>
      </c>
      <c r="U99" s="34">
        <f>IF(AND(IF('차트 정리 표'!$P$25 = 표메인[[#This Row],[연령대]], 1, 0),IF('차트 정리 표'!$J$27=표메인[게임몰입도
청각적 효과],1,0)),1,0)</f>
        <v>0</v>
      </c>
      <c r="V99" s="34">
        <f>IF(AND(IF('차트 정리 표'!$P$25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표'!$P$2 = 표메인[[#This Row],[연령대]], 1, 0),IF(COUNT(표장르정리[[#This Row],[RPG]]),1,0)), 1, 0)</f>
        <v>0</v>
      </c>
      <c r="B100" s="3">
        <f>IF(AND(IF('차트 정리 표'!$P$2 = 표메인[[#This Row],[연령대]], 1, 0),IF(COUNT(표장르정리[[#This Row],[AOS]]),1,0)),1,0)</f>
        <v>0</v>
      </c>
      <c r="C100" s="3">
        <f>IF(AND(IF('차트 정리 표'!$P$2 = 표메인[[#This Row],[연령대]], 1, 0),IF(COUNT(표장르정리[[#This Row],[FPS]]),1,0)),1,0)</f>
        <v>0</v>
      </c>
      <c r="D100" s="3">
        <f>IF(AND(IF('차트 정리 표'!$P$2 = 표메인[[#This Row],[연령대]], 1, 0),IF(COUNT(표장르정리[[#This Row],[CCG]]),1,0)),1,0)</f>
        <v>0</v>
      </c>
      <c r="E100" s="3">
        <f>IF(AND(IF('차트 정리 표'!$P$2 = 표메인[[#This Row],[연령대]], 1, 0),IF(COUNT(표장르정리[[#This Row],[Roguelike]]),1,0)),1,0)</f>
        <v>0</v>
      </c>
      <c r="F100" s="3">
        <f>IF(AND(IF('차트 정리 표'!$P$2 = 표메인[[#This Row],[연령대]], 1, 0),IF(COUNT(표장르정리[[#This Row],[Soulslike]]),1,0)),1,0)</f>
        <v>0</v>
      </c>
      <c r="G100" s="3">
        <f>IF(AND(IF('차트 정리 표'!$P$2 = 표메인[[#This Row],[연령대]], 1, 0),IF(COUNT(표장르정리[[#This Row],[Rhythm]]),1,0)),1,0)</f>
        <v>0</v>
      </c>
      <c r="H100" s="3">
        <f>IF(AND(IF('차트 정리 표'!$P$2 = 표메인[[#This Row],[연령대]], 1, 0),IF(COUNT(표장르정리[[#This Row],[Racing]]),1,0)),1,0)</f>
        <v>0</v>
      </c>
      <c r="I100" s="3">
        <f>IF(AND(IF('차트 정리 표'!$P$2 = 표메인[[#This Row],[연령대]], 1, 0),IF(COUNT(표장르정리[[#This Row],[Sport]]),1,0)),1,0)</f>
        <v>0</v>
      </c>
      <c r="J100" s="3">
        <f>IF(AND(IF('차트 정리 표'!$P$2 = 표메인[[#This Row],[연령대]], 1, 0),IF(COUNT(표장르정리[[#This Row],[Stealth]]),1,0)),1,0)</f>
        <v>0</v>
      </c>
      <c r="K100" s="3">
        <f>IF(AND(IF('차트 정리 표'!$P$2 = 표메인[[#This Row],[연령대]], 1, 0),IF(COUNT(표장르정리[[#This Row],[Strategy]]),1,0)),1,0)</f>
        <v>0</v>
      </c>
      <c r="L100" s="3">
        <f>IF(AND(IF('차트 정리 표'!$P$2 = 표메인[[#This Row],[연령대]], 1, 0),IF(COUNT(표장르정리[[#This Row],[Puzzle]]),1,0)),1,0)</f>
        <v>0</v>
      </c>
      <c r="M100" s="3">
        <f>IF(AND(IF('차트 정리 표'!$P$2 = 표메인[[#This Row],[연령대]], 1, 0),IF(COUNT(표장르정리[[#This Row],[Board]]),1,0)),1,0)</f>
        <v>0</v>
      </c>
      <c r="N100" s="3">
        <f>IF(AND(IF('차트 정리 표'!$P$2 = 표메인[[#This Row],[연령대]], 1, 0),IF(COUNT(표장르정리[[#This Row],[Arcade]]),1,0)),1,0)</f>
        <v>0</v>
      </c>
      <c r="O100" s="3">
        <f>IF(AND(IF('차트 정리 표'!$P$2 = 표메인[[#This Row],[연령대]], 1, 0),IF(COUNT(표장르정리[[#This Row],[Simulation]]),1,0)),1,0)</f>
        <v>0</v>
      </c>
      <c r="P100" s="34">
        <f>IF(AND(IF('차트 정리 표'!$P$19 = 표메인[[#This Row],[연령대]], 1, 0),IF('차트 정리 표'!$J$20=표메인[[#This Row],[타격감
시각적 효과]],1,0)),1,0)</f>
        <v>0</v>
      </c>
      <c r="Q100" s="34">
        <f>IF(AND(IF('차트 정리 표'!$P$19 = 표메인[[#This Row],[연령대]], 1, 0),IF('차트 정리 표'!$J$21=표메인[[#This Row],[타격감
시각적 효과]],1,0)),1,0)</f>
        <v>0</v>
      </c>
      <c r="R100" s="34">
        <f>IF(AND(IF('차트 정리 표'!$P$19 = 표메인[[#This Row],[연령대]], 1, 0),IF('차트 정리 표'!$J$22=표메인[[#This Row],[타격감
시각적 효과]],1,0)),1,0)</f>
        <v>0</v>
      </c>
      <c r="S100" s="34">
        <f>IF(AND(IF('차트 정리 표'!$P$19 = 표메인[[#This Row],[연령대]], 1, 0),IF('차트 정리 표'!$J$23=표메인[[#This Row],[타격감
시각적 효과]],1,0)),1,0)</f>
        <v>0</v>
      </c>
      <c r="T100" s="34">
        <f>IF(AND(IF('차트 정리 표'!$P$25 = 표메인[[#This Row],[연령대]], 1, 0),IF('차트 정리 표'!$J$26=표메인[게임몰입도
청각적 효과],1,0)),1,0)</f>
        <v>0</v>
      </c>
      <c r="U100" s="34">
        <f>IF(AND(IF('차트 정리 표'!$P$25 = 표메인[[#This Row],[연령대]], 1, 0),IF('차트 정리 표'!$J$27=표메인[게임몰입도
청각적 효과],1,0)),1,0)</f>
        <v>0</v>
      </c>
      <c r="V100" s="34">
        <f>IF(AND(IF('차트 정리 표'!$P$25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표'!$P$2 = 표메인[[#This Row],[연령대]], 1, 0),IF(COUNT(표장르정리[[#This Row],[RPG]]),1,0)), 1, 0)</f>
        <v>0</v>
      </c>
      <c r="B101" s="3">
        <f>IF(AND(IF('차트 정리 표'!$P$2 = 표메인[[#This Row],[연령대]], 1, 0),IF(COUNT(표장르정리[[#This Row],[AOS]]),1,0)),1,0)</f>
        <v>0</v>
      </c>
      <c r="C101" s="3">
        <f>IF(AND(IF('차트 정리 표'!$P$2 = 표메인[[#This Row],[연령대]], 1, 0),IF(COUNT(표장르정리[[#This Row],[FPS]]),1,0)),1,0)</f>
        <v>0</v>
      </c>
      <c r="D101" s="3">
        <f>IF(AND(IF('차트 정리 표'!$P$2 = 표메인[[#This Row],[연령대]], 1, 0),IF(COUNT(표장르정리[[#This Row],[CCG]]),1,0)),1,0)</f>
        <v>0</v>
      </c>
      <c r="E101" s="3">
        <f>IF(AND(IF('차트 정리 표'!$P$2 = 표메인[[#This Row],[연령대]], 1, 0),IF(COUNT(표장르정리[[#This Row],[Roguelike]]),1,0)),1,0)</f>
        <v>0</v>
      </c>
      <c r="F101" s="3">
        <f>IF(AND(IF('차트 정리 표'!$P$2 = 표메인[[#This Row],[연령대]], 1, 0),IF(COUNT(표장르정리[[#This Row],[Soulslike]]),1,0)),1,0)</f>
        <v>0</v>
      </c>
      <c r="G101" s="3">
        <f>IF(AND(IF('차트 정리 표'!$P$2 = 표메인[[#This Row],[연령대]], 1, 0),IF(COUNT(표장르정리[[#This Row],[Rhythm]]),1,0)),1,0)</f>
        <v>0</v>
      </c>
      <c r="H101" s="3">
        <f>IF(AND(IF('차트 정리 표'!$P$2 = 표메인[[#This Row],[연령대]], 1, 0),IF(COUNT(표장르정리[[#This Row],[Racing]]),1,0)),1,0)</f>
        <v>0</v>
      </c>
      <c r="I101" s="3">
        <f>IF(AND(IF('차트 정리 표'!$P$2 = 표메인[[#This Row],[연령대]], 1, 0),IF(COUNT(표장르정리[[#This Row],[Sport]]),1,0)),1,0)</f>
        <v>0</v>
      </c>
      <c r="J101" s="3">
        <f>IF(AND(IF('차트 정리 표'!$P$2 = 표메인[[#This Row],[연령대]], 1, 0),IF(COUNT(표장르정리[[#This Row],[Stealth]]),1,0)),1,0)</f>
        <v>0</v>
      </c>
      <c r="K101" s="3">
        <f>IF(AND(IF('차트 정리 표'!$P$2 = 표메인[[#This Row],[연령대]], 1, 0),IF(COUNT(표장르정리[[#This Row],[Strategy]]),1,0)),1,0)</f>
        <v>0</v>
      </c>
      <c r="L101" s="3">
        <f>IF(AND(IF('차트 정리 표'!$P$2 = 표메인[[#This Row],[연령대]], 1, 0),IF(COUNT(표장르정리[[#This Row],[Puzzle]]),1,0)),1,0)</f>
        <v>0</v>
      </c>
      <c r="M101" s="3">
        <f>IF(AND(IF('차트 정리 표'!$P$2 = 표메인[[#This Row],[연령대]], 1, 0),IF(COUNT(표장르정리[[#This Row],[Board]]),1,0)),1,0)</f>
        <v>0</v>
      </c>
      <c r="N101" s="3">
        <f>IF(AND(IF('차트 정리 표'!$P$2 = 표메인[[#This Row],[연령대]], 1, 0),IF(COUNT(표장르정리[[#This Row],[Arcade]]),1,0)),1,0)</f>
        <v>0</v>
      </c>
      <c r="O101" s="3">
        <f>IF(AND(IF('차트 정리 표'!$P$2 = 표메인[[#This Row],[연령대]], 1, 0),IF(COUNT(표장르정리[[#This Row],[Simulation]]),1,0)),1,0)</f>
        <v>0</v>
      </c>
      <c r="P101" s="34">
        <f>IF(AND(IF('차트 정리 표'!$P$19 = 표메인[[#This Row],[연령대]], 1, 0),IF('차트 정리 표'!$J$20=표메인[[#This Row],[타격감
시각적 효과]],1,0)),1,0)</f>
        <v>0</v>
      </c>
      <c r="Q101" s="34">
        <f>IF(AND(IF('차트 정리 표'!$P$19 = 표메인[[#This Row],[연령대]], 1, 0),IF('차트 정리 표'!$J$21=표메인[[#This Row],[타격감
시각적 효과]],1,0)),1,0)</f>
        <v>0</v>
      </c>
      <c r="R101" s="34">
        <f>IF(AND(IF('차트 정리 표'!$P$19 = 표메인[[#This Row],[연령대]], 1, 0),IF('차트 정리 표'!$J$22=표메인[[#This Row],[타격감
시각적 효과]],1,0)),1,0)</f>
        <v>0</v>
      </c>
      <c r="S101" s="34">
        <f>IF(AND(IF('차트 정리 표'!$P$19 = 표메인[[#This Row],[연령대]], 1, 0),IF('차트 정리 표'!$J$23=표메인[[#This Row],[타격감
시각적 효과]],1,0)),1,0)</f>
        <v>0</v>
      </c>
      <c r="T101" s="34">
        <f>IF(AND(IF('차트 정리 표'!$P$25 = 표메인[[#This Row],[연령대]], 1, 0),IF('차트 정리 표'!$J$26=표메인[게임몰입도
청각적 효과],1,0)),1,0)</f>
        <v>0</v>
      </c>
      <c r="U101" s="34">
        <f>IF(AND(IF('차트 정리 표'!$P$25 = 표메인[[#This Row],[연령대]], 1, 0),IF('차트 정리 표'!$J$27=표메인[게임몰입도
청각적 효과],1,0)),1,0)</f>
        <v>0</v>
      </c>
      <c r="V101" s="34">
        <f>IF(AND(IF('차트 정리 표'!$P$25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표'!$P$2 = 표메인[[#This Row],[연령대]], 1, 0),IF(COUNT(표장르정리[[#This Row],[RPG]]),1,0)), 1, 0)</f>
        <v>0</v>
      </c>
      <c r="B102" s="3">
        <f>IF(AND(IF('차트 정리 표'!$P$2 = 표메인[[#This Row],[연령대]], 1, 0),IF(COUNT(표장르정리[[#This Row],[AOS]]),1,0)),1,0)</f>
        <v>0</v>
      </c>
      <c r="C102" s="3">
        <f>IF(AND(IF('차트 정리 표'!$P$2 = 표메인[[#This Row],[연령대]], 1, 0),IF(COUNT(표장르정리[[#This Row],[FPS]]),1,0)),1,0)</f>
        <v>0</v>
      </c>
      <c r="D102" s="3">
        <f>IF(AND(IF('차트 정리 표'!$P$2 = 표메인[[#This Row],[연령대]], 1, 0),IF(COUNT(표장르정리[[#This Row],[CCG]]),1,0)),1,0)</f>
        <v>0</v>
      </c>
      <c r="E102" s="3">
        <f>IF(AND(IF('차트 정리 표'!$P$2 = 표메인[[#This Row],[연령대]], 1, 0),IF(COUNT(표장르정리[[#This Row],[Roguelike]]),1,0)),1,0)</f>
        <v>0</v>
      </c>
      <c r="F102" s="3">
        <f>IF(AND(IF('차트 정리 표'!$P$2 = 표메인[[#This Row],[연령대]], 1, 0),IF(COUNT(표장르정리[[#This Row],[Soulslike]]),1,0)),1,0)</f>
        <v>0</v>
      </c>
      <c r="G102" s="3">
        <f>IF(AND(IF('차트 정리 표'!$P$2 = 표메인[[#This Row],[연령대]], 1, 0),IF(COUNT(표장르정리[[#This Row],[Rhythm]]),1,0)),1,0)</f>
        <v>0</v>
      </c>
      <c r="H102" s="3">
        <f>IF(AND(IF('차트 정리 표'!$P$2 = 표메인[[#This Row],[연령대]], 1, 0),IF(COUNT(표장르정리[[#This Row],[Racing]]),1,0)),1,0)</f>
        <v>0</v>
      </c>
      <c r="I102" s="3">
        <f>IF(AND(IF('차트 정리 표'!$P$2 = 표메인[[#This Row],[연령대]], 1, 0),IF(COUNT(표장르정리[[#This Row],[Sport]]),1,0)),1,0)</f>
        <v>0</v>
      </c>
      <c r="J102" s="3">
        <f>IF(AND(IF('차트 정리 표'!$P$2 = 표메인[[#This Row],[연령대]], 1, 0),IF(COUNT(표장르정리[[#This Row],[Stealth]]),1,0)),1,0)</f>
        <v>0</v>
      </c>
      <c r="K102" s="3">
        <f>IF(AND(IF('차트 정리 표'!$P$2 = 표메인[[#This Row],[연령대]], 1, 0),IF(COUNT(표장르정리[[#This Row],[Strategy]]),1,0)),1,0)</f>
        <v>0</v>
      </c>
      <c r="L102" s="3">
        <f>IF(AND(IF('차트 정리 표'!$P$2 = 표메인[[#This Row],[연령대]], 1, 0),IF(COUNT(표장르정리[[#This Row],[Puzzle]]),1,0)),1,0)</f>
        <v>0</v>
      </c>
      <c r="M102" s="3">
        <f>IF(AND(IF('차트 정리 표'!$P$2 = 표메인[[#This Row],[연령대]], 1, 0),IF(COUNT(표장르정리[[#This Row],[Board]]),1,0)),1,0)</f>
        <v>0</v>
      </c>
      <c r="N102" s="3">
        <f>IF(AND(IF('차트 정리 표'!$P$2 = 표메인[[#This Row],[연령대]], 1, 0),IF(COUNT(표장르정리[[#This Row],[Arcade]]),1,0)),1,0)</f>
        <v>0</v>
      </c>
      <c r="O102" s="3">
        <f>IF(AND(IF('차트 정리 표'!$P$2 = 표메인[[#This Row],[연령대]], 1, 0),IF(COUNT(표장르정리[[#This Row],[Simulation]]),1,0)),1,0)</f>
        <v>0</v>
      </c>
      <c r="P102" s="34">
        <f>IF(AND(IF('차트 정리 표'!$P$19 = 표메인[[#This Row],[연령대]], 1, 0),IF('차트 정리 표'!$J$20=표메인[[#This Row],[타격감
시각적 효과]],1,0)),1,0)</f>
        <v>0</v>
      </c>
      <c r="Q102" s="34">
        <f>IF(AND(IF('차트 정리 표'!$P$19 = 표메인[[#This Row],[연령대]], 1, 0),IF('차트 정리 표'!$J$21=표메인[[#This Row],[타격감
시각적 효과]],1,0)),1,0)</f>
        <v>0</v>
      </c>
      <c r="R102" s="34">
        <f>IF(AND(IF('차트 정리 표'!$P$19 = 표메인[[#This Row],[연령대]], 1, 0),IF('차트 정리 표'!$J$22=표메인[[#This Row],[타격감
시각적 효과]],1,0)),1,0)</f>
        <v>0</v>
      </c>
      <c r="S102" s="34">
        <f>IF(AND(IF('차트 정리 표'!$P$19 = 표메인[[#This Row],[연령대]], 1, 0),IF('차트 정리 표'!$J$23=표메인[[#This Row],[타격감
시각적 효과]],1,0)),1,0)</f>
        <v>0</v>
      </c>
      <c r="T102" s="34">
        <f>IF(AND(IF('차트 정리 표'!$P$25 = 표메인[[#This Row],[연령대]], 1, 0),IF('차트 정리 표'!$J$26=표메인[게임몰입도
청각적 효과],1,0)),1,0)</f>
        <v>0</v>
      </c>
      <c r="U102" s="34">
        <f>IF(AND(IF('차트 정리 표'!$P$25 = 표메인[[#This Row],[연령대]], 1, 0),IF('차트 정리 표'!$J$27=표메인[게임몰입도
청각적 효과],1,0)),1,0)</f>
        <v>0</v>
      </c>
      <c r="V102" s="34">
        <f>IF(AND(IF('차트 정리 표'!$P$25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표'!$P$2 = 표메인[[#This Row],[연령대]], 1, 0),IF(COUNT(표장르정리[[#This Row],[RPG]]),1,0)), 1, 0)</f>
        <v>0</v>
      </c>
      <c r="B103" s="3">
        <f>IF(AND(IF('차트 정리 표'!$P$2 = 표메인[[#This Row],[연령대]], 1, 0),IF(COUNT(표장르정리[[#This Row],[AOS]]),1,0)),1,0)</f>
        <v>0</v>
      </c>
      <c r="C103" s="3">
        <f>IF(AND(IF('차트 정리 표'!$P$2 = 표메인[[#This Row],[연령대]], 1, 0),IF(COUNT(표장르정리[[#This Row],[FPS]]),1,0)),1,0)</f>
        <v>0</v>
      </c>
      <c r="D103" s="3">
        <f>IF(AND(IF('차트 정리 표'!$P$2 = 표메인[[#This Row],[연령대]], 1, 0),IF(COUNT(표장르정리[[#This Row],[CCG]]),1,0)),1,0)</f>
        <v>0</v>
      </c>
      <c r="E103" s="3">
        <f>IF(AND(IF('차트 정리 표'!$P$2 = 표메인[[#This Row],[연령대]], 1, 0),IF(COUNT(표장르정리[[#This Row],[Roguelike]]),1,0)),1,0)</f>
        <v>0</v>
      </c>
      <c r="F103" s="3">
        <f>IF(AND(IF('차트 정리 표'!$P$2 = 표메인[[#This Row],[연령대]], 1, 0),IF(COUNT(표장르정리[[#This Row],[Soulslike]]),1,0)),1,0)</f>
        <v>0</v>
      </c>
      <c r="G103" s="3">
        <f>IF(AND(IF('차트 정리 표'!$P$2 = 표메인[[#This Row],[연령대]], 1, 0),IF(COUNT(표장르정리[[#This Row],[Rhythm]]),1,0)),1,0)</f>
        <v>0</v>
      </c>
      <c r="H103" s="3">
        <f>IF(AND(IF('차트 정리 표'!$P$2 = 표메인[[#This Row],[연령대]], 1, 0),IF(COUNT(표장르정리[[#This Row],[Racing]]),1,0)),1,0)</f>
        <v>0</v>
      </c>
      <c r="I103" s="3">
        <f>IF(AND(IF('차트 정리 표'!$P$2 = 표메인[[#This Row],[연령대]], 1, 0),IF(COUNT(표장르정리[[#This Row],[Sport]]),1,0)),1,0)</f>
        <v>0</v>
      </c>
      <c r="J103" s="3">
        <f>IF(AND(IF('차트 정리 표'!$P$2 = 표메인[[#This Row],[연령대]], 1, 0),IF(COUNT(표장르정리[[#This Row],[Stealth]]),1,0)),1,0)</f>
        <v>0</v>
      </c>
      <c r="K103" s="3">
        <f>IF(AND(IF('차트 정리 표'!$P$2 = 표메인[[#This Row],[연령대]], 1, 0),IF(COUNT(표장르정리[[#This Row],[Strategy]]),1,0)),1,0)</f>
        <v>0</v>
      </c>
      <c r="L103" s="3">
        <f>IF(AND(IF('차트 정리 표'!$P$2 = 표메인[[#This Row],[연령대]], 1, 0),IF(COUNT(표장르정리[[#This Row],[Puzzle]]),1,0)),1,0)</f>
        <v>0</v>
      </c>
      <c r="M103" s="3">
        <f>IF(AND(IF('차트 정리 표'!$P$2 = 표메인[[#This Row],[연령대]], 1, 0),IF(COUNT(표장르정리[[#This Row],[Board]]),1,0)),1,0)</f>
        <v>0</v>
      </c>
      <c r="N103" s="3">
        <f>IF(AND(IF('차트 정리 표'!$P$2 = 표메인[[#This Row],[연령대]], 1, 0),IF(COUNT(표장르정리[[#This Row],[Arcade]]),1,0)),1,0)</f>
        <v>0</v>
      </c>
      <c r="O103" s="3">
        <f>IF(AND(IF('차트 정리 표'!$P$2 = 표메인[[#This Row],[연령대]], 1, 0),IF(COUNT(표장르정리[[#This Row],[Simulation]]),1,0)),1,0)</f>
        <v>0</v>
      </c>
      <c r="P103" s="34">
        <f>IF(AND(IF('차트 정리 표'!$P$19 = 표메인[[#This Row],[연령대]], 1, 0),IF('차트 정리 표'!$J$20=표메인[[#This Row],[타격감
시각적 효과]],1,0)),1,0)</f>
        <v>0</v>
      </c>
      <c r="Q103" s="34">
        <f>IF(AND(IF('차트 정리 표'!$P$19 = 표메인[[#This Row],[연령대]], 1, 0),IF('차트 정리 표'!$J$21=표메인[[#This Row],[타격감
시각적 효과]],1,0)),1,0)</f>
        <v>0</v>
      </c>
      <c r="R103" s="34">
        <f>IF(AND(IF('차트 정리 표'!$P$19 = 표메인[[#This Row],[연령대]], 1, 0),IF('차트 정리 표'!$J$22=표메인[[#This Row],[타격감
시각적 효과]],1,0)),1,0)</f>
        <v>0</v>
      </c>
      <c r="S103" s="34">
        <f>IF(AND(IF('차트 정리 표'!$P$19 = 표메인[[#This Row],[연령대]], 1, 0),IF('차트 정리 표'!$J$23=표메인[[#This Row],[타격감
시각적 효과]],1,0)),1,0)</f>
        <v>0</v>
      </c>
      <c r="T103" s="34">
        <f>IF(AND(IF('차트 정리 표'!$P$25 = 표메인[[#This Row],[연령대]], 1, 0),IF('차트 정리 표'!$J$26=표메인[게임몰입도
청각적 효과],1,0)),1,0)</f>
        <v>0</v>
      </c>
      <c r="U103" s="34">
        <f>IF(AND(IF('차트 정리 표'!$P$25 = 표메인[[#This Row],[연령대]], 1, 0),IF('차트 정리 표'!$J$27=표메인[게임몰입도
청각적 효과],1,0)),1,0)</f>
        <v>0</v>
      </c>
      <c r="V103" s="34">
        <f>IF(AND(IF('차트 정리 표'!$P$25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표'!$P$2 = 표메인[[#This Row],[연령대]], 1, 0),IF(COUNT(표장르정리[[#This Row],[RPG]]),1,0)), 1, 0)</f>
        <v>0</v>
      </c>
      <c r="B104" s="3">
        <f>IF(AND(IF('차트 정리 표'!$P$2 = 표메인[[#This Row],[연령대]], 1, 0),IF(COUNT(표장르정리[[#This Row],[AOS]]),1,0)),1,0)</f>
        <v>0</v>
      </c>
      <c r="C104" s="3">
        <f>IF(AND(IF('차트 정리 표'!$P$2 = 표메인[[#This Row],[연령대]], 1, 0),IF(COUNT(표장르정리[[#This Row],[FPS]]),1,0)),1,0)</f>
        <v>0</v>
      </c>
      <c r="D104" s="3">
        <f>IF(AND(IF('차트 정리 표'!$P$2 = 표메인[[#This Row],[연령대]], 1, 0),IF(COUNT(표장르정리[[#This Row],[CCG]]),1,0)),1,0)</f>
        <v>0</v>
      </c>
      <c r="E104" s="3">
        <f>IF(AND(IF('차트 정리 표'!$P$2 = 표메인[[#This Row],[연령대]], 1, 0),IF(COUNT(표장르정리[[#This Row],[Roguelike]]),1,0)),1,0)</f>
        <v>0</v>
      </c>
      <c r="F104" s="3">
        <f>IF(AND(IF('차트 정리 표'!$P$2 = 표메인[[#This Row],[연령대]], 1, 0),IF(COUNT(표장르정리[[#This Row],[Soulslike]]),1,0)),1,0)</f>
        <v>0</v>
      </c>
      <c r="G104" s="3">
        <f>IF(AND(IF('차트 정리 표'!$P$2 = 표메인[[#This Row],[연령대]], 1, 0),IF(COUNT(표장르정리[[#This Row],[Rhythm]]),1,0)),1,0)</f>
        <v>0</v>
      </c>
      <c r="H104" s="3">
        <f>IF(AND(IF('차트 정리 표'!$P$2 = 표메인[[#This Row],[연령대]], 1, 0),IF(COUNT(표장르정리[[#This Row],[Racing]]),1,0)),1,0)</f>
        <v>0</v>
      </c>
      <c r="I104" s="3">
        <f>IF(AND(IF('차트 정리 표'!$P$2 = 표메인[[#This Row],[연령대]], 1, 0),IF(COUNT(표장르정리[[#This Row],[Sport]]),1,0)),1,0)</f>
        <v>0</v>
      </c>
      <c r="J104" s="3">
        <f>IF(AND(IF('차트 정리 표'!$P$2 = 표메인[[#This Row],[연령대]], 1, 0),IF(COUNT(표장르정리[[#This Row],[Stealth]]),1,0)),1,0)</f>
        <v>0</v>
      </c>
      <c r="K104" s="3">
        <f>IF(AND(IF('차트 정리 표'!$P$2 = 표메인[[#This Row],[연령대]], 1, 0),IF(COUNT(표장르정리[[#This Row],[Strategy]]),1,0)),1,0)</f>
        <v>0</v>
      </c>
      <c r="L104" s="3">
        <f>IF(AND(IF('차트 정리 표'!$P$2 = 표메인[[#This Row],[연령대]], 1, 0),IF(COUNT(표장르정리[[#This Row],[Puzzle]]),1,0)),1,0)</f>
        <v>0</v>
      </c>
      <c r="M104" s="3">
        <f>IF(AND(IF('차트 정리 표'!$P$2 = 표메인[[#This Row],[연령대]], 1, 0),IF(COUNT(표장르정리[[#This Row],[Board]]),1,0)),1,0)</f>
        <v>0</v>
      </c>
      <c r="N104" s="3">
        <f>IF(AND(IF('차트 정리 표'!$P$2 = 표메인[[#This Row],[연령대]], 1, 0),IF(COUNT(표장르정리[[#This Row],[Arcade]]),1,0)),1,0)</f>
        <v>0</v>
      </c>
      <c r="O104" s="3">
        <f>IF(AND(IF('차트 정리 표'!$P$2 = 표메인[[#This Row],[연령대]], 1, 0),IF(COUNT(표장르정리[[#This Row],[Simulation]]),1,0)),1,0)</f>
        <v>0</v>
      </c>
      <c r="P104" s="34">
        <f>IF(AND(IF('차트 정리 표'!$P$19 = 표메인[[#This Row],[연령대]], 1, 0),IF('차트 정리 표'!$J$20=표메인[[#This Row],[타격감
시각적 효과]],1,0)),1,0)</f>
        <v>0</v>
      </c>
      <c r="Q104" s="34">
        <f>IF(AND(IF('차트 정리 표'!$P$19 = 표메인[[#This Row],[연령대]], 1, 0),IF('차트 정리 표'!$J$21=표메인[[#This Row],[타격감
시각적 효과]],1,0)),1,0)</f>
        <v>0</v>
      </c>
      <c r="R104" s="34">
        <f>IF(AND(IF('차트 정리 표'!$P$19 = 표메인[[#This Row],[연령대]], 1, 0),IF('차트 정리 표'!$J$22=표메인[[#This Row],[타격감
시각적 효과]],1,0)),1,0)</f>
        <v>0</v>
      </c>
      <c r="S104" s="34">
        <f>IF(AND(IF('차트 정리 표'!$P$19 = 표메인[[#This Row],[연령대]], 1, 0),IF('차트 정리 표'!$J$23=표메인[[#This Row],[타격감
시각적 효과]],1,0)),1,0)</f>
        <v>0</v>
      </c>
      <c r="T104" s="34">
        <f>IF(AND(IF('차트 정리 표'!$P$25 = 표메인[[#This Row],[연령대]], 1, 0),IF('차트 정리 표'!$J$26=표메인[게임몰입도
청각적 효과],1,0)),1,0)</f>
        <v>0</v>
      </c>
      <c r="U104" s="34">
        <f>IF(AND(IF('차트 정리 표'!$P$25 = 표메인[[#This Row],[연령대]], 1, 0),IF('차트 정리 표'!$J$27=표메인[게임몰입도
청각적 효과],1,0)),1,0)</f>
        <v>0</v>
      </c>
      <c r="V104" s="34">
        <f>IF(AND(IF('차트 정리 표'!$P$25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표'!$P$2 = 표메인[[#This Row],[연령대]], 1, 0),IF(COUNT(표장르정리[[#This Row],[RPG]]),1,0)), 1, 0)</f>
        <v>0</v>
      </c>
      <c r="B105" s="3">
        <f>IF(AND(IF('차트 정리 표'!$P$2 = 표메인[[#This Row],[연령대]], 1, 0),IF(COUNT(표장르정리[[#This Row],[AOS]]),1,0)),1,0)</f>
        <v>0</v>
      </c>
      <c r="C105" s="3">
        <f>IF(AND(IF('차트 정리 표'!$P$2 = 표메인[[#This Row],[연령대]], 1, 0),IF(COUNT(표장르정리[[#This Row],[FPS]]),1,0)),1,0)</f>
        <v>0</v>
      </c>
      <c r="D105" s="3">
        <f>IF(AND(IF('차트 정리 표'!$P$2 = 표메인[[#This Row],[연령대]], 1, 0),IF(COUNT(표장르정리[[#This Row],[CCG]]),1,0)),1,0)</f>
        <v>0</v>
      </c>
      <c r="E105" s="3">
        <f>IF(AND(IF('차트 정리 표'!$P$2 = 표메인[[#This Row],[연령대]], 1, 0),IF(COUNT(표장르정리[[#This Row],[Roguelike]]),1,0)),1,0)</f>
        <v>0</v>
      </c>
      <c r="F105" s="3">
        <f>IF(AND(IF('차트 정리 표'!$P$2 = 표메인[[#This Row],[연령대]], 1, 0),IF(COUNT(표장르정리[[#This Row],[Soulslike]]),1,0)),1,0)</f>
        <v>0</v>
      </c>
      <c r="G105" s="3">
        <f>IF(AND(IF('차트 정리 표'!$P$2 = 표메인[[#This Row],[연령대]], 1, 0),IF(COUNT(표장르정리[[#This Row],[Rhythm]]),1,0)),1,0)</f>
        <v>0</v>
      </c>
      <c r="H105" s="3">
        <f>IF(AND(IF('차트 정리 표'!$P$2 = 표메인[[#This Row],[연령대]], 1, 0),IF(COUNT(표장르정리[[#This Row],[Racing]]),1,0)),1,0)</f>
        <v>0</v>
      </c>
      <c r="I105" s="3">
        <f>IF(AND(IF('차트 정리 표'!$P$2 = 표메인[[#This Row],[연령대]], 1, 0),IF(COUNT(표장르정리[[#This Row],[Sport]]),1,0)),1,0)</f>
        <v>0</v>
      </c>
      <c r="J105" s="3">
        <f>IF(AND(IF('차트 정리 표'!$P$2 = 표메인[[#This Row],[연령대]], 1, 0),IF(COUNT(표장르정리[[#This Row],[Stealth]]),1,0)),1,0)</f>
        <v>0</v>
      </c>
      <c r="K105" s="3">
        <f>IF(AND(IF('차트 정리 표'!$P$2 = 표메인[[#This Row],[연령대]], 1, 0),IF(COUNT(표장르정리[[#This Row],[Strategy]]),1,0)),1,0)</f>
        <v>0</v>
      </c>
      <c r="L105" s="3">
        <f>IF(AND(IF('차트 정리 표'!$P$2 = 표메인[[#This Row],[연령대]], 1, 0),IF(COUNT(표장르정리[[#This Row],[Puzzle]]),1,0)),1,0)</f>
        <v>0</v>
      </c>
      <c r="M105" s="3">
        <f>IF(AND(IF('차트 정리 표'!$P$2 = 표메인[[#This Row],[연령대]], 1, 0),IF(COUNT(표장르정리[[#This Row],[Board]]),1,0)),1,0)</f>
        <v>0</v>
      </c>
      <c r="N105" s="3">
        <f>IF(AND(IF('차트 정리 표'!$P$2 = 표메인[[#This Row],[연령대]], 1, 0),IF(COUNT(표장르정리[[#This Row],[Arcade]]),1,0)),1,0)</f>
        <v>0</v>
      </c>
      <c r="O105" s="3">
        <f>IF(AND(IF('차트 정리 표'!$P$2 = 표메인[[#This Row],[연령대]], 1, 0),IF(COUNT(표장르정리[[#This Row],[Simulation]]),1,0)),1,0)</f>
        <v>0</v>
      </c>
      <c r="P105" s="34">
        <f>IF(AND(IF('차트 정리 표'!$P$19 = 표메인[[#This Row],[연령대]], 1, 0),IF('차트 정리 표'!$J$20=표메인[[#This Row],[타격감
시각적 효과]],1,0)),1,0)</f>
        <v>0</v>
      </c>
      <c r="Q105" s="34">
        <f>IF(AND(IF('차트 정리 표'!$P$19 = 표메인[[#This Row],[연령대]], 1, 0),IF('차트 정리 표'!$J$21=표메인[[#This Row],[타격감
시각적 효과]],1,0)),1,0)</f>
        <v>0</v>
      </c>
      <c r="R105" s="34">
        <f>IF(AND(IF('차트 정리 표'!$P$19 = 표메인[[#This Row],[연령대]], 1, 0),IF('차트 정리 표'!$J$22=표메인[[#This Row],[타격감
시각적 효과]],1,0)),1,0)</f>
        <v>0</v>
      </c>
      <c r="S105" s="34">
        <f>IF(AND(IF('차트 정리 표'!$P$19 = 표메인[[#This Row],[연령대]], 1, 0),IF('차트 정리 표'!$J$23=표메인[[#This Row],[타격감
시각적 효과]],1,0)),1,0)</f>
        <v>0</v>
      </c>
      <c r="T105" s="34">
        <f>IF(AND(IF('차트 정리 표'!$P$25 = 표메인[[#This Row],[연령대]], 1, 0),IF('차트 정리 표'!$J$26=표메인[게임몰입도
청각적 효과],1,0)),1,0)</f>
        <v>0</v>
      </c>
      <c r="U105" s="34">
        <f>IF(AND(IF('차트 정리 표'!$P$25 = 표메인[[#This Row],[연령대]], 1, 0),IF('차트 정리 표'!$J$27=표메인[게임몰입도
청각적 효과],1,0)),1,0)</f>
        <v>0</v>
      </c>
      <c r="V105" s="34">
        <f>IF(AND(IF('차트 정리 표'!$P$25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표'!$P$2 = 표메인[[#This Row],[연령대]], 1, 0),IF(COUNT(표장르정리[[#This Row],[RPG]]),1,0)), 1, 0)</f>
        <v>0</v>
      </c>
      <c r="B106" s="3">
        <f>IF(AND(IF('차트 정리 표'!$P$2 = 표메인[[#This Row],[연령대]], 1, 0),IF(COUNT(표장르정리[[#This Row],[AOS]]),1,0)),1,0)</f>
        <v>0</v>
      </c>
      <c r="C106" s="3">
        <f>IF(AND(IF('차트 정리 표'!$P$2 = 표메인[[#This Row],[연령대]], 1, 0),IF(COUNT(표장르정리[[#This Row],[FPS]]),1,0)),1,0)</f>
        <v>0</v>
      </c>
      <c r="D106" s="3">
        <f>IF(AND(IF('차트 정리 표'!$P$2 = 표메인[[#This Row],[연령대]], 1, 0),IF(COUNT(표장르정리[[#This Row],[CCG]]),1,0)),1,0)</f>
        <v>0</v>
      </c>
      <c r="E106" s="3">
        <f>IF(AND(IF('차트 정리 표'!$P$2 = 표메인[[#This Row],[연령대]], 1, 0),IF(COUNT(표장르정리[[#This Row],[Roguelike]]),1,0)),1,0)</f>
        <v>0</v>
      </c>
      <c r="F106" s="3">
        <f>IF(AND(IF('차트 정리 표'!$P$2 = 표메인[[#This Row],[연령대]], 1, 0),IF(COUNT(표장르정리[[#This Row],[Soulslike]]),1,0)),1,0)</f>
        <v>0</v>
      </c>
      <c r="G106" s="3">
        <f>IF(AND(IF('차트 정리 표'!$P$2 = 표메인[[#This Row],[연령대]], 1, 0),IF(COUNT(표장르정리[[#This Row],[Rhythm]]),1,0)),1,0)</f>
        <v>0</v>
      </c>
      <c r="H106" s="3">
        <f>IF(AND(IF('차트 정리 표'!$P$2 = 표메인[[#This Row],[연령대]], 1, 0),IF(COUNT(표장르정리[[#This Row],[Racing]]),1,0)),1,0)</f>
        <v>0</v>
      </c>
      <c r="I106" s="3">
        <f>IF(AND(IF('차트 정리 표'!$P$2 = 표메인[[#This Row],[연령대]], 1, 0),IF(COUNT(표장르정리[[#This Row],[Sport]]),1,0)),1,0)</f>
        <v>0</v>
      </c>
      <c r="J106" s="3">
        <f>IF(AND(IF('차트 정리 표'!$P$2 = 표메인[[#This Row],[연령대]], 1, 0),IF(COUNT(표장르정리[[#This Row],[Stealth]]),1,0)),1,0)</f>
        <v>0</v>
      </c>
      <c r="K106" s="3">
        <f>IF(AND(IF('차트 정리 표'!$P$2 = 표메인[[#This Row],[연령대]], 1, 0),IF(COUNT(표장르정리[[#This Row],[Strategy]]),1,0)),1,0)</f>
        <v>0</v>
      </c>
      <c r="L106" s="3">
        <f>IF(AND(IF('차트 정리 표'!$P$2 = 표메인[[#This Row],[연령대]], 1, 0),IF(COUNT(표장르정리[[#This Row],[Puzzle]]),1,0)),1,0)</f>
        <v>0</v>
      </c>
      <c r="M106" s="3">
        <f>IF(AND(IF('차트 정리 표'!$P$2 = 표메인[[#This Row],[연령대]], 1, 0),IF(COUNT(표장르정리[[#This Row],[Board]]),1,0)),1,0)</f>
        <v>0</v>
      </c>
      <c r="N106" s="3">
        <f>IF(AND(IF('차트 정리 표'!$P$2 = 표메인[[#This Row],[연령대]], 1, 0),IF(COUNT(표장르정리[[#This Row],[Arcade]]),1,0)),1,0)</f>
        <v>0</v>
      </c>
      <c r="O106" s="3">
        <f>IF(AND(IF('차트 정리 표'!$P$2 = 표메인[[#This Row],[연령대]], 1, 0),IF(COUNT(표장르정리[[#This Row],[Simulation]]),1,0)),1,0)</f>
        <v>0</v>
      </c>
      <c r="P106" s="34">
        <f>IF(AND(IF('차트 정리 표'!$P$19 = 표메인[[#This Row],[연령대]], 1, 0),IF('차트 정리 표'!$J$20=표메인[[#This Row],[타격감
시각적 효과]],1,0)),1,0)</f>
        <v>0</v>
      </c>
      <c r="Q106" s="34">
        <f>IF(AND(IF('차트 정리 표'!$P$19 = 표메인[[#This Row],[연령대]], 1, 0),IF('차트 정리 표'!$J$21=표메인[[#This Row],[타격감
시각적 효과]],1,0)),1,0)</f>
        <v>0</v>
      </c>
      <c r="R106" s="34">
        <f>IF(AND(IF('차트 정리 표'!$P$19 = 표메인[[#This Row],[연령대]], 1, 0),IF('차트 정리 표'!$J$22=표메인[[#This Row],[타격감
시각적 효과]],1,0)),1,0)</f>
        <v>0</v>
      </c>
      <c r="S106" s="34">
        <f>IF(AND(IF('차트 정리 표'!$P$19 = 표메인[[#This Row],[연령대]], 1, 0),IF('차트 정리 표'!$J$23=표메인[[#This Row],[타격감
시각적 효과]],1,0)),1,0)</f>
        <v>0</v>
      </c>
      <c r="T106" s="34">
        <f>IF(AND(IF('차트 정리 표'!$P$25 = 표메인[[#This Row],[연령대]], 1, 0),IF('차트 정리 표'!$J$26=표메인[게임몰입도
청각적 효과],1,0)),1,0)</f>
        <v>0</v>
      </c>
      <c r="U106" s="34">
        <f>IF(AND(IF('차트 정리 표'!$P$25 = 표메인[[#This Row],[연령대]], 1, 0),IF('차트 정리 표'!$J$27=표메인[게임몰입도
청각적 효과],1,0)),1,0)</f>
        <v>0</v>
      </c>
      <c r="V106" s="34">
        <f>IF(AND(IF('차트 정리 표'!$P$25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표'!$P$2 = 표메인[[#This Row],[연령대]], 1, 0),IF(COUNT(표장르정리[[#This Row],[RPG]]),1,0)), 1, 0)</f>
        <v>0</v>
      </c>
      <c r="B107" s="3">
        <f>IF(AND(IF('차트 정리 표'!$P$2 = 표메인[[#This Row],[연령대]], 1, 0),IF(COUNT(표장르정리[[#This Row],[AOS]]),1,0)),1,0)</f>
        <v>0</v>
      </c>
      <c r="C107" s="3">
        <f>IF(AND(IF('차트 정리 표'!$P$2 = 표메인[[#This Row],[연령대]], 1, 0),IF(COUNT(표장르정리[[#This Row],[FPS]]),1,0)),1,0)</f>
        <v>0</v>
      </c>
      <c r="D107" s="3">
        <f>IF(AND(IF('차트 정리 표'!$P$2 = 표메인[[#This Row],[연령대]], 1, 0),IF(COUNT(표장르정리[[#This Row],[CCG]]),1,0)),1,0)</f>
        <v>0</v>
      </c>
      <c r="E107" s="3">
        <f>IF(AND(IF('차트 정리 표'!$P$2 = 표메인[[#This Row],[연령대]], 1, 0),IF(COUNT(표장르정리[[#This Row],[Roguelike]]),1,0)),1,0)</f>
        <v>0</v>
      </c>
      <c r="F107" s="3">
        <f>IF(AND(IF('차트 정리 표'!$P$2 = 표메인[[#This Row],[연령대]], 1, 0),IF(COUNT(표장르정리[[#This Row],[Soulslike]]),1,0)),1,0)</f>
        <v>0</v>
      </c>
      <c r="G107" s="3">
        <f>IF(AND(IF('차트 정리 표'!$P$2 = 표메인[[#This Row],[연령대]], 1, 0),IF(COUNT(표장르정리[[#This Row],[Rhythm]]),1,0)),1,0)</f>
        <v>0</v>
      </c>
      <c r="H107" s="3">
        <f>IF(AND(IF('차트 정리 표'!$P$2 = 표메인[[#This Row],[연령대]], 1, 0),IF(COUNT(표장르정리[[#This Row],[Racing]]),1,0)),1,0)</f>
        <v>0</v>
      </c>
      <c r="I107" s="3">
        <f>IF(AND(IF('차트 정리 표'!$P$2 = 표메인[[#This Row],[연령대]], 1, 0),IF(COUNT(표장르정리[[#This Row],[Sport]]),1,0)),1,0)</f>
        <v>0</v>
      </c>
      <c r="J107" s="3">
        <f>IF(AND(IF('차트 정리 표'!$P$2 = 표메인[[#This Row],[연령대]], 1, 0),IF(COUNT(표장르정리[[#This Row],[Stealth]]),1,0)),1,0)</f>
        <v>0</v>
      </c>
      <c r="K107" s="3">
        <f>IF(AND(IF('차트 정리 표'!$P$2 = 표메인[[#This Row],[연령대]], 1, 0),IF(COUNT(표장르정리[[#This Row],[Strategy]]),1,0)),1,0)</f>
        <v>0</v>
      </c>
      <c r="L107" s="3">
        <f>IF(AND(IF('차트 정리 표'!$P$2 = 표메인[[#This Row],[연령대]], 1, 0),IF(COUNT(표장르정리[[#This Row],[Puzzle]]),1,0)),1,0)</f>
        <v>0</v>
      </c>
      <c r="M107" s="3">
        <f>IF(AND(IF('차트 정리 표'!$P$2 = 표메인[[#This Row],[연령대]], 1, 0),IF(COUNT(표장르정리[[#This Row],[Board]]),1,0)),1,0)</f>
        <v>0</v>
      </c>
      <c r="N107" s="3">
        <f>IF(AND(IF('차트 정리 표'!$P$2 = 표메인[[#This Row],[연령대]], 1, 0),IF(COUNT(표장르정리[[#This Row],[Arcade]]),1,0)),1,0)</f>
        <v>0</v>
      </c>
      <c r="O107" s="3">
        <f>IF(AND(IF('차트 정리 표'!$P$2 = 표메인[[#This Row],[연령대]], 1, 0),IF(COUNT(표장르정리[[#This Row],[Simulation]]),1,0)),1,0)</f>
        <v>0</v>
      </c>
      <c r="P107" s="34">
        <f>IF(AND(IF('차트 정리 표'!$P$19 = 표메인[[#This Row],[연령대]], 1, 0),IF('차트 정리 표'!$J$20=표메인[[#This Row],[타격감
시각적 효과]],1,0)),1,0)</f>
        <v>0</v>
      </c>
      <c r="Q107" s="34">
        <f>IF(AND(IF('차트 정리 표'!$P$19 = 표메인[[#This Row],[연령대]], 1, 0),IF('차트 정리 표'!$J$21=표메인[[#This Row],[타격감
시각적 효과]],1,0)),1,0)</f>
        <v>0</v>
      </c>
      <c r="R107" s="34">
        <f>IF(AND(IF('차트 정리 표'!$P$19 = 표메인[[#This Row],[연령대]], 1, 0),IF('차트 정리 표'!$J$22=표메인[[#This Row],[타격감
시각적 효과]],1,0)),1,0)</f>
        <v>0</v>
      </c>
      <c r="S107" s="34">
        <f>IF(AND(IF('차트 정리 표'!$P$19 = 표메인[[#This Row],[연령대]], 1, 0),IF('차트 정리 표'!$J$23=표메인[[#This Row],[타격감
시각적 효과]],1,0)),1,0)</f>
        <v>0</v>
      </c>
      <c r="T107" s="34">
        <f>IF(AND(IF('차트 정리 표'!$P$25 = 표메인[[#This Row],[연령대]], 1, 0),IF('차트 정리 표'!$J$26=표메인[게임몰입도
청각적 효과],1,0)),1,0)</f>
        <v>0</v>
      </c>
      <c r="U107" s="34">
        <f>IF(AND(IF('차트 정리 표'!$P$25 = 표메인[[#This Row],[연령대]], 1, 0),IF('차트 정리 표'!$J$27=표메인[게임몰입도
청각적 효과],1,0)),1,0)</f>
        <v>0</v>
      </c>
      <c r="V107" s="34">
        <f>IF(AND(IF('차트 정리 표'!$P$25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표'!$P$2 = 표메인[[#This Row],[연령대]], 1, 0),IF(COUNT(표장르정리[[#This Row],[RPG]]),1,0)), 1, 0)</f>
        <v>0</v>
      </c>
      <c r="B108" s="3">
        <f>IF(AND(IF('차트 정리 표'!$P$2 = 표메인[[#This Row],[연령대]], 1, 0),IF(COUNT(표장르정리[[#This Row],[AOS]]),1,0)),1,0)</f>
        <v>0</v>
      </c>
      <c r="C108" s="3">
        <f>IF(AND(IF('차트 정리 표'!$P$2 = 표메인[[#This Row],[연령대]], 1, 0),IF(COUNT(표장르정리[[#This Row],[FPS]]),1,0)),1,0)</f>
        <v>0</v>
      </c>
      <c r="D108" s="3">
        <f>IF(AND(IF('차트 정리 표'!$P$2 = 표메인[[#This Row],[연령대]], 1, 0),IF(COUNT(표장르정리[[#This Row],[CCG]]),1,0)),1,0)</f>
        <v>0</v>
      </c>
      <c r="E108" s="3">
        <f>IF(AND(IF('차트 정리 표'!$P$2 = 표메인[[#This Row],[연령대]], 1, 0),IF(COUNT(표장르정리[[#This Row],[Roguelike]]),1,0)),1,0)</f>
        <v>0</v>
      </c>
      <c r="F108" s="3">
        <f>IF(AND(IF('차트 정리 표'!$P$2 = 표메인[[#This Row],[연령대]], 1, 0),IF(COUNT(표장르정리[[#This Row],[Soulslike]]),1,0)),1,0)</f>
        <v>0</v>
      </c>
      <c r="G108" s="3">
        <f>IF(AND(IF('차트 정리 표'!$P$2 = 표메인[[#This Row],[연령대]], 1, 0),IF(COUNT(표장르정리[[#This Row],[Rhythm]]),1,0)),1,0)</f>
        <v>0</v>
      </c>
      <c r="H108" s="3">
        <f>IF(AND(IF('차트 정리 표'!$P$2 = 표메인[[#This Row],[연령대]], 1, 0),IF(COUNT(표장르정리[[#This Row],[Racing]]),1,0)),1,0)</f>
        <v>0</v>
      </c>
      <c r="I108" s="3">
        <f>IF(AND(IF('차트 정리 표'!$P$2 = 표메인[[#This Row],[연령대]], 1, 0),IF(COUNT(표장르정리[[#This Row],[Sport]]),1,0)),1,0)</f>
        <v>0</v>
      </c>
      <c r="J108" s="3">
        <f>IF(AND(IF('차트 정리 표'!$P$2 = 표메인[[#This Row],[연령대]], 1, 0),IF(COUNT(표장르정리[[#This Row],[Stealth]]),1,0)),1,0)</f>
        <v>0</v>
      </c>
      <c r="K108" s="3">
        <f>IF(AND(IF('차트 정리 표'!$P$2 = 표메인[[#This Row],[연령대]], 1, 0),IF(COUNT(표장르정리[[#This Row],[Strategy]]),1,0)),1,0)</f>
        <v>0</v>
      </c>
      <c r="L108" s="3">
        <f>IF(AND(IF('차트 정리 표'!$P$2 = 표메인[[#This Row],[연령대]], 1, 0),IF(COUNT(표장르정리[[#This Row],[Puzzle]]),1,0)),1,0)</f>
        <v>0</v>
      </c>
      <c r="M108" s="3">
        <f>IF(AND(IF('차트 정리 표'!$P$2 = 표메인[[#This Row],[연령대]], 1, 0),IF(COUNT(표장르정리[[#This Row],[Board]]),1,0)),1,0)</f>
        <v>0</v>
      </c>
      <c r="N108" s="3">
        <f>IF(AND(IF('차트 정리 표'!$P$2 = 표메인[[#This Row],[연령대]], 1, 0),IF(COUNT(표장르정리[[#This Row],[Arcade]]),1,0)),1,0)</f>
        <v>0</v>
      </c>
      <c r="O108" s="3">
        <f>IF(AND(IF('차트 정리 표'!$P$2 = 표메인[[#This Row],[연령대]], 1, 0),IF(COUNT(표장르정리[[#This Row],[Simulation]]),1,0)),1,0)</f>
        <v>0</v>
      </c>
      <c r="P108" s="34">
        <f>IF(AND(IF('차트 정리 표'!$P$19 = 표메인[[#This Row],[연령대]], 1, 0),IF('차트 정리 표'!$J$20=표메인[[#This Row],[타격감
시각적 효과]],1,0)),1,0)</f>
        <v>0</v>
      </c>
      <c r="Q108" s="34">
        <f>IF(AND(IF('차트 정리 표'!$P$19 = 표메인[[#This Row],[연령대]], 1, 0),IF('차트 정리 표'!$J$21=표메인[[#This Row],[타격감
시각적 효과]],1,0)),1,0)</f>
        <v>0</v>
      </c>
      <c r="R108" s="34">
        <f>IF(AND(IF('차트 정리 표'!$P$19 = 표메인[[#This Row],[연령대]], 1, 0),IF('차트 정리 표'!$J$22=표메인[[#This Row],[타격감
시각적 효과]],1,0)),1,0)</f>
        <v>0</v>
      </c>
      <c r="S108" s="34">
        <f>IF(AND(IF('차트 정리 표'!$P$19 = 표메인[[#This Row],[연령대]], 1, 0),IF('차트 정리 표'!$J$23=표메인[[#This Row],[타격감
시각적 효과]],1,0)),1,0)</f>
        <v>0</v>
      </c>
      <c r="T108" s="34">
        <f>IF(AND(IF('차트 정리 표'!$P$25 = 표메인[[#This Row],[연령대]], 1, 0),IF('차트 정리 표'!$J$26=표메인[게임몰입도
청각적 효과],1,0)),1,0)</f>
        <v>0</v>
      </c>
      <c r="U108" s="34">
        <f>IF(AND(IF('차트 정리 표'!$P$25 = 표메인[[#This Row],[연령대]], 1, 0),IF('차트 정리 표'!$J$27=표메인[게임몰입도
청각적 효과],1,0)),1,0)</f>
        <v>0</v>
      </c>
      <c r="V108" s="34">
        <f>IF(AND(IF('차트 정리 표'!$P$25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표'!$P$2 = 표메인[[#This Row],[연령대]], 1, 0),IF(COUNT(표장르정리[[#This Row],[RPG]]),1,0)), 1, 0)</f>
        <v>0</v>
      </c>
      <c r="B109" s="3">
        <f>IF(AND(IF('차트 정리 표'!$P$2 = 표메인[[#This Row],[연령대]], 1, 0),IF(COUNT(표장르정리[[#This Row],[AOS]]),1,0)),1,0)</f>
        <v>0</v>
      </c>
      <c r="C109" s="3">
        <f>IF(AND(IF('차트 정리 표'!$P$2 = 표메인[[#This Row],[연령대]], 1, 0),IF(COUNT(표장르정리[[#This Row],[FPS]]),1,0)),1,0)</f>
        <v>0</v>
      </c>
      <c r="D109" s="3">
        <f>IF(AND(IF('차트 정리 표'!$P$2 = 표메인[[#This Row],[연령대]], 1, 0),IF(COUNT(표장르정리[[#This Row],[CCG]]),1,0)),1,0)</f>
        <v>0</v>
      </c>
      <c r="E109" s="3">
        <f>IF(AND(IF('차트 정리 표'!$P$2 = 표메인[[#This Row],[연령대]], 1, 0),IF(COUNT(표장르정리[[#This Row],[Roguelike]]),1,0)),1,0)</f>
        <v>0</v>
      </c>
      <c r="F109" s="3">
        <f>IF(AND(IF('차트 정리 표'!$P$2 = 표메인[[#This Row],[연령대]], 1, 0),IF(COUNT(표장르정리[[#This Row],[Soulslike]]),1,0)),1,0)</f>
        <v>0</v>
      </c>
      <c r="G109" s="3">
        <f>IF(AND(IF('차트 정리 표'!$P$2 = 표메인[[#This Row],[연령대]], 1, 0),IF(COUNT(표장르정리[[#This Row],[Rhythm]]),1,0)),1,0)</f>
        <v>0</v>
      </c>
      <c r="H109" s="3">
        <f>IF(AND(IF('차트 정리 표'!$P$2 = 표메인[[#This Row],[연령대]], 1, 0),IF(COUNT(표장르정리[[#This Row],[Racing]]),1,0)),1,0)</f>
        <v>0</v>
      </c>
      <c r="I109" s="3">
        <f>IF(AND(IF('차트 정리 표'!$P$2 = 표메인[[#This Row],[연령대]], 1, 0),IF(COUNT(표장르정리[[#This Row],[Sport]]),1,0)),1,0)</f>
        <v>0</v>
      </c>
      <c r="J109" s="3">
        <f>IF(AND(IF('차트 정리 표'!$P$2 = 표메인[[#This Row],[연령대]], 1, 0),IF(COUNT(표장르정리[[#This Row],[Stealth]]),1,0)),1,0)</f>
        <v>0</v>
      </c>
      <c r="K109" s="3">
        <f>IF(AND(IF('차트 정리 표'!$P$2 = 표메인[[#This Row],[연령대]], 1, 0),IF(COUNT(표장르정리[[#This Row],[Strategy]]),1,0)),1,0)</f>
        <v>0</v>
      </c>
      <c r="L109" s="3">
        <f>IF(AND(IF('차트 정리 표'!$P$2 = 표메인[[#This Row],[연령대]], 1, 0),IF(COUNT(표장르정리[[#This Row],[Puzzle]]),1,0)),1,0)</f>
        <v>0</v>
      </c>
      <c r="M109" s="3">
        <f>IF(AND(IF('차트 정리 표'!$P$2 = 표메인[[#This Row],[연령대]], 1, 0),IF(COUNT(표장르정리[[#This Row],[Board]]),1,0)),1,0)</f>
        <v>0</v>
      </c>
      <c r="N109" s="3">
        <f>IF(AND(IF('차트 정리 표'!$P$2 = 표메인[[#This Row],[연령대]], 1, 0),IF(COUNT(표장르정리[[#This Row],[Arcade]]),1,0)),1,0)</f>
        <v>0</v>
      </c>
      <c r="O109" s="3">
        <f>IF(AND(IF('차트 정리 표'!$P$2 = 표메인[[#This Row],[연령대]], 1, 0),IF(COUNT(표장르정리[[#This Row],[Simulation]]),1,0)),1,0)</f>
        <v>0</v>
      </c>
      <c r="P109" s="34">
        <f>IF(AND(IF('차트 정리 표'!$P$19 = 표메인[[#This Row],[연령대]], 1, 0),IF('차트 정리 표'!$J$20=표메인[[#This Row],[타격감
시각적 효과]],1,0)),1,0)</f>
        <v>0</v>
      </c>
      <c r="Q109" s="34">
        <f>IF(AND(IF('차트 정리 표'!$P$19 = 표메인[[#This Row],[연령대]], 1, 0),IF('차트 정리 표'!$J$21=표메인[[#This Row],[타격감
시각적 효과]],1,0)),1,0)</f>
        <v>0</v>
      </c>
      <c r="R109" s="34">
        <f>IF(AND(IF('차트 정리 표'!$P$19 = 표메인[[#This Row],[연령대]], 1, 0),IF('차트 정리 표'!$J$22=표메인[[#This Row],[타격감
시각적 효과]],1,0)),1,0)</f>
        <v>0</v>
      </c>
      <c r="S109" s="34">
        <f>IF(AND(IF('차트 정리 표'!$P$19 = 표메인[[#This Row],[연령대]], 1, 0),IF('차트 정리 표'!$J$23=표메인[[#This Row],[타격감
시각적 효과]],1,0)),1,0)</f>
        <v>0</v>
      </c>
      <c r="T109" s="34">
        <f>IF(AND(IF('차트 정리 표'!$P$25 = 표메인[[#This Row],[연령대]], 1, 0),IF('차트 정리 표'!$J$26=표메인[게임몰입도
청각적 효과],1,0)),1,0)</f>
        <v>0</v>
      </c>
      <c r="U109" s="34">
        <f>IF(AND(IF('차트 정리 표'!$P$25 = 표메인[[#This Row],[연령대]], 1, 0),IF('차트 정리 표'!$J$27=표메인[게임몰입도
청각적 효과],1,0)),1,0)</f>
        <v>0</v>
      </c>
      <c r="V109" s="34">
        <f>IF(AND(IF('차트 정리 표'!$P$25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표'!$P$2 = 표메인[[#This Row],[연령대]], 1, 0),IF(COUNT(표장르정리[[#This Row],[RPG]]),1,0)), 1, 0)</f>
        <v>0</v>
      </c>
      <c r="B110" s="3">
        <f>IF(AND(IF('차트 정리 표'!$P$2 = 표메인[[#This Row],[연령대]], 1, 0),IF(COUNT(표장르정리[[#This Row],[AOS]]),1,0)),1,0)</f>
        <v>0</v>
      </c>
      <c r="C110" s="3">
        <f>IF(AND(IF('차트 정리 표'!$P$2 = 표메인[[#This Row],[연령대]], 1, 0),IF(COUNT(표장르정리[[#This Row],[FPS]]),1,0)),1,0)</f>
        <v>0</v>
      </c>
      <c r="D110" s="3">
        <f>IF(AND(IF('차트 정리 표'!$P$2 = 표메인[[#This Row],[연령대]], 1, 0),IF(COUNT(표장르정리[[#This Row],[CCG]]),1,0)),1,0)</f>
        <v>0</v>
      </c>
      <c r="E110" s="3">
        <f>IF(AND(IF('차트 정리 표'!$P$2 = 표메인[[#This Row],[연령대]], 1, 0),IF(COUNT(표장르정리[[#This Row],[Roguelike]]),1,0)),1,0)</f>
        <v>0</v>
      </c>
      <c r="F110" s="3">
        <f>IF(AND(IF('차트 정리 표'!$P$2 = 표메인[[#This Row],[연령대]], 1, 0),IF(COUNT(표장르정리[[#This Row],[Soulslike]]),1,0)),1,0)</f>
        <v>0</v>
      </c>
      <c r="G110" s="3">
        <f>IF(AND(IF('차트 정리 표'!$P$2 = 표메인[[#This Row],[연령대]], 1, 0),IF(COUNT(표장르정리[[#This Row],[Rhythm]]),1,0)),1,0)</f>
        <v>0</v>
      </c>
      <c r="H110" s="3">
        <f>IF(AND(IF('차트 정리 표'!$P$2 = 표메인[[#This Row],[연령대]], 1, 0),IF(COUNT(표장르정리[[#This Row],[Racing]]),1,0)),1,0)</f>
        <v>0</v>
      </c>
      <c r="I110" s="3">
        <f>IF(AND(IF('차트 정리 표'!$P$2 = 표메인[[#This Row],[연령대]], 1, 0),IF(COUNT(표장르정리[[#This Row],[Sport]]),1,0)),1,0)</f>
        <v>0</v>
      </c>
      <c r="J110" s="3">
        <f>IF(AND(IF('차트 정리 표'!$P$2 = 표메인[[#This Row],[연령대]], 1, 0),IF(COUNT(표장르정리[[#This Row],[Stealth]]),1,0)),1,0)</f>
        <v>0</v>
      </c>
      <c r="K110" s="3">
        <f>IF(AND(IF('차트 정리 표'!$P$2 = 표메인[[#This Row],[연령대]], 1, 0),IF(COUNT(표장르정리[[#This Row],[Strategy]]),1,0)),1,0)</f>
        <v>0</v>
      </c>
      <c r="L110" s="3">
        <f>IF(AND(IF('차트 정리 표'!$P$2 = 표메인[[#This Row],[연령대]], 1, 0),IF(COUNT(표장르정리[[#This Row],[Puzzle]]),1,0)),1,0)</f>
        <v>0</v>
      </c>
      <c r="M110" s="3">
        <f>IF(AND(IF('차트 정리 표'!$P$2 = 표메인[[#This Row],[연령대]], 1, 0),IF(COUNT(표장르정리[[#This Row],[Board]]),1,0)),1,0)</f>
        <v>0</v>
      </c>
      <c r="N110" s="3">
        <f>IF(AND(IF('차트 정리 표'!$P$2 = 표메인[[#This Row],[연령대]], 1, 0),IF(COUNT(표장르정리[[#This Row],[Arcade]]),1,0)),1,0)</f>
        <v>0</v>
      </c>
      <c r="O110" s="3">
        <f>IF(AND(IF('차트 정리 표'!$P$2 = 표메인[[#This Row],[연령대]], 1, 0),IF(COUNT(표장르정리[[#This Row],[Simulation]]),1,0)),1,0)</f>
        <v>0</v>
      </c>
      <c r="P110" s="34">
        <f>IF(AND(IF('차트 정리 표'!$P$19 = 표메인[[#This Row],[연령대]], 1, 0),IF('차트 정리 표'!$J$20=표메인[[#This Row],[타격감
시각적 효과]],1,0)),1,0)</f>
        <v>0</v>
      </c>
      <c r="Q110" s="34">
        <f>IF(AND(IF('차트 정리 표'!$P$19 = 표메인[[#This Row],[연령대]], 1, 0),IF('차트 정리 표'!$J$21=표메인[[#This Row],[타격감
시각적 효과]],1,0)),1,0)</f>
        <v>0</v>
      </c>
      <c r="R110" s="34">
        <f>IF(AND(IF('차트 정리 표'!$P$19 = 표메인[[#This Row],[연령대]], 1, 0),IF('차트 정리 표'!$J$22=표메인[[#This Row],[타격감
시각적 효과]],1,0)),1,0)</f>
        <v>0</v>
      </c>
      <c r="S110" s="34">
        <f>IF(AND(IF('차트 정리 표'!$P$19 = 표메인[[#This Row],[연령대]], 1, 0),IF('차트 정리 표'!$J$23=표메인[[#This Row],[타격감
시각적 효과]],1,0)),1,0)</f>
        <v>0</v>
      </c>
      <c r="T110" s="34">
        <f>IF(AND(IF('차트 정리 표'!$P$25 = 표메인[[#This Row],[연령대]], 1, 0),IF('차트 정리 표'!$J$26=표메인[게임몰입도
청각적 효과],1,0)),1,0)</f>
        <v>0</v>
      </c>
      <c r="U110" s="34">
        <f>IF(AND(IF('차트 정리 표'!$P$25 = 표메인[[#This Row],[연령대]], 1, 0),IF('차트 정리 표'!$J$27=표메인[게임몰입도
청각적 효과],1,0)),1,0)</f>
        <v>0</v>
      </c>
      <c r="V110" s="34">
        <f>IF(AND(IF('차트 정리 표'!$P$25 = 표메인[[#This Row],[연령대]], 1, 0),IF('차트 정리 표'!$J$28=표메인[게임몰입도
청각적 효과],1,0)),1,0)</f>
        <v>0</v>
      </c>
    </row>
    <row r="111" spans="1:22" x14ac:dyDescent="0.3">
      <c r="A111" s="3">
        <f>IF(AND(IF('차트 정리 표'!$P$2 = 표메인[[#This Row],[연령대]], 1, 0),IF(COUNT(표장르정리[[#This Row],[RPG]]),1,0)), 1, 0)</f>
        <v>0</v>
      </c>
      <c r="B111" s="3">
        <f>IF(AND(IF('차트 정리 표'!$P$2 = 표메인[[#This Row],[연령대]], 1, 0),IF(COUNT(표장르정리[[#This Row],[AOS]]),1,0)),1,0)</f>
        <v>0</v>
      </c>
      <c r="C111" s="3">
        <f>IF(AND(IF('차트 정리 표'!$P$2 = 표메인[[#This Row],[연령대]], 1, 0),IF(COUNT(표장르정리[[#This Row],[FPS]]),1,0)),1,0)</f>
        <v>0</v>
      </c>
      <c r="D111" s="3">
        <f>IF(AND(IF('차트 정리 표'!$P$2 = 표메인[[#This Row],[연령대]], 1, 0),IF(COUNT(표장르정리[[#This Row],[CCG]]),1,0)),1,0)</f>
        <v>0</v>
      </c>
      <c r="E111" s="3">
        <f>IF(AND(IF('차트 정리 표'!$P$2 = 표메인[[#This Row],[연령대]], 1, 0),IF(COUNT(표장르정리[[#This Row],[Roguelike]]),1,0)),1,0)</f>
        <v>0</v>
      </c>
      <c r="F111" s="3">
        <f>IF(AND(IF('차트 정리 표'!$P$2 = 표메인[[#This Row],[연령대]], 1, 0),IF(COUNT(표장르정리[[#This Row],[Soulslike]]),1,0)),1,0)</f>
        <v>0</v>
      </c>
      <c r="G111" s="3">
        <f>IF(AND(IF('차트 정리 표'!$P$2 = 표메인[[#This Row],[연령대]], 1, 0),IF(COUNT(표장르정리[[#This Row],[Rhythm]]),1,0)),1,0)</f>
        <v>0</v>
      </c>
      <c r="H111" s="3">
        <f>IF(AND(IF('차트 정리 표'!$P$2 = 표메인[[#This Row],[연령대]], 1, 0),IF(COUNT(표장르정리[[#This Row],[Racing]]),1,0)),1,0)</f>
        <v>0</v>
      </c>
      <c r="I111" s="3">
        <f>IF(AND(IF('차트 정리 표'!$P$2 = 표메인[[#This Row],[연령대]], 1, 0),IF(COUNT(표장르정리[[#This Row],[Sport]]),1,0)),1,0)</f>
        <v>0</v>
      </c>
      <c r="J111" s="3">
        <f>IF(AND(IF('차트 정리 표'!$P$2 = 표메인[[#This Row],[연령대]], 1, 0),IF(COUNT(표장르정리[[#This Row],[Stealth]]),1,0)),1,0)</f>
        <v>0</v>
      </c>
      <c r="K111" s="3">
        <f>IF(AND(IF('차트 정리 표'!$P$2 = 표메인[[#This Row],[연령대]], 1, 0),IF(COUNT(표장르정리[[#This Row],[Strategy]]),1,0)),1,0)</f>
        <v>0</v>
      </c>
      <c r="L111" s="3">
        <f>IF(AND(IF('차트 정리 표'!$P$2 = 표메인[[#This Row],[연령대]], 1, 0),IF(COUNT(표장르정리[[#This Row],[Puzzle]]),1,0)),1,0)</f>
        <v>0</v>
      </c>
      <c r="M111" s="3">
        <f>IF(AND(IF('차트 정리 표'!$P$2 = 표메인[[#This Row],[연령대]], 1, 0),IF(COUNT(표장르정리[[#This Row],[Board]]),1,0)),1,0)</f>
        <v>0</v>
      </c>
      <c r="N111" s="3">
        <f>IF(AND(IF('차트 정리 표'!$P$2 = 표메인[[#This Row],[연령대]], 1, 0),IF(COUNT(표장르정리[[#This Row],[Arcade]]),1,0)),1,0)</f>
        <v>0</v>
      </c>
      <c r="O111" s="3">
        <f>IF(AND(IF('차트 정리 표'!$P$2 = 표메인[[#This Row],[연령대]], 1, 0),IF(COUNT(표장르정리[[#This Row],[Simulation]]),1,0)),1,0)</f>
        <v>0</v>
      </c>
      <c r="P111" s="34">
        <f>IF(AND(IF('차트 정리 표'!$P$19 = 표메인[[#This Row],[연령대]], 1, 0),IF('차트 정리 표'!$J$20=표메인[[#This Row],[타격감
시각적 효과]],1,0)),1,0)</f>
        <v>0</v>
      </c>
      <c r="Q111" s="34">
        <f>IF(AND(IF('차트 정리 표'!$P$19 = 표메인[[#This Row],[연령대]], 1, 0),IF('차트 정리 표'!$J$21=표메인[[#This Row],[타격감
시각적 효과]],1,0)),1,0)</f>
        <v>0</v>
      </c>
      <c r="R111" s="34">
        <f>IF(AND(IF('차트 정리 표'!$P$19 = 표메인[[#This Row],[연령대]], 1, 0),IF('차트 정리 표'!$J$22=표메인[[#This Row],[타격감
시각적 효과]],1,0)),1,0)</f>
        <v>0</v>
      </c>
      <c r="S111" s="34">
        <f>IF(AND(IF('차트 정리 표'!$P$19 = 표메인[[#This Row],[연령대]], 1, 0),IF('차트 정리 표'!$J$23=표메인[[#This Row],[타격감
시각적 효과]],1,0)),1,0)</f>
        <v>0</v>
      </c>
      <c r="T111" s="34">
        <f>IF(AND(IF('차트 정리 표'!$P$25 = 표메인[[#This Row],[연령대]], 1, 0),IF('차트 정리 표'!$J$26=표메인[게임몰입도
청각적 효과],1,0)),1,0)</f>
        <v>0</v>
      </c>
      <c r="U111" s="34">
        <f>IF(AND(IF('차트 정리 표'!$P$25 = 표메인[[#This Row],[연령대]], 1, 0),IF('차트 정리 표'!$J$27=표메인[게임몰입도
청각적 효과],1,0)),1,0)</f>
        <v>0</v>
      </c>
      <c r="V111" s="34">
        <f>IF(AND(IF('차트 정리 표'!$P$25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표'!$P$2 = 표메인[[#This Row],[연령대]], 1, 0),IF(COUNT(표장르정리[[#This Row],[RPG]]),1,0)), 1, 0)</f>
        <v>0</v>
      </c>
      <c r="B112" s="3">
        <f>IF(AND(IF('차트 정리 표'!$P$2 = 표메인[[#This Row],[연령대]], 1, 0),IF(COUNT(표장르정리[[#This Row],[AOS]]),1,0)),1,0)</f>
        <v>0</v>
      </c>
      <c r="C112" s="3">
        <f>IF(AND(IF('차트 정리 표'!$P$2 = 표메인[[#This Row],[연령대]], 1, 0),IF(COUNT(표장르정리[[#This Row],[FPS]]),1,0)),1,0)</f>
        <v>0</v>
      </c>
      <c r="D112" s="3">
        <f>IF(AND(IF('차트 정리 표'!$P$2 = 표메인[[#This Row],[연령대]], 1, 0),IF(COUNT(표장르정리[[#This Row],[CCG]]),1,0)),1,0)</f>
        <v>0</v>
      </c>
      <c r="E112" s="3">
        <f>IF(AND(IF('차트 정리 표'!$P$2 = 표메인[[#This Row],[연령대]], 1, 0),IF(COUNT(표장르정리[[#This Row],[Roguelike]]),1,0)),1,0)</f>
        <v>0</v>
      </c>
      <c r="F112" s="3">
        <f>IF(AND(IF('차트 정리 표'!$P$2 = 표메인[[#This Row],[연령대]], 1, 0),IF(COUNT(표장르정리[[#This Row],[Soulslike]]),1,0)),1,0)</f>
        <v>0</v>
      </c>
      <c r="G112" s="3">
        <f>IF(AND(IF('차트 정리 표'!$P$2 = 표메인[[#This Row],[연령대]], 1, 0),IF(COUNT(표장르정리[[#This Row],[Rhythm]]),1,0)),1,0)</f>
        <v>0</v>
      </c>
      <c r="H112" s="3">
        <f>IF(AND(IF('차트 정리 표'!$P$2 = 표메인[[#This Row],[연령대]], 1, 0),IF(COUNT(표장르정리[[#This Row],[Racing]]),1,0)),1,0)</f>
        <v>0</v>
      </c>
      <c r="I112" s="3">
        <f>IF(AND(IF('차트 정리 표'!$P$2 = 표메인[[#This Row],[연령대]], 1, 0),IF(COUNT(표장르정리[[#This Row],[Sport]]),1,0)),1,0)</f>
        <v>0</v>
      </c>
      <c r="J112" s="3">
        <f>IF(AND(IF('차트 정리 표'!$P$2 = 표메인[[#This Row],[연령대]], 1, 0),IF(COUNT(표장르정리[[#This Row],[Stealth]]),1,0)),1,0)</f>
        <v>0</v>
      </c>
      <c r="K112" s="3">
        <f>IF(AND(IF('차트 정리 표'!$P$2 = 표메인[[#This Row],[연령대]], 1, 0),IF(COUNT(표장르정리[[#This Row],[Strategy]]),1,0)),1,0)</f>
        <v>0</v>
      </c>
      <c r="L112" s="3">
        <f>IF(AND(IF('차트 정리 표'!$P$2 = 표메인[[#This Row],[연령대]], 1, 0),IF(COUNT(표장르정리[[#This Row],[Puzzle]]),1,0)),1,0)</f>
        <v>0</v>
      </c>
      <c r="M112" s="3">
        <f>IF(AND(IF('차트 정리 표'!$P$2 = 표메인[[#This Row],[연령대]], 1, 0),IF(COUNT(표장르정리[[#This Row],[Board]]),1,0)),1,0)</f>
        <v>0</v>
      </c>
      <c r="N112" s="3">
        <f>IF(AND(IF('차트 정리 표'!$P$2 = 표메인[[#This Row],[연령대]], 1, 0),IF(COUNT(표장르정리[[#This Row],[Arcade]]),1,0)),1,0)</f>
        <v>0</v>
      </c>
      <c r="O112" s="3">
        <f>IF(AND(IF('차트 정리 표'!$P$2 = 표메인[[#This Row],[연령대]], 1, 0),IF(COUNT(표장르정리[[#This Row],[Simulation]]),1,0)),1,0)</f>
        <v>0</v>
      </c>
      <c r="P112" s="34">
        <f>IF(AND(IF('차트 정리 표'!$P$19 = 표메인[[#This Row],[연령대]], 1, 0),IF('차트 정리 표'!$J$20=표메인[[#This Row],[타격감
시각적 효과]],1,0)),1,0)</f>
        <v>0</v>
      </c>
      <c r="Q112" s="34">
        <f>IF(AND(IF('차트 정리 표'!$P$19 = 표메인[[#This Row],[연령대]], 1, 0),IF('차트 정리 표'!$J$21=표메인[[#This Row],[타격감
시각적 효과]],1,0)),1,0)</f>
        <v>0</v>
      </c>
      <c r="R112" s="34">
        <f>IF(AND(IF('차트 정리 표'!$P$19 = 표메인[[#This Row],[연령대]], 1, 0),IF('차트 정리 표'!$J$22=표메인[[#This Row],[타격감
시각적 효과]],1,0)),1,0)</f>
        <v>0</v>
      </c>
      <c r="S112" s="34">
        <f>IF(AND(IF('차트 정리 표'!$P$19 = 표메인[[#This Row],[연령대]], 1, 0),IF('차트 정리 표'!$J$23=표메인[[#This Row],[타격감
시각적 효과]],1,0)),1,0)</f>
        <v>0</v>
      </c>
      <c r="T112" s="34">
        <f>IF(AND(IF('차트 정리 표'!$P$25 = 표메인[[#This Row],[연령대]], 1, 0),IF('차트 정리 표'!$J$26=표메인[게임몰입도
청각적 효과],1,0)),1,0)</f>
        <v>0</v>
      </c>
      <c r="U112" s="34">
        <f>IF(AND(IF('차트 정리 표'!$P$25 = 표메인[[#This Row],[연령대]], 1, 0),IF('차트 정리 표'!$J$27=표메인[게임몰입도
청각적 효과],1,0)),1,0)</f>
        <v>0</v>
      </c>
      <c r="V112" s="34">
        <f>IF(AND(IF('차트 정리 표'!$P$25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표'!$P$2 = 표메인[[#This Row],[연령대]], 1, 0),IF(COUNT(표장르정리[[#This Row],[RPG]]),1,0)), 1, 0)</f>
        <v>0</v>
      </c>
      <c r="B113" s="3">
        <f>IF(AND(IF('차트 정리 표'!$P$2 = 표메인[[#This Row],[연령대]], 1, 0),IF(COUNT(표장르정리[[#This Row],[AOS]]),1,0)),1,0)</f>
        <v>0</v>
      </c>
      <c r="C113" s="3">
        <f>IF(AND(IF('차트 정리 표'!$P$2 = 표메인[[#This Row],[연령대]], 1, 0),IF(COUNT(표장르정리[[#This Row],[FPS]]),1,0)),1,0)</f>
        <v>0</v>
      </c>
      <c r="D113" s="3">
        <f>IF(AND(IF('차트 정리 표'!$P$2 = 표메인[[#This Row],[연령대]], 1, 0),IF(COUNT(표장르정리[[#This Row],[CCG]]),1,0)),1,0)</f>
        <v>0</v>
      </c>
      <c r="E113" s="3">
        <f>IF(AND(IF('차트 정리 표'!$P$2 = 표메인[[#This Row],[연령대]], 1, 0),IF(COUNT(표장르정리[[#This Row],[Roguelike]]),1,0)),1,0)</f>
        <v>0</v>
      </c>
      <c r="F113" s="3">
        <f>IF(AND(IF('차트 정리 표'!$P$2 = 표메인[[#This Row],[연령대]], 1, 0),IF(COUNT(표장르정리[[#This Row],[Soulslike]]),1,0)),1,0)</f>
        <v>0</v>
      </c>
      <c r="G113" s="3">
        <f>IF(AND(IF('차트 정리 표'!$P$2 = 표메인[[#This Row],[연령대]], 1, 0),IF(COUNT(표장르정리[[#This Row],[Rhythm]]),1,0)),1,0)</f>
        <v>0</v>
      </c>
      <c r="H113" s="3">
        <f>IF(AND(IF('차트 정리 표'!$P$2 = 표메인[[#This Row],[연령대]], 1, 0),IF(COUNT(표장르정리[[#This Row],[Racing]]),1,0)),1,0)</f>
        <v>0</v>
      </c>
      <c r="I113" s="3">
        <f>IF(AND(IF('차트 정리 표'!$P$2 = 표메인[[#This Row],[연령대]], 1, 0),IF(COUNT(표장르정리[[#This Row],[Sport]]),1,0)),1,0)</f>
        <v>0</v>
      </c>
      <c r="J113" s="3">
        <f>IF(AND(IF('차트 정리 표'!$P$2 = 표메인[[#This Row],[연령대]], 1, 0),IF(COUNT(표장르정리[[#This Row],[Stealth]]),1,0)),1,0)</f>
        <v>0</v>
      </c>
      <c r="K113" s="3">
        <f>IF(AND(IF('차트 정리 표'!$P$2 = 표메인[[#This Row],[연령대]], 1, 0),IF(COUNT(표장르정리[[#This Row],[Strategy]]),1,0)),1,0)</f>
        <v>0</v>
      </c>
      <c r="L113" s="3">
        <f>IF(AND(IF('차트 정리 표'!$P$2 = 표메인[[#This Row],[연령대]], 1, 0),IF(COUNT(표장르정리[[#This Row],[Puzzle]]),1,0)),1,0)</f>
        <v>0</v>
      </c>
      <c r="M113" s="3">
        <f>IF(AND(IF('차트 정리 표'!$P$2 = 표메인[[#This Row],[연령대]], 1, 0),IF(COUNT(표장르정리[[#This Row],[Board]]),1,0)),1,0)</f>
        <v>0</v>
      </c>
      <c r="N113" s="3">
        <f>IF(AND(IF('차트 정리 표'!$P$2 = 표메인[[#This Row],[연령대]], 1, 0),IF(COUNT(표장르정리[[#This Row],[Arcade]]),1,0)),1,0)</f>
        <v>0</v>
      </c>
      <c r="O113" s="3">
        <f>IF(AND(IF('차트 정리 표'!$P$2 = 표메인[[#This Row],[연령대]], 1, 0),IF(COUNT(표장르정리[[#This Row],[Simulation]]),1,0)),1,0)</f>
        <v>0</v>
      </c>
      <c r="P113" s="34">
        <f>IF(AND(IF('차트 정리 표'!$P$19 = 표메인[[#This Row],[연령대]], 1, 0),IF('차트 정리 표'!$J$20=표메인[[#This Row],[타격감
시각적 효과]],1,0)),1,0)</f>
        <v>0</v>
      </c>
      <c r="Q113" s="34">
        <f>IF(AND(IF('차트 정리 표'!$P$19 = 표메인[[#This Row],[연령대]], 1, 0),IF('차트 정리 표'!$J$21=표메인[[#This Row],[타격감
시각적 효과]],1,0)),1,0)</f>
        <v>0</v>
      </c>
      <c r="R113" s="34">
        <f>IF(AND(IF('차트 정리 표'!$P$19 = 표메인[[#This Row],[연령대]], 1, 0),IF('차트 정리 표'!$J$22=표메인[[#This Row],[타격감
시각적 효과]],1,0)),1,0)</f>
        <v>0</v>
      </c>
      <c r="S113" s="34">
        <f>IF(AND(IF('차트 정리 표'!$P$19 = 표메인[[#This Row],[연령대]], 1, 0),IF('차트 정리 표'!$J$23=표메인[[#This Row],[타격감
시각적 효과]],1,0)),1,0)</f>
        <v>0</v>
      </c>
      <c r="T113" s="34">
        <f>IF(AND(IF('차트 정리 표'!$P$25 = 표메인[[#This Row],[연령대]], 1, 0),IF('차트 정리 표'!$J$26=표메인[게임몰입도
청각적 효과],1,0)),1,0)</f>
        <v>0</v>
      </c>
      <c r="U113" s="34">
        <f>IF(AND(IF('차트 정리 표'!$P$25 = 표메인[[#This Row],[연령대]], 1, 0),IF('차트 정리 표'!$J$27=표메인[게임몰입도
청각적 효과],1,0)),1,0)</f>
        <v>0</v>
      </c>
      <c r="V113" s="34">
        <f>IF(AND(IF('차트 정리 표'!$P$25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표'!$P$2 = 표메인[[#This Row],[연령대]], 1, 0),IF(COUNT(표장르정리[[#This Row],[RPG]]),1,0)), 1, 0)</f>
        <v>0</v>
      </c>
      <c r="B114" s="3">
        <f>IF(AND(IF('차트 정리 표'!$P$2 = 표메인[[#This Row],[연령대]], 1, 0),IF(COUNT(표장르정리[[#This Row],[AOS]]),1,0)),1,0)</f>
        <v>0</v>
      </c>
      <c r="C114" s="3">
        <f>IF(AND(IF('차트 정리 표'!$P$2 = 표메인[[#This Row],[연령대]], 1, 0),IF(COUNT(표장르정리[[#This Row],[FPS]]),1,0)),1,0)</f>
        <v>0</v>
      </c>
      <c r="D114" s="3">
        <f>IF(AND(IF('차트 정리 표'!$P$2 = 표메인[[#This Row],[연령대]], 1, 0),IF(COUNT(표장르정리[[#This Row],[CCG]]),1,0)),1,0)</f>
        <v>0</v>
      </c>
      <c r="E114" s="3">
        <f>IF(AND(IF('차트 정리 표'!$P$2 = 표메인[[#This Row],[연령대]], 1, 0),IF(COUNT(표장르정리[[#This Row],[Roguelike]]),1,0)),1,0)</f>
        <v>0</v>
      </c>
      <c r="F114" s="3">
        <f>IF(AND(IF('차트 정리 표'!$P$2 = 표메인[[#This Row],[연령대]], 1, 0),IF(COUNT(표장르정리[[#This Row],[Soulslike]]),1,0)),1,0)</f>
        <v>0</v>
      </c>
      <c r="G114" s="3">
        <f>IF(AND(IF('차트 정리 표'!$P$2 = 표메인[[#This Row],[연령대]], 1, 0),IF(COUNT(표장르정리[[#This Row],[Rhythm]]),1,0)),1,0)</f>
        <v>0</v>
      </c>
      <c r="H114" s="3">
        <f>IF(AND(IF('차트 정리 표'!$P$2 = 표메인[[#This Row],[연령대]], 1, 0),IF(COUNT(표장르정리[[#This Row],[Racing]]),1,0)),1,0)</f>
        <v>0</v>
      </c>
      <c r="I114" s="3">
        <f>IF(AND(IF('차트 정리 표'!$P$2 = 표메인[[#This Row],[연령대]], 1, 0),IF(COUNT(표장르정리[[#This Row],[Sport]]),1,0)),1,0)</f>
        <v>0</v>
      </c>
      <c r="J114" s="3">
        <f>IF(AND(IF('차트 정리 표'!$P$2 = 표메인[[#This Row],[연령대]], 1, 0),IF(COUNT(표장르정리[[#This Row],[Stealth]]),1,0)),1,0)</f>
        <v>0</v>
      </c>
      <c r="K114" s="3">
        <f>IF(AND(IF('차트 정리 표'!$P$2 = 표메인[[#This Row],[연령대]], 1, 0),IF(COUNT(표장르정리[[#This Row],[Strategy]]),1,0)),1,0)</f>
        <v>0</v>
      </c>
      <c r="L114" s="3">
        <f>IF(AND(IF('차트 정리 표'!$P$2 = 표메인[[#This Row],[연령대]], 1, 0),IF(COUNT(표장르정리[[#This Row],[Puzzle]]),1,0)),1,0)</f>
        <v>0</v>
      </c>
      <c r="M114" s="3">
        <f>IF(AND(IF('차트 정리 표'!$P$2 = 표메인[[#This Row],[연령대]], 1, 0),IF(COUNT(표장르정리[[#This Row],[Board]]),1,0)),1,0)</f>
        <v>0</v>
      </c>
      <c r="N114" s="3">
        <f>IF(AND(IF('차트 정리 표'!$P$2 = 표메인[[#This Row],[연령대]], 1, 0),IF(COUNT(표장르정리[[#This Row],[Arcade]]),1,0)),1,0)</f>
        <v>0</v>
      </c>
      <c r="O114" s="3">
        <f>IF(AND(IF('차트 정리 표'!$P$2 = 표메인[[#This Row],[연령대]], 1, 0),IF(COUNT(표장르정리[[#This Row],[Simulation]]),1,0)),1,0)</f>
        <v>0</v>
      </c>
      <c r="P114" s="34">
        <f>IF(AND(IF('차트 정리 표'!$P$19 = 표메인[[#This Row],[연령대]], 1, 0),IF('차트 정리 표'!$J$20=표메인[[#This Row],[타격감
시각적 효과]],1,0)),1,0)</f>
        <v>0</v>
      </c>
      <c r="Q114" s="34">
        <f>IF(AND(IF('차트 정리 표'!$P$19 = 표메인[[#This Row],[연령대]], 1, 0),IF('차트 정리 표'!$J$21=표메인[[#This Row],[타격감
시각적 효과]],1,0)),1,0)</f>
        <v>0</v>
      </c>
      <c r="R114" s="34">
        <f>IF(AND(IF('차트 정리 표'!$P$19 = 표메인[[#This Row],[연령대]], 1, 0),IF('차트 정리 표'!$J$22=표메인[[#This Row],[타격감
시각적 효과]],1,0)),1,0)</f>
        <v>0</v>
      </c>
      <c r="S114" s="34">
        <f>IF(AND(IF('차트 정리 표'!$P$19 = 표메인[[#This Row],[연령대]], 1, 0),IF('차트 정리 표'!$J$23=표메인[[#This Row],[타격감
시각적 효과]],1,0)),1,0)</f>
        <v>0</v>
      </c>
      <c r="T114" s="34">
        <f>IF(AND(IF('차트 정리 표'!$P$25 = 표메인[[#This Row],[연령대]], 1, 0),IF('차트 정리 표'!$J$26=표메인[게임몰입도
청각적 효과],1,0)),1,0)</f>
        <v>0</v>
      </c>
      <c r="U114" s="34">
        <f>IF(AND(IF('차트 정리 표'!$P$25 = 표메인[[#This Row],[연령대]], 1, 0),IF('차트 정리 표'!$J$27=표메인[게임몰입도
청각적 효과],1,0)),1,0)</f>
        <v>0</v>
      </c>
      <c r="V114" s="34">
        <f>IF(AND(IF('차트 정리 표'!$P$25 = 표메인[[#This Row],[연령대]], 1, 0),IF('차트 정리 표'!$J$28=표메인[게임몰입도
청각적 효과],1,0)),1,0)</f>
        <v>0</v>
      </c>
    </row>
    <row r="115" spans="1:22" x14ac:dyDescent="0.3">
      <c r="A115" s="3">
        <f>IF(AND(IF('차트 정리 표'!$P$2 = 표메인[[#This Row],[연령대]], 1, 0),IF(COUNT(표장르정리[[#This Row],[RPG]]),1,0)), 1, 0)</f>
        <v>0</v>
      </c>
      <c r="B115" s="3">
        <f>IF(AND(IF('차트 정리 표'!$P$2 = 표메인[[#This Row],[연령대]], 1, 0),IF(COUNT(표장르정리[[#This Row],[AOS]]),1,0)),1,0)</f>
        <v>0</v>
      </c>
      <c r="C115" s="3">
        <f>IF(AND(IF('차트 정리 표'!$P$2 = 표메인[[#This Row],[연령대]], 1, 0),IF(COUNT(표장르정리[[#This Row],[FPS]]),1,0)),1,0)</f>
        <v>0</v>
      </c>
      <c r="D115" s="3">
        <f>IF(AND(IF('차트 정리 표'!$P$2 = 표메인[[#This Row],[연령대]], 1, 0),IF(COUNT(표장르정리[[#This Row],[CCG]]),1,0)),1,0)</f>
        <v>0</v>
      </c>
      <c r="E115" s="3">
        <f>IF(AND(IF('차트 정리 표'!$P$2 = 표메인[[#This Row],[연령대]], 1, 0),IF(COUNT(표장르정리[[#This Row],[Roguelike]]),1,0)),1,0)</f>
        <v>0</v>
      </c>
      <c r="F115" s="3">
        <f>IF(AND(IF('차트 정리 표'!$P$2 = 표메인[[#This Row],[연령대]], 1, 0),IF(COUNT(표장르정리[[#This Row],[Soulslike]]),1,0)),1,0)</f>
        <v>0</v>
      </c>
      <c r="G115" s="3">
        <f>IF(AND(IF('차트 정리 표'!$P$2 = 표메인[[#This Row],[연령대]], 1, 0),IF(COUNT(표장르정리[[#This Row],[Rhythm]]),1,0)),1,0)</f>
        <v>0</v>
      </c>
      <c r="H115" s="3">
        <f>IF(AND(IF('차트 정리 표'!$P$2 = 표메인[[#This Row],[연령대]], 1, 0),IF(COUNT(표장르정리[[#This Row],[Racing]]),1,0)),1,0)</f>
        <v>0</v>
      </c>
      <c r="I115" s="3">
        <f>IF(AND(IF('차트 정리 표'!$P$2 = 표메인[[#This Row],[연령대]], 1, 0),IF(COUNT(표장르정리[[#This Row],[Sport]]),1,0)),1,0)</f>
        <v>0</v>
      </c>
      <c r="J115" s="3">
        <f>IF(AND(IF('차트 정리 표'!$P$2 = 표메인[[#This Row],[연령대]], 1, 0),IF(COUNT(표장르정리[[#This Row],[Stealth]]),1,0)),1,0)</f>
        <v>0</v>
      </c>
      <c r="K115" s="3">
        <f>IF(AND(IF('차트 정리 표'!$P$2 = 표메인[[#This Row],[연령대]], 1, 0),IF(COUNT(표장르정리[[#This Row],[Strategy]]),1,0)),1,0)</f>
        <v>0</v>
      </c>
      <c r="L115" s="3">
        <f>IF(AND(IF('차트 정리 표'!$P$2 = 표메인[[#This Row],[연령대]], 1, 0),IF(COUNT(표장르정리[[#This Row],[Puzzle]]),1,0)),1,0)</f>
        <v>0</v>
      </c>
      <c r="M115" s="3">
        <f>IF(AND(IF('차트 정리 표'!$P$2 = 표메인[[#This Row],[연령대]], 1, 0),IF(COUNT(표장르정리[[#This Row],[Board]]),1,0)),1,0)</f>
        <v>0</v>
      </c>
      <c r="N115" s="3">
        <f>IF(AND(IF('차트 정리 표'!$P$2 = 표메인[[#This Row],[연령대]], 1, 0),IF(COUNT(표장르정리[[#This Row],[Arcade]]),1,0)),1,0)</f>
        <v>0</v>
      </c>
      <c r="O115" s="3">
        <f>IF(AND(IF('차트 정리 표'!$P$2 = 표메인[[#This Row],[연령대]], 1, 0),IF(COUNT(표장르정리[[#This Row],[Simulation]]),1,0)),1,0)</f>
        <v>0</v>
      </c>
      <c r="P115" s="34">
        <f>IF(AND(IF('차트 정리 표'!$P$19 = 표메인[[#This Row],[연령대]], 1, 0),IF('차트 정리 표'!$J$20=표메인[[#This Row],[타격감
시각적 효과]],1,0)),1,0)</f>
        <v>0</v>
      </c>
      <c r="Q115" s="34">
        <f>IF(AND(IF('차트 정리 표'!$P$19 = 표메인[[#This Row],[연령대]], 1, 0),IF('차트 정리 표'!$J$21=표메인[[#This Row],[타격감
시각적 효과]],1,0)),1,0)</f>
        <v>0</v>
      </c>
      <c r="R115" s="34">
        <f>IF(AND(IF('차트 정리 표'!$P$19 = 표메인[[#This Row],[연령대]], 1, 0),IF('차트 정리 표'!$J$22=표메인[[#This Row],[타격감
시각적 효과]],1,0)),1,0)</f>
        <v>0</v>
      </c>
      <c r="S115" s="34">
        <f>IF(AND(IF('차트 정리 표'!$P$19 = 표메인[[#This Row],[연령대]], 1, 0),IF('차트 정리 표'!$J$23=표메인[[#This Row],[타격감
시각적 효과]],1,0)),1,0)</f>
        <v>0</v>
      </c>
      <c r="T115" s="34">
        <f>IF(AND(IF('차트 정리 표'!$P$25 = 표메인[[#This Row],[연령대]], 1, 0),IF('차트 정리 표'!$J$26=표메인[게임몰입도
청각적 효과],1,0)),1,0)</f>
        <v>0</v>
      </c>
      <c r="U115" s="34">
        <f>IF(AND(IF('차트 정리 표'!$P$25 = 표메인[[#This Row],[연령대]], 1, 0),IF('차트 정리 표'!$J$27=표메인[게임몰입도
청각적 효과],1,0)),1,0)</f>
        <v>0</v>
      </c>
      <c r="V115" s="34">
        <f>IF(AND(IF('차트 정리 표'!$P$25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표'!$P$2 = 표메인[[#This Row],[연령대]], 1, 0),IF(COUNT(표장르정리[[#This Row],[RPG]]),1,0)), 1, 0)</f>
        <v>0</v>
      </c>
      <c r="B116" s="3">
        <f>IF(AND(IF('차트 정리 표'!$P$2 = 표메인[[#This Row],[연령대]], 1, 0),IF(COUNT(표장르정리[[#This Row],[AOS]]),1,0)),1,0)</f>
        <v>0</v>
      </c>
      <c r="C116" s="3">
        <f>IF(AND(IF('차트 정리 표'!$P$2 = 표메인[[#This Row],[연령대]], 1, 0),IF(COUNT(표장르정리[[#This Row],[FPS]]),1,0)),1,0)</f>
        <v>0</v>
      </c>
      <c r="D116" s="3">
        <f>IF(AND(IF('차트 정리 표'!$P$2 = 표메인[[#This Row],[연령대]], 1, 0),IF(COUNT(표장르정리[[#This Row],[CCG]]),1,0)),1,0)</f>
        <v>0</v>
      </c>
      <c r="E116" s="3">
        <f>IF(AND(IF('차트 정리 표'!$P$2 = 표메인[[#This Row],[연령대]], 1, 0),IF(COUNT(표장르정리[[#This Row],[Roguelike]]),1,0)),1,0)</f>
        <v>0</v>
      </c>
      <c r="F116" s="3">
        <f>IF(AND(IF('차트 정리 표'!$P$2 = 표메인[[#This Row],[연령대]], 1, 0),IF(COUNT(표장르정리[[#This Row],[Soulslike]]),1,0)),1,0)</f>
        <v>0</v>
      </c>
      <c r="G116" s="3">
        <f>IF(AND(IF('차트 정리 표'!$P$2 = 표메인[[#This Row],[연령대]], 1, 0),IF(COUNT(표장르정리[[#This Row],[Rhythm]]),1,0)),1,0)</f>
        <v>0</v>
      </c>
      <c r="H116" s="3">
        <f>IF(AND(IF('차트 정리 표'!$P$2 = 표메인[[#This Row],[연령대]], 1, 0),IF(COUNT(표장르정리[[#This Row],[Racing]]),1,0)),1,0)</f>
        <v>0</v>
      </c>
      <c r="I116" s="3">
        <f>IF(AND(IF('차트 정리 표'!$P$2 = 표메인[[#This Row],[연령대]], 1, 0),IF(COUNT(표장르정리[[#This Row],[Sport]]),1,0)),1,0)</f>
        <v>0</v>
      </c>
      <c r="J116" s="3">
        <f>IF(AND(IF('차트 정리 표'!$P$2 = 표메인[[#This Row],[연령대]], 1, 0),IF(COUNT(표장르정리[[#This Row],[Stealth]]),1,0)),1,0)</f>
        <v>0</v>
      </c>
      <c r="K116" s="3">
        <f>IF(AND(IF('차트 정리 표'!$P$2 = 표메인[[#This Row],[연령대]], 1, 0),IF(COUNT(표장르정리[[#This Row],[Strategy]]),1,0)),1,0)</f>
        <v>0</v>
      </c>
      <c r="L116" s="3">
        <f>IF(AND(IF('차트 정리 표'!$P$2 = 표메인[[#This Row],[연령대]], 1, 0),IF(COUNT(표장르정리[[#This Row],[Puzzle]]),1,0)),1,0)</f>
        <v>0</v>
      </c>
      <c r="M116" s="3">
        <f>IF(AND(IF('차트 정리 표'!$P$2 = 표메인[[#This Row],[연령대]], 1, 0),IF(COUNT(표장르정리[[#This Row],[Board]]),1,0)),1,0)</f>
        <v>0</v>
      </c>
      <c r="N116" s="3">
        <f>IF(AND(IF('차트 정리 표'!$P$2 = 표메인[[#This Row],[연령대]], 1, 0),IF(COUNT(표장르정리[[#This Row],[Arcade]]),1,0)),1,0)</f>
        <v>0</v>
      </c>
      <c r="O116" s="3">
        <f>IF(AND(IF('차트 정리 표'!$P$2 = 표메인[[#This Row],[연령대]], 1, 0),IF(COUNT(표장르정리[[#This Row],[Simulation]]),1,0)),1,0)</f>
        <v>0</v>
      </c>
      <c r="P116" s="34">
        <f>IF(AND(IF('차트 정리 표'!$P$19 = 표메인[[#This Row],[연령대]], 1, 0),IF('차트 정리 표'!$J$20=표메인[[#This Row],[타격감
시각적 효과]],1,0)),1,0)</f>
        <v>0</v>
      </c>
      <c r="Q116" s="34">
        <f>IF(AND(IF('차트 정리 표'!$P$19 = 표메인[[#This Row],[연령대]], 1, 0),IF('차트 정리 표'!$J$21=표메인[[#This Row],[타격감
시각적 효과]],1,0)),1,0)</f>
        <v>0</v>
      </c>
      <c r="R116" s="34">
        <f>IF(AND(IF('차트 정리 표'!$P$19 = 표메인[[#This Row],[연령대]], 1, 0),IF('차트 정리 표'!$J$22=표메인[[#This Row],[타격감
시각적 효과]],1,0)),1,0)</f>
        <v>0</v>
      </c>
      <c r="S116" s="34">
        <f>IF(AND(IF('차트 정리 표'!$P$19 = 표메인[[#This Row],[연령대]], 1, 0),IF('차트 정리 표'!$J$23=표메인[[#This Row],[타격감
시각적 효과]],1,0)),1,0)</f>
        <v>0</v>
      </c>
      <c r="T116" s="34">
        <f>IF(AND(IF('차트 정리 표'!$P$25 = 표메인[[#This Row],[연령대]], 1, 0),IF('차트 정리 표'!$J$26=표메인[게임몰입도
청각적 효과],1,0)),1,0)</f>
        <v>0</v>
      </c>
      <c r="U116" s="34">
        <f>IF(AND(IF('차트 정리 표'!$P$25 = 표메인[[#This Row],[연령대]], 1, 0),IF('차트 정리 표'!$J$27=표메인[게임몰입도
청각적 효과],1,0)),1,0)</f>
        <v>0</v>
      </c>
      <c r="V116" s="34">
        <f>IF(AND(IF('차트 정리 표'!$P$25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표'!$P$2 = 표메인[[#This Row],[연령대]], 1, 0),IF(COUNT(표장르정리[[#This Row],[RPG]]),1,0)), 1, 0)</f>
        <v>0</v>
      </c>
      <c r="B117" s="3">
        <f>IF(AND(IF('차트 정리 표'!$P$2 = 표메인[[#This Row],[연령대]], 1, 0),IF(COUNT(표장르정리[[#This Row],[AOS]]),1,0)),1,0)</f>
        <v>0</v>
      </c>
      <c r="C117" s="3">
        <f>IF(AND(IF('차트 정리 표'!$P$2 = 표메인[[#This Row],[연령대]], 1, 0),IF(COUNT(표장르정리[[#This Row],[FPS]]),1,0)),1,0)</f>
        <v>0</v>
      </c>
      <c r="D117" s="3">
        <f>IF(AND(IF('차트 정리 표'!$P$2 = 표메인[[#This Row],[연령대]], 1, 0),IF(COUNT(표장르정리[[#This Row],[CCG]]),1,0)),1,0)</f>
        <v>0</v>
      </c>
      <c r="E117" s="3">
        <f>IF(AND(IF('차트 정리 표'!$P$2 = 표메인[[#This Row],[연령대]], 1, 0),IF(COUNT(표장르정리[[#This Row],[Roguelike]]),1,0)),1,0)</f>
        <v>0</v>
      </c>
      <c r="F117" s="3">
        <f>IF(AND(IF('차트 정리 표'!$P$2 = 표메인[[#This Row],[연령대]], 1, 0),IF(COUNT(표장르정리[[#This Row],[Soulslike]]),1,0)),1,0)</f>
        <v>0</v>
      </c>
      <c r="G117" s="3">
        <f>IF(AND(IF('차트 정리 표'!$P$2 = 표메인[[#This Row],[연령대]], 1, 0),IF(COUNT(표장르정리[[#This Row],[Rhythm]]),1,0)),1,0)</f>
        <v>0</v>
      </c>
      <c r="H117" s="3">
        <f>IF(AND(IF('차트 정리 표'!$P$2 = 표메인[[#This Row],[연령대]], 1, 0),IF(COUNT(표장르정리[[#This Row],[Racing]]),1,0)),1,0)</f>
        <v>0</v>
      </c>
      <c r="I117" s="3">
        <f>IF(AND(IF('차트 정리 표'!$P$2 = 표메인[[#This Row],[연령대]], 1, 0),IF(COUNT(표장르정리[[#This Row],[Sport]]),1,0)),1,0)</f>
        <v>0</v>
      </c>
      <c r="J117" s="3">
        <f>IF(AND(IF('차트 정리 표'!$P$2 = 표메인[[#This Row],[연령대]], 1, 0),IF(COUNT(표장르정리[[#This Row],[Stealth]]),1,0)),1,0)</f>
        <v>0</v>
      </c>
      <c r="K117" s="3">
        <f>IF(AND(IF('차트 정리 표'!$P$2 = 표메인[[#This Row],[연령대]], 1, 0),IF(COUNT(표장르정리[[#This Row],[Strategy]]),1,0)),1,0)</f>
        <v>0</v>
      </c>
      <c r="L117" s="3">
        <f>IF(AND(IF('차트 정리 표'!$P$2 = 표메인[[#This Row],[연령대]], 1, 0),IF(COUNT(표장르정리[[#This Row],[Puzzle]]),1,0)),1,0)</f>
        <v>0</v>
      </c>
      <c r="M117" s="3">
        <f>IF(AND(IF('차트 정리 표'!$P$2 = 표메인[[#This Row],[연령대]], 1, 0),IF(COUNT(표장르정리[[#This Row],[Board]]),1,0)),1,0)</f>
        <v>0</v>
      </c>
      <c r="N117" s="3">
        <f>IF(AND(IF('차트 정리 표'!$P$2 = 표메인[[#This Row],[연령대]], 1, 0),IF(COUNT(표장르정리[[#This Row],[Arcade]]),1,0)),1,0)</f>
        <v>0</v>
      </c>
      <c r="O117" s="3">
        <f>IF(AND(IF('차트 정리 표'!$P$2 = 표메인[[#This Row],[연령대]], 1, 0),IF(COUNT(표장르정리[[#This Row],[Simulation]]),1,0)),1,0)</f>
        <v>0</v>
      </c>
      <c r="P117" s="34">
        <f>IF(AND(IF('차트 정리 표'!$P$19 = 표메인[[#This Row],[연령대]], 1, 0),IF('차트 정리 표'!$J$20=표메인[[#This Row],[타격감
시각적 효과]],1,0)),1,0)</f>
        <v>0</v>
      </c>
      <c r="Q117" s="34">
        <f>IF(AND(IF('차트 정리 표'!$P$19 = 표메인[[#This Row],[연령대]], 1, 0),IF('차트 정리 표'!$J$21=표메인[[#This Row],[타격감
시각적 효과]],1,0)),1,0)</f>
        <v>0</v>
      </c>
      <c r="R117" s="34">
        <f>IF(AND(IF('차트 정리 표'!$P$19 = 표메인[[#This Row],[연령대]], 1, 0),IF('차트 정리 표'!$J$22=표메인[[#This Row],[타격감
시각적 효과]],1,0)),1,0)</f>
        <v>0</v>
      </c>
      <c r="S117" s="34">
        <f>IF(AND(IF('차트 정리 표'!$P$19 = 표메인[[#This Row],[연령대]], 1, 0),IF('차트 정리 표'!$J$23=표메인[[#This Row],[타격감
시각적 효과]],1,0)),1,0)</f>
        <v>0</v>
      </c>
      <c r="T117" s="34">
        <f>IF(AND(IF('차트 정리 표'!$P$25 = 표메인[[#This Row],[연령대]], 1, 0),IF('차트 정리 표'!$J$26=표메인[게임몰입도
청각적 효과],1,0)),1,0)</f>
        <v>0</v>
      </c>
      <c r="U117" s="34">
        <f>IF(AND(IF('차트 정리 표'!$P$25 = 표메인[[#This Row],[연령대]], 1, 0),IF('차트 정리 표'!$J$27=표메인[게임몰입도
청각적 효과],1,0)),1,0)</f>
        <v>0</v>
      </c>
      <c r="V117" s="34">
        <f>IF(AND(IF('차트 정리 표'!$P$25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표'!$P$2 = 표메인[[#This Row],[연령대]], 1, 0),IF(COUNT(표장르정리[[#This Row],[RPG]]),1,0)), 1, 0)</f>
        <v>0</v>
      </c>
      <c r="B118" s="3">
        <f>IF(AND(IF('차트 정리 표'!$P$2 = 표메인[[#This Row],[연령대]], 1, 0),IF(COUNT(표장르정리[[#This Row],[AOS]]),1,0)),1,0)</f>
        <v>0</v>
      </c>
      <c r="C118" s="3">
        <f>IF(AND(IF('차트 정리 표'!$P$2 = 표메인[[#This Row],[연령대]], 1, 0),IF(COUNT(표장르정리[[#This Row],[FPS]]),1,0)),1,0)</f>
        <v>0</v>
      </c>
      <c r="D118" s="3">
        <f>IF(AND(IF('차트 정리 표'!$P$2 = 표메인[[#This Row],[연령대]], 1, 0),IF(COUNT(표장르정리[[#This Row],[CCG]]),1,0)),1,0)</f>
        <v>0</v>
      </c>
      <c r="E118" s="3">
        <f>IF(AND(IF('차트 정리 표'!$P$2 = 표메인[[#This Row],[연령대]], 1, 0),IF(COUNT(표장르정리[[#This Row],[Roguelike]]),1,0)),1,0)</f>
        <v>0</v>
      </c>
      <c r="F118" s="3">
        <f>IF(AND(IF('차트 정리 표'!$P$2 = 표메인[[#This Row],[연령대]], 1, 0),IF(COUNT(표장르정리[[#This Row],[Soulslike]]),1,0)),1,0)</f>
        <v>0</v>
      </c>
      <c r="G118" s="3">
        <f>IF(AND(IF('차트 정리 표'!$P$2 = 표메인[[#This Row],[연령대]], 1, 0),IF(COUNT(표장르정리[[#This Row],[Rhythm]]),1,0)),1,0)</f>
        <v>0</v>
      </c>
      <c r="H118" s="3">
        <f>IF(AND(IF('차트 정리 표'!$P$2 = 표메인[[#This Row],[연령대]], 1, 0),IF(COUNT(표장르정리[[#This Row],[Racing]]),1,0)),1,0)</f>
        <v>0</v>
      </c>
      <c r="I118" s="3">
        <f>IF(AND(IF('차트 정리 표'!$P$2 = 표메인[[#This Row],[연령대]], 1, 0),IF(COUNT(표장르정리[[#This Row],[Sport]]),1,0)),1,0)</f>
        <v>0</v>
      </c>
      <c r="J118" s="3">
        <f>IF(AND(IF('차트 정리 표'!$P$2 = 표메인[[#This Row],[연령대]], 1, 0),IF(COUNT(표장르정리[[#This Row],[Stealth]]),1,0)),1,0)</f>
        <v>0</v>
      </c>
      <c r="K118" s="3">
        <f>IF(AND(IF('차트 정리 표'!$P$2 = 표메인[[#This Row],[연령대]], 1, 0),IF(COUNT(표장르정리[[#This Row],[Strategy]]),1,0)),1,0)</f>
        <v>0</v>
      </c>
      <c r="L118" s="3">
        <f>IF(AND(IF('차트 정리 표'!$P$2 = 표메인[[#This Row],[연령대]], 1, 0),IF(COUNT(표장르정리[[#This Row],[Puzzle]]),1,0)),1,0)</f>
        <v>0</v>
      </c>
      <c r="M118" s="3">
        <f>IF(AND(IF('차트 정리 표'!$P$2 = 표메인[[#This Row],[연령대]], 1, 0),IF(COUNT(표장르정리[[#This Row],[Board]]),1,0)),1,0)</f>
        <v>0</v>
      </c>
      <c r="N118" s="3">
        <f>IF(AND(IF('차트 정리 표'!$P$2 = 표메인[[#This Row],[연령대]], 1, 0),IF(COUNT(표장르정리[[#This Row],[Arcade]]),1,0)),1,0)</f>
        <v>0</v>
      </c>
      <c r="O118" s="3">
        <f>IF(AND(IF('차트 정리 표'!$P$2 = 표메인[[#This Row],[연령대]], 1, 0),IF(COUNT(표장르정리[[#This Row],[Simulation]]),1,0)),1,0)</f>
        <v>0</v>
      </c>
      <c r="P118" s="34">
        <f>IF(AND(IF('차트 정리 표'!$P$19 = 표메인[[#This Row],[연령대]], 1, 0),IF('차트 정리 표'!$J$20=표메인[[#This Row],[타격감
시각적 효과]],1,0)),1,0)</f>
        <v>0</v>
      </c>
      <c r="Q118" s="34">
        <f>IF(AND(IF('차트 정리 표'!$P$19 = 표메인[[#This Row],[연령대]], 1, 0),IF('차트 정리 표'!$J$21=표메인[[#This Row],[타격감
시각적 효과]],1,0)),1,0)</f>
        <v>0</v>
      </c>
      <c r="R118" s="34">
        <f>IF(AND(IF('차트 정리 표'!$P$19 = 표메인[[#This Row],[연령대]], 1, 0),IF('차트 정리 표'!$J$22=표메인[[#This Row],[타격감
시각적 효과]],1,0)),1,0)</f>
        <v>0</v>
      </c>
      <c r="S118" s="34">
        <f>IF(AND(IF('차트 정리 표'!$P$19 = 표메인[[#This Row],[연령대]], 1, 0),IF('차트 정리 표'!$J$23=표메인[[#This Row],[타격감
시각적 효과]],1,0)),1,0)</f>
        <v>0</v>
      </c>
      <c r="T118" s="34">
        <f>IF(AND(IF('차트 정리 표'!$P$25 = 표메인[[#This Row],[연령대]], 1, 0),IF('차트 정리 표'!$J$26=표메인[게임몰입도
청각적 효과],1,0)),1,0)</f>
        <v>0</v>
      </c>
      <c r="U118" s="34">
        <f>IF(AND(IF('차트 정리 표'!$P$25 = 표메인[[#This Row],[연령대]], 1, 0),IF('차트 정리 표'!$J$27=표메인[게임몰입도
청각적 효과],1,0)),1,0)</f>
        <v>0</v>
      </c>
      <c r="V118" s="34">
        <f>IF(AND(IF('차트 정리 표'!$P$25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표'!$P$2 = 표메인[[#This Row],[연령대]], 1, 0),IF(COUNT(표장르정리[[#This Row],[RPG]]),1,0)), 1, 0)</f>
        <v>0</v>
      </c>
      <c r="B119" s="3">
        <f>IF(AND(IF('차트 정리 표'!$P$2 = 표메인[[#This Row],[연령대]], 1, 0),IF(COUNT(표장르정리[[#This Row],[AOS]]),1,0)),1,0)</f>
        <v>0</v>
      </c>
      <c r="C119" s="3">
        <f>IF(AND(IF('차트 정리 표'!$P$2 = 표메인[[#This Row],[연령대]], 1, 0),IF(COUNT(표장르정리[[#This Row],[FPS]]),1,0)),1,0)</f>
        <v>0</v>
      </c>
      <c r="D119" s="3">
        <f>IF(AND(IF('차트 정리 표'!$P$2 = 표메인[[#This Row],[연령대]], 1, 0),IF(COUNT(표장르정리[[#This Row],[CCG]]),1,0)),1,0)</f>
        <v>0</v>
      </c>
      <c r="E119" s="3">
        <f>IF(AND(IF('차트 정리 표'!$P$2 = 표메인[[#This Row],[연령대]], 1, 0),IF(COUNT(표장르정리[[#This Row],[Roguelike]]),1,0)),1,0)</f>
        <v>0</v>
      </c>
      <c r="F119" s="3">
        <f>IF(AND(IF('차트 정리 표'!$P$2 = 표메인[[#This Row],[연령대]], 1, 0),IF(COUNT(표장르정리[[#This Row],[Soulslike]]),1,0)),1,0)</f>
        <v>0</v>
      </c>
      <c r="G119" s="3">
        <f>IF(AND(IF('차트 정리 표'!$P$2 = 표메인[[#This Row],[연령대]], 1, 0),IF(COUNT(표장르정리[[#This Row],[Rhythm]]),1,0)),1,0)</f>
        <v>0</v>
      </c>
      <c r="H119" s="3">
        <f>IF(AND(IF('차트 정리 표'!$P$2 = 표메인[[#This Row],[연령대]], 1, 0),IF(COUNT(표장르정리[[#This Row],[Racing]]),1,0)),1,0)</f>
        <v>0</v>
      </c>
      <c r="I119" s="3">
        <f>IF(AND(IF('차트 정리 표'!$P$2 = 표메인[[#This Row],[연령대]], 1, 0),IF(COUNT(표장르정리[[#This Row],[Sport]]),1,0)),1,0)</f>
        <v>0</v>
      </c>
      <c r="J119" s="3">
        <f>IF(AND(IF('차트 정리 표'!$P$2 = 표메인[[#This Row],[연령대]], 1, 0),IF(COUNT(표장르정리[[#This Row],[Stealth]]),1,0)),1,0)</f>
        <v>0</v>
      </c>
      <c r="K119" s="3">
        <f>IF(AND(IF('차트 정리 표'!$P$2 = 표메인[[#This Row],[연령대]], 1, 0),IF(COUNT(표장르정리[[#This Row],[Strategy]]),1,0)),1,0)</f>
        <v>0</v>
      </c>
      <c r="L119" s="3">
        <f>IF(AND(IF('차트 정리 표'!$P$2 = 표메인[[#This Row],[연령대]], 1, 0),IF(COUNT(표장르정리[[#This Row],[Puzzle]]),1,0)),1,0)</f>
        <v>0</v>
      </c>
      <c r="M119" s="3">
        <f>IF(AND(IF('차트 정리 표'!$P$2 = 표메인[[#This Row],[연령대]], 1, 0),IF(COUNT(표장르정리[[#This Row],[Board]]),1,0)),1,0)</f>
        <v>0</v>
      </c>
      <c r="N119" s="3">
        <f>IF(AND(IF('차트 정리 표'!$P$2 = 표메인[[#This Row],[연령대]], 1, 0),IF(COUNT(표장르정리[[#This Row],[Arcade]]),1,0)),1,0)</f>
        <v>0</v>
      </c>
      <c r="O119" s="3">
        <f>IF(AND(IF('차트 정리 표'!$P$2 = 표메인[[#This Row],[연령대]], 1, 0),IF(COUNT(표장르정리[[#This Row],[Simulation]]),1,0)),1,0)</f>
        <v>0</v>
      </c>
      <c r="P119" s="34">
        <f>IF(AND(IF('차트 정리 표'!$P$19 = 표메인[[#This Row],[연령대]], 1, 0),IF('차트 정리 표'!$J$20=표메인[[#This Row],[타격감
시각적 효과]],1,0)),1,0)</f>
        <v>0</v>
      </c>
      <c r="Q119" s="34">
        <f>IF(AND(IF('차트 정리 표'!$P$19 = 표메인[[#This Row],[연령대]], 1, 0),IF('차트 정리 표'!$J$21=표메인[[#This Row],[타격감
시각적 효과]],1,0)),1,0)</f>
        <v>0</v>
      </c>
      <c r="R119" s="34">
        <f>IF(AND(IF('차트 정리 표'!$P$19 = 표메인[[#This Row],[연령대]], 1, 0),IF('차트 정리 표'!$J$22=표메인[[#This Row],[타격감
시각적 효과]],1,0)),1,0)</f>
        <v>0</v>
      </c>
      <c r="S119" s="34">
        <f>IF(AND(IF('차트 정리 표'!$P$19 = 표메인[[#This Row],[연령대]], 1, 0),IF('차트 정리 표'!$J$23=표메인[[#This Row],[타격감
시각적 효과]],1,0)),1,0)</f>
        <v>0</v>
      </c>
      <c r="T119" s="34">
        <f>IF(AND(IF('차트 정리 표'!$P$25 = 표메인[[#This Row],[연령대]], 1, 0),IF('차트 정리 표'!$J$26=표메인[게임몰입도
청각적 효과],1,0)),1,0)</f>
        <v>0</v>
      </c>
      <c r="U119" s="34">
        <f>IF(AND(IF('차트 정리 표'!$P$25 = 표메인[[#This Row],[연령대]], 1, 0),IF('차트 정리 표'!$J$27=표메인[게임몰입도
청각적 효과],1,0)),1,0)</f>
        <v>0</v>
      </c>
      <c r="V119" s="34">
        <f>IF(AND(IF('차트 정리 표'!$P$25 = 표메인[[#This Row],[연령대]], 1, 0),IF('차트 정리 표'!$J$28=표메인[게임몰입도
청각적 효과],1,0)),1,0)</f>
        <v>0</v>
      </c>
    </row>
    <row r="120" spans="1:22" x14ac:dyDescent="0.3">
      <c r="A120" s="3">
        <f>IF(AND(IF('차트 정리 표'!$P$2 = 표메인[[#This Row],[연령대]], 1, 0),IF(COUNT(표장르정리[[#This Row],[RPG]]),1,0)), 1, 0)</f>
        <v>0</v>
      </c>
      <c r="B120" s="3">
        <f>IF(AND(IF('차트 정리 표'!$P$2 = 표메인[[#This Row],[연령대]], 1, 0),IF(COUNT(표장르정리[[#This Row],[AOS]]),1,0)),1,0)</f>
        <v>0</v>
      </c>
      <c r="C120" s="3">
        <f>IF(AND(IF('차트 정리 표'!$P$2 = 표메인[[#This Row],[연령대]], 1, 0),IF(COUNT(표장르정리[[#This Row],[FPS]]),1,0)),1,0)</f>
        <v>0</v>
      </c>
      <c r="D120" s="3">
        <f>IF(AND(IF('차트 정리 표'!$P$2 = 표메인[[#This Row],[연령대]], 1, 0),IF(COUNT(표장르정리[[#This Row],[CCG]]),1,0)),1,0)</f>
        <v>0</v>
      </c>
      <c r="E120" s="3">
        <f>IF(AND(IF('차트 정리 표'!$P$2 = 표메인[[#This Row],[연령대]], 1, 0),IF(COUNT(표장르정리[[#This Row],[Roguelike]]),1,0)),1,0)</f>
        <v>0</v>
      </c>
      <c r="F120" s="3">
        <f>IF(AND(IF('차트 정리 표'!$P$2 = 표메인[[#This Row],[연령대]], 1, 0),IF(COUNT(표장르정리[[#This Row],[Soulslike]]),1,0)),1,0)</f>
        <v>0</v>
      </c>
      <c r="G120" s="3">
        <f>IF(AND(IF('차트 정리 표'!$P$2 = 표메인[[#This Row],[연령대]], 1, 0),IF(COUNT(표장르정리[[#This Row],[Rhythm]]),1,0)),1,0)</f>
        <v>0</v>
      </c>
      <c r="H120" s="3">
        <f>IF(AND(IF('차트 정리 표'!$P$2 = 표메인[[#This Row],[연령대]], 1, 0),IF(COUNT(표장르정리[[#This Row],[Racing]]),1,0)),1,0)</f>
        <v>0</v>
      </c>
      <c r="I120" s="3">
        <f>IF(AND(IF('차트 정리 표'!$P$2 = 표메인[[#This Row],[연령대]], 1, 0),IF(COUNT(표장르정리[[#This Row],[Sport]]),1,0)),1,0)</f>
        <v>0</v>
      </c>
      <c r="J120" s="3">
        <f>IF(AND(IF('차트 정리 표'!$P$2 = 표메인[[#This Row],[연령대]], 1, 0),IF(COUNT(표장르정리[[#This Row],[Stealth]]),1,0)),1,0)</f>
        <v>0</v>
      </c>
      <c r="K120" s="3">
        <f>IF(AND(IF('차트 정리 표'!$P$2 = 표메인[[#This Row],[연령대]], 1, 0),IF(COUNT(표장르정리[[#This Row],[Strategy]]),1,0)),1,0)</f>
        <v>0</v>
      </c>
      <c r="L120" s="3">
        <f>IF(AND(IF('차트 정리 표'!$P$2 = 표메인[[#This Row],[연령대]], 1, 0),IF(COUNT(표장르정리[[#This Row],[Puzzle]]),1,0)),1,0)</f>
        <v>0</v>
      </c>
      <c r="M120" s="3">
        <f>IF(AND(IF('차트 정리 표'!$P$2 = 표메인[[#This Row],[연령대]], 1, 0),IF(COUNT(표장르정리[[#This Row],[Board]]),1,0)),1,0)</f>
        <v>0</v>
      </c>
      <c r="N120" s="3">
        <f>IF(AND(IF('차트 정리 표'!$P$2 = 표메인[[#This Row],[연령대]], 1, 0),IF(COUNT(표장르정리[[#This Row],[Arcade]]),1,0)),1,0)</f>
        <v>0</v>
      </c>
      <c r="O120" s="3">
        <f>IF(AND(IF('차트 정리 표'!$P$2 = 표메인[[#This Row],[연령대]], 1, 0),IF(COUNT(표장르정리[[#This Row],[Simulation]]),1,0)),1,0)</f>
        <v>0</v>
      </c>
      <c r="P120" s="34">
        <f>IF(AND(IF('차트 정리 표'!$P$19 = 표메인[[#This Row],[연령대]], 1, 0),IF('차트 정리 표'!$J$20=표메인[[#This Row],[타격감
시각적 효과]],1,0)),1,0)</f>
        <v>0</v>
      </c>
      <c r="Q120" s="34">
        <f>IF(AND(IF('차트 정리 표'!$P$19 = 표메인[[#This Row],[연령대]], 1, 0),IF('차트 정리 표'!$J$21=표메인[[#This Row],[타격감
시각적 효과]],1,0)),1,0)</f>
        <v>0</v>
      </c>
      <c r="R120" s="34">
        <f>IF(AND(IF('차트 정리 표'!$P$19 = 표메인[[#This Row],[연령대]], 1, 0),IF('차트 정리 표'!$J$22=표메인[[#This Row],[타격감
시각적 효과]],1,0)),1,0)</f>
        <v>0</v>
      </c>
      <c r="S120" s="34">
        <f>IF(AND(IF('차트 정리 표'!$P$19 = 표메인[[#This Row],[연령대]], 1, 0),IF('차트 정리 표'!$J$23=표메인[[#This Row],[타격감
시각적 효과]],1,0)),1,0)</f>
        <v>0</v>
      </c>
      <c r="T120" s="34">
        <f>IF(AND(IF('차트 정리 표'!$P$25 = 표메인[[#This Row],[연령대]], 1, 0),IF('차트 정리 표'!$J$26=표메인[게임몰입도
청각적 효과],1,0)),1,0)</f>
        <v>0</v>
      </c>
      <c r="U120" s="34">
        <f>IF(AND(IF('차트 정리 표'!$P$25 = 표메인[[#This Row],[연령대]], 1, 0),IF('차트 정리 표'!$J$27=표메인[게임몰입도
청각적 효과],1,0)),1,0)</f>
        <v>0</v>
      </c>
      <c r="V120" s="34">
        <f>IF(AND(IF('차트 정리 표'!$P$25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표'!$P$2 = 표메인[[#This Row],[연령대]], 1, 0),IF(COUNT(표장르정리[[#This Row],[RPG]]),1,0)), 1, 0)</f>
        <v>0</v>
      </c>
      <c r="B121" s="3">
        <f>IF(AND(IF('차트 정리 표'!$P$2 = 표메인[[#This Row],[연령대]], 1, 0),IF(COUNT(표장르정리[[#This Row],[AOS]]),1,0)),1,0)</f>
        <v>0</v>
      </c>
      <c r="C121" s="3">
        <f>IF(AND(IF('차트 정리 표'!$P$2 = 표메인[[#This Row],[연령대]], 1, 0),IF(COUNT(표장르정리[[#This Row],[FPS]]),1,0)),1,0)</f>
        <v>0</v>
      </c>
      <c r="D121" s="3">
        <f>IF(AND(IF('차트 정리 표'!$P$2 = 표메인[[#This Row],[연령대]], 1, 0),IF(COUNT(표장르정리[[#This Row],[CCG]]),1,0)),1,0)</f>
        <v>0</v>
      </c>
      <c r="E121" s="3">
        <f>IF(AND(IF('차트 정리 표'!$P$2 = 표메인[[#This Row],[연령대]], 1, 0),IF(COUNT(표장르정리[[#This Row],[Roguelike]]),1,0)),1,0)</f>
        <v>0</v>
      </c>
      <c r="F121" s="3">
        <f>IF(AND(IF('차트 정리 표'!$P$2 = 표메인[[#This Row],[연령대]], 1, 0),IF(COUNT(표장르정리[[#This Row],[Soulslike]]),1,0)),1,0)</f>
        <v>0</v>
      </c>
      <c r="G121" s="3">
        <f>IF(AND(IF('차트 정리 표'!$P$2 = 표메인[[#This Row],[연령대]], 1, 0),IF(COUNT(표장르정리[[#This Row],[Rhythm]]),1,0)),1,0)</f>
        <v>0</v>
      </c>
      <c r="H121" s="3">
        <f>IF(AND(IF('차트 정리 표'!$P$2 = 표메인[[#This Row],[연령대]], 1, 0),IF(COUNT(표장르정리[[#This Row],[Racing]]),1,0)),1,0)</f>
        <v>0</v>
      </c>
      <c r="I121" s="3">
        <f>IF(AND(IF('차트 정리 표'!$P$2 = 표메인[[#This Row],[연령대]], 1, 0),IF(COUNT(표장르정리[[#This Row],[Sport]]),1,0)),1,0)</f>
        <v>0</v>
      </c>
      <c r="J121" s="3">
        <f>IF(AND(IF('차트 정리 표'!$P$2 = 표메인[[#This Row],[연령대]], 1, 0),IF(COUNT(표장르정리[[#This Row],[Stealth]]),1,0)),1,0)</f>
        <v>0</v>
      </c>
      <c r="K121" s="3">
        <f>IF(AND(IF('차트 정리 표'!$P$2 = 표메인[[#This Row],[연령대]], 1, 0),IF(COUNT(표장르정리[[#This Row],[Strategy]]),1,0)),1,0)</f>
        <v>0</v>
      </c>
      <c r="L121" s="3">
        <f>IF(AND(IF('차트 정리 표'!$P$2 = 표메인[[#This Row],[연령대]], 1, 0),IF(COUNT(표장르정리[[#This Row],[Puzzle]]),1,0)),1,0)</f>
        <v>0</v>
      </c>
      <c r="M121" s="3">
        <f>IF(AND(IF('차트 정리 표'!$P$2 = 표메인[[#This Row],[연령대]], 1, 0),IF(COUNT(표장르정리[[#This Row],[Board]]),1,0)),1,0)</f>
        <v>0</v>
      </c>
      <c r="N121" s="3">
        <f>IF(AND(IF('차트 정리 표'!$P$2 = 표메인[[#This Row],[연령대]], 1, 0),IF(COUNT(표장르정리[[#This Row],[Arcade]]),1,0)),1,0)</f>
        <v>0</v>
      </c>
      <c r="O121" s="3">
        <f>IF(AND(IF('차트 정리 표'!$P$2 = 표메인[[#This Row],[연령대]], 1, 0),IF(COUNT(표장르정리[[#This Row],[Simulation]]),1,0)),1,0)</f>
        <v>0</v>
      </c>
      <c r="P121" s="34">
        <f>IF(AND(IF('차트 정리 표'!$P$19 = 표메인[[#This Row],[연령대]], 1, 0),IF('차트 정리 표'!$J$20=표메인[[#This Row],[타격감
시각적 효과]],1,0)),1,0)</f>
        <v>0</v>
      </c>
      <c r="Q121" s="34">
        <f>IF(AND(IF('차트 정리 표'!$P$19 = 표메인[[#This Row],[연령대]], 1, 0),IF('차트 정리 표'!$J$21=표메인[[#This Row],[타격감
시각적 효과]],1,0)),1,0)</f>
        <v>0</v>
      </c>
      <c r="R121" s="34">
        <f>IF(AND(IF('차트 정리 표'!$P$19 = 표메인[[#This Row],[연령대]], 1, 0),IF('차트 정리 표'!$J$22=표메인[[#This Row],[타격감
시각적 효과]],1,0)),1,0)</f>
        <v>0</v>
      </c>
      <c r="S121" s="34">
        <f>IF(AND(IF('차트 정리 표'!$P$19 = 표메인[[#This Row],[연령대]], 1, 0),IF('차트 정리 표'!$J$23=표메인[[#This Row],[타격감
시각적 효과]],1,0)),1,0)</f>
        <v>0</v>
      </c>
      <c r="T121" s="34">
        <f>IF(AND(IF('차트 정리 표'!$P$25 = 표메인[[#This Row],[연령대]], 1, 0),IF('차트 정리 표'!$J$26=표메인[게임몰입도
청각적 효과],1,0)),1,0)</f>
        <v>0</v>
      </c>
      <c r="U121" s="34">
        <f>IF(AND(IF('차트 정리 표'!$P$25 = 표메인[[#This Row],[연령대]], 1, 0),IF('차트 정리 표'!$J$27=표메인[게임몰입도
청각적 효과],1,0)),1,0)</f>
        <v>0</v>
      </c>
      <c r="V121" s="34">
        <f>IF(AND(IF('차트 정리 표'!$P$25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표'!$P$2 = 표메인[[#This Row],[연령대]], 1, 0),IF(COUNT(표장르정리[[#This Row],[RPG]]),1,0)), 1, 0)</f>
        <v>0</v>
      </c>
      <c r="B122" s="3">
        <f>IF(AND(IF('차트 정리 표'!$P$2 = 표메인[[#This Row],[연령대]], 1, 0),IF(COUNT(표장르정리[[#This Row],[AOS]]),1,0)),1,0)</f>
        <v>0</v>
      </c>
      <c r="C122" s="3">
        <f>IF(AND(IF('차트 정리 표'!$P$2 = 표메인[[#This Row],[연령대]], 1, 0),IF(COUNT(표장르정리[[#This Row],[FPS]]),1,0)),1,0)</f>
        <v>0</v>
      </c>
      <c r="D122" s="3">
        <f>IF(AND(IF('차트 정리 표'!$P$2 = 표메인[[#This Row],[연령대]], 1, 0),IF(COUNT(표장르정리[[#This Row],[CCG]]),1,0)),1,0)</f>
        <v>0</v>
      </c>
      <c r="E122" s="3">
        <f>IF(AND(IF('차트 정리 표'!$P$2 = 표메인[[#This Row],[연령대]], 1, 0),IF(COUNT(표장르정리[[#This Row],[Roguelike]]),1,0)),1,0)</f>
        <v>0</v>
      </c>
      <c r="F122" s="3">
        <f>IF(AND(IF('차트 정리 표'!$P$2 = 표메인[[#This Row],[연령대]], 1, 0),IF(COUNT(표장르정리[[#This Row],[Soulslike]]),1,0)),1,0)</f>
        <v>0</v>
      </c>
      <c r="G122" s="3">
        <f>IF(AND(IF('차트 정리 표'!$P$2 = 표메인[[#This Row],[연령대]], 1, 0),IF(COUNT(표장르정리[[#This Row],[Rhythm]]),1,0)),1,0)</f>
        <v>0</v>
      </c>
      <c r="H122" s="3">
        <f>IF(AND(IF('차트 정리 표'!$P$2 = 표메인[[#This Row],[연령대]], 1, 0),IF(COUNT(표장르정리[[#This Row],[Racing]]),1,0)),1,0)</f>
        <v>0</v>
      </c>
      <c r="I122" s="3">
        <f>IF(AND(IF('차트 정리 표'!$P$2 = 표메인[[#This Row],[연령대]], 1, 0),IF(COUNT(표장르정리[[#This Row],[Sport]]),1,0)),1,0)</f>
        <v>0</v>
      </c>
      <c r="J122" s="3">
        <f>IF(AND(IF('차트 정리 표'!$P$2 = 표메인[[#This Row],[연령대]], 1, 0),IF(COUNT(표장르정리[[#This Row],[Stealth]]),1,0)),1,0)</f>
        <v>0</v>
      </c>
      <c r="K122" s="3">
        <f>IF(AND(IF('차트 정리 표'!$P$2 = 표메인[[#This Row],[연령대]], 1, 0),IF(COUNT(표장르정리[[#This Row],[Strategy]]),1,0)),1,0)</f>
        <v>0</v>
      </c>
      <c r="L122" s="3">
        <f>IF(AND(IF('차트 정리 표'!$P$2 = 표메인[[#This Row],[연령대]], 1, 0),IF(COUNT(표장르정리[[#This Row],[Puzzle]]),1,0)),1,0)</f>
        <v>0</v>
      </c>
      <c r="M122" s="3">
        <f>IF(AND(IF('차트 정리 표'!$P$2 = 표메인[[#This Row],[연령대]], 1, 0),IF(COUNT(표장르정리[[#This Row],[Board]]),1,0)),1,0)</f>
        <v>0</v>
      </c>
      <c r="N122" s="3">
        <f>IF(AND(IF('차트 정리 표'!$P$2 = 표메인[[#This Row],[연령대]], 1, 0),IF(COUNT(표장르정리[[#This Row],[Arcade]]),1,0)),1,0)</f>
        <v>0</v>
      </c>
      <c r="O122" s="3">
        <f>IF(AND(IF('차트 정리 표'!$P$2 = 표메인[[#This Row],[연령대]], 1, 0),IF(COUNT(표장르정리[[#This Row],[Simulation]]),1,0)),1,0)</f>
        <v>0</v>
      </c>
      <c r="P122" s="34">
        <f>IF(AND(IF('차트 정리 표'!$P$19 = 표메인[[#This Row],[연령대]], 1, 0),IF('차트 정리 표'!$J$20=표메인[[#This Row],[타격감
시각적 효과]],1,0)),1,0)</f>
        <v>0</v>
      </c>
      <c r="Q122" s="34">
        <f>IF(AND(IF('차트 정리 표'!$P$19 = 표메인[[#This Row],[연령대]], 1, 0),IF('차트 정리 표'!$J$21=표메인[[#This Row],[타격감
시각적 효과]],1,0)),1,0)</f>
        <v>0</v>
      </c>
      <c r="R122" s="34">
        <f>IF(AND(IF('차트 정리 표'!$P$19 = 표메인[[#This Row],[연령대]], 1, 0),IF('차트 정리 표'!$J$22=표메인[[#This Row],[타격감
시각적 효과]],1,0)),1,0)</f>
        <v>0</v>
      </c>
      <c r="S122" s="34">
        <f>IF(AND(IF('차트 정리 표'!$P$19 = 표메인[[#This Row],[연령대]], 1, 0),IF('차트 정리 표'!$J$23=표메인[[#This Row],[타격감
시각적 효과]],1,0)),1,0)</f>
        <v>0</v>
      </c>
      <c r="T122" s="34">
        <f>IF(AND(IF('차트 정리 표'!$P$25 = 표메인[[#This Row],[연령대]], 1, 0),IF('차트 정리 표'!$J$26=표메인[게임몰입도
청각적 효과],1,0)),1,0)</f>
        <v>0</v>
      </c>
      <c r="U122" s="34">
        <f>IF(AND(IF('차트 정리 표'!$P$25 = 표메인[[#This Row],[연령대]], 1, 0),IF('차트 정리 표'!$J$27=표메인[게임몰입도
청각적 효과],1,0)),1,0)</f>
        <v>0</v>
      </c>
      <c r="V122" s="34">
        <f>IF(AND(IF('차트 정리 표'!$P$25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표'!$P$2 = 표메인[[#This Row],[연령대]], 1, 0),IF(COUNT(표장르정리[[#This Row],[RPG]]),1,0)), 1, 0)</f>
        <v>0</v>
      </c>
      <c r="B123" s="3">
        <f>IF(AND(IF('차트 정리 표'!$P$2 = 표메인[[#This Row],[연령대]], 1, 0),IF(COUNT(표장르정리[[#This Row],[AOS]]),1,0)),1,0)</f>
        <v>0</v>
      </c>
      <c r="C123" s="3">
        <f>IF(AND(IF('차트 정리 표'!$P$2 = 표메인[[#This Row],[연령대]], 1, 0),IF(COUNT(표장르정리[[#This Row],[FPS]]),1,0)),1,0)</f>
        <v>0</v>
      </c>
      <c r="D123" s="3">
        <f>IF(AND(IF('차트 정리 표'!$P$2 = 표메인[[#This Row],[연령대]], 1, 0),IF(COUNT(표장르정리[[#This Row],[CCG]]),1,0)),1,0)</f>
        <v>0</v>
      </c>
      <c r="E123" s="3">
        <f>IF(AND(IF('차트 정리 표'!$P$2 = 표메인[[#This Row],[연령대]], 1, 0),IF(COUNT(표장르정리[[#This Row],[Roguelike]]),1,0)),1,0)</f>
        <v>0</v>
      </c>
      <c r="F123" s="3">
        <f>IF(AND(IF('차트 정리 표'!$P$2 = 표메인[[#This Row],[연령대]], 1, 0),IF(COUNT(표장르정리[[#This Row],[Soulslike]]),1,0)),1,0)</f>
        <v>0</v>
      </c>
      <c r="G123" s="3">
        <f>IF(AND(IF('차트 정리 표'!$P$2 = 표메인[[#This Row],[연령대]], 1, 0),IF(COUNT(표장르정리[[#This Row],[Rhythm]]),1,0)),1,0)</f>
        <v>0</v>
      </c>
      <c r="H123" s="3">
        <f>IF(AND(IF('차트 정리 표'!$P$2 = 표메인[[#This Row],[연령대]], 1, 0),IF(COUNT(표장르정리[[#This Row],[Racing]]),1,0)),1,0)</f>
        <v>0</v>
      </c>
      <c r="I123" s="3">
        <f>IF(AND(IF('차트 정리 표'!$P$2 = 표메인[[#This Row],[연령대]], 1, 0),IF(COUNT(표장르정리[[#This Row],[Sport]]),1,0)),1,0)</f>
        <v>0</v>
      </c>
      <c r="J123" s="3">
        <f>IF(AND(IF('차트 정리 표'!$P$2 = 표메인[[#This Row],[연령대]], 1, 0),IF(COUNT(표장르정리[[#This Row],[Stealth]]),1,0)),1,0)</f>
        <v>0</v>
      </c>
      <c r="K123" s="3">
        <f>IF(AND(IF('차트 정리 표'!$P$2 = 표메인[[#This Row],[연령대]], 1, 0),IF(COUNT(표장르정리[[#This Row],[Strategy]]),1,0)),1,0)</f>
        <v>0</v>
      </c>
      <c r="L123" s="3">
        <f>IF(AND(IF('차트 정리 표'!$P$2 = 표메인[[#This Row],[연령대]], 1, 0),IF(COUNT(표장르정리[[#This Row],[Puzzle]]),1,0)),1,0)</f>
        <v>0</v>
      </c>
      <c r="M123" s="3">
        <f>IF(AND(IF('차트 정리 표'!$P$2 = 표메인[[#This Row],[연령대]], 1, 0),IF(COUNT(표장르정리[[#This Row],[Board]]),1,0)),1,0)</f>
        <v>0</v>
      </c>
      <c r="N123" s="3">
        <f>IF(AND(IF('차트 정리 표'!$P$2 = 표메인[[#This Row],[연령대]], 1, 0),IF(COUNT(표장르정리[[#This Row],[Arcade]]),1,0)),1,0)</f>
        <v>0</v>
      </c>
      <c r="O123" s="3">
        <f>IF(AND(IF('차트 정리 표'!$P$2 = 표메인[[#This Row],[연령대]], 1, 0),IF(COUNT(표장르정리[[#This Row],[Simulation]]),1,0)),1,0)</f>
        <v>0</v>
      </c>
      <c r="P123" s="34">
        <f>IF(AND(IF('차트 정리 표'!$P$19 = 표메인[[#This Row],[연령대]], 1, 0),IF('차트 정리 표'!$J$20=표메인[[#This Row],[타격감
시각적 효과]],1,0)),1,0)</f>
        <v>0</v>
      </c>
      <c r="Q123" s="34">
        <f>IF(AND(IF('차트 정리 표'!$P$19 = 표메인[[#This Row],[연령대]], 1, 0),IF('차트 정리 표'!$J$21=표메인[[#This Row],[타격감
시각적 효과]],1,0)),1,0)</f>
        <v>0</v>
      </c>
      <c r="R123" s="34">
        <f>IF(AND(IF('차트 정리 표'!$P$19 = 표메인[[#This Row],[연령대]], 1, 0),IF('차트 정리 표'!$J$22=표메인[[#This Row],[타격감
시각적 효과]],1,0)),1,0)</f>
        <v>0</v>
      </c>
      <c r="S123" s="34">
        <f>IF(AND(IF('차트 정리 표'!$P$19 = 표메인[[#This Row],[연령대]], 1, 0),IF('차트 정리 표'!$J$23=표메인[[#This Row],[타격감
시각적 효과]],1,0)),1,0)</f>
        <v>0</v>
      </c>
      <c r="T123" s="34">
        <f>IF(AND(IF('차트 정리 표'!$P$25 = 표메인[[#This Row],[연령대]], 1, 0),IF('차트 정리 표'!$J$26=표메인[게임몰입도
청각적 효과],1,0)),1,0)</f>
        <v>0</v>
      </c>
      <c r="U123" s="34">
        <f>IF(AND(IF('차트 정리 표'!$P$25 = 표메인[[#This Row],[연령대]], 1, 0),IF('차트 정리 표'!$J$27=표메인[게임몰입도
청각적 효과],1,0)),1,0)</f>
        <v>0</v>
      </c>
      <c r="V123" s="34">
        <f>IF(AND(IF('차트 정리 표'!$P$25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표'!$P$2 = 표메인[[#This Row],[연령대]], 1, 0),IF(COUNT(표장르정리[[#This Row],[RPG]]),1,0)), 1, 0)</f>
        <v>0</v>
      </c>
      <c r="B124" s="3">
        <f>IF(AND(IF('차트 정리 표'!$P$2 = 표메인[[#This Row],[연령대]], 1, 0),IF(COUNT(표장르정리[[#This Row],[AOS]]),1,0)),1,0)</f>
        <v>0</v>
      </c>
      <c r="C124" s="3">
        <f>IF(AND(IF('차트 정리 표'!$P$2 = 표메인[[#This Row],[연령대]], 1, 0),IF(COUNT(표장르정리[[#This Row],[FPS]]),1,0)),1,0)</f>
        <v>0</v>
      </c>
      <c r="D124" s="3">
        <f>IF(AND(IF('차트 정리 표'!$P$2 = 표메인[[#This Row],[연령대]], 1, 0),IF(COUNT(표장르정리[[#This Row],[CCG]]),1,0)),1,0)</f>
        <v>0</v>
      </c>
      <c r="E124" s="3">
        <f>IF(AND(IF('차트 정리 표'!$P$2 = 표메인[[#This Row],[연령대]], 1, 0),IF(COUNT(표장르정리[[#This Row],[Roguelike]]),1,0)),1,0)</f>
        <v>0</v>
      </c>
      <c r="F124" s="3">
        <f>IF(AND(IF('차트 정리 표'!$P$2 = 표메인[[#This Row],[연령대]], 1, 0),IF(COUNT(표장르정리[[#This Row],[Soulslike]]),1,0)),1,0)</f>
        <v>0</v>
      </c>
      <c r="G124" s="3">
        <f>IF(AND(IF('차트 정리 표'!$P$2 = 표메인[[#This Row],[연령대]], 1, 0),IF(COUNT(표장르정리[[#This Row],[Rhythm]]),1,0)),1,0)</f>
        <v>0</v>
      </c>
      <c r="H124" s="3">
        <f>IF(AND(IF('차트 정리 표'!$P$2 = 표메인[[#This Row],[연령대]], 1, 0),IF(COUNT(표장르정리[[#This Row],[Racing]]),1,0)),1,0)</f>
        <v>0</v>
      </c>
      <c r="I124" s="3">
        <f>IF(AND(IF('차트 정리 표'!$P$2 = 표메인[[#This Row],[연령대]], 1, 0),IF(COUNT(표장르정리[[#This Row],[Sport]]),1,0)),1,0)</f>
        <v>0</v>
      </c>
      <c r="J124" s="3">
        <f>IF(AND(IF('차트 정리 표'!$P$2 = 표메인[[#This Row],[연령대]], 1, 0),IF(COUNT(표장르정리[[#This Row],[Stealth]]),1,0)),1,0)</f>
        <v>0</v>
      </c>
      <c r="K124" s="3">
        <f>IF(AND(IF('차트 정리 표'!$P$2 = 표메인[[#This Row],[연령대]], 1, 0),IF(COUNT(표장르정리[[#This Row],[Strategy]]),1,0)),1,0)</f>
        <v>0</v>
      </c>
      <c r="L124" s="3">
        <f>IF(AND(IF('차트 정리 표'!$P$2 = 표메인[[#This Row],[연령대]], 1, 0),IF(COUNT(표장르정리[[#This Row],[Puzzle]]),1,0)),1,0)</f>
        <v>0</v>
      </c>
      <c r="M124" s="3">
        <f>IF(AND(IF('차트 정리 표'!$P$2 = 표메인[[#This Row],[연령대]], 1, 0),IF(COUNT(표장르정리[[#This Row],[Board]]),1,0)),1,0)</f>
        <v>0</v>
      </c>
      <c r="N124" s="3">
        <f>IF(AND(IF('차트 정리 표'!$P$2 = 표메인[[#This Row],[연령대]], 1, 0),IF(COUNT(표장르정리[[#This Row],[Arcade]]),1,0)),1,0)</f>
        <v>0</v>
      </c>
      <c r="O124" s="3">
        <f>IF(AND(IF('차트 정리 표'!$P$2 = 표메인[[#This Row],[연령대]], 1, 0),IF(COUNT(표장르정리[[#This Row],[Simulation]]),1,0)),1,0)</f>
        <v>0</v>
      </c>
      <c r="P124" s="34">
        <f>IF(AND(IF('차트 정리 표'!$P$19 = 표메인[[#This Row],[연령대]], 1, 0),IF('차트 정리 표'!$J$20=표메인[[#This Row],[타격감
시각적 효과]],1,0)),1,0)</f>
        <v>0</v>
      </c>
      <c r="Q124" s="34">
        <f>IF(AND(IF('차트 정리 표'!$P$19 = 표메인[[#This Row],[연령대]], 1, 0),IF('차트 정리 표'!$J$21=표메인[[#This Row],[타격감
시각적 효과]],1,0)),1,0)</f>
        <v>0</v>
      </c>
      <c r="R124" s="34">
        <f>IF(AND(IF('차트 정리 표'!$P$19 = 표메인[[#This Row],[연령대]], 1, 0),IF('차트 정리 표'!$J$22=표메인[[#This Row],[타격감
시각적 효과]],1,0)),1,0)</f>
        <v>0</v>
      </c>
      <c r="S124" s="34">
        <f>IF(AND(IF('차트 정리 표'!$P$19 = 표메인[[#This Row],[연령대]], 1, 0),IF('차트 정리 표'!$J$23=표메인[[#This Row],[타격감
시각적 효과]],1,0)),1,0)</f>
        <v>0</v>
      </c>
      <c r="T124" s="34">
        <f>IF(AND(IF('차트 정리 표'!$P$25 = 표메인[[#This Row],[연령대]], 1, 0),IF('차트 정리 표'!$J$26=표메인[게임몰입도
청각적 효과],1,0)),1,0)</f>
        <v>0</v>
      </c>
      <c r="U124" s="34">
        <f>IF(AND(IF('차트 정리 표'!$P$25 = 표메인[[#This Row],[연령대]], 1, 0),IF('차트 정리 표'!$J$27=표메인[게임몰입도
청각적 효과],1,0)),1,0)</f>
        <v>0</v>
      </c>
      <c r="V124" s="34">
        <f>IF(AND(IF('차트 정리 표'!$P$25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표'!$P$2 = 표메인[[#This Row],[연령대]], 1, 0),IF(COUNT(표장르정리[[#This Row],[RPG]]),1,0)), 1, 0)</f>
        <v>0</v>
      </c>
      <c r="B125" s="3">
        <f>IF(AND(IF('차트 정리 표'!$P$2 = 표메인[[#This Row],[연령대]], 1, 0),IF(COUNT(표장르정리[[#This Row],[AOS]]),1,0)),1,0)</f>
        <v>0</v>
      </c>
      <c r="C125" s="3">
        <f>IF(AND(IF('차트 정리 표'!$P$2 = 표메인[[#This Row],[연령대]], 1, 0),IF(COUNT(표장르정리[[#This Row],[FPS]]),1,0)),1,0)</f>
        <v>0</v>
      </c>
      <c r="D125" s="3">
        <f>IF(AND(IF('차트 정리 표'!$P$2 = 표메인[[#This Row],[연령대]], 1, 0),IF(COUNT(표장르정리[[#This Row],[CCG]]),1,0)),1,0)</f>
        <v>0</v>
      </c>
      <c r="E125" s="3">
        <f>IF(AND(IF('차트 정리 표'!$P$2 = 표메인[[#This Row],[연령대]], 1, 0),IF(COUNT(표장르정리[[#This Row],[Roguelike]]),1,0)),1,0)</f>
        <v>0</v>
      </c>
      <c r="F125" s="3">
        <f>IF(AND(IF('차트 정리 표'!$P$2 = 표메인[[#This Row],[연령대]], 1, 0),IF(COUNT(표장르정리[[#This Row],[Soulslike]]),1,0)),1,0)</f>
        <v>0</v>
      </c>
      <c r="G125" s="3">
        <f>IF(AND(IF('차트 정리 표'!$P$2 = 표메인[[#This Row],[연령대]], 1, 0),IF(COUNT(표장르정리[[#This Row],[Rhythm]]),1,0)),1,0)</f>
        <v>0</v>
      </c>
      <c r="H125" s="3">
        <f>IF(AND(IF('차트 정리 표'!$P$2 = 표메인[[#This Row],[연령대]], 1, 0),IF(COUNT(표장르정리[[#This Row],[Racing]]),1,0)),1,0)</f>
        <v>0</v>
      </c>
      <c r="I125" s="3">
        <f>IF(AND(IF('차트 정리 표'!$P$2 = 표메인[[#This Row],[연령대]], 1, 0),IF(COUNT(표장르정리[[#This Row],[Sport]]),1,0)),1,0)</f>
        <v>0</v>
      </c>
      <c r="J125" s="3">
        <f>IF(AND(IF('차트 정리 표'!$P$2 = 표메인[[#This Row],[연령대]], 1, 0),IF(COUNT(표장르정리[[#This Row],[Stealth]]),1,0)),1,0)</f>
        <v>0</v>
      </c>
      <c r="K125" s="3">
        <f>IF(AND(IF('차트 정리 표'!$P$2 = 표메인[[#This Row],[연령대]], 1, 0),IF(COUNT(표장르정리[[#This Row],[Strategy]]),1,0)),1,0)</f>
        <v>0</v>
      </c>
      <c r="L125" s="3">
        <f>IF(AND(IF('차트 정리 표'!$P$2 = 표메인[[#This Row],[연령대]], 1, 0),IF(COUNT(표장르정리[[#This Row],[Puzzle]]),1,0)),1,0)</f>
        <v>0</v>
      </c>
      <c r="M125" s="3">
        <f>IF(AND(IF('차트 정리 표'!$P$2 = 표메인[[#This Row],[연령대]], 1, 0),IF(COUNT(표장르정리[[#This Row],[Board]]),1,0)),1,0)</f>
        <v>0</v>
      </c>
      <c r="N125" s="3">
        <f>IF(AND(IF('차트 정리 표'!$P$2 = 표메인[[#This Row],[연령대]], 1, 0),IF(COUNT(표장르정리[[#This Row],[Arcade]]),1,0)),1,0)</f>
        <v>0</v>
      </c>
      <c r="O125" s="3">
        <f>IF(AND(IF('차트 정리 표'!$P$2 = 표메인[[#This Row],[연령대]], 1, 0),IF(COUNT(표장르정리[[#This Row],[Simulation]]),1,0)),1,0)</f>
        <v>0</v>
      </c>
      <c r="P125" s="34">
        <f>IF(AND(IF('차트 정리 표'!$P$19 = 표메인[[#This Row],[연령대]], 1, 0),IF('차트 정리 표'!$J$20=표메인[[#This Row],[타격감
시각적 효과]],1,0)),1,0)</f>
        <v>0</v>
      </c>
      <c r="Q125" s="34">
        <f>IF(AND(IF('차트 정리 표'!$P$19 = 표메인[[#This Row],[연령대]], 1, 0),IF('차트 정리 표'!$J$21=표메인[[#This Row],[타격감
시각적 효과]],1,0)),1,0)</f>
        <v>0</v>
      </c>
      <c r="R125" s="34">
        <f>IF(AND(IF('차트 정리 표'!$P$19 = 표메인[[#This Row],[연령대]], 1, 0),IF('차트 정리 표'!$J$22=표메인[[#This Row],[타격감
시각적 효과]],1,0)),1,0)</f>
        <v>0</v>
      </c>
      <c r="S125" s="34">
        <f>IF(AND(IF('차트 정리 표'!$P$19 = 표메인[[#This Row],[연령대]], 1, 0),IF('차트 정리 표'!$J$23=표메인[[#This Row],[타격감
시각적 효과]],1,0)),1,0)</f>
        <v>0</v>
      </c>
      <c r="T125" s="34">
        <f>IF(AND(IF('차트 정리 표'!$P$25 = 표메인[[#This Row],[연령대]], 1, 0),IF('차트 정리 표'!$J$26=표메인[게임몰입도
청각적 효과],1,0)),1,0)</f>
        <v>0</v>
      </c>
      <c r="U125" s="34">
        <f>IF(AND(IF('차트 정리 표'!$P$25 = 표메인[[#This Row],[연령대]], 1, 0),IF('차트 정리 표'!$J$27=표메인[게임몰입도
청각적 효과],1,0)),1,0)</f>
        <v>0</v>
      </c>
      <c r="V125" s="34">
        <f>IF(AND(IF('차트 정리 표'!$P$25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표'!$P$2 = 표메인[[#This Row],[연령대]], 1, 0),IF(COUNT(표장르정리[[#This Row],[RPG]]),1,0)), 1, 0)</f>
        <v>0</v>
      </c>
      <c r="B126" s="3">
        <f>IF(AND(IF('차트 정리 표'!$P$2 = 표메인[[#This Row],[연령대]], 1, 0),IF(COUNT(표장르정리[[#This Row],[AOS]]),1,0)),1,0)</f>
        <v>0</v>
      </c>
      <c r="C126" s="3">
        <f>IF(AND(IF('차트 정리 표'!$P$2 = 표메인[[#This Row],[연령대]], 1, 0),IF(COUNT(표장르정리[[#This Row],[FPS]]),1,0)),1,0)</f>
        <v>0</v>
      </c>
      <c r="D126" s="3">
        <f>IF(AND(IF('차트 정리 표'!$P$2 = 표메인[[#This Row],[연령대]], 1, 0),IF(COUNT(표장르정리[[#This Row],[CCG]]),1,0)),1,0)</f>
        <v>0</v>
      </c>
      <c r="E126" s="3">
        <f>IF(AND(IF('차트 정리 표'!$P$2 = 표메인[[#This Row],[연령대]], 1, 0),IF(COUNT(표장르정리[[#This Row],[Roguelike]]),1,0)),1,0)</f>
        <v>0</v>
      </c>
      <c r="F126" s="3">
        <f>IF(AND(IF('차트 정리 표'!$P$2 = 표메인[[#This Row],[연령대]], 1, 0),IF(COUNT(표장르정리[[#This Row],[Soulslike]]),1,0)),1,0)</f>
        <v>0</v>
      </c>
      <c r="G126" s="3">
        <f>IF(AND(IF('차트 정리 표'!$P$2 = 표메인[[#This Row],[연령대]], 1, 0),IF(COUNT(표장르정리[[#This Row],[Rhythm]]),1,0)),1,0)</f>
        <v>0</v>
      </c>
      <c r="H126" s="3">
        <f>IF(AND(IF('차트 정리 표'!$P$2 = 표메인[[#This Row],[연령대]], 1, 0),IF(COUNT(표장르정리[[#This Row],[Racing]]),1,0)),1,0)</f>
        <v>0</v>
      </c>
      <c r="I126" s="3">
        <f>IF(AND(IF('차트 정리 표'!$P$2 = 표메인[[#This Row],[연령대]], 1, 0),IF(COUNT(표장르정리[[#This Row],[Sport]]),1,0)),1,0)</f>
        <v>0</v>
      </c>
      <c r="J126" s="3">
        <f>IF(AND(IF('차트 정리 표'!$P$2 = 표메인[[#This Row],[연령대]], 1, 0),IF(COUNT(표장르정리[[#This Row],[Stealth]]),1,0)),1,0)</f>
        <v>0</v>
      </c>
      <c r="K126" s="3">
        <f>IF(AND(IF('차트 정리 표'!$P$2 = 표메인[[#This Row],[연령대]], 1, 0),IF(COUNT(표장르정리[[#This Row],[Strategy]]),1,0)),1,0)</f>
        <v>0</v>
      </c>
      <c r="L126" s="3">
        <f>IF(AND(IF('차트 정리 표'!$P$2 = 표메인[[#This Row],[연령대]], 1, 0),IF(COUNT(표장르정리[[#This Row],[Puzzle]]),1,0)),1,0)</f>
        <v>0</v>
      </c>
      <c r="M126" s="3">
        <f>IF(AND(IF('차트 정리 표'!$P$2 = 표메인[[#This Row],[연령대]], 1, 0),IF(COUNT(표장르정리[[#This Row],[Board]]),1,0)),1,0)</f>
        <v>0</v>
      </c>
      <c r="N126" s="3">
        <f>IF(AND(IF('차트 정리 표'!$P$2 = 표메인[[#This Row],[연령대]], 1, 0),IF(COUNT(표장르정리[[#This Row],[Arcade]]),1,0)),1,0)</f>
        <v>0</v>
      </c>
      <c r="O126" s="3">
        <f>IF(AND(IF('차트 정리 표'!$P$2 = 표메인[[#This Row],[연령대]], 1, 0),IF(COUNT(표장르정리[[#This Row],[Simulation]]),1,0)),1,0)</f>
        <v>0</v>
      </c>
      <c r="P126" s="34">
        <f>IF(AND(IF('차트 정리 표'!$P$19 = 표메인[[#This Row],[연령대]], 1, 0),IF('차트 정리 표'!$J$20=표메인[[#This Row],[타격감
시각적 효과]],1,0)),1,0)</f>
        <v>0</v>
      </c>
      <c r="Q126" s="34">
        <f>IF(AND(IF('차트 정리 표'!$P$19 = 표메인[[#This Row],[연령대]], 1, 0),IF('차트 정리 표'!$J$21=표메인[[#This Row],[타격감
시각적 효과]],1,0)),1,0)</f>
        <v>0</v>
      </c>
      <c r="R126" s="34">
        <f>IF(AND(IF('차트 정리 표'!$P$19 = 표메인[[#This Row],[연령대]], 1, 0),IF('차트 정리 표'!$J$22=표메인[[#This Row],[타격감
시각적 효과]],1,0)),1,0)</f>
        <v>0</v>
      </c>
      <c r="S126" s="34">
        <f>IF(AND(IF('차트 정리 표'!$P$19 = 표메인[[#This Row],[연령대]], 1, 0),IF('차트 정리 표'!$J$23=표메인[[#This Row],[타격감
시각적 효과]],1,0)),1,0)</f>
        <v>0</v>
      </c>
      <c r="T126" s="34">
        <f>IF(AND(IF('차트 정리 표'!$P$25 = 표메인[[#This Row],[연령대]], 1, 0),IF('차트 정리 표'!$J$26=표메인[게임몰입도
청각적 효과],1,0)),1,0)</f>
        <v>0</v>
      </c>
      <c r="U126" s="34">
        <f>IF(AND(IF('차트 정리 표'!$P$25 = 표메인[[#This Row],[연령대]], 1, 0),IF('차트 정리 표'!$J$27=표메인[게임몰입도
청각적 효과],1,0)),1,0)</f>
        <v>0</v>
      </c>
      <c r="V126" s="34">
        <f>IF(AND(IF('차트 정리 표'!$P$25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표'!$P$2 = 표메인[[#This Row],[연령대]], 1, 0),IF(COUNT(표장르정리[[#This Row],[RPG]]),1,0)), 1, 0)</f>
        <v>0</v>
      </c>
      <c r="B127" s="3">
        <f>IF(AND(IF('차트 정리 표'!$P$2 = 표메인[[#This Row],[연령대]], 1, 0),IF(COUNT(표장르정리[[#This Row],[AOS]]),1,0)),1,0)</f>
        <v>0</v>
      </c>
      <c r="C127" s="3">
        <f>IF(AND(IF('차트 정리 표'!$P$2 = 표메인[[#This Row],[연령대]], 1, 0),IF(COUNT(표장르정리[[#This Row],[FPS]]),1,0)),1,0)</f>
        <v>0</v>
      </c>
      <c r="D127" s="3">
        <f>IF(AND(IF('차트 정리 표'!$P$2 = 표메인[[#This Row],[연령대]], 1, 0),IF(COUNT(표장르정리[[#This Row],[CCG]]),1,0)),1,0)</f>
        <v>0</v>
      </c>
      <c r="E127" s="3">
        <f>IF(AND(IF('차트 정리 표'!$P$2 = 표메인[[#This Row],[연령대]], 1, 0),IF(COUNT(표장르정리[[#This Row],[Roguelike]]),1,0)),1,0)</f>
        <v>0</v>
      </c>
      <c r="F127" s="3">
        <f>IF(AND(IF('차트 정리 표'!$P$2 = 표메인[[#This Row],[연령대]], 1, 0),IF(COUNT(표장르정리[[#This Row],[Soulslike]]),1,0)),1,0)</f>
        <v>0</v>
      </c>
      <c r="G127" s="3">
        <f>IF(AND(IF('차트 정리 표'!$P$2 = 표메인[[#This Row],[연령대]], 1, 0),IF(COUNT(표장르정리[[#This Row],[Rhythm]]),1,0)),1,0)</f>
        <v>0</v>
      </c>
      <c r="H127" s="3">
        <f>IF(AND(IF('차트 정리 표'!$P$2 = 표메인[[#This Row],[연령대]], 1, 0),IF(COUNT(표장르정리[[#This Row],[Racing]]),1,0)),1,0)</f>
        <v>0</v>
      </c>
      <c r="I127" s="3">
        <f>IF(AND(IF('차트 정리 표'!$P$2 = 표메인[[#This Row],[연령대]], 1, 0),IF(COUNT(표장르정리[[#This Row],[Sport]]),1,0)),1,0)</f>
        <v>0</v>
      </c>
      <c r="J127" s="3">
        <f>IF(AND(IF('차트 정리 표'!$P$2 = 표메인[[#This Row],[연령대]], 1, 0),IF(COUNT(표장르정리[[#This Row],[Stealth]]),1,0)),1,0)</f>
        <v>0</v>
      </c>
      <c r="K127" s="3">
        <f>IF(AND(IF('차트 정리 표'!$P$2 = 표메인[[#This Row],[연령대]], 1, 0),IF(COUNT(표장르정리[[#This Row],[Strategy]]),1,0)),1,0)</f>
        <v>0</v>
      </c>
      <c r="L127" s="3">
        <f>IF(AND(IF('차트 정리 표'!$P$2 = 표메인[[#This Row],[연령대]], 1, 0),IF(COUNT(표장르정리[[#This Row],[Puzzle]]),1,0)),1,0)</f>
        <v>0</v>
      </c>
      <c r="M127" s="3">
        <f>IF(AND(IF('차트 정리 표'!$P$2 = 표메인[[#This Row],[연령대]], 1, 0),IF(COUNT(표장르정리[[#This Row],[Board]]),1,0)),1,0)</f>
        <v>0</v>
      </c>
      <c r="N127" s="3">
        <f>IF(AND(IF('차트 정리 표'!$P$2 = 표메인[[#This Row],[연령대]], 1, 0),IF(COUNT(표장르정리[[#This Row],[Arcade]]),1,0)),1,0)</f>
        <v>0</v>
      </c>
      <c r="O127" s="3">
        <f>IF(AND(IF('차트 정리 표'!$P$2 = 표메인[[#This Row],[연령대]], 1, 0),IF(COUNT(표장르정리[[#This Row],[Simulation]]),1,0)),1,0)</f>
        <v>0</v>
      </c>
      <c r="P127" s="34">
        <f>IF(AND(IF('차트 정리 표'!$P$19 = 표메인[[#This Row],[연령대]], 1, 0),IF('차트 정리 표'!$J$20=표메인[[#This Row],[타격감
시각적 효과]],1,0)),1,0)</f>
        <v>0</v>
      </c>
      <c r="Q127" s="34">
        <f>IF(AND(IF('차트 정리 표'!$P$19 = 표메인[[#This Row],[연령대]], 1, 0),IF('차트 정리 표'!$J$21=표메인[[#This Row],[타격감
시각적 효과]],1,0)),1,0)</f>
        <v>0</v>
      </c>
      <c r="R127" s="34">
        <f>IF(AND(IF('차트 정리 표'!$P$19 = 표메인[[#This Row],[연령대]], 1, 0),IF('차트 정리 표'!$J$22=표메인[[#This Row],[타격감
시각적 효과]],1,0)),1,0)</f>
        <v>0</v>
      </c>
      <c r="S127" s="34">
        <f>IF(AND(IF('차트 정리 표'!$P$19 = 표메인[[#This Row],[연령대]], 1, 0),IF('차트 정리 표'!$J$23=표메인[[#This Row],[타격감
시각적 효과]],1,0)),1,0)</f>
        <v>0</v>
      </c>
      <c r="T127" s="34">
        <f>IF(AND(IF('차트 정리 표'!$P$25 = 표메인[[#This Row],[연령대]], 1, 0),IF('차트 정리 표'!$J$26=표메인[게임몰입도
청각적 효과],1,0)),1,0)</f>
        <v>0</v>
      </c>
      <c r="U127" s="34">
        <f>IF(AND(IF('차트 정리 표'!$P$25 = 표메인[[#This Row],[연령대]], 1, 0),IF('차트 정리 표'!$J$27=표메인[게임몰입도
청각적 효과],1,0)),1,0)</f>
        <v>0</v>
      </c>
      <c r="V127" s="34">
        <f>IF(AND(IF('차트 정리 표'!$P$25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표'!$P$2 = 표메인[[#This Row],[연령대]], 1, 0),IF(COUNT(표장르정리[[#This Row],[RPG]]),1,0)), 1, 0)</f>
        <v>0</v>
      </c>
      <c r="B128" s="3">
        <f>IF(AND(IF('차트 정리 표'!$P$2 = 표메인[[#This Row],[연령대]], 1, 0),IF(COUNT(표장르정리[[#This Row],[AOS]]),1,0)),1,0)</f>
        <v>0</v>
      </c>
      <c r="C128" s="3">
        <f>IF(AND(IF('차트 정리 표'!$P$2 = 표메인[[#This Row],[연령대]], 1, 0),IF(COUNT(표장르정리[[#This Row],[FPS]]),1,0)),1,0)</f>
        <v>0</v>
      </c>
      <c r="D128" s="3">
        <f>IF(AND(IF('차트 정리 표'!$P$2 = 표메인[[#This Row],[연령대]], 1, 0),IF(COUNT(표장르정리[[#This Row],[CCG]]),1,0)),1,0)</f>
        <v>0</v>
      </c>
      <c r="E128" s="3">
        <f>IF(AND(IF('차트 정리 표'!$P$2 = 표메인[[#This Row],[연령대]], 1, 0),IF(COUNT(표장르정리[[#This Row],[Roguelike]]),1,0)),1,0)</f>
        <v>0</v>
      </c>
      <c r="F128" s="3">
        <f>IF(AND(IF('차트 정리 표'!$P$2 = 표메인[[#This Row],[연령대]], 1, 0),IF(COUNT(표장르정리[[#This Row],[Soulslike]]),1,0)),1,0)</f>
        <v>0</v>
      </c>
      <c r="G128" s="3">
        <f>IF(AND(IF('차트 정리 표'!$P$2 = 표메인[[#This Row],[연령대]], 1, 0),IF(COUNT(표장르정리[[#This Row],[Rhythm]]),1,0)),1,0)</f>
        <v>0</v>
      </c>
      <c r="H128" s="3">
        <f>IF(AND(IF('차트 정리 표'!$P$2 = 표메인[[#This Row],[연령대]], 1, 0),IF(COUNT(표장르정리[[#This Row],[Racing]]),1,0)),1,0)</f>
        <v>0</v>
      </c>
      <c r="I128" s="3">
        <f>IF(AND(IF('차트 정리 표'!$P$2 = 표메인[[#This Row],[연령대]], 1, 0),IF(COUNT(표장르정리[[#This Row],[Sport]]),1,0)),1,0)</f>
        <v>0</v>
      </c>
      <c r="J128" s="3">
        <f>IF(AND(IF('차트 정리 표'!$P$2 = 표메인[[#This Row],[연령대]], 1, 0),IF(COUNT(표장르정리[[#This Row],[Stealth]]),1,0)),1,0)</f>
        <v>0</v>
      </c>
      <c r="K128" s="3">
        <f>IF(AND(IF('차트 정리 표'!$P$2 = 표메인[[#This Row],[연령대]], 1, 0),IF(COUNT(표장르정리[[#This Row],[Strategy]]),1,0)),1,0)</f>
        <v>0</v>
      </c>
      <c r="L128" s="3">
        <f>IF(AND(IF('차트 정리 표'!$P$2 = 표메인[[#This Row],[연령대]], 1, 0),IF(COUNT(표장르정리[[#This Row],[Puzzle]]),1,0)),1,0)</f>
        <v>0</v>
      </c>
      <c r="M128" s="3">
        <f>IF(AND(IF('차트 정리 표'!$P$2 = 표메인[[#This Row],[연령대]], 1, 0),IF(COUNT(표장르정리[[#This Row],[Board]]),1,0)),1,0)</f>
        <v>0</v>
      </c>
      <c r="N128" s="3">
        <f>IF(AND(IF('차트 정리 표'!$P$2 = 표메인[[#This Row],[연령대]], 1, 0),IF(COUNT(표장르정리[[#This Row],[Arcade]]),1,0)),1,0)</f>
        <v>0</v>
      </c>
      <c r="O128" s="3">
        <f>IF(AND(IF('차트 정리 표'!$P$2 = 표메인[[#This Row],[연령대]], 1, 0),IF(COUNT(표장르정리[[#This Row],[Simulation]]),1,0)),1,0)</f>
        <v>0</v>
      </c>
      <c r="P128" s="34">
        <f>IF(AND(IF('차트 정리 표'!$P$19 = 표메인[[#This Row],[연령대]], 1, 0),IF('차트 정리 표'!$J$20=표메인[[#This Row],[타격감
시각적 효과]],1,0)),1,0)</f>
        <v>0</v>
      </c>
      <c r="Q128" s="34">
        <f>IF(AND(IF('차트 정리 표'!$P$19 = 표메인[[#This Row],[연령대]], 1, 0),IF('차트 정리 표'!$J$21=표메인[[#This Row],[타격감
시각적 효과]],1,0)),1,0)</f>
        <v>0</v>
      </c>
      <c r="R128" s="34">
        <f>IF(AND(IF('차트 정리 표'!$P$19 = 표메인[[#This Row],[연령대]], 1, 0),IF('차트 정리 표'!$J$22=표메인[[#This Row],[타격감
시각적 효과]],1,0)),1,0)</f>
        <v>0</v>
      </c>
      <c r="S128" s="34">
        <f>IF(AND(IF('차트 정리 표'!$P$19 = 표메인[[#This Row],[연령대]], 1, 0),IF('차트 정리 표'!$J$23=표메인[[#This Row],[타격감
시각적 효과]],1,0)),1,0)</f>
        <v>0</v>
      </c>
      <c r="T128" s="34">
        <f>IF(AND(IF('차트 정리 표'!$P$25 = 표메인[[#This Row],[연령대]], 1, 0),IF('차트 정리 표'!$J$26=표메인[게임몰입도
청각적 효과],1,0)),1,0)</f>
        <v>0</v>
      </c>
      <c r="U128" s="34">
        <f>IF(AND(IF('차트 정리 표'!$P$25 = 표메인[[#This Row],[연령대]], 1, 0),IF('차트 정리 표'!$J$27=표메인[게임몰입도
청각적 효과],1,0)),1,0)</f>
        <v>0</v>
      </c>
      <c r="V128" s="34">
        <f>IF(AND(IF('차트 정리 표'!$P$25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표'!$P$2 = 표메인[[#This Row],[연령대]], 1, 0),IF(COUNT(표장르정리[[#This Row],[RPG]]),1,0)), 1, 0)</f>
        <v>0</v>
      </c>
      <c r="B129" s="3">
        <f>IF(AND(IF('차트 정리 표'!$P$2 = 표메인[[#This Row],[연령대]], 1, 0),IF(COUNT(표장르정리[[#This Row],[AOS]]),1,0)),1,0)</f>
        <v>0</v>
      </c>
      <c r="C129" s="3">
        <f>IF(AND(IF('차트 정리 표'!$P$2 = 표메인[[#This Row],[연령대]], 1, 0),IF(COUNT(표장르정리[[#This Row],[FPS]]),1,0)),1,0)</f>
        <v>0</v>
      </c>
      <c r="D129" s="3">
        <f>IF(AND(IF('차트 정리 표'!$P$2 = 표메인[[#This Row],[연령대]], 1, 0),IF(COUNT(표장르정리[[#This Row],[CCG]]),1,0)),1,0)</f>
        <v>0</v>
      </c>
      <c r="E129" s="3">
        <f>IF(AND(IF('차트 정리 표'!$P$2 = 표메인[[#This Row],[연령대]], 1, 0),IF(COUNT(표장르정리[[#This Row],[Roguelike]]),1,0)),1,0)</f>
        <v>0</v>
      </c>
      <c r="F129" s="3">
        <f>IF(AND(IF('차트 정리 표'!$P$2 = 표메인[[#This Row],[연령대]], 1, 0),IF(COUNT(표장르정리[[#This Row],[Soulslike]]),1,0)),1,0)</f>
        <v>0</v>
      </c>
      <c r="G129" s="3">
        <f>IF(AND(IF('차트 정리 표'!$P$2 = 표메인[[#This Row],[연령대]], 1, 0),IF(COUNT(표장르정리[[#This Row],[Rhythm]]),1,0)),1,0)</f>
        <v>0</v>
      </c>
      <c r="H129" s="3">
        <f>IF(AND(IF('차트 정리 표'!$P$2 = 표메인[[#This Row],[연령대]], 1, 0),IF(COUNT(표장르정리[[#This Row],[Racing]]),1,0)),1,0)</f>
        <v>0</v>
      </c>
      <c r="I129" s="3">
        <f>IF(AND(IF('차트 정리 표'!$P$2 = 표메인[[#This Row],[연령대]], 1, 0),IF(COUNT(표장르정리[[#This Row],[Sport]]),1,0)),1,0)</f>
        <v>0</v>
      </c>
      <c r="J129" s="3">
        <f>IF(AND(IF('차트 정리 표'!$P$2 = 표메인[[#This Row],[연령대]], 1, 0),IF(COUNT(표장르정리[[#This Row],[Stealth]]),1,0)),1,0)</f>
        <v>0</v>
      </c>
      <c r="K129" s="3">
        <f>IF(AND(IF('차트 정리 표'!$P$2 = 표메인[[#This Row],[연령대]], 1, 0),IF(COUNT(표장르정리[[#This Row],[Strategy]]),1,0)),1,0)</f>
        <v>0</v>
      </c>
      <c r="L129" s="3">
        <f>IF(AND(IF('차트 정리 표'!$P$2 = 표메인[[#This Row],[연령대]], 1, 0),IF(COUNT(표장르정리[[#This Row],[Puzzle]]),1,0)),1,0)</f>
        <v>0</v>
      </c>
      <c r="M129" s="3">
        <f>IF(AND(IF('차트 정리 표'!$P$2 = 표메인[[#This Row],[연령대]], 1, 0),IF(COUNT(표장르정리[[#This Row],[Board]]),1,0)),1,0)</f>
        <v>0</v>
      </c>
      <c r="N129" s="3">
        <f>IF(AND(IF('차트 정리 표'!$P$2 = 표메인[[#This Row],[연령대]], 1, 0),IF(COUNT(표장르정리[[#This Row],[Arcade]]),1,0)),1,0)</f>
        <v>0</v>
      </c>
      <c r="O129" s="3">
        <f>IF(AND(IF('차트 정리 표'!$P$2 = 표메인[[#This Row],[연령대]], 1, 0),IF(COUNT(표장르정리[[#This Row],[Simulation]]),1,0)),1,0)</f>
        <v>0</v>
      </c>
      <c r="P129" s="34">
        <f>IF(AND(IF('차트 정리 표'!$P$19 = 표메인[[#This Row],[연령대]], 1, 0),IF('차트 정리 표'!$J$20=표메인[[#This Row],[타격감
시각적 효과]],1,0)),1,0)</f>
        <v>0</v>
      </c>
      <c r="Q129" s="34">
        <f>IF(AND(IF('차트 정리 표'!$P$19 = 표메인[[#This Row],[연령대]], 1, 0),IF('차트 정리 표'!$J$21=표메인[[#This Row],[타격감
시각적 효과]],1,0)),1,0)</f>
        <v>0</v>
      </c>
      <c r="R129" s="34">
        <f>IF(AND(IF('차트 정리 표'!$P$19 = 표메인[[#This Row],[연령대]], 1, 0),IF('차트 정리 표'!$J$22=표메인[[#This Row],[타격감
시각적 효과]],1,0)),1,0)</f>
        <v>0</v>
      </c>
      <c r="S129" s="34">
        <f>IF(AND(IF('차트 정리 표'!$P$19 = 표메인[[#This Row],[연령대]], 1, 0),IF('차트 정리 표'!$J$23=표메인[[#This Row],[타격감
시각적 효과]],1,0)),1,0)</f>
        <v>0</v>
      </c>
      <c r="T129" s="34">
        <f>IF(AND(IF('차트 정리 표'!$P$25 = 표메인[[#This Row],[연령대]], 1, 0),IF('차트 정리 표'!$J$26=표메인[게임몰입도
청각적 효과],1,0)),1,0)</f>
        <v>0</v>
      </c>
      <c r="U129" s="34">
        <f>IF(AND(IF('차트 정리 표'!$P$25 = 표메인[[#This Row],[연령대]], 1, 0),IF('차트 정리 표'!$J$27=표메인[게임몰입도
청각적 효과],1,0)),1,0)</f>
        <v>0</v>
      </c>
      <c r="V129" s="34">
        <f>IF(AND(IF('차트 정리 표'!$P$25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표'!$P$2 = 표메인[[#This Row],[연령대]], 1, 0),IF(COUNT(표장르정리[[#This Row],[RPG]]),1,0)), 1, 0)</f>
        <v>0</v>
      </c>
      <c r="B130" s="3">
        <f>IF(AND(IF('차트 정리 표'!$P$2 = 표메인[[#This Row],[연령대]], 1, 0),IF(COUNT(표장르정리[[#This Row],[AOS]]),1,0)),1,0)</f>
        <v>0</v>
      </c>
      <c r="C130" s="3">
        <f>IF(AND(IF('차트 정리 표'!$P$2 = 표메인[[#This Row],[연령대]], 1, 0),IF(COUNT(표장르정리[[#This Row],[FPS]]),1,0)),1,0)</f>
        <v>0</v>
      </c>
      <c r="D130" s="3">
        <f>IF(AND(IF('차트 정리 표'!$P$2 = 표메인[[#This Row],[연령대]], 1, 0),IF(COUNT(표장르정리[[#This Row],[CCG]]),1,0)),1,0)</f>
        <v>0</v>
      </c>
      <c r="E130" s="3">
        <f>IF(AND(IF('차트 정리 표'!$P$2 = 표메인[[#This Row],[연령대]], 1, 0),IF(COUNT(표장르정리[[#This Row],[Roguelike]]),1,0)),1,0)</f>
        <v>0</v>
      </c>
      <c r="F130" s="3">
        <f>IF(AND(IF('차트 정리 표'!$P$2 = 표메인[[#This Row],[연령대]], 1, 0),IF(COUNT(표장르정리[[#This Row],[Soulslike]]),1,0)),1,0)</f>
        <v>0</v>
      </c>
      <c r="G130" s="3">
        <f>IF(AND(IF('차트 정리 표'!$P$2 = 표메인[[#This Row],[연령대]], 1, 0),IF(COUNT(표장르정리[[#This Row],[Rhythm]]),1,0)),1,0)</f>
        <v>0</v>
      </c>
      <c r="H130" s="3">
        <f>IF(AND(IF('차트 정리 표'!$P$2 = 표메인[[#This Row],[연령대]], 1, 0),IF(COUNT(표장르정리[[#This Row],[Racing]]),1,0)),1,0)</f>
        <v>0</v>
      </c>
      <c r="I130" s="3">
        <f>IF(AND(IF('차트 정리 표'!$P$2 = 표메인[[#This Row],[연령대]], 1, 0),IF(COUNT(표장르정리[[#This Row],[Sport]]),1,0)),1,0)</f>
        <v>0</v>
      </c>
      <c r="J130" s="3">
        <f>IF(AND(IF('차트 정리 표'!$P$2 = 표메인[[#This Row],[연령대]], 1, 0),IF(COUNT(표장르정리[[#This Row],[Stealth]]),1,0)),1,0)</f>
        <v>0</v>
      </c>
      <c r="K130" s="3">
        <f>IF(AND(IF('차트 정리 표'!$P$2 = 표메인[[#This Row],[연령대]], 1, 0),IF(COUNT(표장르정리[[#This Row],[Strategy]]),1,0)),1,0)</f>
        <v>0</v>
      </c>
      <c r="L130" s="3">
        <f>IF(AND(IF('차트 정리 표'!$P$2 = 표메인[[#This Row],[연령대]], 1, 0),IF(COUNT(표장르정리[[#This Row],[Puzzle]]),1,0)),1,0)</f>
        <v>0</v>
      </c>
      <c r="M130" s="3">
        <f>IF(AND(IF('차트 정리 표'!$P$2 = 표메인[[#This Row],[연령대]], 1, 0),IF(COUNT(표장르정리[[#This Row],[Board]]),1,0)),1,0)</f>
        <v>0</v>
      </c>
      <c r="N130" s="3">
        <f>IF(AND(IF('차트 정리 표'!$P$2 = 표메인[[#This Row],[연령대]], 1, 0),IF(COUNT(표장르정리[[#This Row],[Arcade]]),1,0)),1,0)</f>
        <v>0</v>
      </c>
      <c r="O130" s="3">
        <f>IF(AND(IF('차트 정리 표'!$P$2 = 표메인[[#This Row],[연령대]], 1, 0),IF(COUNT(표장르정리[[#This Row],[Simulation]]),1,0)),1,0)</f>
        <v>0</v>
      </c>
      <c r="P130" s="34">
        <f>IF(AND(IF('차트 정리 표'!$P$19 = 표메인[[#This Row],[연령대]], 1, 0),IF('차트 정리 표'!$J$20=표메인[[#This Row],[타격감
시각적 효과]],1,0)),1,0)</f>
        <v>0</v>
      </c>
      <c r="Q130" s="34">
        <f>IF(AND(IF('차트 정리 표'!$P$19 = 표메인[[#This Row],[연령대]], 1, 0),IF('차트 정리 표'!$J$21=표메인[[#This Row],[타격감
시각적 효과]],1,0)),1,0)</f>
        <v>0</v>
      </c>
      <c r="R130" s="34">
        <f>IF(AND(IF('차트 정리 표'!$P$19 = 표메인[[#This Row],[연령대]], 1, 0),IF('차트 정리 표'!$J$22=표메인[[#This Row],[타격감
시각적 효과]],1,0)),1,0)</f>
        <v>0</v>
      </c>
      <c r="S130" s="34">
        <f>IF(AND(IF('차트 정리 표'!$P$19 = 표메인[[#This Row],[연령대]], 1, 0),IF('차트 정리 표'!$J$23=표메인[[#This Row],[타격감
시각적 효과]],1,0)),1,0)</f>
        <v>0</v>
      </c>
      <c r="T130" s="34">
        <f>IF(AND(IF('차트 정리 표'!$P$25 = 표메인[[#This Row],[연령대]], 1, 0),IF('차트 정리 표'!$J$26=표메인[게임몰입도
청각적 효과],1,0)),1,0)</f>
        <v>0</v>
      </c>
      <c r="U130" s="34">
        <f>IF(AND(IF('차트 정리 표'!$P$25 = 표메인[[#This Row],[연령대]], 1, 0),IF('차트 정리 표'!$J$27=표메인[게임몰입도
청각적 효과],1,0)),1,0)</f>
        <v>0</v>
      </c>
      <c r="V130" s="34">
        <f>IF(AND(IF('차트 정리 표'!$P$25 = 표메인[[#This Row],[연령대]], 1, 0),IF('차트 정리 표'!$J$28=표메인[게임몰입도
청각적 효과],1,0)),1,0)</f>
        <v>0</v>
      </c>
    </row>
    <row r="131" spans="1:22" x14ac:dyDescent="0.3">
      <c r="A131" s="3">
        <f>IF(AND(IF('차트 정리 표'!$P$2 = 표메인[[#This Row],[연령대]], 1, 0),IF(COUNT(표장르정리[[#This Row],[RPG]]),1,0)), 1, 0)</f>
        <v>0</v>
      </c>
      <c r="B131" s="3">
        <f>IF(AND(IF('차트 정리 표'!$P$2 = 표메인[[#This Row],[연령대]], 1, 0),IF(COUNT(표장르정리[[#This Row],[AOS]]),1,0)),1,0)</f>
        <v>0</v>
      </c>
      <c r="C131" s="3">
        <f>IF(AND(IF('차트 정리 표'!$P$2 = 표메인[[#This Row],[연령대]], 1, 0),IF(COUNT(표장르정리[[#This Row],[FPS]]),1,0)),1,0)</f>
        <v>0</v>
      </c>
      <c r="D131" s="3">
        <f>IF(AND(IF('차트 정리 표'!$P$2 = 표메인[[#This Row],[연령대]], 1, 0),IF(COUNT(표장르정리[[#This Row],[CCG]]),1,0)),1,0)</f>
        <v>0</v>
      </c>
      <c r="E131" s="3">
        <f>IF(AND(IF('차트 정리 표'!$P$2 = 표메인[[#This Row],[연령대]], 1, 0),IF(COUNT(표장르정리[[#This Row],[Roguelike]]),1,0)),1,0)</f>
        <v>0</v>
      </c>
      <c r="F131" s="3">
        <f>IF(AND(IF('차트 정리 표'!$P$2 = 표메인[[#This Row],[연령대]], 1, 0),IF(COUNT(표장르정리[[#This Row],[Soulslike]]),1,0)),1,0)</f>
        <v>0</v>
      </c>
      <c r="G131" s="3">
        <f>IF(AND(IF('차트 정리 표'!$P$2 = 표메인[[#This Row],[연령대]], 1, 0),IF(COUNT(표장르정리[[#This Row],[Rhythm]]),1,0)),1,0)</f>
        <v>0</v>
      </c>
      <c r="H131" s="3">
        <f>IF(AND(IF('차트 정리 표'!$P$2 = 표메인[[#This Row],[연령대]], 1, 0),IF(COUNT(표장르정리[[#This Row],[Racing]]),1,0)),1,0)</f>
        <v>0</v>
      </c>
      <c r="I131" s="3">
        <f>IF(AND(IF('차트 정리 표'!$P$2 = 표메인[[#This Row],[연령대]], 1, 0),IF(COUNT(표장르정리[[#This Row],[Sport]]),1,0)),1,0)</f>
        <v>0</v>
      </c>
      <c r="J131" s="3">
        <f>IF(AND(IF('차트 정리 표'!$P$2 = 표메인[[#This Row],[연령대]], 1, 0),IF(COUNT(표장르정리[[#This Row],[Stealth]]),1,0)),1,0)</f>
        <v>0</v>
      </c>
      <c r="K131" s="3">
        <f>IF(AND(IF('차트 정리 표'!$P$2 = 표메인[[#This Row],[연령대]], 1, 0),IF(COUNT(표장르정리[[#This Row],[Strategy]]),1,0)),1,0)</f>
        <v>0</v>
      </c>
      <c r="L131" s="3">
        <f>IF(AND(IF('차트 정리 표'!$P$2 = 표메인[[#This Row],[연령대]], 1, 0),IF(COUNT(표장르정리[[#This Row],[Puzzle]]),1,0)),1,0)</f>
        <v>0</v>
      </c>
      <c r="M131" s="3">
        <f>IF(AND(IF('차트 정리 표'!$P$2 = 표메인[[#This Row],[연령대]], 1, 0),IF(COUNT(표장르정리[[#This Row],[Board]]),1,0)),1,0)</f>
        <v>0</v>
      </c>
      <c r="N131" s="3">
        <f>IF(AND(IF('차트 정리 표'!$P$2 = 표메인[[#This Row],[연령대]], 1, 0),IF(COUNT(표장르정리[[#This Row],[Arcade]]),1,0)),1,0)</f>
        <v>0</v>
      </c>
      <c r="O131" s="3">
        <f>IF(AND(IF('차트 정리 표'!$P$2 = 표메인[[#This Row],[연령대]], 1, 0),IF(COUNT(표장르정리[[#This Row],[Simulation]]),1,0)),1,0)</f>
        <v>0</v>
      </c>
      <c r="P131" s="34">
        <f>IF(AND(IF('차트 정리 표'!$P$19 = 표메인[[#This Row],[연령대]], 1, 0),IF('차트 정리 표'!$J$20=표메인[[#This Row],[타격감
시각적 효과]],1,0)),1,0)</f>
        <v>0</v>
      </c>
      <c r="Q131" s="34">
        <f>IF(AND(IF('차트 정리 표'!$P$19 = 표메인[[#This Row],[연령대]], 1, 0),IF('차트 정리 표'!$J$21=표메인[[#This Row],[타격감
시각적 효과]],1,0)),1,0)</f>
        <v>0</v>
      </c>
      <c r="R131" s="34">
        <f>IF(AND(IF('차트 정리 표'!$P$19 = 표메인[[#This Row],[연령대]], 1, 0),IF('차트 정리 표'!$J$22=표메인[[#This Row],[타격감
시각적 효과]],1,0)),1,0)</f>
        <v>0</v>
      </c>
      <c r="S131" s="34">
        <f>IF(AND(IF('차트 정리 표'!$P$19 = 표메인[[#This Row],[연령대]], 1, 0),IF('차트 정리 표'!$J$23=표메인[[#This Row],[타격감
시각적 효과]],1,0)),1,0)</f>
        <v>0</v>
      </c>
      <c r="T131" s="34">
        <f>IF(AND(IF('차트 정리 표'!$P$25 = 표메인[[#This Row],[연령대]], 1, 0),IF('차트 정리 표'!$J$26=표메인[게임몰입도
청각적 효과],1,0)),1,0)</f>
        <v>0</v>
      </c>
      <c r="U131" s="34">
        <f>IF(AND(IF('차트 정리 표'!$P$25 = 표메인[[#This Row],[연령대]], 1, 0),IF('차트 정리 표'!$J$27=표메인[게임몰입도
청각적 효과],1,0)),1,0)</f>
        <v>0</v>
      </c>
      <c r="V131" s="34">
        <f>IF(AND(IF('차트 정리 표'!$P$25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표'!$P$2 = 표메인[[#This Row],[연령대]], 1, 0),IF(COUNT(표장르정리[[#This Row],[RPG]]),1,0)), 1, 0)</f>
        <v>0</v>
      </c>
      <c r="B132" s="3">
        <f>IF(AND(IF('차트 정리 표'!$P$2 = 표메인[[#This Row],[연령대]], 1, 0),IF(COUNT(표장르정리[[#This Row],[AOS]]),1,0)),1,0)</f>
        <v>0</v>
      </c>
      <c r="C132" s="3">
        <f>IF(AND(IF('차트 정리 표'!$P$2 = 표메인[[#This Row],[연령대]], 1, 0),IF(COUNT(표장르정리[[#This Row],[FPS]]),1,0)),1,0)</f>
        <v>0</v>
      </c>
      <c r="D132" s="3">
        <f>IF(AND(IF('차트 정리 표'!$P$2 = 표메인[[#This Row],[연령대]], 1, 0),IF(COUNT(표장르정리[[#This Row],[CCG]]),1,0)),1,0)</f>
        <v>0</v>
      </c>
      <c r="E132" s="3">
        <f>IF(AND(IF('차트 정리 표'!$P$2 = 표메인[[#This Row],[연령대]], 1, 0),IF(COUNT(표장르정리[[#This Row],[Roguelike]]),1,0)),1,0)</f>
        <v>0</v>
      </c>
      <c r="F132" s="3">
        <f>IF(AND(IF('차트 정리 표'!$P$2 = 표메인[[#This Row],[연령대]], 1, 0),IF(COUNT(표장르정리[[#This Row],[Soulslike]]),1,0)),1,0)</f>
        <v>0</v>
      </c>
      <c r="G132" s="3">
        <f>IF(AND(IF('차트 정리 표'!$P$2 = 표메인[[#This Row],[연령대]], 1, 0),IF(COUNT(표장르정리[[#This Row],[Rhythm]]),1,0)),1,0)</f>
        <v>0</v>
      </c>
      <c r="H132" s="3">
        <f>IF(AND(IF('차트 정리 표'!$P$2 = 표메인[[#This Row],[연령대]], 1, 0),IF(COUNT(표장르정리[[#This Row],[Racing]]),1,0)),1,0)</f>
        <v>0</v>
      </c>
      <c r="I132" s="3">
        <f>IF(AND(IF('차트 정리 표'!$P$2 = 표메인[[#This Row],[연령대]], 1, 0),IF(COUNT(표장르정리[[#This Row],[Sport]]),1,0)),1,0)</f>
        <v>0</v>
      </c>
      <c r="J132" s="3">
        <f>IF(AND(IF('차트 정리 표'!$P$2 = 표메인[[#This Row],[연령대]], 1, 0),IF(COUNT(표장르정리[[#This Row],[Stealth]]),1,0)),1,0)</f>
        <v>0</v>
      </c>
      <c r="K132" s="3">
        <f>IF(AND(IF('차트 정리 표'!$P$2 = 표메인[[#This Row],[연령대]], 1, 0),IF(COUNT(표장르정리[[#This Row],[Strategy]]),1,0)),1,0)</f>
        <v>0</v>
      </c>
      <c r="L132" s="3">
        <f>IF(AND(IF('차트 정리 표'!$P$2 = 표메인[[#This Row],[연령대]], 1, 0),IF(COUNT(표장르정리[[#This Row],[Puzzle]]),1,0)),1,0)</f>
        <v>0</v>
      </c>
      <c r="M132" s="3">
        <f>IF(AND(IF('차트 정리 표'!$P$2 = 표메인[[#This Row],[연령대]], 1, 0),IF(COUNT(표장르정리[[#This Row],[Board]]),1,0)),1,0)</f>
        <v>0</v>
      </c>
      <c r="N132" s="3">
        <f>IF(AND(IF('차트 정리 표'!$P$2 = 표메인[[#This Row],[연령대]], 1, 0),IF(COUNT(표장르정리[[#This Row],[Arcade]]),1,0)),1,0)</f>
        <v>0</v>
      </c>
      <c r="O132" s="3">
        <f>IF(AND(IF('차트 정리 표'!$P$2 = 표메인[[#This Row],[연령대]], 1, 0),IF(COUNT(표장르정리[[#This Row],[Simulation]]),1,0)),1,0)</f>
        <v>0</v>
      </c>
      <c r="P132" s="34">
        <f>IF(AND(IF('차트 정리 표'!$P$19 = 표메인[[#This Row],[연령대]], 1, 0),IF('차트 정리 표'!$J$20=표메인[[#This Row],[타격감
시각적 효과]],1,0)),1,0)</f>
        <v>0</v>
      </c>
      <c r="Q132" s="34">
        <f>IF(AND(IF('차트 정리 표'!$P$19 = 표메인[[#This Row],[연령대]], 1, 0),IF('차트 정리 표'!$J$21=표메인[[#This Row],[타격감
시각적 효과]],1,0)),1,0)</f>
        <v>0</v>
      </c>
      <c r="R132" s="34">
        <f>IF(AND(IF('차트 정리 표'!$P$19 = 표메인[[#This Row],[연령대]], 1, 0),IF('차트 정리 표'!$J$22=표메인[[#This Row],[타격감
시각적 효과]],1,0)),1,0)</f>
        <v>0</v>
      </c>
      <c r="S132" s="34">
        <f>IF(AND(IF('차트 정리 표'!$P$19 = 표메인[[#This Row],[연령대]], 1, 0),IF('차트 정리 표'!$J$23=표메인[[#This Row],[타격감
시각적 효과]],1,0)),1,0)</f>
        <v>0</v>
      </c>
      <c r="T132" s="34">
        <f>IF(AND(IF('차트 정리 표'!$P$25 = 표메인[[#This Row],[연령대]], 1, 0),IF('차트 정리 표'!$J$26=표메인[게임몰입도
청각적 효과],1,0)),1,0)</f>
        <v>0</v>
      </c>
      <c r="U132" s="34">
        <f>IF(AND(IF('차트 정리 표'!$P$25 = 표메인[[#This Row],[연령대]], 1, 0),IF('차트 정리 표'!$J$27=표메인[게임몰입도
청각적 효과],1,0)),1,0)</f>
        <v>0</v>
      </c>
      <c r="V132" s="34">
        <f>IF(AND(IF('차트 정리 표'!$P$25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표'!$P$2 = 표메인[[#This Row],[연령대]], 1, 0),IF(COUNT(표장르정리[[#This Row],[RPG]]),1,0)), 1, 0)</f>
        <v>0</v>
      </c>
      <c r="B133" s="3">
        <f>IF(AND(IF('차트 정리 표'!$P$2 = 표메인[[#This Row],[연령대]], 1, 0),IF(COUNT(표장르정리[[#This Row],[AOS]]),1,0)),1,0)</f>
        <v>0</v>
      </c>
      <c r="C133" s="3">
        <f>IF(AND(IF('차트 정리 표'!$P$2 = 표메인[[#This Row],[연령대]], 1, 0),IF(COUNT(표장르정리[[#This Row],[FPS]]),1,0)),1,0)</f>
        <v>0</v>
      </c>
      <c r="D133" s="3">
        <f>IF(AND(IF('차트 정리 표'!$P$2 = 표메인[[#This Row],[연령대]], 1, 0),IF(COUNT(표장르정리[[#This Row],[CCG]]),1,0)),1,0)</f>
        <v>0</v>
      </c>
      <c r="E133" s="3">
        <f>IF(AND(IF('차트 정리 표'!$P$2 = 표메인[[#This Row],[연령대]], 1, 0),IF(COUNT(표장르정리[[#This Row],[Roguelike]]),1,0)),1,0)</f>
        <v>0</v>
      </c>
      <c r="F133" s="3">
        <f>IF(AND(IF('차트 정리 표'!$P$2 = 표메인[[#This Row],[연령대]], 1, 0),IF(COUNT(표장르정리[[#This Row],[Soulslike]]),1,0)),1,0)</f>
        <v>0</v>
      </c>
      <c r="G133" s="3">
        <f>IF(AND(IF('차트 정리 표'!$P$2 = 표메인[[#This Row],[연령대]], 1, 0),IF(COUNT(표장르정리[[#This Row],[Rhythm]]),1,0)),1,0)</f>
        <v>0</v>
      </c>
      <c r="H133" s="3">
        <f>IF(AND(IF('차트 정리 표'!$P$2 = 표메인[[#This Row],[연령대]], 1, 0),IF(COUNT(표장르정리[[#This Row],[Racing]]),1,0)),1,0)</f>
        <v>0</v>
      </c>
      <c r="I133" s="3">
        <f>IF(AND(IF('차트 정리 표'!$P$2 = 표메인[[#This Row],[연령대]], 1, 0),IF(COUNT(표장르정리[[#This Row],[Sport]]),1,0)),1,0)</f>
        <v>0</v>
      </c>
      <c r="J133" s="3">
        <f>IF(AND(IF('차트 정리 표'!$P$2 = 표메인[[#This Row],[연령대]], 1, 0),IF(COUNT(표장르정리[[#This Row],[Stealth]]),1,0)),1,0)</f>
        <v>0</v>
      </c>
      <c r="K133" s="3">
        <f>IF(AND(IF('차트 정리 표'!$P$2 = 표메인[[#This Row],[연령대]], 1, 0),IF(COUNT(표장르정리[[#This Row],[Strategy]]),1,0)),1,0)</f>
        <v>0</v>
      </c>
      <c r="L133" s="3">
        <f>IF(AND(IF('차트 정리 표'!$P$2 = 표메인[[#This Row],[연령대]], 1, 0),IF(COUNT(표장르정리[[#This Row],[Puzzle]]),1,0)),1,0)</f>
        <v>0</v>
      </c>
      <c r="M133" s="3">
        <f>IF(AND(IF('차트 정리 표'!$P$2 = 표메인[[#This Row],[연령대]], 1, 0),IF(COUNT(표장르정리[[#This Row],[Board]]),1,0)),1,0)</f>
        <v>0</v>
      </c>
      <c r="N133" s="3">
        <f>IF(AND(IF('차트 정리 표'!$P$2 = 표메인[[#This Row],[연령대]], 1, 0),IF(COUNT(표장르정리[[#This Row],[Arcade]]),1,0)),1,0)</f>
        <v>0</v>
      </c>
      <c r="O133" s="3">
        <f>IF(AND(IF('차트 정리 표'!$P$2 = 표메인[[#This Row],[연령대]], 1, 0),IF(COUNT(표장르정리[[#This Row],[Simulation]]),1,0)),1,0)</f>
        <v>0</v>
      </c>
      <c r="P133" s="34">
        <f>IF(AND(IF('차트 정리 표'!$P$19 = 표메인[[#This Row],[연령대]], 1, 0),IF('차트 정리 표'!$J$20=표메인[[#This Row],[타격감
시각적 효과]],1,0)),1,0)</f>
        <v>0</v>
      </c>
      <c r="Q133" s="34">
        <f>IF(AND(IF('차트 정리 표'!$P$19 = 표메인[[#This Row],[연령대]], 1, 0),IF('차트 정리 표'!$J$21=표메인[[#This Row],[타격감
시각적 효과]],1,0)),1,0)</f>
        <v>0</v>
      </c>
      <c r="R133" s="34">
        <f>IF(AND(IF('차트 정리 표'!$P$19 = 표메인[[#This Row],[연령대]], 1, 0),IF('차트 정리 표'!$J$22=표메인[[#This Row],[타격감
시각적 효과]],1,0)),1,0)</f>
        <v>0</v>
      </c>
      <c r="S133" s="34">
        <f>IF(AND(IF('차트 정리 표'!$P$19 = 표메인[[#This Row],[연령대]], 1, 0),IF('차트 정리 표'!$J$23=표메인[[#This Row],[타격감
시각적 효과]],1,0)),1,0)</f>
        <v>0</v>
      </c>
      <c r="T133" s="34">
        <f>IF(AND(IF('차트 정리 표'!$P$25 = 표메인[[#This Row],[연령대]], 1, 0),IF('차트 정리 표'!$J$26=표메인[게임몰입도
청각적 효과],1,0)),1,0)</f>
        <v>0</v>
      </c>
      <c r="U133" s="34">
        <f>IF(AND(IF('차트 정리 표'!$P$25 = 표메인[[#This Row],[연령대]], 1, 0),IF('차트 정리 표'!$J$27=표메인[게임몰입도
청각적 효과],1,0)),1,0)</f>
        <v>0</v>
      </c>
      <c r="V133" s="34">
        <f>IF(AND(IF('차트 정리 표'!$P$25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표'!$P$2 = 표메인[[#This Row],[연령대]], 1, 0),IF(COUNT(표장르정리[[#This Row],[RPG]]),1,0)), 1, 0)</f>
        <v>0</v>
      </c>
      <c r="B134" s="3">
        <f>IF(AND(IF('차트 정리 표'!$P$2 = 표메인[[#This Row],[연령대]], 1, 0),IF(COUNT(표장르정리[[#This Row],[AOS]]),1,0)),1,0)</f>
        <v>0</v>
      </c>
      <c r="C134" s="3">
        <f>IF(AND(IF('차트 정리 표'!$P$2 = 표메인[[#This Row],[연령대]], 1, 0),IF(COUNT(표장르정리[[#This Row],[FPS]]),1,0)),1,0)</f>
        <v>0</v>
      </c>
      <c r="D134" s="3">
        <f>IF(AND(IF('차트 정리 표'!$P$2 = 표메인[[#This Row],[연령대]], 1, 0),IF(COUNT(표장르정리[[#This Row],[CCG]]),1,0)),1,0)</f>
        <v>0</v>
      </c>
      <c r="E134" s="3">
        <f>IF(AND(IF('차트 정리 표'!$P$2 = 표메인[[#This Row],[연령대]], 1, 0),IF(COUNT(표장르정리[[#This Row],[Roguelike]]),1,0)),1,0)</f>
        <v>0</v>
      </c>
      <c r="F134" s="3">
        <f>IF(AND(IF('차트 정리 표'!$P$2 = 표메인[[#This Row],[연령대]], 1, 0),IF(COUNT(표장르정리[[#This Row],[Soulslike]]),1,0)),1,0)</f>
        <v>0</v>
      </c>
      <c r="G134" s="3">
        <f>IF(AND(IF('차트 정리 표'!$P$2 = 표메인[[#This Row],[연령대]], 1, 0),IF(COUNT(표장르정리[[#This Row],[Rhythm]]),1,0)),1,0)</f>
        <v>0</v>
      </c>
      <c r="H134" s="3">
        <f>IF(AND(IF('차트 정리 표'!$P$2 = 표메인[[#This Row],[연령대]], 1, 0),IF(COUNT(표장르정리[[#This Row],[Racing]]),1,0)),1,0)</f>
        <v>0</v>
      </c>
      <c r="I134" s="3">
        <f>IF(AND(IF('차트 정리 표'!$P$2 = 표메인[[#This Row],[연령대]], 1, 0),IF(COUNT(표장르정리[[#This Row],[Sport]]),1,0)),1,0)</f>
        <v>0</v>
      </c>
      <c r="J134" s="3">
        <f>IF(AND(IF('차트 정리 표'!$P$2 = 표메인[[#This Row],[연령대]], 1, 0),IF(COUNT(표장르정리[[#This Row],[Stealth]]),1,0)),1,0)</f>
        <v>0</v>
      </c>
      <c r="K134" s="3">
        <f>IF(AND(IF('차트 정리 표'!$P$2 = 표메인[[#This Row],[연령대]], 1, 0),IF(COUNT(표장르정리[[#This Row],[Strategy]]),1,0)),1,0)</f>
        <v>0</v>
      </c>
      <c r="L134" s="3">
        <f>IF(AND(IF('차트 정리 표'!$P$2 = 표메인[[#This Row],[연령대]], 1, 0),IF(COUNT(표장르정리[[#This Row],[Puzzle]]),1,0)),1,0)</f>
        <v>0</v>
      </c>
      <c r="M134" s="3">
        <f>IF(AND(IF('차트 정리 표'!$P$2 = 표메인[[#This Row],[연령대]], 1, 0),IF(COUNT(표장르정리[[#This Row],[Board]]),1,0)),1,0)</f>
        <v>0</v>
      </c>
      <c r="N134" s="3">
        <f>IF(AND(IF('차트 정리 표'!$P$2 = 표메인[[#This Row],[연령대]], 1, 0),IF(COUNT(표장르정리[[#This Row],[Arcade]]),1,0)),1,0)</f>
        <v>0</v>
      </c>
      <c r="O134" s="3">
        <f>IF(AND(IF('차트 정리 표'!$P$2 = 표메인[[#This Row],[연령대]], 1, 0),IF(COUNT(표장르정리[[#This Row],[Simulation]]),1,0)),1,0)</f>
        <v>0</v>
      </c>
      <c r="P134" s="34">
        <f>IF(AND(IF('차트 정리 표'!$P$19 = 표메인[[#This Row],[연령대]], 1, 0),IF('차트 정리 표'!$J$20=표메인[[#This Row],[타격감
시각적 효과]],1,0)),1,0)</f>
        <v>0</v>
      </c>
      <c r="Q134" s="34">
        <f>IF(AND(IF('차트 정리 표'!$P$19 = 표메인[[#This Row],[연령대]], 1, 0),IF('차트 정리 표'!$J$21=표메인[[#This Row],[타격감
시각적 효과]],1,0)),1,0)</f>
        <v>0</v>
      </c>
      <c r="R134" s="34">
        <f>IF(AND(IF('차트 정리 표'!$P$19 = 표메인[[#This Row],[연령대]], 1, 0),IF('차트 정리 표'!$J$22=표메인[[#This Row],[타격감
시각적 효과]],1,0)),1,0)</f>
        <v>0</v>
      </c>
      <c r="S134" s="34">
        <f>IF(AND(IF('차트 정리 표'!$P$19 = 표메인[[#This Row],[연령대]], 1, 0),IF('차트 정리 표'!$J$23=표메인[[#This Row],[타격감
시각적 효과]],1,0)),1,0)</f>
        <v>0</v>
      </c>
      <c r="T134" s="34">
        <f>IF(AND(IF('차트 정리 표'!$P$25 = 표메인[[#This Row],[연령대]], 1, 0),IF('차트 정리 표'!$J$26=표메인[게임몰입도
청각적 효과],1,0)),1,0)</f>
        <v>0</v>
      </c>
      <c r="U134" s="34">
        <f>IF(AND(IF('차트 정리 표'!$P$25 = 표메인[[#This Row],[연령대]], 1, 0),IF('차트 정리 표'!$J$27=표메인[게임몰입도
청각적 효과],1,0)),1,0)</f>
        <v>0</v>
      </c>
      <c r="V134" s="34">
        <f>IF(AND(IF('차트 정리 표'!$P$25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표'!$P$2 = 표메인[[#This Row],[연령대]], 1, 0),IF(COUNT(표장르정리[[#This Row],[RPG]]),1,0)), 1, 0)</f>
        <v>0</v>
      </c>
      <c r="B135" s="3">
        <f>IF(AND(IF('차트 정리 표'!$P$2 = 표메인[[#This Row],[연령대]], 1, 0),IF(COUNT(표장르정리[[#This Row],[AOS]]),1,0)),1,0)</f>
        <v>0</v>
      </c>
      <c r="C135" s="3">
        <f>IF(AND(IF('차트 정리 표'!$P$2 = 표메인[[#This Row],[연령대]], 1, 0),IF(COUNT(표장르정리[[#This Row],[FPS]]),1,0)),1,0)</f>
        <v>0</v>
      </c>
      <c r="D135" s="3">
        <f>IF(AND(IF('차트 정리 표'!$P$2 = 표메인[[#This Row],[연령대]], 1, 0),IF(COUNT(표장르정리[[#This Row],[CCG]]),1,0)),1,0)</f>
        <v>0</v>
      </c>
      <c r="E135" s="3">
        <f>IF(AND(IF('차트 정리 표'!$P$2 = 표메인[[#This Row],[연령대]], 1, 0),IF(COUNT(표장르정리[[#This Row],[Roguelike]]),1,0)),1,0)</f>
        <v>0</v>
      </c>
      <c r="F135" s="3">
        <f>IF(AND(IF('차트 정리 표'!$P$2 = 표메인[[#This Row],[연령대]], 1, 0),IF(COUNT(표장르정리[[#This Row],[Soulslike]]),1,0)),1,0)</f>
        <v>0</v>
      </c>
      <c r="G135" s="3">
        <f>IF(AND(IF('차트 정리 표'!$P$2 = 표메인[[#This Row],[연령대]], 1, 0),IF(COUNT(표장르정리[[#This Row],[Rhythm]]),1,0)),1,0)</f>
        <v>0</v>
      </c>
      <c r="H135" s="3">
        <f>IF(AND(IF('차트 정리 표'!$P$2 = 표메인[[#This Row],[연령대]], 1, 0),IF(COUNT(표장르정리[[#This Row],[Racing]]),1,0)),1,0)</f>
        <v>0</v>
      </c>
      <c r="I135" s="3">
        <f>IF(AND(IF('차트 정리 표'!$P$2 = 표메인[[#This Row],[연령대]], 1, 0),IF(COUNT(표장르정리[[#This Row],[Sport]]),1,0)),1,0)</f>
        <v>0</v>
      </c>
      <c r="J135" s="3">
        <f>IF(AND(IF('차트 정리 표'!$P$2 = 표메인[[#This Row],[연령대]], 1, 0),IF(COUNT(표장르정리[[#This Row],[Stealth]]),1,0)),1,0)</f>
        <v>0</v>
      </c>
      <c r="K135" s="3">
        <f>IF(AND(IF('차트 정리 표'!$P$2 = 표메인[[#This Row],[연령대]], 1, 0),IF(COUNT(표장르정리[[#This Row],[Strategy]]),1,0)),1,0)</f>
        <v>0</v>
      </c>
      <c r="L135" s="3">
        <f>IF(AND(IF('차트 정리 표'!$P$2 = 표메인[[#This Row],[연령대]], 1, 0),IF(COUNT(표장르정리[[#This Row],[Puzzle]]),1,0)),1,0)</f>
        <v>0</v>
      </c>
      <c r="M135" s="3">
        <f>IF(AND(IF('차트 정리 표'!$P$2 = 표메인[[#This Row],[연령대]], 1, 0),IF(COUNT(표장르정리[[#This Row],[Board]]),1,0)),1,0)</f>
        <v>0</v>
      </c>
      <c r="N135" s="3">
        <f>IF(AND(IF('차트 정리 표'!$P$2 = 표메인[[#This Row],[연령대]], 1, 0),IF(COUNT(표장르정리[[#This Row],[Arcade]]),1,0)),1,0)</f>
        <v>0</v>
      </c>
      <c r="O135" s="3">
        <f>IF(AND(IF('차트 정리 표'!$P$2 = 표메인[[#This Row],[연령대]], 1, 0),IF(COUNT(표장르정리[[#This Row],[Simulation]]),1,0)),1,0)</f>
        <v>0</v>
      </c>
      <c r="P135" s="34">
        <f>IF(AND(IF('차트 정리 표'!$P$19 = 표메인[[#This Row],[연령대]], 1, 0),IF('차트 정리 표'!$J$20=표메인[[#This Row],[타격감
시각적 효과]],1,0)),1,0)</f>
        <v>0</v>
      </c>
      <c r="Q135" s="34">
        <f>IF(AND(IF('차트 정리 표'!$P$19 = 표메인[[#This Row],[연령대]], 1, 0),IF('차트 정리 표'!$J$21=표메인[[#This Row],[타격감
시각적 효과]],1,0)),1,0)</f>
        <v>0</v>
      </c>
      <c r="R135" s="34">
        <f>IF(AND(IF('차트 정리 표'!$P$19 = 표메인[[#This Row],[연령대]], 1, 0),IF('차트 정리 표'!$J$22=표메인[[#This Row],[타격감
시각적 효과]],1,0)),1,0)</f>
        <v>0</v>
      </c>
      <c r="S135" s="34">
        <f>IF(AND(IF('차트 정리 표'!$P$19 = 표메인[[#This Row],[연령대]], 1, 0),IF('차트 정리 표'!$J$23=표메인[[#This Row],[타격감
시각적 효과]],1,0)),1,0)</f>
        <v>0</v>
      </c>
      <c r="T135" s="34">
        <f>IF(AND(IF('차트 정리 표'!$P$25 = 표메인[[#This Row],[연령대]], 1, 0),IF('차트 정리 표'!$J$26=표메인[게임몰입도
청각적 효과],1,0)),1,0)</f>
        <v>0</v>
      </c>
      <c r="U135" s="34">
        <f>IF(AND(IF('차트 정리 표'!$P$25 = 표메인[[#This Row],[연령대]], 1, 0),IF('차트 정리 표'!$J$27=표메인[게임몰입도
청각적 효과],1,0)),1,0)</f>
        <v>0</v>
      </c>
      <c r="V135" s="34">
        <f>IF(AND(IF('차트 정리 표'!$P$25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표'!$P$2 = 표메인[[#This Row],[연령대]], 1, 0),IF(COUNT(표장르정리[[#This Row],[RPG]]),1,0)), 1, 0)</f>
        <v>0</v>
      </c>
      <c r="B136" s="3">
        <f>IF(AND(IF('차트 정리 표'!$P$2 = 표메인[[#This Row],[연령대]], 1, 0),IF(COUNT(표장르정리[[#This Row],[AOS]]),1,0)),1,0)</f>
        <v>0</v>
      </c>
      <c r="C136" s="3">
        <f>IF(AND(IF('차트 정리 표'!$P$2 = 표메인[[#This Row],[연령대]], 1, 0),IF(COUNT(표장르정리[[#This Row],[FPS]]),1,0)),1,0)</f>
        <v>0</v>
      </c>
      <c r="D136" s="3">
        <f>IF(AND(IF('차트 정리 표'!$P$2 = 표메인[[#This Row],[연령대]], 1, 0),IF(COUNT(표장르정리[[#This Row],[CCG]]),1,0)),1,0)</f>
        <v>0</v>
      </c>
      <c r="E136" s="3">
        <f>IF(AND(IF('차트 정리 표'!$P$2 = 표메인[[#This Row],[연령대]], 1, 0),IF(COUNT(표장르정리[[#This Row],[Roguelike]]),1,0)),1,0)</f>
        <v>0</v>
      </c>
      <c r="F136" s="3">
        <f>IF(AND(IF('차트 정리 표'!$P$2 = 표메인[[#This Row],[연령대]], 1, 0),IF(COUNT(표장르정리[[#This Row],[Soulslike]]),1,0)),1,0)</f>
        <v>0</v>
      </c>
      <c r="G136" s="3">
        <f>IF(AND(IF('차트 정리 표'!$P$2 = 표메인[[#This Row],[연령대]], 1, 0),IF(COUNT(표장르정리[[#This Row],[Rhythm]]),1,0)),1,0)</f>
        <v>0</v>
      </c>
      <c r="H136" s="3">
        <f>IF(AND(IF('차트 정리 표'!$P$2 = 표메인[[#This Row],[연령대]], 1, 0),IF(COUNT(표장르정리[[#This Row],[Racing]]),1,0)),1,0)</f>
        <v>0</v>
      </c>
      <c r="I136" s="3">
        <f>IF(AND(IF('차트 정리 표'!$P$2 = 표메인[[#This Row],[연령대]], 1, 0),IF(COUNT(표장르정리[[#This Row],[Sport]]),1,0)),1,0)</f>
        <v>0</v>
      </c>
      <c r="J136" s="3">
        <f>IF(AND(IF('차트 정리 표'!$P$2 = 표메인[[#This Row],[연령대]], 1, 0),IF(COUNT(표장르정리[[#This Row],[Stealth]]),1,0)),1,0)</f>
        <v>0</v>
      </c>
      <c r="K136" s="3">
        <f>IF(AND(IF('차트 정리 표'!$P$2 = 표메인[[#This Row],[연령대]], 1, 0),IF(COUNT(표장르정리[[#This Row],[Strategy]]),1,0)),1,0)</f>
        <v>0</v>
      </c>
      <c r="L136" s="3">
        <f>IF(AND(IF('차트 정리 표'!$P$2 = 표메인[[#This Row],[연령대]], 1, 0),IF(COUNT(표장르정리[[#This Row],[Puzzle]]),1,0)),1,0)</f>
        <v>0</v>
      </c>
      <c r="M136" s="3">
        <f>IF(AND(IF('차트 정리 표'!$P$2 = 표메인[[#This Row],[연령대]], 1, 0),IF(COUNT(표장르정리[[#This Row],[Board]]),1,0)),1,0)</f>
        <v>0</v>
      </c>
      <c r="N136" s="3">
        <f>IF(AND(IF('차트 정리 표'!$P$2 = 표메인[[#This Row],[연령대]], 1, 0),IF(COUNT(표장르정리[[#This Row],[Arcade]]),1,0)),1,0)</f>
        <v>0</v>
      </c>
      <c r="O136" s="3">
        <f>IF(AND(IF('차트 정리 표'!$P$2 = 표메인[[#This Row],[연령대]], 1, 0),IF(COUNT(표장르정리[[#This Row],[Simulation]]),1,0)),1,0)</f>
        <v>0</v>
      </c>
      <c r="P136" s="34">
        <f>IF(AND(IF('차트 정리 표'!$P$19 = 표메인[[#This Row],[연령대]], 1, 0),IF('차트 정리 표'!$J$20=표메인[[#This Row],[타격감
시각적 효과]],1,0)),1,0)</f>
        <v>0</v>
      </c>
      <c r="Q136" s="34">
        <f>IF(AND(IF('차트 정리 표'!$P$19 = 표메인[[#This Row],[연령대]], 1, 0),IF('차트 정리 표'!$J$21=표메인[[#This Row],[타격감
시각적 효과]],1,0)),1,0)</f>
        <v>0</v>
      </c>
      <c r="R136" s="34">
        <f>IF(AND(IF('차트 정리 표'!$P$19 = 표메인[[#This Row],[연령대]], 1, 0),IF('차트 정리 표'!$J$22=표메인[[#This Row],[타격감
시각적 효과]],1,0)),1,0)</f>
        <v>0</v>
      </c>
      <c r="S136" s="34">
        <f>IF(AND(IF('차트 정리 표'!$P$19 = 표메인[[#This Row],[연령대]], 1, 0),IF('차트 정리 표'!$J$23=표메인[[#This Row],[타격감
시각적 효과]],1,0)),1,0)</f>
        <v>0</v>
      </c>
      <c r="T136" s="34">
        <f>IF(AND(IF('차트 정리 표'!$P$25 = 표메인[[#This Row],[연령대]], 1, 0),IF('차트 정리 표'!$J$26=표메인[게임몰입도
청각적 효과],1,0)),1,0)</f>
        <v>0</v>
      </c>
      <c r="U136" s="34">
        <f>IF(AND(IF('차트 정리 표'!$P$25 = 표메인[[#This Row],[연령대]], 1, 0),IF('차트 정리 표'!$J$27=표메인[게임몰입도
청각적 효과],1,0)),1,0)</f>
        <v>0</v>
      </c>
      <c r="V136" s="34">
        <f>IF(AND(IF('차트 정리 표'!$P$25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표'!$P$2 = 표메인[[#This Row],[연령대]], 1, 0),IF(COUNT(표장르정리[[#This Row],[RPG]]),1,0)), 1, 0)</f>
        <v>0</v>
      </c>
      <c r="B137" s="3">
        <f>IF(AND(IF('차트 정리 표'!$P$2 = 표메인[[#This Row],[연령대]], 1, 0),IF(COUNT(표장르정리[[#This Row],[AOS]]),1,0)),1,0)</f>
        <v>0</v>
      </c>
      <c r="C137" s="3">
        <f>IF(AND(IF('차트 정리 표'!$P$2 = 표메인[[#This Row],[연령대]], 1, 0),IF(COUNT(표장르정리[[#This Row],[FPS]]),1,0)),1,0)</f>
        <v>0</v>
      </c>
      <c r="D137" s="3">
        <f>IF(AND(IF('차트 정리 표'!$P$2 = 표메인[[#This Row],[연령대]], 1, 0),IF(COUNT(표장르정리[[#This Row],[CCG]]),1,0)),1,0)</f>
        <v>0</v>
      </c>
      <c r="E137" s="3">
        <f>IF(AND(IF('차트 정리 표'!$P$2 = 표메인[[#This Row],[연령대]], 1, 0),IF(COUNT(표장르정리[[#This Row],[Roguelike]]),1,0)),1,0)</f>
        <v>0</v>
      </c>
      <c r="F137" s="3">
        <f>IF(AND(IF('차트 정리 표'!$P$2 = 표메인[[#This Row],[연령대]], 1, 0),IF(COUNT(표장르정리[[#This Row],[Soulslike]]),1,0)),1,0)</f>
        <v>0</v>
      </c>
      <c r="G137" s="3">
        <f>IF(AND(IF('차트 정리 표'!$P$2 = 표메인[[#This Row],[연령대]], 1, 0),IF(COUNT(표장르정리[[#This Row],[Rhythm]]),1,0)),1,0)</f>
        <v>0</v>
      </c>
      <c r="H137" s="3">
        <f>IF(AND(IF('차트 정리 표'!$P$2 = 표메인[[#This Row],[연령대]], 1, 0),IF(COUNT(표장르정리[[#This Row],[Racing]]),1,0)),1,0)</f>
        <v>0</v>
      </c>
      <c r="I137" s="3">
        <f>IF(AND(IF('차트 정리 표'!$P$2 = 표메인[[#This Row],[연령대]], 1, 0),IF(COUNT(표장르정리[[#This Row],[Sport]]),1,0)),1,0)</f>
        <v>0</v>
      </c>
      <c r="J137" s="3">
        <f>IF(AND(IF('차트 정리 표'!$P$2 = 표메인[[#This Row],[연령대]], 1, 0),IF(COUNT(표장르정리[[#This Row],[Stealth]]),1,0)),1,0)</f>
        <v>0</v>
      </c>
      <c r="K137" s="3">
        <f>IF(AND(IF('차트 정리 표'!$P$2 = 표메인[[#This Row],[연령대]], 1, 0),IF(COUNT(표장르정리[[#This Row],[Strategy]]),1,0)),1,0)</f>
        <v>0</v>
      </c>
      <c r="L137" s="3">
        <f>IF(AND(IF('차트 정리 표'!$P$2 = 표메인[[#This Row],[연령대]], 1, 0),IF(COUNT(표장르정리[[#This Row],[Puzzle]]),1,0)),1,0)</f>
        <v>0</v>
      </c>
      <c r="M137" s="3">
        <f>IF(AND(IF('차트 정리 표'!$P$2 = 표메인[[#This Row],[연령대]], 1, 0),IF(COUNT(표장르정리[[#This Row],[Board]]),1,0)),1,0)</f>
        <v>0</v>
      </c>
      <c r="N137" s="3">
        <f>IF(AND(IF('차트 정리 표'!$P$2 = 표메인[[#This Row],[연령대]], 1, 0),IF(COUNT(표장르정리[[#This Row],[Arcade]]),1,0)),1,0)</f>
        <v>0</v>
      </c>
      <c r="O137" s="3">
        <f>IF(AND(IF('차트 정리 표'!$P$2 = 표메인[[#This Row],[연령대]], 1, 0),IF(COUNT(표장르정리[[#This Row],[Simulation]]),1,0)),1,0)</f>
        <v>0</v>
      </c>
      <c r="P137" s="34">
        <f>IF(AND(IF('차트 정리 표'!$P$19 = 표메인[[#This Row],[연령대]], 1, 0),IF('차트 정리 표'!$J$20=표메인[[#This Row],[타격감
시각적 효과]],1,0)),1,0)</f>
        <v>0</v>
      </c>
      <c r="Q137" s="34">
        <f>IF(AND(IF('차트 정리 표'!$P$19 = 표메인[[#This Row],[연령대]], 1, 0),IF('차트 정리 표'!$J$21=표메인[[#This Row],[타격감
시각적 효과]],1,0)),1,0)</f>
        <v>0</v>
      </c>
      <c r="R137" s="34">
        <f>IF(AND(IF('차트 정리 표'!$P$19 = 표메인[[#This Row],[연령대]], 1, 0),IF('차트 정리 표'!$J$22=표메인[[#This Row],[타격감
시각적 효과]],1,0)),1,0)</f>
        <v>0</v>
      </c>
      <c r="S137" s="34">
        <f>IF(AND(IF('차트 정리 표'!$P$19 = 표메인[[#This Row],[연령대]], 1, 0),IF('차트 정리 표'!$J$23=표메인[[#This Row],[타격감
시각적 효과]],1,0)),1,0)</f>
        <v>0</v>
      </c>
      <c r="T137" s="34">
        <f>IF(AND(IF('차트 정리 표'!$P$25 = 표메인[[#This Row],[연령대]], 1, 0),IF('차트 정리 표'!$J$26=표메인[게임몰입도
청각적 효과],1,0)),1,0)</f>
        <v>0</v>
      </c>
      <c r="U137" s="34">
        <f>IF(AND(IF('차트 정리 표'!$P$25 = 표메인[[#This Row],[연령대]], 1, 0),IF('차트 정리 표'!$J$27=표메인[게임몰입도
청각적 효과],1,0)),1,0)</f>
        <v>0</v>
      </c>
      <c r="V137" s="34">
        <f>IF(AND(IF('차트 정리 표'!$P$25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표'!$P$2 = 표메인[[#This Row],[연령대]], 1, 0),IF(COUNT(표장르정리[[#This Row],[RPG]]),1,0)), 1, 0)</f>
        <v>0</v>
      </c>
      <c r="B138" s="3">
        <f>IF(AND(IF('차트 정리 표'!$P$2 = 표메인[[#This Row],[연령대]], 1, 0),IF(COUNT(표장르정리[[#This Row],[AOS]]),1,0)),1,0)</f>
        <v>0</v>
      </c>
      <c r="C138" s="3">
        <f>IF(AND(IF('차트 정리 표'!$P$2 = 표메인[[#This Row],[연령대]], 1, 0),IF(COUNT(표장르정리[[#This Row],[FPS]]),1,0)),1,0)</f>
        <v>0</v>
      </c>
      <c r="D138" s="3">
        <f>IF(AND(IF('차트 정리 표'!$P$2 = 표메인[[#This Row],[연령대]], 1, 0),IF(COUNT(표장르정리[[#This Row],[CCG]]),1,0)),1,0)</f>
        <v>0</v>
      </c>
      <c r="E138" s="3">
        <f>IF(AND(IF('차트 정리 표'!$P$2 = 표메인[[#This Row],[연령대]], 1, 0),IF(COUNT(표장르정리[[#This Row],[Roguelike]]),1,0)),1,0)</f>
        <v>0</v>
      </c>
      <c r="F138" s="3">
        <f>IF(AND(IF('차트 정리 표'!$P$2 = 표메인[[#This Row],[연령대]], 1, 0),IF(COUNT(표장르정리[[#This Row],[Soulslike]]),1,0)),1,0)</f>
        <v>0</v>
      </c>
      <c r="G138" s="3">
        <f>IF(AND(IF('차트 정리 표'!$P$2 = 표메인[[#This Row],[연령대]], 1, 0),IF(COUNT(표장르정리[[#This Row],[Rhythm]]),1,0)),1,0)</f>
        <v>0</v>
      </c>
      <c r="H138" s="3">
        <f>IF(AND(IF('차트 정리 표'!$P$2 = 표메인[[#This Row],[연령대]], 1, 0),IF(COUNT(표장르정리[[#This Row],[Racing]]),1,0)),1,0)</f>
        <v>0</v>
      </c>
      <c r="I138" s="3">
        <f>IF(AND(IF('차트 정리 표'!$P$2 = 표메인[[#This Row],[연령대]], 1, 0),IF(COUNT(표장르정리[[#This Row],[Sport]]),1,0)),1,0)</f>
        <v>0</v>
      </c>
      <c r="J138" s="3">
        <f>IF(AND(IF('차트 정리 표'!$P$2 = 표메인[[#This Row],[연령대]], 1, 0),IF(COUNT(표장르정리[[#This Row],[Stealth]]),1,0)),1,0)</f>
        <v>0</v>
      </c>
      <c r="K138" s="3">
        <f>IF(AND(IF('차트 정리 표'!$P$2 = 표메인[[#This Row],[연령대]], 1, 0),IF(COUNT(표장르정리[[#This Row],[Strategy]]),1,0)),1,0)</f>
        <v>0</v>
      </c>
      <c r="L138" s="3">
        <f>IF(AND(IF('차트 정리 표'!$P$2 = 표메인[[#This Row],[연령대]], 1, 0),IF(COUNT(표장르정리[[#This Row],[Puzzle]]),1,0)),1,0)</f>
        <v>0</v>
      </c>
      <c r="M138" s="3">
        <f>IF(AND(IF('차트 정리 표'!$P$2 = 표메인[[#This Row],[연령대]], 1, 0),IF(COUNT(표장르정리[[#This Row],[Board]]),1,0)),1,0)</f>
        <v>0</v>
      </c>
      <c r="N138" s="3">
        <f>IF(AND(IF('차트 정리 표'!$P$2 = 표메인[[#This Row],[연령대]], 1, 0),IF(COUNT(표장르정리[[#This Row],[Arcade]]),1,0)),1,0)</f>
        <v>0</v>
      </c>
      <c r="O138" s="3">
        <f>IF(AND(IF('차트 정리 표'!$P$2 = 표메인[[#This Row],[연령대]], 1, 0),IF(COUNT(표장르정리[[#This Row],[Simulation]]),1,0)),1,0)</f>
        <v>0</v>
      </c>
      <c r="P138" s="34">
        <f>IF(AND(IF('차트 정리 표'!$P$19 = 표메인[[#This Row],[연령대]], 1, 0),IF('차트 정리 표'!$J$20=표메인[[#This Row],[타격감
시각적 효과]],1,0)),1,0)</f>
        <v>0</v>
      </c>
      <c r="Q138" s="34">
        <f>IF(AND(IF('차트 정리 표'!$P$19 = 표메인[[#This Row],[연령대]], 1, 0),IF('차트 정리 표'!$J$21=표메인[[#This Row],[타격감
시각적 효과]],1,0)),1,0)</f>
        <v>0</v>
      </c>
      <c r="R138" s="34">
        <f>IF(AND(IF('차트 정리 표'!$P$19 = 표메인[[#This Row],[연령대]], 1, 0),IF('차트 정리 표'!$J$22=표메인[[#This Row],[타격감
시각적 효과]],1,0)),1,0)</f>
        <v>0</v>
      </c>
      <c r="S138" s="34">
        <f>IF(AND(IF('차트 정리 표'!$P$19 = 표메인[[#This Row],[연령대]], 1, 0),IF('차트 정리 표'!$J$23=표메인[[#This Row],[타격감
시각적 효과]],1,0)),1,0)</f>
        <v>0</v>
      </c>
      <c r="T138" s="34">
        <f>IF(AND(IF('차트 정리 표'!$P$25 = 표메인[[#This Row],[연령대]], 1, 0),IF('차트 정리 표'!$J$26=표메인[게임몰입도
청각적 효과],1,0)),1,0)</f>
        <v>0</v>
      </c>
      <c r="U138" s="34">
        <f>IF(AND(IF('차트 정리 표'!$P$25 = 표메인[[#This Row],[연령대]], 1, 0),IF('차트 정리 표'!$J$27=표메인[게임몰입도
청각적 효과],1,0)),1,0)</f>
        <v>0</v>
      </c>
      <c r="V138" s="34">
        <f>IF(AND(IF('차트 정리 표'!$P$25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표'!$P$2 = 표메인[[#This Row],[연령대]], 1, 0),IF(COUNT(표장르정리[[#This Row],[RPG]]),1,0)), 1, 0)</f>
        <v>0</v>
      </c>
      <c r="B139" s="3">
        <f>IF(AND(IF('차트 정리 표'!$P$2 = 표메인[[#This Row],[연령대]], 1, 0),IF(COUNT(표장르정리[[#This Row],[AOS]]),1,0)),1,0)</f>
        <v>0</v>
      </c>
      <c r="C139" s="3">
        <f>IF(AND(IF('차트 정리 표'!$P$2 = 표메인[[#This Row],[연령대]], 1, 0),IF(COUNT(표장르정리[[#This Row],[FPS]]),1,0)),1,0)</f>
        <v>0</v>
      </c>
      <c r="D139" s="3">
        <f>IF(AND(IF('차트 정리 표'!$P$2 = 표메인[[#This Row],[연령대]], 1, 0),IF(COUNT(표장르정리[[#This Row],[CCG]]),1,0)),1,0)</f>
        <v>0</v>
      </c>
      <c r="E139" s="3">
        <f>IF(AND(IF('차트 정리 표'!$P$2 = 표메인[[#This Row],[연령대]], 1, 0),IF(COUNT(표장르정리[[#This Row],[Roguelike]]),1,0)),1,0)</f>
        <v>0</v>
      </c>
      <c r="F139" s="3">
        <f>IF(AND(IF('차트 정리 표'!$P$2 = 표메인[[#This Row],[연령대]], 1, 0),IF(COUNT(표장르정리[[#This Row],[Soulslike]]),1,0)),1,0)</f>
        <v>0</v>
      </c>
      <c r="G139" s="3">
        <f>IF(AND(IF('차트 정리 표'!$P$2 = 표메인[[#This Row],[연령대]], 1, 0),IF(COUNT(표장르정리[[#This Row],[Rhythm]]),1,0)),1,0)</f>
        <v>0</v>
      </c>
      <c r="H139" s="3">
        <f>IF(AND(IF('차트 정리 표'!$P$2 = 표메인[[#This Row],[연령대]], 1, 0),IF(COUNT(표장르정리[[#This Row],[Racing]]),1,0)),1,0)</f>
        <v>0</v>
      </c>
      <c r="I139" s="3">
        <f>IF(AND(IF('차트 정리 표'!$P$2 = 표메인[[#This Row],[연령대]], 1, 0),IF(COUNT(표장르정리[[#This Row],[Sport]]),1,0)),1,0)</f>
        <v>0</v>
      </c>
      <c r="J139" s="3">
        <f>IF(AND(IF('차트 정리 표'!$P$2 = 표메인[[#This Row],[연령대]], 1, 0),IF(COUNT(표장르정리[[#This Row],[Stealth]]),1,0)),1,0)</f>
        <v>0</v>
      </c>
      <c r="K139" s="3">
        <f>IF(AND(IF('차트 정리 표'!$P$2 = 표메인[[#This Row],[연령대]], 1, 0),IF(COUNT(표장르정리[[#This Row],[Strategy]]),1,0)),1,0)</f>
        <v>0</v>
      </c>
      <c r="L139" s="3">
        <f>IF(AND(IF('차트 정리 표'!$P$2 = 표메인[[#This Row],[연령대]], 1, 0),IF(COUNT(표장르정리[[#This Row],[Puzzle]]),1,0)),1,0)</f>
        <v>0</v>
      </c>
      <c r="M139" s="3">
        <f>IF(AND(IF('차트 정리 표'!$P$2 = 표메인[[#This Row],[연령대]], 1, 0),IF(COUNT(표장르정리[[#This Row],[Board]]),1,0)),1,0)</f>
        <v>0</v>
      </c>
      <c r="N139" s="3">
        <f>IF(AND(IF('차트 정리 표'!$P$2 = 표메인[[#This Row],[연령대]], 1, 0),IF(COUNT(표장르정리[[#This Row],[Arcade]]),1,0)),1,0)</f>
        <v>0</v>
      </c>
      <c r="O139" s="3">
        <f>IF(AND(IF('차트 정리 표'!$P$2 = 표메인[[#This Row],[연령대]], 1, 0),IF(COUNT(표장르정리[[#This Row],[Simulation]]),1,0)),1,0)</f>
        <v>0</v>
      </c>
      <c r="P139" s="34">
        <f>IF(AND(IF('차트 정리 표'!$P$19 = 표메인[[#This Row],[연령대]], 1, 0),IF('차트 정리 표'!$J$20=표메인[[#This Row],[타격감
시각적 효과]],1,0)),1,0)</f>
        <v>0</v>
      </c>
      <c r="Q139" s="34">
        <f>IF(AND(IF('차트 정리 표'!$P$19 = 표메인[[#This Row],[연령대]], 1, 0),IF('차트 정리 표'!$J$21=표메인[[#This Row],[타격감
시각적 효과]],1,0)),1,0)</f>
        <v>0</v>
      </c>
      <c r="R139" s="34">
        <f>IF(AND(IF('차트 정리 표'!$P$19 = 표메인[[#This Row],[연령대]], 1, 0),IF('차트 정리 표'!$J$22=표메인[[#This Row],[타격감
시각적 효과]],1,0)),1,0)</f>
        <v>0</v>
      </c>
      <c r="S139" s="34">
        <f>IF(AND(IF('차트 정리 표'!$P$19 = 표메인[[#This Row],[연령대]], 1, 0),IF('차트 정리 표'!$J$23=표메인[[#This Row],[타격감
시각적 효과]],1,0)),1,0)</f>
        <v>0</v>
      </c>
      <c r="T139" s="34">
        <f>IF(AND(IF('차트 정리 표'!$P$25 = 표메인[[#This Row],[연령대]], 1, 0),IF('차트 정리 표'!$J$26=표메인[게임몰입도
청각적 효과],1,0)),1,0)</f>
        <v>0</v>
      </c>
      <c r="U139" s="34">
        <f>IF(AND(IF('차트 정리 표'!$P$25 = 표메인[[#This Row],[연령대]], 1, 0),IF('차트 정리 표'!$J$27=표메인[게임몰입도
청각적 효과],1,0)),1,0)</f>
        <v>0</v>
      </c>
      <c r="V139" s="34">
        <f>IF(AND(IF('차트 정리 표'!$P$25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표'!$P$2 = 표메인[[#This Row],[연령대]], 1, 0),IF(COUNT(표장르정리[[#This Row],[RPG]]),1,0)), 1, 0)</f>
        <v>0</v>
      </c>
      <c r="B140" s="3">
        <f>IF(AND(IF('차트 정리 표'!$P$2 = 표메인[[#This Row],[연령대]], 1, 0),IF(COUNT(표장르정리[[#This Row],[AOS]]),1,0)),1,0)</f>
        <v>0</v>
      </c>
      <c r="C140" s="3">
        <f>IF(AND(IF('차트 정리 표'!$P$2 = 표메인[[#This Row],[연령대]], 1, 0),IF(COUNT(표장르정리[[#This Row],[FPS]]),1,0)),1,0)</f>
        <v>0</v>
      </c>
      <c r="D140" s="3">
        <f>IF(AND(IF('차트 정리 표'!$P$2 = 표메인[[#This Row],[연령대]], 1, 0),IF(COUNT(표장르정리[[#This Row],[CCG]]),1,0)),1,0)</f>
        <v>0</v>
      </c>
      <c r="E140" s="3">
        <f>IF(AND(IF('차트 정리 표'!$P$2 = 표메인[[#This Row],[연령대]], 1, 0),IF(COUNT(표장르정리[[#This Row],[Roguelike]]),1,0)),1,0)</f>
        <v>0</v>
      </c>
      <c r="F140" s="3">
        <f>IF(AND(IF('차트 정리 표'!$P$2 = 표메인[[#This Row],[연령대]], 1, 0),IF(COUNT(표장르정리[[#This Row],[Soulslike]]),1,0)),1,0)</f>
        <v>0</v>
      </c>
      <c r="G140" s="3">
        <f>IF(AND(IF('차트 정리 표'!$P$2 = 표메인[[#This Row],[연령대]], 1, 0),IF(COUNT(표장르정리[[#This Row],[Rhythm]]),1,0)),1,0)</f>
        <v>0</v>
      </c>
      <c r="H140" s="3">
        <f>IF(AND(IF('차트 정리 표'!$P$2 = 표메인[[#This Row],[연령대]], 1, 0),IF(COUNT(표장르정리[[#This Row],[Racing]]),1,0)),1,0)</f>
        <v>0</v>
      </c>
      <c r="I140" s="3">
        <f>IF(AND(IF('차트 정리 표'!$P$2 = 표메인[[#This Row],[연령대]], 1, 0),IF(COUNT(표장르정리[[#This Row],[Sport]]),1,0)),1,0)</f>
        <v>0</v>
      </c>
      <c r="J140" s="3">
        <f>IF(AND(IF('차트 정리 표'!$P$2 = 표메인[[#This Row],[연령대]], 1, 0),IF(COUNT(표장르정리[[#This Row],[Stealth]]),1,0)),1,0)</f>
        <v>0</v>
      </c>
      <c r="K140" s="3">
        <f>IF(AND(IF('차트 정리 표'!$P$2 = 표메인[[#This Row],[연령대]], 1, 0),IF(COUNT(표장르정리[[#This Row],[Strategy]]),1,0)),1,0)</f>
        <v>0</v>
      </c>
      <c r="L140" s="3">
        <f>IF(AND(IF('차트 정리 표'!$P$2 = 표메인[[#This Row],[연령대]], 1, 0),IF(COUNT(표장르정리[[#This Row],[Puzzle]]),1,0)),1,0)</f>
        <v>0</v>
      </c>
      <c r="M140" s="3">
        <f>IF(AND(IF('차트 정리 표'!$P$2 = 표메인[[#This Row],[연령대]], 1, 0),IF(COUNT(표장르정리[[#This Row],[Board]]),1,0)),1,0)</f>
        <v>0</v>
      </c>
      <c r="N140" s="3">
        <f>IF(AND(IF('차트 정리 표'!$P$2 = 표메인[[#This Row],[연령대]], 1, 0),IF(COUNT(표장르정리[[#This Row],[Arcade]]),1,0)),1,0)</f>
        <v>0</v>
      </c>
      <c r="O140" s="3">
        <f>IF(AND(IF('차트 정리 표'!$P$2 = 표메인[[#This Row],[연령대]], 1, 0),IF(COUNT(표장르정리[[#This Row],[Simulation]]),1,0)),1,0)</f>
        <v>0</v>
      </c>
      <c r="P140" s="34">
        <f>IF(AND(IF('차트 정리 표'!$P$19 = 표메인[[#This Row],[연령대]], 1, 0),IF('차트 정리 표'!$J$20=표메인[[#This Row],[타격감
시각적 효과]],1,0)),1,0)</f>
        <v>0</v>
      </c>
      <c r="Q140" s="34">
        <f>IF(AND(IF('차트 정리 표'!$P$19 = 표메인[[#This Row],[연령대]], 1, 0),IF('차트 정리 표'!$J$21=표메인[[#This Row],[타격감
시각적 효과]],1,0)),1,0)</f>
        <v>0</v>
      </c>
      <c r="R140" s="34">
        <f>IF(AND(IF('차트 정리 표'!$P$19 = 표메인[[#This Row],[연령대]], 1, 0),IF('차트 정리 표'!$J$22=표메인[[#This Row],[타격감
시각적 효과]],1,0)),1,0)</f>
        <v>0</v>
      </c>
      <c r="S140" s="34">
        <f>IF(AND(IF('차트 정리 표'!$P$19 = 표메인[[#This Row],[연령대]], 1, 0),IF('차트 정리 표'!$J$23=표메인[[#This Row],[타격감
시각적 효과]],1,0)),1,0)</f>
        <v>0</v>
      </c>
      <c r="T140" s="34">
        <f>IF(AND(IF('차트 정리 표'!$P$25 = 표메인[[#This Row],[연령대]], 1, 0),IF('차트 정리 표'!$J$26=표메인[게임몰입도
청각적 효과],1,0)),1,0)</f>
        <v>0</v>
      </c>
      <c r="U140" s="34">
        <f>IF(AND(IF('차트 정리 표'!$P$25 = 표메인[[#This Row],[연령대]], 1, 0),IF('차트 정리 표'!$J$27=표메인[게임몰입도
청각적 효과],1,0)),1,0)</f>
        <v>0</v>
      </c>
      <c r="V140" s="34">
        <f>IF(AND(IF('차트 정리 표'!$P$25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표'!$P$2 = 표메인[[#This Row],[연령대]], 1, 0),IF(COUNT(표장르정리[[#This Row],[RPG]]),1,0)), 1, 0)</f>
        <v>0</v>
      </c>
      <c r="B141" s="3">
        <f>IF(AND(IF('차트 정리 표'!$P$2 = 표메인[[#This Row],[연령대]], 1, 0),IF(COUNT(표장르정리[[#This Row],[AOS]]),1,0)),1,0)</f>
        <v>0</v>
      </c>
      <c r="C141" s="3">
        <f>IF(AND(IF('차트 정리 표'!$P$2 = 표메인[[#This Row],[연령대]], 1, 0),IF(COUNT(표장르정리[[#This Row],[FPS]]),1,0)),1,0)</f>
        <v>0</v>
      </c>
      <c r="D141" s="3">
        <f>IF(AND(IF('차트 정리 표'!$P$2 = 표메인[[#This Row],[연령대]], 1, 0),IF(COUNT(표장르정리[[#This Row],[CCG]]),1,0)),1,0)</f>
        <v>0</v>
      </c>
      <c r="E141" s="3">
        <f>IF(AND(IF('차트 정리 표'!$P$2 = 표메인[[#This Row],[연령대]], 1, 0),IF(COUNT(표장르정리[[#This Row],[Roguelike]]),1,0)),1,0)</f>
        <v>0</v>
      </c>
      <c r="F141" s="3">
        <f>IF(AND(IF('차트 정리 표'!$P$2 = 표메인[[#This Row],[연령대]], 1, 0),IF(COUNT(표장르정리[[#This Row],[Soulslike]]),1,0)),1,0)</f>
        <v>0</v>
      </c>
      <c r="G141" s="3">
        <f>IF(AND(IF('차트 정리 표'!$P$2 = 표메인[[#This Row],[연령대]], 1, 0),IF(COUNT(표장르정리[[#This Row],[Rhythm]]),1,0)),1,0)</f>
        <v>0</v>
      </c>
      <c r="H141" s="3">
        <f>IF(AND(IF('차트 정리 표'!$P$2 = 표메인[[#This Row],[연령대]], 1, 0),IF(COUNT(표장르정리[[#This Row],[Racing]]),1,0)),1,0)</f>
        <v>0</v>
      </c>
      <c r="I141" s="3">
        <f>IF(AND(IF('차트 정리 표'!$P$2 = 표메인[[#This Row],[연령대]], 1, 0),IF(COUNT(표장르정리[[#This Row],[Sport]]),1,0)),1,0)</f>
        <v>0</v>
      </c>
      <c r="J141" s="3">
        <f>IF(AND(IF('차트 정리 표'!$P$2 = 표메인[[#This Row],[연령대]], 1, 0),IF(COUNT(표장르정리[[#This Row],[Stealth]]),1,0)),1,0)</f>
        <v>0</v>
      </c>
      <c r="K141" s="3">
        <f>IF(AND(IF('차트 정리 표'!$P$2 = 표메인[[#This Row],[연령대]], 1, 0),IF(COUNT(표장르정리[[#This Row],[Strategy]]),1,0)),1,0)</f>
        <v>0</v>
      </c>
      <c r="L141" s="3">
        <f>IF(AND(IF('차트 정리 표'!$P$2 = 표메인[[#This Row],[연령대]], 1, 0),IF(COUNT(표장르정리[[#This Row],[Puzzle]]),1,0)),1,0)</f>
        <v>0</v>
      </c>
      <c r="M141" s="3">
        <f>IF(AND(IF('차트 정리 표'!$P$2 = 표메인[[#This Row],[연령대]], 1, 0),IF(COUNT(표장르정리[[#This Row],[Board]]),1,0)),1,0)</f>
        <v>0</v>
      </c>
      <c r="N141" s="3">
        <f>IF(AND(IF('차트 정리 표'!$P$2 = 표메인[[#This Row],[연령대]], 1, 0),IF(COUNT(표장르정리[[#This Row],[Arcade]]),1,0)),1,0)</f>
        <v>0</v>
      </c>
      <c r="O141" s="3">
        <f>IF(AND(IF('차트 정리 표'!$P$2 = 표메인[[#This Row],[연령대]], 1, 0),IF(COUNT(표장르정리[[#This Row],[Simulation]]),1,0)),1,0)</f>
        <v>0</v>
      </c>
      <c r="P141" s="34">
        <f>IF(AND(IF('차트 정리 표'!$P$19 = 표메인[[#This Row],[연령대]], 1, 0),IF('차트 정리 표'!$J$20=표메인[[#This Row],[타격감
시각적 효과]],1,0)),1,0)</f>
        <v>0</v>
      </c>
      <c r="Q141" s="34">
        <f>IF(AND(IF('차트 정리 표'!$P$19 = 표메인[[#This Row],[연령대]], 1, 0),IF('차트 정리 표'!$J$21=표메인[[#This Row],[타격감
시각적 효과]],1,0)),1,0)</f>
        <v>0</v>
      </c>
      <c r="R141" s="34">
        <f>IF(AND(IF('차트 정리 표'!$P$19 = 표메인[[#This Row],[연령대]], 1, 0),IF('차트 정리 표'!$J$22=표메인[[#This Row],[타격감
시각적 효과]],1,0)),1,0)</f>
        <v>0</v>
      </c>
      <c r="S141" s="34">
        <f>IF(AND(IF('차트 정리 표'!$P$19 = 표메인[[#This Row],[연령대]], 1, 0),IF('차트 정리 표'!$J$23=표메인[[#This Row],[타격감
시각적 효과]],1,0)),1,0)</f>
        <v>0</v>
      </c>
      <c r="T141" s="34">
        <f>IF(AND(IF('차트 정리 표'!$P$25 = 표메인[[#This Row],[연령대]], 1, 0),IF('차트 정리 표'!$J$26=표메인[게임몰입도
청각적 효과],1,0)),1,0)</f>
        <v>0</v>
      </c>
      <c r="U141" s="34">
        <f>IF(AND(IF('차트 정리 표'!$P$25 = 표메인[[#This Row],[연령대]], 1, 0),IF('차트 정리 표'!$J$27=표메인[게임몰입도
청각적 효과],1,0)),1,0)</f>
        <v>0</v>
      </c>
      <c r="V141" s="34">
        <f>IF(AND(IF('차트 정리 표'!$P$25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표'!$P$2 = 표메인[[#This Row],[연령대]], 1, 0),IF(COUNT(표장르정리[[#This Row],[RPG]]),1,0)), 1, 0)</f>
        <v>0</v>
      </c>
      <c r="B142" s="3">
        <f>IF(AND(IF('차트 정리 표'!$P$2 = 표메인[[#This Row],[연령대]], 1, 0),IF(COUNT(표장르정리[[#This Row],[AOS]]),1,0)),1,0)</f>
        <v>0</v>
      </c>
      <c r="C142" s="3">
        <f>IF(AND(IF('차트 정리 표'!$P$2 = 표메인[[#This Row],[연령대]], 1, 0),IF(COUNT(표장르정리[[#This Row],[FPS]]),1,0)),1,0)</f>
        <v>0</v>
      </c>
      <c r="D142" s="3">
        <f>IF(AND(IF('차트 정리 표'!$P$2 = 표메인[[#This Row],[연령대]], 1, 0),IF(COUNT(표장르정리[[#This Row],[CCG]]),1,0)),1,0)</f>
        <v>0</v>
      </c>
      <c r="E142" s="3">
        <f>IF(AND(IF('차트 정리 표'!$P$2 = 표메인[[#This Row],[연령대]], 1, 0),IF(COUNT(표장르정리[[#This Row],[Roguelike]]),1,0)),1,0)</f>
        <v>0</v>
      </c>
      <c r="F142" s="3">
        <f>IF(AND(IF('차트 정리 표'!$P$2 = 표메인[[#This Row],[연령대]], 1, 0),IF(COUNT(표장르정리[[#This Row],[Soulslike]]),1,0)),1,0)</f>
        <v>0</v>
      </c>
      <c r="G142" s="3">
        <f>IF(AND(IF('차트 정리 표'!$P$2 = 표메인[[#This Row],[연령대]], 1, 0),IF(COUNT(표장르정리[[#This Row],[Rhythm]]),1,0)),1,0)</f>
        <v>0</v>
      </c>
      <c r="H142" s="3">
        <f>IF(AND(IF('차트 정리 표'!$P$2 = 표메인[[#This Row],[연령대]], 1, 0),IF(COUNT(표장르정리[[#This Row],[Racing]]),1,0)),1,0)</f>
        <v>0</v>
      </c>
      <c r="I142" s="3">
        <f>IF(AND(IF('차트 정리 표'!$P$2 = 표메인[[#This Row],[연령대]], 1, 0),IF(COUNT(표장르정리[[#This Row],[Sport]]),1,0)),1,0)</f>
        <v>0</v>
      </c>
      <c r="J142" s="3">
        <f>IF(AND(IF('차트 정리 표'!$P$2 = 표메인[[#This Row],[연령대]], 1, 0),IF(COUNT(표장르정리[[#This Row],[Stealth]]),1,0)),1,0)</f>
        <v>0</v>
      </c>
      <c r="K142" s="3">
        <f>IF(AND(IF('차트 정리 표'!$P$2 = 표메인[[#This Row],[연령대]], 1, 0),IF(COUNT(표장르정리[[#This Row],[Strategy]]),1,0)),1,0)</f>
        <v>0</v>
      </c>
      <c r="L142" s="3">
        <f>IF(AND(IF('차트 정리 표'!$P$2 = 표메인[[#This Row],[연령대]], 1, 0),IF(COUNT(표장르정리[[#This Row],[Puzzle]]),1,0)),1,0)</f>
        <v>0</v>
      </c>
      <c r="M142" s="3">
        <f>IF(AND(IF('차트 정리 표'!$P$2 = 표메인[[#This Row],[연령대]], 1, 0),IF(COUNT(표장르정리[[#This Row],[Board]]),1,0)),1,0)</f>
        <v>0</v>
      </c>
      <c r="N142" s="3">
        <f>IF(AND(IF('차트 정리 표'!$P$2 = 표메인[[#This Row],[연령대]], 1, 0),IF(COUNT(표장르정리[[#This Row],[Arcade]]),1,0)),1,0)</f>
        <v>0</v>
      </c>
      <c r="O142" s="3">
        <f>IF(AND(IF('차트 정리 표'!$P$2 = 표메인[[#This Row],[연령대]], 1, 0),IF(COUNT(표장르정리[[#This Row],[Simulation]]),1,0)),1,0)</f>
        <v>0</v>
      </c>
      <c r="P142" s="34">
        <f>IF(AND(IF('차트 정리 표'!$P$19 = 표메인[[#This Row],[연령대]], 1, 0),IF('차트 정리 표'!$J$20=표메인[[#This Row],[타격감
시각적 효과]],1,0)),1,0)</f>
        <v>0</v>
      </c>
      <c r="Q142" s="34">
        <f>IF(AND(IF('차트 정리 표'!$P$19 = 표메인[[#This Row],[연령대]], 1, 0),IF('차트 정리 표'!$J$21=표메인[[#This Row],[타격감
시각적 효과]],1,0)),1,0)</f>
        <v>0</v>
      </c>
      <c r="R142" s="34">
        <f>IF(AND(IF('차트 정리 표'!$P$19 = 표메인[[#This Row],[연령대]], 1, 0),IF('차트 정리 표'!$J$22=표메인[[#This Row],[타격감
시각적 효과]],1,0)),1,0)</f>
        <v>0</v>
      </c>
      <c r="S142" s="34">
        <f>IF(AND(IF('차트 정리 표'!$P$19 = 표메인[[#This Row],[연령대]], 1, 0),IF('차트 정리 표'!$J$23=표메인[[#This Row],[타격감
시각적 효과]],1,0)),1,0)</f>
        <v>0</v>
      </c>
      <c r="T142" s="34">
        <f>IF(AND(IF('차트 정리 표'!$P$25 = 표메인[[#This Row],[연령대]], 1, 0),IF('차트 정리 표'!$J$26=표메인[게임몰입도
청각적 효과],1,0)),1,0)</f>
        <v>0</v>
      </c>
      <c r="U142" s="34">
        <f>IF(AND(IF('차트 정리 표'!$P$25 = 표메인[[#This Row],[연령대]], 1, 0),IF('차트 정리 표'!$J$27=표메인[게임몰입도
청각적 효과],1,0)),1,0)</f>
        <v>0</v>
      </c>
      <c r="V142" s="34">
        <f>IF(AND(IF('차트 정리 표'!$P$25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표'!$P$2 = 표메인[[#This Row],[연령대]], 1, 0),IF(COUNT(표장르정리[[#This Row],[RPG]]),1,0)), 1, 0)</f>
        <v>0</v>
      </c>
      <c r="B143" s="3">
        <f>IF(AND(IF('차트 정리 표'!$P$2 = 표메인[[#This Row],[연령대]], 1, 0),IF(COUNT(표장르정리[[#This Row],[AOS]]),1,0)),1,0)</f>
        <v>0</v>
      </c>
      <c r="C143" s="3">
        <f>IF(AND(IF('차트 정리 표'!$P$2 = 표메인[[#This Row],[연령대]], 1, 0),IF(COUNT(표장르정리[[#This Row],[FPS]]),1,0)),1,0)</f>
        <v>0</v>
      </c>
      <c r="D143" s="3">
        <f>IF(AND(IF('차트 정리 표'!$P$2 = 표메인[[#This Row],[연령대]], 1, 0),IF(COUNT(표장르정리[[#This Row],[CCG]]),1,0)),1,0)</f>
        <v>0</v>
      </c>
      <c r="E143" s="3">
        <f>IF(AND(IF('차트 정리 표'!$P$2 = 표메인[[#This Row],[연령대]], 1, 0),IF(COUNT(표장르정리[[#This Row],[Roguelike]]),1,0)),1,0)</f>
        <v>0</v>
      </c>
      <c r="F143" s="3">
        <f>IF(AND(IF('차트 정리 표'!$P$2 = 표메인[[#This Row],[연령대]], 1, 0),IF(COUNT(표장르정리[[#This Row],[Soulslike]]),1,0)),1,0)</f>
        <v>0</v>
      </c>
      <c r="G143" s="3">
        <f>IF(AND(IF('차트 정리 표'!$P$2 = 표메인[[#This Row],[연령대]], 1, 0),IF(COUNT(표장르정리[[#This Row],[Rhythm]]),1,0)),1,0)</f>
        <v>0</v>
      </c>
      <c r="H143" s="3">
        <f>IF(AND(IF('차트 정리 표'!$P$2 = 표메인[[#This Row],[연령대]], 1, 0),IF(COUNT(표장르정리[[#This Row],[Racing]]),1,0)),1,0)</f>
        <v>0</v>
      </c>
      <c r="I143" s="3">
        <f>IF(AND(IF('차트 정리 표'!$P$2 = 표메인[[#This Row],[연령대]], 1, 0),IF(COUNT(표장르정리[[#This Row],[Sport]]),1,0)),1,0)</f>
        <v>0</v>
      </c>
      <c r="J143" s="3">
        <f>IF(AND(IF('차트 정리 표'!$P$2 = 표메인[[#This Row],[연령대]], 1, 0),IF(COUNT(표장르정리[[#This Row],[Stealth]]),1,0)),1,0)</f>
        <v>0</v>
      </c>
      <c r="K143" s="3">
        <f>IF(AND(IF('차트 정리 표'!$P$2 = 표메인[[#This Row],[연령대]], 1, 0),IF(COUNT(표장르정리[[#This Row],[Strategy]]),1,0)),1,0)</f>
        <v>0</v>
      </c>
      <c r="L143" s="3">
        <f>IF(AND(IF('차트 정리 표'!$P$2 = 표메인[[#This Row],[연령대]], 1, 0),IF(COUNT(표장르정리[[#This Row],[Puzzle]]),1,0)),1,0)</f>
        <v>0</v>
      </c>
      <c r="M143" s="3">
        <f>IF(AND(IF('차트 정리 표'!$P$2 = 표메인[[#This Row],[연령대]], 1, 0),IF(COUNT(표장르정리[[#This Row],[Board]]),1,0)),1,0)</f>
        <v>0</v>
      </c>
      <c r="N143" s="3">
        <f>IF(AND(IF('차트 정리 표'!$P$2 = 표메인[[#This Row],[연령대]], 1, 0),IF(COUNT(표장르정리[[#This Row],[Arcade]]),1,0)),1,0)</f>
        <v>0</v>
      </c>
      <c r="O143" s="3">
        <f>IF(AND(IF('차트 정리 표'!$P$2 = 표메인[[#This Row],[연령대]], 1, 0),IF(COUNT(표장르정리[[#This Row],[Simulation]]),1,0)),1,0)</f>
        <v>0</v>
      </c>
      <c r="P143" s="34">
        <f>IF(AND(IF('차트 정리 표'!$P$19 = 표메인[[#This Row],[연령대]], 1, 0),IF('차트 정리 표'!$J$20=표메인[[#This Row],[타격감
시각적 효과]],1,0)),1,0)</f>
        <v>0</v>
      </c>
      <c r="Q143" s="34">
        <f>IF(AND(IF('차트 정리 표'!$P$19 = 표메인[[#This Row],[연령대]], 1, 0),IF('차트 정리 표'!$J$21=표메인[[#This Row],[타격감
시각적 효과]],1,0)),1,0)</f>
        <v>0</v>
      </c>
      <c r="R143" s="34">
        <f>IF(AND(IF('차트 정리 표'!$P$19 = 표메인[[#This Row],[연령대]], 1, 0),IF('차트 정리 표'!$J$22=표메인[[#This Row],[타격감
시각적 효과]],1,0)),1,0)</f>
        <v>0</v>
      </c>
      <c r="S143" s="34">
        <f>IF(AND(IF('차트 정리 표'!$P$19 = 표메인[[#This Row],[연령대]], 1, 0),IF('차트 정리 표'!$J$23=표메인[[#This Row],[타격감
시각적 효과]],1,0)),1,0)</f>
        <v>0</v>
      </c>
      <c r="T143" s="34">
        <f>IF(AND(IF('차트 정리 표'!$P$25 = 표메인[[#This Row],[연령대]], 1, 0),IF('차트 정리 표'!$J$26=표메인[게임몰입도
청각적 효과],1,0)),1,0)</f>
        <v>0</v>
      </c>
      <c r="U143" s="34">
        <f>IF(AND(IF('차트 정리 표'!$P$25 = 표메인[[#This Row],[연령대]], 1, 0),IF('차트 정리 표'!$J$27=표메인[게임몰입도
청각적 효과],1,0)),1,0)</f>
        <v>0</v>
      </c>
      <c r="V143" s="34">
        <f>IF(AND(IF('차트 정리 표'!$P$25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표'!$P$2 = 표메인[[#This Row],[연령대]], 1, 0),IF(COUNT(표장르정리[[#This Row],[RPG]]),1,0)), 1, 0)</f>
        <v>0</v>
      </c>
      <c r="B144" s="3">
        <f>IF(AND(IF('차트 정리 표'!$P$2 = 표메인[[#This Row],[연령대]], 1, 0),IF(COUNT(표장르정리[[#This Row],[AOS]]),1,0)),1,0)</f>
        <v>0</v>
      </c>
      <c r="C144" s="3">
        <f>IF(AND(IF('차트 정리 표'!$P$2 = 표메인[[#This Row],[연령대]], 1, 0),IF(COUNT(표장르정리[[#This Row],[FPS]]),1,0)),1,0)</f>
        <v>0</v>
      </c>
      <c r="D144" s="3">
        <f>IF(AND(IF('차트 정리 표'!$P$2 = 표메인[[#This Row],[연령대]], 1, 0),IF(COUNT(표장르정리[[#This Row],[CCG]]),1,0)),1,0)</f>
        <v>0</v>
      </c>
      <c r="E144" s="3">
        <f>IF(AND(IF('차트 정리 표'!$P$2 = 표메인[[#This Row],[연령대]], 1, 0),IF(COUNT(표장르정리[[#This Row],[Roguelike]]),1,0)),1,0)</f>
        <v>0</v>
      </c>
      <c r="F144" s="3">
        <f>IF(AND(IF('차트 정리 표'!$P$2 = 표메인[[#This Row],[연령대]], 1, 0),IF(COUNT(표장르정리[[#This Row],[Soulslike]]),1,0)),1,0)</f>
        <v>0</v>
      </c>
      <c r="G144" s="3">
        <f>IF(AND(IF('차트 정리 표'!$P$2 = 표메인[[#This Row],[연령대]], 1, 0),IF(COUNT(표장르정리[[#This Row],[Rhythm]]),1,0)),1,0)</f>
        <v>0</v>
      </c>
      <c r="H144" s="3">
        <f>IF(AND(IF('차트 정리 표'!$P$2 = 표메인[[#This Row],[연령대]], 1, 0),IF(COUNT(표장르정리[[#This Row],[Racing]]),1,0)),1,0)</f>
        <v>0</v>
      </c>
      <c r="I144" s="3">
        <f>IF(AND(IF('차트 정리 표'!$P$2 = 표메인[[#This Row],[연령대]], 1, 0),IF(COUNT(표장르정리[[#This Row],[Sport]]),1,0)),1,0)</f>
        <v>0</v>
      </c>
      <c r="J144" s="3">
        <f>IF(AND(IF('차트 정리 표'!$P$2 = 표메인[[#This Row],[연령대]], 1, 0),IF(COUNT(표장르정리[[#This Row],[Stealth]]),1,0)),1,0)</f>
        <v>0</v>
      </c>
      <c r="K144" s="3">
        <f>IF(AND(IF('차트 정리 표'!$P$2 = 표메인[[#This Row],[연령대]], 1, 0),IF(COUNT(표장르정리[[#This Row],[Strategy]]),1,0)),1,0)</f>
        <v>0</v>
      </c>
      <c r="L144" s="3">
        <f>IF(AND(IF('차트 정리 표'!$P$2 = 표메인[[#This Row],[연령대]], 1, 0),IF(COUNT(표장르정리[[#This Row],[Puzzle]]),1,0)),1,0)</f>
        <v>0</v>
      </c>
      <c r="M144" s="3">
        <f>IF(AND(IF('차트 정리 표'!$P$2 = 표메인[[#This Row],[연령대]], 1, 0),IF(COUNT(표장르정리[[#This Row],[Board]]),1,0)),1,0)</f>
        <v>0</v>
      </c>
      <c r="N144" s="3">
        <f>IF(AND(IF('차트 정리 표'!$P$2 = 표메인[[#This Row],[연령대]], 1, 0),IF(COUNT(표장르정리[[#This Row],[Arcade]]),1,0)),1,0)</f>
        <v>0</v>
      </c>
      <c r="O144" s="3">
        <f>IF(AND(IF('차트 정리 표'!$P$2 = 표메인[[#This Row],[연령대]], 1, 0),IF(COUNT(표장르정리[[#This Row],[Simulation]]),1,0)),1,0)</f>
        <v>0</v>
      </c>
      <c r="P144" s="34">
        <f>IF(AND(IF('차트 정리 표'!$P$19 = 표메인[[#This Row],[연령대]], 1, 0),IF('차트 정리 표'!$J$20=표메인[[#This Row],[타격감
시각적 효과]],1,0)),1,0)</f>
        <v>0</v>
      </c>
      <c r="Q144" s="34">
        <f>IF(AND(IF('차트 정리 표'!$P$19 = 표메인[[#This Row],[연령대]], 1, 0),IF('차트 정리 표'!$J$21=표메인[[#This Row],[타격감
시각적 효과]],1,0)),1,0)</f>
        <v>0</v>
      </c>
      <c r="R144" s="34">
        <f>IF(AND(IF('차트 정리 표'!$P$19 = 표메인[[#This Row],[연령대]], 1, 0),IF('차트 정리 표'!$J$22=표메인[[#This Row],[타격감
시각적 효과]],1,0)),1,0)</f>
        <v>0</v>
      </c>
      <c r="S144" s="34">
        <f>IF(AND(IF('차트 정리 표'!$P$19 = 표메인[[#This Row],[연령대]], 1, 0),IF('차트 정리 표'!$J$23=표메인[[#This Row],[타격감
시각적 효과]],1,0)),1,0)</f>
        <v>0</v>
      </c>
      <c r="T144" s="34">
        <f>IF(AND(IF('차트 정리 표'!$P$25 = 표메인[[#This Row],[연령대]], 1, 0),IF('차트 정리 표'!$J$26=표메인[게임몰입도
청각적 효과],1,0)),1,0)</f>
        <v>0</v>
      </c>
      <c r="U144" s="34">
        <f>IF(AND(IF('차트 정리 표'!$P$25 = 표메인[[#This Row],[연령대]], 1, 0),IF('차트 정리 표'!$J$27=표메인[게임몰입도
청각적 효과],1,0)),1,0)</f>
        <v>0</v>
      </c>
      <c r="V144" s="34">
        <f>IF(AND(IF('차트 정리 표'!$P$25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표'!$P$2 = 표메인[[#This Row],[연령대]], 1, 0),IF(COUNT(표장르정리[[#This Row],[RPG]]),1,0)), 1, 0)</f>
        <v>0</v>
      </c>
      <c r="B145" s="3">
        <f>IF(AND(IF('차트 정리 표'!$P$2 = 표메인[[#This Row],[연령대]], 1, 0),IF(COUNT(표장르정리[[#This Row],[AOS]]),1,0)),1,0)</f>
        <v>0</v>
      </c>
      <c r="C145" s="3">
        <f>IF(AND(IF('차트 정리 표'!$P$2 = 표메인[[#This Row],[연령대]], 1, 0),IF(COUNT(표장르정리[[#This Row],[FPS]]),1,0)),1,0)</f>
        <v>0</v>
      </c>
      <c r="D145" s="3">
        <f>IF(AND(IF('차트 정리 표'!$P$2 = 표메인[[#This Row],[연령대]], 1, 0),IF(COUNT(표장르정리[[#This Row],[CCG]]),1,0)),1,0)</f>
        <v>0</v>
      </c>
      <c r="E145" s="3">
        <f>IF(AND(IF('차트 정리 표'!$P$2 = 표메인[[#This Row],[연령대]], 1, 0),IF(COUNT(표장르정리[[#This Row],[Roguelike]]),1,0)),1,0)</f>
        <v>0</v>
      </c>
      <c r="F145" s="3">
        <f>IF(AND(IF('차트 정리 표'!$P$2 = 표메인[[#This Row],[연령대]], 1, 0),IF(COUNT(표장르정리[[#This Row],[Soulslike]]),1,0)),1,0)</f>
        <v>0</v>
      </c>
      <c r="G145" s="3">
        <f>IF(AND(IF('차트 정리 표'!$P$2 = 표메인[[#This Row],[연령대]], 1, 0),IF(COUNT(표장르정리[[#This Row],[Rhythm]]),1,0)),1,0)</f>
        <v>0</v>
      </c>
      <c r="H145" s="3">
        <f>IF(AND(IF('차트 정리 표'!$P$2 = 표메인[[#This Row],[연령대]], 1, 0),IF(COUNT(표장르정리[[#This Row],[Racing]]),1,0)),1,0)</f>
        <v>0</v>
      </c>
      <c r="I145" s="3">
        <f>IF(AND(IF('차트 정리 표'!$P$2 = 표메인[[#This Row],[연령대]], 1, 0),IF(COUNT(표장르정리[[#This Row],[Sport]]),1,0)),1,0)</f>
        <v>0</v>
      </c>
      <c r="J145" s="3">
        <f>IF(AND(IF('차트 정리 표'!$P$2 = 표메인[[#This Row],[연령대]], 1, 0),IF(COUNT(표장르정리[[#This Row],[Stealth]]),1,0)),1,0)</f>
        <v>0</v>
      </c>
      <c r="K145" s="3">
        <f>IF(AND(IF('차트 정리 표'!$P$2 = 표메인[[#This Row],[연령대]], 1, 0),IF(COUNT(표장르정리[[#This Row],[Strategy]]),1,0)),1,0)</f>
        <v>0</v>
      </c>
      <c r="L145" s="3">
        <f>IF(AND(IF('차트 정리 표'!$P$2 = 표메인[[#This Row],[연령대]], 1, 0),IF(COUNT(표장르정리[[#This Row],[Puzzle]]),1,0)),1,0)</f>
        <v>0</v>
      </c>
      <c r="M145" s="3">
        <f>IF(AND(IF('차트 정리 표'!$P$2 = 표메인[[#This Row],[연령대]], 1, 0),IF(COUNT(표장르정리[[#This Row],[Board]]),1,0)),1,0)</f>
        <v>0</v>
      </c>
      <c r="N145" s="3">
        <f>IF(AND(IF('차트 정리 표'!$P$2 = 표메인[[#This Row],[연령대]], 1, 0),IF(COUNT(표장르정리[[#This Row],[Arcade]]),1,0)),1,0)</f>
        <v>0</v>
      </c>
      <c r="O145" s="3">
        <f>IF(AND(IF('차트 정리 표'!$P$2 = 표메인[[#This Row],[연령대]], 1, 0),IF(COUNT(표장르정리[[#This Row],[Simulation]]),1,0)),1,0)</f>
        <v>0</v>
      </c>
      <c r="P145" s="34">
        <f>IF(AND(IF('차트 정리 표'!$P$19 = 표메인[[#This Row],[연령대]], 1, 0),IF('차트 정리 표'!$J$20=표메인[[#This Row],[타격감
시각적 효과]],1,0)),1,0)</f>
        <v>0</v>
      </c>
      <c r="Q145" s="34">
        <f>IF(AND(IF('차트 정리 표'!$P$19 = 표메인[[#This Row],[연령대]], 1, 0),IF('차트 정리 표'!$J$21=표메인[[#This Row],[타격감
시각적 효과]],1,0)),1,0)</f>
        <v>0</v>
      </c>
      <c r="R145" s="34">
        <f>IF(AND(IF('차트 정리 표'!$P$19 = 표메인[[#This Row],[연령대]], 1, 0),IF('차트 정리 표'!$J$22=표메인[[#This Row],[타격감
시각적 효과]],1,0)),1,0)</f>
        <v>0</v>
      </c>
      <c r="S145" s="34">
        <f>IF(AND(IF('차트 정리 표'!$P$19 = 표메인[[#This Row],[연령대]], 1, 0),IF('차트 정리 표'!$J$23=표메인[[#This Row],[타격감
시각적 효과]],1,0)),1,0)</f>
        <v>0</v>
      </c>
      <c r="T145" s="34">
        <f>IF(AND(IF('차트 정리 표'!$P$25 = 표메인[[#This Row],[연령대]], 1, 0),IF('차트 정리 표'!$J$26=표메인[게임몰입도
청각적 효과],1,0)),1,0)</f>
        <v>0</v>
      </c>
      <c r="U145" s="34">
        <f>IF(AND(IF('차트 정리 표'!$P$25 = 표메인[[#This Row],[연령대]], 1, 0),IF('차트 정리 표'!$J$27=표메인[게임몰입도
청각적 효과],1,0)),1,0)</f>
        <v>0</v>
      </c>
      <c r="V145" s="34">
        <f>IF(AND(IF('차트 정리 표'!$P$25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표'!$P$2 = 표메인[[#This Row],[연령대]], 1, 0),IF(COUNT(표장르정리[[#This Row],[RPG]]),1,0)), 1, 0)</f>
        <v>0</v>
      </c>
      <c r="B146" s="3">
        <f>IF(AND(IF('차트 정리 표'!$P$2 = 표메인[[#This Row],[연령대]], 1, 0),IF(COUNT(표장르정리[[#This Row],[AOS]]),1,0)),1,0)</f>
        <v>0</v>
      </c>
      <c r="C146" s="3">
        <f>IF(AND(IF('차트 정리 표'!$P$2 = 표메인[[#This Row],[연령대]], 1, 0),IF(COUNT(표장르정리[[#This Row],[FPS]]),1,0)),1,0)</f>
        <v>0</v>
      </c>
      <c r="D146" s="3">
        <f>IF(AND(IF('차트 정리 표'!$P$2 = 표메인[[#This Row],[연령대]], 1, 0),IF(COUNT(표장르정리[[#This Row],[CCG]]),1,0)),1,0)</f>
        <v>0</v>
      </c>
      <c r="E146" s="3">
        <f>IF(AND(IF('차트 정리 표'!$P$2 = 표메인[[#This Row],[연령대]], 1, 0),IF(COUNT(표장르정리[[#This Row],[Roguelike]]),1,0)),1,0)</f>
        <v>0</v>
      </c>
      <c r="F146" s="3">
        <f>IF(AND(IF('차트 정리 표'!$P$2 = 표메인[[#This Row],[연령대]], 1, 0),IF(COUNT(표장르정리[[#This Row],[Soulslike]]),1,0)),1,0)</f>
        <v>0</v>
      </c>
      <c r="G146" s="3">
        <f>IF(AND(IF('차트 정리 표'!$P$2 = 표메인[[#This Row],[연령대]], 1, 0),IF(COUNT(표장르정리[[#This Row],[Rhythm]]),1,0)),1,0)</f>
        <v>0</v>
      </c>
      <c r="H146" s="3">
        <f>IF(AND(IF('차트 정리 표'!$P$2 = 표메인[[#This Row],[연령대]], 1, 0),IF(COUNT(표장르정리[[#This Row],[Racing]]),1,0)),1,0)</f>
        <v>0</v>
      </c>
      <c r="I146" s="3">
        <f>IF(AND(IF('차트 정리 표'!$P$2 = 표메인[[#This Row],[연령대]], 1, 0),IF(COUNT(표장르정리[[#This Row],[Sport]]),1,0)),1,0)</f>
        <v>0</v>
      </c>
      <c r="J146" s="3">
        <f>IF(AND(IF('차트 정리 표'!$P$2 = 표메인[[#This Row],[연령대]], 1, 0),IF(COUNT(표장르정리[[#This Row],[Stealth]]),1,0)),1,0)</f>
        <v>0</v>
      </c>
      <c r="K146" s="3">
        <f>IF(AND(IF('차트 정리 표'!$P$2 = 표메인[[#This Row],[연령대]], 1, 0),IF(COUNT(표장르정리[[#This Row],[Strategy]]),1,0)),1,0)</f>
        <v>0</v>
      </c>
      <c r="L146" s="3">
        <f>IF(AND(IF('차트 정리 표'!$P$2 = 표메인[[#This Row],[연령대]], 1, 0),IF(COUNT(표장르정리[[#This Row],[Puzzle]]),1,0)),1,0)</f>
        <v>0</v>
      </c>
      <c r="M146" s="3">
        <f>IF(AND(IF('차트 정리 표'!$P$2 = 표메인[[#This Row],[연령대]], 1, 0),IF(COUNT(표장르정리[[#This Row],[Board]]),1,0)),1,0)</f>
        <v>0</v>
      </c>
      <c r="N146" s="3">
        <f>IF(AND(IF('차트 정리 표'!$P$2 = 표메인[[#This Row],[연령대]], 1, 0),IF(COUNT(표장르정리[[#This Row],[Arcade]]),1,0)),1,0)</f>
        <v>0</v>
      </c>
      <c r="O146" s="3">
        <f>IF(AND(IF('차트 정리 표'!$P$2 = 표메인[[#This Row],[연령대]], 1, 0),IF(COUNT(표장르정리[[#This Row],[Simulation]]),1,0)),1,0)</f>
        <v>0</v>
      </c>
      <c r="P146" s="34">
        <f>IF(AND(IF('차트 정리 표'!$P$19 = 표메인[[#This Row],[연령대]], 1, 0),IF('차트 정리 표'!$J$20=표메인[[#This Row],[타격감
시각적 효과]],1,0)),1,0)</f>
        <v>0</v>
      </c>
      <c r="Q146" s="34">
        <f>IF(AND(IF('차트 정리 표'!$P$19 = 표메인[[#This Row],[연령대]], 1, 0),IF('차트 정리 표'!$J$21=표메인[[#This Row],[타격감
시각적 효과]],1,0)),1,0)</f>
        <v>0</v>
      </c>
      <c r="R146" s="34">
        <f>IF(AND(IF('차트 정리 표'!$P$19 = 표메인[[#This Row],[연령대]], 1, 0),IF('차트 정리 표'!$J$22=표메인[[#This Row],[타격감
시각적 효과]],1,0)),1,0)</f>
        <v>0</v>
      </c>
      <c r="S146" s="34">
        <f>IF(AND(IF('차트 정리 표'!$P$19 = 표메인[[#This Row],[연령대]], 1, 0),IF('차트 정리 표'!$J$23=표메인[[#This Row],[타격감
시각적 효과]],1,0)),1,0)</f>
        <v>0</v>
      </c>
      <c r="T146" s="34">
        <f>IF(AND(IF('차트 정리 표'!$P$25 = 표메인[[#This Row],[연령대]], 1, 0),IF('차트 정리 표'!$J$26=표메인[게임몰입도
청각적 효과],1,0)),1,0)</f>
        <v>0</v>
      </c>
      <c r="U146" s="34">
        <f>IF(AND(IF('차트 정리 표'!$P$25 = 표메인[[#This Row],[연령대]], 1, 0),IF('차트 정리 표'!$J$27=표메인[게임몰입도
청각적 효과],1,0)),1,0)</f>
        <v>0</v>
      </c>
      <c r="V146" s="34">
        <f>IF(AND(IF('차트 정리 표'!$P$25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표'!$P$2 = 표메인[[#This Row],[연령대]], 1, 0),IF(COUNT(표장르정리[[#This Row],[RPG]]),1,0)), 1, 0)</f>
        <v>0</v>
      </c>
      <c r="B147" s="3">
        <f>IF(AND(IF('차트 정리 표'!$P$2 = 표메인[[#This Row],[연령대]], 1, 0),IF(COUNT(표장르정리[[#This Row],[AOS]]),1,0)),1,0)</f>
        <v>0</v>
      </c>
      <c r="C147" s="3">
        <f>IF(AND(IF('차트 정리 표'!$P$2 = 표메인[[#This Row],[연령대]], 1, 0),IF(COUNT(표장르정리[[#This Row],[FPS]]),1,0)),1,0)</f>
        <v>0</v>
      </c>
      <c r="D147" s="3">
        <f>IF(AND(IF('차트 정리 표'!$P$2 = 표메인[[#This Row],[연령대]], 1, 0),IF(COUNT(표장르정리[[#This Row],[CCG]]),1,0)),1,0)</f>
        <v>0</v>
      </c>
      <c r="E147" s="3">
        <f>IF(AND(IF('차트 정리 표'!$P$2 = 표메인[[#This Row],[연령대]], 1, 0),IF(COUNT(표장르정리[[#This Row],[Roguelike]]),1,0)),1,0)</f>
        <v>0</v>
      </c>
      <c r="F147" s="3">
        <f>IF(AND(IF('차트 정리 표'!$P$2 = 표메인[[#This Row],[연령대]], 1, 0),IF(COUNT(표장르정리[[#This Row],[Soulslike]]),1,0)),1,0)</f>
        <v>0</v>
      </c>
      <c r="G147" s="3">
        <f>IF(AND(IF('차트 정리 표'!$P$2 = 표메인[[#This Row],[연령대]], 1, 0),IF(COUNT(표장르정리[[#This Row],[Rhythm]]),1,0)),1,0)</f>
        <v>0</v>
      </c>
      <c r="H147" s="3">
        <f>IF(AND(IF('차트 정리 표'!$P$2 = 표메인[[#This Row],[연령대]], 1, 0),IF(COUNT(표장르정리[[#This Row],[Racing]]),1,0)),1,0)</f>
        <v>0</v>
      </c>
      <c r="I147" s="3">
        <f>IF(AND(IF('차트 정리 표'!$P$2 = 표메인[[#This Row],[연령대]], 1, 0),IF(COUNT(표장르정리[[#This Row],[Sport]]),1,0)),1,0)</f>
        <v>0</v>
      </c>
      <c r="J147" s="3">
        <f>IF(AND(IF('차트 정리 표'!$P$2 = 표메인[[#This Row],[연령대]], 1, 0),IF(COUNT(표장르정리[[#This Row],[Stealth]]),1,0)),1,0)</f>
        <v>0</v>
      </c>
      <c r="K147" s="3">
        <f>IF(AND(IF('차트 정리 표'!$P$2 = 표메인[[#This Row],[연령대]], 1, 0),IF(COUNT(표장르정리[[#This Row],[Strategy]]),1,0)),1,0)</f>
        <v>0</v>
      </c>
      <c r="L147" s="3">
        <f>IF(AND(IF('차트 정리 표'!$P$2 = 표메인[[#This Row],[연령대]], 1, 0),IF(COUNT(표장르정리[[#This Row],[Puzzle]]),1,0)),1,0)</f>
        <v>0</v>
      </c>
      <c r="M147" s="3">
        <f>IF(AND(IF('차트 정리 표'!$P$2 = 표메인[[#This Row],[연령대]], 1, 0),IF(COUNT(표장르정리[[#This Row],[Board]]),1,0)),1,0)</f>
        <v>0</v>
      </c>
      <c r="N147" s="3">
        <f>IF(AND(IF('차트 정리 표'!$P$2 = 표메인[[#This Row],[연령대]], 1, 0),IF(COUNT(표장르정리[[#This Row],[Arcade]]),1,0)),1,0)</f>
        <v>0</v>
      </c>
      <c r="O147" s="3">
        <f>IF(AND(IF('차트 정리 표'!$P$2 = 표메인[[#This Row],[연령대]], 1, 0),IF(COUNT(표장르정리[[#This Row],[Simulation]]),1,0)),1,0)</f>
        <v>0</v>
      </c>
      <c r="P147" s="34">
        <f>IF(AND(IF('차트 정리 표'!$P$19 = 표메인[[#This Row],[연령대]], 1, 0),IF('차트 정리 표'!$J$20=표메인[[#This Row],[타격감
시각적 효과]],1,0)),1,0)</f>
        <v>0</v>
      </c>
      <c r="Q147" s="34">
        <f>IF(AND(IF('차트 정리 표'!$P$19 = 표메인[[#This Row],[연령대]], 1, 0),IF('차트 정리 표'!$J$21=표메인[[#This Row],[타격감
시각적 효과]],1,0)),1,0)</f>
        <v>0</v>
      </c>
      <c r="R147" s="34">
        <f>IF(AND(IF('차트 정리 표'!$P$19 = 표메인[[#This Row],[연령대]], 1, 0),IF('차트 정리 표'!$J$22=표메인[[#This Row],[타격감
시각적 효과]],1,0)),1,0)</f>
        <v>0</v>
      </c>
      <c r="S147" s="34">
        <f>IF(AND(IF('차트 정리 표'!$P$19 = 표메인[[#This Row],[연령대]], 1, 0),IF('차트 정리 표'!$J$23=표메인[[#This Row],[타격감
시각적 효과]],1,0)),1,0)</f>
        <v>0</v>
      </c>
      <c r="T147" s="34">
        <f>IF(AND(IF('차트 정리 표'!$P$25 = 표메인[[#This Row],[연령대]], 1, 0),IF('차트 정리 표'!$J$26=표메인[게임몰입도
청각적 효과],1,0)),1,0)</f>
        <v>0</v>
      </c>
      <c r="U147" s="34">
        <f>IF(AND(IF('차트 정리 표'!$P$25 = 표메인[[#This Row],[연령대]], 1, 0),IF('차트 정리 표'!$J$27=표메인[게임몰입도
청각적 효과],1,0)),1,0)</f>
        <v>0</v>
      </c>
      <c r="V147" s="34">
        <f>IF(AND(IF('차트 정리 표'!$P$25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표'!$P$2 = 표메인[[#This Row],[연령대]], 1, 0),IF(COUNT(표장르정리[[#This Row],[RPG]]),1,0)), 1, 0)</f>
        <v>0</v>
      </c>
      <c r="B148" s="3">
        <f>IF(AND(IF('차트 정리 표'!$P$2 = 표메인[[#This Row],[연령대]], 1, 0),IF(COUNT(표장르정리[[#This Row],[AOS]]),1,0)),1,0)</f>
        <v>0</v>
      </c>
      <c r="C148" s="3">
        <f>IF(AND(IF('차트 정리 표'!$P$2 = 표메인[[#This Row],[연령대]], 1, 0),IF(COUNT(표장르정리[[#This Row],[FPS]]),1,0)),1,0)</f>
        <v>0</v>
      </c>
      <c r="D148" s="3">
        <f>IF(AND(IF('차트 정리 표'!$P$2 = 표메인[[#This Row],[연령대]], 1, 0),IF(COUNT(표장르정리[[#This Row],[CCG]]),1,0)),1,0)</f>
        <v>0</v>
      </c>
      <c r="E148" s="3">
        <f>IF(AND(IF('차트 정리 표'!$P$2 = 표메인[[#This Row],[연령대]], 1, 0),IF(COUNT(표장르정리[[#This Row],[Roguelike]]),1,0)),1,0)</f>
        <v>0</v>
      </c>
      <c r="F148" s="3">
        <f>IF(AND(IF('차트 정리 표'!$P$2 = 표메인[[#This Row],[연령대]], 1, 0),IF(COUNT(표장르정리[[#This Row],[Soulslike]]),1,0)),1,0)</f>
        <v>0</v>
      </c>
      <c r="G148" s="3">
        <f>IF(AND(IF('차트 정리 표'!$P$2 = 표메인[[#This Row],[연령대]], 1, 0),IF(COUNT(표장르정리[[#This Row],[Rhythm]]),1,0)),1,0)</f>
        <v>0</v>
      </c>
      <c r="H148" s="3">
        <f>IF(AND(IF('차트 정리 표'!$P$2 = 표메인[[#This Row],[연령대]], 1, 0),IF(COUNT(표장르정리[[#This Row],[Racing]]),1,0)),1,0)</f>
        <v>0</v>
      </c>
      <c r="I148" s="3">
        <f>IF(AND(IF('차트 정리 표'!$P$2 = 표메인[[#This Row],[연령대]], 1, 0),IF(COUNT(표장르정리[[#This Row],[Sport]]),1,0)),1,0)</f>
        <v>0</v>
      </c>
      <c r="J148" s="3">
        <f>IF(AND(IF('차트 정리 표'!$P$2 = 표메인[[#This Row],[연령대]], 1, 0),IF(COUNT(표장르정리[[#This Row],[Stealth]]),1,0)),1,0)</f>
        <v>0</v>
      </c>
      <c r="K148" s="3">
        <f>IF(AND(IF('차트 정리 표'!$P$2 = 표메인[[#This Row],[연령대]], 1, 0),IF(COUNT(표장르정리[[#This Row],[Strategy]]),1,0)),1,0)</f>
        <v>0</v>
      </c>
      <c r="L148" s="3">
        <f>IF(AND(IF('차트 정리 표'!$P$2 = 표메인[[#This Row],[연령대]], 1, 0),IF(COUNT(표장르정리[[#This Row],[Puzzle]]),1,0)),1,0)</f>
        <v>0</v>
      </c>
      <c r="M148" s="3">
        <f>IF(AND(IF('차트 정리 표'!$P$2 = 표메인[[#This Row],[연령대]], 1, 0),IF(COUNT(표장르정리[[#This Row],[Board]]),1,0)),1,0)</f>
        <v>0</v>
      </c>
      <c r="N148" s="3">
        <f>IF(AND(IF('차트 정리 표'!$P$2 = 표메인[[#This Row],[연령대]], 1, 0),IF(COUNT(표장르정리[[#This Row],[Arcade]]),1,0)),1,0)</f>
        <v>0</v>
      </c>
      <c r="O148" s="3">
        <f>IF(AND(IF('차트 정리 표'!$P$2 = 표메인[[#This Row],[연령대]], 1, 0),IF(COUNT(표장르정리[[#This Row],[Simulation]]),1,0)),1,0)</f>
        <v>0</v>
      </c>
      <c r="P148" s="34">
        <f>IF(AND(IF('차트 정리 표'!$P$19 = 표메인[[#This Row],[연령대]], 1, 0),IF('차트 정리 표'!$J$20=표메인[[#This Row],[타격감
시각적 효과]],1,0)),1,0)</f>
        <v>0</v>
      </c>
      <c r="Q148" s="34">
        <f>IF(AND(IF('차트 정리 표'!$P$19 = 표메인[[#This Row],[연령대]], 1, 0),IF('차트 정리 표'!$J$21=표메인[[#This Row],[타격감
시각적 효과]],1,0)),1,0)</f>
        <v>0</v>
      </c>
      <c r="R148" s="34">
        <f>IF(AND(IF('차트 정리 표'!$P$19 = 표메인[[#This Row],[연령대]], 1, 0),IF('차트 정리 표'!$J$22=표메인[[#This Row],[타격감
시각적 효과]],1,0)),1,0)</f>
        <v>0</v>
      </c>
      <c r="S148" s="34">
        <f>IF(AND(IF('차트 정리 표'!$P$19 = 표메인[[#This Row],[연령대]], 1, 0),IF('차트 정리 표'!$J$23=표메인[[#This Row],[타격감
시각적 효과]],1,0)),1,0)</f>
        <v>0</v>
      </c>
      <c r="T148" s="34">
        <f>IF(AND(IF('차트 정리 표'!$P$25 = 표메인[[#This Row],[연령대]], 1, 0),IF('차트 정리 표'!$J$26=표메인[게임몰입도
청각적 효과],1,0)),1,0)</f>
        <v>0</v>
      </c>
      <c r="U148" s="34">
        <f>IF(AND(IF('차트 정리 표'!$P$25 = 표메인[[#This Row],[연령대]], 1, 0),IF('차트 정리 표'!$J$27=표메인[게임몰입도
청각적 효과],1,0)),1,0)</f>
        <v>0</v>
      </c>
      <c r="V148" s="34">
        <f>IF(AND(IF('차트 정리 표'!$P$25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표'!$P$2 = 표메인[[#This Row],[연령대]], 1, 0),IF(COUNT(표장르정리[[#This Row],[RPG]]),1,0)), 1, 0)</f>
        <v>0</v>
      </c>
      <c r="B149" s="3">
        <f>IF(AND(IF('차트 정리 표'!$P$2 = 표메인[[#This Row],[연령대]], 1, 0),IF(COUNT(표장르정리[[#This Row],[AOS]]),1,0)),1,0)</f>
        <v>0</v>
      </c>
      <c r="C149" s="3">
        <f>IF(AND(IF('차트 정리 표'!$P$2 = 표메인[[#This Row],[연령대]], 1, 0),IF(COUNT(표장르정리[[#This Row],[FPS]]),1,0)),1,0)</f>
        <v>0</v>
      </c>
      <c r="D149" s="3">
        <f>IF(AND(IF('차트 정리 표'!$P$2 = 표메인[[#This Row],[연령대]], 1, 0),IF(COUNT(표장르정리[[#This Row],[CCG]]),1,0)),1,0)</f>
        <v>0</v>
      </c>
      <c r="E149" s="3">
        <f>IF(AND(IF('차트 정리 표'!$P$2 = 표메인[[#This Row],[연령대]], 1, 0),IF(COUNT(표장르정리[[#This Row],[Roguelike]]),1,0)),1,0)</f>
        <v>0</v>
      </c>
      <c r="F149" s="3">
        <f>IF(AND(IF('차트 정리 표'!$P$2 = 표메인[[#This Row],[연령대]], 1, 0),IF(COUNT(표장르정리[[#This Row],[Soulslike]]),1,0)),1,0)</f>
        <v>0</v>
      </c>
      <c r="G149" s="3">
        <f>IF(AND(IF('차트 정리 표'!$P$2 = 표메인[[#This Row],[연령대]], 1, 0),IF(COUNT(표장르정리[[#This Row],[Rhythm]]),1,0)),1,0)</f>
        <v>0</v>
      </c>
      <c r="H149" s="3">
        <f>IF(AND(IF('차트 정리 표'!$P$2 = 표메인[[#This Row],[연령대]], 1, 0),IF(COUNT(표장르정리[[#This Row],[Racing]]),1,0)),1,0)</f>
        <v>0</v>
      </c>
      <c r="I149" s="3">
        <f>IF(AND(IF('차트 정리 표'!$P$2 = 표메인[[#This Row],[연령대]], 1, 0),IF(COUNT(표장르정리[[#This Row],[Sport]]),1,0)),1,0)</f>
        <v>0</v>
      </c>
      <c r="J149" s="3">
        <f>IF(AND(IF('차트 정리 표'!$P$2 = 표메인[[#This Row],[연령대]], 1, 0),IF(COUNT(표장르정리[[#This Row],[Stealth]]),1,0)),1,0)</f>
        <v>0</v>
      </c>
      <c r="K149" s="3">
        <f>IF(AND(IF('차트 정리 표'!$P$2 = 표메인[[#This Row],[연령대]], 1, 0),IF(COUNT(표장르정리[[#This Row],[Strategy]]),1,0)),1,0)</f>
        <v>0</v>
      </c>
      <c r="L149" s="3">
        <f>IF(AND(IF('차트 정리 표'!$P$2 = 표메인[[#This Row],[연령대]], 1, 0),IF(COUNT(표장르정리[[#This Row],[Puzzle]]),1,0)),1,0)</f>
        <v>0</v>
      </c>
      <c r="M149" s="3">
        <f>IF(AND(IF('차트 정리 표'!$P$2 = 표메인[[#This Row],[연령대]], 1, 0),IF(COUNT(표장르정리[[#This Row],[Board]]),1,0)),1,0)</f>
        <v>0</v>
      </c>
      <c r="N149" s="3">
        <f>IF(AND(IF('차트 정리 표'!$P$2 = 표메인[[#This Row],[연령대]], 1, 0),IF(COUNT(표장르정리[[#This Row],[Arcade]]),1,0)),1,0)</f>
        <v>0</v>
      </c>
      <c r="O149" s="3">
        <f>IF(AND(IF('차트 정리 표'!$P$2 = 표메인[[#This Row],[연령대]], 1, 0),IF(COUNT(표장르정리[[#This Row],[Simulation]]),1,0)),1,0)</f>
        <v>0</v>
      </c>
      <c r="P149" s="34">
        <f>IF(AND(IF('차트 정리 표'!$P$19 = 표메인[[#This Row],[연령대]], 1, 0),IF('차트 정리 표'!$J$20=표메인[[#This Row],[타격감
시각적 효과]],1,0)),1,0)</f>
        <v>0</v>
      </c>
      <c r="Q149" s="34">
        <f>IF(AND(IF('차트 정리 표'!$P$19 = 표메인[[#This Row],[연령대]], 1, 0),IF('차트 정리 표'!$J$21=표메인[[#This Row],[타격감
시각적 효과]],1,0)),1,0)</f>
        <v>0</v>
      </c>
      <c r="R149" s="34">
        <f>IF(AND(IF('차트 정리 표'!$P$19 = 표메인[[#This Row],[연령대]], 1, 0),IF('차트 정리 표'!$J$22=표메인[[#This Row],[타격감
시각적 효과]],1,0)),1,0)</f>
        <v>0</v>
      </c>
      <c r="S149" s="34">
        <f>IF(AND(IF('차트 정리 표'!$P$19 = 표메인[[#This Row],[연령대]], 1, 0),IF('차트 정리 표'!$J$23=표메인[[#This Row],[타격감
시각적 효과]],1,0)),1,0)</f>
        <v>0</v>
      </c>
      <c r="T149" s="34">
        <f>IF(AND(IF('차트 정리 표'!$P$25 = 표메인[[#This Row],[연령대]], 1, 0),IF('차트 정리 표'!$J$26=표메인[게임몰입도
청각적 효과],1,0)),1,0)</f>
        <v>0</v>
      </c>
      <c r="U149" s="34">
        <f>IF(AND(IF('차트 정리 표'!$P$25 = 표메인[[#This Row],[연령대]], 1, 0),IF('차트 정리 표'!$J$27=표메인[게임몰입도
청각적 효과],1,0)),1,0)</f>
        <v>0</v>
      </c>
      <c r="V149" s="34">
        <f>IF(AND(IF('차트 정리 표'!$P$25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표'!$P$2 = 표메인[[#This Row],[연령대]], 1, 0),IF(COUNT(표장르정리[[#This Row],[RPG]]),1,0)), 1, 0)</f>
        <v>0</v>
      </c>
      <c r="B150" s="3">
        <f>IF(AND(IF('차트 정리 표'!$P$2 = 표메인[[#This Row],[연령대]], 1, 0),IF(COUNT(표장르정리[[#This Row],[AOS]]),1,0)),1,0)</f>
        <v>0</v>
      </c>
      <c r="C150" s="3">
        <f>IF(AND(IF('차트 정리 표'!$P$2 = 표메인[[#This Row],[연령대]], 1, 0),IF(COUNT(표장르정리[[#This Row],[FPS]]),1,0)),1,0)</f>
        <v>0</v>
      </c>
      <c r="D150" s="3">
        <f>IF(AND(IF('차트 정리 표'!$P$2 = 표메인[[#This Row],[연령대]], 1, 0),IF(COUNT(표장르정리[[#This Row],[CCG]]),1,0)),1,0)</f>
        <v>0</v>
      </c>
      <c r="E150" s="3">
        <f>IF(AND(IF('차트 정리 표'!$P$2 = 표메인[[#This Row],[연령대]], 1, 0),IF(COUNT(표장르정리[[#This Row],[Roguelike]]),1,0)),1,0)</f>
        <v>0</v>
      </c>
      <c r="F150" s="3">
        <f>IF(AND(IF('차트 정리 표'!$P$2 = 표메인[[#This Row],[연령대]], 1, 0),IF(COUNT(표장르정리[[#This Row],[Soulslike]]),1,0)),1,0)</f>
        <v>0</v>
      </c>
      <c r="G150" s="3">
        <f>IF(AND(IF('차트 정리 표'!$P$2 = 표메인[[#This Row],[연령대]], 1, 0),IF(COUNT(표장르정리[[#This Row],[Rhythm]]),1,0)),1,0)</f>
        <v>0</v>
      </c>
      <c r="H150" s="3">
        <f>IF(AND(IF('차트 정리 표'!$P$2 = 표메인[[#This Row],[연령대]], 1, 0),IF(COUNT(표장르정리[[#This Row],[Racing]]),1,0)),1,0)</f>
        <v>0</v>
      </c>
      <c r="I150" s="3">
        <f>IF(AND(IF('차트 정리 표'!$P$2 = 표메인[[#This Row],[연령대]], 1, 0),IF(COUNT(표장르정리[[#This Row],[Sport]]),1,0)),1,0)</f>
        <v>0</v>
      </c>
      <c r="J150" s="3">
        <f>IF(AND(IF('차트 정리 표'!$P$2 = 표메인[[#This Row],[연령대]], 1, 0),IF(COUNT(표장르정리[[#This Row],[Stealth]]),1,0)),1,0)</f>
        <v>0</v>
      </c>
      <c r="K150" s="3">
        <f>IF(AND(IF('차트 정리 표'!$P$2 = 표메인[[#This Row],[연령대]], 1, 0),IF(COUNT(표장르정리[[#This Row],[Strategy]]),1,0)),1,0)</f>
        <v>0</v>
      </c>
      <c r="L150" s="3">
        <f>IF(AND(IF('차트 정리 표'!$P$2 = 표메인[[#This Row],[연령대]], 1, 0),IF(COUNT(표장르정리[[#This Row],[Puzzle]]),1,0)),1,0)</f>
        <v>0</v>
      </c>
      <c r="M150" s="3">
        <f>IF(AND(IF('차트 정리 표'!$P$2 = 표메인[[#This Row],[연령대]], 1, 0),IF(COUNT(표장르정리[[#This Row],[Board]]),1,0)),1,0)</f>
        <v>0</v>
      </c>
      <c r="N150" s="3">
        <f>IF(AND(IF('차트 정리 표'!$P$2 = 표메인[[#This Row],[연령대]], 1, 0),IF(COUNT(표장르정리[[#This Row],[Arcade]]),1,0)),1,0)</f>
        <v>0</v>
      </c>
      <c r="O150" s="3">
        <f>IF(AND(IF('차트 정리 표'!$P$2 = 표메인[[#This Row],[연령대]], 1, 0),IF(COUNT(표장르정리[[#This Row],[Simulation]]),1,0)),1,0)</f>
        <v>0</v>
      </c>
      <c r="P150" s="34">
        <f>IF(AND(IF('차트 정리 표'!$P$19 = 표메인[[#This Row],[연령대]], 1, 0),IF('차트 정리 표'!$J$20=표메인[[#This Row],[타격감
시각적 효과]],1,0)),1,0)</f>
        <v>0</v>
      </c>
      <c r="Q150" s="34">
        <f>IF(AND(IF('차트 정리 표'!$P$19 = 표메인[[#This Row],[연령대]], 1, 0),IF('차트 정리 표'!$J$21=표메인[[#This Row],[타격감
시각적 효과]],1,0)),1,0)</f>
        <v>0</v>
      </c>
      <c r="R150" s="34">
        <f>IF(AND(IF('차트 정리 표'!$P$19 = 표메인[[#This Row],[연령대]], 1, 0),IF('차트 정리 표'!$J$22=표메인[[#This Row],[타격감
시각적 효과]],1,0)),1,0)</f>
        <v>0</v>
      </c>
      <c r="S150" s="34">
        <f>IF(AND(IF('차트 정리 표'!$P$19 = 표메인[[#This Row],[연령대]], 1, 0),IF('차트 정리 표'!$J$23=표메인[[#This Row],[타격감
시각적 효과]],1,0)),1,0)</f>
        <v>0</v>
      </c>
      <c r="T150" s="34">
        <f>IF(AND(IF('차트 정리 표'!$P$25 = 표메인[[#This Row],[연령대]], 1, 0),IF('차트 정리 표'!$J$26=표메인[게임몰입도
청각적 효과],1,0)),1,0)</f>
        <v>0</v>
      </c>
      <c r="U150" s="34">
        <f>IF(AND(IF('차트 정리 표'!$P$25 = 표메인[[#This Row],[연령대]], 1, 0),IF('차트 정리 표'!$J$27=표메인[게임몰입도
청각적 효과],1,0)),1,0)</f>
        <v>0</v>
      </c>
      <c r="V150" s="34">
        <f>IF(AND(IF('차트 정리 표'!$P$25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표'!$P$2 = 표메인[[#This Row],[연령대]], 1, 0),IF(COUNT(표장르정리[[#This Row],[RPG]]),1,0)), 1, 0)</f>
        <v>0</v>
      </c>
      <c r="B151" s="3">
        <f>IF(AND(IF('차트 정리 표'!$P$2 = 표메인[[#This Row],[연령대]], 1, 0),IF(COUNT(표장르정리[[#This Row],[AOS]]),1,0)),1,0)</f>
        <v>0</v>
      </c>
      <c r="C151" s="3">
        <f>IF(AND(IF('차트 정리 표'!$P$2 = 표메인[[#This Row],[연령대]], 1, 0),IF(COUNT(표장르정리[[#This Row],[FPS]]),1,0)),1,0)</f>
        <v>0</v>
      </c>
      <c r="D151" s="3">
        <f>IF(AND(IF('차트 정리 표'!$P$2 = 표메인[[#This Row],[연령대]], 1, 0),IF(COUNT(표장르정리[[#This Row],[CCG]]),1,0)),1,0)</f>
        <v>0</v>
      </c>
      <c r="E151" s="3">
        <f>IF(AND(IF('차트 정리 표'!$P$2 = 표메인[[#This Row],[연령대]], 1, 0),IF(COUNT(표장르정리[[#This Row],[Roguelike]]),1,0)),1,0)</f>
        <v>0</v>
      </c>
      <c r="F151" s="3">
        <f>IF(AND(IF('차트 정리 표'!$P$2 = 표메인[[#This Row],[연령대]], 1, 0),IF(COUNT(표장르정리[[#This Row],[Soulslike]]),1,0)),1,0)</f>
        <v>0</v>
      </c>
      <c r="G151" s="3">
        <f>IF(AND(IF('차트 정리 표'!$P$2 = 표메인[[#This Row],[연령대]], 1, 0),IF(COUNT(표장르정리[[#This Row],[Rhythm]]),1,0)),1,0)</f>
        <v>0</v>
      </c>
      <c r="H151" s="3">
        <f>IF(AND(IF('차트 정리 표'!$P$2 = 표메인[[#This Row],[연령대]], 1, 0),IF(COUNT(표장르정리[[#This Row],[Racing]]),1,0)),1,0)</f>
        <v>0</v>
      </c>
      <c r="I151" s="3">
        <f>IF(AND(IF('차트 정리 표'!$P$2 = 표메인[[#This Row],[연령대]], 1, 0),IF(COUNT(표장르정리[[#This Row],[Sport]]),1,0)),1,0)</f>
        <v>0</v>
      </c>
      <c r="J151" s="3">
        <f>IF(AND(IF('차트 정리 표'!$P$2 = 표메인[[#This Row],[연령대]], 1, 0),IF(COUNT(표장르정리[[#This Row],[Stealth]]),1,0)),1,0)</f>
        <v>0</v>
      </c>
      <c r="K151" s="3">
        <f>IF(AND(IF('차트 정리 표'!$P$2 = 표메인[[#This Row],[연령대]], 1, 0),IF(COUNT(표장르정리[[#This Row],[Strategy]]),1,0)),1,0)</f>
        <v>0</v>
      </c>
      <c r="L151" s="3">
        <f>IF(AND(IF('차트 정리 표'!$P$2 = 표메인[[#This Row],[연령대]], 1, 0),IF(COUNT(표장르정리[[#This Row],[Puzzle]]),1,0)),1,0)</f>
        <v>0</v>
      </c>
      <c r="M151" s="3">
        <f>IF(AND(IF('차트 정리 표'!$P$2 = 표메인[[#This Row],[연령대]], 1, 0),IF(COUNT(표장르정리[[#This Row],[Board]]),1,0)),1,0)</f>
        <v>0</v>
      </c>
      <c r="N151" s="3">
        <f>IF(AND(IF('차트 정리 표'!$P$2 = 표메인[[#This Row],[연령대]], 1, 0),IF(COUNT(표장르정리[[#This Row],[Arcade]]),1,0)),1,0)</f>
        <v>0</v>
      </c>
      <c r="O151" s="3">
        <f>IF(AND(IF('차트 정리 표'!$P$2 = 표메인[[#This Row],[연령대]], 1, 0),IF(COUNT(표장르정리[[#This Row],[Simulation]]),1,0)),1,0)</f>
        <v>0</v>
      </c>
      <c r="P151" s="34">
        <f>IF(AND(IF('차트 정리 표'!$P$19 = 표메인[[#This Row],[연령대]], 1, 0),IF('차트 정리 표'!$J$20=표메인[[#This Row],[타격감
시각적 효과]],1,0)),1,0)</f>
        <v>0</v>
      </c>
      <c r="Q151" s="34">
        <f>IF(AND(IF('차트 정리 표'!$P$19 = 표메인[[#This Row],[연령대]], 1, 0),IF('차트 정리 표'!$J$21=표메인[[#This Row],[타격감
시각적 효과]],1,0)),1,0)</f>
        <v>0</v>
      </c>
      <c r="R151" s="34">
        <f>IF(AND(IF('차트 정리 표'!$P$19 = 표메인[[#This Row],[연령대]], 1, 0),IF('차트 정리 표'!$J$22=표메인[[#This Row],[타격감
시각적 효과]],1,0)),1,0)</f>
        <v>0</v>
      </c>
      <c r="S151" s="34">
        <f>IF(AND(IF('차트 정리 표'!$P$19 = 표메인[[#This Row],[연령대]], 1, 0),IF('차트 정리 표'!$J$23=표메인[[#This Row],[타격감
시각적 효과]],1,0)),1,0)</f>
        <v>0</v>
      </c>
      <c r="T151" s="34">
        <f>IF(AND(IF('차트 정리 표'!$P$25 = 표메인[[#This Row],[연령대]], 1, 0),IF('차트 정리 표'!$J$26=표메인[게임몰입도
청각적 효과],1,0)),1,0)</f>
        <v>0</v>
      </c>
      <c r="U151" s="34">
        <f>IF(AND(IF('차트 정리 표'!$P$25 = 표메인[[#This Row],[연령대]], 1, 0),IF('차트 정리 표'!$J$27=표메인[게임몰입도
청각적 효과],1,0)),1,0)</f>
        <v>0</v>
      </c>
      <c r="V151" s="34">
        <f>IF(AND(IF('차트 정리 표'!$P$25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표'!$P$2 = 표메인[[#This Row],[연령대]], 1, 0),IF(COUNT(표장르정리[[#This Row],[RPG]]),1,0)), 1, 0)</f>
        <v>0</v>
      </c>
      <c r="B152" s="3">
        <f>IF(AND(IF('차트 정리 표'!$P$2 = 표메인[[#This Row],[연령대]], 1, 0),IF(COUNT(표장르정리[[#This Row],[AOS]]),1,0)),1,0)</f>
        <v>0</v>
      </c>
      <c r="C152" s="3">
        <f>IF(AND(IF('차트 정리 표'!$P$2 = 표메인[[#This Row],[연령대]], 1, 0),IF(COUNT(표장르정리[[#This Row],[FPS]]),1,0)),1,0)</f>
        <v>0</v>
      </c>
      <c r="D152" s="3">
        <f>IF(AND(IF('차트 정리 표'!$P$2 = 표메인[[#This Row],[연령대]], 1, 0),IF(COUNT(표장르정리[[#This Row],[CCG]]),1,0)),1,0)</f>
        <v>0</v>
      </c>
      <c r="E152" s="3">
        <f>IF(AND(IF('차트 정리 표'!$P$2 = 표메인[[#This Row],[연령대]], 1, 0),IF(COUNT(표장르정리[[#This Row],[Roguelike]]),1,0)),1,0)</f>
        <v>0</v>
      </c>
      <c r="F152" s="3">
        <f>IF(AND(IF('차트 정리 표'!$P$2 = 표메인[[#This Row],[연령대]], 1, 0),IF(COUNT(표장르정리[[#This Row],[Soulslike]]),1,0)),1,0)</f>
        <v>0</v>
      </c>
      <c r="G152" s="3">
        <f>IF(AND(IF('차트 정리 표'!$P$2 = 표메인[[#This Row],[연령대]], 1, 0),IF(COUNT(표장르정리[[#This Row],[Rhythm]]),1,0)),1,0)</f>
        <v>0</v>
      </c>
      <c r="H152" s="3">
        <f>IF(AND(IF('차트 정리 표'!$P$2 = 표메인[[#This Row],[연령대]], 1, 0),IF(COUNT(표장르정리[[#This Row],[Racing]]),1,0)),1,0)</f>
        <v>0</v>
      </c>
      <c r="I152" s="3">
        <f>IF(AND(IF('차트 정리 표'!$P$2 = 표메인[[#This Row],[연령대]], 1, 0),IF(COUNT(표장르정리[[#This Row],[Sport]]),1,0)),1,0)</f>
        <v>0</v>
      </c>
      <c r="J152" s="3">
        <f>IF(AND(IF('차트 정리 표'!$P$2 = 표메인[[#This Row],[연령대]], 1, 0),IF(COUNT(표장르정리[[#This Row],[Stealth]]),1,0)),1,0)</f>
        <v>0</v>
      </c>
      <c r="K152" s="3">
        <f>IF(AND(IF('차트 정리 표'!$P$2 = 표메인[[#This Row],[연령대]], 1, 0),IF(COUNT(표장르정리[[#This Row],[Strategy]]),1,0)),1,0)</f>
        <v>0</v>
      </c>
      <c r="L152" s="3">
        <f>IF(AND(IF('차트 정리 표'!$P$2 = 표메인[[#This Row],[연령대]], 1, 0),IF(COUNT(표장르정리[[#This Row],[Puzzle]]),1,0)),1,0)</f>
        <v>0</v>
      </c>
      <c r="M152" s="3">
        <f>IF(AND(IF('차트 정리 표'!$P$2 = 표메인[[#This Row],[연령대]], 1, 0),IF(COUNT(표장르정리[[#This Row],[Board]]),1,0)),1,0)</f>
        <v>0</v>
      </c>
      <c r="N152" s="3">
        <f>IF(AND(IF('차트 정리 표'!$P$2 = 표메인[[#This Row],[연령대]], 1, 0),IF(COUNT(표장르정리[[#This Row],[Arcade]]),1,0)),1,0)</f>
        <v>0</v>
      </c>
      <c r="O152" s="3">
        <f>IF(AND(IF('차트 정리 표'!$P$2 = 표메인[[#This Row],[연령대]], 1, 0),IF(COUNT(표장르정리[[#This Row],[Simulation]]),1,0)),1,0)</f>
        <v>0</v>
      </c>
      <c r="P152" s="34">
        <f>IF(AND(IF('차트 정리 표'!$P$19 = 표메인[[#This Row],[연령대]], 1, 0),IF('차트 정리 표'!$J$20=표메인[[#This Row],[타격감
시각적 효과]],1,0)),1,0)</f>
        <v>0</v>
      </c>
      <c r="Q152" s="34">
        <f>IF(AND(IF('차트 정리 표'!$P$19 = 표메인[[#This Row],[연령대]], 1, 0),IF('차트 정리 표'!$J$21=표메인[[#This Row],[타격감
시각적 효과]],1,0)),1,0)</f>
        <v>0</v>
      </c>
      <c r="R152" s="34">
        <f>IF(AND(IF('차트 정리 표'!$P$19 = 표메인[[#This Row],[연령대]], 1, 0),IF('차트 정리 표'!$J$22=표메인[[#This Row],[타격감
시각적 효과]],1,0)),1,0)</f>
        <v>0</v>
      </c>
      <c r="S152" s="34">
        <f>IF(AND(IF('차트 정리 표'!$P$19 = 표메인[[#This Row],[연령대]], 1, 0),IF('차트 정리 표'!$J$23=표메인[[#This Row],[타격감
시각적 효과]],1,0)),1,0)</f>
        <v>0</v>
      </c>
      <c r="T152" s="34">
        <f>IF(AND(IF('차트 정리 표'!$P$25 = 표메인[[#This Row],[연령대]], 1, 0),IF('차트 정리 표'!$J$26=표메인[게임몰입도
청각적 효과],1,0)),1,0)</f>
        <v>0</v>
      </c>
      <c r="U152" s="34">
        <f>IF(AND(IF('차트 정리 표'!$P$25 = 표메인[[#This Row],[연령대]], 1, 0),IF('차트 정리 표'!$J$27=표메인[게임몰입도
청각적 효과],1,0)),1,0)</f>
        <v>0</v>
      </c>
      <c r="V152" s="34">
        <f>IF(AND(IF('차트 정리 표'!$P$25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표'!$P$2 = 표메인[[#This Row],[연령대]], 1, 0),IF(COUNT(표장르정리[[#This Row],[RPG]]),1,0)), 1, 0)</f>
        <v>0</v>
      </c>
      <c r="B153" s="3">
        <f>IF(AND(IF('차트 정리 표'!$P$2 = 표메인[[#This Row],[연령대]], 1, 0),IF(COUNT(표장르정리[[#This Row],[AOS]]),1,0)),1,0)</f>
        <v>0</v>
      </c>
      <c r="C153" s="3">
        <f>IF(AND(IF('차트 정리 표'!$P$2 = 표메인[[#This Row],[연령대]], 1, 0),IF(COUNT(표장르정리[[#This Row],[FPS]]),1,0)),1,0)</f>
        <v>0</v>
      </c>
      <c r="D153" s="3">
        <f>IF(AND(IF('차트 정리 표'!$P$2 = 표메인[[#This Row],[연령대]], 1, 0),IF(COUNT(표장르정리[[#This Row],[CCG]]),1,0)),1,0)</f>
        <v>0</v>
      </c>
      <c r="E153" s="3">
        <f>IF(AND(IF('차트 정리 표'!$P$2 = 표메인[[#This Row],[연령대]], 1, 0),IF(COUNT(표장르정리[[#This Row],[Roguelike]]),1,0)),1,0)</f>
        <v>0</v>
      </c>
      <c r="F153" s="3">
        <f>IF(AND(IF('차트 정리 표'!$P$2 = 표메인[[#This Row],[연령대]], 1, 0),IF(COUNT(표장르정리[[#This Row],[Soulslike]]),1,0)),1,0)</f>
        <v>0</v>
      </c>
      <c r="G153" s="3">
        <f>IF(AND(IF('차트 정리 표'!$P$2 = 표메인[[#This Row],[연령대]], 1, 0),IF(COUNT(표장르정리[[#This Row],[Rhythm]]),1,0)),1,0)</f>
        <v>0</v>
      </c>
      <c r="H153" s="3">
        <f>IF(AND(IF('차트 정리 표'!$P$2 = 표메인[[#This Row],[연령대]], 1, 0),IF(COUNT(표장르정리[[#This Row],[Racing]]),1,0)),1,0)</f>
        <v>0</v>
      </c>
      <c r="I153" s="3">
        <f>IF(AND(IF('차트 정리 표'!$P$2 = 표메인[[#This Row],[연령대]], 1, 0),IF(COUNT(표장르정리[[#This Row],[Sport]]),1,0)),1,0)</f>
        <v>0</v>
      </c>
      <c r="J153" s="3">
        <f>IF(AND(IF('차트 정리 표'!$P$2 = 표메인[[#This Row],[연령대]], 1, 0),IF(COUNT(표장르정리[[#This Row],[Stealth]]),1,0)),1,0)</f>
        <v>0</v>
      </c>
      <c r="K153" s="3">
        <f>IF(AND(IF('차트 정리 표'!$P$2 = 표메인[[#This Row],[연령대]], 1, 0),IF(COUNT(표장르정리[[#This Row],[Strategy]]),1,0)),1,0)</f>
        <v>0</v>
      </c>
      <c r="L153" s="3">
        <f>IF(AND(IF('차트 정리 표'!$P$2 = 표메인[[#This Row],[연령대]], 1, 0),IF(COUNT(표장르정리[[#This Row],[Puzzle]]),1,0)),1,0)</f>
        <v>0</v>
      </c>
      <c r="M153" s="3">
        <f>IF(AND(IF('차트 정리 표'!$P$2 = 표메인[[#This Row],[연령대]], 1, 0),IF(COUNT(표장르정리[[#This Row],[Board]]),1,0)),1,0)</f>
        <v>0</v>
      </c>
      <c r="N153" s="3">
        <f>IF(AND(IF('차트 정리 표'!$P$2 = 표메인[[#This Row],[연령대]], 1, 0),IF(COUNT(표장르정리[[#This Row],[Arcade]]),1,0)),1,0)</f>
        <v>0</v>
      </c>
      <c r="O153" s="3">
        <f>IF(AND(IF('차트 정리 표'!$P$2 = 표메인[[#This Row],[연령대]], 1, 0),IF(COUNT(표장르정리[[#This Row],[Simulation]]),1,0)),1,0)</f>
        <v>0</v>
      </c>
      <c r="P153" s="34">
        <f>IF(AND(IF('차트 정리 표'!$P$19 = 표메인[[#This Row],[연령대]], 1, 0),IF('차트 정리 표'!$J$20=표메인[[#This Row],[타격감
시각적 효과]],1,0)),1,0)</f>
        <v>0</v>
      </c>
      <c r="Q153" s="34">
        <f>IF(AND(IF('차트 정리 표'!$P$19 = 표메인[[#This Row],[연령대]], 1, 0),IF('차트 정리 표'!$J$21=표메인[[#This Row],[타격감
시각적 효과]],1,0)),1,0)</f>
        <v>0</v>
      </c>
      <c r="R153" s="34">
        <f>IF(AND(IF('차트 정리 표'!$P$19 = 표메인[[#This Row],[연령대]], 1, 0),IF('차트 정리 표'!$J$22=표메인[[#This Row],[타격감
시각적 효과]],1,0)),1,0)</f>
        <v>0</v>
      </c>
      <c r="S153" s="34">
        <f>IF(AND(IF('차트 정리 표'!$P$19 = 표메인[[#This Row],[연령대]], 1, 0),IF('차트 정리 표'!$J$23=표메인[[#This Row],[타격감
시각적 효과]],1,0)),1,0)</f>
        <v>0</v>
      </c>
      <c r="T153" s="34">
        <f>IF(AND(IF('차트 정리 표'!$P$25 = 표메인[[#This Row],[연령대]], 1, 0),IF('차트 정리 표'!$J$26=표메인[게임몰입도
청각적 효과],1,0)),1,0)</f>
        <v>0</v>
      </c>
      <c r="U153" s="34">
        <f>IF(AND(IF('차트 정리 표'!$P$25 = 표메인[[#This Row],[연령대]], 1, 0),IF('차트 정리 표'!$J$27=표메인[게임몰입도
청각적 효과],1,0)),1,0)</f>
        <v>0</v>
      </c>
      <c r="V153" s="34">
        <f>IF(AND(IF('차트 정리 표'!$P$25 = 표메인[[#This Row],[연령대]], 1, 0),IF('차트 정리 표'!$J$28=표메인[게임몰입도
청각적 효과],1,0)),1,0)</f>
        <v>0</v>
      </c>
    </row>
    <row r="154" spans="1:22" x14ac:dyDescent="0.3">
      <c r="A154" s="3">
        <f>IF(AND(IF('차트 정리 표'!$P$2 = 표메인[[#This Row],[연령대]], 1, 0),IF(COUNT(표장르정리[[#This Row],[RPG]]),1,0)), 1, 0)</f>
        <v>0</v>
      </c>
      <c r="B154" s="3">
        <f>IF(AND(IF('차트 정리 표'!$P$2 = 표메인[[#This Row],[연령대]], 1, 0),IF(COUNT(표장르정리[[#This Row],[AOS]]),1,0)),1,0)</f>
        <v>0</v>
      </c>
      <c r="C154" s="3">
        <f>IF(AND(IF('차트 정리 표'!$P$2 = 표메인[[#This Row],[연령대]], 1, 0),IF(COUNT(표장르정리[[#This Row],[FPS]]),1,0)),1,0)</f>
        <v>0</v>
      </c>
      <c r="D154" s="3">
        <f>IF(AND(IF('차트 정리 표'!$P$2 = 표메인[[#This Row],[연령대]], 1, 0),IF(COUNT(표장르정리[[#This Row],[CCG]]),1,0)),1,0)</f>
        <v>0</v>
      </c>
      <c r="E154" s="3">
        <f>IF(AND(IF('차트 정리 표'!$P$2 = 표메인[[#This Row],[연령대]], 1, 0),IF(COUNT(표장르정리[[#This Row],[Roguelike]]),1,0)),1,0)</f>
        <v>0</v>
      </c>
      <c r="F154" s="3">
        <f>IF(AND(IF('차트 정리 표'!$P$2 = 표메인[[#This Row],[연령대]], 1, 0),IF(COUNT(표장르정리[[#This Row],[Soulslike]]),1,0)),1,0)</f>
        <v>0</v>
      </c>
      <c r="G154" s="3">
        <f>IF(AND(IF('차트 정리 표'!$P$2 = 표메인[[#This Row],[연령대]], 1, 0),IF(COUNT(표장르정리[[#This Row],[Rhythm]]),1,0)),1,0)</f>
        <v>0</v>
      </c>
      <c r="H154" s="3">
        <f>IF(AND(IF('차트 정리 표'!$P$2 = 표메인[[#This Row],[연령대]], 1, 0),IF(COUNT(표장르정리[[#This Row],[Racing]]),1,0)),1,0)</f>
        <v>0</v>
      </c>
      <c r="I154" s="3">
        <f>IF(AND(IF('차트 정리 표'!$P$2 = 표메인[[#This Row],[연령대]], 1, 0),IF(COUNT(표장르정리[[#This Row],[Sport]]),1,0)),1,0)</f>
        <v>0</v>
      </c>
      <c r="J154" s="3">
        <f>IF(AND(IF('차트 정리 표'!$P$2 = 표메인[[#This Row],[연령대]], 1, 0),IF(COUNT(표장르정리[[#This Row],[Stealth]]),1,0)),1,0)</f>
        <v>0</v>
      </c>
      <c r="K154" s="3">
        <f>IF(AND(IF('차트 정리 표'!$P$2 = 표메인[[#This Row],[연령대]], 1, 0),IF(COUNT(표장르정리[[#This Row],[Strategy]]),1,0)),1,0)</f>
        <v>0</v>
      </c>
      <c r="L154" s="3">
        <f>IF(AND(IF('차트 정리 표'!$P$2 = 표메인[[#This Row],[연령대]], 1, 0),IF(COUNT(표장르정리[[#This Row],[Puzzle]]),1,0)),1,0)</f>
        <v>0</v>
      </c>
      <c r="M154" s="3">
        <f>IF(AND(IF('차트 정리 표'!$P$2 = 표메인[[#This Row],[연령대]], 1, 0),IF(COUNT(표장르정리[[#This Row],[Board]]),1,0)),1,0)</f>
        <v>0</v>
      </c>
      <c r="N154" s="3">
        <f>IF(AND(IF('차트 정리 표'!$P$2 = 표메인[[#This Row],[연령대]], 1, 0),IF(COUNT(표장르정리[[#This Row],[Arcade]]),1,0)),1,0)</f>
        <v>0</v>
      </c>
      <c r="O154" s="3">
        <f>IF(AND(IF('차트 정리 표'!$P$2 = 표메인[[#This Row],[연령대]], 1, 0),IF(COUNT(표장르정리[[#This Row],[Simulation]]),1,0)),1,0)</f>
        <v>0</v>
      </c>
      <c r="P154" s="34">
        <f>IF(AND(IF('차트 정리 표'!$P$19 = 표메인[[#This Row],[연령대]], 1, 0),IF('차트 정리 표'!$J$20=표메인[[#This Row],[타격감
시각적 효과]],1,0)),1,0)</f>
        <v>0</v>
      </c>
      <c r="Q154" s="34">
        <f>IF(AND(IF('차트 정리 표'!$P$19 = 표메인[[#This Row],[연령대]], 1, 0),IF('차트 정리 표'!$J$21=표메인[[#This Row],[타격감
시각적 효과]],1,0)),1,0)</f>
        <v>0</v>
      </c>
      <c r="R154" s="34">
        <f>IF(AND(IF('차트 정리 표'!$P$19 = 표메인[[#This Row],[연령대]], 1, 0),IF('차트 정리 표'!$J$22=표메인[[#This Row],[타격감
시각적 효과]],1,0)),1,0)</f>
        <v>0</v>
      </c>
      <c r="S154" s="34">
        <f>IF(AND(IF('차트 정리 표'!$P$19 = 표메인[[#This Row],[연령대]], 1, 0),IF('차트 정리 표'!$J$23=표메인[[#This Row],[타격감
시각적 효과]],1,0)),1,0)</f>
        <v>0</v>
      </c>
      <c r="T154" s="34">
        <f>IF(AND(IF('차트 정리 표'!$P$25 = 표메인[[#This Row],[연령대]], 1, 0),IF('차트 정리 표'!$J$26=표메인[게임몰입도
청각적 효과],1,0)),1,0)</f>
        <v>0</v>
      </c>
      <c r="U154" s="34">
        <f>IF(AND(IF('차트 정리 표'!$P$25 = 표메인[[#This Row],[연령대]], 1, 0),IF('차트 정리 표'!$J$27=표메인[게임몰입도
청각적 효과],1,0)),1,0)</f>
        <v>0</v>
      </c>
      <c r="V154" s="34">
        <f>IF(AND(IF('차트 정리 표'!$P$25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표'!$P$2 = 표메인[[#This Row],[연령대]], 1, 0),IF(COUNT(표장르정리[[#This Row],[RPG]]),1,0)), 1, 0)</f>
        <v>0</v>
      </c>
      <c r="B155" s="3">
        <f>IF(AND(IF('차트 정리 표'!$P$2 = 표메인[[#This Row],[연령대]], 1, 0),IF(COUNT(표장르정리[[#This Row],[AOS]]),1,0)),1,0)</f>
        <v>0</v>
      </c>
      <c r="C155" s="3">
        <f>IF(AND(IF('차트 정리 표'!$P$2 = 표메인[[#This Row],[연령대]], 1, 0),IF(COUNT(표장르정리[[#This Row],[FPS]]),1,0)),1,0)</f>
        <v>0</v>
      </c>
      <c r="D155" s="3">
        <f>IF(AND(IF('차트 정리 표'!$P$2 = 표메인[[#This Row],[연령대]], 1, 0),IF(COUNT(표장르정리[[#This Row],[CCG]]),1,0)),1,0)</f>
        <v>0</v>
      </c>
      <c r="E155" s="3">
        <f>IF(AND(IF('차트 정리 표'!$P$2 = 표메인[[#This Row],[연령대]], 1, 0),IF(COUNT(표장르정리[[#This Row],[Roguelike]]),1,0)),1,0)</f>
        <v>0</v>
      </c>
      <c r="F155" s="3">
        <f>IF(AND(IF('차트 정리 표'!$P$2 = 표메인[[#This Row],[연령대]], 1, 0),IF(COUNT(표장르정리[[#This Row],[Soulslike]]),1,0)),1,0)</f>
        <v>0</v>
      </c>
      <c r="G155" s="3">
        <f>IF(AND(IF('차트 정리 표'!$P$2 = 표메인[[#This Row],[연령대]], 1, 0),IF(COUNT(표장르정리[[#This Row],[Rhythm]]),1,0)),1,0)</f>
        <v>0</v>
      </c>
      <c r="H155" s="3">
        <f>IF(AND(IF('차트 정리 표'!$P$2 = 표메인[[#This Row],[연령대]], 1, 0),IF(COUNT(표장르정리[[#This Row],[Racing]]),1,0)),1,0)</f>
        <v>0</v>
      </c>
      <c r="I155" s="3">
        <f>IF(AND(IF('차트 정리 표'!$P$2 = 표메인[[#This Row],[연령대]], 1, 0),IF(COUNT(표장르정리[[#This Row],[Sport]]),1,0)),1,0)</f>
        <v>0</v>
      </c>
      <c r="J155" s="3">
        <f>IF(AND(IF('차트 정리 표'!$P$2 = 표메인[[#This Row],[연령대]], 1, 0),IF(COUNT(표장르정리[[#This Row],[Stealth]]),1,0)),1,0)</f>
        <v>0</v>
      </c>
      <c r="K155" s="3">
        <f>IF(AND(IF('차트 정리 표'!$P$2 = 표메인[[#This Row],[연령대]], 1, 0),IF(COUNT(표장르정리[[#This Row],[Strategy]]),1,0)),1,0)</f>
        <v>0</v>
      </c>
      <c r="L155" s="3">
        <f>IF(AND(IF('차트 정리 표'!$P$2 = 표메인[[#This Row],[연령대]], 1, 0),IF(COUNT(표장르정리[[#This Row],[Puzzle]]),1,0)),1,0)</f>
        <v>0</v>
      </c>
      <c r="M155" s="3">
        <f>IF(AND(IF('차트 정리 표'!$P$2 = 표메인[[#This Row],[연령대]], 1, 0),IF(COUNT(표장르정리[[#This Row],[Board]]),1,0)),1,0)</f>
        <v>0</v>
      </c>
      <c r="N155" s="3">
        <f>IF(AND(IF('차트 정리 표'!$P$2 = 표메인[[#This Row],[연령대]], 1, 0),IF(COUNT(표장르정리[[#This Row],[Arcade]]),1,0)),1,0)</f>
        <v>0</v>
      </c>
      <c r="O155" s="3">
        <f>IF(AND(IF('차트 정리 표'!$P$2 = 표메인[[#This Row],[연령대]], 1, 0),IF(COUNT(표장르정리[[#This Row],[Simulation]]),1,0)),1,0)</f>
        <v>0</v>
      </c>
      <c r="P155" s="34">
        <f>IF(AND(IF('차트 정리 표'!$P$19 = 표메인[[#This Row],[연령대]], 1, 0),IF('차트 정리 표'!$J$20=표메인[[#This Row],[타격감
시각적 효과]],1,0)),1,0)</f>
        <v>0</v>
      </c>
      <c r="Q155" s="34">
        <f>IF(AND(IF('차트 정리 표'!$P$19 = 표메인[[#This Row],[연령대]], 1, 0),IF('차트 정리 표'!$J$21=표메인[[#This Row],[타격감
시각적 효과]],1,0)),1,0)</f>
        <v>0</v>
      </c>
      <c r="R155" s="34">
        <f>IF(AND(IF('차트 정리 표'!$P$19 = 표메인[[#This Row],[연령대]], 1, 0),IF('차트 정리 표'!$J$22=표메인[[#This Row],[타격감
시각적 효과]],1,0)),1,0)</f>
        <v>0</v>
      </c>
      <c r="S155" s="34">
        <f>IF(AND(IF('차트 정리 표'!$P$19 = 표메인[[#This Row],[연령대]], 1, 0),IF('차트 정리 표'!$J$23=표메인[[#This Row],[타격감
시각적 효과]],1,0)),1,0)</f>
        <v>0</v>
      </c>
      <c r="T155" s="34">
        <f>IF(AND(IF('차트 정리 표'!$P$25 = 표메인[[#This Row],[연령대]], 1, 0),IF('차트 정리 표'!$J$26=표메인[게임몰입도
청각적 효과],1,0)),1,0)</f>
        <v>0</v>
      </c>
      <c r="U155" s="34">
        <f>IF(AND(IF('차트 정리 표'!$P$25 = 표메인[[#This Row],[연령대]], 1, 0),IF('차트 정리 표'!$J$27=표메인[게임몰입도
청각적 효과],1,0)),1,0)</f>
        <v>0</v>
      </c>
      <c r="V155" s="34">
        <f>IF(AND(IF('차트 정리 표'!$P$25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표'!$P$2 = 표메인[[#This Row],[연령대]], 1, 0),IF(COUNT(표장르정리[[#This Row],[RPG]]),1,0)), 1, 0)</f>
        <v>0</v>
      </c>
      <c r="B156" s="3">
        <f>IF(AND(IF('차트 정리 표'!$P$2 = 표메인[[#This Row],[연령대]], 1, 0),IF(COUNT(표장르정리[[#This Row],[AOS]]),1,0)),1,0)</f>
        <v>0</v>
      </c>
      <c r="C156" s="3">
        <f>IF(AND(IF('차트 정리 표'!$P$2 = 표메인[[#This Row],[연령대]], 1, 0),IF(COUNT(표장르정리[[#This Row],[FPS]]),1,0)),1,0)</f>
        <v>0</v>
      </c>
      <c r="D156" s="3">
        <f>IF(AND(IF('차트 정리 표'!$P$2 = 표메인[[#This Row],[연령대]], 1, 0),IF(COUNT(표장르정리[[#This Row],[CCG]]),1,0)),1,0)</f>
        <v>0</v>
      </c>
      <c r="E156" s="3">
        <f>IF(AND(IF('차트 정리 표'!$P$2 = 표메인[[#This Row],[연령대]], 1, 0),IF(COUNT(표장르정리[[#This Row],[Roguelike]]),1,0)),1,0)</f>
        <v>0</v>
      </c>
      <c r="F156" s="3">
        <f>IF(AND(IF('차트 정리 표'!$P$2 = 표메인[[#This Row],[연령대]], 1, 0),IF(COUNT(표장르정리[[#This Row],[Soulslike]]),1,0)),1,0)</f>
        <v>0</v>
      </c>
      <c r="G156" s="3">
        <f>IF(AND(IF('차트 정리 표'!$P$2 = 표메인[[#This Row],[연령대]], 1, 0),IF(COUNT(표장르정리[[#This Row],[Rhythm]]),1,0)),1,0)</f>
        <v>0</v>
      </c>
      <c r="H156" s="3">
        <f>IF(AND(IF('차트 정리 표'!$P$2 = 표메인[[#This Row],[연령대]], 1, 0),IF(COUNT(표장르정리[[#This Row],[Racing]]),1,0)),1,0)</f>
        <v>0</v>
      </c>
      <c r="I156" s="3">
        <f>IF(AND(IF('차트 정리 표'!$P$2 = 표메인[[#This Row],[연령대]], 1, 0),IF(COUNT(표장르정리[[#This Row],[Sport]]),1,0)),1,0)</f>
        <v>0</v>
      </c>
      <c r="J156" s="3">
        <f>IF(AND(IF('차트 정리 표'!$P$2 = 표메인[[#This Row],[연령대]], 1, 0),IF(COUNT(표장르정리[[#This Row],[Stealth]]),1,0)),1,0)</f>
        <v>0</v>
      </c>
      <c r="K156" s="3">
        <f>IF(AND(IF('차트 정리 표'!$P$2 = 표메인[[#This Row],[연령대]], 1, 0),IF(COUNT(표장르정리[[#This Row],[Strategy]]),1,0)),1,0)</f>
        <v>0</v>
      </c>
      <c r="L156" s="3">
        <f>IF(AND(IF('차트 정리 표'!$P$2 = 표메인[[#This Row],[연령대]], 1, 0),IF(COUNT(표장르정리[[#This Row],[Puzzle]]),1,0)),1,0)</f>
        <v>0</v>
      </c>
      <c r="M156" s="3">
        <f>IF(AND(IF('차트 정리 표'!$P$2 = 표메인[[#This Row],[연령대]], 1, 0),IF(COUNT(표장르정리[[#This Row],[Board]]),1,0)),1,0)</f>
        <v>0</v>
      </c>
      <c r="N156" s="3">
        <f>IF(AND(IF('차트 정리 표'!$P$2 = 표메인[[#This Row],[연령대]], 1, 0),IF(COUNT(표장르정리[[#This Row],[Arcade]]),1,0)),1,0)</f>
        <v>0</v>
      </c>
      <c r="O156" s="3">
        <f>IF(AND(IF('차트 정리 표'!$P$2 = 표메인[[#This Row],[연령대]], 1, 0),IF(COUNT(표장르정리[[#This Row],[Simulation]]),1,0)),1,0)</f>
        <v>0</v>
      </c>
      <c r="P156" s="34">
        <f>IF(AND(IF('차트 정리 표'!$P$19 = 표메인[[#This Row],[연령대]], 1, 0),IF('차트 정리 표'!$J$20=표메인[[#This Row],[타격감
시각적 효과]],1,0)),1,0)</f>
        <v>0</v>
      </c>
      <c r="Q156" s="34">
        <f>IF(AND(IF('차트 정리 표'!$P$19 = 표메인[[#This Row],[연령대]], 1, 0),IF('차트 정리 표'!$J$21=표메인[[#This Row],[타격감
시각적 효과]],1,0)),1,0)</f>
        <v>0</v>
      </c>
      <c r="R156" s="34">
        <f>IF(AND(IF('차트 정리 표'!$P$19 = 표메인[[#This Row],[연령대]], 1, 0),IF('차트 정리 표'!$J$22=표메인[[#This Row],[타격감
시각적 효과]],1,0)),1,0)</f>
        <v>0</v>
      </c>
      <c r="S156" s="34">
        <f>IF(AND(IF('차트 정리 표'!$P$19 = 표메인[[#This Row],[연령대]], 1, 0),IF('차트 정리 표'!$J$23=표메인[[#This Row],[타격감
시각적 효과]],1,0)),1,0)</f>
        <v>0</v>
      </c>
      <c r="T156" s="34">
        <f>IF(AND(IF('차트 정리 표'!$P$25 = 표메인[[#This Row],[연령대]], 1, 0),IF('차트 정리 표'!$J$26=표메인[게임몰입도
청각적 효과],1,0)),1,0)</f>
        <v>0</v>
      </c>
      <c r="U156" s="34">
        <f>IF(AND(IF('차트 정리 표'!$P$25 = 표메인[[#This Row],[연령대]], 1, 0),IF('차트 정리 표'!$J$27=표메인[게임몰입도
청각적 효과],1,0)),1,0)</f>
        <v>0</v>
      </c>
      <c r="V156" s="34">
        <f>IF(AND(IF('차트 정리 표'!$P$25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표'!$P$2 = 표메인[[#This Row],[연령대]], 1, 0),IF(COUNT(표장르정리[[#This Row],[RPG]]),1,0)), 1, 0)</f>
        <v>0</v>
      </c>
      <c r="B157" s="3">
        <f>IF(AND(IF('차트 정리 표'!$P$2 = 표메인[[#This Row],[연령대]], 1, 0),IF(COUNT(표장르정리[[#This Row],[AOS]]),1,0)),1,0)</f>
        <v>0</v>
      </c>
      <c r="C157" s="3">
        <f>IF(AND(IF('차트 정리 표'!$P$2 = 표메인[[#This Row],[연령대]], 1, 0),IF(COUNT(표장르정리[[#This Row],[FPS]]),1,0)),1,0)</f>
        <v>0</v>
      </c>
      <c r="D157" s="3">
        <f>IF(AND(IF('차트 정리 표'!$P$2 = 표메인[[#This Row],[연령대]], 1, 0),IF(COUNT(표장르정리[[#This Row],[CCG]]),1,0)),1,0)</f>
        <v>0</v>
      </c>
      <c r="E157" s="3">
        <f>IF(AND(IF('차트 정리 표'!$P$2 = 표메인[[#This Row],[연령대]], 1, 0),IF(COUNT(표장르정리[[#This Row],[Roguelike]]),1,0)),1,0)</f>
        <v>0</v>
      </c>
      <c r="F157" s="3">
        <f>IF(AND(IF('차트 정리 표'!$P$2 = 표메인[[#This Row],[연령대]], 1, 0),IF(COUNT(표장르정리[[#This Row],[Soulslike]]),1,0)),1,0)</f>
        <v>0</v>
      </c>
      <c r="G157" s="3">
        <f>IF(AND(IF('차트 정리 표'!$P$2 = 표메인[[#This Row],[연령대]], 1, 0),IF(COUNT(표장르정리[[#This Row],[Rhythm]]),1,0)),1,0)</f>
        <v>0</v>
      </c>
      <c r="H157" s="3">
        <f>IF(AND(IF('차트 정리 표'!$P$2 = 표메인[[#This Row],[연령대]], 1, 0),IF(COUNT(표장르정리[[#This Row],[Racing]]),1,0)),1,0)</f>
        <v>0</v>
      </c>
      <c r="I157" s="3">
        <f>IF(AND(IF('차트 정리 표'!$P$2 = 표메인[[#This Row],[연령대]], 1, 0),IF(COUNT(표장르정리[[#This Row],[Sport]]),1,0)),1,0)</f>
        <v>0</v>
      </c>
      <c r="J157" s="3">
        <f>IF(AND(IF('차트 정리 표'!$P$2 = 표메인[[#This Row],[연령대]], 1, 0),IF(COUNT(표장르정리[[#This Row],[Stealth]]),1,0)),1,0)</f>
        <v>0</v>
      </c>
      <c r="K157" s="3">
        <f>IF(AND(IF('차트 정리 표'!$P$2 = 표메인[[#This Row],[연령대]], 1, 0),IF(COUNT(표장르정리[[#This Row],[Strategy]]),1,0)),1,0)</f>
        <v>0</v>
      </c>
      <c r="L157" s="3">
        <f>IF(AND(IF('차트 정리 표'!$P$2 = 표메인[[#This Row],[연령대]], 1, 0),IF(COUNT(표장르정리[[#This Row],[Puzzle]]),1,0)),1,0)</f>
        <v>0</v>
      </c>
      <c r="M157" s="3">
        <f>IF(AND(IF('차트 정리 표'!$P$2 = 표메인[[#This Row],[연령대]], 1, 0),IF(COUNT(표장르정리[[#This Row],[Board]]),1,0)),1,0)</f>
        <v>0</v>
      </c>
      <c r="N157" s="3">
        <f>IF(AND(IF('차트 정리 표'!$P$2 = 표메인[[#This Row],[연령대]], 1, 0),IF(COUNT(표장르정리[[#This Row],[Arcade]]),1,0)),1,0)</f>
        <v>0</v>
      </c>
      <c r="O157" s="3">
        <f>IF(AND(IF('차트 정리 표'!$P$2 = 표메인[[#This Row],[연령대]], 1, 0),IF(COUNT(표장르정리[[#This Row],[Simulation]]),1,0)),1,0)</f>
        <v>0</v>
      </c>
      <c r="P157" s="34">
        <f>IF(AND(IF('차트 정리 표'!$P$19 = 표메인[[#This Row],[연령대]], 1, 0),IF('차트 정리 표'!$J$20=표메인[[#This Row],[타격감
시각적 효과]],1,0)),1,0)</f>
        <v>0</v>
      </c>
      <c r="Q157" s="34">
        <f>IF(AND(IF('차트 정리 표'!$P$19 = 표메인[[#This Row],[연령대]], 1, 0),IF('차트 정리 표'!$J$21=표메인[[#This Row],[타격감
시각적 효과]],1,0)),1,0)</f>
        <v>0</v>
      </c>
      <c r="R157" s="34">
        <f>IF(AND(IF('차트 정리 표'!$P$19 = 표메인[[#This Row],[연령대]], 1, 0),IF('차트 정리 표'!$J$22=표메인[[#This Row],[타격감
시각적 효과]],1,0)),1,0)</f>
        <v>0</v>
      </c>
      <c r="S157" s="34">
        <f>IF(AND(IF('차트 정리 표'!$P$19 = 표메인[[#This Row],[연령대]], 1, 0),IF('차트 정리 표'!$J$23=표메인[[#This Row],[타격감
시각적 효과]],1,0)),1,0)</f>
        <v>0</v>
      </c>
      <c r="T157" s="34">
        <f>IF(AND(IF('차트 정리 표'!$P$25 = 표메인[[#This Row],[연령대]], 1, 0),IF('차트 정리 표'!$J$26=표메인[게임몰입도
청각적 효과],1,0)),1,0)</f>
        <v>0</v>
      </c>
      <c r="U157" s="34">
        <f>IF(AND(IF('차트 정리 표'!$P$25 = 표메인[[#This Row],[연령대]], 1, 0),IF('차트 정리 표'!$J$27=표메인[게임몰입도
청각적 효과],1,0)),1,0)</f>
        <v>0</v>
      </c>
      <c r="V157" s="34">
        <f>IF(AND(IF('차트 정리 표'!$P$25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표'!$P$2 = 표메인[[#This Row],[연령대]], 1, 0),IF(COUNT(표장르정리[[#This Row],[RPG]]),1,0)), 1, 0)</f>
        <v>0</v>
      </c>
      <c r="B158" s="3">
        <f>IF(AND(IF('차트 정리 표'!$P$2 = 표메인[[#This Row],[연령대]], 1, 0),IF(COUNT(표장르정리[[#This Row],[AOS]]),1,0)),1,0)</f>
        <v>0</v>
      </c>
      <c r="C158" s="3">
        <f>IF(AND(IF('차트 정리 표'!$P$2 = 표메인[[#This Row],[연령대]], 1, 0),IF(COUNT(표장르정리[[#This Row],[FPS]]),1,0)),1,0)</f>
        <v>0</v>
      </c>
      <c r="D158" s="3">
        <f>IF(AND(IF('차트 정리 표'!$P$2 = 표메인[[#This Row],[연령대]], 1, 0),IF(COUNT(표장르정리[[#This Row],[CCG]]),1,0)),1,0)</f>
        <v>0</v>
      </c>
      <c r="E158" s="3">
        <f>IF(AND(IF('차트 정리 표'!$P$2 = 표메인[[#This Row],[연령대]], 1, 0),IF(COUNT(표장르정리[[#This Row],[Roguelike]]),1,0)),1,0)</f>
        <v>0</v>
      </c>
      <c r="F158" s="3">
        <f>IF(AND(IF('차트 정리 표'!$P$2 = 표메인[[#This Row],[연령대]], 1, 0),IF(COUNT(표장르정리[[#This Row],[Soulslike]]),1,0)),1,0)</f>
        <v>0</v>
      </c>
      <c r="G158" s="3">
        <f>IF(AND(IF('차트 정리 표'!$P$2 = 표메인[[#This Row],[연령대]], 1, 0),IF(COUNT(표장르정리[[#This Row],[Rhythm]]),1,0)),1,0)</f>
        <v>0</v>
      </c>
      <c r="H158" s="3">
        <f>IF(AND(IF('차트 정리 표'!$P$2 = 표메인[[#This Row],[연령대]], 1, 0),IF(COUNT(표장르정리[[#This Row],[Racing]]),1,0)),1,0)</f>
        <v>0</v>
      </c>
      <c r="I158" s="3">
        <f>IF(AND(IF('차트 정리 표'!$P$2 = 표메인[[#This Row],[연령대]], 1, 0),IF(COUNT(표장르정리[[#This Row],[Sport]]),1,0)),1,0)</f>
        <v>0</v>
      </c>
      <c r="J158" s="3">
        <f>IF(AND(IF('차트 정리 표'!$P$2 = 표메인[[#This Row],[연령대]], 1, 0),IF(COUNT(표장르정리[[#This Row],[Stealth]]),1,0)),1,0)</f>
        <v>0</v>
      </c>
      <c r="K158" s="3">
        <f>IF(AND(IF('차트 정리 표'!$P$2 = 표메인[[#This Row],[연령대]], 1, 0),IF(COUNT(표장르정리[[#This Row],[Strategy]]),1,0)),1,0)</f>
        <v>0</v>
      </c>
      <c r="L158" s="3">
        <f>IF(AND(IF('차트 정리 표'!$P$2 = 표메인[[#This Row],[연령대]], 1, 0),IF(COUNT(표장르정리[[#This Row],[Puzzle]]),1,0)),1,0)</f>
        <v>0</v>
      </c>
      <c r="M158" s="3">
        <f>IF(AND(IF('차트 정리 표'!$P$2 = 표메인[[#This Row],[연령대]], 1, 0),IF(COUNT(표장르정리[[#This Row],[Board]]),1,0)),1,0)</f>
        <v>0</v>
      </c>
      <c r="N158" s="3">
        <f>IF(AND(IF('차트 정리 표'!$P$2 = 표메인[[#This Row],[연령대]], 1, 0),IF(COUNT(표장르정리[[#This Row],[Arcade]]),1,0)),1,0)</f>
        <v>0</v>
      </c>
      <c r="O158" s="3">
        <f>IF(AND(IF('차트 정리 표'!$P$2 = 표메인[[#This Row],[연령대]], 1, 0),IF(COUNT(표장르정리[[#This Row],[Simulation]]),1,0)),1,0)</f>
        <v>0</v>
      </c>
      <c r="P158" s="34">
        <f>IF(AND(IF('차트 정리 표'!$P$19 = 표메인[[#This Row],[연령대]], 1, 0),IF('차트 정리 표'!$J$20=표메인[[#This Row],[타격감
시각적 효과]],1,0)),1,0)</f>
        <v>0</v>
      </c>
      <c r="Q158" s="34">
        <f>IF(AND(IF('차트 정리 표'!$P$19 = 표메인[[#This Row],[연령대]], 1, 0),IF('차트 정리 표'!$J$21=표메인[[#This Row],[타격감
시각적 효과]],1,0)),1,0)</f>
        <v>0</v>
      </c>
      <c r="R158" s="34">
        <f>IF(AND(IF('차트 정리 표'!$P$19 = 표메인[[#This Row],[연령대]], 1, 0),IF('차트 정리 표'!$J$22=표메인[[#This Row],[타격감
시각적 효과]],1,0)),1,0)</f>
        <v>0</v>
      </c>
      <c r="S158" s="34">
        <f>IF(AND(IF('차트 정리 표'!$P$19 = 표메인[[#This Row],[연령대]], 1, 0),IF('차트 정리 표'!$J$23=표메인[[#This Row],[타격감
시각적 효과]],1,0)),1,0)</f>
        <v>0</v>
      </c>
      <c r="T158" s="34">
        <f>IF(AND(IF('차트 정리 표'!$P$25 = 표메인[[#This Row],[연령대]], 1, 0),IF('차트 정리 표'!$J$26=표메인[게임몰입도
청각적 효과],1,0)),1,0)</f>
        <v>0</v>
      </c>
      <c r="U158" s="34">
        <f>IF(AND(IF('차트 정리 표'!$P$25 = 표메인[[#This Row],[연령대]], 1, 0),IF('차트 정리 표'!$J$27=표메인[게임몰입도
청각적 효과],1,0)),1,0)</f>
        <v>0</v>
      </c>
      <c r="V158" s="34">
        <f>IF(AND(IF('차트 정리 표'!$P$25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표'!$P$2 = 표메인[[#This Row],[연령대]], 1, 0),IF(COUNT(표장르정리[[#This Row],[RPG]]),1,0)), 1, 0)</f>
        <v>0</v>
      </c>
      <c r="B159" s="3">
        <f>IF(AND(IF('차트 정리 표'!$P$2 = 표메인[[#This Row],[연령대]], 1, 0),IF(COUNT(표장르정리[[#This Row],[AOS]]),1,0)),1,0)</f>
        <v>0</v>
      </c>
      <c r="C159" s="3">
        <f>IF(AND(IF('차트 정리 표'!$P$2 = 표메인[[#This Row],[연령대]], 1, 0),IF(COUNT(표장르정리[[#This Row],[FPS]]),1,0)),1,0)</f>
        <v>0</v>
      </c>
      <c r="D159" s="3">
        <f>IF(AND(IF('차트 정리 표'!$P$2 = 표메인[[#This Row],[연령대]], 1, 0),IF(COUNT(표장르정리[[#This Row],[CCG]]),1,0)),1,0)</f>
        <v>0</v>
      </c>
      <c r="E159" s="3">
        <f>IF(AND(IF('차트 정리 표'!$P$2 = 표메인[[#This Row],[연령대]], 1, 0),IF(COUNT(표장르정리[[#This Row],[Roguelike]]),1,0)),1,0)</f>
        <v>0</v>
      </c>
      <c r="F159" s="3">
        <f>IF(AND(IF('차트 정리 표'!$P$2 = 표메인[[#This Row],[연령대]], 1, 0),IF(COUNT(표장르정리[[#This Row],[Soulslike]]),1,0)),1,0)</f>
        <v>0</v>
      </c>
      <c r="G159" s="3">
        <f>IF(AND(IF('차트 정리 표'!$P$2 = 표메인[[#This Row],[연령대]], 1, 0),IF(COUNT(표장르정리[[#This Row],[Rhythm]]),1,0)),1,0)</f>
        <v>0</v>
      </c>
      <c r="H159" s="3">
        <f>IF(AND(IF('차트 정리 표'!$P$2 = 표메인[[#This Row],[연령대]], 1, 0),IF(COUNT(표장르정리[[#This Row],[Racing]]),1,0)),1,0)</f>
        <v>0</v>
      </c>
      <c r="I159" s="3">
        <f>IF(AND(IF('차트 정리 표'!$P$2 = 표메인[[#This Row],[연령대]], 1, 0),IF(COUNT(표장르정리[[#This Row],[Sport]]),1,0)),1,0)</f>
        <v>0</v>
      </c>
      <c r="J159" s="3">
        <f>IF(AND(IF('차트 정리 표'!$P$2 = 표메인[[#This Row],[연령대]], 1, 0),IF(COUNT(표장르정리[[#This Row],[Stealth]]),1,0)),1,0)</f>
        <v>0</v>
      </c>
      <c r="K159" s="3">
        <f>IF(AND(IF('차트 정리 표'!$P$2 = 표메인[[#This Row],[연령대]], 1, 0),IF(COUNT(표장르정리[[#This Row],[Strategy]]),1,0)),1,0)</f>
        <v>0</v>
      </c>
      <c r="L159" s="3">
        <f>IF(AND(IF('차트 정리 표'!$P$2 = 표메인[[#This Row],[연령대]], 1, 0),IF(COUNT(표장르정리[[#This Row],[Puzzle]]),1,0)),1,0)</f>
        <v>0</v>
      </c>
      <c r="M159" s="3">
        <f>IF(AND(IF('차트 정리 표'!$P$2 = 표메인[[#This Row],[연령대]], 1, 0),IF(COUNT(표장르정리[[#This Row],[Board]]),1,0)),1,0)</f>
        <v>0</v>
      </c>
      <c r="N159" s="3">
        <f>IF(AND(IF('차트 정리 표'!$P$2 = 표메인[[#This Row],[연령대]], 1, 0),IF(COUNT(표장르정리[[#This Row],[Arcade]]),1,0)),1,0)</f>
        <v>0</v>
      </c>
      <c r="O159" s="3">
        <f>IF(AND(IF('차트 정리 표'!$P$2 = 표메인[[#This Row],[연령대]], 1, 0),IF(COUNT(표장르정리[[#This Row],[Simulation]]),1,0)),1,0)</f>
        <v>0</v>
      </c>
      <c r="P159" s="34">
        <f>IF(AND(IF('차트 정리 표'!$P$19 = 표메인[[#This Row],[연령대]], 1, 0),IF('차트 정리 표'!$J$20=표메인[[#This Row],[타격감
시각적 효과]],1,0)),1,0)</f>
        <v>0</v>
      </c>
      <c r="Q159" s="34">
        <f>IF(AND(IF('차트 정리 표'!$P$19 = 표메인[[#This Row],[연령대]], 1, 0),IF('차트 정리 표'!$J$21=표메인[[#This Row],[타격감
시각적 효과]],1,0)),1,0)</f>
        <v>0</v>
      </c>
      <c r="R159" s="34">
        <f>IF(AND(IF('차트 정리 표'!$P$19 = 표메인[[#This Row],[연령대]], 1, 0),IF('차트 정리 표'!$J$22=표메인[[#This Row],[타격감
시각적 효과]],1,0)),1,0)</f>
        <v>0</v>
      </c>
      <c r="S159" s="34">
        <f>IF(AND(IF('차트 정리 표'!$P$19 = 표메인[[#This Row],[연령대]], 1, 0),IF('차트 정리 표'!$J$23=표메인[[#This Row],[타격감
시각적 효과]],1,0)),1,0)</f>
        <v>0</v>
      </c>
      <c r="T159" s="34">
        <f>IF(AND(IF('차트 정리 표'!$P$25 = 표메인[[#This Row],[연령대]], 1, 0),IF('차트 정리 표'!$J$26=표메인[게임몰입도
청각적 효과],1,0)),1,0)</f>
        <v>0</v>
      </c>
      <c r="U159" s="34">
        <f>IF(AND(IF('차트 정리 표'!$P$25 = 표메인[[#This Row],[연령대]], 1, 0),IF('차트 정리 표'!$J$27=표메인[게임몰입도
청각적 효과],1,0)),1,0)</f>
        <v>0</v>
      </c>
      <c r="V159" s="34">
        <f>IF(AND(IF('차트 정리 표'!$P$25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표'!$P$2 = 표메인[[#This Row],[연령대]], 1, 0),IF(COUNT(표장르정리[[#This Row],[RPG]]),1,0)), 1, 0)</f>
        <v>0</v>
      </c>
      <c r="B160" s="3">
        <f>IF(AND(IF('차트 정리 표'!$P$2 = 표메인[[#This Row],[연령대]], 1, 0),IF(COUNT(표장르정리[[#This Row],[AOS]]),1,0)),1,0)</f>
        <v>0</v>
      </c>
      <c r="C160" s="3">
        <f>IF(AND(IF('차트 정리 표'!$P$2 = 표메인[[#This Row],[연령대]], 1, 0),IF(COUNT(표장르정리[[#This Row],[FPS]]),1,0)),1,0)</f>
        <v>0</v>
      </c>
      <c r="D160" s="3">
        <f>IF(AND(IF('차트 정리 표'!$P$2 = 표메인[[#This Row],[연령대]], 1, 0),IF(COUNT(표장르정리[[#This Row],[CCG]]),1,0)),1,0)</f>
        <v>0</v>
      </c>
      <c r="E160" s="3">
        <f>IF(AND(IF('차트 정리 표'!$P$2 = 표메인[[#This Row],[연령대]], 1, 0),IF(COUNT(표장르정리[[#This Row],[Roguelike]]),1,0)),1,0)</f>
        <v>0</v>
      </c>
      <c r="F160" s="3">
        <f>IF(AND(IF('차트 정리 표'!$P$2 = 표메인[[#This Row],[연령대]], 1, 0),IF(COUNT(표장르정리[[#This Row],[Soulslike]]),1,0)),1,0)</f>
        <v>0</v>
      </c>
      <c r="G160" s="3">
        <f>IF(AND(IF('차트 정리 표'!$P$2 = 표메인[[#This Row],[연령대]], 1, 0),IF(COUNT(표장르정리[[#This Row],[Rhythm]]),1,0)),1,0)</f>
        <v>0</v>
      </c>
      <c r="H160" s="3">
        <f>IF(AND(IF('차트 정리 표'!$P$2 = 표메인[[#This Row],[연령대]], 1, 0),IF(COUNT(표장르정리[[#This Row],[Racing]]),1,0)),1,0)</f>
        <v>0</v>
      </c>
      <c r="I160" s="3">
        <f>IF(AND(IF('차트 정리 표'!$P$2 = 표메인[[#This Row],[연령대]], 1, 0),IF(COUNT(표장르정리[[#This Row],[Sport]]),1,0)),1,0)</f>
        <v>0</v>
      </c>
      <c r="J160" s="3">
        <f>IF(AND(IF('차트 정리 표'!$P$2 = 표메인[[#This Row],[연령대]], 1, 0),IF(COUNT(표장르정리[[#This Row],[Stealth]]),1,0)),1,0)</f>
        <v>0</v>
      </c>
      <c r="K160" s="3">
        <f>IF(AND(IF('차트 정리 표'!$P$2 = 표메인[[#This Row],[연령대]], 1, 0),IF(COUNT(표장르정리[[#This Row],[Strategy]]),1,0)),1,0)</f>
        <v>0</v>
      </c>
      <c r="L160" s="3">
        <f>IF(AND(IF('차트 정리 표'!$P$2 = 표메인[[#This Row],[연령대]], 1, 0),IF(COUNT(표장르정리[[#This Row],[Puzzle]]),1,0)),1,0)</f>
        <v>0</v>
      </c>
      <c r="M160" s="3">
        <f>IF(AND(IF('차트 정리 표'!$P$2 = 표메인[[#This Row],[연령대]], 1, 0),IF(COUNT(표장르정리[[#This Row],[Board]]),1,0)),1,0)</f>
        <v>0</v>
      </c>
      <c r="N160" s="3">
        <f>IF(AND(IF('차트 정리 표'!$P$2 = 표메인[[#This Row],[연령대]], 1, 0),IF(COUNT(표장르정리[[#This Row],[Arcade]]),1,0)),1,0)</f>
        <v>0</v>
      </c>
      <c r="O160" s="3">
        <f>IF(AND(IF('차트 정리 표'!$P$2 = 표메인[[#This Row],[연령대]], 1, 0),IF(COUNT(표장르정리[[#This Row],[Simulation]]),1,0)),1,0)</f>
        <v>0</v>
      </c>
      <c r="P160" s="34">
        <f>IF(AND(IF('차트 정리 표'!$P$19 = 표메인[[#This Row],[연령대]], 1, 0),IF('차트 정리 표'!$J$20=표메인[[#This Row],[타격감
시각적 효과]],1,0)),1,0)</f>
        <v>0</v>
      </c>
      <c r="Q160" s="34">
        <f>IF(AND(IF('차트 정리 표'!$P$19 = 표메인[[#This Row],[연령대]], 1, 0),IF('차트 정리 표'!$J$21=표메인[[#This Row],[타격감
시각적 효과]],1,0)),1,0)</f>
        <v>0</v>
      </c>
      <c r="R160" s="34">
        <f>IF(AND(IF('차트 정리 표'!$P$19 = 표메인[[#This Row],[연령대]], 1, 0),IF('차트 정리 표'!$J$22=표메인[[#This Row],[타격감
시각적 효과]],1,0)),1,0)</f>
        <v>0</v>
      </c>
      <c r="S160" s="34">
        <f>IF(AND(IF('차트 정리 표'!$P$19 = 표메인[[#This Row],[연령대]], 1, 0),IF('차트 정리 표'!$J$23=표메인[[#This Row],[타격감
시각적 효과]],1,0)),1,0)</f>
        <v>0</v>
      </c>
      <c r="T160" s="34">
        <f>IF(AND(IF('차트 정리 표'!$P$25 = 표메인[[#This Row],[연령대]], 1, 0),IF('차트 정리 표'!$J$26=표메인[게임몰입도
청각적 효과],1,0)),1,0)</f>
        <v>0</v>
      </c>
      <c r="U160" s="34">
        <f>IF(AND(IF('차트 정리 표'!$P$25 = 표메인[[#This Row],[연령대]], 1, 0),IF('차트 정리 표'!$J$27=표메인[게임몰입도
청각적 효과],1,0)),1,0)</f>
        <v>0</v>
      </c>
      <c r="V160" s="34">
        <f>IF(AND(IF('차트 정리 표'!$P$25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표'!$P$2 = 표메인[[#This Row],[연령대]], 1, 0),IF(COUNT(표장르정리[[#This Row],[RPG]]),1,0)), 1, 0)</f>
        <v>0</v>
      </c>
      <c r="B161" s="3">
        <f>IF(AND(IF('차트 정리 표'!$P$2 = 표메인[[#This Row],[연령대]], 1, 0),IF(COUNT(표장르정리[[#This Row],[AOS]]),1,0)),1,0)</f>
        <v>0</v>
      </c>
      <c r="C161" s="3">
        <f>IF(AND(IF('차트 정리 표'!$P$2 = 표메인[[#This Row],[연령대]], 1, 0),IF(COUNT(표장르정리[[#This Row],[FPS]]),1,0)),1,0)</f>
        <v>0</v>
      </c>
      <c r="D161" s="3">
        <f>IF(AND(IF('차트 정리 표'!$P$2 = 표메인[[#This Row],[연령대]], 1, 0),IF(COUNT(표장르정리[[#This Row],[CCG]]),1,0)),1,0)</f>
        <v>0</v>
      </c>
      <c r="E161" s="3">
        <f>IF(AND(IF('차트 정리 표'!$P$2 = 표메인[[#This Row],[연령대]], 1, 0),IF(COUNT(표장르정리[[#This Row],[Roguelike]]),1,0)),1,0)</f>
        <v>0</v>
      </c>
      <c r="F161" s="3">
        <f>IF(AND(IF('차트 정리 표'!$P$2 = 표메인[[#This Row],[연령대]], 1, 0),IF(COUNT(표장르정리[[#This Row],[Soulslike]]),1,0)),1,0)</f>
        <v>0</v>
      </c>
      <c r="G161" s="3">
        <f>IF(AND(IF('차트 정리 표'!$P$2 = 표메인[[#This Row],[연령대]], 1, 0),IF(COUNT(표장르정리[[#This Row],[Rhythm]]),1,0)),1,0)</f>
        <v>0</v>
      </c>
      <c r="H161" s="3">
        <f>IF(AND(IF('차트 정리 표'!$P$2 = 표메인[[#This Row],[연령대]], 1, 0),IF(COUNT(표장르정리[[#This Row],[Racing]]),1,0)),1,0)</f>
        <v>0</v>
      </c>
      <c r="I161" s="3">
        <f>IF(AND(IF('차트 정리 표'!$P$2 = 표메인[[#This Row],[연령대]], 1, 0),IF(COUNT(표장르정리[[#This Row],[Sport]]),1,0)),1,0)</f>
        <v>0</v>
      </c>
      <c r="J161" s="3">
        <f>IF(AND(IF('차트 정리 표'!$P$2 = 표메인[[#This Row],[연령대]], 1, 0),IF(COUNT(표장르정리[[#This Row],[Stealth]]),1,0)),1,0)</f>
        <v>0</v>
      </c>
      <c r="K161" s="3">
        <f>IF(AND(IF('차트 정리 표'!$P$2 = 표메인[[#This Row],[연령대]], 1, 0),IF(COUNT(표장르정리[[#This Row],[Strategy]]),1,0)),1,0)</f>
        <v>0</v>
      </c>
      <c r="L161" s="3">
        <f>IF(AND(IF('차트 정리 표'!$P$2 = 표메인[[#This Row],[연령대]], 1, 0),IF(COUNT(표장르정리[[#This Row],[Puzzle]]),1,0)),1,0)</f>
        <v>0</v>
      </c>
      <c r="M161" s="3">
        <f>IF(AND(IF('차트 정리 표'!$P$2 = 표메인[[#This Row],[연령대]], 1, 0),IF(COUNT(표장르정리[[#This Row],[Board]]),1,0)),1,0)</f>
        <v>0</v>
      </c>
      <c r="N161" s="3">
        <f>IF(AND(IF('차트 정리 표'!$P$2 = 표메인[[#This Row],[연령대]], 1, 0),IF(COUNT(표장르정리[[#This Row],[Arcade]]),1,0)),1,0)</f>
        <v>0</v>
      </c>
      <c r="O161" s="3">
        <f>IF(AND(IF('차트 정리 표'!$P$2 = 표메인[[#This Row],[연령대]], 1, 0),IF(COUNT(표장르정리[[#This Row],[Simulation]]),1,0)),1,0)</f>
        <v>0</v>
      </c>
      <c r="P161" s="34">
        <f>IF(AND(IF('차트 정리 표'!$P$19 = 표메인[[#This Row],[연령대]], 1, 0),IF('차트 정리 표'!$J$20=표메인[[#This Row],[타격감
시각적 효과]],1,0)),1,0)</f>
        <v>0</v>
      </c>
      <c r="Q161" s="34">
        <f>IF(AND(IF('차트 정리 표'!$P$19 = 표메인[[#This Row],[연령대]], 1, 0),IF('차트 정리 표'!$J$21=표메인[[#This Row],[타격감
시각적 효과]],1,0)),1,0)</f>
        <v>0</v>
      </c>
      <c r="R161" s="34">
        <f>IF(AND(IF('차트 정리 표'!$P$19 = 표메인[[#This Row],[연령대]], 1, 0),IF('차트 정리 표'!$J$22=표메인[[#This Row],[타격감
시각적 효과]],1,0)),1,0)</f>
        <v>0</v>
      </c>
      <c r="S161" s="34">
        <f>IF(AND(IF('차트 정리 표'!$P$19 = 표메인[[#This Row],[연령대]], 1, 0),IF('차트 정리 표'!$J$23=표메인[[#This Row],[타격감
시각적 효과]],1,0)),1,0)</f>
        <v>0</v>
      </c>
      <c r="T161" s="34">
        <f>IF(AND(IF('차트 정리 표'!$P$25 = 표메인[[#This Row],[연령대]], 1, 0),IF('차트 정리 표'!$J$26=표메인[게임몰입도
청각적 효과],1,0)),1,0)</f>
        <v>0</v>
      </c>
      <c r="U161" s="34">
        <f>IF(AND(IF('차트 정리 표'!$P$25 = 표메인[[#This Row],[연령대]], 1, 0),IF('차트 정리 표'!$J$27=표메인[게임몰입도
청각적 효과],1,0)),1,0)</f>
        <v>0</v>
      </c>
      <c r="V161" s="34">
        <f>IF(AND(IF('차트 정리 표'!$P$25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표'!$P$2 = 표메인[[#This Row],[연령대]], 1, 0),IF(COUNT(표장르정리[[#This Row],[RPG]]),1,0)), 1, 0)</f>
        <v>0</v>
      </c>
      <c r="B162" s="3">
        <f>IF(AND(IF('차트 정리 표'!$P$2 = 표메인[[#This Row],[연령대]], 1, 0),IF(COUNT(표장르정리[[#This Row],[AOS]]),1,0)),1,0)</f>
        <v>0</v>
      </c>
      <c r="C162" s="3">
        <f>IF(AND(IF('차트 정리 표'!$P$2 = 표메인[[#This Row],[연령대]], 1, 0),IF(COUNT(표장르정리[[#This Row],[FPS]]),1,0)),1,0)</f>
        <v>0</v>
      </c>
      <c r="D162" s="3">
        <f>IF(AND(IF('차트 정리 표'!$P$2 = 표메인[[#This Row],[연령대]], 1, 0),IF(COUNT(표장르정리[[#This Row],[CCG]]),1,0)),1,0)</f>
        <v>0</v>
      </c>
      <c r="E162" s="3">
        <f>IF(AND(IF('차트 정리 표'!$P$2 = 표메인[[#This Row],[연령대]], 1, 0),IF(COUNT(표장르정리[[#This Row],[Roguelike]]),1,0)),1,0)</f>
        <v>0</v>
      </c>
      <c r="F162" s="3">
        <f>IF(AND(IF('차트 정리 표'!$P$2 = 표메인[[#This Row],[연령대]], 1, 0),IF(COUNT(표장르정리[[#This Row],[Soulslike]]),1,0)),1,0)</f>
        <v>0</v>
      </c>
      <c r="G162" s="3">
        <f>IF(AND(IF('차트 정리 표'!$P$2 = 표메인[[#This Row],[연령대]], 1, 0),IF(COUNT(표장르정리[[#This Row],[Rhythm]]),1,0)),1,0)</f>
        <v>0</v>
      </c>
      <c r="H162" s="3">
        <f>IF(AND(IF('차트 정리 표'!$P$2 = 표메인[[#This Row],[연령대]], 1, 0),IF(COUNT(표장르정리[[#This Row],[Racing]]),1,0)),1,0)</f>
        <v>0</v>
      </c>
      <c r="I162" s="3">
        <f>IF(AND(IF('차트 정리 표'!$P$2 = 표메인[[#This Row],[연령대]], 1, 0),IF(COUNT(표장르정리[[#This Row],[Sport]]),1,0)),1,0)</f>
        <v>0</v>
      </c>
      <c r="J162" s="3">
        <f>IF(AND(IF('차트 정리 표'!$P$2 = 표메인[[#This Row],[연령대]], 1, 0),IF(COUNT(표장르정리[[#This Row],[Stealth]]),1,0)),1,0)</f>
        <v>0</v>
      </c>
      <c r="K162" s="3">
        <f>IF(AND(IF('차트 정리 표'!$P$2 = 표메인[[#This Row],[연령대]], 1, 0),IF(COUNT(표장르정리[[#This Row],[Strategy]]),1,0)),1,0)</f>
        <v>0</v>
      </c>
      <c r="L162" s="3">
        <f>IF(AND(IF('차트 정리 표'!$P$2 = 표메인[[#This Row],[연령대]], 1, 0),IF(COUNT(표장르정리[[#This Row],[Puzzle]]),1,0)),1,0)</f>
        <v>0</v>
      </c>
      <c r="M162" s="3">
        <f>IF(AND(IF('차트 정리 표'!$P$2 = 표메인[[#This Row],[연령대]], 1, 0),IF(COUNT(표장르정리[[#This Row],[Board]]),1,0)),1,0)</f>
        <v>0</v>
      </c>
      <c r="N162" s="3">
        <f>IF(AND(IF('차트 정리 표'!$P$2 = 표메인[[#This Row],[연령대]], 1, 0),IF(COUNT(표장르정리[[#This Row],[Arcade]]),1,0)),1,0)</f>
        <v>0</v>
      </c>
      <c r="O162" s="3">
        <f>IF(AND(IF('차트 정리 표'!$P$2 = 표메인[[#This Row],[연령대]], 1, 0),IF(COUNT(표장르정리[[#This Row],[Simulation]]),1,0)),1,0)</f>
        <v>0</v>
      </c>
      <c r="P162" s="34">
        <f>IF(AND(IF('차트 정리 표'!$P$19 = 표메인[[#This Row],[연령대]], 1, 0),IF('차트 정리 표'!$J$20=표메인[[#This Row],[타격감
시각적 효과]],1,0)),1,0)</f>
        <v>0</v>
      </c>
      <c r="Q162" s="34">
        <f>IF(AND(IF('차트 정리 표'!$P$19 = 표메인[[#This Row],[연령대]], 1, 0),IF('차트 정리 표'!$J$21=표메인[[#This Row],[타격감
시각적 효과]],1,0)),1,0)</f>
        <v>0</v>
      </c>
      <c r="R162" s="34">
        <f>IF(AND(IF('차트 정리 표'!$P$19 = 표메인[[#This Row],[연령대]], 1, 0),IF('차트 정리 표'!$J$22=표메인[[#This Row],[타격감
시각적 효과]],1,0)),1,0)</f>
        <v>0</v>
      </c>
      <c r="S162" s="34">
        <f>IF(AND(IF('차트 정리 표'!$P$19 = 표메인[[#This Row],[연령대]], 1, 0),IF('차트 정리 표'!$J$23=표메인[[#This Row],[타격감
시각적 효과]],1,0)),1,0)</f>
        <v>0</v>
      </c>
      <c r="T162" s="34">
        <f>IF(AND(IF('차트 정리 표'!$P$25 = 표메인[[#This Row],[연령대]], 1, 0),IF('차트 정리 표'!$J$26=표메인[게임몰입도
청각적 효과],1,0)),1,0)</f>
        <v>0</v>
      </c>
      <c r="U162" s="34">
        <f>IF(AND(IF('차트 정리 표'!$P$25 = 표메인[[#This Row],[연령대]], 1, 0),IF('차트 정리 표'!$J$27=표메인[게임몰입도
청각적 효과],1,0)),1,0)</f>
        <v>0</v>
      </c>
      <c r="V162" s="34">
        <f>IF(AND(IF('차트 정리 표'!$P$25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표'!$P$2 = 표메인[[#This Row],[연령대]], 1, 0),IF(COUNT(표장르정리[[#This Row],[RPG]]),1,0)), 1, 0)</f>
        <v>0</v>
      </c>
      <c r="B163" s="3">
        <f>IF(AND(IF('차트 정리 표'!$P$2 = 표메인[[#This Row],[연령대]], 1, 0),IF(COUNT(표장르정리[[#This Row],[AOS]]),1,0)),1,0)</f>
        <v>0</v>
      </c>
      <c r="C163" s="3">
        <f>IF(AND(IF('차트 정리 표'!$P$2 = 표메인[[#This Row],[연령대]], 1, 0),IF(COUNT(표장르정리[[#This Row],[FPS]]),1,0)),1,0)</f>
        <v>0</v>
      </c>
      <c r="D163" s="3">
        <f>IF(AND(IF('차트 정리 표'!$P$2 = 표메인[[#This Row],[연령대]], 1, 0),IF(COUNT(표장르정리[[#This Row],[CCG]]),1,0)),1,0)</f>
        <v>0</v>
      </c>
      <c r="E163" s="3">
        <f>IF(AND(IF('차트 정리 표'!$P$2 = 표메인[[#This Row],[연령대]], 1, 0),IF(COUNT(표장르정리[[#This Row],[Roguelike]]),1,0)),1,0)</f>
        <v>0</v>
      </c>
      <c r="F163" s="3">
        <f>IF(AND(IF('차트 정리 표'!$P$2 = 표메인[[#This Row],[연령대]], 1, 0),IF(COUNT(표장르정리[[#This Row],[Soulslike]]),1,0)),1,0)</f>
        <v>0</v>
      </c>
      <c r="G163" s="3">
        <f>IF(AND(IF('차트 정리 표'!$P$2 = 표메인[[#This Row],[연령대]], 1, 0),IF(COUNT(표장르정리[[#This Row],[Rhythm]]),1,0)),1,0)</f>
        <v>0</v>
      </c>
      <c r="H163" s="3">
        <f>IF(AND(IF('차트 정리 표'!$P$2 = 표메인[[#This Row],[연령대]], 1, 0),IF(COUNT(표장르정리[[#This Row],[Racing]]),1,0)),1,0)</f>
        <v>0</v>
      </c>
      <c r="I163" s="3">
        <f>IF(AND(IF('차트 정리 표'!$P$2 = 표메인[[#This Row],[연령대]], 1, 0),IF(COUNT(표장르정리[[#This Row],[Sport]]),1,0)),1,0)</f>
        <v>0</v>
      </c>
      <c r="J163" s="3">
        <f>IF(AND(IF('차트 정리 표'!$P$2 = 표메인[[#This Row],[연령대]], 1, 0),IF(COUNT(표장르정리[[#This Row],[Stealth]]),1,0)),1,0)</f>
        <v>0</v>
      </c>
      <c r="K163" s="3">
        <f>IF(AND(IF('차트 정리 표'!$P$2 = 표메인[[#This Row],[연령대]], 1, 0),IF(COUNT(표장르정리[[#This Row],[Strategy]]),1,0)),1,0)</f>
        <v>0</v>
      </c>
      <c r="L163" s="3">
        <f>IF(AND(IF('차트 정리 표'!$P$2 = 표메인[[#This Row],[연령대]], 1, 0),IF(COUNT(표장르정리[[#This Row],[Puzzle]]),1,0)),1,0)</f>
        <v>0</v>
      </c>
      <c r="M163" s="3">
        <f>IF(AND(IF('차트 정리 표'!$P$2 = 표메인[[#This Row],[연령대]], 1, 0),IF(COUNT(표장르정리[[#This Row],[Board]]),1,0)),1,0)</f>
        <v>0</v>
      </c>
      <c r="N163" s="3">
        <f>IF(AND(IF('차트 정리 표'!$P$2 = 표메인[[#This Row],[연령대]], 1, 0),IF(COUNT(표장르정리[[#This Row],[Arcade]]),1,0)),1,0)</f>
        <v>0</v>
      </c>
      <c r="O163" s="3">
        <f>IF(AND(IF('차트 정리 표'!$P$2 = 표메인[[#This Row],[연령대]], 1, 0),IF(COUNT(표장르정리[[#This Row],[Simulation]]),1,0)),1,0)</f>
        <v>0</v>
      </c>
      <c r="P163" s="34">
        <f>IF(AND(IF('차트 정리 표'!$P$19 = 표메인[[#This Row],[연령대]], 1, 0),IF('차트 정리 표'!$J$20=표메인[[#This Row],[타격감
시각적 효과]],1,0)),1,0)</f>
        <v>0</v>
      </c>
      <c r="Q163" s="34">
        <f>IF(AND(IF('차트 정리 표'!$P$19 = 표메인[[#This Row],[연령대]], 1, 0),IF('차트 정리 표'!$J$21=표메인[[#This Row],[타격감
시각적 효과]],1,0)),1,0)</f>
        <v>0</v>
      </c>
      <c r="R163" s="34">
        <f>IF(AND(IF('차트 정리 표'!$P$19 = 표메인[[#This Row],[연령대]], 1, 0),IF('차트 정리 표'!$J$22=표메인[[#This Row],[타격감
시각적 효과]],1,0)),1,0)</f>
        <v>0</v>
      </c>
      <c r="S163" s="34">
        <f>IF(AND(IF('차트 정리 표'!$P$19 = 표메인[[#This Row],[연령대]], 1, 0),IF('차트 정리 표'!$J$23=표메인[[#This Row],[타격감
시각적 효과]],1,0)),1,0)</f>
        <v>0</v>
      </c>
      <c r="T163" s="34">
        <f>IF(AND(IF('차트 정리 표'!$P$25 = 표메인[[#This Row],[연령대]], 1, 0),IF('차트 정리 표'!$J$26=표메인[게임몰입도
청각적 효과],1,0)),1,0)</f>
        <v>0</v>
      </c>
      <c r="U163" s="34">
        <f>IF(AND(IF('차트 정리 표'!$P$25 = 표메인[[#This Row],[연령대]], 1, 0),IF('차트 정리 표'!$J$27=표메인[게임몰입도
청각적 효과],1,0)),1,0)</f>
        <v>0</v>
      </c>
      <c r="V163" s="34">
        <f>IF(AND(IF('차트 정리 표'!$P$25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표'!$P$2 = 표메인[[#This Row],[연령대]], 1, 0),IF(COUNT(표장르정리[[#This Row],[RPG]]),1,0)), 1, 0)</f>
        <v>0</v>
      </c>
      <c r="B164" s="3">
        <f>IF(AND(IF('차트 정리 표'!$P$2 = 표메인[[#This Row],[연령대]], 1, 0),IF(COUNT(표장르정리[[#This Row],[AOS]]),1,0)),1,0)</f>
        <v>0</v>
      </c>
      <c r="C164" s="3">
        <f>IF(AND(IF('차트 정리 표'!$P$2 = 표메인[[#This Row],[연령대]], 1, 0),IF(COUNT(표장르정리[[#This Row],[FPS]]),1,0)),1,0)</f>
        <v>0</v>
      </c>
      <c r="D164" s="3">
        <f>IF(AND(IF('차트 정리 표'!$P$2 = 표메인[[#This Row],[연령대]], 1, 0),IF(COUNT(표장르정리[[#This Row],[CCG]]),1,0)),1,0)</f>
        <v>0</v>
      </c>
      <c r="E164" s="3">
        <f>IF(AND(IF('차트 정리 표'!$P$2 = 표메인[[#This Row],[연령대]], 1, 0),IF(COUNT(표장르정리[[#This Row],[Roguelike]]),1,0)),1,0)</f>
        <v>0</v>
      </c>
      <c r="F164" s="3">
        <f>IF(AND(IF('차트 정리 표'!$P$2 = 표메인[[#This Row],[연령대]], 1, 0),IF(COUNT(표장르정리[[#This Row],[Soulslike]]),1,0)),1,0)</f>
        <v>0</v>
      </c>
      <c r="G164" s="3">
        <f>IF(AND(IF('차트 정리 표'!$P$2 = 표메인[[#This Row],[연령대]], 1, 0),IF(COUNT(표장르정리[[#This Row],[Rhythm]]),1,0)),1,0)</f>
        <v>0</v>
      </c>
      <c r="H164" s="3">
        <f>IF(AND(IF('차트 정리 표'!$P$2 = 표메인[[#This Row],[연령대]], 1, 0),IF(COUNT(표장르정리[[#This Row],[Racing]]),1,0)),1,0)</f>
        <v>0</v>
      </c>
      <c r="I164" s="3">
        <f>IF(AND(IF('차트 정리 표'!$P$2 = 표메인[[#This Row],[연령대]], 1, 0),IF(COUNT(표장르정리[[#This Row],[Sport]]),1,0)),1,0)</f>
        <v>0</v>
      </c>
      <c r="J164" s="3">
        <f>IF(AND(IF('차트 정리 표'!$P$2 = 표메인[[#This Row],[연령대]], 1, 0),IF(COUNT(표장르정리[[#This Row],[Stealth]]),1,0)),1,0)</f>
        <v>0</v>
      </c>
      <c r="K164" s="3">
        <f>IF(AND(IF('차트 정리 표'!$P$2 = 표메인[[#This Row],[연령대]], 1, 0),IF(COUNT(표장르정리[[#This Row],[Strategy]]),1,0)),1,0)</f>
        <v>0</v>
      </c>
      <c r="L164" s="3">
        <f>IF(AND(IF('차트 정리 표'!$P$2 = 표메인[[#This Row],[연령대]], 1, 0),IF(COUNT(표장르정리[[#This Row],[Puzzle]]),1,0)),1,0)</f>
        <v>0</v>
      </c>
      <c r="M164" s="3">
        <f>IF(AND(IF('차트 정리 표'!$P$2 = 표메인[[#This Row],[연령대]], 1, 0),IF(COUNT(표장르정리[[#This Row],[Board]]),1,0)),1,0)</f>
        <v>0</v>
      </c>
      <c r="N164" s="3">
        <f>IF(AND(IF('차트 정리 표'!$P$2 = 표메인[[#This Row],[연령대]], 1, 0),IF(COUNT(표장르정리[[#This Row],[Arcade]]),1,0)),1,0)</f>
        <v>0</v>
      </c>
      <c r="O164" s="3">
        <f>IF(AND(IF('차트 정리 표'!$P$2 = 표메인[[#This Row],[연령대]], 1, 0),IF(COUNT(표장르정리[[#This Row],[Simulation]]),1,0)),1,0)</f>
        <v>0</v>
      </c>
      <c r="P164" s="34">
        <f>IF(AND(IF('차트 정리 표'!$P$19 = 표메인[[#This Row],[연령대]], 1, 0),IF('차트 정리 표'!$J$20=표메인[[#This Row],[타격감
시각적 효과]],1,0)),1,0)</f>
        <v>0</v>
      </c>
      <c r="Q164" s="34">
        <f>IF(AND(IF('차트 정리 표'!$P$19 = 표메인[[#This Row],[연령대]], 1, 0),IF('차트 정리 표'!$J$21=표메인[[#This Row],[타격감
시각적 효과]],1,0)),1,0)</f>
        <v>0</v>
      </c>
      <c r="R164" s="34">
        <f>IF(AND(IF('차트 정리 표'!$P$19 = 표메인[[#This Row],[연령대]], 1, 0),IF('차트 정리 표'!$J$22=표메인[[#This Row],[타격감
시각적 효과]],1,0)),1,0)</f>
        <v>0</v>
      </c>
      <c r="S164" s="34">
        <f>IF(AND(IF('차트 정리 표'!$P$19 = 표메인[[#This Row],[연령대]], 1, 0),IF('차트 정리 표'!$J$23=표메인[[#This Row],[타격감
시각적 효과]],1,0)),1,0)</f>
        <v>0</v>
      </c>
      <c r="T164" s="34">
        <f>IF(AND(IF('차트 정리 표'!$P$25 = 표메인[[#This Row],[연령대]], 1, 0),IF('차트 정리 표'!$J$26=표메인[게임몰입도
청각적 효과],1,0)),1,0)</f>
        <v>0</v>
      </c>
      <c r="U164" s="34">
        <f>IF(AND(IF('차트 정리 표'!$P$25 = 표메인[[#This Row],[연령대]], 1, 0),IF('차트 정리 표'!$J$27=표메인[게임몰입도
청각적 효과],1,0)),1,0)</f>
        <v>0</v>
      </c>
      <c r="V164" s="34">
        <f>IF(AND(IF('차트 정리 표'!$P$25 = 표메인[[#This Row],[연령대]], 1, 0),IF('차트 정리 표'!$J$28=표메인[게임몰입도
청각적 효과],1,0)),1,0)</f>
        <v>0</v>
      </c>
    </row>
    <row r="165" spans="1:22" x14ac:dyDescent="0.3">
      <c r="A165" s="3">
        <f>IF(AND(IF('차트 정리 표'!$P$2 = 표메인[[#This Row],[연령대]], 1, 0),IF(COUNT(표장르정리[[#This Row],[RPG]]),1,0)), 1, 0)</f>
        <v>0</v>
      </c>
      <c r="B165" s="3">
        <f>IF(AND(IF('차트 정리 표'!$P$2 = 표메인[[#This Row],[연령대]], 1, 0),IF(COUNT(표장르정리[[#This Row],[AOS]]),1,0)),1,0)</f>
        <v>0</v>
      </c>
      <c r="C165" s="3">
        <f>IF(AND(IF('차트 정리 표'!$P$2 = 표메인[[#This Row],[연령대]], 1, 0),IF(COUNT(표장르정리[[#This Row],[FPS]]),1,0)),1,0)</f>
        <v>0</v>
      </c>
      <c r="D165" s="3">
        <f>IF(AND(IF('차트 정리 표'!$P$2 = 표메인[[#This Row],[연령대]], 1, 0),IF(COUNT(표장르정리[[#This Row],[CCG]]),1,0)),1,0)</f>
        <v>0</v>
      </c>
      <c r="E165" s="3">
        <f>IF(AND(IF('차트 정리 표'!$P$2 = 표메인[[#This Row],[연령대]], 1, 0),IF(COUNT(표장르정리[[#This Row],[Roguelike]]),1,0)),1,0)</f>
        <v>0</v>
      </c>
      <c r="F165" s="3">
        <f>IF(AND(IF('차트 정리 표'!$P$2 = 표메인[[#This Row],[연령대]], 1, 0),IF(COUNT(표장르정리[[#This Row],[Soulslike]]),1,0)),1,0)</f>
        <v>0</v>
      </c>
      <c r="G165" s="3">
        <f>IF(AND(IF('차트 정리 표'!$P$2 = 표메인[[#This Row],[연령대]], 1, 0),IF(COUNT(표장르정리[[#This Row],[Rhythm]]),1,0)),1,0)</f>
        <v>0</v>
      </c>
      <c r="H165" s="3">
        <f>IF(AND(IF('차트 정리 표'!$P$2 = 표메인[[#This Row],[연령대]], 1, 0),IF(COUNT(표장르정리[[#This Row],[Racing]]),1,0)),1,0)</f>
        <v>0</v>
      </c>
      <c r="I165" s="3">
        <f>IF(AND(IF('차트 정리 표'!$P$2 = 표메인[[#This Row],[연령대]], 1, 0),IF(COUNT(표장르정리[[#This Row],[Sport]]),1,0)),1,0)</f>
        <v>0</v>
      </c>
      <c r="J165" s="3">
        <f>IF(AND(IF('차트 정리 표'!$P$2 = 표메인[[#This Row],[연령대]], 1, 0),IF(COUNT(표장르정리[[#This Row],[Stealth]]),1,0)),1,0)</f>
        <v>0</v>
      </c>
      <c r="K165" s="3">
        <f>IF(AND(IF('차트 정리 표'!$P$2 = 표메인[[#This Row],[연령대]], 1, 0),IF(COUNT(표장르정리[[#This Row],[Strategy]]),1,0)),1,0)</f>
        <v>0</v>
      </c>
      <c r="L165" s="3">
        <f>IF(AND(IF('차트 정리 표'!$P$2 = 표메인[[#This Row],[연령대]], 1, 0),IF(COUNT(표장르정리[[#This Row],[Puzzle]]),1,0)),1,0)</f>
        <v>0</v>
      </c>
      <c r="M165" s="3">
        <f>IF(AND(IF('차트 정리 표'!$P$2 = 표메인[[#This Row],[연령대]], 1, 0),IF(COUNT(표장르정리[[#This Row],[Board]]),1,0)),1,0)</f>
        <v>0</v>
      </c>
      <c r="N165" s="3">
        <f>IF(AND(IF('차트 정리 표'!$P$2 = 표메인[[#This Row],[연령대]], 1, 0),IF(COUNT(표장르정리[[#This Row],[Arcade]]),1,0)),1,0)</f>
        <v>0</v>
      </c>
      <c r="O165" s="3">
        <f>IF(AND(IF('차트 정리 표'!$P$2 = 표메인[[#This Row],[연령대]], 1, 0),IF(COUNT(표장르정리[[#This Row],[Simulation]]),1,0)),1,0)</f>
        <v>0</v>
      </c>
      <c r="P165" s="34">
        <f>IF(AND(IF('차트 정리 표'!$P$19 = 표메인[[#This Row],[연령대]], 1, 0),IF('차트 정리 표'!$J$20=표메인[[#This Row],[타격감
시각적 효과]],1,0)),1,0)</f>
        <v>0</v>
      </c>
      <c r="Q165" s="34">
        <f>IF(AND(IF('차트 정리 표'!$P$19 = 표메인[[#This Row],[연령대]], 1, 0),IF('차트 정리 표'!$J$21=표메인[[#This Row],[타격감
시각적 효과]],1,0)),1,0)</f>
        <v>0</v>
      </c>
      <c r="R165" s="34">
        <f>IF(AND(IF('차트 정리 표'!$P$19 = 표메인[[#This Row],[연령대]], 1, 0),IF('차트 정리 표'!$J$22=표메인[[#This Row],[타격감
시각적 효과]],1,0)),1,0)</f>
        <v>0</v>
      </c>
      <c r="S165" s="34">
        <f>IF(AND(IF('차트 정리 표'!$P$19 = 표메인[[#This Row],[연령대]], 1, 0),IF('차트 정리 표'!$J$23=표메인[[#This Row],[타격감
시각적 효과]],1,0)),1,0)</f>
        <v>0</v>
      </c>
      <c r="T165" s="34">
        <f>IF(AND(IF('차트 정리 표'!$P$25 = 표메인[[#This Row],[연령대]], 1, 0),IF('차트 정리 표'!$J$26=표메인[게임몰입도
청각적 효과],1,0)),1,0)</f>
        <v>0</v>
      </c>
      <c r="U165" s="34">
        <f>IF(AND(IF('차트 정리 표'!$P$25 = 표메인[[#This Row],[연령대]], 1, 0),IF('차트 정리 표'!$J$27=표메인[게임몰입도
청각적 효과],1,0)),1,0)</f>
        <v>0</v>
      </c>
      <c r="V165" s="34">
        <f>IF(AND(IF('차트 정리 표'!$P$25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표'!$P$2 = 표메인[[#This Row],[연령대]], 1, 0),IF(COUNT(표장르정리[[#This Row],[RPG]]),1,0)), 1, 0)</f>
        <v>0</v>
      </c>
      <c r="B166" s="3">
        <f>IF(AND(IF('차트 정리 표'!$P$2 = 표메인[[#This Row],[연령대]], 1, 0),IF(COUNT(표장르정리[[#This Row],[AOS]]),1,0)),1,0)</f>
        <v>0</v>
      </c>
      <c r="C166" s="3">
        <f>IF(AND(IF('차트 정리 표'!$P$2 = 표메인[[#This Row],[연령대]], 1, 0),IF(COUNT(표장르정리[[#This Row],[FPS]]),1,0)),1,0)</f>
        <v>0</v>
      </c>
      <c r="D166" s="3">
        <f>IF(AND(IF('차트 정리 표'!$P$2 = 표메인[[#This Row],[연령대]], 1, 0),IF(COUNT(표장르정리[[#This Row],[CCG]]),1,0)),1,0)</f>
        <v>0</v>
      </c>
      <c r="E166" s="3">
        <f>IF(AND(IF('차트 정리 표'!$P$2 = 표메인[[#This Row],[연령대]], 1, 0),IF(COUNT(표장르정리[[#This Row],[Roguelike]]),1,0)),1,0)</f>
        <v>0</v>
      </c>
      <c r="F166" s="3">
        <f>IF(AND(IF('차트 정리 표'!$P$2 = 표메인[[#This Row],[연령대]], 1, 0),IF(COUNT(표장르정리[[#This Row],[Soulslike]]),1,0)),1,0)</f>
        <v>0</v>
      </c>
      <c r="G166" s="3">
        <f>IF(AND(IF('차트 정리 표'!$P$2 = 표메인[[#This Row],[연령대]], 1, 0),IF(COUNT(표장르정리[[#This Row],[Rhythm]]),1,0)),1,0)</f>
        <v>0</v>
      </c>
      <c r="H166" s="3">
        <f>IF(AND(IF('차트 정리 표'!$P$2 = 표메인[[#This Row],[연령대]], 1, 0),IF(COUNT(표장르정리[[#This Row],[Racing]]),1,0)),1,0)</f>
        <v>0</v>
      </c>
      <c r="I166" s="3">
        <f>IF(AND(IF('차트 정리 표'!$P$2 = 표메인[[#This Row],[연령대]], 1, 0),IF(COUNT(표장르정리[[#This Row],[Sport]]),1,0)),1,0)</f>
        <v>0</v>
      </c>
      <c r="J166" s="3">
        <f>IF(AND(IF('차트 정리 표'!$P$2 = 표메인[[#This Row],[연령대]], 1, 0),IF(COUNT(표장르정리[[#This Row],[Stealth]]),1,0)),1,0)</f>
        <v>0</v>
      </c>
      <c r="K166" s="3">
        <f>IF(AND(IF('차트 정리 표'!$P$2 = 표메인[[#This Row],[연령대]], 1, 0),IF(COUNT(표장르정리[[#This Row],[Strategy]]),1,0)),1,0)</f>
        <v>0</v>
      </c>
      <c r="L166" s="3">
        <f>IF(AND(IF('차트 정리 표'!$P$2 = 표메인[[#This Row],[연령대]], 1, 0),IF(COUNT(표장르정리[[#This Row],[Puzzle]]),1,0)),1,0)</f>
        <v>0</v>
      </c>
      <c r="M166" s="3">
        <f>IF(AND(IF('차트 정리 표'!$P$2 = 표메인[[#This Row],[연령대]], 1, 0),IF(COUNT(표장르정리[[#This Row],[Board]]),1,0)),1,0)</f>
        <v>0</v>
      </c>
      <c r="N166" s="3">
        <f>IF(AND(IF('차트 정리 표'!$P$2 = 표메인[[#This Row],[연령대]], 1, 0),IF(COUNT(표장르정리[[#This Row],[Arcade]]),1,0)),1,0)</f>
        <v>0</v>
      </c>
      <c r="O166" s="3">
        <f>IF(AND(IF('차트 정리 표'!$P$2 = 표메인[[#This Row],[연령대]], 1, 0),IF(COUNT(표장르정리[[#This Row],[Simulation]]),1,0)),1,0)</f>
        <v>0</v>
      </c>
      <c r="P166" s="34">
        <f>IF(AND(IF('차트 정리 표'!$P$19 = 표메인[[#This Row],[연령대]], 1, 0),IF('차트 정리 표'!$J$20=표메인[[#This Row],[타격감
시각적 효과]],1,0)),1,0)</f>
        <v>0</v>
      </c>
      <c r="Q166" s="34">
        <f>IF(AND(IF('차트 정리 표'!$P$19 = 표메인[[#This Row],[연령대]], 1, 0),IF('차트 정리 표'!$J$21=표메인[[#This Row],[타격감
시각적 효과]],1,0)),1,0)</f>
        <v>0</v>
      </c>
      <c r="R166" s="34">
        <f>IF(AND(IF('차트 정리 표'!$P$19 = 표메인[[#This Row],[연령대]], 1, 0),IF('차트 정리 표'!$J$22=표메인[[#This Row],[타격감
시각적 효과]],1,0)),1,0)</f>
        <v>0</v>
      </c>
      <c r="S166" s="34">
        <f>IF(AND(IF('차트 정리 표'!$P$19 = 표메인[[#This Row],[연령대]], 1, 0),IF('차트 정리 표'!$J$23=표메인[[#This Row],[타격감
시각적 효과]],1,0)),1,0)</f>
        <v>0</v>
      </c>
      <c r="T166" s="34">
        <f>IF(AND(IF('차트 정리 표'!$P$25 = 표메인[[#This Row],[연령대]], 1, 0),IF('차트 정리 표'!$J$26=표메인[게임몰입도
청각적 효과],1,0)),1,0)</f>
        <v>0</v>
      </c>
      <c r="U166" s="34">
        <f>IF(AND(IF('차트 정리 표'!$P$25 = 표메인[[#This Row],[연령대]], 1, 0),IF('차트 정리 표'!$J$27=표메인[게임몰입도
청각적 효과],1,0)),1,0)</f>
        <v>0</v>
      </c>
      <c r="V166" s="34">
        <f>IF(AND(IF('차트 정리 표'!$P$25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표'!$P$2 = 표메인[[#This Row],[연령대]], 1, 0),IF(COUNT(표장르정리[[#This Row],[RPG]]),1,0)), 1, 0)</f>
        <v>0</v>
      </c>
      <c r="B167" s="3">
        <f>IF(AND(IF('차트 정리 표'!$P$2 = 표메인[[#This Row],[연령대]], 1, 0),IF(COUNT(표장르정리[[#This Row],[AOS]]),1,0)),1,0)</f>
        <v>0</v>
      </c>
      <c r="C167" s="3">
        <f>IF(AND(IF('차트 정리 표'!$P$2 = 표메인[[#This Row],[연령대]], 1, 0),IF(COUNT(표장르정리[[#This Row],[FPS]]),1,0)),1,0)</f>
        <v>0</v>
      </c>
      <c r="D167" s="3">
        <f>IF(AND(IF('차트 정리 표'!$P$2 = 표메인[[#This Row],[연령대]], 1, 0),IF(COUNT(표장르정리[[#This Row],[CCG]]),1,0)),1,0)</f>
        <v>0</v>
      </c>
      <c r="E167" s="3">
        <f>IF(AND(IF('차트 정리 표'!$P$2 = 표메인[[#This Row],[연령대]], 1, 0),IF(COUNT(표장르정리[[#This Row],[Roguelike]]),1,0)),1,0)</f>
        <v>0</v>
      </c>
      <c r="F167" s="3">
        <f>IF(AND(IF('차트 정리 표'!$P$2 = 표메인[[#This Row],[연령대]], 1, 0),IF(COUNT(표장르정리[[#This Row],[Soulslike]]),1,0)),1,0)</f>
        <v>0</v>
      </c>
      <c r="G167" s="3">
        <f>IF(AND(IF('차트 정리 표'!$P$2 = 표메인[[#This Row],[연령대]], 1, 0),IF(COUNT(표장르정리[[#This Row],[Rhythm]]),1,0)),1,0)</f>
        <v>0</v>
      </c>
      <c r="H167" s="3">
        <f>IF(AND(IF('차트 정리 표'!$P$2 = 표메인[[#This Row],[연령대]], 1, 0),IF(COUNT(표장르정리[[#This Row],[Racing]]),1,0)),1,0)</f>
        <v>0</v>
      </c>
      <c r="I167" s="3">
        <f>IF(AND(IF('차트 정리 표'!$P$2 = 표메인[[#This Row],[연령대]], 1, 0),IF(COUNT(표장르정리[[#This Row],[Sport]]),1,0)),1,0)</f>
        <v>0</v>
      </c>
      <c r="J167" s="3">
        <f>IF(AND(IF('차트 정리 표'!$P$2 = 표메인[[#This Row],[연령대]], 1, 0),IF(COUNT(표장르정리[[#This Row],[Stealth]]),1,0)),1,0)</f>
        <v>0</v>
      </c>
      <c r="K167" s="3">
        <f>IF(AND(IF('차트 정리 표'!$P$2 = 표메인[[#This Row],[연령대]], 1, 0),IF(COUNT(표장르정리[[#This Row],[Strategy]]),1,0)),1,0)</f>
        <v>0</v>
      </c>
      <c r="L167" s="3">
        <f>IF(AND(IF('차트 정리 표'!$P$2 = 표메인[[#This Row],[연령대]], 1, 0),IF(COUNT(표장르정리[[#This Row],[Puzzle]]),1,0)),1,0)</f>
        <v>0</v>
      </c>
      <c r="M167" s="3">
        <f>IF(AND(IF('차트 정리 표'!$P$2 = 표메인[[#This Row],[연령대]], 1, 0),IF(COUNT(표장르정리[[#This Row],[Board]]),1,0)),1,0)</f>
        <v>0</v>
      </c>
      <c r="N167" s="3">
        <f>IF(AND(IF('차트 정리 표'!$P$2 = 표메인[[#This Row],[연령대]], 1, 0),IF(COUNT(표장르정리[[#This Row],[Arcade]]),1,0)),1,0)</f>
        <v>0</v>
      </c>
      <c r="O167" s="3">
        <f>IF(AND(IF('차트 정리 표'!$P$2 = 표메인[[#This Row],[연령대]], 1, 0),IF(COUNT(표장르정리[[#This Row],[Simulation]]),1,0)),1,0)</f>
        <v>0</v>
      </c>
      <c r="P167" s="34">
        <f>IF(AND(IF('차트 정리 표'!$P$19 = 표메인[[#This Row],[연령대]], 1, 0),IF('차트 정리 표'!$J$20=표메인[[#This Row],[타격감
시각적 효과]],1,0)),1,0)</f>
        <v>0</v>
      </c>
      <c r="Q167" s="34">
        <f>IF(AND(IF('차트 정리 표'!$P$19 = 표메인[[#This Row],[연령대]], 1, 0),IF('차트 정리 표'!$J$21=표메인[[#This Row],[타격감
시각적 효과]],1,0)),1,0)</f>
        <v>0</v>
      </c>
      <c r="R167" s="34">
        <f>IF(AND(IF('차트 정리 표'!$P$19 = 표메인[[#This Row],[연령대]], 1, 0),IF('차트 정리 표'!$J$22=표메인[[#This Row],[타격감
시각적 효과]],1,0)),1,0)</f>
        <v>0</v>
      </c>
      <c r="S167" s="34">
        <f>IF(AND(IF('차트 정리 표'!$P$19 = 표메인[[#This Row],[연령대]], 1, 0),IF('차트 정리 표'!$J$23=표메인[[#This Row],[타격감
시각적 효과]],1,0)),1,0)</f>
        <v>0</v>
      </c>
      <c r="T167" s="34">
        <f>IF(AND(IF('차트 정리 표'!$P$25 = 표메인[[#This Row],[연령대]], 1, 0),IF('차트 정리 표'!$J$26=표메인[게임몰입도
청각적 효과],1,0)),1,0)</f>
        <v>0</v>
      </c>
      <c r="U167" s="34">
        <f>IF(AND(IF('차트 정리 표'!$P$25 = 표메인[[#This Row],[연령대]], 1, 0),IF('차트 정리 표'!$J$27=표메인[게임몰입도
청각적 효과],1,0)),1,0)</f>
        <v>0</v>
      </c>
      <c r="V167" s="34">
        <f>IF(AND(IF('차트 정리 표'!$P$25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표'!$P$2 = 표메인[[#This Row],[연령대]], 1, 0),IF(COUNT(표장르정리[[#This Row],[RPG]]),1,0)), 1, 0)</f>
        <v>0</v>
      </c>
      <c r="B168" s="3">
        <f>IF(AND(IF('차트 정리 표'!$P$2 = 표메인[[#This Row],[연령대]], 1, 0),IF(COUNT(표장르정리[[#This Row],[AOS]]),1,0)),1,0)</f>
        <v>0</v>
      </c>
      <c r="C168" s="3">
        <f>IF(AND(IF('차트 정리 표'!$P$2 = 표메인[[#This Row],[연령대]], 1, 0),IF(COUNT(표장르정리[[#This Row],[FPS]]),1,0)),1,0)</f>
        <v>0</v>
      </c>
      <c r="D168" s="3">
        <f>IF(AND(IF('차트 정리 표'!$P$2 = 표메인[[#This Row],[연령대]], 1, 0),IF(COUNT(표장르정리[[#This Row],[CCG]]),1,0)),1,0)</f>
        <v>0</v>
      </c>
      <c r="E168" s="3">
        <f>IF(AND(IF('차트 정리 표'!$P$2 = 표메인[[#This Row],[연령대]], 1, 0),IF(COUNT(표장르정리[[#This Row],[Roguelike]]),1,0)),1,0)</f>
        <v>0</v>
      </c>
      <c r="F168" s="3">
        <f>IF(AND(IF('차트 정리 표'!$P$2 = 표메인[[#This Row],[연령대]], 1, 0),IF(COUNT(표장르정리[[#This Row],[Soulslike]]),1,0)),1,0)</f>
        <v>0</v>
      </c>
      <c r="G168" s="3">
        <f>IF(AND(IF('차트 정리 표'!$P$2 = 표메인[[#This Row],[연령대]], 1, 0),IF(COUNT(표장르정리[[#This Row],[Rhythm]]),1,0)),1,0)</f>
        <v>0</v>
      </c>
      <c r="H168" s="3">
        <f>IF(AND(IF('차트 정리 표'!$P$2 = 표메인[[#This Row],[연령대]], 1, 0),IF(COUNT(표장르정리[[#This Row],[Racing]]),1,0)),1,0)</f>
        <v>0</v>
      </c>
      <c r="I168" s="3">
        <f>IF(AND(IF('차트 정리 표'!$P$2 = 표메인[[#This Row],[연령대]], 1, 0),IF(COUNT(표장르정리[[#This Row],[Sport]]),1,0)),1,0)</f>
        <v>0</v>
      </c>
      <c r="J168" s="3">
        <f>IF(AND(IF('차트 정리 표'!$P$2 = 표메인[[#This Row],[연령대]], 1, 0),IF(COUNT(표장르정리[[#This Row],[Stealth]]),1,0)),1,0)</f>
        <v>0</v>
      </c>
      <c r="K168" s="3">
        <f>IF(AND(IF('차트 정리 표'!$P$2 = 표메인[[#This Row],[연령대]], 1, 0),IF(COUNT(표장르정리[[#This Row],[Strategy]]),1,0)),1,0)</f>
        <v>0</v>
      </c>
      <c r="L168" s="3">
        <f>IF(AND(IF('차트 정리 표'!$P$2 = 표메인[[#This Row],[연령대]], 1, 0),IF(COUNT(표장르정리[[#This Row],[Puzzle]]),1,0)),1,0)</f>
        <v>0</v>
      </c>
      <c r="M168" s="3">
        <f>IF(AND(IF('차트 정리 표'!$P$2 = 표메인[[#This Row],[연령대]], 1, 0),IF(COUNT(표장르정리[[#This Row],[Board]]),1,0)),1,0)</f>
        <v>0</v>
      </c>
      <c r="N168" s="3">
        <f>IF(AND(IF('차트 정리 표'!$P$2 = 표메인[[#This Row],[연령대]], 1, 0),IF(COUNT(표장르정리[[#This Row],[Arcade]]),1,0)),1,0)</f>
        <v>0</v>
      </c>
      <c r="O168" s="3">
        <f>IF(AND(IF('차트 정리 표'!$P$2 = 표메인[[#This Row],[연령대]], 1, 0),IF(COUNT(표장르정리[[#This Row],[Simulation]]),1,0)),1,0)</f>
        <v>0</v>
      </c>
      <c r="P168" s="34">
        <f>IF(AND(IF('차트 정리 표'!$P$19 = 표메인[[#This Row],[연령대]], 1, 0),IF('차트 정리 표'!$J$20=표메인[[#This Row],[타격감
시각적 효과]],1,0)),1,0)</f>
        <v>0</v>
      </c>
      <c r="Q168" s="34">
        <f>IF(AND(IF('차트 정리 표'!$P$19 = 표메인[[#This Row],[연령대]], 1, 0),IF('차트 정리 표'!$J$21=표메인[[#This Row],[타격감
시각적 효과]],1,0)),1,0)</f>
        <v>0</v>
      </c>
      <c r="R168" s="34">
        <f>IF(AND(IF('차트 정리 표'!$P$19 = 표메인[[#This Row],[연령대]], 1, 0),IF('차트 정리 표'!$J$22=표메인[[#This Row],[타격감
시각적 효과]],1,0)),1,0)</f>
        <v>0</v>
      </c>
      <c r="S168" s="34">
        <f>IF(AND(IF('차트 정리 표'!$P$19 = 표메인[[#This Row],[연령대]], 1, 0),IF('차트 정리 표'!$J$23=표메인[[#This Row],[타격감
시각적 효과]],1,0)),1,0)</f>
        <v>0</v>
      </c>
      <c r="T168" s="34">
        <f>IF(AND(IF('차트 정리 표'!$P$25 = 표메인[[#This Row],[연령대]], 1, 0),IF('차트 정리 표'!$J$26=표메인[게임몰입도
청각적 효과],1,0)),1,0)</f>
        <v>0</v>
      </c>
      <c r="U168" s="34">
        <f>IF(AND(IF('차트 정리 표'!$P$25 = 표메인[[#This Row],[연령대]], 1, 0),IF('차트 정리 표'!$J$27=표메인[게임몰입도
청각적 효과],1,0)),1,0)</f>
        <v>0</v>
      </c>
      <c r="V168" s="34">
        <f>IF(AND(IF('차트 정리 표'!$P$25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표'!$P$2 = 표메인[[#This Row],[연령대]], 1, 0),IF(COUNT(표장르정리[[#This Row],[RPG]]),1,0)), 1, 0)</f>
        <v>0</v>
      </c>
      <c r="B169" s="3">
        <f>IF(AND(IF('차트 정리 표'!$P$2 = 표메인[[#This Row],[연령대]], 1, 0),IF(COUNT(표장르정리[[#This Row],[AOS]]),1,0)),1,0)</f>
        <v>0</v>
      </c>
      <c r="C169" s="3">
        <f>IF(AND(IF('차트 정리 표'!$P$2 = 표메인[[#This Row],[연령대]], 1, 0),IF(COUNT(표장르정리[[#This Row],[FPS]]),1,0)),1,0)</f>
        <v>0</v>
      </c>
      <c r="D169" s="3">
        <f>IF(AND(IF('차트 정리 표'!$P$2 = 표메인[[#This Row],[연령대]], 1, 0),IF(COUNT(표장르정리[[#This Row],[CCG]]),1,0)),1,0)</f>
        <v>0</v>
      </c>
      <c r="E169" s="3">
        <f>IF(AND(IF('차트 정리 표'!$P$2 = 표메인[[#This Row],[연령대]], 1, 0),IF(COUNT(표장르정리[[#This Row],[Roguelike]]),1,0)),1,0)</f>
        <v>0</v>
      </c>
      <c r="F169" s="3">
        <f>IF(AND(IF('차트 정리 표'!$P$2 = 표메인[[#This Row],[연령대]], 1, 0),IF(COUNT(표장르정리[[#This Row],[Soulslike]]),1,0)),1,0)</f>
        <v>0</v>
      </c>
      <c r="G169" s="3">
        <f>IF(AND(IF('차트 정리 표'!$P$2 = 표메인[[#This Row],[연령대]], 1, 0),IF(COUNT(표장르정리[[#This Row],[Rhythm]]),1,0)),1,0)</f>
        <v>0</v>
      </c>
      <c r="H169" s="3">
        <f>IF(AND(IF('차트 정리 표'!$P$2 = 표메인[[#This Row],[연령대]], 1, 0),IF(COUNT(표장르정리[[#This Row],[Racing]]),1,0)),1,0)</f>
        <v>0</v>
      </c>
      <c r="I169" s="3">
        <f>IF(AND(IF('차트 정리 표'!$P$2 = 표메인[[#This Row],[연령대]], 1, 0),IF(COUNT(표장르정리[[#This Row],[Sport]]),1,0)),1,0)</f>
        <v>0</v>
      </c>
      <c r="J169" s="3">
        <f>IF(AND(IF('차트 정리 표'!$P$2 = 표메인[[#This Row],[연령대]], 1, 0),IF(COUNT(표장르정리[[#This Row],[Stealth]]),1,0)),1,0)</f>
        <v>0</v>
      </c>
      <c r="K169" s="3">
        <f>IF(AND(IF('차트 정리 표'!$P$2 = 표메인[[#This Row],[연령대]], 1, 0),IF(COUNT(표장르정리[[#This Row],[Strategy]]),1,0)),1,0)</f>
        <v>0</v>
      </c>
      <c r="L169" s="3">
        <f>IF(AND(IF('차트 정리 표'!$P$2 = 표메인[[#This Row],[연령대]], 1, 0),IF(COUNT(표장르정리[[#This Row],[Puzzle]]),1,0)),1,0)</f>
        <v>0</v>
      </c>
      <c r="M169" s="3">
        <f>IF(AND(IF('차트 정리 표'!$P$2 = 표메인[[#This Row],[연령대]], 1, 0),IF(COUNT(표장르정리[[#This Row],[Board]]),1,0)),1,0)</f>
        <v>0</v>
      </c>
      <c r="N169" s="3">
        <f>IF(AND(IF('차트 정리 표'!$P$2 = 표메인[[#This Row],[연령대]], 1, 0),IF(COUNT(표장르정리[[#This Row],[Arcade]]),1,0)),1,0)</f>
        <v>0</v>
      </c>
      <c r="O169" s="3">
        <f>IF(AND(IF('차트 정리 표'!$P$2 = 표메인[[#This Row],[연령대]], 1, 0),IF(COUNT(표장르정리[[#This Row],[Simulation]]),1,0)),1,0)</f>
        <v>0</v>
      </c>
      <c r="P169" s="34">
        <f>IF(AND(IF('차트 정리 표'!$P$19 = 표메인[[#This Row],[연령대]], 1, 0),IF('차트 정리 표'!$J$20=표메인[[#This Row],[타격감
시각적 효과]],1,0)),1,0)</f>
        <v>0</v>
      </c>
      <c r="Q169" s="34">
        <f>IF(AND(IF('차트 정리 표'!$P$19 = 표메인[[#This Row],[연령대]], 1, 0),IF('차트 정리 표'!$J$21=표메인[[#This Row],[타격감
시각적 효과]],1,0)),1,0)</f>
        <v>0</v>
      </c>
      <c r="R169" s="34">
        <f>IF(AND(IF('차트 정리 표'!$P$19 = 표메인[[#This Row],[연령대]], 1, 0),IF('차트 정리 표'!$J$22=표메인[[#This Row],[타격감
시각적 효과]],1,0)),1,0)</f>
        <v>0</v>
      </c>
      <c r="S169" s="34">
        <f>IF(AND(IF('차트 정리 표'!$P$19 = 표메인[[#This Row],[연령대]], 1, 0),IF('차트 정리 표'!$J$23=표메인[[#This Row],[타격감
시각적 효과]],1,0)),1,0)</f>
        <v>0</v>
      </c>
      <c r="T169" s="34">
        <f>IF(AND(IF('차트 정리 표'!$P$25 = 표메인[[#This Row],[연령대]], 1, 0),IF('차트 정리 표'!$J$26=표메인[게임몰입도
청각적 효과],1,0)),1,0)</f>
        <v>0</v>
      </c>
      <c r="U169" s="34">
        <f>IF(AND(IF('차트 정리 표'!$P$25 = 표메인[[#This Row],[연령대]], 1, 0),IF('차트 정리 표'!$J$27=표메인[게임몰입도
청각적 효과],1,0)),1,0)</f>
        <v>0</v>
      </c>
      <c r="V169" s="34">
        <f>IF(AND(IF('차트 정리 표'!$P$25 = 표메인[[#This Row],[연령대]], 1, 0),IF('차트 정리 표'!$J$28=표메인[게임몰입도
청각적 효과],1,0)),1,0)</f>
        <v>0</v>
      </c>
    </row>
    <row r="170" spans="1:22" x14ac:dyDescent="0.3">
      <c r="A170" s="3">
        <f>IF(AND(IF('차트 정리 표'!$P$2 = 표메인[[#This Row],[연령대]], 1, 0),IF(COUNT(표장르정리[[#This Row],[RPG]]),1,0)), 1, 0)</f>
        <v>0</v>
      </c>
      <c r="B170" s="3">
        <f>IF(AND(IF('차트 정리 표'!$P$2 = 표메인[[#This Row],[연령대]], 1, 0),IF(COUNT(표장르정리[[#This Row],[AOS]]),1,0)),1,0)</f>
        <v>0</v>
      </c>
      <c r="C170" s="3">
        <f>IF(AND(IF('차트 정리 표'!$P$2 = 표메인[[#This Row],[연령대]], 1, 0),IF(COUNT(표장르정리[[#This Row],[FPS]]),1,0)),1,0)</f>
        <v>0</v>
      </c>
      <c r="D170" s="3">
        <f>IF(AND(IF('차트 정리 표'!$P$2 = 표메인[[#This Row],[연령대]], 1, 0),IF(COUNT(표장르정리[[#This Row],[CCG]]),1,0)),1,0)</f>
        <v>0</v>
      </c>
      <c r="E170" s="3">
        <f>IF(AND(IF('차트 정리 표'!$P$2 = 표메인[[#This Row],[연령대]], 1, 0),IF(COUNT(표장르정리[[#This Row],[Roguelike]]),1,0)),1,0)</f>
        <v>0</v>
      </c>
      <c r="F170" s="3">
        <f>IF(AND(IF('차트 정리 표'!$P$2 = 표메인[[#This Row],[연령대]], 1, 0),IF(COUNT(표장르정리[[#This Row],[Soulslike]]),1,0)),1,0)</f>
        <v>0</v>
      </c>
      <c r="G170" s="3">
        <f>IF(AND(IF('차트 정리 표'!$P$2 = 표메인[[#This Row],[연령대]], 1, 0),IF(COUNT(표장르정리[[#This Row],[Rhythm]]),1,0)),1,0)</f>
        <v>0</v>
      </c>
      <c r="H170" s="3">
        <f>IF(AND(IF('차트 정리 표'!$P$2 = 표메인[[#This Row],[연령대]], 1, 0),IF(COUNT(표장르정리[[#This Row],[Racing]]),1,0)),1,0)</f>
        <v>0</v>
      </c>
      <c r="I170" s="3">
        <f>IF(AND(IF('차트 정리 표'!$P$2 = 표메인[[#This Row],[연령대]], 1, 0),IF(COUNT(표장르정리[[#This Row],[Sport]]),1,0)),1,0)</f>
        <v>0</v>
      </c>
      <c r="J170" s="3">
        <f>IF(AND(IF('차트 정리 표'!$P$2 = 표메인[[#This Row],[연령대]], 1, 0),IF(COUNT(표장르정리[[#This Row],[Stealth]]),1,0)),1,0)</f>
        <v>0</v>
      </c>
      <c r="K170" s="3">
        <f>IF(AND(IF('차트 정리 표'!$P$2 = 표메인[[#This Row],[연령대]], 1, 0),IF(COUNT(표장르정리[[#This Row],[Strategy]]),1,0)),1,0)</f>
        <v>0</v>
      </c>
      <c r="L170" s="3">
        <f>IF(AND(IF('차트 정리 표'!$P$2 = 표메인[[#This Row],[연령대]], 1, 0),IF(COUNT(표장르정리[[#This Row],[Puzzle]]),1,0)),1,0)</f>
        <v>0</v>
      </c>
      <c r="M170" s="3">
        <f>IF(AND(IF('차트 정리 표'!$P$2 = 표메인[[#This Row],[연령대]], 1, 0),IF(COUNT(표장르정리[[#This Row],[Board]]),1,0)),1,0)</f>
        <v>0</v>
      </c>
      <c r="N170" s="3">
        <f>IF(AND(IF('차트 정리 표'!$P$2 = 표메인[[#This Row],[연령대]], 1, 0),IF(COUNT(표장르정리[[#This Row],[Arcade]]),1,0)),1,0)</f>
        <v>0</v>
      </c>
      <c r="O170" s="3">
        <f>IF(AND(IF('차트 정리 표'!$P$2 = 표메인[[#This Row],[연령대]], 1, 0),IF(COUNT(표장르정리[[#This Row],[Simulation]]),1,0)),1,0)</f>
        <v>0</v>
      </c>
      <c r="P170" s="34">
        <f>IF(AND(IF('차트 정리 표'!$P$19 = 표메인[[#This Row],[연령대]], 1, 0),IF('차트 정리 표'!$J$20=표메인[[#This Row],[타격감
시각적 효과]],1,0)),1,0)</f>
        <v>0</v>
      </c>
      <c r="Q170" s="34">
        <f>IF(AND(IF('차트 정리 표'!$P$19 = 표메인[[#This Row],[연령대]], 1, 0),IF('차트 정리 표'!$J$21=표메인[[#This Row],[타격감
시각적 효과]],1,0)),1,0)</f>
        <v>0</v>
      </c>
      <c r="R170" s="34">
        <f>IF(AND(IF('차트 정리 표'!$P$19 = 표메인[[#This Row],[연령대]], 1, 0),IF('차트 정리 표'!$J$22=표메인[[#This Row],[타격감
시각적 효과]],1,0)),1,0)</f>
        <v>0</v>
      </c>
      <c r="S170" s="34">
        <f>IF(AND(IF('차트 정리 표'!$P$19 = 표메인[[#This Row],[연령대]], 1, 0),IF('차트 정리 표'!$J$23=표메인[[#This Row],[타격감
시각적 효과]],1,0)),1,0)</f>
        <v>0</v>
      </c>
      <c r="T170" s="34">
        <f>IF(AND(IF('차트 정리 표'!$P$25 = 표메인[[#This Row],[연령대]], 1, 0),IF('차트 정리 표'!$J$26=표메인[게임몰입도
청각적 효과],1,0)),1,0)</f>
        <v>0</v>
      </c>
      <c r="U170" s="34">
        <f>IF(AND(IF('차트 정리 표'!$P$25 = 표메인[[#This Row],[연령대]], 1, 0),IF('차트 정리 표'!$J$27=표메인[게임몰입도
청각적 효과],1,0)),1,0)</f>
        <v>0</v>
      </c>
      <c r="V170" s="34">
        <f>IF(AND(IF('차트 정리 표'!$P$25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표'!$P$2 = 표메인[[#This Row],[연령대]], 1, 0),IF(COUNT(표장르정리[[#This Row],[RPG]]),1,0)), 1, 0)</f>
        <v>0</v>
      </c>
      <c r="B171" s="3">
        <f>IF(AND(IF('차트 정리 표'!$P$2 = 표메인[[#This Row],[연령대]], 1, 0),IF(COUNT(표장르정리[[#This Row],[AOS]]),1,0)),1,0)</f>
        <v>0</v>
      </c>
      <c r="C171" s="3">
        <f>IF(AND(IF('차트 정리 표'!$P$2 = 표메인[[#This Row],[연령대]], 1, 0),IF(COUNT(표장르정리[[#This Row],[FPS]]),1,0)),1,0)</f>
        <v>0</v>
      </c>
      <c r="D171" s="3">
        <f>IF(AND(IF('차트 정리 표'!$P$2 = 표메인[[#This Row],[연령대]], 1, 0),IF(COUNT(표장르정리[[#This Row],[CCG]]),1,0)),1,0)</f>
        <v>0</v>
      </c>
      <c r="E171" s="3">
        <f>IF(AND(IF('차트 정리 표'!$P$2 = 표메인[[#This Row],[연령대]], 1, 0),IF(COUNT(표장르정리[[#This Row],[Roguelike]]),1,0)),1,0)</f>
        <v>0</v>
      </c>
      <c r="F171" s="3">
        <f>IF(AND(IF('차트 정리 표'!$P$2 = 표메인[[#This Row],[연령대]], 1, 0),IF(COUNT(표장르정리[[#This Row],[Soulslike]]),1,0)),1,0)</f>
        <v>0</v>
      </c>
      <c r="G171" s="3">
        <f>IF(AND(IF('차트 정리 표'!$P$2 = 표메인[[#This Row],[연령대]], 1, 0),IF(COUNT(표장르정리[[#This Row],[Rhythm]]),1,0)),1,0)</f>
        <v>0</v>
      </c>
      <c r="H171" s="3">
        <f>IF(AND(IF('차트 정리 표'!$P$2 = 표메인[[#This Row],[연령대]], 1, 0),IF(COUNT(표장르정리[[#This Row],[Racing]]),1,0)),1,0)</f>
        <v>0</v>
      </c>
      <c r="I171" s="3">
        <f>IF(AND(IF('차트 정리 표'!$P$2 = 표메인[[#This Row],[연령대]], 1, 0),IF(COUNT(표장르정리[[#This Row],[Sport]]),1,0)),1,0)</f>
        <v>0</v>
      </c>
      <c r="J171" s="3">
        <f>IF(AND(IF('차트 정리 표'!$P$2 = 표메인[[#This Row],[연령대]], 1, 0),IF(COUNT(표장르정리[[#This Row],[Stealth]]),1,0)),1,0)</f>
        <v>0</v>
      </c>
      <c r="K171" s="3">
        <f>IF(AND(IF('차트 정리 표'!$P$2 = 표메인[[#This Row],[연령대]], 1, 0),IF(COUNT(표장르정리[[#This Row],[Strategy]]),1,0)),1,0)</f>
        <v>0</v>
      </c>
      <c r="L171" s="3">
        <f>IF(AND(IF('차트 정리 표'!$P$2 = 표메인[[#This Row],[연령대]], 1, 0),IF(COUNT(표장르정리[[#This Row],[Puzzle]]),1,0)),1,0)</f>
        <v>0</v>
      </c>
      <c r="M171" s="3">
        <f>IF(AND(IF('차트 정리 표'!$P$2 = 표메인[[#This Row],[연령대]], 1, 0),IF(COUNT(표장르정리[[#This Row],[Board]]),1,0)),1,0)</f>
        <v>0</v>
      </c>
      <c r="N171" s="3">
        <f>IF(AND(IF('차트 정리 표'!$P$2 = 표메인[[#This Row],[연령대]], 1, 0),IF(COUNT(표장르정리[[#This Row],[Arcade]]),1,0)),1,0)</f>
        <v>0</v>
      </c>
      <c r="O171" s="3">
        <f>IF(AND(IF('차트 정리 표'!$P$2 = 표메인[[#This Row],[연령대]], 1, 0),IF(COUNT(표장르정리[[#This Row],[Simulation]]),1,0)),1,0)</f>
        <v>0</v>
      </c>
      <c r="P171" s="34">
        <f>IF(AND(IF('차트 정리 표'!$P$19 = 표메인[[#This Row],[연령대]], 1, 0),IF('차트 정리 표'!$J$20=표메인[[#This Row],[타격감
시각적 효과]],1,0)),1,0)</f>
        <v>0</v>
      </c>
      <c r="Q171" s="34">
        <f>IF(AND(IF('차트 정리 표'!$P$19 = 표메인[[#This Row],[연령대]], 1, 0),IF('차트 정리 표'!$J$21=표메인[[#This Row],[타격감
시각적 효과]],1,0)),1,0)</f>
        <v>0</v>
      </c>
      <c r="R171" s="34">
        <f>IF(AND(IF('차트 정리 표'!$P$19 = 표메인[[#This Row],[연령대]], 1, 0),IF('차트 정리 표'!$J$22=표메인[[#This Row],[타격감
시각적 효과]],1,0)),1,0)</f>
        <v>0</v>
      </c>
      <c r="S171" s="34">
        <f>IF(AND(IF('차트 정리 표'!$P$19 = 표메인[[#This Row],[연령대]], 1, 0),IF('차트 정리 표'!$J$23=표메인[[#This Row],[타격감
시각적 효과]],1,0)),1,0)</f>
        <v>0</v>
      </c>
      <c r="T171" s="34">
        <f>IF(AND(IF('차트 정리 표'!$P$25 = 표메인[[#This Row],[연령대]], 1, 0),IF('차트 정리 표'!$J$26=표메인[게임몰입도
청각적 효과],1,0)),1,0)</f>
        <v>0</v>
      </c>
      <c r="U171" s="34">
        <f>IF(AND(IF('차트 정리 표'!$P$25 = 표메인[[#This Row],[연령대]], 1, 0),IF('차트 정리 표'!$J$27=표메인[게임몰입도
청각적 효과],1,0)),1,0)</f>
        <v>0</v>
      </c>
      <c r="V171" s="34">
        <f>IF(AND(IF('차트 정리 표'!$P$25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표'!$P$2 = 표메인[[#This Row],[연령대]], 1, 0),IF(COUNT(표장르정리[[#This Row],[RPG]]),1,0)), 1, 0)</f>
        <v>0</v>
      </c>
      <c r="B172" s="3">
        <f>IF(AND(IF('차트 정리 표'!$P$2 = 표메인[[#This Row],[연령대]], 1, 0),IF(COUNT(표장르정리[[#This Row],[AOS]]),1,0)),1,0)</f>
        <v>0</v>
      </c>
      <c r="C172" s="3">
        <f>IF(AND(IF('차트 정리 표'!$P$2 = 표메인[[#This Row],[연령대]], 1, 0),IF(COUNT(표장르정리[[#This Row],[FPS]]),1,0)),1,0)</f>
        <v>0</v>
      </c>
      <c r="D172" s="3">
        <f>IF(AND(IF('차트 정리 표'!$P$2 = 표메인[[#This Row],[연령대]], 1, 0),IF(COUNT(표장르정리[[#This Row],[CCG]]),1,0)),1,0)</f>
        <v>0</v>
      </c>
      <c r="E172" s="3">
        <f>IF(AND(IF('차트 정리 표'!$P$2 = 표메인[[#This Row],[연령대]], 1, 0),IF(COUNT(표장르정리[[#This Row],[Roguelike]]),1,0)),1,0)</f>
        <v>0</v>
      </c>
      <c r="F172" s="3">
        <f>IF(AND(IF('차트 정리 표'!$P$2 = 표메인[[#This Row],[연령대]], 1, 0),IF(COUNT(표장르정리[[#This Row],[Soulslike]]),1,0)),1,0)</f>
        <v>0</v>
      </c>
      <c r="G172" s="3">
        <f>IF(AND(IF('차트 정리 표'!$P$2 = 표메인[[#This Row],[연령대]], 1, 0),IF(COUNT(표장르정리[[#This Row],[Rhythm]]),1,0)),1,0)</f>
        <v>0</v>
      </c>
      <c r="H172" s="3">
        <f>IF(AND(IF('차트 정리 표'!$P$2 = 표메인[[#This Row],[연령대]], 1, 0),IF(COUNT(표장르정리[[#This Row],[Racing]]),1,0)),1,0)</f>
        <v>0</v>
      </c>
      <c r="I172" s="3">
        <f>IF(AND(IF('차트 정리 표'!$P$2 = 표메인[[#This Row],[연령대]], 1, 0),IF(COUNT(표장르정리[[#This Row],[Sport]]),1,0)),1,0)</f>
        <v>0</v>
      </c>
      <c r="J172" s="3">
        <f>IF(AND(IF('차트 정리 표'!$P$2 = 표메인[[#This Row],[연령대]], 1, 0),IF(COUNT(표장르정리[[#This Row],[Stealth]]),1,0)),1,0)</f>
        <v>0</v>
      </c>
      <c r="K172" s="3">
        <f>IF(AND(IF('차트 정리 표'!$P$2 = 표메인[[#This Row],[연령대]], 1, 0),IF(COUNT(표장르정리[[#This Row],[Strategy]]),1,0)),1,0)</f>
        <v>0</v>
      </c>
      <c r="L172" s="3">
        <f>IF(AND(IF('차트 정리 표'!$P$2 = 표메인[[#This Row],[연령대]], 1, 0),IF(COUNT(표장르정리[[#This Row],[Puzzle]]),1,0)),1,0)</f>
        <v>0</v>
      </c>
      <c r="M172" s="3">
        <f>IF(AND(IF('차트 정리 표'!$P$2 = 표메인[[#This Row],[연령대]], 1, 0),IF(COUNT(표장르정리[[#This Row],[Board]]),1,0)),1,0)</f>
        <v>0</v>
      </c>
      <c r="N172" s="3">
        <f>IF(AND(IF('차트 정리 표'!$P$2 = 표메인[[#This Row],[연령대]], 1, 0),IF(COUNT(표장르정리[[#This Row],[Arcade]]),1,0)),1,0)</f>
        <v>0</v>
      </c>
      <c r="O172" s="3">
        <f>IF(AND(IF('차트 정리 표'!$P$2 = 표메인[[#This Row],[연령대]], 1, 0),IF(COUNT(표장르정리[[#This Row],[Simulation]]),1,0)),1,0)</f>
        <v>0</v>
      </c>
      <c r="P172" s="34">
        <f>IF(AND(IF('차트 정리 표'!$P$19 = 표메인[[#This Row],[연령대]], 1, 0),IF('차트 정리 표'!$J$20=표메인[[#This Row],[타격감
시각적 효과]],1,0)),1,0)</f>
        <v>0</v>
      </c>
      <c r="Q172" s="34">
        <f>IF(AND(IF('차트 정리 표'!$P$19 = 표메인[[#This Row],[연령대]], 1, 0),IF('차트 정리 표'!$J$21=표메인[[#This Row],[타격감
시각적 효과]],1,0)),1,0)</f>
        <v>0</v>
      </c>
      <c r="R172" s="34">
        <f>IF(AND(IF('차트 정리 표'!$P$19 = 표메인[[#This Row],[연령대]], 1, 0),IF('차트 정리 표'!$J$22=표메인[[#This Row],[타격감
시각적 효과]],1,0)),1,0)</f>
        <v>0</v>
      </c>
      <c r="S172" s="34">
        <f>IF(AND(IF('차트 정리 표'!$P$19 = 표메인[[#This Row],[연령대]], 1, 0),IF('차트 정리 표'!$J$23=표메인[[#This Row],[타격감
시각적 효과]],1,0)),1,0)</f>
        <v>0</v>
      </c>
      <c r="T172" s="34">
        <f>IF(AND(IF('차트 정리 표'!$P$25 = 표메인[[#This Row],[연령대]], 1, 0),IF('차트 정리 표'!$J$26=표메인[게임몰입도
청각적 효과],1,0)),1,0)</f>
        <v>0</v>
      </c>
      <c r="U172" s="34">
        <f>IF(AND(IF('차트 정리 표'!$P$25 = 표메인[[#This Row],[연령대]], 1, 0),IF('차트 정리 표'!$J$27=표메인[게임몰입도
청각적 효과],1,0)),1,0)</f>
        <v>0</v>
      </c>
      <c r="V172" s="34">
        <f>IF(AND(IF('차트 정리 표'!$P$25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표'!$P$2 = 표메인[[#This Row],[연령대]], 1, 0),IF(COUNT(표장르정리[[#This Row],[RPG]]),1,0)), 1, 0)</f>
        <v>0</v>
      </c>
      <c r="B173" s="3">
        <f>IF(AND(IF('차트 정리 표'!$P$2 = 표메인[[#This Row],[연령대]], 1, 0),IF(COUNT(표장르정리[[#This Row],[AOS]]),1,0)),1,0)</f>
        <v>0</v>
      </c>
      <c r="C173" s="3">
        <f>IF(AND(IF('차트 정리 표'!$P$2 = 표메인[[#This Row],[연령대]], 1, 0),IF(COUNT(표장르정리[[#This Row],[FPS]]),1,0)),1,0)</f>
        <v>0</v>
      </c>
      <c r="D173" s="3">
        <f>IF(AND(IF('차트 정리 표'!$P$2 = 표메인[[#This Row],[연령대]], 1, 0),IF(COUNT(표장르정리[[#This Row],[CCG]]),1,0)),1,0)</f>
        <v>0</v>
      </c>
      <c r="E173" s="3">
        <f>IF(AND(IF('차트 정리 표'!$P$2 = 표메인[[#This Row],[연령대]], 1, 0),IF(COUNT(표장르정리[[#This Row],[Roguelike]]),1,0)),1,0)</f>
        <v>0</v>
      </c>
      <c r="F173" s="3">
        <f>IF(AND(IF('차트 정리 표'!$P$2 = 표메인[[#This Row],[연령대]], 1, 0),IF(COUNT(표장르정리[[#This Row],[Soulslike]]),1,0)),1,0)</f>
        <v>0</v>
      </c>
      <c r="G173" s="3">
        <f>IF(AND(IF('차트 정리 표'!$P$2 = 표메인[[#This Row],[연령대]], 1, 0),IF(COUNT(표장르정리[[#This Row],[Rhythm]]),1,0)),1,0)</f>
        <v>0</v>
      </c>
      <c r="H173" s="3">
        <f>IF(AND(IF('차트 정리 표'!$P$2 = 표메인[[#This Row],[연령대]], 1, 0),IF(COUNT(표장르정리[[#This Row],[Racing]]),1,0)),1,0)</f>
        <v>0</v>
      </c>
      <c r="I173" s="3">
        <f>IF(AND(IF('차트 정리 표'!$P$2 = 표메인[[#This Row],[연령대]], 1, 0),IF(COUNT(표장르정리[[#This Row],[Sport]]),1,0)),1,0)</f>
        <v>0</v>
      </c>
      <c r="J173" s="3">
        <f>IF(AND(IF('차트 정리 표'!$P$2 = 표메인[[#This Row],[연령대]], 1, 0),IF(COUNT(표장르정리[[#This Row],[Stealth]]),1,0)),1,0)</f>
        <v>0</v>
      </c>
      <c r="K173" s="3">
        <f>IF(AND(IF('차트 정리 표'!$P$2 = 표메인[[#This Row],[연령대]], 1, 0),IF(COUNT(표장르정리[[#This Row],[Strategy]]),1,0)),1,0)</f>
        <v>0</v>
      </c>
      <c r="L173" s="3">
        <f>IF(AND(IF('차트 정리 표'!$P$2 = 표메인[[#This Row],[연령대]], 1, 0),IF(COUNT(표장르정리[[#This Row],[Puzzle]]),1,0)),1,0)</f>
        <v>0</v>
      </c>
      <c r="M173" s="3">
        <f>IF(AND(IF('차트 정리 표'!$P$2 = 표메인[[#This Row],[연령대]], 1, 0),IF(COUNT(표장르정리[[#This Row],[Board]]),1,0)),1,0)</f>
        <v>0</v>
      </c>
      <c r="N173" s="3">
        <f>IF(AND(IF('차트 정리 표'!$P$2 = 표메인[[#This Row],[연령대]], 1, 0),IF(COUNT(표장르정리[[#This Row],[Arcade]]),1,0)),1,0)</f>
        <v>0</v>
      </c>
      <c r="O173" s="3">
        <f>IF(AND(IF('차트 정리 표'!$P$2 = 표메인[[#This Row],[연령대]], 1, 0),IF(COUNT(표장르정리[[#This Row],[Simulation]]),1,0)),1,0)</f>
        <v>0</v>
      </c>
      <c r="P173" s="34">
        <f>IF(AND(IF('차트 정리 표'!$P$19 = 표메인[[#This Row],[연령대]], 1, 0),IF('차트 정리 표'!$J$20=표메인[[#This Row],[타격감
시각적 효과]],1,0)),1,0)</f>
        <v>0</v>
      </c>
      <c r="Q173" s="34">
        <f>IF(AND(IF('차트 정리 표'!$P$19 = 표메인[[#This Row],[연령대]], 1, 0),IF('차트 정리 표'!$J$21=표메인[[#This Row],[타격감
시각적 효과]],1,0)),1,0)</f>
        <v>0</v>
      </c>
      <c r="R173" s="34">
        <f>IF(AND(IF('차트 정리 표'!$P$19 = 표메인[[#This Row],[연령대]], 1, 0),IF('차트 정리 표'!$J$22=표메인[[#This Row],[타격감
시각적 효과]],1,0)),1,0)</f>
        <v>0</v>
      </c>
      <c r="S173" s="34">
        <f>IF(AND(IF('차트 정리 표'!$P$19 = 표메인[[#This Row],[연령대]], 1, 0),IF('차트 정리 표'!$J$23=표메인[[#This Row],[타격감
시각적 효과]],1,0)),1,0)</f>
        <v>0</v>
      </c>
      <c r="T173" s="34">
        <f>IF(AND(IF('차트 정리 표'!$P$25 = 표메인[[#This Row],[연령대]], 1, 0),IF('차트 정리 표'!$J$26=표메인[게임몰입도
청각적 효과],1,0)),1,0)</f>
        <v>0</v>
      </c>
      <c r="U173" s="34">
        <f>IF(AND(IF('차트 정리 표'!$P$25 = 표메인[[#This Row],[연령대]], 1, 0),IF('차트 정리 표'!$J$27=표메인[게임몰입도
청각적 효과],1,0)),1,0)</f>
        <v>0</v>
      </c>
      <c r="V173" s="34">
        <f>IF(AND(IF('차트 정리 표'!$P$25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표'!$P$2 = 표메인[[#This Row],[연령대]], 1, 0),IF(COUNT(표장르정리[[#This Row],[RPG]]),1,0)), 1, 0)</f>
        <v>0</v>
      </c>
      <c r="B174" s="3">
        <f>IF(AND(IF('차트 정리 표'!$P$2 = 표메인[[#This Row],[연령대]], 1, 0),IF(COUNT(표장르정리[[#This Row],[AOS]]),1,0)),1,0)</f>
        <v>0</v>
      </c>
      <c r="C174" s="3">
        <f>IF(AND(IF('차트 정리 표'!$P$2 = 표메인[[#This Row],[연령대]], 1, 0),IF(COUNT(표장르정리[[#This Row],[FPS]]),1,0)),1,0)</f>
        <v>0</v>
      </c>
      <c r="D174" s="3">
        <f>IF(AND(IF('차트 정리 표'!$P$2 = 표메인[[#This Row],[연령대]], 1, 0),IF(COUNT(표장르정리[[#This Row],[CCG]]),1,0)),1,0)</f>
        <v>0</v>
      </c>
      <c r="E174" s="3">
        <f>IF(AND(IF('차트 정리 표'!$P$2 = 표메인[[#This Row],[연령대]], 1, 0),IF(COUNT(표장르정리[[#This Row],[Roguelike]]),1,0)),1,0)</f>
        <v>0</v>
      </c>
      <c r="F174" s="3">
        <f>IF(AND(IF('차트 정리 표'!$P$2 = 표메인[[#This Row],[연령대]], 1, 0),IF(COUNT(표장르정리[[#This Row],[Soulslike]]),1,0)),1,0)</f>
        <v>0</v>
      </c>
      <c r="G174" s="3">
        <f>IF(AND(IF('차트 정리 표'!$P$2 = 표메인[[#This Row],[연령대]], 1, 0),IF(COUNT(표장르정리[[#This Row],[Rhythm]]),1,0)),1,0)</f>
        <v>0</v>
      </c>
      <c r="H174" s="3">
        <f>IF(AND(IF('차트 정리 표'!$P$2 = 표메인[[#This Row],[연령대]], 1, 0),IF(COUNT(표장르정리[[#This Row],[Racing]]),1,0)),1,0)</f>
        <v>0</v>
      </c>
      <c r="I174" s="3">
        <f>IF(AND(IF('차트 정리 표'!$P$2 = 표메인[[#This Row],[연령대]], 1, 0),IF(COUNT(표장르정리[[#This Row],[Sport]]),1,0)),1,0)</f>
        <v>0</v>
      </c>
      <c r="J174" s="3">
        <f>IF(AND(IF('차트 정리 표'!$P$2 = 표메인[[#This Row],[연령대]], 1, 0),IF(COUNT(표장르정리[[#This Row],[Stealth]]),1,0)),1,0)</f>
        <v>0</v>
      </c>
      <c r="K174" s="3">
        <f>IF(AND(IF('차트 정리 표'!$P$2 = 표메인[[#This Row],[연령대]], 1, 0),IF(COUNT(표장르정리[[#This Row],[Strategy]]),1,0)),1,0)</f>
        <v>0</v>
      </c>
      <c r="L174" s="3">
        <f>IF(AND(IF('차트 정리 표'!$P$2 = 표메인[[#This Row],[연령대]], 1, 0),IF(COUNT(표장르정리[[#This Row],[Puzzle]]),1,0)),1,0)</f>
        <v>0</v>
      </c>
      <c r="M174" s="3">
        <f>IF(AND(IF('차트 정리 표'!$P$2 = 표메인[[#This Row],[연령대]], 1, 0),IF(COUNT(표장르정리[[#This Row],[Board]]),1,0)),1,0)</f>
        <v>0</v>
      </c>
      <c r="N174" s="3">
        <f>IF(AND(IF('차트 정리 표'!$P$2 = 표메인[[#This Row],[연령대]], 1, 0),IF(COUNT(표장르정리[[#This Row],[Arcade]]),1,0)),1,0)</f>
        <v>0</v>
      </c>
      <c r="O174" s="3">
        <f>IF(AND(IF('차트 정리 표'!$P$2 = 표메인[[#This Row],[연령대]], 1, 0),IF(COUNT(표장르정리[[#This Row],[Simulation]]),1,0)),1,0)</f>
        <v>0</v>
      </c>
      <c r="P174" s="34">
        <f>IF(AND(IF('차트 정리 표'!$P$19 = 표메인[[#This Row],[연령대]], 1, 0),IF('차트 정리 표'!$J$20=표메인[[#This Row],[타격감
시각적 효과]],1,0)),1,0)</f>
        <v>0</v>
      </c>
      <c r="Q174" s="34">
        <f>IF(AND(IF('차트 정리 표'!$P$19 = 표메인[[#This Row],[연령대]], 1, 0),IF('차트 정리 표'!$J$21=표메인[[#This Row],[타격감
시각적 효과]],1,0)),1,0)</f>
        <v>0</v>
      </c>
      <c r="R174" s="34">
        <f>IF(AND(IF('차트 정리 표'!$P$19 = 표메인[[#This Row],[연령대]], 1, 0),IF('차트 정리 표'!$J$22=표메인[[#This Row],[타격감
시각적 효과]],1,0)),1,0)</f>
        <v>0</v>
      </c>
      <c r="S174" s="34">
        <f>IF(AND(IF('차트 정리 표'!$P$19 = 표메인[[#This Row],[연령대]], 1, 0),IF('차트 정리 표'!$J$23=표메인[[#This Row],[타격감
시각적 효과]],1,0)),1,0)</f>
        <v>0</v>
      </c>
      <c r="T174" s="34">
        <f>IF(AND(IF('차트 정리 표'!$P$25 = 표메인[[#This Row],[연령대]], 1, 0),IF('차트 정리 표'!$J$26=표메인[게임몰입도
청각적 효과],1,0)),1,0)</f>
        <v>0</v>
      </c>
      <c r="U174" s="34">
        <f>IF(AND(IF('차트 정리 표'!$P$25 = 표메인[[#This Row],[연령대]], 1, 0),IF('차트 정리 표'!$J$27=표메인[게임몰입도
청각적 효과],1,0)),1,0)</f>
        <v>0</v>
      </c>
      <c r="V174" s="34">
        <f>IF(AND(IF('차트 정리 표'!$P$25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표'!$P$2 = 표메인[[#This Row],[연령대]], 1, 0),IF(COUNT(표장르정리[[#This Row],[RPG]]),1,0)), 1, 0)</f>
        <v>0</v>
      </c>
      <c r="B175" s="3">
        <f>IF(AND(IF('차트 정리 표'!$P$2 = 표메인[[#This Row],[연령대]], 1, 0),IF(COUNT(표장르정리[[#This Row],[AOS]]),1,0)),1,0)</f>
        <v>0</v>
      </c>
      <c r="C175" s="3">
        <f>IF(AND(IF('차트 정리 표'!$P$2 = 표메인[[#This Row],[연령대]], 1, 0),IF(COUNT(표장르정리[[#This Row],[FPS]]),1,0)),1,0)</f>
        <v>0</v>
      </c>
      <c r="D175" s="3">
        <f>IF(AND(IF('차트 정리 표'!$P$2 = 표메인[[#This Row],[연령대]], 1, 0),IF(COUNT(표장르정리[[#This Row],[CCG]]),1,0)),1,0)</f>
        <v>0</v>
      </c>
      <c r="E175" s="3">
        <f>IF(AND(IF('차트 정리 표'!$P$2 = 표메인[[#This Row],[연령대]], 1, 0),IF(COUNT(표장르정리[[#This Row],[Roguelike]]),1,0)),1,0)</f>
        <v>0</v>
      </c>
      <c r="F175" s="3">
        <f>IF(AND(IF('차트 정리 표'!$P$2 = 표메인[[#This Row],[연령대]], 1, 0),IF(COUNT(표장르정리[[#This Row],[Soulslike]]),1,0)),1,0)</f>
        <v>0</v>
      </c>
      <c r="G175" s="3">
        <f>IF(AND(IF('차트 정리 표'!$P$2 = 표메인[[#This Row],[연령대]], 1, 0),IF(COUNT(표장르정리[[#This Row],[Rhythm]]),1,0)),1,0)</f>
        <v>0</v>
      </c>
      <c r="H175" s="3">
        <f>IF(AND(IF('차트 정리 표'!$P$2 = 표메인[[#This Row],[연령대]], 1, 0),IF(COUNT(표장르정리[[#This Row],[Racing]]),1,0)),1,0)</f>
        <v>0</v>
      </c>
      <c r="I175" s="3">
        <f>IF(AND(IF('차트 정리 표'!$P$2 = 표메인[[#This Row],[연령대]], 1, 0),IF(COUNT(표장르정리[[#This Row],[Sport]]),1,0)),1,0)</f>
        <v>0</v>
      </c>
      <c r="J175" s="3">
        <f>IF(AND(IF('차트 정리 표'!$P$2 = 표메인[[#This Row],[연령대]], 1, 0),IF(COUNT(표장르정리[[#This Row],[Stealth]]),1,0)),1,0)</f>
        <v>0</v>
      </c>
      <c r="K175" s="3">
        <f>IF(AND(IF('차트 정리 표'!$P$2 = 표메인[[#This Row],[연령대]], 1, 0),IF(COUNT(표장르정리[[#This Row],[Strategy]]),1,0)),1,0)</f>
        <v>0</v>
      </c>
      <c r="L175" s="3">
        <f>IF(AND(IF('차트 정리 표'!$P$2 = 표메인[[#This Row],[연령대]], 1, 0),IF(COUNT(표장르정리[[#This Row],[Puzzle]]),1,0)),1,0)</f>
        <v>0</v>
      </c>
      <c r="M175" s="3">
        <f>IF(AND(IF('차트 정리 표'!$P$2 = 표메인[[#This Row],[연령대]], 1, 0),IF(COUNT(표장르정리[[#This Row],[Board]]),1,0)),1,0)</f>
        <v>0</v>
      </c>
      <c r="N175" s="3">
        <f>IF(AND(IF('차트 정리 표'!$P$2 = 표메인[[#This Row],[연령대]], 1, 0),IF(COUNT(표장르정리[[#This Row],[Arcade]]),1,0)),1,0)</f>
        <v>0</v>
      </c>
      <c r="O175" s="3">
        <f>IF(AND(IF('차트 정리 표'!$P$2 = 표메인[[#This Row],[연령대]], 1, 0),IF(COUNT(표장르정리[[#This Row],[Simulation]]),1,0)),1,0)</f>
        <v>0</v>
      </c>
      <c r="P175" s="34">
        <f>IF(AND(IF('차트 정리 표'!$P$19 = 표메인[[#This Row],[연령대]], 1, 0),IF('차트 정리 표'!$J$20=표메인[[#This Row],[타격감
시각적 효과]],1,0)),1,0)</f>
        <v>0</v>
      </c>
      <c r="Q175" s="34">
        <f>IF(AND(IF('차트 정리 표'!$P$19 = 표메인[[#This Row],[연령대]], 1, 0),IF('차트 정리 표'!$J$21=표메인[[#This Row],[타격감
시각적 효과]],1,0)),1,0)</f>
        <v>0</v>
      </c>
      <c r="R175" s="34">
        <f>IF(AND(IF('차트 정리 표'!$P$19 = 표메인[[#This Row],[연령대]], 1, 0),IF('차트 정리 표'!$J$22=표메인[[#This Row],[타격감
시각적 효과]],1,0)),1,0)</f>
        <v>0</v>
      </c>
      <c r="S175" s="34">
        <f>IF(AND(IF('차트 정리 표'!$P$19 = 표메인[[#This Row],[연령대]], 1, 0),IF('차트 정리 표'!$J$23=표메인[[#This Row],[타격감
시각적 효과]],1,0)),1,0)</f>
        <v>0</v>
      </c>
      <c r="T175" s="34">
        <f>IF(AND(IF('차트 정리 표'!$P$25 = 표메인[[#This Row],[연령대]], 1, 0),IF('차트 정리 표'!$J$26=표메인[게임몰입도
청각적 효과],1,0)),1,0)</f>
        <v>0</v>
      </c>
      <c r="U175" s="34">
        <f>IF(AND(IF('차트 정리 표'!$P$25 = 표메인[[#This Row],[연령대]], 1, 0),IF('차트 정리 표'!$J$27=표메인[게임몰입도
청각적 효과],1,0)),1,0)</f>
        <v>0</v>
      </c>
      <c r="V175" s="34">
        <f>IF(AND(IF('차트 정리 표'!$P$25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표'!$P$2 = 표메인[[#This Row],[연령대]], 1, 0),IF(COUNT(표장르정리[[#This Row],[RPG]]),1,0)), 1, 0)</f>
        <v>0</v>
      </c>
      <c r="B176" s="3">
        <f>IF(AND(IF('차트 정리 표'!$P$2 = 표메인[[#This Row],[연령대]], 1, 0),IF(COUNT(표장르정리[[#This Row],[AOS]]),1,0)),1,0)</f>
        <v>0</v>
      </c>
      <c r="C176" s="3">
        <f>IF(AND(IF('차트 정리 표'!$P$2 = 표메인[[#This Row],[연령대]], 1, 0),IF(COUNT(표장르정리[[#This Row],[FPS]]),1,0)),1,0)</f>
        <v>0</v>
      </c>
      <c r="D176" s="3">
        <f>IF(AND(IF('차트 정리 표'!$P$2 = 표메인[[#This Row],[연령대]], 1, 0),IF(COUNT(표장르정리[[#This Row],[CCG]]),1,0)),1,0)</f>
        <v>0</v>
      </c>
      <c r="E176" s="3">
        <f>IF(AND(IF('차트 정리 표'!$P$2 = 표메인[[#This Row],[연령대]], 1, 0),IF(COUNT(표장르정리[[#This Row],[Roguelike]]),1,0)),1,0)</f>
        <v>0</v>
      </c>
      <c r="F176" s="3">
        <f>IF(AND(IF('차트 정리 표'!$P$2 = 표메인[[#This Row],[연령대]], 1, 0),IF(COUNT(표장르정리[[#This Row],[Soulslike]]),1,0)),1,0)</f>
        <v>0</v>
      </c>
      <c r="G176" s="3">
        <f>IF(AND(IF('차트 정리 표'!$P$2 = 표메인[[#This Row],[연령대]], 1, 0),IF(COUNT(표장르정리[[#This Row],[Rhythm]]),1,0)),1,0)</f>
        <v>0</v>
      </c>
      <c r="H176" s="3">
        <f>IF(AND(IF('차트 정리 표'!$P$2 = 표메인[[#This Row],[연령대]], 1, 0),IF(COUNT(표장르정리[[#This Row],[Racing]]),1,0)),1,0)</f>
        <v>0</v>
      </c>
      <c r="I176" s="3">
        <f>IF(AND(IF('차트 정리 표'!$P$2 = 표메인[[#This Row],[연령대]], 1, 0),IF(COUNT(표장르정리[[#This Row],[Sport]]),1,0)),1,0)</f>
        <v>0</v>
      </c>
      <c r="J176" s="3">
        <f>IF(AND(IF('차트 정리 표'!$P$2 = 표메인[[#This Row],[연령대]], 1, 0),IF(COUNT(표장르정리[[#This Row],[Stealth]]),1,0)),1,0)</f>
        <v>0</v>
      </c>
      <c r="K176" s="3">
        <f>IF(AND(IF('차트 정리 표'!$P$2 = 표메인[[#This Row],[연령대]], 1, 0),IF(COUNT(표장르정리[[#This Row],[Strategy]]),1,0)),1,0)</f>
        <v>0</v>
      </c>
      <c r="L176" s="3">
        <f>IF(AND(IF('차트 정리 표'!$P$2 = 표메인[[#This Row],[연령대]], 1, 0),IF(COUNT(표장르정리[[#This Row],[Puzzle]]),1,0)),1,0)</f>
        <v>0</v>
      </c>
      <c r="M176" s="3">
        <f>IF(AND(IF('차트 정리 표'!$P$2 = 표메인[[#This Row],[연령대]], 1, 0),IF(COUNT(표장르정리[[#This Row],[Board]]),1,0)),1,0)</f>
        <v>0</v>
      </c>
      <c r="N176" s="3">
        <f>IF(AND(IF('차트 정리 표'!$P$2 = 표메인[[#This Row],[연령대]], 1, 0),IF(COUNT(표장르정리[[#This Row],[Arcade]]),1,0)),1,0)</f>
        <v>0</v>
      </c>
      <c r="O176" s="3">
        <f>IF(AND(IF('차트 정리 표'!$P$2 = 표메인[[#This Row],[연령대]], 1, 0),IF(COUNT(표장르정리[[#This Row],[Simulation]]),1,0)),1,0)</f>
        <v>0</v>
      </c>
      <c r="P176" s="34">
        <f>IF(AND(IF('차트 정리 표'!$P$19 = 표메인[[#This Row],[연령대]], 1, 0),IF('차트 정리 표'!$J$20=표메인[[#This Row],[타격감
시각적 효과]],1,0)),1,0)</f>
        <v>0</v>
      </c>
      <c r="Q176" s="34">
        <f>IF(AND(IF('차트 정리 표'!$P$19 = 표메인[[#This Row],[연령대]], 1, 0),IF('차트 정리 표'!$J$21=표메인[[#This Row],[타격감
시각적 효과]],1,0)),1,0)</f>
        <v>0</v>
      </c>
      <c r="R176" s="34">
        <f>IF(AND(IF('차트 정리 표'!$P$19 = 표메인[[#This Row],[연령대]], 1, 0),IF('차트 정리 표'!$J$22=표메인[[#This Row],[타격감
시각적 효과]],1,0)),1,0)</f>
        <v>0</v>
      </c>
      <c r="S176" s="34">
        <f>IF(AND(IF('차트 정리 표'!$P$19 = 표메인[[#This Row],[연령대]], 1, 0),IF('차트 정리 표'!$J$23=표메인[[#This Row],[타격감
시각적 효과]],1,0)),1,0)</f>
        <v>0</v>
      </c>
      <c r="T176" s="34">
        <f>IF(AND(IF('차트 정리 표'!$P$25 = 표메인[[#This Row],[연령대]], 1, 0),IF('차트 정리 표'!$J$26=표메인[게임몰입도
청각적 효과],1,0)),1,0)</f>
        <v>0</v>
      </c>
      <c r="U176" s="34">
        <f>IF(AND(IF('차트 정리 표'!$P$25 = 표메인[[#This Row],[연령대]], 1, 0),IF('차트 정리 표'!$J$27=표메인[게임몰입도
청각적 효과],1,0)),1,0)</f>
        <v>0</v>
      </c>
      <c r="V176" s="34">
        <f>IF(AND(IF('차트 정리 표'!$P$25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표'!$P$2 = 표메인[[#This Row],[연령대]], 1, 0),IF(COUNT(표장르정리[[#This Row],[RPG]]),1,0)), 1, 0)</f>
        <v>0</v>
      </c>
      <c r="B177" s="3">
        <f>IF(AND(IF('차트 정리 표'!$P$2 = 표메인[[#This Row],[연령대]], 1, 0),IF(COUNT(표장르정리[[#This Row],[AOS]]),1,0)),1,0)</f>
        <v>0</v>
      </c>
      <c r="C177" s="3">
        <f>IF(AND(IF('차트 정리 표'!$P$2 = 표메인[[#This Row],[연령대]], 1, 0),IF(COUNT(표장르정리[[#This Row],[FPS]]),1,0)),1,0)</f>
        <v>0</v>
      </c>
      <c r="D177" s="3">
        <f>IF(AND(IF('차트 정리 표'!$P$2 = 표메인[[#This Row],[연령대]], 1, 0),IF(COUNT(표장르정리[[#This Row],[CCG]]),1,0)),1,0)</f>
        <v>0</v>
      </c>
      <c r="E177" s="3">
        <f>IF(AND(IF('차트 정리 표'!$P$2 = 표메인[[#This Row],[연령대]], 1, 0),IF(COUNT(표장르정리[[#This Row],[Roguelike]]),1,0)),1,0)</f>
        <v>0</v>
      </c>
      <c r="F177" s="3">
        <f>IF(AND(IF('차트 정리 표'!$P$2 = 표메인[[#This Row],[연령대]], 1, 0),IF(COUNT(표장르정리[[#This Row],[Soulslike]]),1,0)),1,0)</f>
        <v>0</v>
      </c>
      <c r="G177" s="3">
        <f>IF(AND(IF('차트 정리 표'!$P$2 = 표메인[[#This Row],[연령대]], 1, 0),IF(COUNT(표장르정리[[#This Row],[Rhythm]]),1,0)),1,0)</f>
        <v>0</v>
      </c>
      <c r="H177" s="3">
        <f>IF(AND(IF('차트 정리 표'!$P$2 = 표메인[[#This Row],[연령대]], 1, 0),IF(COUNT(표장르정리[[#This Row],[Racing]]),1,0)),1,0)</f>
        <v>0</v>
      </c>
      <c r="I177" s="3">
        <f>IF(AND(IF('차트 정리 표'!$P$2 = 표메인[[#This Row],[연령대]], 1, 0),IF(COUNT(표장르정리[[#This Row],[Sport]]),1,0)),1,0)</f>
        <v>0</v>
      </c>
      <c r="J177" s="3">
        <f>IF(AND(IF('차트 정리 표'!$P$2 = 표메인[[#This Row],[연령대]], 1, 0),IF(COUNT(표장르정리[[#This Row],[Stealth]]),1,0)),1,0)</f>
        <v>0</v>
      </c>
      <c r="K177" s="3">
        <f>IF(AND(IF('차트 정리 표'!$P$2 = 표메인[[#This Row],[연령대]], 1, 0),IF(COUNT(표장르정리[[#This Row],[Strategy]]),1,0)),1,0)</f>
        <v>0</v>
      </c>
      <c r="L177" s="3">
        <f>IF(AND(IF('차트 정리 표'!$P$2 = 표메인[[#This Row],[연령대]], 1, 0),IF(COUNT(표장르정리[[#This Row],[Puzzle]]),1,0)),1,0)</f>
        <v>0</v>
      </c>
      <c r="M177" s="3">
        <f>IF(AND(IF('차트 정리 표'!$P$2 = 표메인[[#This Row],[연령대]], 1, 0),IF(COUNT(표장르정리[[#This Row],[Board]]),1,0)),1,0)</f>
        <v>0</v>
      </c>
      <c r="N177" s="3">
        <f>IF(AND(IF('차트 정리 표'!$P$2 = 표메인[[#This Row],[연령대]], 1, 0),IF(COUNT(표장르정리[[#This Row],[Arcade]]),1,0)),1,0)</f>
        <v>0</v>
      </c>
      <c r="O177" s="3">
        <f>IF(AND(IF('차트 정리 표'!$P$2 = 표메인[[#This Row],[연령대]], 1, 0),IF(COUNT(표장르정리[[#This Row],[Simulation]]),1,0)),1,0)</f>
        <v>0</v>
      </c>
      <c r="P177" s="34">
        <f>IF(AND(IF('차트 정리 표'!$P$19 = 표메인[[#This Row],[연령대]], 1, 0),IF('차트 정리 표'!$J$20=표메인[[#This Row],[타격감
시각적 효과]],1,0)),1,0)</f>
        <v>0</v>
      </c>
      <c r="Q177" s="34">
        <f>IF(AND(IF('차트 정리 표'!$P$19 = 표메인[[#This Row],[연령대]], 1, 0),IF('차트 정리 표'!$J$21=표메인[[#This Row],[타격감
시각적 효과]],1,0)),1,0)</f>
        <v>0</v>
      </c>
      <c r="R177" s="34">
        <f>IF(AND(IF('차트 정리 표'!$P$19 = 표메인[[#This Row],[연령대]], 1, 0),IF('차트 정리 표'!$J$22=표메인[[#This Row],[타격감
시각적 효과]],1,0)),1,0)</f>
        <v>0</v>
      </c>
      <c r="S177" s="34">
        <f>IF(AND(IF('차트 정리 표'!$P$19 = 표메인[[#This Row],[연령대]], 1, 0),IF('차트 정리 표'!$J$23=표메인[[#This Row],[타격감
시각적 효과]],1,0)),1,0)</f>
        <v>0</v>
      </c>
      <c r="T177" s="34">
        <f>IF(AND(IF('차트 정리 표'!$P$25 = 표메인[[#This Row],[연령대]], 1, 0),IF('차트 정리 표'!$J$26=표메인[게임몰입도
청각적 효과],1,0)),1,0)</f>
        <v>0</v>
      </c>
      <c r="U177" s="34">
        <f>IF(AND(IF('차트 정리 표'!$P$25 = 표메인[[#This Row],[연령대]], 1, 0),IF('차트 정리 표'!$J$27=표메인[게임몰입도
청각적 효과],1,0)),1,0)</f>
        <v>0</v>
      </c>
      <c r="V177" s="34">
        <f>IF(AND(IF('차트 정리 표'!$P$25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표'!$P$2 = 표메인[[#This Row],[연령대]], 1, 0),IF(COUNT(표장르정리[[#This Row],[RPG]]),1,0)), 1, 0)</f>
        <v>0</v>
      </c>
      <c r="B178" s="3">
        <f>IF(AND(IF('차트 정리 표'!$P$2 = 표메인[[#This Row],[연령대]], 1, 0),IF(COUNT(표장르정리[[#This Row],[AOS]]),1,0)),1,0)</f>
        <v>0</v>
      </c>
      <c r="C178" s="3">
        <f>IF(AND(IF('차트 정리 표'!$P$2 = 표메인[[#This Row],[연령대]], 1, 0),IF(COUNT(표장르정리[[#This Row],[FPS]]),1,0)),1,0)</f>
        <v>0</v>
      </c>
      <c r="D178" s="3">
        <f>IF(AND(IF('차트 정리 표'!$P$2 = 표메인[[#This Row],[연령대]], 1, 0),IF(COUNT(표장르정리[[#This Row],[CCG]]),1,0)),1,0)</f>
        <v>0</v>
      </c>
      <c r="E178" s="3">
        <f>IF(AND(IF('차트 정리 표'!$P$2 = 표메인[[#This Row],[연령대]], 1, 0),IF(COUNT(표장르정리[[#This Row],[Roguelike]]),1,0)),1,0)</f>
        <v>0</v>
      </c>
      <c r="F178" s="3">
        <f>IF(AND(IF('차트 정리 표'!$P$2 = 표메인[[#This Row],[연령대]], 1, 0),IF(COUNT(표장르정리[[#This Row],[Soulslike]]),1,0)),1,0)</f>
        <v>0</v>
      </c>
      <c r="G178" s="3">
        <f>IF(AND(IF('차트 정리 표'!$P$2 = 표메인[[#This Row],[연령대]], 1, 0),IF(COUNT(표장르정리[[#This Row],[Rhythm]]),1,0)),1,0)</f>
        <v>0</v>
      </c>
      <c r="H178" s="3">
        <f>IF(AND(IF('차트 정리 표'!$P$2 = 표메인[[#This Row],[연령대]], 1, 0),IF(COUNT(표장르정리[[#This Row],[Racing]]),1,0)),1,0)</f>
        <v>0</v>
      </c>
      <c r="I178" s="3">
        <f>IF(AND(IF('차트 정리 표'!$P$2 = 표메인[[#This Row],[연령대]], 1, 0),IF(COUNT(표장르정리[[#This Row],[Sport]]),1,0)),1,0)</f>
        <v>0</v>
      </c>
      <c r="J178" s="3">
        <f>IF(AND(IF('차트 정리 표'!$P$2 = 표메인[[#This Row],[연령대]], 1, 0),IF(COUNT(표장르정리[[#This Row],[Stealth]]),1,0)),1,0)</f>
        <v>0</v>
      </c>
      <c r="K178" s="3">
        <f>IF(AND(IF('차트 정리 표'!$P$2 = 표메인[[#This Row],[연령대]], 1, 0),IF(COUNT(표장르정리[[#This Row],[Strategy]]),1,0)),1,0)</f>
        <v>0</v>
      </c>
      <c r="L178" s="3">
        <f>IF(AND(IF('차트 정리 표'!$P$2 = 표메인[[#This Row],[연령대]], 1, 0),IF(COUNT(표장르정리[[#This Row],[Puzzle]]),1,0)),1,0)</f>
        <v>0</v>
      </c>
      <c r="M178" s="3">
        <f>IF(AND(IF('차트 정리 표'!$P$2 = 표메인[[#This Row],[연령대]], 1, 0),IF(COUNT(표장르정리[[#This Row],[Board]]),1,0)),1,0)</f>
        <v>0</v>
      </c>
      <c r="N178" s="3">
        <f>IF(AND(IF('차트 정리 표'!$P$2 = 표메인[[#This Row],[연령대]], 1, 0),IF(COUNT(표장르정리[[#This Row],[Arcade]]),1,0)),1,0)</f>
        <v>0</v>
      </c>
      <c r="O178" s="3">
        <f>IF(AND(IF('차트 정리 표'!$P$2 = 표메인[[#This Row],[연령대]], 1, 0),IF(COUNT(표장르정리[[#This Row],[Simulation]]),1,0)),1,0)</f>
        <v>0</v>
      </c>
      <c r="P178" s="34">
        <f>IF(AND(IF('차트 정리 표'!$P$19 = 표메인[[#This Row],[연령대]], 1, 0),IF('차트 정리 표'!$J$20=표메인[[#This Row],[타격감
시각적 효과]],1,0)),1,0)</f>
        <v>0</v>
      </c>
      <c r="Q178" s="34">
        <f>IF(AND(IF('차트 정리 표'!$P$19 = 표메인[[#This Row],[연령대]], 1, 0),IF('차트 정리 표'!$J$21=표메인[[#This Row],[타격감
시각적 효과]],1,0)),1,0)</f>
        <v>0</v>
      </c>
      <c r="R178" s="34">
        <f>IF(AND(IF('차트 정리 표'!$P$19 = 표메인[[#This Row],[연령대]], 1, 0),IF('차트 정리 표'!$J$22=표메인[[#This Row],[타격감
시각적 효과]],1,0)),1,0)</f>
        <v>0</v>
      </c>
      <c r="S178" s="34">
        <f>IF(AND(IF('차트 정리 표'!$P$19 = 표메인[[#This Row],[연령대]], 1, 0),IF('차트 정리 표'!$J$23=표메인[[#This Row],[타격감
시각적 효과]],1,0)),1,0)</f>
        <v>0</v>
      </c>
      <c r="T178" s="34">
        <f>IF(AND(IF('차트 정리 표'!$P$25 = 표메인[[#This Row],[연령대]], 1, 0),IF('차트 정리 표'!$J$26=표메인[게임몰입도
청각적 효과],1,0)),1,0)</f>
        <v>0</v>
      </c>
      <c r="U178" s="34">
        <f>IF(AND(IF('차트 정리 표'!$P$25 = 표메인[[#This Row],[연령대]], 1, 0),IF('차트 정리 표'!$J$27=표메인[게임몰입도
청각적 효과],1,0)),1,0)</f>
        <v>0</v>
      </c>
      <c r="V178" s="34">
        <f>IF(AND(IF('차트 정리 표'!$P$25 = 표메인[[#This Row],[연령대]], 1, 0),IF('차트 정리 표'!$J$28=표메인[게임몰입도
청각적 효과],1,0)),1,0)</f>
        <v>0</v>
      </c>
    </row>
    <row r="179" spans="1:22" x14ac:dyDescent="0.3">
      <c r="A179" s="3">
        <f>IF(AND(IF('차트 정리 표'!$P$2 = 표메인[[#This Row],[연령대]], 1, 0),IF(COUNT(표장르정리[[#This Row],[RPG]]),1,0)), 1, 0)</f>
        <v>0</v>
      </c>
      <c r="B179" s="3">
        <f>IF(AND(IF('차트 정리 표'!$P$2 = 표메인[[#This Row],[연령대]], 1, 0),IF(COUNT(표장르정리[[#This Row],[AOS]]),1,0)),1,0)</f>
        <v>0</v>
      </c>
      <c r="C179" s="3">
        <f>IF(AND(IF('차트 정리 표'!$P$2 = 표메인[[#This Row],[연령대]], 1, 0),IF(COUNT(표장르정리[[#This Row],[FPS]]),1,0)),1,0)</f>
        <v>0</v>
      </c>
      <c r="D179" s="3">
        <f>IF(AND(IF('차트 정리 표'!$P$2 = 표메인[[#This Row],[연령대]], 1, 0),IF(COUNT(표장르정리[[#This Row],[CCG]]),1,0)),1,0)</f>
        <v>0</v>
      </c>
      <c r="E179" s="3">
        <f>IF(AND(IF('차트 정리 표'!$P$2 = 표메인[[#This Row],[연령대]], 1, 0),IF(COUNT(표장르정리[[#This Row],[Roguelike]]),1,0)),1,0)</f>
        <v>0</v>
      </c>
      <c r="F179" s="3">
        <f>IF(AND(IF('차트 정리 표'!$P$2 = 표메인[[#This Row],[연령대]], 1, 0),IF(COUNT(표장르정리[[#This Row],[Soulslike]]),1,0)),1,0)</f>
        <v>0</v>
      </c>
      <c r="G179" s="3">
        <f>IF(AND(IF('차트 정리 표'!$P$2 = 표메인[[#This Row],[연령대]], 1, 0),IF(COUNT(표장르정리[[#This Row],[Rhythm]]),1,0)),1,0)</f>
        <v>0</v>
      </c>
      <c r="H179" s="3">
        <f>IF(AND(IF('차트 정리 표'!$P$2 = 표메인[[#This Row],[연령대]], 1, 0),IF(COUNT(표장르정리[[#This Row],[Racing]]),1,0)),1,0)</f>
        <v>0</v>
      </c>
      <c r="I179" s="3">
        <f>IF(AND(IF('차트 정리 표'!$P$2 = 표메인[[#This Row],[연령대]], 1, 0),IF(COUNT(표장르정리[[#This Row],[Sport]]),1,0)),1,0)</f>
        <v>0</v>
      </c>
      <c r="J179" s="3">
        <f>IF(AND(IF('차트 정리 표'!$P$2 = 표메인[[#This Row],[연령대]], 1, 0),IF(COUNT(표장르정리[[#This Row],[Stealth]]),1,0)),1,0)</f>
        <v>0</v>
      </c>
      <c r="K179" s="3">
        <f>IF(AND(IF('차트 정리 표'!$P$2 = 표메인[[#This Row],[연령대]], 1, 0),IF(COUNT(표장르정리[[#This Row],[Strategy]]),1,0)),1,0)</f>
        <v>0</v>
      </c>
      <c r="L179" s="3">
        <f>IF(AND(IF('차트 정리 표'!$P$2 = 표메인[[#This Row],[연령대]], 1, 0),IF(COUNT(표장르정리[[#This Row],[Puzzle]]),1,0)),1,0)</f>
        <v>0</v>
      </c>
      <c r="M179" s="3">
        <f>IF(AND(IF('차트 정리 표'!$P$2 = 표메인[[#This Row],[연령대]], 1, 0),IF(COUNT(표장르정리[[#This Row],[Board]]),1,0)),1,0)</f>
        <v>0</v>
      </c>
      <c r="N179" s="3">
        <f>IF(AND(IF('차트 정리 표'!$P$2 = 표메인[[#This Row],[연령대]], 1, 0),IF(COUNT(표장르정리[[#This Row],[Arcade]]),1,0)),1,0)</f>
        <v>0</v>
      </c>
      <c r="O179" s="3">
        <f>IF(AND(IF('차트 정리 표'!$P$2 = 표메인[[#This Row],[연령대]], 1, 0),IF(COUNT(표장르정리[[#This Row],[Simulation]]),1,0)),1,0)</f>
        <v>0</v>
      </c>
      <c r="P179" s="34">
        <f>IF(AND(IF('차트 정리 표'!$P$19 = 표메인[[#This Row],[연령대]], 1, 0),IF('차트 정리 표'!$J$20=표메인[[#This Row],[타격감
시각적 효과]],1,0)),1,0)</f>
        <v>0</v>
      </c>
      <c r="Q179" s="34">
        <f>IF(AND(IF('차트 정리 표'!$P$19 = 표메인[[#This Row],[연령대]], 1, 0),IF('차트 정리 표'!$J$21=표메인[[#This Row],[타격감
시각적 효과]],1,0)),1,0)</f>
        <v>0</v>
      </c>
      <c r="R179" s="34">
        <f>IF(AND(IF('차트 정리 표'!$P$19 = 표메인[[#This Row],[연령대]], 1, 0),IF('차트 정리 표'!$J$22=표메인[[#This Row],[타격감
시각적 효과]],1,0)),1,0)</f>
        <v>0</v>
      </c>
      <c r="S179" s="34">
        <f>IF(AND(IF('차트 정리 표'!$P$19 = 표메인[[#This Row],[연령대]], 1, 0),IF('차트 정리 표'!$J$23=표메인[[#This Row],[타격감
시각적 효과]],1,0)),1,0)</f>
        <v>0</v>
      </c>
      <c r="T179" s="34">
        <f>IF(AND(IF('차트 정리 표'!$P$25 = 표메인[[#This Row],[연령대]], 1, 0),IF('차트 정리 표'!$J$26=표메인[게임몰입도
청각적 효과],1,0)),1,0)</f>
        <v>0</v>
      </c>
      <c r="U179" s="34">
        <f>IF(AND(IF('차트 정리 표'!$P$25 = 표메인[[#This Row],[연령대]], 1, 0),IF('차트 정리 표'!$J$27=표메인[게임몰입도
청각적 효과],1,0)),1,0)</f>
        <v>0</v>
      </c>
      <c r="V179" s="34">
        <f>IF(AND(IF('차트 정리 표'!$P$25 = 표메인[[#This Row],[연령대]], 1, 0),IF('차트 정리 표'!$J$28=표메인[게임몰입도
청각적 효과],1,0)),1,0)</f>
        <v>0</v>
      </c>
    </row>
    <row r="180" spans="1:22" x14ac:dyDescent="0.3">
      <c r="A180" s="3">
        <f>IF(AND(IF('차트 정리 표'!$P$2 = 표메인[[#This Row],[연령대]], 1, 0),IF(COUNT(표장르정리[[#This Row],[RPG]]),1,0)), 1, 0)</f>
        <v>0</v>
      </c>
      <c r="B180" s="3">
        <f>IF(AND(IF('차트 정리 표'!$P$2 = 표메인[[#This Row],[연령대]], 1, 0),IF(COUNT(표장르정리[[#This Row],[AOS]]),1,0)),1,0)</f>
        <v>0</v>
      </c>
      <c r="C180" s="3">
        <f>IF(AND(IF('차트 정리 표'!$P$2 = 표메인[[#This Row],[연령대]], 1, 0),IF(COUNT(표장르정리[[#This Row],[FPS]]),1,0)),1,0)</f>
        <v>0</v>
      </c>
      <c r="D180" s="3">
        <f>IF(AND(IF('차트 정리 표'!$P$2 = 표메인[[#This Row],[연령대]], 1, 0),IF(COUNT(표장르정리[[#This Row],[CCG]]),1,0)),1,0)</f>
        <v>0</v>
      </c>
      <c r="E180" s="3">
        <f>IF(AND(IF('차트 정리 표'!$P$2 = 표메인[[#This Row],[연령대]], 1, 0),IF(COUNT(표장르정리[[#This Row],[Roguelike]]),1,0)),1,0)</f>
        <v>0</v>
      </c>
      <c r="F180" s="3">
        <f>IF(AND(IF('차트 정리 표'!$P$2 = 표메인[[#This Row],[연령대]], 1, 0),IF(COUNT(표장르정리[[#This Row],[Soulslike]]),1,0)),1,0)</f>
        <v>0</v>
      </c>
      <c r="G180" s="3">
        <f>IF(AND(IF('차트 정리 표'!$P$2 = 표메인[[#This Row],[연령대]], 1, 0),IF(COUNT(표장르정리[[#This Row],[Rhythm]]),1,0)),1,0)</f>
        <v>0</v>
      </c>
      <c r="H180" s="3">
        <f>IF(AND(IF('차트 정리 표'!$P$2 = 표메인[[#This Row],[연령대]], 1, 0),IF(COUNT(표장르정리[[#This Row],[Racing]]),1,0)),1,0)</f>
        <v>0</v>
      </c>
      <c r="I180" s="3">
        <f>IF(AND(IF('차트 정리 표'!$P$2 = 표메인[[#This Row],[연령대]], 1, 0),IF(COUNT(표장르정리[[#This Row],[Sport]]),1,0)),1,0)</f>
        <v>0</v>
      </c>
      <c r="J180" s="3">
        <f>IF(AND(IF('차트 정리 표'!$P$2 = 표메인[[#This Row],[연령대]], 1, 0),IF(COUNT(표장르정리[[#This Row],[Stealth]]),1,0)),1,0)</f>
        <v>0</v>
      </c>
      <c r="K180" s="3">
        <f>IF(AND(IF('차트 정리 표'!$P$2 = 표메인[[#This Row],[연령대]], 1, 0),IF(COUNT(표장르정리[[#This Row],[Strategy]]),1,0)),1,0)</f>
        <v>0</v>
      </c>
      <c r="L180" s="3">
        <f>IF(AND(IF('차트 정리 표'!$P$2 = 표메인[[#This Row],[연령대]], 1, 0),IF(COUNT(표장르정리[[#This Row],[Puzzle]]),1,0)),1,0)</f>
        <v>0</v>
      </c>
      <c r="M180" s="3">
        <f>IF(AND(IF('차트 정리 표'!$P$2 = 표메인[[#This Row],[연령대]], 1, 0),IF(COUNT(표장르정리[[#This Row],[Board]]),1,0)),1,0)</f>
        <v>0</v>
      </c>
      <c r="N180" s="3">
        <f>IF(AND(IF('차트 정리 표'!$P$2 = 표메인[[#This Row],[연령대]], 1, 0),IF(COUNT(표장르정리[[#This Row],[Arcade]]),1,0)),1,0)</f>
        <v>0</v>
      </c>
      <c r="O180" s="3">
        <f>IF(AND(IF('차트 정리 표'!$P$2 = 표메인[[#This Row],[연령대]], 1, 0),IF(COUNT(표장르정리[[#This Row],[Simulation]]),1,0)),1,0)</f>
        <v>0</v>
      </c>
      <c r="P180" s="34">
        <f>IF(AND(IF('차트 정리 표'!$P$19 = 표메인[[#This Row],[연령대]], 1, 0),IF('차트 정리 표'!$J$20=표메인[[#This Row],[타격감
시각적 효과]],1,0)),1,0)</f>
        <v>0</v>
      </c>
      <c r="Q180" s="34">
        <f>IF(AND(IF('차트 정리 표'!$P$19 = 표메인[[#This Row],[연령대]], 1, 0),IF('차트 정리 표'!$J$21=표메인[[#This Row],[타격감
시각적 효과]],1,0)),1,0)</f>
        <v>0</v>
      </c>
      <c r="R180" s="34">
        <f>IF(AND(IF('차트 정리 표'!$P$19 = 표메인[[#This Row],[연령대]], 1, 0),IF('차트 정리 표'!$J$22=표메인[[#This Row],[타격감
시각적 효과]],1,0)),1,0)</f>
        <v>0</v>
      </c>
      <c r="S180" s="34">
        <f>IF(AND(IF('차트 정리 표'!$P$19 = 표메인[[#This Row],[연령대]], 1, 0),IF('차트 정리 표'!$J$23=표메인[[#This Row],[타격감
시각적 효과]],1,0)),1,0)</f>
        <v>0</v>
      </c>
      <c r="T180" s="34">
        <f>IF(AND(IF('차트 정리 표'!$P$25 = 표메인[[#This Row],[연령대]], 1, 0),IF('차트 정리 표'!$J$26=표메인[게임몰입도
청각적 효과],1,0)),1,0)</f>
        <v>0</v>
      </c>
      <c r="U180" s="34">
        <f>IF(AND(IF('차트 정리 표'!$P$25 = 표메인[[#This Row],[연령대]], 1, 0),IF('차트 정리 표'!$J$27=표메인[게임몰입도
청각적 효과],1,0)),1,0)</f>
        <v>0</v>
      </c>
      <c r="V180" s="34">
        <f>IF(AND(IF('차트 정리 표'!$P$25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표'!$P$2 = 표메인[[#This Row],[연령대]], 1, 0),IF(COUNT(표장르정리[[#This Row],[RPG]]),1,0)), 1, 0)</f>
        <v>0</v>
      </c>
      <c r="B181" s="3">
        <f>IF(AND(IF('차트 정리 표'!$P$2 = 표메인[[#This Row],[연령대]], 1, 0),IF(COUNT(표장르정리[[#This Row],[AOS]]),1,0)),1,0)</f>
        <v>0</v>
      </c>
      <c r="C181" s="3">
        <f>IF(AND(IF('차트 정리 표'!$P$2 = 표메인[[#This Row],[연령대]], 1, 0),IF(COUNT(표장르정리[[#This Row],[FPS]]),1,0)),1,0)</f>
        <v>0</v>
      </c>
      <c r="D181" s="3">
        <f>IF(AND(IF('차트 정리 표'!$P$2 = 표메인[[#This Row],[연령대]], 1, 0),IF(COUNT(표장르정리[[#This Row],[CCG]]),1,0)),1,0)</f>
        <v>0</v>
      </c>
      <c r="E181" s="3">
        <f>IF(AND(IF('차트 정리 표'!$P$2 = 표메인[[#This Row],[연령대]], 1, 0),IF(COUNT(표장르정리[[#This Row],[Roguelike]]),1,0)),1,0)</f>
        <v>0</v>
      </c>
      <c r="F181" s="3">
        <f>IF(AND(IF('차트 정리 표'!$P$2 = 표메인[[#This Row],[연령대]], 1, 0),IF(COUNT(표장르정리[[#This Row],[Soulslike]]),1,0)),1,0)</f>
        <v>0</v>
      </c>
      <c r="G181" s="3">
        <f>IF(AND(IF('차트 정리 표'!$P$2 = 표메인[[#This Row],[연령대]], 1, 0),IF(COUNT(표장르정리[[#This Row],[Rhythm]]),1,0)),1,0)</f>
        <v>0</v>
      </c>
      <c r="H181" s="3">
        <f>IF(AND(IF('차트 정리 표'!$P$2 = 표메인[[#This Row],[연령대]], 1, 0),IF(COUNT(표장르정리[[#This Row],[Racing]]),1,0)),1,0)</f>
        <v>0</v>
      </c>
      <c r="I181" s="3">
        <f>IF(AND(IF('차트 정리 표'!$P$2 = 표메인[[#This Row],[연령대]], 1, 0),IF(COUNT(표장르정리[[#This Row],[Sport]]),1,0)),1,0)</f>
        <v>0</v>
      </c>
      <c r="J181" s="3">
        <f>IF(AND(IF('차트 정리 표'!$P$2 = 표메인[[#This Row],[연령대]], 1, 0),IF(COUNT(표장르정리[[#This Row],[Stealth]]),1,0)),1,0)</f>
        <v>0</v>
      </c>
      <c r="K181" s="3">
        <f>IF(AND(IF('차트 정리 표'!$P$2 = 표메인[[#This Row],[연령대]], 1, 0),IF(COUNT(표장르정리[[#This Row],[Strategy]]),1,0)),1,0)</f>
        <v>0</v>
      </c>
      <c r="L181" s="3">
        <f>IF(AND(IF('차트 정리 표'!$P$2 = 표메인[[#This Row],[연령대]], 1, 0),IF(COUNT(표장르정리[[#This Row],[Puzzle]]),1,0)),1,0)</f>
        <v>0</v>
      </c>
      <c r="M181" s="3">
        <f>IF(AND(IF('차트 정리 표'!$P$2 = 표메인[[#This Row],[연령대]], 1, 0),IF(COUNT(표장르정리[[#This Row],[Board]]),1,0)),1,0)</f>
        <v>0</v>
      </c>
      <c r="N181" s="3">
        <f>IF(AND(IF('차트 정리 표'!$P$2 = 표메인[[#This Row],[연령대]], 1, 0),IF(COUNT(표장르정리[[#This Row],[Arcade]]),1,0)),1,0)</f>
        <v>0</v>
      </c>
      <c r="O181" s="3">
        <f>IF(AND(IF('차트 정리 표'!$P$2 = 표메인[[#This Row],[연령대]], 1, 0),IF(COUNT(표장르정리[[#This Row],[Simulation]]),1,0)),1,0)</f>
        <v>0</v>
      </c>
      <c r="P181" s="34">
        <f>IF(AND(IF('차트 정리 표'!$P$19 = 표메인[[#This Row],[연령대]], 1, 0),IF('차트 정리 표'!$J$20=표메인[[#This Row],[타격감
시각적 효과]],1,0)),1,0)</f>
        <v>0</v>
      </c>
      <c r="Q181" s="34">
        <f>IF(AND(IF('차트 정리 표'!$P$19 = 표메인[[#This Row],[연령대]], 1, 0),IF('차트 정리 표'!$J$21=표메인[[#This Row],[타격감
시각적 효과]],1,0)),1,0)</f>
        <v>0</v>
      </c>
      <c r="R181" s="34">
        <f>IF(AND(IF('차트 정리 표'!$P$19 = 표메인[[#This Row],[연령대]], 1, 0),IF('차트 정리 표'!$J$22=표메인[[#This Row],[타격감
시각적 효과]],1,0)),1,0)</f>
        <v>0</v>
      </c>
      <c r="S181" s="34">
        <f>IF(AND(IF('차트 정리 표'!$P$19 = 표메인[[#This Row],[연령대]], 1, 0),IF('차트 정리 표'!$J$23=표메인[[#This Row],[타격감
시각적 효과]],1,0)),1,0)</f>
        <v>0</v>
      </c>
      <c r="T181" s="34">
        <f>IF(AND(IF('차트 정리 표'!$P$25 = 표메인[[#This Row],[연령대]], 1, 0),IF('차트 정리 표'!$J$26=표메인[게임몰입도
청각적 효과],1,0)),1,0)</f>
        <v>0</v>
      </c>
      <c r="U181" s="34">
        <f>IF(AND(IF('차트 정리 표'!$P$25 = 표메인[[#This Row],[연령대]], 1, 0),IF('차트 정리 표'!$J$27=표메인[게임몰입도
청각적 효과],1,0)),1,0)</f>
        <v>0</v>
      </c>
      <c r="V181" s="34">
        <f>IF(AND(IF('차트 정리 표'!$P$25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표'!$P$2 = 표메인[[#This Row],[연령대]], 1, 0),IF(COUNT(표장르정리[[#This Row],[RPG]]),1,0)), 1, 0)</f>
        <v>0</v>
      </c>
      <c r="B182" s="3">
        <f>IF(AND(IF('차트 정리 표'!$P$2 = 표메인[[#This Row],[연령대]], 1, 0),IF(COUNT(표장르정리[[#This Row],[AOS]]),1,0)),1,0)</f>
        <v>0</v>
      </c>
      <c r="C182" s="3">
        <f>IF(AND(IF('차트 정리 표'!$P$2 = 표메인[[#This Row],[연령대]], 1, 0),IF(COUNT(표장르정리[[#This Row],[FPS]]),1,0)),1,0)</f>
        <v>0</v>
      </c>
      <c r="D182" s="3">
        <f>IF(AND(IF('차트 정리 표'!$P$2 = 표메인[[#This Row],[연령대]], 1, 0),IF(COUNT(표장르정리[[#This Row],[CCG]]),1,0)),1,0)</f>
        <v>0</v>
      </c>
      <c r="E182" s="3">
        <f>IF(AND(IF('차트 정리 표'!$P$2 = 표메인[[#This Row],[연령대]], 1, 0),IF(COUNT(표장르정리[[#This Row],[Roguelike]]),1,0)),1,0)</f>
        <v>0</v>
      </c>
      <c r="F182" s="3">
        <f>IF(AND(IF('차트 정리 표'!$P$2 = 표메인[[#This Row],[연령대]], 1, 0),IF(COUNT(표장르정리[[#This Row],[Soulslike]]),1,0)),1,0)</f>
        <v>0</v>
      </c>
      <c r="G182" s="3">
        <f>IF(AND(IF('차트 정리 표'!$P$2 = 표메인[[#This Row],[연령대]], 1, 0),IF(COUNT(표장르정리[[#This Row],[Rhythm]]),1,0)),1,0)</f>
        <v>0</v>
      </c>
      <c r="H182" s="3">
        <f>IF(AND(IF('차트 정리 표'!$P$2 = 표메인[[#This Row],[연령대]], 1, 0),IF(COUNT(표장르정리[[#This Row],[Racing]]),1,0)),1,0)</f>
        <v>0</v>
      </c>
      <c r="I182" s="3">
        <f>IF(AND(IF('차트 정리 표'!$P$2 = 표메인[[#This Row],[연령대]], 1, 0),IF(COUNT(표장르정리[[#This Row],[Sport]]),1,0)),1,0)</f>
        <v>0</v>
      </c>
      <c r="J182" s="3">
        <f>IF(AND(IF('차트 정리 표'!$P$2 = 표메인[[#This Row],[연령대]], 1, 0),IF(COUNT(표장르정리[[#This Row],[Stealth]]),1,0)),1,0)</f>
        <v>0</v>
      </c>
      <c r="K182" s="3">
        <f>IF(AND(IF('차트 정리 표'!$P$2 = 표메인[[#This Row],[연령대]], 1, 0),IF(COUNT(표장르정리[[#This Row],[Strategy]]),1,0)),1,0)</f>
        <v>0</v>
      </c>
      <c r="L182" s="3">
        <f>IF(AND(IF('차트 정리 표'!$P$2 = 표메인[[#This Row],[연령대]], 1, 0),IF(COUNT(표장르정리[[#This Row],[Puzzle]]),1,0)),1,0)</f>
        <v>0</v>
      </c>
      <c r="M182" s="3">
        <f>IF(AND(IF('차트 정리 표'!$P$2 = 표메인[[#This Row],[연령대]], 1, 0),IF(COUNT(표장르정리[[#This Row],[Board]]),1,0)),1,0)</f>
        <v>0</v>
      </c>
      <c r="N182" s="3">
        <f>IF(AND(IF('차트 정리 표'!$P$2 = 표메인[[#This Row],[연령대]], 1, 0),IF(COUNT(표장르정리[[#This Row],[Arcade]]),1,0)),1,0)</f>
        <v>0</v>
      </c>
      <c r="O182" s="3">
        <f>IF(AND(IF('차트 정리 표'!$P$2 = 표메인[[#This Row],[연령대]], 1, 0),IF(COUNT(표장르정리[[#This Row],[Simulation]]),1,0)),1,0)</f>
        <v>0</v>
      </c>
      <c r="P182" s="34">
        <f>IF(AND(IF('차트 정리 표'!$P$19 = 표메인[[#This Row],[연령대]], 1, 0),IF('차트 정리 표'!$J$20=표메인[[#This Row],[타격감
시각적 효과]],1,0)),1,0)</f>
        <v>0</v>
      </c>
      <c r="Q182" s="34">
        <f>IF(AND(IF('차트 정리 표'!$P$19 = 표메인[[#This Row],[연령대]], 1, 0),IF('차트 정리 표'!$J$21=표메인[[#This Row],[타격감
시각적 효과]],1,0)),1,0)</f>
        <v>0</v>
      </c>
      <c r="R182" s="34">
        <f>IF(AND(IF('차트 정리 표'!$P$19 = 표메인[[#This Row],[연령대]], 1, 0),IF('차트 정리 표'!$J$22=표메인[[#This Row],[타격감
시각적 효과]],1,0)),1,0)</f>
        <v>0</v>
      </c>
      <c r="S182" s="34">
        <f>IF(AND(IF('차트 정리 표'!$P$19 = 표메인[[#This Row],[연령대]], 1, 0),IF('차트 정리 표'!$J$23=표메인[[#This Row],[타격감
시각적 효과]],1,0)),1,0)</f>
        <v>0</v>
      </c>
      <c r="T182" s="34">
        <f>IF(AND(IF('차트 정리 표'!$P$25 = 표메인[[#This Row],[연령대]], 1, 0),IF('차트 정리 표'!$J$26=표메인[게임몰입도
청각적 효과],1,0)),1,0)</f>
        <v>0</v>
      </c>
      <c r="U182" s="34">
        <f>IF(AND(IF('차트 정리 표'!$P$25 = 표메인[[#This Row],[연령대]], 1, 0),IF('차트 정리 표'!$J$27=표메인[게임몰입도
청각적 효과],1,0)),1,0)</f>
        <v>0</v>
      </c>
      <c r="V182" s="34">
        <f>IF(AND(IF('차트 정리 표'!$P$25 = 표메인[[#This Row],[연령대]], 1, 0),IF('차트 정리 표'!$J$28=표메인[게임몰입도
청각적 효과],1,0)),1,0)</f>
        <v>0</v>
      </c>
    </row>
    <row r="183" spans="1:22" x14ac:dyDescent="0.3">
      <c r="A183" s="3">
        <f>IF(AND(IF('차트 정리 표'!$P$2 = 표메인[[#This Row],[연령대]], 1, 0),IF(COUNT(표장르정리[[#This Row],[RPG]]),1,0)), 1, 0)</f>
        <v>0</v>
      </c>
      <c r="B183" s="3">
        <f>IF(AND(IF('차트 정리 표'!$P$2 = 표메인[[#This Row],[연령대]], 1, 0),IF(COUNT(표장르정리[[#This Row],[AOS]]),1,0)),1,0)</f>
        <v>0</v>
      </c>
      <c r="C183" s="3">
        <f>IF(AND(IF('차트 정리 표'!$P$2 = 표메인[[#This Row],[연령대]], 1, 0),IF(COUNT(표장르정리[[#This Row],[FPS]]),1,0)),1,0)</f>
        <v>0</v>
      </c>
      <c r="D183" s="3">
        <f>IF(AND(IF('차트 정리 표'!$P$2 = 표메인[[#This Row],[연령대]], 1, 0),IF(COUNT(표장르정리[[#This Row],[CCG]]),1,0)),1,0)</f>
        <v>0</v>
      </c>
      <c r="E183" s="3">
        <f>IF(AND(IF('차트 정리 표'!$P$2 = 표메인[[#This Row],[연령대]], 1, 0),IF(COUNT(표장르정리[[#This Row],[Roguelike]]),1,0)),1,0)</f>
        <v>0</v>
      </c>
      <c r="F183" s="3">
        <f>IF(AND(IF('차트 정리 표'!$P$2 = 표메인[[#This Row],[연령대]], 1, 0),IF(COUNT(표장르정리[[#This Row],[Soulslike]]),1,0)),1,0)</f>
        <v>0</v>
      </c>
      <c r="G183" s="3">
        <f>IF(AND(IF('차트 정리 표'!$P$2 = 표메인[[#This Row],[연령대]], 1, 0),IF(COUNT(표장르정리[[#This Row],[Rhythm]]),1,0)),1,0)</f>
        <v>0</v>
      </c>
      <c r="H183" s="3">
        <f>IF(AND(IF('차트 정리 표'!$P$2 = 표메인[[#This Row],[연령대]], 1, 0),IF(COUNT(표장르정리[[#This Row],[Racing]]),1,0)),1,0)</f>
        <v>0</v>
      </c>
      <c r="I183" s="3">
        <f>IF(AND(IF('차트 정리 표'!$P$2 = 표메인[[#This Row],[연령대]], 1, 0),IF(COUNT(표장르정리[[#This Row],[Sport]]),1,0)),1,0)</f>
        <v>0</v>
      </c>
      <c r="J183" s="3">
        <f>IF(AND(IF('차트 정리 표'!$P$2 = 표메인[[#This Row],[연령대]], 1, 0),IF(COUNT(표장르정리[[#This Row],[Stealth]]),1,0)),1,0)</f>
        <v>0</v>
      </c>
      <c r="K183" s="3">
        <f>IF(AND(IF('차트 정리 표'!$P$2 = 표메인[[#This Row],[연령대]], 1, 0),IF(COUNT(표장르정리[[#This Row],[Strategy]]),1,0)),1,0)</f>
        <v>0</v>
      </c>
      <c r="L183" s="3">
        <f>IF(AND(IF('차트 정리 표'!$P$2 = 표메인[[#This Row],[연령대]], 1, 0),IF(COUNT(표장르정리[[#This Row],[Puzzle]]),1,0)),1,0)</f>
        <v>0</v>
      </c>
      <c r="M183" s="3">
        <f>IF(AND(IF('차트 정리 표'!$P$2 = 표메인[[#This Row],[연령대]], 1, 0),IF(COUNT(표장르정리[[#This Row],[Board]]),1,0)),1,0)</f>
        <v>0</v>
      </c>
      <c r="N183" s="3">
        <f>IF(AND(IF('차트 정리 표'!$P$2 = 표메인[[#This Row],[연령대]], 1, 0),IF(COUNT(표장르정리[[#This Row],[Arcade]]),1,0)),1,0)</f>
        <v>0</v>
      </c>
      <c r="O183" s="3">
        <f>IF(AND(IF('차트 정리 표'!$P$2 = 표메인[[#This Row],[연령대]], 1, 0),IF(COUNT(표장르정리[[#This Row],[Simulation]]),1,0)),1,0)</f>
        <v>0</v>
      </c>
      <c r="P183" s="34">
        <f>IF(AND(IF('차트 정리 표'!$P$19 = 표메인[[#This Row],[연령대]], 1, 0),IF('차트 정리 표'!$J$20=표메인[[#This Row],[타격감
시각적 효과]],1,0)),1,0)</f>
        <v>0</v>
      </c>
      <c r="Q183" s="34">
        <f>IF(AND(IF('차트 정리 표'!$P$19 = 표메인[[#This Row],[연령대]], 1, 0),IF('차트 정리 표'!$J$21=표메인[[#This Row],[타격감
시각적 효과]],1,0)),1,0)</f>
        <v>0</v>
      </c>
      <c r="R183" s="34">
        <f>IF(AND(IF('차트 정리 표'!$P$19 = 표메인[[#This Row],[연령대]], 1, 0),IF('차트 정리 표'!$J$22=표메인[[#This Row],[타격감
시각적 효과]],1,0)),1,0)</f>
        <v>0</v>
      </c>
      <c r="S183" s="34">
        <f>IF(AND(IF('차트 정리 표'!$P$19 = 표메인[[#This Row],[연령대]], 1, 0),IF('차트 정리 표'!$J$23=표메인[[#This Row],[타격감
시각적 효과]],1,0)),1,0)</f>
        <v>0</v>
      </c>
      <c r="T183" s="34">
        <f>IF(AND(IF('차트 정리 표'!$P$25 = 표메인[[#This Row],[연령대]], 1, 0),IF('차트 정리 표'!$J$26=표메인[게임몰입도
청각적 효과],1,0)),1,0)</f>
        <v>0</v>
      </c>
      <c r="U183" s="34">
        <f>IF(AND(IF('차트 정리 표'!$P$25 = 표메인[[#This Row],[연령대]], 1, 0),IF('차트 정리 표'!$J$27=표메인[게임몰입도
청각적 효과],1,0)),1,0)</f>
        <v>0</v>
      </c>
      <c r="V183" s="34">
        <f>IF(AND(IF('차트 정리 표'!$P$25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표'!$P$2 = 표메인[[#This Row],[연령대]], 1, 0),IF(COUNT(표장르정리[[#This Row],[RPG]]),1,0)), 1, 0)</f>
        <v>0</v>
      </c>
      <c r="B184" s="3">
        <f>IF(AND(IF('차트 정리 표'!$P$2 = 표메인[[#This Row],[연령대]], 1, 0),IF(COUNT(표장르정리[[#This Row],[AOS]]),1,0)),1,0)</f>
        <v>0</v>
      </c>
      <c r="C184" s="3">
        <f>IF(AND(IF('차트 정리 표'!$P$2 = 표메인[[#This Row],[연령대]], 1, 0),IF(COUNT(표장르정리[[#This Row],[FPS]]),1,0)),1,0)</f>
        <v>0</v>
      </c>
      <c r="D184" s="3">
        <f>IF(AND(IF('차트 정리 표'!$P$2 = 표메인[[#This Row],[연령대]], 1, 0),IF(COUNT(표장르정리[[#This Row],[CCG]]),1,0)),1,0)</f>
        <v>0</v>
      </c>
      <c r="E184" s="3">
        <f>IF(AND(IF('차트 정리 표'!$P$2 = 표메인[[#This Row],[연령대]], 1, 0),IF(COUNT(표장르정리[[#This Row],[Roguelike]]),1,0)),1,0)</f>
        <v>0</v>
      </c>
      <c r="F184" s="3">
        <f>IF(AND(IF('차트 정리 표'!$P$2 = 표메인[[#This Row],[연령대]], 1, 0),IF(COUNT(표장르정리[[#This Row],[Soulslike]]),1,0)),1,0)</f>
        <v>0</v>
      </c>
      <c r="G184" s="3">
        <f>IF(AND(IF('차트 정리 표'!$P$2 = 표메인[[#This Row],[연령대]], 1, 0),IF(COUNT(표장르정리[[#This Row],[Rhythm]]),1,0)),1,0)</f>
        <v>0</v>
      </c>
      <c r="H184" s="3">
        <f>IF(AND(IF('차트 정리 표'!$P$2 = 표메인[[#This Row],[연령대]], 1, 0),IF(COUNT(표장르정리[[#This Row],[Racing]]),1,0)),1,0)</f>
        <v>0</v>
      </c>
      <c r="I184" s="3">
        <f>IF(AND(IF('차트 정리 표'!$P$2 = 표메인[[#This Row],[연령대]], 1, 0),IF(COUNT(표장르정리[[#This Row],[Sport]]),1,0)),1,0)</f>
        <v>0</v>
      </c>
      <c r="J184" s="3">
        <f>IF(AND(IF('차트 정리 표'!$P$2 = 표메인[[#This Row],[연령대]], 1, 0),IF(COUNT(표장르정리[[#This Row],[Stealth]]),1,0)),1,0)</f>
        <v>0</v>
      </c>
      <c r="K184" s="3">
        <f>IF(AND(IF('차트 정리 표'!$P$2 = 표메인[[#This Row],[연령대]], 1, 0),IF(COUNT(표장르정리[[#This Row],[Strategy]]),1,0)),1,0)</f>
        <v>0</v>
      </c>
      <c r="L184" s="3">
        <f>IF(AND(IF('차트 정리 표'!$P$2 = 표메인[[#This Row],[연령대]], 1, 0),IF(COUNT(표장르정리[[#This Row],[Puzzle]]),1,0)),1,0)</f>
        <v>0</v>
      </c>
      <c r="M184" s="3">
        <f>IF(AND(IF('차트 정리 표'!$P$2 = 표메인[[#This Row],[연령대]], 1, 0),IF(COUNT(표장르정리[[#This Row],[Board]]),1,0)),1,0)</f>
        <v>0</v>
      </c>
      <c r="N184" s="3">
        <f>IF(AND(IF('차트 정리 표'!$P$2 = 표메인[[#This Row],[연령대]], 1, 0),IF(COUNT(표장르정리[[#This Row],[Arcade]]),1,0)),1,0)</f>
        <v>0</v>
      </c>
      <c r="O184" s="3">
        <f>IF(AND(IF('차트 정리 표'!$P$2 = 표메인[[#This Row],[연령대]], 1, 0),IF(COUNT(표장르정리[[#This Row],[Simulation]]),1,0)),1,0)</f>
        <v>0</v>
      </c>
      <c r="P184" s="34">
        <f>IF(AND(IF('차트 정리 표'!$P$19 = 표메인[[#This Row],[연령대]], 1, 0),IF('차트 정리 표'!$J$20=표메인[[#This Row],[타격감
시각적 효과]],1,0)),1,0)</f>
        <v>0</v>
      </c>
      <c r="Q184" s="34">
        <f>IF(AND(IF('차트 정리 표'!$P$19 = 표메인[[#This Row],[연령대]], 1, 0),IF('차트 정리 표'!$J$21=표메인[[#This Row],[타격감
시각적 효과]],1,0)),1,0)</f>
        <v>0</v>
      </c>
      <c r="R184" s="34">
        <f>IF(AND(IF('차트 정리 표'!$P$19 = 표메인[[#This Row],[연령대]], 1, 0),IF('차트 정리 표'!$J$22=표메인[[#This Row],[타격감
시각적 효과]],1,0)),1,0)</f>
        <v>0</v>
      </c>
      <c r="S184" s="34">
        <f>IF(AND(IF('차트 정리 표'!$P$19 = 표메인[[#This Row],[연령대]], 1, 0),IF('차트 정리 표'!$J$23=표메인[[#This Row],[타격감
시각적 효과]],1,0)),1,0)</f>
        <v>0</v>
      </c>
      <c r="T184" s="34">
        <f>IF(AND(IF('차트 정리 표'!$P$25 = 표메인[[#This Row],[연령대]], 1, 0),IF('차트 정리 표'!$J$26=표메인[게임몰입도
청각적 효과],1,0)),1,0)</f>
        <v>0</v>
      </c>
      <c r="U184" s="34">
        <f>IF(AND(IF('차트 정리 표'!$P$25 = 표메인[[#This Row],[연령대]], 1, 0),IF('차트 정리 표'!$J$27=표메인[게임몰입도
청각적 효과],1,0)),1,0)</f>
        <v>0</v>
      </c>
      <c r="V184" s="34">
        <f>IF(AND(IF('차트 정리 표'!$P$25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표'!$P$2 = 표메인[[#This Row],[연령대]], 1, 0),IF(COUNT(표장르정리[[#This Row],[RPG]]),1,0)), 1, 0)</f>
        <v>0</v>
      </c>
      <c r="B185" s="3">
        <f>IF(AND(IF('차트 정리 표'!$P$2 = 표메인[[#This Row],[연령대]], 1, 0),IF(COUNT(표장르정리[[#This Row],[AOS]]),1,0)),1,0)</f>
        <v>0</v>
      </c>
      <c r="C185" s="3">
        <f>IF(AND(IF('차트 정리 표'!$P$2 = 표메인[[#This Row],[연령대]], 1, 0),IF(COUNT(표장르정리[[#This Row],[FPS]]),1,0)),1,0)</f>
        <v>1</v>
      </c>
      <c r="D185" s="3">
        <f>IF(AND(IF('차트 정리 표'!$P$2 = 표메인[[#This Row],[연령대]], 1, 0),IF(COUNT(표장르정리[[#This Row],[CCG]]),1,0)),1,0)</f>
        <v>0</v>
      </c>
      <c r="E185" s="3">
        <f>IF(AND(IF('차트 정리 표'!$P$2 = 표메인[[#This Row],[연령대]], 1, 0),IF(COUNT(표장르정리[[#This Row],[Roguelike]]),1,0)),1,0)</f>
        <v>0</v>
      </c>
      <c r="F185" s="3">
        <f>IF(AND(IF('차트 정리 표'!$P$2 = 표메인[[#This Row],[연령대]], 1, 0),IF(COUNT(표장르정리[[#This Row],[Soulslike]]),1,0)),1,0)</f>
        <v>0</v>
      </c>
      <c r="G185" s="3">
        <f>IF(AND(IF('차트 정리 표'!$P$2 = 표메인[[#This Row],[연령대]], 1, 0),IF(COUNT(표장르정리[[#This Row],[Rhythm]]),1,0)),1,0)</f>
        <v>0</v>
      </c>
      <c r="H185" s="3">
        <f>IF(AND(IF('차트 정리 표'!$P$2 = 표메인[[#This Row],[연령대]], 1, 0),IF(COUNT(표장르정리[[#This Row],[Racing]]),1,0)),1,0)</f>
        <v>0</v>
      </c>
      <c r="I185" s="3">
        <f>IF(AND(IF('차트 정리 표'!$P$2 = 표메인[[#This Row],[연령대]], 1, 0),IF(COUNT(표장르정리[[#This Row],[Sport]]),1,0)),1,0)</f>
        <v>0</v>
      </c>
      <c r="J185" s="3">
        <f>IF(AND(IF('차트 정리 표'!$P$2 = 표메인[[#This Row],[연령대]], 1, 0),IF(COUNT(표장르정리[[#This Row],[Stealth]]),1,0)),1,0)</f>
        <v>0</v>
      </c>
      <c r="K185" s="3">
        <f>IF(AND(IF('차트 정리 표'!$P$2 = 표메인[[#This Row],[연령대]], 1, 0),IF(COUNT(표장르정리[[#This Row],[Strategy]]),1,0)),1,0)</f>
        <v>0</v>
      </c>
      <c r="L185" s="3">
        <f>IF(AND(IF('차트 정리 표'!$P$2 = 표메인[[#This Row],[연령대]], 1, 0),IF(COUNT(표장르정리[[#This Row],[Puzzle]]),1,0)),1,0)</f>
        <v>0</v>
      </c>
      <c r="M185" s="3">
        <f>IF(AND(IF('차트 정리 표'!$P$2 = 표메인[[#This Row],[연령대]], 1, 0),IF(COUNT(표장르정리[[#This Row],[Board]]),1,0)),1,0)</f>
        <v>0</v>
      </c>
      <c r="N185" s="3">
        <f>IF(AND(IF('차트 정리 표'!$P$2 = 표메인[[#This Row],[연령대]], 1, 0),IF(COUNT(표장르정리[[#This Row],[Arcade]]),1,0)),1,0)</f>
        <v>0</v>
      </c>
      <c r="O185" s="3">
        <f>IF(AND(IF('차트 정리 표'!$P$2 = 표메인[[#This Row],[연령대]], 1, 0),IF(COUNT(표장르정리[[#This Row],[Simulation]]),1,0)),1,0)</f>
        <v>0</v>
      </c>
      <c r="P185" s="34">
        <f>IF(AND(IF('차트 정리 표'!$P$19 = 표메인[[#This Row],[연령대]], 1, 0),IF('차트 정리 표'!$J$20=표메인[[#This Row],[타격감
시각적 효과]],1,0)),1,0)</f>
        <v>1</v>
      </c>
      <c r="Q185" s="34">
        <f>IF(AND(IF('차트 정리 표'!$P$19 = 표메인[[#This Row],[연령대]], 1, 0),IF('차트 정리 표'!$J$21=표메인[[#This Row],[타격감
시각적 효과]],1,0)),1,0)</f>
        <v>0</v>
      </c>
      <c r="R185" s="34">
        <f>IF(AND(IF('차트 정리 표'!$P$19 = 표메인[[#This Row],[연령대]], 1, 0),IF('차트 정리 표'!$J$22=표메인[[#This Row],[타격감
시각적 효과]],1,0)),1,0)</f>
        <v>0</v>
      </c>
      <c r="S185" s="34">
        <f>IF(AND(IF('차트 정리 표'!$P$19 = 표메인[[#This Row],[연령대]], 1, 0),IF('차트 정리 표'!$J$23=표메인[[#This Row],[타격감
시각적 효과]],1,0)),1,0)</f>
        <v>0</v>
      </c>
      <c r="T185" s="34">
        <f>IF(AND(IF('차트 정리 표'!$P$25 = 표메인[[#This Row],[연령대]], 1, 0),IF('차트 정리 표'!$J$26=표메인[게임몰입도
청각적 효과],1,0)),1,0)</f>
        <v>1</v>
      </c>
      <c r="U185" s="34">
        <f>IF(AND(IF('차트 정리 표'!$P$25 = 표메인[[#This Row],[연령대]], 1, 0),IF('차트 정리 표'!$J$27=표메인[게임몰입도
청각적 효과],1,0)),1,0)</f>
        <v>0</v>
      </c>
      <c r="V185" s="34">
        <f>IF(AND(IF('차트 정리 표'!$P$25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표'!$P$2 = 표메인[[#This Row],[연령대]], 1, 0),IF(COUNT(표장르정리[[#This Row],[RPG]]),1,0)), 1, 0)</f>
        <v>1</v>
      </c>
      <c r="B186" s="3">
        <f>IF(AND(IF('차트 정리 표'!$P$2 = 표메인[[#This Row],[연령대]], 1, 0),IF(COUNT(표장르정리[[#This Row],[AOS]]),1,0)),1,0)</f>
        <v>0</v>
      </c>
      <c r="C186" s="3">
        <f>IF(AND(IF('차트 정리 표'!$P$2 = 표메인[[#This Row],[연령대]], 1, 0),IF(COUNT(표장르정리[[#This Row],[FPS]]),1,0)),1,0)</f>
        <v>0</v>
      </c>
      <c r="D186" s="3">
        <f>IF(AND(IF('차트 정리 표'!$P$2 = 표메인[[#This Row],[연령대]], 1, 0),IF(COUNT(표장르정리[[#This Row],[CCG]]),1,0)),1,0)</f>
        <v>0</v>
      </c>
      <c r="E186" s="3">
        <f>IF(AND(IF('차트 정리 표'!$P$2 = 표메인[[#This Row],[연령대]], 1, 0),IF(COUNT(표장르정리[[#This Row],[Roguelike]]),1,0)),1,0)</f>
        <v>0</v>
      </c>
      <c r="F186" s="3">
        <f>IF(AND(IF('차트 정리 표'!$P$2 = 표메인[[#This Row],[연령대]], 1, 0),IF(COUNT(표장르정리[[#This Row],[Soulslike]]),1,0)),1,0)</f>
        <v>0</v>
      </c>
      <c r="G186" s="3">
        <f>IF(AND(IF('차트 정리 표'!$P$2 = 표메인[[#This Row],[연령대]], 1, 0),IF(COUNT(표장르정리[[#This Row],[Rhythm]]),1,0)),1,0)</f>
        <v>0</v>
      </c>
      <c r="H186" s="3">
        <f>IF(AND(IF('차트 정리 표'!$P$2 = 표메인[[#This Row],[연령대]], 1, 0),IF(COUNT(표장르정리[[#This Row],[Racing]]),1,0)),1,0)</f>
        <v>0</v>
      </c>
      <c r="I186" s="3">
        <f>IF(AND(IF('차트 정리 표'!$P$2 = 표메인[[#This Row],[연령대]], 1, 0),IF(COUNT(표장르정리[[#This Row],[Sport]]),1,0)),1,0)</f>
        <v>0</v>
      </c>
      <c r="J186" s="3">
        <f>IF(AND(IF('차트 정리 표'!$P$2 = 표메인[[#This Row],[연령대]], 1, 0),IF(COUNT(표장르정리[[#This Row],[Stealth]]),1,0)),1,0)</f>
        <v>0</v>
      </c>
      <c r="K186" s="3">
        <f>IF(AND(IF('차트 정리 표'!$P$2 = 표메인[[#This Row],[연령대]], 1, 0),IF(COUNT(표장르정리[[#This Row],[Strategy]]),1,0)),1,0)</f>
        <v>0</v>
      </c>
      <c r="L186" s="3">
        <f>IF(AND(IF('차트 정리 표'!$P$2 = 표메인[[#This Row],[연령대]], 1, 0),IF(COUNT(표장르정리[[#This Row],[Puzzle]]),1,0)),1,0)</f>
        <v>0</v>
      </c>
      <c r="M186" s="3">
        <f>IF(AND(IF('차트 정리 표'!$P$2 = 표메인[[#This Row],[연령대]], 1, 0),IF(COUNT(표장르정리[[#This Row],[Board]]),1,0)),1,0)</f>
        <v>0</v>
      </c>
      <c r="N186" s="3">
        <f>IF(AND(IF('차트 정리 표'!$P$2 = 표메인[[#This Row],[연령대]], 1, 0),IF(COUNT(표장르정리[[#This Row],[Arcade]]),1,0)),1,0)</f>
        <v>0</v>
      </c>
      <c r="O186" s="3">
        <f>IF(AND(IF('차트 정리 표'!$P$2 = 표메인[[#This Row],[연령대]], 1, 0),IF(COUNT(표장르정리[[#This Row],[Simulation]]),1,0)),1,0)</f>
        <v>0</v>
      </c>
      <c r="P186" s="34">
        <f>IF(AND(IF('차트 정리 표'!$P$19 = 표메인[[#This Row],[연령대]], 1, 0),IF('차트 정리 표'!$J$20=표메인[[#This Row],[타격감
시각적 효과]],1,0)),1,0)</f>
        <v>0</v>
      </c>
      <c r="Q186" s="34">
        <f>IF(AND(IF('차트 정리 표'!$P$19 = 표메인[[#This Row],[연령대]], 1, 0),IF('차트 정리 표'!$J$21=표메인[[#This Row],[타격감
시각적 효과]],1,0)),1,0)</f>
        <v>1</v>
      </c>
      <c r="R186" s="34">
        <f>IF(AND(IF('차트 정리 표'!$P$19 = 표메인[[#This Row],[연령대]], 1, 0),IF('차트 정리 표'!$J$22=표메인[[#This Row],[타격감
시각적 효과]],1,0)),1,0)</f>
        <v>0</v>
      </c>
      <c r="S186" s="34">
        <f>IF(AND(IF('차트 정리 표'!$P$19 = 표메인[[#This Row],[연령대]], 1, 0),IF('차트 정리 표'!$J$23=표메인[[#This Row],[타격감
시각적 효과]],1,0)),1,0)</f>
        <v>0</v>
      </c>
      <c r="T186" s="34">
        <f>IF(AND(IF('차트 정리 표'!$P$25 = 표메인[[#This Row],[연령대]], 1, 0),IF('차트 정리 표'!$J$26=표메인[게임몰입도
청각적 효과],1,0)),1,0)</f>
        <v>1</v>
      </c>
      <c r="U186" s="34">
        <f>IF(AND(IF('차트 정리 표'!$P$25 = 표메인[[#This Row],[연령대]], 1, 0),IF('차트 정리 표'!$J$27=표메인[게임몰입도
청각적 효과],1,0)),1,0)</f>
        <v>0</v>
      </c>
      <c r="V186" s="34">
        <f>IF(AND(IF('차트 정리 표'!$P$25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표'!$P$2 = 표메인[[#This Row],[연령대]], 1, 0),IF(COUNT(표장르정리[[#This Row],[RPG]]),1,0)), 1, 0)</f>
        <v>0</v>
      </c>
      <c r="B187" s="3">
        <f>IF(AND(IF('차트 정리 표'!$P$2 = 표메인[[#This Row],[연령대]], 1, 0),IF(COUNT(표장르정리[[#This Row],[AOS]]),1,0)),1,0)</f>
        <v>0</v>
      </c>
      <c r="C187" s="3">
        <f>IF(AND(IF('차트 정리 표'!$P$2 = 표메인[[#This Row],[연령대]], 1, 0),IF(COUNT(표장르정리[[#This Row],[FPS]]),1,0)),1,0)</f>
        <v>1</v>
      </c>
      <c r="D187" s="3">
        <f>IF(AND(IF('차트 정리 표'!$P$2 = 표메인[[#This Row],[연령대]], 1, 0),IF(COUNT(표장르정리[[#This Row],[CCG]]),1,0)),1,0)</f>
        <v>0</v>
      </c>
      <c r="E187" s="3">
        <f>IF(AND(IF('차트 정리 표'!$P$2 = 표메인[[#This Row],[연령대]], 1, 0),IF(COUNT(표장르정리[[#This Row],[Roguelike]]),1,0)),1,0)</f>
        <v>0</v>
      </c>
      <c r="F187" s="3">
        <f>IF(AND(IF('차트 정리 표'!$P$2 = 표메인[[#This Row],[연령대]], 1, 0),IF(COUNT(표장르정리[[#This Row],[Soulslike]]),1,0)),1,0)</f>
        <v>0</v>
      </c>
      <c r="G187" s="3">
        <f>IF(AND(IF('차트 정리 표'!$P$2 = 표메인[[#This Row],[연령대]], 1, 0),IF(COUNT(표장르정리[[#This Row],[Rhythm]]),1,0)),1,0)</f>
        <v>0</v>
      </c>
      <c r="H187" s="3">
        <f>IF(AND(IF('차트 정리 표'!$P$2 = 표메인[[#This Row],[연령대]], 1, 0),IF(COUNT(표장르정리[[#This Row],[Racing]]),1,0)),1,0)</f>
        <v>0</v>
      </c>
      <c r="I187" s="3">
        <f>IF(AND(IF('차트 정리 표'!$P$2 = 표메인[[#This Row],[연령대]], 1, 0),IF(COUNT(표장르정리[[#This Row],[Sport]]),1,0)),1,0)</f>
        <v>0</v>
      </c>
      <c r="J187" s="3">
        <f>IF(AND(IF('차트 정리 표'!$P$2 = 표메인[[#This Row],[연령대]], 1, 0),IF(COUNT(표장르정리[[#This Row],[Stealth]]),1,0)),1,0)</f>
        <v>0</v>
      </c>
      <c r="K187" s="3">
        <f>IF(AND(IF('차트 정리 표'!$P$2 = 표메인[[#This Row],[연령대]], 1, 0),IF(COUNT(표장르정리[[#This Row],[Strategy]]),1,0)),1,0)</f>
        <v>0</v>
      </c>
      <c r="L187" s="3">
        <f>IF(AND(IF('차트 정리 표'!$P$2 = 표메인[[#This Row],[연령대]], 1, 0),IF(COUNT(표장르정리[[#This Row],[Puzzle]]),1,0)),1,0)</f>
        <v>0</v>
      </c>
      <c r="M187" s="3">
        <f>IF(AND(IF('차트 정리 표'!$P$2 = 표메인[[#This Row],[연령대]], 1, 0),IF(COUNT(표장르정리[[#This Row],[Board]]),1,0)),1,0)</f>
        <v>0</v>
      </c>
      <c r="N187" s="3">
        <f>IF(AND(IF('차트 정리 표'!$P$2 = 표메인[[#This Row],[연령대]], 1, 0),IF(COUNT(표장르정리[[#This Row],[Arcade]]),1,0)),1,0)</f>
        <v>0</v>
      </c>
      <c r="O187" s="3">
        <f>IF(AND(IF('차트 정리 표'!$P$2 = 표메인[[#This Row],[연령대]], 1, 0),IF(COUNT(표장르정리[[#This Row],[Simulation]]),1,0)),1,0)</f>
        <v>0</v>
      </c>
      <c r="P187" s="34">
        <f>IF(AND(IF('차트 정리 표'!$P$19 = 표메인[[#This Row],[연령대]], 1, 0),IF('차트 정리 표'!$J$20=표메인[[#This Row],[타격감
시각적 효과]],1,0)),1,0)</f>
        <v>1</v>
      </c>
      <c r="Q187" s="34">
        <f>IF(AND(IF('차트 정리 표'!$P$19 = 표메인[[#This Row],[연령대]], 1, 0),IF('차트 정리 표'!$J$21=표메인[[#This Row],[타격감
시각적 효과]],1,0)),1,0)</f>
        <v>0</v>
      </c>
      <c r="R187" s="34">
        <f>IF(AND(IF('차트 정리 표'!$P$19 = 표메인[[#This Row],[연령대]], 1, 0),IF('차트 정리 표'!$J$22=표메인[[#This Row],[타격감
시각적 효과]],1,0)),1,0)</f>
        <v>0</v>
      </c>
      <c r="S187" s="34">
        <f>IF(AND(IF('차트 정리 표'!$P$19 = 표메인[[#This Row],[연령대]], 1, 0),IF('차트 정리 표'!$J$23=표메인[[#This Row],[타격감
시각적 효과]],1,0)),1,0)</f>
        <v>0</v>
      </c>
      <c r="T187" s="34">
        <f>IF(AND(IF('차트 정리 표'!$P$25 = 표메인[[#This Row],[연령대]], 1, 0),IF('차트 정리 표'!$J$26=표메인[게임몰입도
청각적 효과],1,0)),1,0)</f>
        <v>1</v>
      </c>
      <c r="U187" s="34">
        <f>IF(AND(IF('차트 정리 표'!$P$25 = 표메인[[#This Row],[연령대]], 1, 0),IF('차트 정리 표'!$J$27=표메인[게임몰입도
청각적 효과],1,0)),1,0)</f>
        <v>0</v>
      </c>
      <c r="V187" s="34">
        <f>IF(AND(IF('차트 정리 표'!$P$25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표'!$P$2 = 표메인[[#This Row],[연령대]], 1, 0),IF(COUNT(표장르정리[[#This Row],[RPG]]),1,0)), 1, 0)</f>
        <v>1</v>
      </c>
      <c r="B188" s="3">
        <f>IF(AND(IF('차트 정리 표'!$P$2 = 표메인[[#This Row],[연령대]], 1, 0),IF(COUNT(표장르정리[[#This Row],[AOS]]),1,0)),1,0)</f>
        <v>0</v>
      </c>
      <c r="C188" s="3">
        <f>IF(AND(IF('차트 정리 표'!$P$2 = 표메인[[#This Row],[연령대]], 1, 0),IF(COUNT(표장르정리[[#This Row],[FPS]]),1,0)),1,0)</f>
        <v>0</v>
      </c>
      <c r="D188" s="3">
        <f>IF(AND(IF('차트 정리 표'!$P$2 = 표메인[[#This Row],[연령대]], 1, 0),IF(COUNT(표장르정리[[#This Row],[CCG]]),1,0)),1,0)</f>
        <v>0</v>
      </c>
      <c r="E188" s="3">
        <f>IF(AND(IF('차트 정리 표'!$P$2 = 표메인[[#This Row],[연령대]], 1, 0),IF(COUNT(표장르정리[[#This Row],[Roguelike]]),1,0)),1,0)</f>
        <v>0</v>
      </c>
      <c r="F188" s="3">
        <f>IF(AND(IF('차트 정리 표'!$P$2 = 표메인[[#This Row],[연령대]], 1, 0),IF(COUNT(표장르정리[[#This Row],[Soulslike]]),1,0)),1,0)</f>
        <v>0</v>
      </c>
      <c r="G188" s="3">
        <f>IF(AND(IF('차트 정리 표'!$P$2 = 표메인[[#This Row],[연령대]], 1, 0),IF(COUNT(표장르정리[[#This Row],[Rhythm]]),1,0)),1,0)</f>
        <v>0</v>
      </c>
      <c r="H188" s="3">
        <f>IF(AND(IF('차트 정리 표'!$P$2 = 표메인[[#This Row],[연령대]], 1, 0),IF(COUNT(표장르정리[[#This Row],[Racing]]),1,0)),1,0)</f>
        <v>0</v>
      </c>
      <c r="I188" s="3">
        <f>IF(AND(IF('차트 정리 표'!$P$2 = 표메인[[#This Row],[연령대]], 1, 0),IF(COUNT(표장르정리[[#This Row],[Sport]]),1,0)),1,0)</f>
        <v>0</v>
      </c>
      <c r="J188" s="3">
        <f>IF(AND(IF('차트 정리 표'!$P$2 = 표메인[[#This Row],[연령대]], 1, 0),IF(COUNT(표장르정리[[#This Row],[Stealth]]),1,0)),1,0)</f>
        <v>0</v>
      </c>
      <c r="K188" s="3">
        <f>IF(AND(IF('차트 정리 표'!$P$2 = 표메인[[#This Row],[연령대]], 1, 0),IF(COUNT(표장르정리[[#This Row],[Strategy]]),1,0)),1,0)</f>
        <v>0</v>
      </c>
      <c r="L188" s="3">
        <f>IF(AND(IF('차트 정리 표'!$P$2 = 표메인[[#This Row],[연령대]], 1, 0),IF(COUNT(표장르정리[[#This Row],[Puzzle]]),1,0)),1,0)</f>
        <v>0</v>
      </c>
      <c r="M188" s="3">
        <f>IF(AND(IF('차트 정리 표'!$P$2 = 표메인[[#This Row],[연령대]], 1, 0),IF(COUNT(표장르정리[[#This Row],[Board]]),1,0)),1,0)</f>
        <v>0</v>
      </c>
      <c r="N188" s="3">
        <f>IF(AND(IF('차트 정리 표'!$P$2 = 표메인[[#This Row],[연령대]], 1, 0),IF(COUNT(표장르정리[[#This Row],[Arcade]]),1,0)),1,0)</f>
        <v>0</v>
      </c>
      <c r="O188" s="3">
        <f>IF(AND(IF('차트 정리 표'!$P$2 = 표메인[[#This Row],[연령대]], 1, 0),IF(COUNT(표장르정리[[#This Row],[Simulation]]),1,0)),1,0)</f>
        <v>0</v>
      </c>
      <c r="P188" s="34">
        <f>IF(AND(IF('차트 정리 표'!$P$19 = 표메인[[#This Row],[연령대]], 1, 0),IF('차트 정리 표'!$J$20=표메인[[#This Row],[타격감
시각적 효과]],1,0)),1,0)</f>
        <v>1</v>
      </c>
      <c r="Q188" s="34">
        <f>IF(AND(IF('차트 정리 표'!$P$19 = 표메인[[#This Row],[연령대]], 1, 0),IF('차트 정리 표'!$J$21=표메인[[#This Row],[타격감
시각적 효과]],1,0)),1,0)</f>
        <v>0</v>
      </c>
      <c r="R188" s="34">
        <f>IF(AND(IF('차트 정리 표'!$P$19 = 표메인[[#This Row],[연령대]], 1, 0),IF('차트 정리 표'!$J$22=표메인[[#This Row],[타격감
시각적 효과]],1,0)),1,0)</f>
        <v>0</v>
      </c>
      <c r="S188" s="34">
        <f>IF(AND(IF('차트 정리 표'!$P$19 = 표메인[[#This Row],[연령대]], 1, 0),IF('차트 정리 표'!$J$23=표메인[[#This Row],[타격감
시각적 효과]],1,0)),1,0)</f>
        <v>0</v>
      </c>
      <c r="T188" s="34">
        <f>IF(AND(IF('차트 정리 표'!$P$25 = 표메인[[#This Row],[연령대]], 1, 0),IF('차트 정리 표'!$J$26=표메인[게임몰입도
청각적 효과],1,0)),1,0)</f>
        <v>1</v>
      </c>
      <c r="U188" s="34">
        <f>IF(AND(IF('차트 정리 표'!$P$25 = 표메인[[#This Row],[연령대]], 1, 0),IF('차트 정리 표'!$J$27=표메인[게임몰입도
청각적 효과],1,0)),1,0)</f>
        <v>0</v>
      </c>
      <c r="V188" s="34">
        <f>IF(AND(IF('차트 정리 표'!$P$25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표'!$P$2 = 표메인[[#This Row],[연령대]], 1, 0),IF(COUNT(표장르정리[[#This Row],[RPG]]),1,0)), 1, 0)</f>
        <v>1</v>
      </c>
      <c r="B189" s="3">
        <f>IF(AND(IF('차트 정리 표'!$P$2 = 표메인[[#This Row],[연령대]], 1, 0),IF(COUNT(표장르정리[[#This Row],[AOS]]),1,0)),1,0)</f>
        <v>0</v>
      </c>
      <c r="C189" s="3">
        <f>IF(AND(IF('차트 정리 표'!$P$2 = 표메인[[#This Row],[연령대]], 1, 0),IF(COUNT(표장르정리[[#This Row],[FPS]]),1,0)),1,0)</f>
        <v>0</v>
      </c>
      <c r="D189" s="3">
        <f>IF(AND(IF('차트 정리 표'!$P$2 = 표메인[[#This Row],[연령대]], 1, 0),IF(COUNT(표장르정리[[#This Row],[CCG]]),1,0)),1,0)</f>
        <v>0</v>
      </c>
      <c r="E189" s="3">
        <f>IF(AND(IF('차트 정리 표'!$P$2 = 표메인[[#This Row],[연령대]], 1, 0),IF(COUNT(표장르정리[[#This Row],[Roguelike]]),1,0)),1,0)</f>
        <v>0</v>
      </c>
      <c r="F189" s="3">
        <f>IF(AND(IF('차트 정리 표'!$P$2 = 표메인[[#This Row],[연령대]], 1, 0),IF(COUNT(표장르정리[[#This Row],[Soulslike]]),1,0)),1,0)</f>
        <v>0</v>
      </c>
      <c r="G189" s="3">
        <f>IF(AND(IF('차트 정리 표'!$P$2 = 표메인[[#This Row],[연령대]], 1, 0),IF(COUNT(표장르정리[[#This Row],[Rhythm]]),1,0)),1,0)</f>
        <v>0</v>
      </c>
      <c r="H189" s="3">
        <f>IF(AND(IF('차트 정리 표'!$P$2 = 표메인[[#This Row],[연령대]], 1, 0),IF(COUNT(표장르정리[[#This Row],[Racing]]),1,0)),1,0)</f>
        <v>0</v>
      </c>
      <c r="I189" s="3">
        <f>IF(AND(IF('차트 정리 표'!$P$2 = 표메인[[#This Row],[연령대]], 1, 0),IF(COUNT(표장르정리[[#This Row],[Sport]]),1,0)),1,0)</f>
        <v>0</v>
      </c>
      <c r="J189" s="3">
        <f>IF(AND(IF('차트 정리 표'!$P$2 = 표메인[[#This Row],[연령대]], 1, 0),IF(COUNT(표장르정리[[#This Row],[Stealth]]),1,0)),1,0)</f>
        <v>0</v>
      </c>
      <c r="K189" s="3">
        <f>IF(AND(IF('차트 정리 표'!$P$2 = 표메인[[#This Row],[연령대]], 1, 0),IF(COUNT(표장르정리[[#This Row],[Strategy]]),1,0)),1,0)</f>
        <v>0</v>
      </c>
      <c r="L189" s="3">
        <f>IF(AND(IF('차트 정리 표'!$P$2 = 표메인[[#This Row],[연령대]], 1, 0),IF(COUNT(표장르정리[[#This Row],[Puzzle]]),1,0)),1,0)</f>
        <v>0</v>
      </c>
      <c r="M189" s="3">
        <f>IF(AND(IF('차트 정리 표'!$P$2 = 표메인[[#This Row],[연령대]], 1, 0),IF(COUNT(표장르정리[[#This Row],[Board]]),1,0)),1,0)</f>
        <v>0</v>
      </c>
      <c r="N189" s="3">
        <f>IF(AND(IF('차트 정리 표'!$P$2 = 표메인[[#This Row],[연령대]], 1, 0),IF(COUNT(표장르정리[[#This Row],[Arcade]]),1,0)),1,0)</f>
        <v>0</v>
      </c>
      <c r="O189" s="3">
        <f>IF(AND(IF('차트 정리 표'!$P$2 = 표메인[[#This Row],[연령대]], 1, 0),IF(COUNT(표장르정리[[#This Row],[Simulation]]),1,0)),1,0)</f>
        <v>0</v>
      </c>
      <c r="P189" s="34">
        <f>IF(AND(IF('차트 정리 표'!$P$19 = 표메인[[#This Row],[연령대]], 1, 0),IF('차트 정리 표'!$J$20=표메인[[#This Row],[타격감
시각적 효과]],1,0)),1,0)</f>
        <v>1</v>
      </c>
      <c r="Q189" s="34">
        <f>IF(AND(IF('차트 정리 표'!$P$19 = 표메인[[#This Row],[연령대]], 1, 0),IF('차트 정리 표'!$J$21=표메인[[#This Row],[타격감
시각적 효과]],1,0)),1,0)</f>
        <v>0</v>
      </c>
      <c r="R189" s="34">
        <f>IF(AND(IF('차트 정리 표'!$P$19 = 표메인[[#This Row],[연령대]], 1, 0),IF('차트 정리 표'!$J$22=표메인[[#This Row],[타격감
시각적 효과]],1,0)),1,0)</f>
        <v>0</v>
      </c>
      <c r="S189" s="34">
        <f>IF(AND(IF('차트 정리 표'!$P$19 = 표메인[[#This Row],[연령대]], 1, 0),IF('차트 정리 표'!$J$23=표메인[[#This Row],[타격감
시각적 효과]],1,0)),1,0)</f>
        <v>0</v>
      </c>
      <c r="T189" s="34">
        <f>IF(AND(IF('차트 정리 표'!$P$25 = 표메인[[#This Row],[연령대]], 1, 0),IF('차트 정리 표'!$J$26=표메인[게임몰입도
청각적 효과],1,0)),1,0)</f>
        <v>1</v>
      </c>
      <c r="U189" s="34">
        <f>IF(AND(IF('차트 정리 표'!$P$25 = 표메인[[#This Row],[연령대]], 1, 0),IF('차트 정리 표'!$J$27=표메인[게임몰입도
청각적 효과],1,0)),1,0)</f>
        <v>0</v>
      </c>
      <c r="V189" s="34">
        <f>IF(AND(IF('차트 정리 표'!$P$25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표'!$P$2 = 표메인[[#This Row],[연령대]], 1, 0),IF(COUNT(표장르정리[[#This Row],[RPG]]),1,0)), 1, 0)</f>
        <v>0</v>
      </c>
      <c r="B190" s="3">
        <f>IF(AND(IF('차트 정리 표'!$P$2 = 표메인[[#This Row],[연령대]], 1, 0),IF(COUNT(표장르정리[[#This Row],[AOS]]),1,0)),1,0)</f>
        <v>0</v>
      </c>
      <c r="C190" s="3">
        <f>IF(AND(IF('차트 정리 표'!$P$2 = 표메인[[#This Row],[연령대]], 1, 0),IF(COUNT(표장르정리[[#This Row],[FPS]]),1,0)),1,0)</f>
        <v>0</v>
      </c>
      <c r="D190" s="3">
        <f>IF(AND(IF('차트 정리 표'!$P$2 = 표메인[[#This Row],[연령대]], 1, 0),IF(COUNT(표장르정리[[#This Row],[CCG]]),1,0)),1,0)</f>
        <v>0</v>
      </c>
      <c r="E190" s="3">
        <f>IF(AND(IF('차트 정리 표'!$P$2 = 표메인[[#This Row],[연령대]], 1, 0),IF(COUNT(표장르정리[[#This Row],[Roguelike]]),1,0)),1,0)</f>
        <v>0</v>
      </c>
      <c r="F190" s="3">
        <f>IF(AND(IF('차트 정리 표'!$P$2 = 표메인[[#This Row],[연령대]], 1, 0),IF(COUNT(표장르정리[[#This Row],[Soulslike]]),1,0)),1,0)</f>
        <v>0</v>
      </c>
      <c r="G190" s="3">
        <f>IF(AND(IF('차트 정리 표'!$P$2 = 표메인[[#This Row],[연령대]], 1, 0),IF(COUNT(표장르정리[[#This Row],[Rhythm]]),1,0)),1,0)</f>
        <v>0</v>
      </c>
      <c r="H190" s="3">
        <f>IF(AND(IF('차트 정리 표'!$P$2 = 표메인[[#This Row],[연령대]], 1, 0),IF(COUNT(표장르정리[[#This Row],[Racing]]),1,0)),1,0)</f>
        <v>0</v>
      </c>
      <c r="I190" s="3">
        <f>IF(AND(IF('차트 정리 표'!$P$2 = 표메인[[#This Row],[연령대]], 1, 0),IF(COUNT(표장르정리[[#This Row],[Sport]]),1,0)),1,0)</f>
        <v>0</v>
      </c>
      <c r="J190" s="3">
        <f>IF(AND(IF('차트 정리 표'!$P$2 = 표메인[[#This Row],[연령대]], 1, 0),IF(COUNT(표장르정리[[#This Row],[Stealth]]),1,0)),1,0)</f>
        <v>0</v>
      </c>
      <c r="K190" s="3">
        <f>IF(AND(IF('차트 정리 표'!$P$2 = 표메인[[#This Row],[연령대]], 1, 0),IF(COUNT(표장르정리[[#This Row],[Strategy]]),1,0)),1,0)</f>
        <v>0</v>
      </c>
      <c r="L190" s="3">
        <f>IF(AND(IF('차트 정리 표'!$P$2 = 표메인[[#This Row],[연령대]], 1, 0),IF(COUNT(표장르정리[[#This Row],[Puzzle]]),1,0)),1,0)</f>
        <v>0</v>
      </c>
      <c r="M190" s="3">
        <f>IF(AND(IF('차트 정리 표'!$P$2 = 표메인[[#This Row],[연령대]], 1, 0),IF(COUNT(표장르정리[[#This Row],[Board]]),1,0)),1,0)</f>
        <v>0</v>
      </c>
      <c r="N190" s="3">
        <f>IF(AND(IF('차트 정리 표'!$P$2 = 표메인[[#This Row],[연령대]], 1, 0),IF(COUNT(표장르정리[[#This Row],[Arcade]]),1,0)),1,0)</f>
        <v>0</v>
      </c>
      <c r="O190" s="3">
        <f>IF(AND(IF('차트 정리 표'!$P$2 = 표메인[[#This Row],[연령대]], 1, 0),IF(COUNT(표장르정리[[#This Row],[Simulation]]),1,0)),1,0)</f>
        <v>0</v>
      </c>
      <c r="P190" s="34">
        <f>IF(AND(IF('차트 정리 표'!$P$19 = 표메인[[#This Row],[연령대]], 1, 0),IF('차트 정리 표'!$J$20=표메인[[#This Row],[타격감
시각적 효과]],1,0)),1,0)</f>
        <v>0</v>
      </c>
      <c r="Q190" s="34">
        <f>IF(AND(IF('차트 정리 표'!$P$19 = 표메인[[#This Row],[연령대]], 1, 0),IF('차트 정리 표'!$J$21=표메인[[#This Row],[타격감
시각적 효과]],1,0)),1,0)</f>
        <v>0</v>
      </c>
      <c r="R190" s="34">
        <f>IF(AND(IF('차트 정리 표'!$P$19 = 표메인[[#This Row],[연령대]], 1, 0),IF('차트 정리 표'!$J$22=표메인[[#This Row],[타격감
시각적 효과]],1,0)),1,0)</f>
        <v>0</v>
      </c>
      <c r="S190" s="34">
        <f>IF(AND(IF('차트 정리 표'!$P$19 = 표메인[[#This Row],[연령대]], 1, 0),IF('차트 정리 표'!$J$23=표메인[[#This Row],[타격감
시각적 효과]],1,0)),1,0)</f>
        <v>0</v>
      </c>
      <c r="T190" s="34">
        <f>IF(AND(IF('차트 정리 표'!$P$25 = 표메인[[#This Row],[연령대]], 1, 0),IF('차트 정리 표'!$J$26=표메인[게임몰입도
청각적 효과],1,0)),1,0)</f>
        <v>0</v>
      </c>
      <c r="U190" s="34">
        <f>IF(AND(IF('차트 정리 표'!$P$25 = 표메인[[#This Row],[연령대]], 1, 0),IF('차트 정리 표'!$J$27=표메인[게임몰입도
청각적 효과],1,0)),1,0)</f>
        <v>0</v>
      </c>
      <c r="V190" s="34">
        <f>IF(AND(IF('차트 정리 표'!$P$25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표'!$P$2 = 표메인[[#This Row],[연령대]], 1, 0),IF(COUNT(표장르정리[[#This Row],[RPG]]),1,0)), 1, 0)</f>
        <v>0</v>
      </c>
      <c r="B191" s="3">
        <f>IF(AND(IF('차트 정리 표'!$P$2 = 표메인[[#This Row],[연령대]], 1, 0),IF(COUNT(표장르정리[[#This Row],[AOS]]),1,0)),1,0)</f>
        <v>0</v>
      </c>
      <c r="C191" s="3">
        <f>IF(AND(IF('차트 정리 표'!$P$2 = 표메인[[#This Row],[연령대]], 1, 0),IF(COUNT(표장르정리[[#This Row],[FPS]]),1,0)),1,0)</f>
        <v>0</v>
      </c>
      <c r="D191" s="3">
        <f>IF(AND(IF('차트 정리 표'!$P$2 = 표메인[[#This Row],[연령대]], 1, 0),IF(COUNT(표장르정리[[#This Row],[CCG]]),1,0)),1,0)</f>
        <v>0</v>
      </c>
      <c r="E191" s="3">
        <f>IF(AND(IF('차트 정리 표'!$P$2 = 표메인[[#This Row],[연령대]], 1, 0),IF(COUNT(표장르정리[[#This Row],[Roguelike]]),1,0)),1,0)</f>
        <v>0</v>
      </c>
      <c r="F191" s="3">
        <f>IF(AND(IF('차트 정리 표'!$P$2 = 표메인[[#This Row],[연령대]], 1, 0),IF(COUNT(표장르정리[[#This Row],[Soulslike]]),1,0)),1,0)</f>
        <v>0</v>
      </c>
      <c r="G191" s="3">
        <f>IF(AND(IF('차트 정리 표'!$P$2 = 표메인[[#This Row],[연령대]], 1, 0),IF(COUNT(표장르정리[[#This Row],[Rhythm]]),1,0)),1,0)</f>
        <v>0</v>
      </c>
      <c r="H191" s="3">
        <f>IF(AND(IF('차트 정리 표'!$P$2 = 표메인[[#This Row],[연령대]], 1, 0),IF(COUNT(표장르정리[[#This Row],[Racing]]),1,0)),1,0)</f>
        <v>0</v>
      </c>
      <c r="I191" s="3">
        <f>IF(AND(IF('차트 정리 표'!$P$2 = 표메인[[#This Row],[연령대]], 1, 0),IF(COUNT(표장르정리[[#This Row],[Sport]]),1,0)),1,0)</f>
        <v>0</v>
      </c>
      <c r="J191" s="3">
        <f>IF(AND(IF('차트 정리 표'!$P$2 = 표메인[[#This Row],[연령대]], 1, 0),IF(COUNT(표장르정리[[#This Row],[Stealth]]),1,0)),1,0)</f>
        <v>0</v>
      </c>
      <c r="K191" s="3">
        <f>IF(AND(IF('차트 정리 표'!$P$2 = 표메인[[#This Row],[연령대]], 1, 0),IF(COUNT(표장르정리[[#This Row],[Strategy]]),1,0)),1,0)</f>
        <v>0</v>
      </c>
      <c r="L191" s="3">
        <f>IF(AND(IF('차트 정리 표'!$P$2 = 표메인[[#This Row],[연령대]], 1, 0),IF(COUNT(표장르정리[[#This Row],[Puzzle]]),1,0)),1,0)</f>
        <v>0</v>
      </c>
      <c r="M191" s="3">
        <f>IF(AND(IF('차트 정리 표'!$P$2 = 표메인[[#This Row],[연령대]], 1, 0),IF(COUNT(표장르정리[[#This Row],[Board]]),1,0)),1,0)</f>
        <v>0</v>
      </c>
      <c r="N191" s="3">
        <f>IF(AND(IF('차트 정리 표'!$P$2 = 표메인[[#This Row],[연령대]], 1, 0),IF(COUNT(표장르정리[[#This Row],[Arcade]]),1,0)),1,0)</f>
        <v>0</v>
      </c>
      <c r="O191" s="3">
        <f>IF(AND(IF('차트 정리 표'!$P$2 = 표메인[[#This Row],[연령대]], 1, 0),IF(COUNT(표장르정리[[#This Row],[Simulation]]),1,0)),1,0)</f>
        <v>0</v>
      </c>
      <c r="P191" s="34">
        <f>IF(AND(IF('차트 정리 표'!$P$19 = 표메인[[#This Row],[연령대]], 1, 0),IF('차트 정리 표'!$J$20=표메인[[#This Row],[타격감
시각적 효과]],1,0)),1,0)</f>
        <v>0</v>
      </c>
      <c r="Q191" s="34">
        <f>IF(AND(IF('차트 정리 표'!$P$19 = 표메인[[#This Row],[연령대]], 1, 0),IF('차트 정리 표'!$J$21=표메인[[#This Row],[타격감
시각적 효과]],1,0)),1,0)</f>
        <v>0</v>
      </c>
      <c r="R191" s="34">
        <f>IF(AND(IF('차트 정리 표'!$P$19 = 표메인[[#This Row],[연령대]], 1, 0),IF('차트 정리 표'!$J$22=표메인[[#This Row],[타격감
시각적 효과]],1,0)),1,0)</f>
        <v>0</v>
      </c>
      <c r="S191" s="34">
        <f>IF(AND(IF('차트 정리 표'!$P$19 = 표메인[[#This Row],[연령대]], 1, 0),IF('차트 정리 표'!$J$23=표메인[[#This Row],[타격감
시각적 효과]],1,0)),1,0)</f>
        <v>0</v>
      </c>
      <c r="T191" s="34">
        <f>IF(AND(IF('차트 정리 표'!$P$25 = 표메인[[#This Row],[연령대]], 1, 0),IF('차트 정리 표'!$J$26=표메인[게임몰입도
청각적 효과],1,0)),1,0)</f>
        <v>0</v>
      </c>
      <c r="U191" s="34">
        <f>IF(AND(IF('차트 정리 표'!$P$25 = 표메인[[#This Row],[연령대]], 1, 0),IF('차트 정리 표'!$J$27=표메인[게임몰입도
청각적 효과],1,0)),1,0)</f>
        <v>0</v>
      </c>
      <c r="V191" s="34">
        <f>IF(AND(IF('차트 정리 표'!$P$25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표'!$P$2 = 표메인[[#This Row],[연령대]], 1, 0),IF(COUNT(표장르정리[[#This Row],[RPG]]),1,0)), 1, 0)</f>
        <v>0</v>
      </c>
      <c r="B192" s="3">
        <f>IF(AND(IF('차트 정리 표'!$P$2 = 표메인[[#This Row],[연령대]], 1, 0),IF(COUNT(표장르정리[[#This Row],[AOS]]),1,0)),1,0)</f>
        <v>0</v>
      </c>
      <c r="C192" s="3">
        <f>IF(AND(IF('차트 정리 표'!$P$2 = 표메인[[#This Row],[연령대]], 1, 0),IF(COUNT(표장르정리[[#This Row],[FPS]]),1,0)),1,0)</f>
        <v>0</v>
      </c>
      <c r="D192" s="3">
        <f>IF(AND(IF('차트 정리 표'!$P$2 = 표메인[[#This Row],[연령대]], 1, 0),IF(COUNT(표장르정리[[#This Row],[CCG]]),1,0)),1,0)</f>
        <v>0</v>
      </c>
      <c r="E192" s="3">
        <f>IF(AND(IF('차트 정리 표'!$P$2 = 표메인[[#This Row],[연령대]], 1, 0),IF(COUNT(표장르정리[[#This Row],[Roguelike]]),1,0)),1,0)</f>
        <v>0</v>
      </c>
      <c r="F192" s="3">
        <f>IF(AND(IF('차트 정리 표'!$P$2 = 표메인[[#This Row],[연령대]], 1, 0),IF(COUNT(표장르정리[[#This Row],[Soulslike]]),1,0)),1,0)</f>
        <v>0</v>
      </c>
      <c r="G192" s="3">
        <f>IF(AND(IF('차트 정리 표'!$P$2 = 표메인[[#This Row],[연령대]], 1, 0),IF(COUNT(표장르정리[[#This Row],[Rhythm]]),1,0)),1,0)</f>
        <v>0</v>
      </c>
      <c r="H192" s="3">
        <f>IF(AND(IF('차트 정리 표'!$P$2 = 표메인[[#This Row],[연령대]], 1, 0),IF(COUNT(표장르정리[[#This Row],[Racing]]),1,0)),1,0)</f>
        <v>0</v>
      </c>
      <c r="I192" s="3">
        <f>IF(AND(IF('차트 정리 표'!$P$2 = 표메인[[#This Row],[연령대]], 1, 0),IF(COUNT(표장르정리[[#This Row],[Sport]]),1,0)),1,0)</f>
        <v>0</v>
      </c>
      <c r="J192" s="3">
        <f>IF(AND(IF('차트 정리 표'!$P$2 = 표메인[[#This Row],[연령대]], 1, 0),IF(COUNT(표장르정리[[#This Row],[Stealth]]),1,0)),1,0)</f>
        <v>0</v>
      </c>
      <c r="K192" s="3">
        <f>IF(AND(IF('차트 정리 표'!$P$2 = 표메인[[#This Row],[연령대]], 1, 0),IF(COUNT(표장르정리[[#This Row],[Strategy]]),1,0)),1,0)</f>
        <v>0</v>
      </c>
      <c r="L192" s="3">
        <f>IF(AND(IF('차트 정리 표'!$P$2 = 표메인[[#This Row],[연령대]], 1, 0),IF(COUNT(표장르정리[[#This Row],[Puzzle]]),1,0)),1,0)</f>
        <v>0</v>
      </c>
      <c r="M192" s="3">
        <f>IF(AND(IF('차트 정리 표'!$P$2 = 표메인[[#This Row],[연령대]], 1, 0),IF(COUNT(표장르정리[[#This Row],[Board]]),1,0)),1,0)</f>
        <v>0</v>
      </c>
      <c r="N192" s="3">
        <f>IF(AND(IF('차트 정리 표'!$P$2 = 표메인[[#This Row],[연령대]], 1, 0),IF(COUNT(표장르정리[[#This Row],[Arcade]]),1,0)),1,0)</f>
        <v>0</v>
      </c>
      <c r="O192" s="3">
        <f>IF(AND(IF('차트 정리 표'!$P$2 = 표메인[[#This Row],[연령대]], 1, 0),IF(COUNT(표장르정리[[#This Row],[Simulation]]),1,0)),1,0)</f>
        <v>0</v>
      </c>
      <c r="P192" s="34">
        <f>IF(AND(IF('차트 정리 표'!$P$19 = 표메인[[#This Row],[연령대]], 1, 0),IF('차트 정리 표'!$J$20=표메인[[#This Row],[타격감
시각적 효과]],1,0)),1,0)</f>
        <v>0</v>
      </c>
      <c r="Q192" s="34">
        <f>IF(AND(IF('차트 정리 표'!$P$19 = 표메인[[#This Row],[연령대]], 1, 0),IF('차트 정리 표'!$J$21=표메인[[#This Row],[타격감
시각적 효과]],1,0)),1,0)</f>
        <v>0</v>
      </c>
      <c r="R192" s="34">
        <f>IF(AND(IF('차트 정리 표'!$P$19 = 표메인[[#This Row],[연령대]], 1, 0),IF('차트 정리 표'!$J$22=표메인[[#This Row],[타격감
시각적 효과]],1,0)),1,0)</f>
        <v>0</v>
      </c>
      <c r="S192" s="34">
        <f>IF(AND(IF('차트 정리 표'!$P$19 = 표메인[[#This Row],[연령대]], 1, 0),IF('차트 정리 표'!$J$23=표메인[[#This Row],[타격감
시각적 효과]],1,0)),1,0)</f>
        <v>0</v>
      </c>
      <c r="T192" s="34">
        <f>IF(AND(IF('차트 정리 표'!$P$25 = 표메인[[#This Row],[연령대]], 1, 0),IF('차트 정리 표'!$J$26=표메인[게임몰입도
청각적 효과],1,0)),1,0)</f>
        <v>0</v>
      </c>
      <c r="U192" s="34">
        <f>IF(AND(IF('차트 정리 표'!$P$25 = 표메인[[#This Row],[연령대]], 1, 0),IF('차트 정리 표'!$J$27=표메인[게임몰입도
청각적 효과],1,0)),1,0)</f>
        <v>0</v>
      </c>
      <c r="V192" s="34">
        <f>IF(AND(IF('차트 정리 표'!$P$25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표'!$P$2 = 표메인[[#This Row],[연령대]], 1, 0),IF(COUNT(표장르정리[[#This Row],[RPG]]),1,0)), 1, 0)</f>
        <v>0</v>
      </c>
      <c r="B193" s="3">
        <f>IF(AND(IF('차트 정리 표'!$P$2 = 표메인[[#This Row],[연령대]], 1, 0),IF(COUNT(표장르정리[[#This Row],[AOS]]),1,0)),1,0)</f>
        <v>0</v>
      </c>
      <c r="C193" s="3">
        <f>IF(AND(IF('차트 정리 표'!$P$2 = 표메인[[#This Row],[연령대]], 1, 0),IF(COUNT(표장르정리[[#This Row],[FPS]]),1,0)),1,0)</f>
        <v>0</v>
      </c>
      <c r="D193" s="3">
        <f>IF(AND(IF('차트 정리 표'!$P$2 = 표메인[[#This Row],[연령대]], 1, 0),IF(COUNT(표장르정리[[#This Row],[CCG]]),1,0)),1,0)</f>
        <v>0</v>
      </c>
      <c r="E193" s="3">
        <f>IF(AND(IF('차트 정리 표'!$P$2 = 표메인[[#This Row],[연령대]], 1, 0),IF(COUNT(표장르정리[[#This Row],[Roguelike]]),1,0)),1,0)</f>
        <v>0</v>
      </c>
      <c r="F193" s="3">
        <f>IF(AND(IF('차트 정리 표'!$P$2 = 표메인[[#This Row],[연령대]], 1, 0),IF(COUNT(표장르정리[[#This Row],[Soulslike]]),1,0)),1,0)</f>
        <v>0</v>
      </c>
      <c r="G193" s="3">
        <f>IF(AND(IF('차트 정리 표'!$P$2 = 표메인[[#This Row],[연령대]], 1, 0),IF(COUNT(표장르정리[[#This Row],[Rhythm]]),1,0)),1,0)</f>
        <v>0</v>
      </c>
      <c r="H193" s="3">
        <f>IF(AND(IF('차트 정리 표'!$P$2 = 표메인[[#This Row],[연령대]], 1, 0),IF(COUNT(표장르정리[[#This Row],[Racing]]),1,0)),1,0)</f>
        <v>0</v>
      </c>
      <c r="I193" s="3">
        <f>IF(AND(IF('차트 정리 표'!$P$2 = 표메인[[#This Row],[연령대]], 1, 0),IF(COUNT(표장르정리[[#This Row],[Sport]]),1,0)),1,0)</f>
        <v>0</v>
      </c>
      <c r="J193" s="3">
        <f>IF(AND(IF('차트 정리 표'!$P$2 = 표메인[[#This Row],[연령대]], 1, 0),IF(COUNT(표장르정리[[#This Row],[Stealth]]),1,0)),1,0)</f>
        <v>0</v>
      </c>
      <c r="K193" s="3">
        <f>IF(AND(IF('차트 정리 표'!$P$2 = 표메인[[#This Row],[연령대]], 1, 0),IF(COUNT(표장르정리[[#This Row],[Strategy]]),1,0)),1,0)</f>
        <v>0</v>
      </c>
      <c r="L193" s="3">
        <f>IF(AND(IF('차트 정리 표'!$P$2 = 표메인[[#This Row],[연령대]], 1, 0),IF(COUNT(표장르정리[[#This Row],[Puzzle]]),1,0)),1,0)</f>
        <v>0</v>
      </c>
      <c r="M193" s="3">
        <f>IF(AND(IF('차트 정리 표'!$P$2 = 표메인[[#This Row],[연령대]], 1, 0),IF(COUNT(표장르정리[[#This Row],[Board]]),1,0)),1,0)</f>
        <v>0</v>
      </c>
      <c r="N193" s="3">
        <f>IF(AND(IF('차트 정리 표'!$P$2 = 표메인[[#This Row],[연령대]], 1, 0),IF(COUNT(표장르정리[[#This Row],[Arcade]]),1,0)),1,0)</f>
        <v>0</v>
      </c>
      <c r="O193" s="3">
        <f>IF(AND(IF('차트 정리 표'!$P$2 = 표메인[[#This Row],[연령대]], 1, 0),IF(COUNT(표장르정리[[#This Row],[Simulation]]),1,0)),1,0)</f>
        <v>0</v>
      </c>
      <c r="P193" s="34">
        <f>IF(AND(IF('차트 정리 표'!$P$19 = 표메인[[#This Row],[연령대]], 1, 0),IF('차트 정리 표'!$J$20=표메인[[#This Row],[타격감
시각적 효과]],1,0)),1,0)</f>
        <v>0</v>
      </c>
      <c r="Q193" s="34">
        <f>IF(AND(IF('차트 정리 표'!$P$19 = 표메인[[#This Row],[연령대]], 1, 0),IF('차트 정리 표'!$J$21=표메인[[#This Row],[타격감
시각적 효과]],1,0)),1,0)</f>
        <v>0</v>
      </c>
      <c r="R193" s="34">
        <f>IF(AND(IF('차트 정리 표'!$P$19 = 표메인[[#This Row],[연령대]], 1, 0),IF('차트 정리 표'!$J$22=표메인[[#This Row],[타격감
시각적 효과]],1,0)),1,0)</f>
        <v>0</v>
      </c>
      <c r="S193" s="34">
        <f>IF(AND(IF('차트 정리 표'!$P$19 = 표메인[[#This Row],[연령대]], 1, 0),IF('차트 정리 표'!$J$23=표메인[[#This Row],[타격감
시각적 효과]],1,0)),1,0)</f>
        <v>0</v>
      </c>
      <c r="T193" s="34">
        <f>IF(AND(IF('차트 정리 표'!$P$25 = 표메인[[#This Row],[연령대]], 1, 0),IF('차트 정리 표'!$J$26=표메인[게임몰입도
청각적 효과],1,0)),1,0)</f>
        <v>0</v>
      </c>
      <c r="U193" s="34">
        <f>IF(AND(IF('차트 정리 표'!$P$25 = 표메인[[#This Row],[연령대]], 1, 0),IF('차트 정리 표'!$J$27=표메인[게임몰입도
청각적 효과],1,0)),1,0)</f>
        <v>0</v>
      </c>
      <c r="V193" s="34">
        <f>IF(AND(IF('차트 정리 표'!$P$25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표'!$P$2 = 표메인[[#This Row],[연령대]], 1, 0),IF(COUNT(표장르정리[[#This Row],[RPG]]),1,0)), 1, 0)</f>
        <v>0</v>
      </c>
      <c r="B194" s="3">
        <f>IF(AND(IF('차트 정리 표'!$P$2 = 표메인[[#This Row],[연령대]], 1, 0),IF(COUNT(표장르정리[[#This Row],[AOS]]),1,0)),1,0)</f>
        <v>0</v>
      </c>
      <c r="C194" s="3">
        <f>IF(AND(IF('차트 정리 표'!$P$2 = 표메인[[#This Row],[연령대]], 1, 0),IF(COUNT(표장르정리[[#This Row],[FPS]]),1,0)),1,0)</f>
        <v>0</v>
      </c>
      <c r="D194" s="3">
        <f>IF(AND(IF('차트 정리 표'!$P$2 = 표메인[[#This Row],[연령대]], 1, 0),IF(COUNT(표장르정리[[#This Row],[CCG]]),1,0)),1,0)</f>
        <v>0</v>
      </c>
      <c r="E194" s="3">
        <f>IF(AND(IF('차트 정리 표'!$P$2 = 표메인[[#This Row],[연령대]], 1, 0),IF(COUNT(표장르정리[[#This Row],[Roguelike]]),1,0)),1,0)</f>
        <v>0</v>
      </c>
      <c r="F194" s="3">
        <f>IF(AND(IF('차트 정리 표'!$P$2 = 표메인[[#This Row],[연령대]], 1, 0),IF(COUNT(표장르정리[[#This Row],[Soulslike]]),1,0)),1,0)</f>
        <v>0</v>
      </c>
      <c r="G194" s="3">
        <f>IF(AND(IF('차트 정리 표'!$P$2 = 표메인[[#This Row],[연령대]], 1, 0),IF(COUNT(표장르정리[[#This Row],[Rhythm]]),1,0)),1,0)</f>
        <v>0</v>
      </c>
      <c r="H194" s="3">
        <f>IF(AND(IF('차트 정리 표'!$P$2 = 표메인[[#This Row],[연령대]], 1, 0),IF(COUNT(표장르정리[[#This Row],[Racing]]),1,0)),1,0)</f>
        <v>0</v>
      </c>
      <c r="I194" s="3">
        <f>IF(AND(IF('차트 정리 표'!$P$2 = 표메인[[#This Row],[연령대]], 1, 0),IF(COUNT(표장르정리[[#This Row],[Sport]]),1,0)),1,0)</f>
        <v>0</v>
      </c>
      <c r="J194" s="3">
        <f>IF(AND(IF('차트 정리 표'!$P$2 = 표메인[[#This Row],[연령대]], 1, 0),IF(COUNT(표장르정리[[#This Row],[Stealth]]),1,0)),1,0)</f>
        <v>0</v>
      </c>
      <c r="K194" s="3">
        <f>IF(AND(IF('차트 정리 표'!$P$2 = 표메인[[#This Row],[연령대]], 1, 0),IF(COUNT(표장르정리[[#This Row],[Strategy]]),1,0)),1,0)</f>
        <v>0</v>
      </c>
      <c r="L194" s="3">
        <f>IF(AND(IF('차트 정리 표'!$P$2 = 표메인[[#This Row],[연령대]], 1, 0),IF(COUNT(표장르정리[[#This Row],[Puzzle]]),1,0)),1,0)</f>
        <v>0</v>
      </c>
      <c r="M194" s="3">
        <f>IF(AND(IF('차트 정리 표'!$P$2 = 표메인[[#This Row],[연령대]], 1, 0),IF(COUNT(표장르정리[[#This Row],[Board]]),1,0)),1,0)</f>
        <v>0</v>
      </c>
      <c r="N194" s="3">
        <f>IF(AND(IF('차트 정리 표'!$P$2 = 표메인[[#This Row],[연령대]], 1, 0),IF(COUNT(표장르정리[[#This Row],[Arcade]]),1,0)),1,0)</f>
        <v>0</v>
      </c>
      <c r="O194" s="3">
        <f>IF(AND(IF('차트 정리 표'!$P$2 = 표메인[[#This Row],[연령대]], 1, 0),IF(COUNT(표장르정리[[#This Row],[Simulation]]),1,0)),1,0)</f>
        <v>0</v>
      </c>
      <c r="P194" s="34">
        <f>IF(AND(IF('차트 정리 표'!$P$19 = 표메인[[#This Row],[연령대]], 1, 0),IF('차트 정리 표'!$J$20=표메인[[#This Row],[타격감
시각적 효과]],1,0)),1,0)</f>
        <v>0</v>
      </c>
      <c r="Q194" s="34">
        <f>IF(AND(IF('차트 정리 표'!$P$19 = 표메인[[#This Row],[연령대]], 1, 0),IF('차트 정리 표'!$J$21=표메인[[#This Row],[타격감
시각적 효과]],1,0)),1,0)</f>
        <v>0</v>
      </c>
      <c r="R194" s="34">
        <f>IF(AND(IF('차트 정리 표'!$P$19 = 표메인[[#This Row],[연령대]], 1, 0),IF('차트 정리 표'!$J$22=표메인[[#This Row],[타격감
시각적 효과]],1,0)),1,0)</f>
        <v>0</v>
      </c>
      <c r="S194" s="34">
        <f>IF(AND(IF('차트 정리 표'!$P$19 = 표메인[[#This Row],[연령대]], 1, 0),IF('차트 정리 표'!$J$23=표메인[[#This Row],[타격감
시각적 효과]],1,0)),1,0)</f>
        <v>0</v>
      </c>
      <c r="T194" s="34">
        <f>IF(AND(IF('차트 정리 표'!$P$25 = 표메인[[#This Row],[연령대]], 1, 0),IF('차트 정리 표'!$J$26=표메인[게임몰입도
청각적 효과],1,0)),1,0)</f>
        <v>0</v>
      </c>
      <c r="U194" s="34">
        <f>IF(AND(IF('차트 정리 표'!$P$25 = 표메인[[#This Row],[연령대]], 1, 0),IF('차트 정리 표'!$J$27=표메인[게임몰입도
청각적 효과],1,0)),1,0)</f>
        <v>0</v>
      </c>
      <c r="V194" s="34">
        <f>IF(AND(IF('차트 정리 표'!$P$25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표'!$P$2 = 표메인[[#This Row],[연령대]], 1, 0),IF(COUNT(표장르정리[[#This Row],[RPG]]),1,0)), 1, 0)</f>
        <v>0</v>
      </c>
      <c r="B195" s="3">
        <f>IF(AND(IF('차트 정리 표'!$P$2 = 표메인[[#This Row],[연령대]], 1, 0),IF(COUNT(표장르정리[[#This Row],[AOS]]),1,0)),1,0)</f>
        <v>0</v>
      </c>
      <c r="C195" s="3">
        <f>IF(AND(IF('차트 정리 표'!$P$2 = 표메인[[#This Row],[연령대]], 1, 0),IF(COUNT(표장르정리[[#This Row],[FPS]]),1,0)),1,0)</f>
        <v>0</v>
      </c>
      <c r="D195" s="3">
        <f>IF(AND(IF('차트 정리 표'!$P$2 = 표메인[[#This Row],[연령대]], 1, 0),IF(COUNT(표장르정리[[#This Row],[CCG]]),1,0)),1,0)</f>
        <v>0</v>
      </c>
      <c r="E195" s="3">
        <f>IF(AND(IF('차트 정리 표'!$P$2 = 표메인[[#This Row],[연령대]], 1, 0),IF(COUNT(표장르정리[[#This Row],[Roguelike]]),1,0)),1,0)</f>
        <v>0</v>
      </c>
      <c r="F195" s="3">
        <f>IF(AND(IF('차트 정리 표'!$P$2 = 표메인[[#This Row],[연령대]], 1, 0),IF(COUNT(표장르정리[[#This Row],[Soulslike]]),1,0)),1,0)</f>
        <v>0</v>
      </c>
      <c r="G195" s="3">
        <f>IF(AND(IF('차트 정리 표'!$P$2 = 표메인[[#This Row],[연령대]], 1, 0),IF(COUNT(표장르정리[[#This Row],[Rhythm]]),1,0)),1,0)</f>
        <v>0</v>
      </c>
      <c r="H195" s="3">
        <f>IF(AND(IF('차트 정리 표'!$P$2 = 표메인[[#This Row],[연령대]], 1, 0),IF(COUNT(표장르정리[[#This Row],[Racing]]),1,0)),1,0)</f>
        <v>0</v>
      </c>
      <c r="I195" s="3">
        <f>IF(AND(IF('차트 정리 표'!$P$2 = 표메인[[#This Row],[연령대]], 1, 0),IF(COUNT(표장르정리[[#This Row],[Sport]]),1,0)),1,0)</f>
        <v>0</v>
      </c>
      <c r="J195" s="3">
        <f>IF(AND(IF('차트 정리 표'!$P$2 = 표메인[[#This Row],[연령대]], 1, 0),IF(COUNT(표장르정리[[#This Row],[Stealth]]),1,0)),1,0)</f>
        <v>0</v>
      </c>
      <c r="K195" s="3">
        <f>IF(AND(IF('차트 정리 표'!$P$2 = 표메인[[#This Row],[연령대]], 1, 0),IF(COUNT(표장르정리[[#This Row],[Strategy]]),1,0)),1,0)</f>
        <v>0</v>
      </c>
      <c r="L195" s="3">
        <f>IF(AND(IF('차트 정리 표'!$P$2 = 표메인[[#This Row],[연령대]], 1, 0),IF(COUNT(표장르정리[[#This Row],[Puzzle]]),1,0)),1,0)</f>
        <v>0</v>
      </c>
      <c r="M195" s="3">
        <f>IF(AND(IF('차트 정리 표'!$P$2 = 표메인[[#This Row],[연령대]], 1, 0),IF(COUNT(표장르정리[[#This Row],[Board]]),1,0)),1,0)</f>
        <v>0</v>
      </c>
      <c r="N195" s="3">
        <f>IF(AND(IF('차트 정리 표'!$P$2 = 표메인[[#This Row],[연령대]], 1, 0),IF(COUNT(표장르정리[[#This Row],[Arcade]]),1,0)),1,0)</f>
        <v>0</v>
      </c>
      <c r="O195" s="3">
        <f>IF(AND(IF('차트 정리 표'!$P$2 = 표메인[[#This Row],[연령대]], 1, 0),IF(COUNT(표장르정리[[#This Row],[Simulation]]),1,0)),1,0)</f>
        <v>0</v>
      </c>
      <c r="P195" s="34">
        <f>IF(AND(IF('차트 정리 표'!$P$19 = 표메인[[#This Row],[연령대]], 1, 0),IF('차트 정리 표'!$J$20=표메인[[#This Row],[타격감
시각적 효과]],1,0)),1,0)</f>
        <v>0</v>
      </c>
      <c r="Q195" s="34">
        <f>IF(AND(IF('차트 정리 표'!$P$19 = 표메인[[#This Row],[연령대]], 1, 0),IF('차트 정리 표'!$J$21=표메인[[#This Row],[타격감
시각적 효과]],1,0)),1,0)</f>
        <v>0</v>
      </c>
      <c r="R195" s="34">
        <f>IF(AND(IF('차트 정리 표'!$P$19 = 표메인[[#This Row],[연령대]], 1, 0),IF('차트 정리 표'!$J$22=표메인[[#This Row],[타격감
시각적 효과]],1,0)),1,0)</f>
        <v>0</v>
      </c>
      <c r="S195" s="34">
        <f>IF(AND(IF('차트 정리 표'!$P$19 = 표메인[[#This Row],[연령대]], 1, 0),IF('차트 정리 표'!$J$23=표메인[[#This Row],[타격감
시각적 효과]],1,0)),1,0)</f>
        <v>0</v>
      </c>
      <c r="T195" s="34">
        <f>IF(AND(IF('차트 정리 표'!$P$25 = 표메인[[#This Row],[연령대]], 1, 0),IF('차트 정리 표'!$J$26=표메인[게임몰입도
청각적 효과],1,0)),1,0)</f>
        <v>0</v>
      </c>
      <c r="U195" s="34">
        <f>IF(AND(IF('차트 정리 표'!$P$25 = 표메인[[#This Row],[연령대]], 1, 0),IF('차트 정리 표'!$J$27=표메인[게임몰입도
청각적 효과],1,0)),1,0)</f>
        <v>0</v>
      </c>
      <c r="V195" s="34">
        <f>IF(AND(IF('차트 정리 표'!$P$25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표'!$P$2 = 표메인[[#This Row],[연령대]], 1, 0),IF(COUNT(표장르정리[[#This Row],[RPG]]),1,0)), 1, 0)</f>
        <v>0</v>
      </c>
      <c r="B196" s="3">
        <f>IF(AND(IF('차트 정리 표'!$P$2 = 표메인[[#This Row],[연령대]], 1, 0),IF(COUNT(표장르정리[[#This Row],[AOS]]),1,0)),1,0)</f>
        <v>0</v>
      </c>
      <c r="C196" s="3">
        <f>IF(AND(IF('차트 정리 표'!$P$2 = 표메인[[#This Row],[연령대]], 1, 0),IF(COUNT(표장르정리[[#This Row],[FPS]]),1,0)),1,0)</f>
        <v>0</v>
      </c>
      <c r="D196" s="3">
        <f>IF(AND(IF('차트 정리 표'!$P$2 = 표메인[[#This Row],[연령대]], 1, 0),IF(COUNT(표장르정리[[#This Row],[CCG]]),1,0)),1,0)</f>
        <v>0</v>
      </c>
      <c r="E196" s="3">
        <f>IF(AND(IF('차트 정리 표'!$P$2 = 표메인[[#This Row],[연령대]], 1, 0),IF(COUNT(표장르정리[[#This Row],[Roguelike]]),1,0)),1,0)</f>
        <v>0</v>
      </c>
      <c r="F196" s="3">
        <f>IF(AND(IF('차트 정리 표'!$P$2 = 표메인[[#This Row],[연령대]], 1, 0),IF(COUNT(표장르정리[[#This Row],[Soulslike]]),1,0)),1,0)</f>
        <v>0</v>
      </c>
      <c r="G196" s="3">
        <f>IF(AND(IF('차트 정리 표'!$P$2 = 표메인[[#This Row],[연령대]], 1, 0),IF(COUNT(표장르정리[[#This Row],[Rhythm]]),1,0)),1,0)</f>
        <v>0</v>
      </c>
      <c r="H196" s="3">
        <f>IF(AND(IF('차트 정리 표'!$P$2 = 표메인[[#This Row],[연령대]], 1, 0),IF(COUNT(표장르정리[[#This Row],[Racing]]),1,0)),1,0)</f>
        <v>0</v>
      </c>
      <c r="I196" s="3">
        <f>IF(AND(IF('차트 정리 표'!$P$2 = 표메인[[#This Row],[연령대]], 1, 0),IF(COUNT(표장르정리[[#This Row],[Sport]]),1,0)),1,0)</f>
        <v>0</v>
      </c>
      <c r="J196" s="3">
        <f>IF(AND(IF('차트 정리 표'!$P$2 = 표메인[[#This Row],[연령대]], 1, 0),IF(COUNT(표장르정리[[#This Row],[Stealth]]),1,0)),1,0)</f>
        <v>0</v>
      </c>
      <c r="K196" s="3">
        <f>IF(AND(IF('차트 정리 표'!$P$2 = 표메인[[#This Row],[연령대]], 1, 0),IF(COUNT(표장르정리[[#This Row],[Strategy]]),1,0)),1,0)</f>
        <v>0</v>
      </c>
      <c r="L196" s="3">
        <f>IF(AND(IF('차트 정리 표'!$P$2 = 표메인[[#This Row],[연령대]], 1, 0),IF(COUNT(표장르정리[[#This Row],[Puzzle]]),1,0)),1,0)</f>
        <v>0</v>
      </c>
      <c r="M196" s="3">
        <f>IF(AND(IF('차트 정리 표'!$P$2 = 표메인[[#This Row],[연령대]], 1, 0),IF(COUNT(표장르정리[[#This Row],[Board]]),1,0)),1,0)</f>
        <v>0</v>
      </c>
      <c r="N196" s="3">
        <f>IF(AND(IF('차트 정리 표'!$P$2 = 표메인[[#This Row],[연령대]], 1, 0),IF(COUNT(표장르정리[[#This Row],[Arcade]]),1,0)),1,0)</f>
        <v>0</v>
      </c>
      <c r="O196" s="3">
        <f>IF(AND(IF('차트 정리 표'!$P$2 = 표메인[[#This Row],[연령대]], 1, 0),IF(COUNT(표장르정리[[#This Row],[Simulation]]),1,0)),1,0)</f>
        <v>0</v>
      </c>
      <c r="P196" s="34">
        <f>IF(AND(IF('차트 정리 표'!$P$19 = 표메인[[#This Row],[연령대]], 1, 0),IF('차트 정리 표'!$J$20=표메인[[#This Row],[타격감
시각적 효과]],1,0)),1,0)</f>
        <v>0</v>
      </c>
      <c r="Q196" s="34">
        <f>IF(AND(IF('차트 정리 표'!$P$19 = 표메인[[#This Row],[연령대]], 1, 0),IF('차트 정리 표'!$J$21=표메인[[#This Row],[타격감
시각적 효과]],1,0)),1,0)</f>
        <v>0</v>
      </c>
      <c r="R196" s="34">
        <f>IF(AND(IF('차트 정리 표'!$P$19 = 표메인[[#This Row],[연령대]], 1, 0),IF('차트 정리 표'!$J$22=표메인[[#This Row],[타격감
시각적 효과]],1,0)),1,0)</f>
        <v>0</v>
      </c>
      <c r="S196" s="34">
        <f>IF(AND(IF('차트 정리 표'!$P$19 = 표메인[[#This Row],[연령대]], 1, 0),IF('차트 정리 표'!$J$23=표메인[[#This Row],[타격감
시각적 효과]],1,0)),1,0)</f>
        <v>0</v>
      </c>
      <c r="T196" s="34">
        <f>IF(AND(IF('차트 정리 표'!$P$25 = 표메인[[#This Row],[연령대]], 1, 0),IF('차트 정리 표'!$J$26=표메인[게임몰입도
청각적 효과],1,0)),1,0)</f>
        <v>0</v>
      </c>
      <c r="U196" s="34">
        <f>IF(AND(IF('차트 정리 표'!$P$25 = 표메인[[#This Row],[연령대]], 1, 0),IF('차트 정리 표'!$J$27=표메인[게임몰입도
청각적 효과],1,0)),1,0)</f>
        <v>0</v>
      </c>
      <c r="V196" s="34">
        <f>IF(AND(IF('차트 정리 표'!$P$25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표'!$P$2 = 표메인[[#This Row],[연령대]], 1, 0),IF(COUNT(표장르정리[[#This Row],[RPG]]),1,0)), 1, 0)</f>
        <v>0</v>
      </c>
      <c r="B197" s="3">
        <f>IF(AND(IF('차트 정리 표'!$P$2 = 표메인[[#This Row],[연령대]], 1, 0),IF(COUNT(표장르정리[[#This Row],[AOS]]),1,0)),1,0)</f>
        <v>0</v>
      </c>
      <c r="C197" s="3">
        <f>IF(AND(IF('차트 정리 표'!$P$2 = 표메인[[#This Row],[연령대]], 1, 0),IF(COUNT(표장르정리[[#This Row],[FPS]]),1,0)),1,0)</f>
        <v>0</v>
      </c>
      <c r="D197" s="3">
        <f>IF(AND(IF('차트 정리 표'!$P$2 = 표메인[[#This Row],[연령대]], 1, 0),IF(COUNT(표장르정리[[#This Row],[CCG]]),1,0)),1,0)</f>
        <v>0</v>
      </c>
      <c r="E197" s="3">
        <f>IF(AND(IF('차트 정리 표'!$P$2 = 표메인[[#This Row],[연령대]], 1, 0),IF(COUNT(표장르정리[[#This Row],[Roguelike]]),1,0)),1,0)</f>
        <v>0</v>
      </c>
      <c r="F197" s="3">
        <f>IF(AND(IF('차트 정리 표'!$P$2 = 표메인[[#This Row],[연령대]], 1, 0),IF(COUNT(표장르정리[[#This Row],[Soulslike]]),1,0)),1,0)</f>
        <v>0</v>
      </c>
      <c r="G197" s="3">
        <f>IF(AND(IF('차트 정리 표'!$P$2 = 표메인[[#This Row],[연령대]], 1, 0),IF(COUNT(표장르정리[[#This Row],[Rhythm]]),1,0)),1,0)</f>
        <v>0</v>
      </c>
      <c r="H197" s="3">
        <f>IF(AND(IF('차트 정리 표'!$P$2 = 표메인[[#This Row],[연령대]], 1, 0),IF(COUNT(표장르정리[[#This Row],[Racing]]),1,0)),1,0)</f>
        <v>0</v>
      </c>
      <c r="I197" s="3">
        <f>IF(AND(IF('차트 정리 표'!$P$2 = 표메인[[#This Row],[연령대]], 1, 0),IF(COUNT(표장르정리[[#This Row],[Sport]]),1,0)),1,0)</f>
        <v>0</v>
      </c>
      <c r="J197" s="3">
        <f>IF(AND(IF('차트 정리 표'!$P$2 = 표메인[[#This Row],[연령대]], 1, 0),IF(COUNT(표장르정리[[#This Row],[Stealth]]),1,0)),1,0)</f>
        <v>0</v>
      </c>
      <c r="K197" s="3">
        <f>IF(AND(IF('차트 정리 표'!$P$2 = 표메인[[#This Row],[연령대]], 1, 0),IF(COUNT(표장르정리[[#This Row],[Strategy]]),1,0)),1,0)</f>
        <v>0</v>
      </c>
      <c r="L197" s="3">
        <f>IF(AND(IF('차트 정리 표'!$P$2 = 표메인[[#This Row],[연령대]], 1, 0),IF(COUNT(표장르정리[[#This Row],[Puzzle]]),1,0)),1,0)</f>
        <v>0</v>
      </c>
      <c r="M197" s="3">
        <f>IF(AND(IF('차트 정리 표'!$P$2 = 표메인[[#This Row],[연령대]], 1, 0),IF(COUNT(표장르정리[[#This Row],[Board]]),1,0)),1,0)</f>
        <v>0</v>
      </c>
      <c r="N197" s="3">
        <f>IF(AND(IF('차트 정리 표'!$P$2 = 표메인[[#This Row],[연령대]], 1, 0),IF(COUNT(표장르정리[[#This Row],[Arcade]]),1,0)),1,0)</f>
        <v>0</v>
      </c>
      <c r="O197" s="3">
        <f>IF(AND(IF('차트 정리 표'!$P$2 = 표메인[[#This Row],[연령대]], 1, 0),IF(COUNT(표장르정리[[#This Row],[Simulation]]),1,0)),1,0)</f>
        <v>0</v>
      </c>
      <c r="P197" s="34">
        <f>IF(AND(IF('차트 정리 표'!$P$19 = 표메인[[#This Row],[연령대]], 1, 0),IF('차트 정리 표'!$J$20=표메인[[#This Row],[타격감
시각적 효과]],1,0)),1,0)</f>
        <v>0</v>
      </c>
      <c r="Q197" s="34">
        <f>IF(AND(IF('차트 정리 표'!$P$19 = 표메인[[#This Row],[연령대]], 1, 0),IF('차트 정리 표'!$J$21=표메인[[#This Row],[타격감
시각적 효과]],1,0)),1,0)</f>
        <v>0</v>
      </c>
      <c r="R197" s="34">
        <f>IF(AND(IF('차트 정리 표'!$P$19 = 표메인[[#This Row],[연령대]], 1, 0),IF('차트 정리 표'!$J$22=표메인[[#This Row],[타격감
시각적 효과]],1,0)),1,0)</f>
        <v>0</v>
      </c>
      <c r="S197" s="34">
        <f>IF(AND(IF('차트 정리 표'!$P$19 = 표메인[[#This Row],[연령대]], 1, 0),IF('차트 정리 표'!$J$23=표메인[[#This Row],[타격감
시각적 효과]],1,0)),1,0)</f>
        <v>0</v>
      </c>
      <c r="T197" s="34">
        <f>IF(AND(IF('차트 정리 표'!$P$25 = 표메인[[#This Row],[연령대]], 1, 0),IF('차트 정리 표'!$J$26=표메인[게임몰입도
청각적 효과],1,0)),1,0)</f>
        <v>0</v>
      </c>
      <c r="U197" s="34">
        <f>IF(AND(IF('차트 정리 표'!$P$25 = 표메인[[#This Row],[연령대]], 1, 0),IF('차트 정리 표'!$J$27=표메인[게임몰입도
청각적 효과],1,0)),1,0)</f>
        <v>0</v>
      </c>
      <c r="V197" s="34">
        <f>IF(AND(IF('차트 정리 표'!$P$25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표'!$P$2 = 표메인[[#This Row],[연령대]], 1, 0),IF(COUNT(표장르정리[[#This Row],[RPG]]),1,0)), 1, 0)</f>
        <v>0</v>
      </c>
      <c r="B198" s="3">
        <f>IF(AND(IF('차트 정리 표'!$P$2 = 표메인[[#This Row],[연령대]], 1, 0),IF(COUNT(표장르정리[[#This Row],[AOS]]),1,0)),1,0)</f>
        <v>0</v>
      </c>
      <c r="C198" s="3">
        <f>IF(AND(IF('차트 정리 표'!$P$2 = 표메인[[#This Row],[연령대]], 1, 0),IF(COUNT(표장르정리[[#This Row],[FPS]]),1,0)),1,0)</f>
        <v>0</v>
      </c>
      <c r="D198" s="3">
        <f>IF(AND(IF('차트 정리 표'!$P$2 = 표메인[[#This Row],[연령대]], 1, 0),IF(COUNT(표장르정리[[#This Row],[CCG]]),1,0)),1,0)</f>
        <v>0</v>
      </c>
      <c r="E198" s="3">
        <f>IF(AND(IF('차트 정리 표'!$P$2 = 표메인[[#This Row],[연령대]], 1, 0),IF(COUNT(표장르정리[[#This Row],[Roguelike]]),1,0)),1,0)</f>
        <v>0</v>
      </c>
      <c r="F198" s="3">
        <f>IF(AND(IF('차트 정리 표'!$P$2 = 표메인[[#This Row],[연령대]], 1, 0),IF(COUNT(표장르정리[[#This Row],[Soulslike]]),1,0)),1,0)</f>
        <v>0</v>
      </c>
      <c r="G198" s="3">
        <f>IF(AND(IF('차트 정리 표'!$P$2 = 표메인[[#This Row],[연령대]], 1, 0),IF(COUNT(표장르정리[[#This Row],[Rhythm]]),1,0)),1,0)</f>
        <v>0</v>
      </c>
      <c r="H198" s="3">
        <f>IF(AND(IF('차트 정리 표'!$P$2 = 표메인[[#This Row],[연령대]], 1, 0),IF(COUNT(표장르정리[[#This Row],[Racing]]),1,0)),1,0)</f>
        <v>0</v>
      </c>
      <c r="I198" s="3">
        <f>IF(AND(IF('차트 정리 표'!$P$2 = 표메인[[#This Row],[연령대]], 1, 0),IF(COUNT(표장르정리[[#This Row],[Sport]]),1,0)),1,0)</f>
        <v>0</v>
      </c>
      <c r="J198" s="3">
        <f>IF(AND(IF('차트 정리 표'!$P$2 = 표메인[[#This Row],[연령대]], 1, 0),IF(COUNT(표장르정리[[#This Row],[Stealth]]),1,0)),1,0)</f>
        <v>0</v>
      </c>
      <c r="K198" s="3">
        <f>IF(AND(IF('차트 정리 표'!$P$2 = 표메인[[#This Row],[연령대]], 1, 0),IF(COUNT(표장르정리[[#This Row],[Strategy]]),1,0)),1,0)</f>
        <v>0</v>
      </c>
      <c r="L198" s="3">
        <f>IF(AND(IF('차트 정리 표'!$P$2 = 표메인[[#This Row],[연령대]], 1, 0),IF(COUNT(표장르정리[[#This Row],[Puzzle]]),1,0)),1,0)</f>
        <v>0</v>
      </c>
      <c r="M198" s="3">
        <f>IF(AND(IF('차트 정리 표'!$P$2 = 표메인[[#This Row],[연령대]], 1, 0),IF(COUNT(표장르정리[[#This Row],[Board]]),1,0)),1,0)</f>
        <v>0</v>
      </c>
      <c r="N198" s="3">
        <f>IF(AND(IF('차트 정리 표'!$P$2 = 표메인[[#This Row],[연령대]], 1, 0),IF(COUNT(표장르정리[[#This Row],[Arcade]]),1,0)),1,0)</f>
        <v>0</v>
      </c>
      <c r="O198" s="3">
        <f>IF(AND(IF('차트 정리 표'!$P$2 = 표메인[[#This Row],[연령대]], 1, 0),IF(COUNT(표장르정리[[#This Row],[Simulation]]),1,0)),1,0)</f>
        <v>0</v>
      </c>
      <c r="P198" s="34">
        <f>IF(AND(IF('차트 정리 표'!$P$19 = 표메인[[#This Row],[연령대]], 1, 0),IF('차트 정리 표'!$J$20=표메인[[#This Row],[타격감
시각적 효과]],1,0)),1,0)</f>
        <v>0</v>
      </c>
      <c r="Q198" s="34">
        <f>IF(AND(IF('차트 정리 표'!$P$19 = 표메인[[#This Row],[연령대]], 1, 0),IF('차트 정리 표'!$J$21=표메인[[#This Row],[타격감
시각적 효과]],1,0)),1,0)</f>
        <v>0</v>
      </c>
      <c r="R198" s="34">
        <f>IF(AND(IF('차트 정리 표'!$P$19 = 표메인[[#This Row],[연령대]], 1, 0),IF('차트 정리 표'!$J$22=표메인[[#This Row],[타격감
시각적 효과]],1,0)),1,0)</f>
        <v>0</v>
      </c>
      <c r="S198" s="34">
        <f>IF(AND(IF('차트 정리 표'!$P$19 = 표메인[[#This Row],[연령대]], 1, 0),IF('차트 정리 표'!$J$23=표메인[[#This Row],[타격감
시각적 효과]],1,0)),1,0)</f>
        <v>0</v>
      </c>
      <c r="T198" s="34">
        <f>IF(AND(IF('차트 정리 표'!$P$25 = 표메인[[#This Row],[연령대]], 1, 0),IF('차트 정리 표'!$J$26=표메인[게임몰입도
청각적 효과],1,0)),1,0)</f>
        <v>0</v>
      </c>
      <c r="U198" s="34">
        <f>IF(AND(IF('차트 정리 표'!$P$25 = 표메인[[#This Row],[연령대]], 1, 0),IF('차트 정리 표'!$J$27=표메인[게임몰입도
청각적 효과],1,0)),1,0)</f>
        <v>0</v>
      </c>
      <c r="V198" s="34">
        <f>IF(AND(IF('차트 정리 표'!$P$25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표'!$P$2 = 표메인[[#This Row],[연령대]], 1, 0),IF(COUNT(표장르정리[[#This Row],[RPG]]),1,0)), 1, 0)</f>
        <v>0</v>
      </c>
      <c r="B199" s="3">
        <f>IF(AND(IF('차트 정리 표'!$P$2 = 표메인[[#This Row],[연령대]], 1, 0),IF(COUNT(표장르정리[[#This Row],[AOS]]),1,0)),1,0)</f>
        <v>0</v>
      </c>
      <c r="C199" s="3">
        <f>IF(AND(IF('차트 정리 표'!$P$2 = 표메인[[#This Row],[연령대]], 1, 0),IF(COUNT(표장르정리[[#This Row],[FPS]]),1,0)),1,0)</f>
        <v>0</v>
      </c>
      <c r="D199" s="3">
        <f>IF(AND(IF('차트 정리 표'!$P$2 = 표메인[[#This Row],[연령대]], 1, 0),IF(COUNT(표장르정리[[#This Row],[CCG]]),1,0)),1,0)</f>
        <v>0</v>
      </c>
      <c r="E199" s="3">
        <f>IF(AND(IF('차트 정리 표'!$P$2 = 표메인[[#This Row],[연령대]], 1, 0),IF(COUNT(표장르정리[[#This Row],[Roguelike]]),1,0)),1,0)</f>
        <v>0</v>
      </c>
      <c r="F199" s="3">
        <f>IF(AND(IF('차트 정리 표'!$P$2 = 표메인[[#This Row],[연령대]], 1, 0),IF(COUNT(표장르정리[[#This Row],[Soulslike]]),1,0)),1,0)</f>
        <v>0</v>
      </c>
      <c r="G199" s="3">
        <f>IF(AND(IF('차트 정리 표'!$P$2 = 표메인[[#This Row],[연령대]], 1, 0),IF(COUNT(표장르정리[[#This Row],[Rhythm]]),1,0)),1,0)</f>
        <v>0</v>
      </c>
      <c r="H199" s="3">
        <f>IF(AND(IF('차트 정리 표'!$P$2 = 표메인[[#This Row],[연령대]], 1, 0),IF(COUNT(표장르정리[[#This Row],[Racing]]),1,0)),1,0)</f>
        <v>0</v>
      </c>
      <c r="I199" s="3">
        <f>IF(AND(IF('차트 정리 표'!$P$2 = 표메인[[#This Row],[연령대]], 1, 0),IF(COUNT(표장르정리[[#This Row],[Sport]]),1,0)),1,0)</f>
        <v>0</v>
      </c>
      <c r="J199" s="3">
        <f>IF(AND(IF('차트 정리 표'!$P$2 = 표메인[[#This Row],[연령대]], 1, 0),IF(COUNT(표장르정리[[#This Row],[Stealth]]),1,0)),1,0)</f>
        <v>0</v>
      </c>
      <c r="K199" s="3">
        <f>IF(AND(IF('차트 정리 표'!$P$2 = 표메인[[#This Row],[연령대]], 1, 0),IF(COUNT(표장르정리[[#This Row],[Strategy]]),1,0)),1,0)</f>
        <v>0</v>
      </c>
      <c r="L199" s="3">
        <f>IF(AND(IF('차트 정리 표'!$P$2 = 표메인[[#This Row],[연령대]], 1, 0),IF(COUNT(표장르정리[[#This Row],[Puzzle]]),1,0)),1,0)</f>
        <v>0</v>
      </c>
      <c r="M199" s="3">
        <f>IF(AND(IF('차트 정리 표'!$P$2 = 표메인[[#This Row],[연령대]], 1, 0),IF(COUNT(표장르정리[[#This Row],[Board]]),1,0)),1,0)</f>
        <v>0</v>
      </c>
      <c r="N199" s="3">
        <f>IF(AND(IF('차트 정리 표'!$P$2 = 표메인[[#This Row],[연령대]], 1, 0),IF(COUNT(표장르정리[[#This Row],[Arcade]]),1,0)),1,0)</f>
        <v>0</v>
      </c>
      <c r="O199" s="3">
        <f>IF(AND(IF('차트 정리 표'!$P$2 = 표메인[[#This Row],[연령대]], 1, 0),IF(COUNT(표장르정리[[#This Row],[Simulation]]),1,0)),1,0)</f>
        <v>0</v>
      </c>
      <c r="P199" s="34">
        <f>IF(AND(IF('차트 정리 표'!$P$19 = 표메인[[#This Row],[연령대]], 1, 0),IF('차트 정리 표'!$J$20=표메인[[#This Row],[타격감
시각적 효과]],1,0)),1,0)</f>
        <v>0</v>
      </c>
      <c r="Q199" s="34">
        <f>IF(AND(IF('차트 정리 표'!$P$19 = 표메인[[#This Row],[연령대]], 1, 0),IF('차트 정리 표'!$J$21=표메인[[#This Row],[타격감
시각적 효과]],1,0)),1,0)</f>
        <v>0</v>
      </c>
      <c r="R199" s="34">
        <f>IF(AND(IF('차트 정리 표'!$P$19 = 표메인[[#This Row],[연령대]], 1, 0),IF('차트 정리 표'!$J$22=표메인[[#This Row],[타격감
시각적 효과]],1,0)),1,0)</f>
        <v>0</v>
      </c>
      <c r="S199" s="34">
        <f>IF(AND(IF('차트 정리 표'!$P$19 = 표메인[[#This Row],[연령대]], 1, 0),IF('차트 정리 표'!$J$23=표메인[[#This Row],[타격감
시각적 효과]],1,0)),1,0)</f>
        <v>0</v>
      </c>
      <c r="T199" s="34">
        <f>IF(AND(IF('차트 정리 표'!$P$25 = 표메인[[#This Row],[연령대]], 1, 0),IF('차트 정리 표'!$J$26=표메인[게임몰입도
청각적 효과],1,0)),1,0)</f>
        <v>0</v>
      </c>
      <c r="U199" s="34">
        <f>IF(AND(IF('차트 정리 표'!$P$25 = 표메인[[#This Row],[연령대]], 1, 0),IF('차트 정리 표'!$J$27=표메인[게임몰입도
청각적 효과],1,0)),1,0)</f>
        <v>0</v>
      </c>
      <c r="V199" s="34">
        <f>IF(AND(IF('차트 정리 표'!$P$25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표'!$P$2 = 표메인[[#This Row],[연령대]], 1, 0),IF(COUNT(표장르정리[[#This Row],[RPG]]),1,0)), 1, 0)</f>
        <v>0</v>
      </c>
      <c r="B200" s="3">
        <f>IF(AND(IF('차트 정리 표'!$P$2 = 표메인[[#This Row],[연령대]], 1, 0),IF(COUNT(표장르정리[[#This Row],[AOS]]),1,0)),1,0)</f>
        <v>0</v>
      </c>
      <c r="C200" s="3">
        <f>IF(AND(IF('차트 정리 표'!$P$2 = 표메인[[#This Row],[연령대]], 1, 0),IF(COUNT(표장르정리[[#This Row],[FPS]]),1,0)),1,0)</f>
        <v>0</v>
      </c>
      <c r="D200" s="3">
        <f>IF(AND(IF('차트 정리 표'!$P$2 = 표메인[[#This Row],[연령대]], 1, 0),IF(COUNT(표장르정리[[#This Row],[CCG]]),1,0)),1,0)</f>
        <v>0</v>
      </c>
      <c r="E200" s="3">
        <f>IF(AND(IF('차트 정리 표'!$P$2 = 표메인[[#This Row],[연령대]], 1, 0),IF(COUNT(표장르정리[[#This Row],[Roguelike]]),1,0)),1,0)</f>
        <v>0</v>
      </c>
      <c r="F200" s="3">
        <f>IF(AND(IF('차트 정리 표'!$P$2 = 표메인[[#This Row],[연령대]], 1, 0),IF(COUNT(표장르정리[[#This Row],[Soulslike]]),1,0)),1,0)</f>
        <v>0</v>
      </c>
      <c r="G200" s="3">
        <f>IF(AND(IF('차트 정리 표'!$P$2 = 표메인[[#This Row],[연령대]], 1, 0),IF(COUNT(표장르정리[[#This Row],[Rhythm]]),1,0)),1,0)</f>
        <v>0</v>
      </c>
      <c r="H200" s="3">
        <f>IF(AND(IF('차트 정리 표'!$P$2 = 표메인[[#This Row],[연령대]], 1, 0),IF(COUNT(표장르정리[[#This Row],[Racing]]),1,0)),1,0)</f>
        <v>0</v>
      </c>
      <c r="I200" s="3">
        <f>IF(AND(IF('차트 정리 표'!$P$2 = 표메인[[#This Row],[연령대]], 1, 0),IF(COUNT(표장르정리[[#This Row],[Sport]]),1,0)),1,0)</f>
        <v>0</v>
      </c>
      <c r="J200" s="3">
        <f>IF(AND(IF('차트 정리 표'!$P$2 = 표메인[[#This Row],[연령대]], 1, 0),IF(COUNT(표장르정리[[#This Row],[Stealth]]),1,0)),1,0)</f>
        <v>0</v>
      </c>
      <c r="K200" s="3">
        <f>IF(AND(IF('차트 정리 표'!$P$2 = 표메인[[#This Row],[연령대]], 1, 0),IF(COUNT(표장르정리[[#This Row],[Strategy]]),1,0)),1,0)</f>
        <v>0</v>
      </c>
      <c r="L200" s="3">
        <f>IF(AND(IF('차트 정리 표'!$P$2 = 표메인[[#This Row],[연령대]], 1, 0),IF(COUNT(표장르정리[[#This Row],[Puzzle]]),1,0)),1,0)</f>
        <v>0</v>
      </c>
      <c r="M200" s="3">
        <f>IF(AND(IF('차트 정리 표'!$P$2 = 표메인[[#This Row],[연령대]], 1, 0),IF(COUNT(표장르정리[[#This Row],[Board]]),1,0)),1,0)</f>
        <v>0</v>
      </c>
      <c r="N200" s="3">
        <f>IF(AND(IF('차트 정리 표'!$P$2 = 표메인[[#This Row],[연령대]], 1, 0),IF(COUNT(표장르정리[[#This Row],[Arcade]]),1,0)),1,0)</f>
        <v>0</v>
      </c>
      <c r="O200" s="3">
        <f>IF(AND(IF('차트 정리 표'!$P$2 = 표메인[[#This Row],[연령대]], 1, 0),IF(COUNT(표장르정리[[#This Row],[Simulation]]),1,0)),1,0)</f>
        <v>0</v>
      </c>
      <c r="P200" s="34">
        <f>IF(AND(IF('차트 정리 표'!$P$19 = 표메인[[#This Row],[연령대]], 1, 0),IF('차트 정리 표'!$J$20=표메인[[#This Row],[타격감
시각적 효과]],1,0)),1,0)</f>
        <v>0</v>
      </c>
      <c r="Q200" s="34">
        <f>IF(AND(IF('차트 정리 표'!$P$19 = 표메인[[#This Row],[연령대]], 1, 0),IF('차트 정리 표'!$J$21=표메인[[#This Row],[타격감
시각적 효과]],1,0)),1,0)</f>
        <v>0</v>
      </c>
      <c r="R200" s="34">
        <f>IF(AND(IF('차트 정리 표'!$P$19 = 표메인[[#This Row],[연령대]], 1, 0),IF('차트 정리 표'!$J$22=표메인[[#This Row],[타격감
시각적 효과]],1,0)),1,0)</f>
        <v>0</v>
      </c>
      <c r="S200" s="34">
        <f>IF(AND(IF('차트 정리 표'!$P$19 = 표메인[[#This Row],[연령대]], 1, 0),IF('차트 정리 표'!$J$23=표메인[[#This Row],[타격감
시각적 효과]],1,0)),1,0)</f>
        <v>0</v>
      </c>
      <c r="T200" s="34">
        <f>IF(AND(IF('차트 정리 표'!$P$25 = 표메인[[#This Row],[연령대]], 1, 0),IF('차트 정리 표'!$J$26=표메인[게임몰입도
청각적 효과],1,0)),1,0)</f>
        <v>0</v>
      </c>
      <c r="U200" s="34">
        <f>IF(AND(IF('차트 정리 표'!$P$25 = 표메인[[#This Row],[연령대]], 1, 0),IF('차트 정리 표'!$J$27=표메인[게임몰입도
청각적 효과],1,0)),1,0)</f>
        <v>0</v>
      </c>
      <c r="V200" s="34">
        <f>IF(AND(IF('차트 정리 표'!$P$25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표'!$P$2 = 표메인[[#This Row],[연령대]], 1, 0),IF(COUNT(표장르정리[[#This Row],[RPG]]),1,0)), 1, 0)</f>
        <v>0</v>
      </c>
      <c r="B201" s="3">
        <f>IF(AND(IF('차트 정리 표'!$P$2 = 표메인[[#This Row],[연령대]], 1, 0),IF(COUNT(표장르정리[[#This Row],[AOS]]),1,0)),1,0)</f>
        <v>0</v>
      </c>
      <c r="C201" s="3">
        <f>IF(AND(IF('차트 정리 표'!$P$2 = 표메인[[#This Row],[연령대]], 1, 0),IF(COUNT(표장르정리[[#This Row],[FPS]]),1,0)),1,0)</f>
        <v>0</v>
      </c>
      <c r="D201" s="3">
        <f>IF(AND(IF('차트 정리 표'!$P$2 = 표메인[[#This Row],[연령대]], 1, 0),IF(COUNT(표장르정리[[#This Row],[CCG]]),1,0)),1,0)</f>
        <v>0</v>
      </c>
      <c r="E201" s="3">
        <f>IF(AND(IF('차트 정리 표'!$P$2 = 표메인[[#This Row],[연령대]], 1, 0),IF(COUNT(표장르정리[[#This Row],[Roguelike]]),1,0)),1,0)</f>
        <v>0</v>
      </c>
      <c r="F201" s="3">
        <f>IF(AND(IF('차트 정리 표'!$P$2 = 표메인[[#This Row],[연령대]], 1, 0),IF(COUNT(표장르정리[[#This Row],[Soulslike]]),1,0)),1,0)</f>
        <v>0</v>
      </c>
      <c r="G201" s="3">
        <f>IF(AND(IF('차트 정리 표'!$P$2 = 표메인[[#This Row],[연령대]], 1, 0),IF(COUNT(표장르정리[[#This Row],[Rhythm]]),1,0)),1,0)</f>
        <v>0</v>
      </c>
      <c r="H201" s="3">
        <f>IF(AND(IF('차트 정리 표'!$P$2 = 표메인[[#This Row],[연령대]], 1, 0),IF(COUNT(표장르정리[[#This Row],[Racing]]),1,0)),1,0)</f>
        <v>0</v>
      </c>
      <c r="I201" s="3">
        <f>IF(AND(IF('차트 정리 표'!$P$2 = 표메인[[#This Row],[연령대]], 1, 0),IF(COUNT(표장르정리[[#This Row],[Sport]]),1,0)),1,0)</f>
        <v>0</v>
      </c>
      <c r="J201" s="3">
        <f>IF(AND(IF('차트 정리 표'!$P$2 = 표메인[[#This Row],[연령대]], 1, 0),IF(COUNT(표장르정리[[#This Row],[Stealth]]),1,0)),1,0)</f>
        <v>0</v>
      </c>
      <c r="K201" s="3">
        <f>IF(AND(IF('차트 정리 표'!$P$2 = 표메인[[#This Row],[연령대]], 1, 0),IF(COUNT(표장르정리[[#This Row],[Strategy]]),1,0)),1,0)</f>
        <v>0</v>
      </c>
      <c r="L201" s="3">
        <f>IF(AND(IF('차트 정리 표'!$P$2 = 표메인[[#This Row],[연령대]], 1, 0),IF(COUNT(표장르정리[[#This Row],[Puzzle]]),1,0)),1,0)</f>
        <v>0</v>
      </c>
      <c r="M201" s="3">
        <f>IF(AND(IF('차트 정리 표'!$P$2 = 표메인[[#This Row],[연령대]], 1, 0),IF(COUNT(표장르정리[[#This Row],[Board]]),1,0)),1,0)</f>
        <v>0</v>
      </c>
      <c r="N201" s="3">
        <f>IF(AND(IF('차트 정리 표'!$P$2 = 표메인[[#This Row],[연령대]], 1, 0),IF(COUNT(표장르정리[[#This Row],[Arcade]]),1,0)),1,0)</f>
        <v>0</v>
      </c>
      <c r="O201" s="3">
        <f>IF(AND(IF('차트 정리 표'!$P$2 = 표메인[[#This Row],[연령대]], 1, 0),IF(COUNT(표장르정리[[#This Row],[Simulation]]),1,0)),1,0)</f>
        <v>0</v>
      </c>
      <c r="P201" s="34">
        <f>IF(AND(IF('차트 정리 표'!$P$19 = 표메인[[#This Row],[연령대]], 1, 0),IF('차트 정리 표'!$J$20=표메인[[#This Row],[타격감
시각적 효과]],1,0)),1,0)</f>
        <v>0</v>
      </c>
      <c r="Q201" s="34">
        <f>IF(AND(IF('차트 정리 표'!$P$19 = 표메인[[#This Row],[연령대]], 1, 0),IF('차트 정리 표'!$J$21=표메인[[#This Row],[타격감
시각적 효과]],1,0)),1,0)</f>
        <v>0</v>
      </c>
      <c r="R201" s="34">
        <f>IF(AND(IF('차트 정리 표'!$P$19 = 표메인[[#This Row],[연령대]], 1, 0),IF('차트 정리 표'!$J$22=표메인[[#This Row],[타격감
시각적 효과]],1,0)),1,0)</f>
        <v>0</v>
      </c>
      <c r="S201" s="34">
        <f>IF(AND(IF('차트 정리 표'!$P$19 = 표메인[[#This Row],[연령대]], 1, 0),IF('차트 정리 표'!$J$23=표메인[[#This Row],[타격감
시각적 효과]],1,0)),1,0)</f>
        <v>0</v>
      </c>
      <c r="T201" s="34">
        <f>IF(AND(IF('차트 정리 표'!$P$25 = 표메인[[#This Row],[연령대]], 1, 0),IF('차트 정리 표'!$J$26=표메인[게임몰입도
청각적 효과],1,0)),1,0)</f>
        <v>0</v>
      </c>
      <c r="U201" s="34">
        <f>IF(AND(IF('차트 정리 표'!$P$25 = 표메인[[#This Row],[연령대]], 1, 0),IF('차트 정리 표'!$J$27=표메인[게임몰입도
청각적 효과],1,0)),1,0)</f>
        <v>0</v>
      </c>
      <c r="V201" s="34">
        <f>IF(AND(IF('차트 정리 표'!$P$25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표'!$P$2 = 표메인[[#This Row],[연령대]], 1, 0),IF(COUNT(표장르정리[[#This Row],[RPG]]),1,0)), 1, 0)</f>
        <v>0</v>
      </c>
      <c r="B202" s="3">
        <f>IF(AND(IF('차트 정리 표'!$P$2 = 표메인[[#This Row],[연령대]], 1, 0),IF(COUNT(표장르정리[[#This Row],[AOS]]),1,0)),1,0)</f>
        <v>0</v>
      </c>
      <c r="C202" s="3">
        <f>IF(AND(IF('차트 정리 표'!$P$2 = 표메인[[#This Row],[연령대]], 1, 0),IF(COUNT(표장르정리[[#This Row],[FPS]]),1,0)),1,0)</f>
        <v>0</v>
      </c>
      <c r="D202" s="3">
        <f>IF(AND(IF('차트 정리 표'!$P$2 = 표메인[[#This Row],[연령대]], 1, 0),IF(COUNT(표장르정리[[#This Row],[CCG]]),1,0)),1,0)</f>
        <v>0</v>
      </c>
      <c r="E202" s="3">
        <f>IF(AND(IF('차트 정리 표'!$P$2 = 표메인[[#This Row],[연령대]], 1, 0),IF(COUNT(표장르정리[[#This Row],[Roguelike]]),1,0)),1,0)</f>
        <v>0</v>
      </c>
      <c r="F202" s="3">
        <f>IF(AND(IF('차트 정리 표'!$P$2 = 표메인[[#This Row],[연령대]], 1, 0),IF(COUNT(표장르정리[[#This Row],[Soulslike]]),1,0)),1,0)</f>
        <v>0</v>
      </c>
      <c r="G202" s="3">
        <f>IF(AND(IF('차트 정리 표'!$P$2 = 표메인[[#This Row],[연령대]], 1, 0),IF(COUNT(표장르정리[[#This Row],[Rhythm]]),1,0)),1,0)</f>
        <v>0</v>
      </c>
      <c r="H202" s="3">
        <f>IF(AND(IF('차트 정리 표'!$P$2 = 표메인[[#This Row],[연령대]], 1, 0),IF(COUNT(표장르정리[[#This Row],[Racing]]),1,0)),1,0)</f>
        <v>0</v>
      </c>
      <c r="I202" s="3">
        <f>IF(AND(IF('차트 정리 표'!$P$2 = 표메인[[#This Row],[연령대]], 1, 0),IF(COUNT(표장르정리[[#This Row],[Sport]]),1,0)),1,0)</f>
        <v>0</v>
      </c>
      <c r="J202" s="3">
        <f>IF(AND(IF('차트 정리 표'!$P$2 = 표메인[[#This Row],[연령대]], 1, 0),IF(COUNT(표장르정리[[#This Row],[Stealth]]),1,0)),1,0)</f>
        <v>0</v>
      </c>
      <c r="K202" s="3">
        <f>IF(AND(IF('차트 정리 표'!$P$2 = 표메인[[#This Row],[연령대]], 1, 0),IF(COUNT(표장르정리[[#This Row],[Strategy]]),1,0)),1,0)</f>
        <v>0</v>
      </c>
      <c r="L202" s="3">
        <f>IF(AND(IF('차트 정리 표'!$P$2 = 표메인[[#This Row],[연령대]], 1, 0),IF(COUNT(표장르정리[[#This Row],[Puzzle]]),1,0)),1,0)</f>
        <v>0</v>
      </c>
      <c r="M202" s="3">
        <f>IF(AND(IF('차트 정리 표'!$P$2 = 표메인[[#This Row],[연령대]], 1, 0),IF(COUNT(표장르정리[[#This Row],[Board]]),1,0)),1,0)</f>
        <v>0</v>
      </c>
      <c r="N202" s="3">
        <f>IF(AND(IF('차트 정리 표'!$P$2 = 표메인[[#This Row],[연령대]], 1, 0),IF(COUNT(표장르정리[[#This Row],[Arcade]]),1,0)),1,0)</f>
        <v>0</v>
      </c>
      <c r="O202" s="3">
        <f>IF(AND(IF('차트 정리 표'!$P$2 = 표메인[[#This Row],[연령대]], 1, 0),IF(COUNT(표장르정리[[#This Row],[Simulation]]),1,0)),1,0)</f>
        <v>0</v>
      </c>
      <c r="P202" s="34">
        <f>IF(AND(IF('차트 정리 표'!$P$19 = 표메인[[#This Row],[연령대]], 1, 0),IF('차트 정리 표'!$J$20=표메인[[#This Row],[타격감
시각적 효과]],1,0)),1,0)</f>
        <v>0</v>
      </c>
      <c r="Q202" s="34">
        <f>IF(AND(IF('차트 정리 표'!$P$19 = 표메인[[#This Row],[연령대]], 1, 0),IF('차트 정리 표'!$J$21=표메인[[#This Row],[타격감
시각적 효과]],1,0)),1,0)</f>
        <v>0</v>
      </c>
      <c r="R202" s="34">
        <f>IF(AND(IF('차트 정리 표'!$P$19 = 표메인[[#This Row],[연령대]], 1, 0),IF('차트 정리 표'!$J$22=표메인[[#This Row],[타격감
시각적 효과]],1,0)),1,0)</f>
        <v>0</v>
      </c>
      <c r="S202" s="34">
        <f>IF(AND(IF('차트 정리 표'!$P$19 = 표메인[[#This Row],[연령대]], 1, 0),IF('차트 정리 표'!$J$23=표메인[[#This Row],[타격감
시각적 효과]],1,0)),1,0)</f>
        <v>0</v>
      </c>
      <c r="T202" s="34">
        <f>IF(AND(IF('차트 정리 표'!$P$25 = 표메인[[#This Row],[연령대]], 1, 0),IF('차트 정리 표'!$J$26=표메인[게임몰입도
청각적 효과],1,0)),1,0)</f>
        <v>0</v>
      </c>
      <c r="U202" s="34">
        <f>IF(AND(IF('차트 정리 표'!$P$25 = 표메인[[#This Row],[연령대]], 1, 0),IF('차트 정리 표'!$J$27=표메인[게임몰입도
청각적 효과],1,0)),1,0)</f>
        <v>0</v>
      </c>
      <c r="V202" s="34">
        <f>IF(AND(IF('차트 정리 표'!$P$25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표'!$P$2 = 표메인[[#This Row],[연령대]], 1, 0),IF(COUNT(표장르정리[[#This Row],[RPG]]),1,0)), 1, 0)</f>
        <v>0</v>
      </c>
      <c r="B203" s="3">
        <f>IF(AND(IF('차트 정리 표'!$P$2 = 표메인[[#This Row],[연령대]], 1, 0),IF(COUNT(표장르정리[[#This Row],[AOS]]),1,0)),1,0)</f>
        <v>0</v>
      </c>
      <c r="C203" s="3">
        <f>IF(AND(IF('차트 정리 표'!$P$2 = 표메인[[#This Row],[연령대]], 1, 0),IF(COUNT(표장르정리[[#This Row],[FPS]]),1,0)),1,0)</f>
        <v>0</v>
      </c>
      <c r="D203" s="3">
        <f>IF(AND(IF('차트 정리 표'!$P$2 = 표메인[[#This Row],[연령대]], 1, 0),IF(COUNT(표장르정리[[#This Row],[CCG]]),1,0)),1,0)</f>
        <v>0</v>
      </c>
      <c r="E203" s="3">
        <f>IF(AND(IF('차트 정리 표'!$P$2 = 표메인[[#This Row],[연령대]], 1, 0),IF(COUNT(표장르정리[[#This Row],[Roguelike]]),1,0)),1,0)</f>
        <v>0</v>
      </c>
      <c r="F203" s="3">
        <f>IF(AND(IF('차트 정리 표'!$P$2 = 표메인[[#This Row],[연령대]], 1, 0),IF(COUNT(표장르정리[[#This Row],[Soulslike]]),1,0)),1,0)</f>
        <v>0</v>
      </c>
      <c r="G203" s="3">
        <f>IF(AND(IF('차트 정리 표'!$P$2 = 표메인[[#This Row],[연령대]], 1, 0),IF(COUNT(표장르정리[[#This Row],[Rhythm]]),1,0)),1,0)</f>
        <v>0</v>
      </c>
      <c r="H203" s="3">
        <f>IF(AND(IF('차트 정리 표'!$P$2 = 표메인[[#This Row],[연령대]], 1, 0),IF(COUNT(표장르정리[[#This Row],[Racing]]),1,0)),1,0)</f>
        <v>0</v>
      </c>
      <c r="I203" s="3">
        <f>IF(AND(IF('차트 정리 표'!$P$2 = 표메인[[#This Row],[연령대]], 1, 0),IF(COUNT(표장르정리[[#This Row],[Sport]]),1,0)),1,0)</f>
        <v>0</v>
      </c>
      <c r="J203" s="3">
        <f>IF(AND(IF('차트 정리 표'!$P$2 = 표메인[[#This Row],[연령대]], 1, 0),IF(COUNT(표장르정리[[#This Row],[Stealth]]),1,0)),1,0)</f>
        <v>0</v>
      </c>
      <c r="K203" s="3">
        <f>IF(AND(IF('차트 정리 표'!$P$2 = 표메인[[#This Row],[연령대]], 1, 0),IF(COUNT(표장르정리[[#This Row],[Strategy]]),1,0)),1,0)</f>
        <v>0</v>
      </c>
      <c r="L203" s="3">
        <f>IF(AND(IF('차트 정리 표'!$P$2 = 표메인[[#This Row],[연령대]], 1, 0),IF(COUNT(표장르정리[[#This Row],[Puzzle]]),1,0)),1,0)</f>
        <v>0</v>
      </c>
      <c r="M203" s="3">
        <f>IF(AND(IF('차트 정리 표'!$P$2 = 표메인[[#This Row],[연령대]], 1, 0),IF(COUNT(표장르정리[[#This Row],[Board]]),1,0)),1,0)</f>
        <v>0</v>
      </c>
      <c r="N203" s="3">
        <f>IF(AND(IF('차트 정리 표'!$P$2 = 표메인[[#This Row],[연령대]], 1, 0),IF(COUNT(표장르정리[[#This Row],[Arcade]]),1,0)),1,0)</f>
        <v>0</v>
      </c>
      <c r="O203" s="3">
        <f>IF(AND(IF('차트 정리 표'!$P$2 = 표메인[[#This Row],[연령대]], 1, 0),IF(COUNT(표장르정리[[#This Row],[Simulation]]),1,0)),1,0)</f>
        <v>0</v>
      </c>
      <c r="P203" s="34">
        <f>IF(AND(IF('차트 정리 표'!$P$19 = 표메인[[#This Row],[연령대]], 1, 0),IF('차트 정리 표'!$J$20=표메인[[#This Row],[타격감
시각적 효과]],1,0)),1,0)</f>
        <v>0</v>
      </c>
      <c r="Q203" s="34">
        <f>IF(AND(IF('차트 정리 표'!$P$19 = 표메인[[#This Row],[연령대]], 1, 0),IF('차트 정리 표'!$J$21=표메인[[#This Row],[타격감
시각적 효과]],1,0)),1,0)</f>
        <v>0</v>
      </c>
      <c r="R203" s="34">
        <f>IF(AND(IF('차트 정리 표'!$P$19 = 표메인[[#This Row],[연령대]], 1, 0),IF('차트 정리 표'!$J$22=표메인[[#This Row],[타격감
시각적 효과]],1,0)),1,0)</f>
        <v>0</v>
      </c>
      <c r="S203" s="34">
        <f>IF(AND(IF('차트 정리 표'!$P$19 = 표메인[[#This Row],[연령대]], 1, 0),IF('차트 정리 표'!$J$23=표메인[[#This Row],[타격감
시각적 효과]],1,0)),1,0)</f>
        <v>0</v>
      </c>
      <c r="T203" s="34">
        <f>IF(AND(IF('차트 정리 표'!$P$25 = 표메인[[#This Row],[연령대]], 1, 0),IF('차트 정리 표'!$J$26=표메인[게임몰입도
청각적 효과],1,0)),1,0)</f>
        <v>0</v>
      </c>
      <c r="U203" s="34">
        <f>IF(AND(IF('차트 정리 표'!$P$25 = 표메인[[#This Row],[연령대]], 1, 0),IF('차트 정리 표'!$J$27=표메인[게임몰입도
청각적 효과],1,0)),1,0)</f>
        <v>0</v>
      </c>
      <c r="V203" s="34">
        <f>IF(AND(IF('차트 정리 표'!$P$25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표'!$P$2 = 표메인[[#This Row],[연령대]], 1, 0),IF(COUNT(표장르정리[[#This Row],[RPG]]),1,0)), 1, 0)</f>
        <v>0</v>
      </c>
      <c r="B204" s="3">
        <f>IF(AND(IF('차트 정리 표'!$P$2 = 표메인[[#This Row],[연령대]], 1, 0),IF(COUNT(표장르정리[[#This Row],[AOS]]),1,0)),1,0)</f>
        <v>0</v>
      </c>
      <c r="C204" s="4">
        <f>IF(AND(IF('차트 정리 표'!$P$2 = 표메인[[#This Row],[연령대]], 1, 0),IF(COUNT(표장르정리[[#This Row],[FPS]]),1,0)),1,0)</f>
        <v>0</v>
      </c>
      <c r="D204" s="4">
        <f>IF(AND(IF('차트 정리 표'!$P$2 = 표메인[[#This Row],[연령대]], 1, 0),IF(COUNT(표장르정리[[#This Row],[CCG]]),1,0)),1,0)</f>
        <v>0</v>
      </c>
      <c r="E204" s="4">
        <f>IF(AND(IF('차트 정리 표'!$P$2 = 표메인[[#This Row],[연령대]], 1, 0),IF(COUNT(표장르정리[[#This Row],[Roguelike]]),1,0)),1,0)</f>
        <v>0</v>
      </c>
      <c r="F204" s="4">
        <f>IF(AND(IF('차트 정리 표'!$P$2 = 표메인[[#This Row],[연령대]], 1, 0),IF(COUNT(표장르정리[[#This Row],[Soulslike]]),1,0)),1,0)</f>
        <v>0</v>
      </c>
      <c r="G204" s="4">
        <f>IF(AND(IF('차트 정리 표'!$P$2 = 표메인[[#This Row],[연령대]], 1, 0),IF(COUNT(표장르정리[[#This Row],[Rhythm]]),1,0)),1,0)</f>
        <v>0</v>
      </c>
      <c r="H204" s="4">
        <f>IF(AND(IF('차트 정리 표'!$P$2 = 표메인[[#This Row],[연령대]], 1, 0),IF(COUNT(표장르정리[[#This Row],[Racing]]),1,0)),1,0)</f>
        <v>0</v>
      </c>
      <c r="I204" s="4">
        <f>IF(AND(IF('차트 정리 표'!$P$2 = 표메인[[#This Row],[연령대]], 1, 0),IF(COUNT(표장르정리[[#This Row],[Sport]]),1,0)),1,0)</f>
        <v>0</v>
      </c>
      <c r="J204" s="4">
        <f>IF(AND(IF('차트 정리 표'!$P$2 = 표메인[[#This Row],[연령대]], 1, 0),IF(COUNT(표장르정리[[#This Row],[Stealth]]),1,0)),1,0)</f>
        <v>0</v>
      </c>
      <c r="K204" s="4">
        <f>IF(AND(IF('차트 정리 표'!$P$2 = 표메인[[#This Row],[연령대]], 1, 0),IF(COUNT(표장르정리[[#This Row],[Strategy]]),1,0)),1,0)</f>
        <v>0</v>
      </c>
      <c r="L204" s="4">
        <f>IF(AND(IF('차트 정리 표'!$P$2 = 표메인[[#This Row],[연령대]], 1, 0),IF(COUNT(표장르정리[[#This Row],[Puzzle]]),1,0)),1,0)</f>
        <v>0</v>
      </c>
      <c r="M204" s="4">
        <f>IF(AND(IF('차트 정리 표'!$P$2 = 표메인[[#This Row],[연령대]], 1, 0),IF(COUNT(표장르정리[[#This Row],[Board]]),1,0)),1,0)</f>
        <v>0</v>
      </c>
      <c r="N204" s="4">
        <f>IF(AND(IF('차트 정리 표'!$P$2 = 표메인[[#This Row],[연령대]], 1, 0),IF(COUNT(표장르정리[[#This Row],[Arcade]]),1,0)),1,0)</f>
        <v>0</v>
      </c>
      <c r="O204" s="4">
        <f>IF(AND(IF('차트 정리 표'!$P$2 = 표메인[[#This Row],[연령대]], 1, 0),IF(COUNT(표장르정리[[#This Row],[Simulation]]),1,0)),1,0)</f>
        <v>0</v>
      </c>
      <c r="P204" s="36">
        <f>IF(AND(IF('차트 정리 표'!$P$19 = 표메인[[#This Row],[연령대]], 1, 0),IF('차트 정리 표'!$J$20=표메인[[#This Row],[타격감
시각적 효과]],1,0)),1,0)</f>
        <v>0</v>
      </c>
      <c r="Q204" s="36">
        <f>IF(AND(IF('차트 정리 표'!$P$19 = 표메인[[#This Row],[연령대]], 1, 0),IF('차트 정리 표'!$J$21=표메인[[#This Row],[타격감
시각적 효과]],1,0)),1,0)</f>
        <v>0</v>
      </c>
      <c r="R204" s="36">
        <f>IF(AND(IF('차트 정리 표'!$P$19 = 표메인[[#This Row],[연령대]], 1, 0),IF('차트 정리 표'!$J$22=표메인[[#This Row],[타격감
시각적 효과]],1,0)),1,0)</f>
        <v>0</v>
      </c>
      <c r="S204" s="36">
        <f>IF(AND(IF('차트 정리 표'!$P$19 = 표메인[[#This Row],[연령대]], 1, 0),IF('차트 정리 표'!$J$23=표메인[[#This Row],[타격감
시각적 효과]],1,0)),1,0)</f>
        <v>0</v>
      </c>
      <c r="T204" s="36">
        <f>IF(AND(IF('차트 정리 표'!$P$25 = 표메인[[#This Row],[연령대]], 1, 0),IF('차트 정리 표'!$J$26=표메인[게임몰입도
청각적 효과],1,0)),1,0)</f>
        <v>0</v>
      </c>
      <c r="U204" s="36">
        <f>IF(AND(IF('차트 정리 표'!$P$25 = 표메인[[#This Row],[연령대]], 1, 0),IF('차트 정리 표'!$J$27=표메인[게임몰입도
청각적 효과],1,0)),1,0)</f>
        <v>0</v>
      </c>
      <c r="V204" s="36">
        <f>IF(AND(IF('차트 정리 표'!$P$25 = 표메인[[#This Row],[연령대]], 1, 0),IF('차트 정리 표'!$J$28=표메인[게임몰입도
청각적 효과],1,0)),1,0)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topLeftCell="A181" workbookViewId="0">
      <selection activeCell="G210" sqref="G210:G211"/>
    </sheetView>
  </sheetViews>
  <sheetFormatPr defaultRowHeight="16.5" x14ac:dyDescent="0.3"/>
  <sheetData>
    <row r="1" spans="1:22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표'!$Q$2 = 표메인[[#This Row],[연령대]], 1, 0),IF(COUNT(표장르정리[[#This Row],[RPG]]),1,0)), 1, 0)</f>
        <v>0</v>
      </c>
      <c r="B2" s="3">
        <f>IF(AND(IF('차트 정리 표'!$Q$2 = 표메인[[#This Row],[연령대]], 1, 0),IF(COUNT(표장르정리[[#This Row],[AOS]]),1,0)),1,0)</f>
        <v>0</v>
      </c>
      <c r="C2" s="3">
        <f>IF(AND(IF('차트 정리 표'!$Q$2 = 표메인[[#This Row],[연령대]], 1, 0),IF(COUNT(표장르정리[[#This Row],[FPS]]),1,0)),1,0)</f>
        <v>0</v>
      </c>
      <c r="D2" s="3">
        <f>IF(AND(IF('차트 정리 표'!$Q$2 = 표메인[[#This Row],[연령대]], 1, 0),IF(COUNT(표장르정리[[#This Row],[CCG]]),1,0)),1,0)</f>
        <v>0</v>
      </c>
      <c r="E2" s="3">
        <f>IF(AND(IF('차트 정리 표'!$Q$2 = 표메인[[#This Row],[연령대]], 1, 0),IF(COUNT(표장르정리[[#This Row],[Roguelike]]),1,0)),1,0)</f>
        <v>0</v>
      </c>
      <c r="F2" s="3">
        <f>IF(AND(IF('차트 정리 표'!$Q$2 = 표메인[[#This Row],[연령대]], 1, 0),IF(COUNT(표장르정리[[#This Row],[Soulslike]]),1,0)),1,0)</f>
        <v>0</v>
      </c>
      <c r="G2" s="3">
        <f>IF(AND(IF('차트 정리 표'!$Q$2 = 표메인[[#This Row],[연령대]], 1, 0),IF(COUNT(표장르정리[[#This Row],[Rhythm]]),1,0)),1,0)</f>
        <v>0</v>
      </c>
      <c r="H2" s="3">
        <f>IF(AND(IF('차트 정리 표'!$Q$2 = 표메인[[#This Row],[연령대]], 1, 0),IF(COUNT(표장르정리[[#This Row],[Racing]]),1,0)),1,0)</f>
        <v>0</v>
      </c>
      <c r="I2" s="3">
        <f>IF(AND(IF('차트 정리 표'!$Q$2 = 표메인[[#This Row],[연령대]], 1, 0),IF(COUNT(표장르정리[[#This Row],[Sport]]),1,0)),1,0)</f>
        <v>0</v>
      </c>
      <c r="J2" s="3">
        <f>IF(AND(IF('차트 정리 표'!$Q$2 = 표메인[[#This Row],[연령대]], 1, 0),IF(COUNT(표장르정리[[#This Row],[Stealth]]),1,0)),1,0)</f>
        <v>0</v>
      </c>
      <c r="K2" s="3">
        <f>IF(AND(IF('차트 정리 표'!$Q$2 = 표메인[[#This Row],[연령대]], 1, 0),IF(COUNT(표장르정리[[#This Row],[Strategy]]),1,0)),1,0)</f>
        <v>0</v>
      </c>
      <c r="L2" s="3">
        <f>IF(AND(IF('차트 정리 표'!$Q$2 = 표메인[[#This Row],[연령대]], 1, 0),IF(COUNT(표장르정리[[#This Row],[Puzzle]]),1,0)),1,0)</f>
        <v>0</v>
      </c>
      <c r="M2" s="3">
        <f>IF(AND(IF('차트 정리 표'!$Q$2 = 표메인[[#This Row],[연령대]], 1, 0),IF(COUNT(표장르정리[[#This Row],[Board]]),1,0)),1,0)</f>
        <v>0</v>
      </c>
      <c r="N2" s="3">
        <f>IF(AND(IF('차트 정리 표'!$Q$2 = 표메인[[#This Row],[연령대]], 1, 0),IF(COUNT(표장르정리[[#This Row],[Arcade]]),1,0)),1,0)</f>
        <v>0</v>
      </c>
      <c r="O2" s="3">
        <f>IF(AND(IF('차트 정리 표'!$Q$2 = 표메인[[#This Row],[연령대]], 1, 0),IF(COUNT(표장르정리[[#This Row],[Simulation]]),1,0)),1,0)</f>
        <v>0</v>
      </c>
      <c r="P2" s="35">
        <f>IF(AND(IF('차트 정리 표'!$Q$19 = 표메인[[#This Row],[연령대]], 1, 0),IF('차트 정리 표'!$J$20=표메인[[#This Row],[타격감
시각적 효과]],1,0)),1,0)</f>
        <v>0</v>
      </c>
      <c r="Q2" s="35">
        <f>IF(AND(IF('차트 정리 표'!$Q$19 = 표메인[[#This Row],[연령대]], 1, 0),IF('차트 정리 표'!$J$21=표메인[[#This Row],[타격감
시각적 효과]],1,0)),1,0)</f>
        <v>0</v>
      </c>
      <c r="R2" s="35">
        <f>IF(AND(IF('차트 정리 표'!$Q$19 = 표메인[[#This Row],[연령대]], 1, 0),IF('차트 정리 표'!$J$22=표메인[[#This Row],[타격감
시각적 효과]],1,0)),1,0)</f>
        <v>0</v>
      </c>
      <c r="S2" s="35">
        <f>IF(AND(IF('차트 정리 표'!$Q$19 = 표메인[[#This Row],[연령대]], 1, 0),IF('차트 정리 표'!$J$23=표메인[[#This Row],[타격감
시각적 효과]],1,0)),1,0)</f>
        <v>0</v>
      </c>
      <c r="T2" s="35">
        <f>IF(AND(IF('차트 정리 표'!$Q$25 = 표메인[[#This Row],[연령대]], 1, 0),IF('차트 정리 표'!$J$26=표메인[게임몰입도
청각적 효과],1,0)),1,0)</f>
        <v>0</v>
      </c>
      <c r="U2" s="35">
        <f>IF(AND(IF('차트 정리 표'!$Q$25 = 표메인[[#This Row],[연령대]], 1, 0),IF('차트 정리 표'!$J$27=표메인[게임몰입도
청각적 효과],1,0)),1,0)</f>
        <v>0</v>
      </c>
      <c r="V2" s="35">
        <f>IF(AND(IF('차트 정리 표'!$Q$25 = 표메인[[#This Row],[연령대]], 1, 0),IF('차트 정리 표'!$J$28=표메인[게임몰입도
청각적 효과],1,0)),1,0)</f>
        <v>0</v>
      </c>
    </row>
    <row r="3" spans="1:22" x14ac:dyDescent="0.3">
      <c r="A3" s="3">
        <f>IF(AND(IF('차트 정리 표'!$Q$2 = 표메인[[#This Row],[연령대]], 1, 0),IF(COUNT(표장르정리[[#This Row],[RPG]]),1,0)), 1, 0)</f>
        <v>0</v>
      </c>
      <c r="B3" s="3">
        <f>IF(AND(IF('차트 정리 표'!$Q$2 = 표메인[[#This Row],[연령대]], 1, 0),IF(COUNT(표장르정리[[#This Row],[AOS]]),1,0)),1,0)</f>
        <v>0</v>
      </c>
      <c r="C3" s="3">
        <f>IF(AND(IF('차트 정리 표'!$Q$2 = 표메인[[#This Row],[연령대]], 1, 0),IF(COUNT(표장르정리[[#This Row],[FPS]]),1,0)),1,0)</f>
        <v>0</v>
      </c>
      <c r="D3" s="3">
        <f>IF(AND(IF('차트 정리 표'!$Q$2 = 표메인[[#This Row],[연령대]], 1, 0),IF(COUNT(표장르정리[[#This Row],[CCG]]),1,0)),1,0)</f>
        <v>0</v>
      </c>
      <c r="E3" s="3">
        <f>IF(AND(IF('차트 정리 표'!$Q$2 = 표메인[[#This Row],[연령대]], 1, 0),IF(COUNT(표장르정리[[#This Row],[Roguelike]]),1,0)),1,0)</f>
        <v>0</v>
      </c>
      <c r="F3" s="3">
        <f>IF(AND(IF('차트 정리 표'!$Q$2 = 표메인[[#This Row],[연령대]], 1, 0),IF(COUNT(표장르정리[[#This Row],[Soulslike]]),1,0)),1,0)</f>
        <v>0</v>
      </c>
      <c r="G3" s="3">
        <f>IF(AND(IF('차트 정리 표'!$Q$2 = 표메인[[#This Row],[연령대]], 1, 0),IF(COUNT(표장르정리[[#This Row],[Rhythm]]),1,0)),1,0)</f>
        <v>0</v>
      </c>
      <c r="H3" s="3">
        <f>IF(AND(IF('차트 정리 표'!$Q$2 = 표메인[[#This Row],[연령대]], 1, 0),IF(COUNT(표장르정리[[#This Row],[Racing]]),1,0)),1,0)</f>
        <v>0</v>
      </c>
      <c r="I3" s="3">
        <f>IF(AND(IF('차트 정리 표'!$Q$2 = 표메인[[#This Row],[연령대]], 1, 0),IF(COUNT(표장르정리[[#This Row],[Sport]]),1,0)),1,0)</f>
        <v>0</v>
      </c>
      <c r="J3" s="3">
        <f>IF(AND(IF('차트 정리 표'!$Q$2 = 표메인[[#This Row],[연령대]], 1, 0),IF(COUNT(표장르정리[[#This Row],[Stealth]]),1,0)),1,0)</f>
        <v>0</v>
      </c>
      <c r="K3" s="3">
        <f>IF(AND(IF('차트 정리 표'!$Q$2 = 표메인[[#This Row],[연령대]], 1, 0),IF(COUNT(표장르정리[[#This Row],[Strategy]]),1,0)),1,0)</f>
        <v>0</v>
      </c>
      <c r="L3" s="3">
        <f>IF(AND(IF('차트 정리 표'!$Q$2 = 표메인[[#This Row],[연령대]], 1, 0),IF(COUNT(표장르정리[[#This Row],[Puzzle]]),1,0)),1,0)</f>
        <v>0</v>
      </c>
      <c r="M3" s="3">
        <f>IF(AND(IF('차트 정리 표'!$Q$2 = 표메인[[#This Row],[연령대]], 1, 0),IF(COUNT(표장르정리[[#This Row],[Board]]),1,0)),1,0)</f>
        <v>0</v>
      </c>
      <c r="N3" s="3">
        <f>IF(AND(IF('차트 정리 표'!$Q$2 = 표메인[[#This Row],[연령대]], 1, 0),IF(COUNT(표장르정리[[#This Row],[Arcade]]),1,0)),1,0)</f>
        <v>0</v>
      </c>
      <c r="O3" s="3">
        <f>IF(AND(IF('차트 정리 표'!$Q$2 = 표메인[[#This Row],[연령대]], 1, 0),IF(COUNT(표장르정리[[#This Row],[Simulation]]),1,0)),1,0)</f>
        <v>0</v>
      </c>
      <c r="P3" s="34">
        <f>IF(AND(IF('차트 정리 표'!$Q$19 = 표메인[[#This Row],[연령대]], 1, 0),IF('차트 정리 표'!$J$20=표메인[[#This Row],[타격감
시각적 효과]],1,0)),1,0)</f>
        <v>0</v>
      </c>
      <c r="Q3" s="34">
        <f>IF(AND(IF('차트 정리 표'!$Q$19 = 표메인[[#This Row],[연령대]], 1, 0),IF('차트 정리 표'!$J$21=표메인[[#This Row],[타격감
시각적 효과]],1,0)),1,0)</f>
        <v>0</v>
      </c>
      <c r="R3" s="34">
        <f>IF(AND(IF('차트 정리 표'!$Q$19 = 표메인[[#This Row],[연령대]], 1, 0),IF('차트 정리 표'!$J$22=표메인[[#This Row],[타격감
시각적 효과]],1,0)),1,0)</f>
        <v>0</v>
      </c>
      <c r="S3" s="34">
        <f>IF(AND(IF('차트 정리 표'!$Q$19 = 표메인[[#This Row],[연령대]], 1, 0),IF('차트 정리 표'!$J$23=표메인[[#This Row],[타격감
시각적 효과]],1,0)),1,0)</f>
        <v>0</v>
      </c>
      <c r="T3" s="34">
        <f>IF(AND(IF('차트 정리 표'!$Q$25 = 표메인[[#This Row],[연령대]], 1, 0),IF('차트 정리 표'!$J$26=표메인[게임몰입도
청각적 효과],1,0)),1,0)</f>
        <v>0</v>
      </c>
      <c r="U3" s="34">
        <f>IF(AND(IF('차트 정리 표'!$Q$25 = 표메인[[#This Row],[연령대]], 1, 0),IF('차트 정리 표'!$J$27=표메인[게임몰입도
청각적 효과],1,0)),1,0)</f>
        <v>0</v>
      </c>
      <c r="V3" s="34">
        <f>IF(AND(IF('차트 정리 표'!$Q$25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표'!$Q$2 = 표메인[[#This Row],[연령대]], 1, 0),IF(COUNT(표장르정리[[#This Row],[RPG]]),1,0)), 1, 0)</f>
        <v>0</v>
      </c>
      <c r="B4" s="3">
        <f>IF(AND(IF('차트 정리 표'!$Q$2 = 표메인[[#This Row],[연령대]], 1, 0),IF(COUNT(표장르정리[[#This Row],[AOS]]),1,0)),1,0)</f>
        <v>0</v>
      </c>
      <c r="C4" s="3">
        <f>IF(AND(IF('차트 정리 표'!$Q$2 = 표메인[[#This Row],[연령대]], 1, 0),IF(COUNT(표장르정리[[#This Row],[FPS]]),1,0)),1,0)</f>
        <v>0</v>
      </c>
      <c r="D4" s="3">
        <f>IF(AND(IF('차트 정리 표'!$Q$2 = 표메인[[#This Row],[연령대]], 1, 0),IF(COUNT(표장르정리[[#This Row],[CCG]]),1,0)),1,0)</f>
        <v>0</v>
      </c>
      <c r="E4" s="3">
        <f>IF(AND(IF('차트 정리 표'!$Q$2 = 표메인[[#This Row],[연령대]], 1, 0),IF(COUNT(표장르정리[[#This Row],[Roguelike]]),1,0)),1,0)</f>
        <v>0</v>
      </c>
      <c r="F4" s="3">
        <f>IF(AND(IF('차트 정리 표'!$Q$2 = 표메인[[#This Row],[연령대]], 1, 0),IF(COUNT(표장르정리[[#This Row],[Soulslike]]),1,0)),1,0)</f>
        <v>0</v>
      </c>
      <c r="G4" s="3">
        <f>IF(AND(IF('차트 정리 표'!$Q$2 = 표메인[[#This Row],[연령대]], 1, 0),IF(COUNT(표장르정리[[#This Row],[Rhythm]]),1,0)),1,0)</f>
        <v>0</v>
      </c>
      <c r="H4" s="3">
        <f>IF(AND(IF('차트 정리 표'!$Q$2 = 표메인[[#This Row],[연령대]], 1, 0),IF(COUNT(표장르정리[[#This Row],[Racing]]),1,0)),1,0)</f>
        <v>0</v>
      </c>
      <c r="I4" s="3">
        <f>IF(AND(IF('차트 정리 표'!$Q$2 = 표메인[[#This Row],[연령대]], 1, 0),IF(COUNT(표장르정리[[#This Row],[Sport]]),1,0)),1,0)</f>
        <v>0</v>
      </c>
      <c r="J4" s="3">
        <f>IF(AND(IF('차트 정리 표'!$Q$2 = 표메인[[#This Row],[연령대]], 1, 0),IF(COUNT(표장르정리[[#This Row],[Stealth]]),1,0)),1,0)</f>
        <v>0</v>
      </c>
      <c r="K4" s="3">
        <f>IF(AND(IF('차트 정리 표'!$Q$2 = 표메인[[#This Row],[연령대]], 1, 0),IF(COUNT(표장르정리[[#This Row],[Strategy]]),1,0)),1,0)</f>
        <v>0</v>
      </c>
      <c r="L4" s="3">
        <f>IF(AND(IF('차트 정리 표'!$Q$2 = 표메인[[#This Row],[연령대]], 1, 0),IF(COUNT(표장르정리[[#This Row],[Puzzle]]),1,0)),1,0)</f>
        <v>0</v>
      </c>
      <c r="M4" s="3">
        <f>IF(AND(IF('차트 정리 표'!$Q$2 = 표메인[[#This Row],[연령대]], 1, 0),IF(COUNT(표장르정리[[#This Row],[Board]]),1,0)),1,0)</f>
        <v>0</v>
      </c>
      <c r="N4" s="3">
        <f>IF(AND(IF('차트 정리 표'!$Q$2 = 표메인[[#This Row],[연령대]], 1, 0),IF(COUNT(표장르정리[[#This Row],[Arcade]]),1,0)),1,0)</f>
        <v>0</v>
      </c>
      <c r="O4" s="3">
        <f>IF(AND(IF('차트 정리 표'!$Q$2 = 표메인[[#This Row],[연령대]], 1, 0),IF(COUNT(표장르정리[[#This Row],[Simulation]]),1,0)),1,0)</f>
        <v>0</v>
      </c>
      <c r="P4" s="34">
        <f>IF(AND(IF('차트 정리 표'!$Q$19 = 표메인[[#This Row],[연령대]], 1, 0),IF('차트 정리 표'!$J$20=표메인[[#This Row],[타격감
시각적 효과]],1,0)),1,0)</f>
        <v>0</v>
      </c>
      <c r="Q4" s="34">
        <f>IF(AND(IF('차트 정리 표'!$Q$19 = 표메인[[#This Row],[연령대]], 1, 0),IF('차트 정리 표'!$J$21=표메인[[#This Row],[타격감
시각적 효과]],1,0)),1,0)</f>
        <v>0</v>
      </c>
      <c r="R4" s="34">
        <f>IF(AND(IF('차트 정리 표'!$Q$19 = 표메인[[#This Row],[연령대]], 1, 0),IF('차트 정리 표'!$J$22=표메인[[#This Row],[타격감
시각적 효과]],1,0)),1,0)</f>
        <v>0</v>
      </c>
      <c r="S4" s="34">
        <f>IF(AND(IF('차트 정리 표'!$Q$19 = 표메인[[#This Row],[연령대]], 1, 0),IF('차트 정리 표'!$J$23=표메인[[#This Row],[타격감
시각적 효과]],1,0)),1,0)</f>
        <v>0</v>
      </c>
      <c r="T4" s="34">
        <f>IF(AND(IF('차트 정리 표'!$Q$25 = 표메인[[#This Row],[연령대]], 1, 0),IF('차트 정리 표'!$J$26=표메인[게임몰입도
청각적 효과],1,0)),1,0)</f>
        <v>0</v>
      </c>
      <c r="U4" s="34">
        <f>IF(AND(IF('차트 정리 표'!$Q$25 = 표메인[[#This Row],[연령대]], 1, 0),IF('차트 정리 표'!$J$27=표메인[게임몰입도
청각적 효과],1,0)),1,0)</f>
        <v>0</v>
      </c>
      <c r="V4" s="34">
        <f>IF(AND(IF('차트 정리 표'!$Q$25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표'!$Q$2 = 표메인[[#This Row],[연령대]], 1, 0),IF(COUNT(표장르정리[[#This Row],[RPG]]),1,0)), 1, 0)</f>
        <v>0</v>
      </c>
      <c r="B5" s="3">
        <f>IF(AND(IF('차트 정리 표'!$Q$2 = 표메인[[#This Row],[연령대]], 1, 0),IF(COUNT(표장르정리[[#This Row],[AOS]]),1,0)),1,0)</f>
        <v>0</v>
      </c>
      <c r="C5" s="3">
        <f>IF(AND(IF('차트 정리 표'!$Q$2 = 표메인[[#This Row],[연령대]], 1, 0),IF(COUNT(표장르정리[[#This Row],[FPS]]),1,0)),1,0)</f>
        <v>0</v>
      </c>
      <c r="D5" s="3">
        <f>IF(AND(IF('차트 정리 표'!$Q$2 = 표메인[[#This Row],[연령대]], 1, 0),IF(COUNT(표장르정리[[#This Row],[CCG]]),1,0)),1,0)</f>
        <v>0</v>
      </c>
      <c r="E5" s="3">
        <f>IF(AND(IF('차트 정리 표'!$Q$2 = 표메인[[#This Row],[연령대]], 1, 0),IF(COUNT(표장르정리[[#This Row],[Roguelike]]),1,0)),1,0)</f>
        <v>0</v>
      </c>
      <c r="F5" s="3">
        <f>IF(AND(IF('차트 정리 표'!$Q$2 = 표메인[[#This Row],[연령대]], 1, 0),IF(COUNT(표장르정리[[#This Row],[Soulslike]]),1,0)),1,0)</f>
        <v>0</v>
      </c>
      <c r="G5" s="3">
        <f>IF(AND(IF('차트 정리 표'!$Q$2 = 표메인[[#This Row],[연령대]], 1, 0),IF(COUNT(표장르정리[[#This Row],[Rhythm]]),1,0)),1,0)</f>
        <v>0</v>
      </c>
      <c r="H5" s="3">
        <f>IF(AND(IF('차트 정리 표'!$Q$2 = 표메인[[#This Row],[연령대]], 1, 0),IF(COUNT(표장르정리[[#This Row],[Racing]]),1,0)),1,0)</f>
        <v>0</v>
      </c>
      <c r="I5" s="3">
        <f>IF(AND(IF('차트 정리 표'!$Q$2 = 표메인[[#This Row],[연령대]], 1, 0),IF(COUNT(표장르정리[[#This Row],[Sport]]),1,0)),1,0)</f>
        <v>0</v>
      </c>
      <c r="J5" s="3">
        <f>IF(AND(IF('차트 정리 표'!$Q$2 = 표메인[[#This Row],[연령대]], 1, 0),IF(COUNT(표장르정리[[#This Row],[Stealth]]),1,0)),1,0)</f>
        <v>0</v>
      </c>
      <c r="K5" s="3">
        <f>IF(AND(IF('차트 정리 표'!$Q$2 = 표메인[[#This Row],[연령대]], 1, 0),IF(COUNT(표장르정리[[#This Row],[Strategy]]),1,0)),1,0)</f>
        <v>0</v>
      </c>
      <c r="L5" s="3">
        <f>IF(AND(IF('차트 정리 표'!$Q$2 = 표메인[[#This Row],[연령대]], 1, 0),IF(COUNT(표장르정리[[#This Row],[Puzzle]]),1,0)),1,0)</f>
        <v>0</v>
      </c>
      <c r="M5" s="3">
        <f>IF(AND(IF('차트 정리 표'!$Q$2 = 표메인[[#This Row],[연령대]], 1, 0),IF(COUNT(표장르정리[[#This Row],[Board]]),1,0)),1,0)</f>
        <v>0</v>
      </c>
      <c r="N5" s="3">
        <f>IF(AND(IF('차트 정리 표'!$Q$2 = 표메인[[#This Row],[연령대]], 1, 0),IF(COUNT(표장르정리[[#This Row],[Arcade]]),1,0)),1,0)</f>
        <v>0</v>
      </c>
      <c r="O5" s="3">
        <f>IF(AND(IF('차트 정리 표'!$Q$2 = 표메인[[#This Row],[연령대]], 1, 0),IF(COUNT(표장르정리[[#This Row],[Simulation]]),1,0)),1,0)</f>
        <v>0</v>
      </c>
      <c r="P5" s="34">
        <f>IF(AND(IF('차트 정리 표'!$Q$19 = 표메인[[#This Row],[연령대]], 1, 0),IF('차트 정리 표'!$J$20=표메인[[#This Row],[타격감
시각적 효과]],1,0)),1,0)</f>
        <v>0</v>
      </c>
      <c r="Q5" s="34">
        <f>IF(AND(IF('차트 정리 표'!$Q$19 = 표메인[[#This Row],[연령대]], 1, 0),IF('차트 정리 표'!$J$21=표메인[[#This Row],[타격감
시각적 효과]],1,0)),1,0)</f>
        <v>0</v>
      </c>
      <c r="R5" s="34">
        <f>IF(AND(IF('차트 정리 표'!$Q$19 = 표메인[[#This Row],[연령대]], 1, 0),IF('차트 정리 표'!$J$22=표메인[[#This Row],[타격감
시각적 효과]],1,0)),1,0)</f>
        <v>0</v>
      </c>
      <c r="S5" s="34">
        <f>IF(AND(IF('차트 정리 표'!$Q$19 = 표메인[[#This Row],[연령대]], 1, 0),IF('차트 정리 표'!$J$23=표메인[[#This Row],[타격감
시각적 효과]],1,0)),1,0)</f>
        <v>0</v>
      </c>
      <c r="T5" s="34">
        <f>IF(AND(IF('차트 정리 표'!$Q$25 = 표메인[[#This Row],[연령대]], 1, 0),IF('차트 정리 표'!$J$26=표메인[게임몰입도
청각적 효과],1,0)),1,0)</f>
        <v>0</v>
      </c>
      <c r="U5" s="34">
        <f>IF(AND(IF('차트 정리 표'!$Q$25 = 표메인[[#This Row],[연령대]], 1, 0),IF('차트 정리 표'!$J$27=표메인[게임몰입도
청각적 효과],1,0)),1,0)</f>
        <v>0</v>
      </c>
      <c r="V5" s="34">
        <f>IF(AND(IF('차트 정리 표'!$Q$25 = 표메인[[#This Row],[연령대]], 1, 0),IF('차트 정리 표'!$J$28=표메인[게임몰입도
청각적 효과],1,0)),1,0)</f>
        <v>0</v>
      </c>
    </row>
    <row r="6" spans="1:22" x14ac:dyDescent="0.3">
      <c r="A6" s="3">
        <f>IF(AND(IF('차트 정리 표'!$Q$2 = 표메인[[#This Row],[연령대]], 1, 0),IF(COUNT(표장르정리[[#This Row],[RPG]]),1,0)), 1, 0)</f>
        <v>0</v>
      </c>
      <c r="B6" s="3">
        <f>IF(AND(IF('차트 정리 표'!$Q$2 = 표메인[[#This Row],[연령대]], 1, 0),IF(COUNT(표장르정리[[#This Row],[AOS]]),1,0)),1,0)</f>
        <v>0</v>
      </c>
      <c r="C6" s="3">
        <f>IF(AND(IF('차트 정리 표'!$Q$2 = 표메인[[#This Row],[연령대]], 1, 0),IF(COUNT(표장르정리[[#This Row],[FPS]]),1,0)),1,0)</f>
        <v>0</v>
      </c>
      <c r="D6" s="3">
        <f>IF(AND(IF('차트 정리 표'!$Q$2 = 표메인[[#This Row],[연령대]], 1, 0),IF(COUNT(표장르정리[[#This Row],[CCG]]),1,0)),1,0)</f>
        <v>0</v>
      </c>
      <c r="E6" s="3">
        <f>IF(AND(IF('차트 정리 표'!$Q$2 = 표메인[[#This Row],[연령대]], 1, 0),IF(COUNT(표장르정리[[#This Row],[Roguelike]]),1,0)),1,0)</f>
        <v>0</v>
      </c>
      <c r="F6" s="3">
        <f>IF(AND(IF('차트 정리 표'!$Q$2 = 표메인[[#This Row],[연령대]], 1, 0),IF(COUNT(표장르정리[[#This Row],[Soulslike]]),1,0)),1,0)</f>
        <v>0</v>
      </c>
      <c r="G6" s="3">
        <f>IF(AND(IF('차트 정리 표'!$Q$2 = 표메인[[#This Row],[연령대]], 1, 0),IF(COUNT(표장르정리[[#This Row],[Rhythm]]),1,0)),1,0)</f>
        <v>0</v>
      </c>
      <c r="H6" s="3">
        <f>IF(AND(IF('차트 정리 표'!$Q$2 = 표메인[[#This Row],[연령대]], 1, 0),IF(COUNT(표장르정리[[#This Row],[Racing]]),1,0)),1,0)</f>
        <v>0</v>
      </c>
      <c r="I6" s="3">
        <f>IF(AND(IF('차트 정리 표'!$Q$2 = 표메인[[#This Row],[연령대]], 1, 0),IF(COUNT(표장르정리[[#This Row],[Sport]]),1,0)),1,0)</f>
        <v>0</v>
      </c>
      <c r="J6" s="3">
        <f>IF(AND(IF('차트 정리 표'!$Q$2 = 표메인[[#This Row],[연령대]], 1, 0),IF(COUNT(표장르정리[[#This Row],[Stealth]]),1,0)),1,0)</f>
        <v>0</v>
      </c>
      <c r="K6" s="3">
        <f>IF(AND(IF('차트 정리 표'!$Q$2 = 표메인[[#This Row],[연령대]], 1, 0),IF(COUNT(표장르정리[[#This Row],[Strategy]]),1,0)),1,0)</f>
        <v>0</v>
      </c>
      <c r="L6" s="3">
        <f>IF(AND(IF('차트 정리 표'!$Q$2 = 표메인[[#This Row],[연령대]], 1, 0),IF(COUNT(표장르정리[[#This Row],[Puzzle]]),1,0)),1,0)</f>
        <v>0</v>
      </c>
      <c r="M6" s="3">
        <f>IF(AND(IF('차트 정리 표'!$Q$2 = 표메인[[#This Row],[연령대]], 1, 0),IF(COUNT(표장르정리[[#This Row],[Board]]),1,0)),1,0)</f>
        <v>0</v>
      </c>
      <c r="N6" s="3">
        <f>IF(AND(IF('차트 정리 표'!$Q$2 = 표메인[[#This Row],[연령대]], 1, 0),IF(COUNT(표장르정리[[#This Row],[Arcade]]),1,0)),1,0)</f>
        <v>0</v>
      </c>
      <c r="O6" s="3">
        <f>IF(AND(IF('차트 정리 표'!$Q$2 = 표메인[[#This Row],[연령대]], 1, 0),IF(COUNT(표장르정리[[#This Row],[Simulation]]),1,0)),1,0)</f>
        <v>0</v>
      </c>
      <c r="P6" s="34">
        <f>IF(AND(IF('차트 정리 표'!$Q$19 = 표메인[[#This Row],[연령대]], 1, 0),IF('차트 정리 표'!$J$20=표메인[[#This Row],[타격감
시각적 효과]],1,0)),1,0)</f>
        <v>0</v>
      </c>
      <c r="Q6" s="34">
        <f>IF(AND(IF('차트 정리 표'!$Q$19 = 표메인[[#This Row],[연령대]], 1, 0),IF('차트 정리 표'!$J$21=표메인[[#This Row],[타격감
시각적 효과]],1,0)),1,0)</f>
        <v>0</v>
      </c>
      <c r="R6" s="34">
        <f>IF(AND(IF('차트 정리 표'!$Q$19 = 표메인[[#This Row],[연령대]], 1, 0),IF('차트 정리 표'!$J$22=표메인[[#This Row],[타격감
시각적 효과]],1,0)),1,0)</f>
        <v>0</v>
      </c>
      <c r="S6" s="34">
        <f>IF(AND(IF('차트 정리 표'!$Q$19 = 표메인[[#This Row],[연령대]], 1, 0),IF('차트 정리 표'!$J$23=표메인[[#This Row],[타격감
시각적 효과]],1,0)),1,0)</f>
        <v>0</v>
      </c>
      <c r="T6" s="34">
        <f>IF(AND(IF('차트 정리 표'!$Q$25 = 표메인[[#This Row],[연령대]], 1, 0),IF('차트 정리 표'!$J$26=표메인[게임몰입도
청각적 효과],1,0)),1,0)</f>
        <v>0</v>
      </c>
      <c r="U6" s="34">
        <f>IF(AND(IF('차트 정리 표'!$Q$25 = 표메인[[#This Row],[연령대]], 1, 0),IF('차트 정리 표'!$J$27=표메인[게임몰입도
청각적 효과],1,0)),1,0)</f>
        <v>0</v>
      </c>
      <c r="V6" s="34">
        <f>IF(AND(IF('차트 정리 표'!$Q$25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표'!$Q$2 = 표메인[[#This Row],[연령대]], 1, 0),IF(COUNT(표장르정리[[#This Row],[RPG]]),1,0)), 1, 0)</f>
        <v>0</v>
      </c>
      <c r="B7" s="3">
        <f>IF(AND(IF('차트 정리 표'!$Q$2 = 표메인[[#This Row],[연령대]], 1, 0),IF(COUNT(표장르정리[[#This Row],[AOS]]),1,0)),1,0)</f>
        <v>0</v>
      </c>
      <c r="C7" s="3">
        <f>IF(AND(IF('차트 정리 표'!$Q$2 = 표메인[[#This Row],[연령대]], 1, 0),IF(COUNT(표장르정리[[#This Row],[FPS]]),1,0)),1,0)</f>
        <v>0</v>
      </c>
      <c r="D7" s="3">
        <f>IF(AND(IF('차트 정리 표'!$Q$2 = 표메인[[#This Row],[연령대]], 1, 0),IF(COUNT(표장르정리[[#This Row],[CCG]]),1,0)),1,0)</f>
        <v>0</v>
      </c>
      <c r="E7" s="3">
        <f>IF(AND(IF('차트 정리 표'!$Q$2 = 표메인[[#This Row],[연령대]], 1, 0),IF(COUNT(표장르정리[[#This Row],[Roguelike]]),1,0)),1,0)</f>
        <v>0</v>
      </c>
      <c r="F7" s="3">
        <f>IF(AND(IF('차트 정리 표'!$Q$2 = 표메인[[#This Row],[연령대]], 1, 0),IF(COUNT(표장르정리[[#This Row],[Soulslike]]),1,0)),1,0)</f>
        <v>0</v>
      </c>
      <c r="G7" s="3">
        <f>IF(AND(IF('차트 정리 표'!$Q$2 = 표메인[[#This Row],[연령대]], 1, 0),IF(COUNT(표장르정리[[#This Row],[Rhythm]]),1,0)),1,0)</f>
        <v>0</v>
      </c>
      <c r="H7" s="3">
        <f>IF(AND(IF('차트 정리 표'!$Q$2 = 표메인[[#This Row],[연령대]], 1, 0),IF(COUNT(표장르정리[[#This Row],[Racing]]),1,0)),1,0)</f>
        <v>0</v>
      </c>
      <c r="I7" s="3">
        <f>IF(AND(IF('차트 정리 표'!$Q$2 = 표메인[[#This Row],[연령대]], 1, 0),IF(COUNT(표장르정리[[#This Row],[Sport]]),1,0)),1,0)</f>
        <v>0</v>
      </c>
      <c r="J7" s="3">
        <f>IF(AND(IF('차트 정리 표'!$Q$2 = 표메인[[#This Row],[연령대]], 1, 0),IF(COUNT(표장르정리[[#This Row],[Stealth]]),1,0)),1,0)</f>
        <v>0</v>
      </c>
      <c r="K7" s="3">
        <f>IF(AND(IF('차트 정리 표'!$Q$2 = 표메인[[#This Row],[연령대]], 1, 0),IF(COUNT(표장르정리[[#This Row],[Strategy]]),1,0)),1,0)</f>
        <v>0</v>
      </c>
      <c r="L7" s="3">
        <f>IF(AND(IF('차트 정리 표'!$Q$2 = 표메인[[#This Row],[연령대]], 1, 0),IF(COUNT(표장르정리[[#This Row],[Puzzle]]),1,0)),1,0)</f>
        <v>0</v>
      </c>
      <c r="M7" s="3">
        <f>IF(AND(IF('차트 정리 표'!$Q$2 = 표메인[[#This Row],[연령대]], 1, 0),IF(COUNT(표장르정리[[#This Row],[Board]]),1,0)),1,0)</f>
        <v>0</v>
      </c>
      <c r="N7" s="3">
        <f>IF(AND(IF('차트 정리 표'!$Q$2 = 표메인[[#This Row],[연령대]], 1, 0),IF(COUNT(표장르정리[[#This Row],[Arcade]]),1,0)),1,0)</f>
        <v>0</v>
      </c>
      <c r="O7" s="3">
        <f>IF(AND(IF('차트 정리 표'!$Q$2 = 표메인[[#This Row],[연령대]], 1, 0),IF(COUNT(표장르정리[[#This Row],[Simulation]]),1,0)),1,0)</f>
        <v>0</v>
      </c>
      <c r="P7" s="34">
        <f>IF(AND(IF('차트 정리 표'!$Q$19 = 표메인[[#This Row],[연령대]], 1, 0),IF('차트 정리 표'!$J$20=표메인[[#This Row],[타격감
시각적 효과]],1,0)),1,0)</f>
        <v>0</v>
      </c>
      <c r="Q7" s="34">
        <f>IF(AND(IF('차트 정리 표'!$Q$19 = 표메인[[#This Row],[연령대]], 1, 0),IF('차트 정리 표'!$J$21=표메인[[#This Row],[타격감
시각적 효과]],1,0)),1,0)</f>
        <v>0</v>
      </c>
      <c r="R7" s="34">
        <f>IF(AND(IF('차트 정리 표'!$Q$19 = 표메인[[#This Row],[연령대]], 1, 0),IF('차트 정리 표'!$J$22=표메인[[#This Row],[타격감
시각적 효과]],1,0)),1,0)</f>
        <v>0</v>
      </c>
      <c r="S7" s="34">
        <f>IF(AND(IF('차트 정리 표'!$Q$19 = 표메인[[#This Row],[연령대]], 1, 0),IF('차트 정리 표'!$J$23=표메인[[#This Row],[타격감
시각적 효과]],1,0)),1,0)</f>
        <v>0</v>
      </c>
      <c r="T7" s="34">
        <f>IF(AND(IF('차트 정리 표'!$Q$25 = 표메인[[#This Row],[연령대]], 1, 0),IF('차트 정리 표'!$J$26=표메인[게임몰입도
청각적 효과],1,0)),1,0)</f>
        <v>0</v>
      </c>
      <c r="U7" s="34">
        <f>IF(AND(IF('차트 정리 표'!$Q$25 = 표메인[[#This Row],[연령대]], 1, 0),IF('차트 정리 표'!$J$27=표메인[게임몰입도
청각적 효과],1,0)),1,0)</f>
        <v>0</v>
      </c>
      <c r="V7" s="34">
        <f>IF(AND(IF('차트 정리 표'!$Q$25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표'!$Q$2 = 표메인[[#This Row],[연령대]], 1, 0),IF(COUNT(표장르정리[[#This Row],[RPG]]),1,0)), 1, 0)</f>
        <v>0</v>
      </c>
      <c r="B8" s="3">
        <f>IF(AND(IF('차트 정리 표'!$Q$2 = 표메인[[#This Row],[연령대]], 1, 0),IF(COUNT(표장르정리[[#This Row],[AOS]]),1,0)),1,0)</f>
        <v>0</v>
      </c>
      <c r="C8" s="3">
        <f>IF(AND(IF('차트 정리 표'!$Q$2 = 표메인[[#This Row],[연령대]], 1, 0),IF(COUNT(표장르정리[[#This Row],[FPS]]),1,0)),1,0)</f>
        <v>0</v>
      </c>
      <c r="D8" s="3">
        <f>IF(AND(IF('차트 정리 표'!$Q$2 = 표메인[[#This Row],[연령대]], 1, 0),IF(COUNT(표장르정리[[#This Row],[CCG]]),1,0)),1,0)</f>
        <v>0</v>
      </c>
      <c r="E8" s="3">
        <f>IF(AND(IF('차트 정리 표'!$Q$2 = 표메인[[#This Row],[연령대]], 1, 0),IF(COUNT(표장르정리[[#This Row],[Roguelike]]),1,0)),1,0)</f>
        <v>0</v>
      </c>
      <c r="F8" s="3">
        <f>IF(AND(IF('차트 정리 표'!$Q$2 = 표메인[[#This Row],[연령대]], 1, 0),IF(COUNT(표장르정리[[#This Row],[Soulslike]]),1,0)),1,0)</f>
        <v>0</v>
      </c>
      <c r="G8" s="3">
        <f>IF(AND(IF('차트 정리 표'!$Q$2 = 표메인[[#This Row],[연령대]], 1, 0),IF(COUNT(표장르정리[[#This Row],[Rhythm]]),1,0)),1,0)</f>
        <v>0</v>
      </c>
      <c r="H8" s="3">
        <f>IF(AND(IF('차트 정리 표'!$Q$2 = 표메인[[#This Row],[연령대]], 1, 0),IF(COUNT(표장르정리[[#This Row],[Racing]]),1,0)),1,0)</f>
        <v>0</v>
      </c>
      <c r="I8" s="3">
        <f>IF(AND(IF('차트 정리 표'!$Q$2 = 표메인[[#This Row],[연령대]], 1, 0),IF(COUNT(표장르정리[[#This Row],[Sport]]),1,0)),1,0)</f>
        <v>0</v>
      </c>
      <c r="J8" s="3">
        <f>IF(AND(IF('차트 정리 표'!$Q$2 = 표메인[[#This Row],[연령대]], 1, 0),IF(COUNT(표장르정리[[#This Row],[Stealth]]),1,0)),1,0)</f>
        <v>0</v>
      </c>
      <c r="K8" s="3">
        <f>IF(AND(IF('차트 정리 표'!$Q$2 = 표메인[[#This Row],[연령대]], 1, 0),IF(COUNT(표장르정리[[#This Row],[Strategy]]),1,0)),1,0)</f>
        <v>0</v>
      </c>
      <c r="L8" s="3">
        <f>IF(AND(IF('차트 정리 표'!$Q$2 = 표메인[[#This Row],[연령대]], 1, 0),IF(COUNT(표장르정리[[#This Row],[Puzzle]]),1,0)),1,0)</f>
        <v>0</v>
      </c>
      <c r="M8" s="3">
        <f>IF(AND(IF('차트 정리 표'!$Q$2 = 표메인[[#This Row],[연령대]], 1, 0),IF(COUNT(표장르정리[[#This Row],[Board]]),1,0)),1,0)</f>
        <v>0</v>
      </c>
      <c r="N8" s="3">
        <f>IF(AND(IF('차트 정리 표'!$Q$2 = 표메인[[#This Row],[연령대]], 1, 0),IF(COUNT(표장르정리[[#This Row],[Arcade]]),1,0)),1,0)</f>
        <v>0</v>
      </c>
      <c r="O8" s="3">
        <f>IF(AND(IF('차트 정리 표'!$Q$2 = 표메인[[#This Row],[연령대]], 1, 0),IF(COUNT(표장르정리[[#This Row],[Simulation]]),1,0)),1,0)</f>
        <v>0</v>
      </c>
      <c r="P8" s="34">
        <f>IF(AND(IF('차트 정리 표'!$Q$19 = 표메인[[#This Row],[연령대]], 1, 0),IF('차트 정리 표'!$J$20=표메인[[#This Row],[타격감
시각적 효과]],1,0)),1,0)</f>
        <v>0</v>
      </c>
      <c r="Q8" s="34">
        <f>IF(AND(IF('차트 정리 표'!$Q$19 = 표메인[[#This Row],[연령대]], 1, 0),IF('차트 정리 표'!$J$21=표메인[[#This Row],[타격감
시각적 효과]],1,0)),1,0)</f>
        <v>0</v>
      </c>
      <c r="R8" s="34">
        <f>IF(AND(IF('차트 정리 표'!$Q$19 = 표메인[[#This Row],[연령대]], 1, 0),IF('차트 정리 표'!$J$22=표메인[[#This Row],[타격감
시각적 효과]],1,0)),1,0)</f>
        <v>0</v>
      </c>
      <c r="S8" s="34">
        <f>IF(AND(IF('차트 정리 표'!$Q$19 = 표메인[[#This Row],[연령대]], 1, 0),IF('차트 정리 표'!$J$23=표메인[[#This Row],[타격감
시각적 효과]],1,0)),1,0)</f>
        <v>0</v>
      </c>
      <c r="T8" s="34">
        <f>IF(AND(IF('차트 정리 표'!$Q$25 = 표메인[[#This Row],[연령대]], 1, 0),IF('차트 정리 표'!$J$26=표메인[게임몰입도
청각적 효과],1,0)),1,0)</f>
        <v>0</v>
      </c>
      <c r="U8" s="34">
        <f>IF(AND(IF('차트 정리 표'!$Q$25 = 표메인[[#This Row],[연령대]], 1, 0),IF('차트 정리 표'!$J$27=표메인[게임몰입도
청각적 효과],1,0)),1,0)</f>
        <v>0</v>
      </c>
      <c r="V8" s="34">
        <f>IF(AND(IF('차트 정리 표'!$Q$25 = 표메인[[#This Row],[연령대]], 1, 0),IF('차트 정리 표'!$J$28=표메인[게임몰입도
청각적 효과],1,0)),1,0)</f>
        <v>0</v>
      </c>
    </row>
    <row r="9" spans="1:22" x14ac:dyDescent="0.3">
      <c r="A9" s="3">
        <f>IF(AND(IF('차트 정리 표'!$Q$2 = 표메인[[#This Row],[연령대]], 1, 0),IF(COUNT(표장르정리[[#This Row],[RPG]]),1,0)), 1, 0)</f>
        <v>0</v>
      </c>
      <c r="B9" s="3">
        <f>IF(AND(IF('차트 정리 표'!$Q$2 = 표메인[[#This Row],[연령대]], 1, 0),IF(COUNT(표장르정리[[#This Row],[AOS]]),1,0)),1,0)</f>
        <v>0</v>
      </c>
      <c r="C9" s="3">
        <f>IF(AND(IF('차트 정리 표'!$Q$2 = 표메인[[#This Row],[연령대]], 1, 0),IF(COUNT(표장르정리[[#This Row],[FPS]]),1,0)),1,0)</f>
        <v>0</v>
      </c>
      <c r="D9" s="3">
        <f>IF(AND(IF('차트 정리 표'!$Q$2 = 표메인[[#This Row],[연령대]], 1, 0),IF(COUNT(표장르정리[[#This Row],[CCG]]),1,0)),1,0)</f>
        <v>0</v>
      </c>
      <c r="E9" s="3">
        <f>IF(AND(IF('차트 정리 표'!$Q$2 = 표메인[[#This Row],[연령대]], 1, 0),IF(COUNT(표장르정리[[#This Row],[Roguelike]]),1,0)),1,0)</f>
        <v>0</v>
      </c>
      <c r="F9" s="3">
        <f>IF(AND(IF('차트 정리 표'!$Q$2 = 표메인[[#This Row],[연령대]], 1, 0),IF(COUNT(표장르정리[[#This Row],[Soulslike]]),1,0)),1,0)</f>
        <v>0</v>
      </c>
      <c r="G9" s="3">
        <f>IF(AND(IF('차트 정리 표'!$Q$2 = 표메인[[#This Row],[연령대]], 1, 0),IF(COUNT(표장르정리[[#This Row],[Rhythm]]),1,0)),1,0)</f>
        <v>0</v>
      </c>
      <c r="H9" s="3">
        <f>IF(AND(IF('차트 정리 표'!$Q$2 = 표메인[[#This Row],[연령대]], 1, 0),IF(COUNT(표장르정리[[#This Row],[Racing]]),1,0)),1,0)</f>
        <v>0</v>
      </c>
      <c r="I9" s="3">
        <f>IF(AND(IF('차트 정리 표'!$Q$2 = 표메인[[#This Row],[연령대]], 1, 0),IF(COUNT(표장르정리[[#This Row],[Sport]]),1,0)),1,0)</f>
        <v>0</v>
      </c>
      <c r="J9" s="3">
        <f>IF(AND(IF('차트 정리 표'!$Q$2 = 표메인[[#This Row],[연령대]], 1, 0),IF(COUNT(표장르정리[[#This Row],[Stealth]]),1,0)),1,0)</f>
        <v>0</v>
      </c>
      <c r="K9" s="3">
        <f>IF(AND(IF('차트 정리 표'!$Q$2 = 표메인[[#This Row],[연령대]], 1, 0),IF(COUNT(표장르정리[[#This Row],[Strategy]]),1,0)),1,0)</f>
        <v>0</v>
      </c>
      <c r="L9" s="3">
        <f>IF(AND(IF('차트 정리 표'!$Q$2 = 표메인[[#This Row],[연령대]], 1, 0),IF(COUNT(표장르정리[[#This Row],[Puzzle]]),1,0)),1,0)</f>
        <v>0</v>
      </c>
      <c r="M9" s="3">
        <f>IF(AND(IF('차트 정리 표'!$Q$2 = 표메인[[#This Row],[연령대]], 1, 0),IF(COUNT(표장르정리[[#This Row],[Board]]),1,0)),1,0)</f>
        <v>0</v>
      </c>
      <c r="N9" s="3">
        <f>IF(AND(IF('차트 정리 표'!$Q$2 = 표메인[[#This Row],[연령대]], 1, 0),IF(COUNT(표장르정리[[#This Row],[Arcade]]),1,0)),1,0)</f>
        <v>0</v>
      </c>
      <c r="O9" s="3">
        <f>IF(AND(IF('차트 정리 표'!$Q$2 = 표메인[[#This Row],[연령대]], 1, 0),IF(COUNT(표장르정리[[#This Row],[Simulation]]),1,0)),1,0)</f>
        <v>0</v>
      </c>
      <c r="P9" s="34">
        <f>IF(AND(IF('차트 정리 표'!$Q$19 = 표메인[[#This Row],[연령대]], 1, 0),IF('차트 정리 표'!$J$20=표메인[[#This Row],[타격감
시각적 효과]],1,0)),1,0)</f>
        <v>0</v>
      </c>
      <c r="Q9" s="34">
        <f>IF(AND(IF('차트 정리 표'!$Q$19 = 표메인[[#This Row],[연령대]], 1, 0),IF('차트 정리 표'!$J$21=표메인[[#This Row],[타격감
시각적 효과]],1,0)),1,0)</f>
        <v>0</v>
      </c>
      <c r="R9" s="34">
        <f>IF(AND(IF('차트 정리 표'!$Q$19 = 표메인[[#This Row],[연령대]], 1, 0),IF('차트 정리 표'!$J$22=표메인[[#This Row],[타격감
시각적 효과]],1,0)),1,0)</f>
        <v>0</v>
      </c>
      <c r="S9" s="34">
        <f>IF(AND(IF('차트 정리 표'!$Q$19 = 표메인[[#This Row],[연령대]], 1, 0),IF('차트 정리 표'!$J$23=표메인[[#This Row],[타격감
시각적 효과]],1,0)),1,0)</f>
        <v>0</v>
      </c>
      <c r="T9" s="34">
        <f>IF(AND(IF('차트 정리 표'!$Q$25 = 표메인[[#This Row],[연령대]], 1, 0),IF('차트 정리 표'!$J$26=표메인[게임몰입도
청각적 효과],1,0)),1,0)</f>
        <v>0</v>
      </c>
      <c r="U9" s="34">
        <f>IF(AND(IF('차트 정리 표'!$Q$25 = 표메인[[#This Row],[연령대]], 1, 0),IF('차트 정리 표'!$J$27=표메인[게임몰입도
청각적 효과],1,0)),1,0)</f>
        <v>0</v>
      </c>
      <c r="V9" s="34">
        <f>IF(AND(IF('차트 정리 표'!$Q$25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표'!$Q$2 = 표메인[[#This Row],[연령대]], 1, 0),IF(COUNT(표장르정리[[#This Row],[RPG]]),1,0)), 1, 0)</f>
        <v>0</v>
      </c>
      <c r="B10" s="3">
        <f>IF(AND(IF('차트 정리 표'!$Q$2 = 표메인[[#This Row],[연령대]], 1, 0),IF(COUNT(표장르정리[[#This Row],[AOS]]),1,0)),1,0)</f>
        <v>0</v>
      </c>
      <c r="C10" s="3">
        <f>IF(AND(IF('차트 정리 표'!$Q$2 = 표메인[[#This Row],[연령대]], 1, 0),IF(COUNT(표장르정리[[#This Row],[FPS]]),1,0)),1,0)</f>
        <v>0</v>
      </c>
      <c r="D10" s="3">
        <f>IF(AND(IF('차트 정리 표'!$Q$2 = 표메인[[#This Row],[연령대]], 1, 0),IF(COUNT(표장르정리[[#This Row],[CCG]]),1,0)),1,0)</f>
        <v>0</v>
      </c>
      <c r="E10" s="3">
        <f>IF(AND(IF('차트 정리 표'!$Q$2 = 표메인[[#This Row],[연령대]], 1, 0),IF(COUNT(표장르정리[[#This Row],[Roguelike]]),1,0)),1,0)</f>
        <v>0</v>
      </c>
      <c r="F10" s="3">
        <f>IF(AND(IF('차트 정리 표'!$Q$2 = 표메인[[#This Row],[연령대]], 1, 0),IF(COUNT(표장르정리[[#This Row],[Soulslike]]),1,0)),1,0)</f>
        <v>0</v>
      </c>
      <c r="G10" s="3">
        <f>IF(AND(IF('차트 정리 표'!$Q$2 = 표메인[[#This Row],[연령대]], 1, 0),IF(COUNT(표장르정리[[#This Row],[Rhythm]]),1,0)),1,0)</f>
        <v>0</v>
      </c>
      <c r="H10" s="3">
        <f>IF(AND(IF('차트 정리 표'!$Q$2 = 표메인[[#This Row],[연령대]], 1, 0),IF(COUNT(표장르정리[[#This Row],[Racing]]),1,0)),1,0)</f>
        <v>0</v>
      </c>
      <c r="I10" s="3">
        <f>IF(AND(IF('차트 정리 표'!$Q$2 = 표메인[[#This Row],[연령대]], 1, 0),IF(COUNT(표장르정리[[#This Row],[Sport]]),1,0)),1,0)</f>
        <v>0</v>
      </c>
      <c r="J10" s="3">
        <f>IF(AND(IF('차트 정리 표'!$Q$2 = 표메인[[#This Row],[연령대]], 1, 0),IF(COUNT(표장르정리[[#This Row],[Stealth]]),1,0)),1,0)</f>
        <v>0</v>
      </c>
      <c r="K10" s="3">
        <f>IF(AND(IF('차트 정리 표'!$Q$2 = 표메인[[#This Row],[연령대]], 1, 0),IF(COUNT(표장르정리[[#This Row],[Strategy]]),1,0)),1,0)</f>
        <v>0</v>
      </c>
      <c r="L10" s="3">
        <f>IF(AND(IF('차트 정리 표'!$Q$2 = 표메인[[#This Row],[연령대]], 1, 0),IF(COUNT(표장르정리[[#This Row],[Puzzle]]),1,0)),1,0)</f>
        <v>0</v>
      </c>
      <c r="M10" s="3">
        <f>IF(AND(IF('차트 정리 표'!$Q$2 = 표메인[[#This Row],[연령대]], 1, 0),IF(COUNT(표장르정리[[#This Row],[Board]]),1,0)),1,0)</f>
        <v>0</v>
      </c>
      <c r="N10" s="3">
        <f>IF(AND(IF('차트 정리 표'!$Q$2 = 표메인[[#This Row],[연령대]], 1, 0),IF(COUNT(표장르정리[[#This Row],[Arcade]]),1,0)),1,0)</f>
        <v>0</v>
      </c>
      <c r="O10" s="3">
        <f>IF(AND(IF('차트 정리 표'!$Q$2 = 표메인[[#This Row],[연령대]], 1, 0),IF(COUNT(표장르정리[[#This Row],[Simulation]]),1,0)),1,0)</f>
        <v>0</v>
      </c>
      <c r="P10" s="34">
        <f>IF(AND(IF('차트 정리 표'!$Q$19 = 표메인[[#This Row],[연령대]], 1, 0),IF('차트 정리 표'!$J$20=표메인[[#This Row],[타격감
시각적 효과]],1,0)),1,0)</f>
        <v>0</v>
      </c>
      <c r="Q10" s="34">
        <f>IF(AND(IF('차트 정리 표'!$Q$19 = 표메인[[#This Row],[연령대]], 1, 0),IF('차트 정리 표'!$J$21=표메인[[#This Row],[타격감
시각적 효과]],1,0)),1,0)</f>
        <v>0</v>
      </c>
      <c r="R10" s="34">
        <f>IF(AND(IF('차트 정리 표'!$Q$19 = 표메인[[#This Row],[연령대]], 1, 0),IF('차트 정리 표'!$J$22=표메인[[#This Row],[타격감
시각적 효과]],1,0)),1,0)</f>
        <v>0</v>
      </c>
      <c r="S10" s="34">
        <f>IF(AND(IF('차트 정리 표'!$Q$19 = 표메인[[#This Row],[연령대]], 1, 0),IF('차트 정리 표'!$J$23=표메인[[#This Row],[타격감
시각적 효과]],1,0)),1,0)</f>
        <v>0</v>
      </c>
      <c r="T10" s="34">
        <f>IF(AND(IF('차트 정리 표'!$Q$25 = 표메인[[#This Row],[연령대]], 1, 0),IF('차트 정리 표'!$J$26=표메인[게임몰입도
청각적 효과],1,0)),1,0)</f>
        <v>0</v>
      </c>
      <c r="U10" s="34">
        <f>IF(AND(IF('차트 정리 표'!$Q$25 = 표메인[[#This Row],[연령대]], 1, 0),IF('차트 정리 표'!$J$27=표메인[게임몰입도
청각적 효과],1,0)),1,0)</f>
        <v>0</v>
      </c>
      <c r="V10" s="34">
        <f>IF(AND(IF('차트 정리 표'!$Q$25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표'!$Q$2 = 표메인[[#This Row],[연령대]], 1, 0),IF(COUNT(표장르정리[[#This Row],[RPG]]),1,0)), 1, 0)</f>
        <v>0</v>
      </c>
      <c r="B11" s="3">
        <f>IF(AND(IF('차트 정리 표'!$Q$2 = 표메인[[#This Row],[연령대]], 1, 0),IF(COUNT(표장르정리[[#This Row],[AOS]]),1,0)),1,0)</f>
        <v>0</v>
      </c>
      <c r="C11" s="3">
        <f>IF(AND(IF('차트 정리 표'!$Q$2 = 표메인[[#This Row],[연령대]], 1, 0),IF(COUNT(표장르정리[[#This Row],[FPS]]),1,0)),1,0)</f>
        <v>0</v>
      </c>
      <c r="D11" s="3">
        <f>IF(AND(IF('차트 정리 표'!$Q$2 = 표메인[[#This Row],[연령대]], 1, 0),IF(COUNT(표장르정리[[#This Row],[CCG]]),1,0)),1,0)</f>
        <v>0</v>
      </c>
      <c r="E11" s="3">
        <f>IF(AND(IF('차트 정리 표'!$Q$2 = 표메인[[#This Row],[연령대]], 1, 0),IF(COUNT(표장르정리[[#This Row],[Roguelike]]),1,0)),1,0)</f>
        <v>0</v>
      </c>
      <c r="F11" s="3">
        <f>IF(AND(IF('차트 정리 표'!$Q$2 = 표메인[[#This Row],[연령대]], 1, 0),IF(COUNT(표장르정리[[#This Row],[Soulslike]]),1,0)),1,0)</f>
        <v>0</v>
      </c>
      <c r="G11" s="3">
        <f>IF(AND(IF('차트 정리 표'!$Q$2 = 표메인[[#This Row],[연령대]], 1, 0),IF(COUNT(표장르정리[[#This Row],[Rhythm]]),1,0)),1,0)</f>
        <v>0</v>
      </c>
      <c r="H11" s="3">
        <f>IF(AND(IF('차트 정리 표'!$Q$2 = 표메인[[#This Row],[연령대]], 1, 0),IF(COUNT(표장르정리[[#This Row],[Racing]]),1,0)),1,0)</f>
        <v>0</v>
      </c>
      <c r="I11" s="3">
        <f>IF(AND(IF('차트 정리 표'!$Q$2 = 표메인[[#This Row],[연령대]], 1, 0),IF(COUNT(표장르정리[[#This Row],[Sport]]),1,0)),1,0)</f>
        <v>0</v>
      </c>
      <c r="J11" s="3">
        <f>IF(AND(IF('차트 정리 표'!$Q$2 = 표메인[[#This Row],[연령대]], 1, 0),IF(COUNT(표장르정리[[#This Row],[Stealth]]),1,0)),1,0)</f>
        <v>0</v>
      </c>
      <c r="K11" s="3">
        <f>IF(AND(IF('차트 정리 표'!$Q$2 = 표메인[[#This Row],[연령대]], 1, 0),IF(COUNT(표장르정리[[#This Row],[Strategy]]),1,0)),1,0)</f>
        <v>0</v>
      </c>
      <c r="L11" s="3">
        <f>IF(AND(IF('차트 정리 표'!$Q$2 = 표메인[[#This Row],[연령대]], 1, 0),IF(COUNT(표장르정리[[#This Row],[Puzzle]]),1,0)),1,0)</f>
        <v>0</v>
      </c>
      <c r="M11" s="3">
        <f>IF(AND(IF('차트 정리 표'!$Q$2 = 표메인[[#This Row],[연령대]], 1, 0),IF(COUNT(표장르정리[[#This Row],[Board]]),1,0)),1,0)</f>
        <v>0</v>
      </c>
      <c r="N11" s="3">
        <f>IF(AND(IF('차트 정리 표'!$Q$2 = 표메인[[#This Row],[연령대]], 1, 0),IF(COUNT(표장르정리[[#This Row],[Arcade]]),1,0)),1,0)</f>
        <v>0</v>
      </c>
      <c r="O11" s="3">
        <f>IF(AND(IF('차트 정리 표'!$Q$2 = 표메인[[#This Row],[연령대]], 1, 0),IF(COUNT(표장르정리[[#This Row],[Simulation]]),1,0)),1,0)</f>
        <v>0</v>
      </c>
      <c r="P11" s="34">
        <f>IF(AND(IF('차트 정리 표'!$Q$19 = 표메인[[#This Row],[연령대]], 1, 0),IF('차트 정리 표'!$J$20=표메인[[#This Row],[타격감
시각적 효과]],1,0)),1,0)</f>
        <v>0</v>
      </c>
      <c r="Q11" s="34">
        <f>IF(AND(IF('차트 정리 표'!$Q$19 = 표메인[[#This Row],[연령대]], 1, 0),IF('차트 정리 표'!$J$21=표메인[[#This Row],[타격감
시각적 효과]],1,0)),1,0)</f>
        <v>0</v>
      </c>
      <c r="R11" s="34">
        <f>IF(AND(IF('차트 정리 표'!$Q$19 = 표메인[[#This Row],[연령대]], 1, 0),IF('차트 정리 표'!$J$22=표메인[[#This Row],[타격감
시각적 효과]],1,0)),1,0)</f>
        <v>0</v>
      </c>
      <c r="S11" s="34">
        <f>IF(AND(IF('차트 정리 표'!$Q$19 = 표메인[[#This Row],[연령대]], 1, 0),IF('차트 정리 표'!$J$23=표메인[[#This Row],[타격감
시각적 효과]],1,0)),1,0)</f>
        <v>0</v>
      </c>
      <c r="T11" s="34">
        <f>IF(AND(IF('차트 정리 표'!$Q$25 = 표메인[[#This Row],[연령대]], 1, 0),IF('차트 정리 표'!$J$26=표메인[게임몰입도
청각적 효과],1,0)),1,0)</f>
        <v>0</v>
      </c>
      <c r="U11" s="34">
        <f>IF(AND(IF('차트 정리 표'!$Q$25 = 표메인[[#This Row],[연령대]], 1, 0),IF('차트 정리 표'!$J$27=표메인[게임몰입도
청각적 효과],1,0)),1,0)</f>
        <v>0</v>
      </c>
      <c r="V11" s="34">
        <f>IF(AND(IF('차트 정리 표'!$Q$25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표'!$Q$2 = 표메인[[#This Row],[연령대]], 1, 0),IF(COUNT(표장르정리[[#This Row],[RPG]]),1,0)), 1, 0)</f>
        <v>0</v>
      </c>
      <c r="B12" s="3">
        <f>IF(AND(IF('차트 정리 표'!$Q$2 = 표메인[[#This Row],[연령대]], 1, 0),IF(COUNT(표장르정리[[#This Row],[AOS]]),1,0)),1,0)</f>
        <v>0</v>
      </c>
      <c r="C12" s="3">
        <f>IF(AND(IF('차트 정리 표'!$Q$2 = 표메인[[#This Row],[연령대]], 1, 0),IF(COUNT(표장르정리[[#This Row],[FPS]]),1,0)),1,0)</f>
        <v>0</v>
      </c>
      <c r="D12" s="3">
        <f>IF(AND(IF('차트 정리 표'!$Q$2 = 표메인[[#This Row],[연령대]], 1, 0),IF(COUNT(표장르정리[[#This Row],[CCG]]),1,0)),1,0)</f>
        <v>0</v>
      </c>
      <c r="E12" s="3">
        <f>IF(AND(IF('차트 정리 표'!$Q$2 = 표메인[[#This Row],[연령대]], 1, 0),IF(COUNT(표장르정리[[#This Row],[Roguelike]]),1,0)),1,0)</f>
        <v>0</v>
      </c>
      <c r="F12" s="3">
        <f>IF(AND(IF('차트 정리 표'!$Q$2 = 표메인[[#This Row],[연령대]], 1, 0),IF(COUNT(표장르정리[[#This Row],[Soulslike]]),1,0)),1,0)</f>
        <v>0</v>
      </c>
      <c r="G12" s="3">
        <f>IF(AND(IF('차트 정리 표'!$Q$2 = 표메인[[#This Row],[연령대]], 1, 0),IF(COUNT(표장르정리[[#This Row],[Rhythm]]),1,0)),1,0)</f>
        <v>0</v>
      </c>
      <c r="H12" s="3">
        <f>IF(AND(IF('차트 정리 표'!$Q$2 = 표메인[[#This Row],[연령대]], 1, 0),IF(COUNT(표장르정리[[#This Row],[Racing]]),1,0)),1,0)</f>
        <v>0</v>
      </c>
      <c r="I12" s="3">
        <f>IF(AND(IF('차트 정리 표'!$Q$2 = 표메인[[#This Row],[연령대]], 1, 0),IF(COUNT(표장르정리[[#This Row],[Sport]]),1,0)),1,0)</f>
        <v>0</v>
      </c>
      <c r="J12" s="3">
        <f>IF(AND(IF('차트 정리 표'!$Q$2 = 표메인[[#This Row],[연령대]], 1, 0),IF(COUNT(표장르정리[[#This Row],[Stealth]]),1,0)),1,0)</f>
        <v>0</v>
      </c>
      <c r="K12" s="3">
        <f>IF(AND(IF('차트 정리 표'!$Q$2 = 표메인[[#This Row],[연령대]], 1, 0),IF(COUNT(표장르정리[[#This Row],[Strategy]]),1,0)),1,0)</f>
        <v>0</v>
      </c>
      <c r="L12" s="3">
        <f>IF(AND(IF('차트 정리 표'!$Q$2 = 표메인[[#This Row],[연령대]], 1, 0),IF(COUNT(표장르정리[[#This Row],[Puzzle]]),1,0)),1,0)</f>
        <v>0</v>
      </c>
      <c r="M12" s="3">
        <f>IF(AND(IF('차트 정리 표'!$Q$2 = 표메인[[#This Row],[연령대]], 1, 0),IF(COUNT(표장르정리[[#This Row],[Board]]),1,0)),1,0)</f>
        <v>0</v>
      </c>
      <c r="N12" s="3">
        <f>IF(AND(IF('차트 정리 표'!$Q$2 = 표메인[[#This Row],[연령대]], 1, 0),IF(COUNT(표장르정리[[#This Row],[Arcade]]),1,0)),1,0)</f>
        <v>0</v>
      </c>
      <c r="O12" s="3">
        <f>IF(AND(IF('차트 정리 표'!$Q$2 = 표메인[[#This Row],[연령대]], 1, 0),IF(COUNT(표장르정리[[#This Row],[Simulation]]),1,0)),1,0)</f>
        <v>0</v>
      </c>
      <c r="P12" s="34">
        <f>IF(AND(IF('차트 정리 표'!$Q$19 = 표메인[[#This Row],[연령대]], 1, 0),IF('차트 정리 표'!$J$20=표메인[[#This Row],[타격감
시각적 효과]],1,0)),1,0)</f>
        <v>0</v>
      </c>
      <c r="Q12" s="34">
        <f>IF(AND(IF('차트 정리 표'!$Q$19 = 표메인[[#This Row],[연령대]], 1, 0),IF('차트 정리 표'!$J$21=표메인[[#This Row],[타격감
시각적 효과]],1,0)),1,0)</f>
        <v>0</v>
      </c>
      <c r="R12" s="34">
        <f>IF(AND(IF('차트 정리 표'!$Q$19 = 표메인[[#This Row],[연령대]], 1, 0),IF('차트 정리 표'!$J$22=표메인[[#This Row],[타격감
시각적 효과]],1,0)),1,0)</f>
        <v>0</v>
      </c>
      <c r="S12" s="34">
        <f>IF(AND(IF('차트 정리 표'!$Q$19 = 표메인[[#This Row],[연령대]], 1, 0),IF('차트 정리 표'!$J$23=표메인[[#This Row],[타격감
시각적 효과]],1,0)),1,0)</f>
        <v>0</v>
      </c>
      <c r="T12" s="34">
        <f>IF(AND(IF('차트 정리 표'!$Q$25 = 표메인[[#This Row],[연령대]], 1, 0),IF('차트 정리 표'!$J$26=표메인[게임몰입도
청각적 효과],1,0)),1,0)</f>
        <v>0</v>
      </c>
      <c r="U12" s="34">
        <f>IF(AND(IF('차트 정리 표'!$Q$25 = 표메인[[#This Row],[연령대]], 1, 0),IF('차트 정리 표'!$J$27=표메인[게임몰입도
청각적 효과],1,0)),1,0)</f>
        <v>0</v>
      </c>
      <c r="V12" s="34">
        <f>IF(AND(IF('차트 정리 표'!$Q$25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표'!$Q$2 = 표메인[[#This Row],[연령대]], 1, 0),IF(COUNT(표장르정리[[#This Row],[RPG]]),1,0)), 1, 0)</f>
        <v>0</v>
      </c>
      <c r="B13" s="3">
        <f>IF(AND(IF('차트 정리 표'!$Q$2 = 표메인[[#This Row],[연령대]], 1, 0),IF(COUNT(표장르정리[[#This Row],[AOS]]),1,0)),1,0)</f>
        <v>0</v>
      </c>
      <c r="C13" s="3">
        <f>IF(AND(IF('차트 정리 표'!$Q$2 = 표메인[[#This Row],[연령대]], 1, 0),IF(COUNT(표장르정리[[#This Row],[FPS]]),1,0)),1,0)</f>
        <v>0</v>
      </c>
      <c r="D13" s="3">
        <f>IF(AND(IF('차트 정리 표'!$Q$2 = 표메인[[#This Row],[연령대]], 1, 0),IF(COUNT(표장르정리[[#This Row],[CCG]]),1,0)),1,0)</f>
        <v>0</v>
      </c>
      <c r="E13" s="3">
        <f>IF(AND(IF('차트 정리 표'!$Q$2 = 표메인[[#This Row],[연령대]], 1, 0),IF(COUNT(표장르정리[[#This Row],[Roguelike]]),1,0)),1,0)</f>
        <v>0</v>
      </c>
      <c r="F13" s="3">
        <f>IF(AND(IF('차트 정리 표'!$Q$2 = 표메인[[#This Row],[연령대]], 1, 0),IF(COUNT(표장르정리[[#This Row],[Soulslike]]),1,0)),1,0)</f>
        <v>0</v>
      </c>
      <c r="G13" s="3">
        <f>IF(AND(IF('차트 정리 표'!$Q$2 = 표메인[[#This Row],[연령대]], 1, 0),IF(COUNT(표장르정리[[#This Row],[Rhythm]]),1,0)),1,0)</f>
        <v>0</v>
      </c>
      <c r="H13" s="3">
        <f>IF(AND(IF('차트 정리 표'!$Q$2 = 표메인[[#This Row],[연령대]], 1, 0),IF(COUNT(표장르정리[[#This Row],[Racing]]),1,0)),1,0)</f>
        <v>0</v>
      </c>
      <c r="I13" s="3">
        <f>IF(AND(IF('차트 정리 표'!$Q$2 = 표메인[[#This Row],[연령대]], 1, 0),IF(COUNT(표장르정리[[#This Row],[Sport]]),1,0)),1,0)</f>
        <v>0</v>
      </c>
      <c r="J13" s="3">
        <f>IF(AND(IF('차트 정리 표'!$Q$2 = 표메인[[#This Row],[연령대]], 1, 0),IF(COUNT(표장르정리[[#This Row],[Stealth]]),1,0)),1,0)</f>
        <v>0</v>
      </c>
      <c r="K13" s="3">
        <f>IF(AND(IF('차트 정리 표'!$Q$2 = 표메인[[#This Row],[연령대]], 1, 0),IF(COUNT(표장르정리[[#This Row],[Strategy]]),1,0)),1,0)</f>
        <v>0</v>
      </c>
      <c r="L13" s="3">
        <f>IF(AND(IF('차트 정리 표'!$Q$2 = 표메인[[#This Row],[연령대]], 1, 0),IF(COUNT(표장르정리[[#This Row],[Puzzle]]),1,0)),1,0)</f>
        <v>0</v>
      </c>
      <c r="M13" s="3">
        <f>IF(AND(IF('차트 정리 표'!$Q$2 = 표메인[[#This Row],[연령대]], 1, 0),IF(COUNT(표장르정리[[#This Row],[Board]]),1,0)),1,0)</f>
        <v>0</v>
      </c>
      <c r="N13" s="3">
        <f>IF(AND(IF('차트 정리 표'!$Q$2 = 표메인[[#This Row],[연령대]], 1, 0),IF(COUNT(표장르정리[[#This Row],[Arcade]]),1,0)),1,0)</f>
        <v>0</v>
      </c>
      <c r="O13" s="3">
        <f>IF(AND(IF('차트 정리 표'!$Q$2 = 표메인[[#This Row],[연령대]], 1, 0),IF(COUNT(표장르정리[[#This Row],[Simulation]]),1,0)),1,0)</f>
        <v>0</v>
      </c>
      <c r="P13" s="34">
        <f>IF(AND(IF('차트 정리 표'!$Q$19 = 표메인[[#This Row],[연령대]], 1, 0),IF('차트 정리 표'!$J$20=표메인[[#This Row],[타격감
시각적 효과]],1,0)),1,0)</f>
        <v>0</v>
      </c>
      <c r="Q13" s="34">
        <f>IF(AND(IF('차트 정리 표'!$Q$19 = 표메인[[#This Row],[연령대]], 1, 0),IF('차트 정리 표'!$J$21=표메인[[#This Row],[타격감
시각적 효과]],1,0)),1,0)</f>
        <v>0</v>
      </c>
      <c r="R13" s="34">
        <f>IF(AND(IF('차트 정리 표'!$Q$19 = 표메인[[#This Row],[연령대]], 1, 0),IF('차트 정리 표'!$J$22=표메인[[#This Row],[타격감
시각적 효과]],1,0)),1,0)</f>
        <v>0</v>
      </c>
      <c r="S13" s="34">
        <f>IF(AND(IF('차트 정리 표'!$Q$19 = 표메인[[#This Row],[연령대]], 1, 0),IF('차트 정리 표'!$J$23=표메인[[#This Row],[타격감
시각적 효과]],1,0)),1,0)</f>
        <v>0</v>
      </c>
      <c r="T13" s="34">
        <f>IF(AND(IF('차트 정리 표'!$Q$25 = 표메인[[#This Row],[연령대]], 1, 0),IF('차트 정리 표'!$J$26=표메인[게임몰입도
청각적 효과],1,0)),1,0)</f>
        <v>0</v>
      </c>
      <c r="U13" s="34">
        <f>IF(AND(IF('차트 정리 표'!$Q$25 = 표메인[[#This Row],[연령대]], 1, 0),IF('차트 정리 표'!$J$27=표메인[게임몰입도
청각적 효과],1,0)),1,0)</f>
        <v>0</v>
      </c>
      <c r="V13" s="34">
        <f>IF(AND(IF('차트 정리 표'!$Q$25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표'!$Q$2 = 표메인[[#This Row],[연령대]], 1, 0),IF(COUNT(표장르정리[[#This Row],[RPG]]),1,0)), 1, 0)</f>
        <v>0</v>
      </c>
      <c r="B14" s="3">
        <f>IF(AND(IF('차트 정리 표'!$Q$2 = 표메인[[#This Row],[연령대]], 1, 0),IF(COUNT(표장르정리[[#This Row],[AOS]]),1,0)),1,0)</f>
        <v>0</v>
      </c>
      <c r="C14" s="3">
        <f>IF(AND(IF('차트 정리 표'!$Q$2 = 표메인[[#This Row],[연령대]], 1, 0),IF(COUNT(표장르정리[[#This Row],[FPS]]),1,0)),1,0)</f>
        <v>0</v>
      </c>
      <c r="D14" s="3">
        <f>IF(AND(IF('차트 정리 표'!$Q$2 = 표메인[[#This Row],[연령대]], 1, 0),IF(COUNT(표장르정리[[#This Row],[CCG]]),1,0)),1,0)</f>
        <v>0</v>
      </c>
      <c r="E14" s="3">
        <f>IF(AND(IF('차트 정리 표'!$Q$2 = 표메인[[#This Row],[연령대]], 1, 0),IF(COUNT(표장르정리[[#This Row],[Roguelike]]),1,0)),1,0)</f>
        <v>0</v>
      </c>
      <c r="F14" s="3">
        <f>IF(AND(IF('차트 정리 표'!$Q$2 = 표메인[[#This Row],[연령대]], 1, 0),IF(COUNT(표장르정리[[#This Row],[Soulslike]]),1,0)),1,0)</f>
        <v>0</v>
      </c>
      <c r="G14" s="3">
        <f>IF(AND(IF('차트 정리 표'!$Q$2 = 표메인[[#This Row],[연령대]], 1, 0),IF(COUNT(표장르정리[[#This Row],[Rhythm]]),1,0)),1,0)</f>
        <v>0</v>
      </c>
      <c r="H14" s="3">
        <f>IF(AND(IF('차트 정리 표'!$Q$2 = 표메인[[#This Row],[연령대]], 1, 0),IF(COUNT(표장르정리[[#This Row],[Racing]]),1,0)),1,0)</f>
        <v>0</v>
      </c>
      <c r="I14" s="3">
        <f>IF(AND(IF('차트 정리 표'!$Q$2 = 표메인[[#This Row],[연령대]], 1, 0),IF(COUNT(표장르정리[[#This Row],[Sport]]),1,0)),1,0)</f>
        <v>0</v>
      </c>
      <c r="J14" s="3">
        <f>IF(AND(IF('차트 정리 표'!$Q$2 = 표메인[[#This Row],[연령대]], 1, 0),IF(COUNT(표장르정리[[#This Row],[Stealth]]),1,0)),1,0)</f>
        <v>0</v>
      </c>
      <c r="K14" s="3">
        <f>IF(AND(IF('차트 정리 표'!$Q$2 = 표메인[[#This Row],[연령대]], 1, 0),IF(COUNT(표장르정리[[#This Row],[Strategy]]),1,0)),1,0)</f>
        <v>0</v>
      </c>
      <c r="L14" s="3">
        <f>IF(AND(IF('차트 정리 표'!$Q$2 = 표메인[[#This Row],[연령대]], 1, 0),IF(COUNT(표장르정리[[#This Row],[Puzzle]]),1,0)),1,0)</f>
        <v>0</v>
      </c>
      <c r="M14" s="3">
        <f>IF(AND(IF('차트 정리 표'!$Q$2 = 표메인[[#This Row],[연령대]], 1, 0),IF(COUNT(표장르정리[[#This Row],[Board]]),1,0)),1,0)</f>
        <v>0</v>
      </c>
      <c r="N14" s="3">
        <f>IF(AND(IF('차트 정리 표'!$Q$2 = 표메인[[#This Row],[연령대]], 1, 0),IF(COUNT(표장르정리[[#This Row],[Arcade]]),1,0)),1,0)</f>
        <v>0</v>
      </c>
      <c r="O14" s="3">
        <f>IF(AND(IF('차트 정리 표'!$Q$2 = 표메인[[#This Row],[연령대]], 1, 0),IF(COUNT(표장르정리[[#This Row],[Simulation]]),1,0)),1,0)</f>
        <v>0</v>
      </c>
      <c r="P14" s="34">
        <f>IF(AND(IF('차트 정리 표'!$Q$19 = 표메인[[#This Row],[연령대]], 1, 0),IF('차트 정리 표'!$J$20=표메인[[#This Row],[타격감
시각적 효과]],1,0)),1,0)</f>
        <v>0</v>
      </c>
      <c r="Q14" s="34">
        <f>IF(AND(IF('차트 정리 표'!$Q$19 = 표메인[[#This Row],[연령대]], 1, 0),IF('차트 정리 표'!$J$21=표메인[[#This Row],[타격감
시각적 효과]],1,0)),1,0)</f>
        <v>0</v>
      </c>
      <c r="R14" s="34">
        <f>IF(AND(IF('차트 정리 표'!$Q$19 = 표메인[[#This Row],[연령대]], 1, 0),IF('차트 정리 표'!$J$22=표메인[[#This Row],[타격감
시각적 효과]],1,0)),1,0)</f>
        <v>0</v>
      </c>
      <c r="S14" s="34">
        <f>IF(AND(IF('차트 정리 표'!$Q$19 = 표메인[[#This Row],[연령대]], 1, 0),IF('차트 정리 표'!$J$23=표메인[[#This Row],[타격감
시각적 효과]],1,0)),1,0)</f>
        <v>0</v>
      </c>
      <c r="T14" s="34">
        <f>IF(AND(IF('차트 정리 표'!$Q$25 = 표메인[[#This Row],[연령대]], 1, 0),IF('차트 정리 표'!$J$26=표메인[게임몰입도
청각적 효과],1,0)),1,0)</f>
        <v>0</v>
      </c>
      <c r="U14" s="34">
        <f>IF(AND(IF('차트 정리 표'!$Q$25 = 표메인[[#This Row],[연령대]], 1, 0),IF('차트 정리 표'!$J$27=표메인[게임몰입도
청각적 효과],1,0)),1,0)</f>
        <v>0</v>
      </c>
      <c r="V14" s="34">
        <f>IF(AND(IF('차트 정리 표'!$Q$25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표'!$Q$2 = 표메인[[#This Row],[연령대]], 1, 0),IF(COUNT(표장르정리[[#This Row],[RPG]]),1,0)), 1, 0)</f>
        <v>0</v>
      </c>
      <c r="B15" s="3">
        <f>IF(AND(IF('차트 정리 표'!$Q$2 = 표메인[[#This Row],[연령대]], 1, 0),IF(COUNT(표장르정리[[#This Row],[AOS]]),1,0)),1,0)</f>
        <v>0</v>
      </c>
      <c r="C15" s="3">
        <f>IF(AND(IF('차트 정리 표'!$Q$2 = 표메인[[#This Row],[연령대]], 1, 0),IF(COUNT(표장르정리[[#This Row],[FPS]]),1,0)),1,0)</f>
        <v>0</v>
      </c>
      <c r="D15" s="3">
        <f>IF(AND(IF('차트 정리 표'!$Q$2 = 표메인[[#This Row],[연령대]], 1, 0),IF(COUNT(표장르정리[[#This Row],[CCG]]),1,0)),1,0)</f>
        <v>0</v>
      </c>
      <c r="E15" s="3">
        <f>IF(AND(IF('차트 정리 표'!$Q$2 = 표메인[[#This Row],[연령대]], 1, 0),IF(COUNT(표장르정리[[#This Row],[Roguelike]]),1,0)),1,0)</f>
        <v>0</v>
      </c>
      <c r="F15" s="3">
        <f>IF(AND(IF('차트 정리 표'!$Q$2 = 표메인[[#This Row],[연령대]], 1, 0),IF(COUNT(표장르정리[[#This Row],[Soulslike]]),1,0)),1,0)</f>
        <v>0</v>
      </c>
      <c r="G15" s="3">
        <f>IF(AND(IF('차트 정리 표'!$Q$2 = 표메인[[#This Row],[연령대]], 1, 0),IF(COUNT(표장르정리[[#This Row],[Rhythm]]),1,0)),1,0)</f>
        <v>0</v>
      </c>
      <c r="H15" s="3">
        <f>IF(AND(IF('차트 정리 표'!$Q$2 = 표메인[[#This Row],[연령대]], 1, 0),IF(COUNT(표장르정리[[#This Row],[Racing]]),1,0)),1,0)</f>
        <v>0</v>
      </c>
      <c r="I15" s="3">
        <f>IF(AND(IF('차트 정리 표'!$Q$2 = 표메인[[#This Row],[연령대]], 1, 0),IF(COUNT(표장르정리[[#This Row],[Sport]]),1,0)),1,0)</f>
        <v>0</v>
      </c>
      <c r="J15" s="3">
        <f>IF(AND(IF('차트 정리 표'!$Q$2 = 표메인[[#This Row],[연령대]], 1, 0),IF(COUNT(표장르정리[[#This Row],[Stealth]]),1,0)),1,0)</f>
        <v>0</v>
      </c>
      <c r="K15" s="3">
        <f>IF(AND(IF('차트 정리 표'!$Q$2 = 표메인[[#This Row],[연령대]], 1, 0),IF(COUNT(표장르정리[[#This Row],[Strategy]]),1,0)),1,0)</f>
        <v>0</v>
      </c>
      <c r="L15" s="3">
        <f>IF(AND(IF('차트 정리 표'!$Q$2 = 표메인[[#This Row],[연령대]], 1, 0),IF(COUNT(표장르정리[[#This Row],[Puzzle]]),1,0)),1,0)</f>
        <v>0</v>
      </c>
      <c r="M15" s="3">
        <f>IF(AND(IF('차트 정리 표'!$Q$2 = 표메인[[#This Row],[연령대]], 1, 0),IF(COUNT(표장르정리[[#This Row],[Board]]),1,0)),1,0)</f>
        <v>0</v>
      </c>
      <c r="N15" s="3">
        <f>IF(AND(IF('차트 정리 표'!$Q$2 = 표메인[[#This Row],[연령대]], 1, 0),IF(COUNT(표장르정리[[#This Row],[Arcade]]),1,0)),1,0)</f>
        <v>0</v>
      </c>
      <c r="O15" s="3">
        <f>IF(AND(IF('차트 정리 표'!$Q$2 = 표메인[[#This Row],[연령대]], 1, 0),IF(COUNT(표장르정리[[#This Row],[Simulation]]),1,0)),1,0)</f>
        <v>0</v>
      </c>
      <c r="P15" s="34">
        <f>IF(AND(IF('차트 정리 표'!$Q$19 = 표메인[[#This Row],[연령대]], 1, 0),IF('차트 정리 표'!$J$20=표메인[[#This Row],[타격감
시각적 효과]],1,0)),1,0)</f>
        <v>0</v>
      </c>
      <c r="Q15" s="34">
        <f>IF(AND(IF('차트 정리 표'!$Q$19 = 표메인[[#This Row],[연령대]], 1, 0),IF('차트 정리 표'!$J$21=표메인[[#This Row],[타격감
시각적 효과]],1,0)),1,0)</f>
        <v>0</v>
      </c>
      <c r="R15" s="34">
        <f>IF(AND(IF('차트 정리 표'!$Q$19 = 표메인[[#This Row],[연령대]], 1, 0),IF('차트 정리 표'!$J$22=표메인[[#This Row],[타격감
시각적 효과]],1,0)),1,0)</f>
        <v>0</v>
      </c>
      <c r="S15" s="34">
        <f>IF(AND(IF('차트 정리 표'!$Q$19 = 표메인[[#This Row],[연령대]], 1, 0),IF('차트 정리 표'!$J$23=표메인[[#This Row],[타격감
시각적 효과]],1,0)),1,0)</f>
        <v>0</v>
      </c>
      <c r="T15" s="34">
        <f>IF(AND(IF('차트 정리 표'!$Q$25 = 표메인[[#This Row],[연령대]], 1, 0),IF('차트 정리 표'!$J$26=표메인[게임몰입도
청각적 효과],1,0)),1,0)</f>
        <v>0</v>
      </c>
      <c r="U15" s="34">
        <f>IF(AND(IF('차트 정리 표'!$Q$25 = 표메인[[#This Row],[연령대]], 1, 0),IF('차트 정리 표'!$J$27=표메인[게임몰입도
청각적 효과],1,0)),1,0)</f>
        <v>0</v>
      </c>
      <c r="V15" s="34">
        <f>IF(AND(IF('차트 정리 표'!$Q$25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표'!$Q$2 = 표메인[[#This Row],[연령대]], 1, 0),IF(COUNT(표장르정리[[#This Row],[RPG]]),1,0)), 1, 0)</f>
        <v>0</v>
      </c>
      <c r="B16" s="3">
        <f>IF(AND(IF('차트 정리 표'!$Q$2 = 표메인[[#This Row],[연령대]], 1, 0),IF(COUNT(표장르정리[[#This Row],[AOS]]),1,0)),1,0)</f>
        <v>0</v>
      </c>
      <c r="C16" s="3">
        <f>IF(AND(IF('차트 정리 표'!$Q$2 = 표메인[[#This Row],[연령대]], 1, 0),IF(COUNT(표장르정리[[#This Row],[FPS]]),1,0)),1,0)</f>
        <v>0</v>
      </c>
      <c r="D16" s="3">
        <f>IF(AND(IF('차트 정리 표'!$Q$2 = 표메인[[#This Row],[연령대]], 1, 0),IF(COUNT(표장르정리[[#This Row],[CCG]]),1,0)),1,0)</f>
        <v>0</v>
      </c>
      <c r="E16" s="3">
        <f>IF(AND(IF('차트 정리 표'!$Q$2 = 표메인[[#This Row],[연령대]], 1, 0),IF(COUNT(표장르정리[[#This Row],[Roguelike]]),1,0)),1,0)</f>
        <v>0</v>
      </c>
      <c r="F16" s="3">
        <f>IF(AND(IF('차트 정리 표'!$Q$2 = 표메인[[#This Row],[연령대]], 1, 0),IF(COUNT(표장르정리[[#This Row],[Soulslike]]),1,0)),1,0)</f>
        <v>0</v>
      </c>
      <c r="G16" s="3">
        <f>IF(AND(IF('차트 정리 표'!$Q$2 = 표메인[[#This Row],[연령대]], 1, 0),IF(COUNT(표장르정리[[#This Row],[Rhythm]]),1,0)),1,0)</f>
        <v>0</v>
      </c>
      <c r="H16" s="3">
        <f>IF(AND(IF('차트 정리 표'!$Q$2 = 표메인[[#This Row],[연령대]], 1, 0),IF(COUNT(표장르정리[[#This Row],[Racing]]),1,0)),1,0)</f>
        <v>0</v>
      </c>
      <c r="I16" s="3">
        <f>IF(AND(IF('차트 정리 표'!$Q$2 = 표메인[[#This Row],[연령대]], 1, 0),IF(COUNT(표장르정리[[#This Row],[Sport]]),1,0)),1,0)</f>
        <v>0</v>
      </c>
      <c r="J16" s="3">
        <f>IF(AND(IF('차트 정리 표'!$Q$2 = 표메인[[#This Row],[연령대]], 1, 0),IF(COUNT(표장르정리[[#This Row],[Stealth]]),1,0)),1,0)</f>
        <v>0</v>
      </c>
      <c r="K16" s="3">
        <f>IF(AND(IF('차트 정리 표'!$Q$2 = 표메인[[#This Row],[연령대]], 1, 0),IF(COUNT(표장르정리[[#This Row],[Strategy]]),1,0)),1,0)</f>
        <v>0</v>
      </c>
      <c r="L16" s="3">
        <f>IF(AND(IF('차트 정리 표'!$Q$2 = 표메인[[#This Row],[연령대]], 1, 0),IF(COUNT(표장르정리[[#This Row],[Puzzle]]),1,0)),1,0)</f>
        <v>0</v>
      </c>
      <c r="M16" s="3">
        <f>IF(AND(IF('차트 정리 표'!$Q$2 = 표메인[[#This Row],[연령대]], 1, 0),IF(COUNT(표장르정리[[#This Row],[Board]]),1,0)),1,0)</f>
        <v>0</v>
      </c>
      <c r="N16" s="3">
        <f>IF(AND(IF('차트 정리 표'!$Q$2 = 표메인[[#This Row],[연령대]], 1, 0),IF(COUNT(표장르정리[[#This Row],[Arcade]]),1,0)),1,0)</f>
        <v>0</v>
      </c>
      <c r="O16" s="3">
        <f>IF(AND(IF('차트 정리 표'!$Q$2 = 표메인[[#This Row],[연령대]], 1, 0),IF(COUNT(표장르정리[[#This Row],[Simulation]]),1,0)),1,0)</f>
        <v>0</v>
      </c>
      <c r="P16" s="34">
        <f>IF(AND(IF('차트 정리 표'!$Q$19 = 표메인[[#This Row],[연령대]], 1, 0),IF('차트 정리 표'!$J$20=표메인[[#This Row],[타격감
시각적 효과]],1,0)),1,0)</f>
        <v>0</v>
      </c>
      <c r="Q16" s="34">
        <f>IF(AND(IF('차트 정리 표'!$Q$19 = 표메인[[#This Row],[연령대]], 1, 0),IF('차트 정리 표'!$J$21=표메인[[#This Row],[타격감
시각적 효과]],1,0)),1,0)</f>
        <v>0</v>
      </c>
      <c r="R16" s="34">
        <f>IF(AND(IF('차트 정리 표'!$Q$19 = 표메인[[#This Row],[연령대]], 1, 0),IF('차트 정리 표'!$J$22=표메인[[#This Row],[타격감
시각적 효과]],1,0)),1,0)</f>
        <v>0</v>
      </c>
      <c r="S16" s="34">
        <f>IF(AND(IF('차트 정리 표'!$Q$19 = 표메인[[#This Row],[연령대]], 1, 0),IF('차트 정리 표'!$J$23=표메인[[#This Row],[타격감
시각적 효과]],1,0)),1,0)</f>
        <v>0</v>
      </c>
      <c r="T16" s="34">
        <f>IF(AND(IF('차트 정리 표'!$Q$25 = 표메인[[#This Row],[연령대]], 1, 0),IF('차트 정리 표'!$J$26=표메인[게임몰입도
청각적 효과],1,0)),1,0)</f>
        <v>0</v>
      </c>
      <c r="U16" s="34">
        <f>IF(AND(IF('차트 정리 표'!$Q$25 = 표메인[[#This Row],[연령대]], 1, 0),IF('차트 정리 표'!$J$27=표메인[게임몰입도
청각적 효과],1,0)),1,0)</f>
        <v>0</v>
      </c>
      <c r="V16" s="34">
        <f>IF(AND(IF('차트 정리 표'!$Q$25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표'!$Q$2 = 표메인[[#This Row],[연령대]], 1, 0),IF(COUNT(표장르정리[[#This Row],[RPG]]),1,0)), 1, 0)</f>
        <v>0</v>
      </c>
      <c r="B17" s="3">
        <f>IF(AND(IF('차트 정리 표'!$Q$2 = 표메인[[#This Row],[연령대]], 1, 0),IF(COUNT(표장르정리[[#This Row],[AOS]]),1,0)),1,0)</f>
        <v>0</v>
      </c>
      <c r="C17" s="3">
        <f>IF(AND(IF('차트 정리 표'!$Q$2 = 표메인[[#This Row],[연령대]], 1, 0),IF(COUNT(표장르정리[[#This Row],[FPS]]),1,0)),1,0)</f>
        <v>0</v>
      </c>
      <c r="D17" s="3">
        <f>IF(AND(IF('차트 정리 표'!$Q$2 = 표메인[[#This Row],[연령대]], 1, 0),IF(COUNT(표장르정리[[#This Row],[CCG]]),1,0)),1,0)</f>
        <v>0</v>
      </c>
      <c r="E17" s="3">
        <f>IF(AND(IF('차트 정리 표'!$Q$2 = 표메인[[#This Row],[연령대]], 1, 0),IF(COUNT(표장르정리[[#This Row],[Roguelike]]),1,0)),1,0)</f>
        <v>0</v>
      </c>
      <c r="F17" s="3">
        <f>IF(AND(IF('차트 정리 표'!$Q$2 = 표메인[[#This Row],[연령대]], 1, 0),IF(COUNT(표장르정리[[#This Row],[Soulslike]]),1,0)),1,0)</f>
        <v>0</v>
      </c>
      <c r="G17" s="3">
        <f>IF(AND(IF('차트 정리 표'!$Q$2 = 표메인[[#This Row],[연령대]], 1, 0),IF(COUNT(표장르정리[[#This Row],[Rhythm]]),1,0)),1,0)</f>
        <v>0</v>
      </c>
      <c r="H17" s="3">
        <f>IF(AND(IF('차트 정리 표'!$Q$2 = 표메인[[#This Row],[연령대]], 1, 0),IF(COUNT(표장르정리[[#This Row],[Racing]]),1,0)),1,0)</f>
        <v>0</v>
      </c>
      <c r="I17" s="3">
        <f>IF(AND(IF('차트 정리 표'!$Q$2 = 표메인[[#This Row],[연령대]], 1, 0),IF(COUNT(표장르정리[[#This Row],[Sport]]),1,0)),1,0)</f>
        <v>0</v>
      </c>
      <c r="J17" s="3">
        <f>IF(AND(IF('차트 정리 표'!$Q$2 = 표메인[[#This Row],[연령대]], 1, 0),IF(COUNT(표장르정리[[#This Row],[Stealth]]),1,0)),1,0)</f>
        <v>0</v>
      </c>
      <c r="K17" s="3">
        <f>IF(AND(IF('차트 정리 표'!$Q$2 = 표메인[[#This Row],[연령대]], 1, 0),IF(COUNT(표장르정리[[#This Row],[Strategy]]),1,0)),1,0)</f>
        <v>0</v>
      </c>
      <c r="L17" s="3">
        <f>IF(AND(IF('차트 정리 표'!$Q$2 = 표메인[[#This Row],[연령대]], 1, 0),IF(COUNT(표장르정리[[#This Row],[Puzzle]]),1,0)),1,0)</f>
        <v>0</v>
      </c>
      <c r="M17" s="3">
        <f>IF(AND(IF('차트 정리 표'!$Q$2 = 표메인[[#This Row],[연령대]], 1, 0),IF(COUNT(표장르정리[[#This Row],[Board]]),1,0)),1,0)</f>
        <v>0</v>
      </c>
      <c r="N17" s="3">
        <f>IF(AND(IF('차트 정리 표'!$Q$2 = 표메인[[#This Row],[연령대]], 1, 0),IF(COUNT(표장르정리[[#This Row],[Arcade]]),1,0)),1,0)</f>
        <v>0</v>
      </c>
      <c r="O17" s="3">
        <f>IF(AND(IF('차트 정리 표'!$Q$2 = 표메인[[#This Row],[연령대]], 1, 0),IF(COUNT(표장르정리[[#This Row],[Simulation]]),1,0)),1,0)</f>
        <v>0</v>
      </c>
      <c r="P17" s="34">
        <f>IF(AND(IF('차트 정리 표'!$Q$19 = 표메인[[#This Row],[연령대]], 1, 0),IF('차트 정리 표'!$J$20=표메인[[#This Row],[타격감
시각적 효과]],1,0)),1,0)</f>
        <v>0</v>
      </c>
      <c r="Q17" s="34">
        <f>IF(AND(IF('차트 정리 표'!$Q$19 = 표메인[[#This Row],[연령대]], 1, 0),IF('차트 정리 표'!$J$21=표메인[[#This Row],[타격감
시각적 효과]],1,0)),1,0)</f>
        <v>0</v>
      </c>
      <c r="R17" s="34">
        <f>IF(AND(IF('차트 정리 표'!$Q$19 = 표메인[[#This Row],[연령대]], 1, 0),IF('차트 정리 표'!$J$22=표메인[[#This Row],[타격감
시각적 효과]],1,0)),1,0)</f>
        <v>0</v>
      </c>
      <c r="S17" s="34">
        <f>IF(AND(IF('차트 정리 표'!$Q$19 = 표메인[[#This Row],[연령대]], 1, 0),IF('차트 정리 표'!$J$23=표메인[[#This Row],[타격감
시각적 효과]],1,0)),1,0)</f>
        <v>0</v>
      </c>
      <c r="T17" s="34">
        <f>IF(AND(IF('차트 정리 표'!$Q$25 = 표메인[[#This Row],[연령대]], 1, 0),IF('차트 정리 표'!$J$26=표메인[게임몰입도
청각적 효과],1,0)),1,0)</f>
        <v>0</v>
      </c>
      <c r="U17" s="34">
        <f>IF(AND(IF('차트 정리 표'!$Q$25 = 표메인[[#This Row],[연령대]], 1, 0),IF('차트 정리 표'!$J$27=표메인[게임몰입도
청각적 효과],1,0)),1,0)</f>
        <v>0</v>
      </c>
      <c r="V17" s="34">
        <f>IF(AND(IF('차트 정리 표'!$Q$25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표'!$Q$2 = 표메인[[#This Row],[연령대]], 1, 0),IF(COUNT(표장르정리[[#This Row],[RPG]]),1,0)), 1, 0)</f>
        <v>0</v>
      </c>
      <c r="B18" s="3">
        <f>IF(AND(IF('차트 정리 표'!$Q$2 = 표메인[[#This Row],[연령대]], 1, 0),IF(COUNT(표장르정리[[#This Row],[AOS]]),1,0)),1,0)</f>
        <v>0</v>
      </c>
      <c r="C18" s="3">
        <f>IF(AND(IF('차트 정리 표'!$Q$2 = 표메인[[#This Row],[연령대]], 1, 0),IF(COUNT(표장르정리[[#This Row],[FPS]]),1,0)),1,0)</f>
        <v>0</v>
      </c>
      <c r="D18" s="3">
        <f>IF(AND(IF('차트 정리 표'!$Q$2 = 표메인[[#This Row],[연령대]], 1, 0),IF(COUNT(표장르정리[[#This Row],[CCG]]),1,0)),1,0)</f>
        <v>0</v>
      </c>
      <c r="E18" s="3">
        <f>IF(AND(IF('차트 정리 표'!$Q$2 = 표메인[[#This Row],[연령대]], 1, 0),IF(COUNT(표장르정리[[#This Row],[Roguelike]]),1,0)),1,0)</f>
        <v>0</v>
      </c>
      <c r="F18" s="3">
        <f>IF(AND(IF('차트 정리 표'!$Q$2 = 표메인[[#This Row],[연령대]], 1, 0),IF(COUNT(표장르정리[[#This Row],[Soulslike]]),1,0)),1,0)</f>
        <v>0</v>
      </c>
      <c r="G18" s="3">
        <f>IF(AND(IF('차트 정리 표'!$Q$2 = 표메인[[#This Row],[연령대]], 1, 0),IF(COUNT(표장르정리[[#This Row],[Rhythm]]),1,0)),1,0)</f>
        <v>0</v>
      </c>
      <c r="H18" s="3">
        <f>IF(AND(IF('차트 정리 표'!$Q$2 = 표메인[[#This Row],[연령대]], 1, 0),IF(COUNT(표장르정리[[#This Row],[Racing]]),1,0)),1,0)</f>
        <v>0</v>
      </c>
      <c r="I18" s="3">
        <f>IF(AND(IF('차트 정리 표'!$Q$2 = 표메인[[#This Row],[연령대]], 1, 0),IF(COUNT(표장르정리[[#This Row],[Sport]]),1,0)),1,0)</f>
        <v>0</v>
      </c>
      <c r="J18" s="3">
        <f>IF(AND(IF('차트 정리 표'!$Q$2 = 표메인[[#This Row],[연령대]], 1, 0),IF(COUNT(표장르정리[[#This Row],[Stealth]]),1,0)),1,0)</f>
        <v>0</v>
      </c>
      <c r="K18" s="3">
        <f>IF(AND(IF('차트 정리 표'!$Q$2 = 표메인[[#This Row],[연령대]], 1, 0),IF(COUNT(표장르정리[[#This Row],[Strategy]]),1,0)),1,0)</f>
        <v>0</v>
      </c>
      <c r="L18" s="3">
        <f>IF(AND(IF('차트 정리 표'!$Q$2 = 표메인[[#This Row],[연령대]], 1, 0),IF(COUNT(표장르정리[[#This Row],[Puzzle]]),1,0)),1,0)</f>
        <v>0</v>
      </c>
      <c r="M18" s="3">
        <f>IF(AND(IF('차트 정리 표'!$Q$2 = 표메인[[#This Row],[연령대]], 1, 0),IF(COUNT(표장르정리[[#This Row],[Board]]),1,0)),1,0)</f>
        <v>0</v>
      </c>
      <c r="N18" s="3">
        <f>IF(AND(IF('차트 정리 표'!$Q$2 = 표메인[[#This Row],[연령대]], 1, 0),IF(COUNT(표장르정리[[#This Row],[Arcade]]),1,0)),1,0)</f>
        <v>0</v>
      </c>
      <c r="O18" s="3">
        <f>IF(AND(IF('차트 정리 표'!$Q$2 = 표메인[[#This Row],[연령대]], 1, 0),IF(COUNT(표장르정리[[#This Row],[Simulation]]),1,0)),1,0)</f>
        <v>0</v>
      </c>
      <c r="P18" s="34">
        <f>IF(AND(IF('차트 정리 표'!$Q$19 = 표메인[[#This Row],[연령대]], 1, 0),IF('차트 정리 표'!$J$20=표메인[[#This Row],[타격감
시각적 효과]],1,0)),1,0)</f>
        <v>0</v>
      </c>
      <c r="Q18" s="34">
        <f>IF(AND(IF('차트 정리 표'!$Q$19 = 표메인[[#This Row],[연령대]], 1, 0),IF('차트 정리 표'!$J$21=표메인[[#This Row],[타격감
시각적 효과]],1,0)),1,0)</f>
        <v>0</v>
      </c>
      <c r="R18" s="34">
        <f>IF(AND(IF('차트 정리 표'!$Q$19 = 표메인[[#This Row],[연령대]], 1, 0),IF('차트 정리 표'!$J$22=표메인[[#This Row],[타격감
시각적 효과]],1,0)),1,0)</f>
        <v>0</v>
      </c>
      <c r="S18" s="34">
        <f>IF(AND(IF('차트 정리 표'!$Q$19 = 표메인[[#This Row],[연령대]], 1, 0),IF('차트 정리 표'!$J$23=표메인[[#This Row],[타격감
시각적 효과]],1,0)),1,0)</f>
        <v>0</v>
      </c>
      <c r="T18" s="34">
        <f>IF(AND(IF('차트 정리 표'!$Q$25 = 표메인[[#This Row],[연령대]], 1, 0),IF('차트 정리 표'!$J$26=표메인[게임몰입도
청각적 효과],1,0)),1,0)</f>
        <v>0</v>
      </c>
      <c r="U18" s="34">
        <f>IF(AND(IF('차트 정리 표'!$Q$25 = 표메인[[#This Row],[연령대]], 1, 0),IF('차트 정리 표'!$J$27=표메인[게임몰입도
청각적 효과],1,0)),1,0)</f>
        <v>0</v>
      </c>
      <c r="V18" s="34">
        <f>IF(AND(IF('차트 정리 표'!$Q$25 = 표메인[[#This Row],[연령대]], 1, 0),IF('차트 정리 표'!$J$28=표메인[게임몰입도
청각적 효과],1,0)),1,0)</f>
        <v>0</v>
      </c>
    </row>
    <row r="19" spans="1:22" x14ac:dyDescent="0.3">
      <c r="A19" s="3">
        <f>IF(AND(IF('차트 정리 표'!$Q$2 = 표메인[[#This Row],[연령대]], 1, 0),IF(COUNT(표장르정리[[#This Row],[RPG]]),1,0)), 1, 0)</f>
        <v>0</v>
      </c>
      <c r="B19" s="3">
        <f>IF(AND(IF('차트 정리 표'!$Q$2 = 표메인[[#This Row],[연령대]], 1, 0),IF(COUNT(표장르정리[[#This Row],[AOS]]),1,0)),1,0)</f>
        <v>0</v>
      </c>
      <c r="C19" s="3">
        <f>IF(AND(IF('차트 정리 표'!$Q$2 = 표메인[[#This Row],[연령대]], 1, 0),IF(COUNT(표장르정리[[#This Row],[FPS]]),1,0)),1,0)</f>
        <v>0</v>
      </c>
      <c r="D19" s="3">
        <f>IF(AND(IF('차트 정리 표'!$Q$2 = 표메인[[#This Row],[연령대]], 1, 0),IF(COUNT(표장르정리[[#This Row],[CCG]]),1,0)),1,0)</f>
        <v>0</v>
      </c>
      <c r="E19" s="3">
        <f>IF(AND(IF('차트 정리 표'!$Q$2 = 표메인[[#This Row],[연령대]], 1, 0),IF(COUNT(표장르정리[[#This Row],[Roguelike]]),1,0)),1,0)</f>
        <v>0</v>
      </c>
      <c r="F19" s="3">
        <f>IF(AND(IF('차트 정리 표'!$Q$2 = 표메인[[#This Row],[연령대]], 1, 0),IF(COUNT(표장르정리[[#This Row],[Soulslike]]),1,0)),1,0)</f>
        <v>0</v>
      </c>
      <c r="G19" s="3">
        <f>IF(AND(IF('차트 정리 표'!$Q$2 = 표메인[[#This Row],[연령대]], 1, 0),IF(COUNT(표장르정리[[#This Row],[Rhythm]]),1,0)),1,0)</f>
        <v>0</v>
      </c>
      <c r="H19" s="3">
        <f>IF(AND(IF('차트 정리 표'!$Q$2 = 표메인[[#This Row],[연령대]], 1, 0),IF(COUNT(표장르정리[[#This Row],[Racing]]),1,0)),1,0)</f>
        <v>0</v>
      </c>
      <c r="I19" s="3">
        <f>IF(AND(IF('차트 정리 표'!$Q$2 = 표메인[[#This Row],[연령대]], 1, 0),IF(COUNT(표장르정리[[#This Row],[Sport]]),1,0)),1,0)</f>
        <v>0</v>
      </c>
      <c r="J19" s="3">
        <f>IF(AND(IF('차트 정리 표'!$Q$2 = 표메인[[#This Row],[연령대]], 1, 0),IF(COUNT(표장르정리[[#This Row],[Stealth]]),1,0)),1,0)</f>
        <v>0</v>
      </c>
      <c r="K19" s="3">
        <f>IF(AND(IF('차트 정리 표'!$Q$2 = 표메인[[#This Row],[연령대]], 1, 0),IF(COUNT(표장르정리[[#This Row],[Strategy]]),1,0)),1,0)</f>
        <v>0</v>
      </c>
      <c r="L19" s="3">
        <f>IF(AND(IF('차트 정리 표'!$Q$2 = 표메인[[#This Row],[연령대]], 1, 0),IF(COUNT(표장르정리[[#This Row],[Puzzle]]),1,0)),1,0)</f>
        <v>0</v>
      </c>
      <c r="M19" s="3">
        <f>IF(AND(IF('차트 정리 표'!$Q$2 = 표메인[[#This Row],[연령대]], 1, 0),IF(COUNT(표장르정리[[#This Row],[Board]]),1,0)),1,0)</f>
        <v>0</v>
      </c>
      <c r="N19" s="3">
        <f>IF(AND(IF('차트 정리 표'!$Q$2 = 표메인[[#This Row],[연령대]], 1, 0),IF(COUNT(표장르정리[[#This Row],[Arcade]]),1,0)),1,0)</f>
        <v>0</v>
      </c>
      <c r="O19" s="3">
        <f>IF(AND(IF('차트 정리 표'!$Q$2 = 표메인[[#This Row],[연령대]], 1, 0),IF(COUNT(표장르정리[[#This Row],[Simulation]]),1,0)),1,0)</f>
        <v>0</v>
      </c>
      <c r="P19" s="34">
        <f>IF(AND(IF('차트 정리 표'!$Q$19 = 표메인[[#This Row],[연령대]], 1, 0),IF('차트 정리 표'!$J$20=표메인[[#This Row],[타격감
시각적 효과]],1,0)),1,0)</f>
        <v>0</v>
      </c>
      <c r="Q19" s="34">
        <f>IF(AND(IF('차트 정리 표'!$Q$19 = 표메인[[#This Row],[연령대]], 1, 0),IF('차트 정리 표'!$J$21=표메인[[#This Row],[타격감
시각적 효과]],1,0)),1,0)</f>
        <v>0</v>
      </c>
      <c r="R19" s="34">
        <f>IF(AND(IF('차트 정리 표'!$Q$19 = 표메인[[#This Row],[연령대]], 1, 0),IF('차트 정리 표'!$J$22=표메인[[#This Row],[타격감
시각적 효과]],1,0)),1,0)</f>
        <v>0</v>
      </c>
      <c r="S19" s="34">
        <f>IF(AND(IF('차트 정리 표'!$Q$19 = 표메인[[#This Row],[연령대]], 1, 0),IF('차트 정리 표'!$J$23=표메인[[#This Row],[타격감
시각적 효과]],1,0)),1,0)</f>
        <v>0</v>
      </c>
      <c r="T19" s="34">
        <f>IF(AND(IF('차트 정리 표'!$Q$25 = 표메인[[#This Row],[연령대]], 1, 0),IF('차트 정리 표'!$J$26=표메인[게임몰입도
청각적 효과],1,0)),1,0)</f>
        <v>0</v>
      </c>
      <c r="U19" s="34">
        <f>IF(AND(IF('차트 정리 표'!$Q$25 = 표메인[[#This Row],[연령대]], 1, 0),IF('차트 정리 표'!$J$27=표메인[게임몰입도
청각적 효과],1,0)),1,0)</f>
        <v>0</v>
      </c>
      <c r="V19" s="34">
        <f>IF(AND(IF('차트 정리 표'!$Q$25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표'!$Q$2 = 표메인[[#This Row],[연령대]], 1, 0),IF(COUNT(표장르정리[[#This Row],[RPG]]),1,0)), 1, 0)</f>
        <v>0</v>
      </c>
      <c r="B20" s="3">
        <f>IF(AND(IF('차트 정리 표'!$Q$2 = 표메인[[#This Row],[연령대]], 1, 0),IF(COUNT(표장르정리[[#This Row],[AOS]]),1,0)),1,0)</f>
        <v>0</v>
      </c>
      <c r="C20" s="3">
        <f>IF(AND(IF('차트 정리 표'!$Q$2 = 표메인[[#This Row],[연령대]], 1, 0),IF(COUNT(표장르정리[[#This Row],[FPS]]),1,0)),1,0)</f>
        <v>0</v>
      </c>
      <c r="D20" s="3">
        <f>IF(AND(IF('차트 정리 표'!$Q$2 = 표메인[[#This Row],[연령대]], 1, 0),IF(COUNT(표장르정리[[#This Row],[CCG]]),1,0)),1,0)</f>
        <v>0</v>
      </c>
      <c r="E20" s="3">
        <f>IF(AND(IF('차트 정리 표'!$Q$2 = 표메인[[#This Row],[연령대]], 1, 0),IF(COUNT(표장르정리[[#This Row],[Roguelike]]),1,0)),1,0)</f>
        <v>0</v>
      </c>
      <c r="F20" s="3">
        <f>IF(AND(IF('차트 정리 표'!$Q$2 = 표메인[[#This Row],[연령대]], 1, 0),IF(COUNT(표장르정리[[#This Row],[Soulslike]]),1,0)),1,0)</f>
        <v>0</v>
      </c>
      <c r="G20" s="3">
        <f>IF(AND(IF('차트 정리 표'!$Q$2 = 표메인[[#This Row],[연령대]], 1, 0),IF(COUNT(표장르정리[[#This Row],[Rhythm]]),1,0)),1,0)</f>
        <v>0</v>
      </c>
      <c r="H20" s="3">
        <f>IF(AND(IF('차트 정리 표'!$Q$2 = 표메인[[#This Row],[연령대]], 1, 0),IF(COUNT(표장르정리[[#This Row],[Racing]]),1,0)),1,0)</f>
        <v>0</v>
      </c>
      <c r="I20" s="3">
        <f>IF(AND(IF('차트 정리 표'!$Q$2 = 표메인[[#This Row],[연령대]], 1, 0),IF(COUNT(표장르정리[[#This Row],[Sport]]),1,0)),1,0)</f>
        <v>0</v>
      </c>
      <c r="J20" s="3">
        <f>IF(AND(IF('차트 정리 표'!$Q$2 = 표메인[[#This Row],[연령대]], 1, 0),IF(COUNT(표장르정리[[#This Row],[Stealth]]),1,0)),1,0)</f>
        <v>0</v>
      </c>
      <c r="K20" s="3">
        <f>IF(AND(IF('차트 정리 표'!$Q$2 = 표메인[[#This Row],[연령대]], 1, 0),IF(COUNT(표장르정리[[#This Row],[Strategy]]),1,0)),1,0)</f>
        <v>0</v>
      </c>
      <c r="L20" s="3">
        <f>IF(AND(IF('차트 정리 표'!$Q$2 = 표메인[[#This Row],[연령대]], 1, 0),IF(COUNT(표장르정리[[#This Row],[Puzzle]]),1,0)),1,0)</f>
        <v>0</v>
      </c>
      <c r="M20" s="3">
        <f>IF(AND(IF('차트 정리 표'!$Q$2 = 표메인[[#This Row],[연령대]], 1, 0),IF(COUNT(표장르정리[[#This Row],[Board]]),1,0)),1,0)</f>
        <v>0</v>
      </c>
      <c r="N20" s="3">
        <f>IF(AND(IF('차트 정리 표'!$Q$2 = 표메인[[#This Row],[연령대]], 1, 0),IF(COUNT(표장르정리[[#This Row],[Arcade]]),1,0)),1,0)</f>
        <v>0</v>
      </c>
      <c r="O20" s="3">
        <f>IF(AND(IF('차트 정리 표'!$Q$2 = 표메인[[#This Row],[연령대]], 1, 0),IF(COUNT(표장르정리[[#This Row],[Simulation]]),1,0)),1,0)</f>
        <v>0</v>
      </c>
      <c r="P20" s="34">
        <f>IF(AND(IF('차트 정리 표'!$Q$19 = 표메인[[#This Row],[연령대]], 1, 0),IF('차트 정리 표'!$J$20=표메인[[#This Row],[타격감
시각적 효과]],1,0)),1,0)</f>
        <v>0</v>
      </c>
      <c r="Q20" s="34">
        <f>IF(AND(IF('차트 정리 표'!$Q$19 = 표메인[[#This Row],[연령대]], 1, 0),IF('차트 정리 표'!$J$21=표메인[[#This Row],[타격감
시각적 효과]],1,0)),1,0)</f>
        <v>0</v>
      </c>
      <c r="R20" s="34">
        <f>IF(AND(IF('차트 정리 표'!$Q$19 = 표메인[[#This Row],[연령대]], 1, 0),IF('차트 정리 표'!$J$22=표메인[[#This Row],[타격감
시각적 효과]],1,0)),1,0)</f>
        <v>0</v>
      </c>
      <c r="S20" s="34">
        <f>IF(AND(IF('차트 정리 표'!$Q$19 = 표메인[[#This Row],[연령대]], 1, 0),IF('차트 정리 표'!$J$23=표메인[[#This Row],[타격감
시각적 효과]],1,0)),1,0)</f>
        <v>0</v>
      </c>
      <c r="T20" s="34">
        <f>IF(AND(IF('차트 정리 표'!$Q$25 = 표메인[[#This Row],[연령대]], 1, 0),IF('차트 정리 표'!$J$26=표메인[게임몰입도
청각적 효과],1,0)),1,0)</f>
        <v>0</v>
      </c>
      <c r="U20" s="34">
        <f>IF(AND(IF('차트 정리 표'!$Q$25 = 표메인[[#This Row],[연령대]], 1, 0),IF('차트 정리 표'!$J$27=표메인[게임몰입도
청각적 효과],1,0)),1,0)</f>
        <v>0</v>
      </c>
      <c r="V20" s="34">
        <f>IF(AND(IF('차트 정리 표'!$Q$25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표'!$Q$2 = 표메인[[#This Row],[연령대]], 1, 0),IF(COUNT(표장르정리[[#This Row],[RPG]]),1,0)), 1, 0)</f>
        <v>0</v>
      </c>
      <c r="B21" s="3">
        <f>IF(AND(IF('차트 정리 표'!$Q$2 = 표메인[[#This Row],[연령대]], 1, 0),IF(COUNT(표장르정리[[#This Row],[AOS]]),1,0)),1,0)</f>
        <v>0</v>
      </c>
      <c r="C21" s="3">
        <f>IF(AND(IF('차트 정리 표'!$Q$2 = 표메인[[#This Row],[연령대]], 1, 0),IF(COUNT(표장르정리[[#This Row],[FPS]]),1,0)),1,0)</f>
        <v>0</v>
      </c>
      <c r="D21" s="3">
        <f>IF(AND(IF('차트 정리 표'!$Q$2 = 표메인[[#This Row],[연령대]], 1, 0),IF(COUNT(표장르정리[[#This Row],[CCG]]),1,0)),1,0)</f>
        <v>0</v>
      </c>
      <c r="E21" s="3">
        <f>IF(AND(IF('차트 정리 표'!$Q$2 = 표메인[[#This Row],[연령대]], 1, 0),IF(COUNT(표장르정리[[#This Row],[Roguelike]]),1,0)),1,0)</f>
        <v>0</v>
      </c>
      <c r="F21" s="3">
        <f>IF(AND(IF('차트 정리 표'!$Q$2 = 표메인[[#This Row],[연령대]], 1, 0),IF(COUNT(표장르정리[[#This Row],[Soulslike]]),1,0)),1,0)</f>
        <v>0</v>
      </c>
      <c r="G21" s="3">
        <f>IF(AND(IF('차트 정리 표'!$Q$2 = 표메인[[#This Row],[연령대]], 1, 0),IF(COUNT(표장르정리[[#This Row],[Rhythm]]),1,0)),1,0)</f>
        <v>0</v>
      </c>
      <c r="H21" s="3">
        <f>IF(AND(IF('차트 정리 표'!$Q$2 = 표메인[[#This Row],[연령대]], 1, 0),IF(COUNT(표장르정리[[#This Row],[Racing]]),1,0)),1,0)</f>
        <v>0</v>
      </c>
      <c r="I21" s="3">
        <f>IF(AND(IF('차트 정리 표'!$Q$2 = 표메인[[#This Row],[연령대]], 1, 0),IF(COUNT(표장르정리[[#This Row],[Sport]]),1,0)),1,0)</f>
        <v>0</v>
      </c>
      <c r="J21" s="3">
        <f>IF(AND(IF('차트 정리 표'!$Q$2 = 표메인[[#This Row],[연령대]], 1, 0),IF(COUNT(표장르정리[[#This Row],[Stealth]]),1,0)),1,0)</f>
        <v>0</v>
      </c>
      <c r="K21" s="3">
        <f>IF(AND(IF('차트 정리 표'!$Q$2 = 표메인[[#This Row],[연령대]], 1, 0),IF(COUNT(표장르정리[[#This Row],[Strategy]]),1,0)),1,0)</f>
        <v>0</v>
      </c>
      <c r="L21" s="3">
        <f>IF(AND(IF('차트 정리 표'!$Q$2 = 표메인[[#This Row],[연령대]], 1, 0),IF(COUNT(표장르정리[[#This Row],[Puzzle]]),1,0)),1,0)</f>
        <v>0</v>
      </c>
      <c r="M21" s="3">
        <f>IF(AND(IF('차트 정리 표'!$Q$2 = 표메인[[#This Row],[연령대]], 1, 0),IF(COUNT(표장르정리[[#This Row],[Board]]),1,0)),1,0)</f>
        <v>0</v>
      </c>
      <c r="N21" s="3">
        <f>IF(AND(IF('차트 정리 표'!$Q$2 = 표메인[[#This Row],[연령대]], 1, 0),IF(COUNT(표장르정리[[#This Row],[Arcade]]),1,0)),1,0)</f>
        <v>0</v>
      </c>
      <c r="O21" s="3">
        <f>IF(AND(IF('차트 정리 표'!$Q$2 = 표메인[[#This Row],[연령대]], 1, 0),IF(COUNT(표장르정리[[#This Row],[Simulation]]),1,0)),1,0)</f>
        <v>0</v>
      </c>
      <c r="P21" s="34">
        <f>IF(AND(IF('차트 정리 표'!$Q$19 = 표메인[[#This Row],[연령대]], 1, 0),IF('차트 정리 표'!$J$20=표메인[[#This Row],[타격감
시각적 효과]],1,0)),1,0)</f>
        <v>0</v>
      </c>
      <c r="Q21" s="34">
        <f>IF(AND(IF('차트 정리 표'!$Q$19 = 표메인[[#This Row],[연령대]], 1, 0),IF('차트 정리 표'!$J$21=표메인[[#This Row],[타격감
시각적 효과]],1,0)),1,0)</f>
        <v>0</v>
      </c>
      <c r="R21" s="34">
        <f>IF(AND(IF('차트 정리 표'!$Q$19 = 표메인[[#This Row],[연령대]], 1, 0),IF('차트 정리 표'!$J$22=표메인[[#This Row],[타격감
시각적 효과]],1,0)),1,0)</f>
        <v>0</v>
      </c>
      <c r="S21" s="34">
        <f>IF(AND(IF('차트 정리 표'!$Q$19 = 표메인[[#This Row],[연령대]], 1, 0),IF('차트 정리 표'!$J$23=표메인[[#This Row],[타격감
시각적 효과]],1,0)),1,0)</f>
        <v>0</v>
      </c>
      <c r="T21" s="34">
        <f>IF(AND(IF('차트 정리 표'!$Q$25 = 표메인[[#This Row],[연령대]], 1, 0),IF('차트 정리 표'!$J$26=표메인[게임몰입도
청각적 효과],1,0)),1,0)</f>
        <v>0</v>
      </c>
      <c r="U21" s="34">
        <f>IF(AND(IF('차트 정리 표'!$Q$25 = 표메인[[#This Row],[연령대]], 1, 0),IF('차트 정리 표'!$J$27=표메인[게임몰입도
청각적 효과],1,0)),1,0)</f>
        <v>0</v>
      </c>
      <c r="V21" s="34">
        <f>IF(AND(IF('차트 정리 표'!$Q$25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표'!$Q$2 = 표메인[[#This Row],[연령대]], 1, 0),IF(COUNT(표장르정리[[#This Row],[RPG]]),1,0)), 1, 0)</f>
        <v>0</v>
      </c>
      <c r="B22" s="3">
        <f>IF(AND(IF('차트 정리 표'!$Q$2 = 표메인[[#This Row],[연령대]], 1, 0),IF(COUNT(표장르정리[[#This Row],[AOS]]),1,0)),1,0)</f>
        <v>0</v>
      </c>
      <c r="C22" s="3">
        <f>IF(AND(IF('차트 정리 표'!$Q$2 = 표메인[[#This Row],[연령대]], 1, 0),IF(COUNT(표장르정리[[#This Row],[FPS]]),1,0)),1,0)</f>
        <v>0</v>
      </c>
      <c r="D22" s="3">
        <f>IF(AND(IF('차트 정리 표'!$Q$2 = 표메인[[#This Row],[연령대]], 1, 0),IF(COUNT(표장르정리[[#This Row],[CCG]]),1,0)),1,0)</f>
        <v>0</v>
      </c>
      <c r="E22" s="3">
        <f>IF(AND(IF('차트 정리 표'!$Q$2 = 표메인[[#This Row],[연령대]], 1, 0),IF(COUNT(표장르정리[[#This Row],[Roguelike]]),1,0)),1,0)</f>
        <v>0</v>
      </c>
      <c r="F22" s="3">
        <f>IF(AND(IF('차트 정리 표'!$Q$2 = 표메인[[#This Row],[연령대]], 1, 0),IF(COUNT(표장르정리[[#This Row],[Soulslike]]),1,0)),1,0)</f>
        <v>0</v>
      </c>
      <c r="G22" s="3">
        <f>IF(AND(IF('차트 정리 표'!$Q$2 = 표메인[[#This Row],[연령대]], 1, 0),IF(COUNT(표장르정리[[#This Row],[Rhythm]]),1,0)),1,0)</f>
        <v>0</v>
      </c>
      <c r="H22" s="3">
        <f>IF(AND(IF('차트 정리 표'!$Q$2 = 표메인[[#This Row],[연령대]], 1, 0),IF(COUNT(표장르정리[[#This Row],[Racing]]),1,0)),1,0)</f>
        <v>0</v>
      </c>
      <c r="I22" s="3">
        <f>IF(AND(IF('차트 정리 표'!$Q$2 = 표메인[[#This Row],[연령대]], 1, 0),IF(COUNT(표장르정리[[#This Row],[Sport]]),1,0)),1,0)</f>
        <v>0</v>
      </c>
      <c r="J22" s="3">
        <f>IF(AND(IF('차트 정리 표'!$Q$2 = 표메인[[#This Row],[연령대]], 1, 0),IF(COUNT(표장르정리[[#This Row],[Stealth]]),1,0)),1,0)</f>
        <v>0</v>
      </c>
      <c r="K22" s="3">
        <f>IF(AND(IF('차트 정리 표'!$Q$2 = 표메인[[#This Row],[연령대]], 1, 0),IF(COUNT(표장르정리[[#This Row],[Strategy]]),1,0)),1,0)</f>
        <v>0</v>
      </c>
      <c r="L22" s="3">
        <f>IF(AND(IF('차트 정리 표'!$Q$2 = 표메인[[#This Row],[연령대]], 1, 0),IF(COUNT(표장르정리[[#This Row],[Puzzle]]),1,0)),1,0)</f>
        <v>0</v>
      </c>
      <c r="M22" s="3">
        <f>IF(AND(IF('차트 정리 표'!$Q$2 = 표메인[[#This Row],[연령대]], 1, 0),IF(COUNT(표장르정리[[#This Row],[Board]]),1,0)),1,0)</f>
        <v>0</v>
      </c>
      <c r="N22" s="3">
        <f>IF(AND(IF('차트 정리 표'!$Q$2 = 표메인[[#This Row],[연령대]], 1, 0),IF(COUNT(표장르정리[[#This Row],[Arcade]]),1,0)),1,0)</f>
        <v>0</v>
      </c>
      <c r="O22" s="3">
        <f>IF(AND(IF('차트 정리 표'!$Q$2 = 표메인[[#This Row],[연령대]], 1, 0),IF(COUNT(표장르정리[[#This Row],[Simulation]]),1,0)),1,0)</f>
        <v>0</v>
      </c>
      <c r="P22" s="34">
        <f>IF(AND(IF('차트 정리 표'!$Q$19 = 표메인[[#This Row],[연령대]], 1, 0),IF('차트 정리 표'!$J$20=표메인[[#This Row],[타격감
시각적 효과]],1,0)),1,0)</f>
        <v>0</v>
      </c>
      <c r="Q22" s="34">
        <f>IF(AND(IF('차트 정리 표'!$Q$19 = 표메인[[#This Row],[연령대]], 1, 0),IF('차트 정리 표'!$J$21=표메인[[#This Row],[타격감
시각적 효과]],1,0)),1,0)</f>
        <v>0</v>
      </c>
      <c r="R22" s="34">
        <f>IF(AND(IF('차트 정리 표'!$Q$19 = 표메인[[#This Row],[연령대]], 1, 0),IF('차트 정리 표'!$J$22=표메인[[#This Row],[타격감
시각적 효과]],1,0)),1,0)</f>
        <v>0</v>
      </c>
      <c r="S22" s="34">
        <f>IF(AND(IF('차트 정리 표'!$Q$19 = 표메인[[#This Row],[연령대]], 1, 0),IF('차트 정리 표'!$J$23=표메인[[#This Row],[타격감
시각적 효과]],1,0)),1,0)</f>
        <v>0</v>
      </c>
      <c r="T22" s="34">
        <f>IF(AND(IF('차트 정리 표'!$Q$25 = 표메인[[#This Row],[연령대]], 1, 0),IF('차트 정리 표'!$J$26=표메인[게임몰입도
청각적 효과],1,0)),1,0)</f>
        <v>0</v>
      </c>
      <c r="U22" s="34">
        <f>IF(AND(IF('차트 정리 표'!$Q$25 = 표메인[[#This Row],[연령대]], 1, 0),IF('차트 정리 표'!$J$27=표메인[게임몰입도
청각적 효과],1,0)),1,0)</f>
        <v>0</v>
      </c>
      <c r="V22" s="34">
        <f>IF(AND(IF('차트 정리 표'!$Q$25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표'!$Q$2 = 표메인[[#This Row],[연령대]], 1, 0),IF(COUNT(표장르정리[[#This Row],[RPG]]),1,0)), 1, 0)</f>
        <v>0</v>
      </c>
      <c r="B23" s="3">
        <f>IF(AND(IF('차트 정리 표'!$Q$2 = 표메인[[#This Row],[연령대]], 1, 0),IF(COUNT(표장르정리[[#This Row],[AOS]]),1,0)),1,0)</f>
        <v>0</v>
      </c>
      <c r="C23" s="3">
        <f>IF(AND(IF('차트 정리 표'!$Q$2 = 표메인[[#This Row],[연령대]], 1, 0),IF(COUNT(표장르정리[[#This Row],[FPS]]),1,0)),1,0)</f>
        <v>0</v>
      </c>
      <c r="D23" s="3">
        <f>IF(AND(IF('차트 정리 표'!$Q$2 = 표메인[[#This Row],[연령대]], 1, 0),IF(COUNT(표장르정리[[#This Row],[CCG]]),1,0)),1,0)</f>
        <v>0</v>
      </c>
      <c r="E23" s="3">
        <f>IF(AND(IF('차트 정리 표'!$Q$2 = 표메인[[#This Row],[연령대]], 1, 0),IF(COUNT(표장르정리[[#This Row],[Roguelike]]),1,0)),1,0)</f>
        <v>0</v>
      </c>
      <c r="F23" s="3">
        <f>IF(AND(IF('차트 정리 표'!$Q$2 = 표메인[[#This Row],[연령대]], 1, 0),IF(COUNT(표장르정리[[#This Row],[Soulslike]]),1,0)),1,0)</f>
        <v>0</v>
      </c>
      <c r="G23" s="3">
        <f>IF(AND(IF('차트 정리 표'!$Q$2 = 표메인[[#This Row],[연령대]], 1, 0),IF(COUNT(표장르정리[[#This Row],[Rhythm]]),1,0)),1,0)</f>
        <v>0</v>
      </c>
      <c r="H23" s="3">
        <f>IF(AND(IF('차트 정리 표'!$Q$2 = 표메인[[#This Row],[연령대]], 1, 0),IF(COUNT(표장르정리[[#This Row],[Racing]]),1,0)),1,0)</f>
        <v>0</v>
      </c>
      <c r="I23" s="3">
        <f>IF(AND(IF('차트 정리 표'!$Q$2 = 표메인[[#This Row],[연령대]], 1, 0),IF(COUNT(표장르정리[[#This Row],[Sport]]),1,0)),1,0)</f>
        <v>0</v>
      </c>
      <c r="J23" s="3">
        <f>IF(AND(IF('차트 정리 표'!$Q$2 = 표메인[[#This Row],[연령대]], 1, 0),IF(COUNT(표장르정리[[#This Row],[Stealth]]),1,0)),1,0)</f>
        <v>0</v>
      </c>
      <c r="K23" s="3">
        <f>IF(AND(IF('차트 정리 표'!$Q$2 = 표메인[[#This Row],[연령대]], 1, 0),IF(COUNT(표장르정리[[#This Row],[Strategy]]),1,0)),1,0)</f>
        <v>0</v>
      </c>
      <c r="L23" s="3">
        <f>IF(AND(IF('차트 정리 표'!$Q$2 = 표메인[[#This Row],[연령대]], 1, 0),IF(COUNT(표장르정리[[#This Row],[Puzzle]]),1,0)),1,0)</f>
        <v>0</v>
      </c>
      <c r="M23" s="3">
        <f>IF(AND(IF('차트 정리 표'!$Q$2 = 표메인[[#This Row],[연령대]], 1, 0),IF(COUNT(표장르정리[[#This Row],[Board]]),1,0)),1,0)</f>
        <v>0</v>
      </c>
      <c r="N23" s="3">
        <f>IF(AND(IF('차트 정리 표'!$Q$2 = 표메인[[#This Row],[연령대]], 1, 0),IF(COUNT(표장르정리[[#This Row],[Arcade]]),1,0)),1,0)</f>
        <v>0</v>
      </c>
      <c r="O23" s="3">
        <f>IF(AND(IF('차트 정리 표'!$Q$2 = 표메인[[#This Row],[연령대]], 1, 0),IF(COUNT(표장르정리[[#This Row],[Simulation]]),1,0)),1,0)</f>
        <v>0</v>
      </c>
      <c r="P23" s="34">
        <f>IF(AND(IF('차트 정리 표'!$Q$19 = 표메인[[#This Row],[연령대]], 1, 0),IF('차트 정리 표'!$J$20=표메인[[#This Row],[타격감
시각적 효과]],1,0)),1,0)</f>
        <v>0</v>
      </c>
      <c r="Q23" s="34">
        <f>IF(AND(IF('차트 정리 표'!$Q$19 = 표메인[[#This Row],[연령대]], 1, 0),IF('차트 정리 표'!$J$21=표메인[[#This Row],[타격감
시각적 효과]],1,0)),1,0)</f>
        <v>0</v>
      </c>
      <c r="R23" s="34">
        <f>IF(AND(IF('차트 정리 표'!$Q$19 = 표메인[[#This Row],[연령대]], 1, 0),IF('차트 정리 표'!$J$22=표메인[[#This Row],[타격감
시각적 효과]],1,0)),1,0)</f>
        <v>0</v>
      </c>
      <c r="S23" s="34">
        <f>IF(AND(IF('차트 정리 표'!$Q$19 = 표메인[[#This Row],[연령대]], 1, 0),IF('차트 정리 표'!$J$23=표메인[[#This Row],[타격감
시각적 효과]],1,0)),1,0)</f>
        <v>0</v>
      </c>
      <c r="T23" s="34">
        <f>IF(AND(IF('차트 정리 표'!$Q$25 = 표메인[[#This Row],[연령대]], 1, 0),IF('차트 정리 표'!$J$26=표메인[게임몰입도
청각적 효과],1,0)),1,0)</f>
        <v>0</v>
      </c>
      <c r="U23" s="34">
        <f>IF(AND(IF('차트 정리 표'!$Q$25 = 표메인[[#This Row],[연령대]], 1, 0),IF('차트 정리 표'!$J$27=표메인[게임몰입도
청각적 효과],1,0)),1,0)</f>
        <v>0</v>
      </c>
      <c r="V23" s="34">
        <f>IF(AND(IF('차트 정리 표'!$Q$25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표'!$Q$2 = 표메인[[#This Row],[연령대]], 1, 0),IF(COUNT(표장르정리[[#This Row],[RPG]]),1,0)), 1, 0)</f>
        <v>0</v>
      </c>
      <c r="B24" s="3">
        <f>IF(AND(IF('차트 정리 표'!$Q$2 = 표메인[[#This Row],[연령대]], 1, 0),IF(COUNT(표장르정리[[#This Row],[AOS]]),1,0)),1,0)</f>
        <v>0</v>
      </c>
      <c r="C24" s="3">
        <f>IF(AND(IF('차트 정리 표'!$Q$2 = 표메인[[#This Row],[연령대]], 1, 0),IF(COUNT(표장르정리[[#This Row],[FPS]]),1,0)),1,0)</f>
        <v>0</v>
      </c>
      <c r="D24" s="3">
        <f>IF(AND(IF('차트 정리 표'!$Q$2 = 표메인[[#This Row],[연령대]], 1, 0),IF(COUNT(표장르정리[[#This Row],[CCG]]),1,0)),1,0)</f>
        <v>0</v>
      </c>
      <c r="E24" s="3">
        <f>IF(AND(IF('차트 정리 표'!$Q$2 = 표메인[[#This Row],[연령대]], 1, 0),IF(COUNT(표장르정리[[#This Row],[Roguelike]]),1,0)),1,0)</f>
        <v>0</v>
      </c>
      <c r="F24" s="3">
        <f>IF(AND(IF('차트 정리 표'!$Q$2 = 표메인[[#This Row],[연령대]], 1, 0),IF(COUNT(표장르정리[[#This Row],[Soulslike]]),1,0)),1,0)</f>
        <v>0</v>
      </c>
      <c r="G24" s="3">
        <f>IF(AND(IF('차트 정리 표'!$Q$2 = 표메인[[#This Row],[연령대]], 1, 0),IF(COUNT(표장르정리[[#This Row],[Rhythm]]),1,0)),1,0)</f>
        <v>0</v>
      </c>
      <c r="H24" s="3">
        <f>IF(AND(IF('차트 정리 표'!$Q$2 = 표메인[[#This Row],[연령대]], 1, 0),IF(COUNT(표장르정리[[#This Row],[Racing]]),1,0)),1,0)</f>
        <v>0</v>
      </c>
      <c r="I24" s="3">
        <f>IF(AND(IF('차트 정리 표'!$Q$2 = 표메인[[#This Row],[연령대]], 1, 0),IF(COUNT(표장르정리[[#This Row],[Sport]]),1,0)),1,0)</f>
        <v>0</v>
      </c>
      <c r="J24" s="3">
        <f>IF(AND(IF('차트 정리 표'!$Q$2 = 표메인[[#This Row],[연령대]], 1, 0),IF(COUNT(표장르정리[[#This Row],[Stealth]]),1,0)),1,0)</f>
        <v>0</v>
      </c>
      <c r="K24" s="3">
        <f>IF(AND(IF('차트 정리 표'!$Q$2 = 표메인[[#This Row],[연령대]], 1, 0),IF(COUNT(표장르정리[[#This Row],[Strategy]]),1,0)),1,0)</f>
        <v>0</v>
      </c>
      <c r="L24" s="3">
        <f>IF(AND(IF('차트 정리 표'!$Q$2 = 표메인[[#This Row],[연령대]], 1, 0),IF(COUNT(표장르정리[[#This Row],[Puzzle]]),1,0)),1,0)</f>
        <v>0</v>
      </c>
      <c r="M24" s="3">
        <f>IF(AND(IF('차트 정리 표'!$Q$2 = 표메인[[#This Row],[연령대]], 1, 0),IF(COUNT(표장르정리[[#This Row],[Board]]),1,0)),1,0)</f>
        <v>0</v>
      </c>
      <c r="N24" s="3">
        <f>IF(AND(IF('차트 정리 표'!$Q$2 = 표메인[[#This Row],[연령대]], 1, 0),IF(COUNT(표장르정리[[#This Row],[Arcade]]),1,0)),1,0)</f>
        <v>0</v>
      </c>
      <c r="O24" s="3">
        <f>IF(AND(IF('차트 정리 표'!$Q$2 = 표메인[[#This Row],[연령대]], 1, 0),IF(COUNT(표장르정리[[#This Row],[Simulation]]),1,0)),1,0)</f>
        <v>0</v>
      </c>
      <c r="P24" s="34">
        <f>IF(AND(IF('차트 정리 표'!$Q$19 = 표메인[[#This Row],[연령대]], 1, 0),IF('차트 정리 표'!$J$20=표메인[[#This Row],[타격감
시각적 효과]],1,0)),1,0)</f>
        <v>0</v>
      </c>
      <c r="Q24" s="34">
        <f>IF(AND(IF('차트 정리 표'!$Q$19 = 표메인[[#This Row],[연령대]], 1, 0),IF('차트 정리 표'!$J$21=표메인[[#This Row],[타격감
시각적 효과]],1,0)),1,0)</f>
        <v>0</v>
      </c>
      <c r="R24" s="34">
        <f>IF(AND(IF('차트 정리 표'!$Q$19 = 표메인[[#This Row],[연령대]], 1, 0),IF('차트 정리 표'!$J$22=표메인[[#This Row],[타격감
시각적 효과]],1,0)),1,0)</f>
        <v>0</v>
      </c>
      <c r="S24" s="34">
        <f>IF(AND(IF('차트 정리 표'!$Q$19 = 표메인[[#This Row],[연령대]], 1, 0),IF('차트 정리 표'!$J$23=표메인[[#This Row],[타격감
시각적 효과]],1,0)),1,0)</f>
        <v>0</v>
      </c>
      <c r="T24" s="34">
        <f>IF(AND(IF('차트 정리 표'!$Q$25 = 표메인[[#This Row],[연령대]], 1, 0),IF('차트 정리 표'!$J$26=표메인[게임몰입도
청각적 효과],1,0)),1,0)</f>
        <v>0</v>
      </c>
      <c r="U24" s="34">
        <f>IF(AND(IF('차트 정리 표'!$Q$25 = 표메인[[#This Row],[연령대]], 1, 0),IF('차트 정리 표'!$J$27=표메인[게임몰입도
청각적 효과],1,0)),1,0)</f>
        <v>0</v>
      </c>
      <c r="V24" s="34">
        <f>IF(AND(IF('차트 정리 표'!$Q$25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표'!$Q$2 = 표메인[[#This Row],[연령대]], 1, 0),IF(COUNT(표장르정리[[#This Row],[RPG]]),1,0)), 1, 0)</f>
        <v>0</v>
      </c>
      <c r="B25" s="3">
        <f>IF(AND(IF('차트 정리 표'!$Q$2 = 표메인[[#This Row],[연령대]], 1, 0),IF(COUNT(표장르정리[[#This Row],[AOS]]),1,0)),1,0)</f>
        <v>0</v>
      </c>
      <c r="C25" s="3">
        <f>IF(AND(IF('차트 정리 표'!$Q$2 = 표메인[[#This Row],[연령대]], 1, 0),IF(COUNT(표장르정리[[#This Row],[FPS]]),1,0)),1,0)</f>
        <v>0</v>
      </c>
      <c r="D25" s="3">
        <f>IF(AND(IF('차트 정리 표'!$Q$2 = 표메인[[#This Row],[연령대]], 1, 0),IF(COUNT(표장르정리[[#This Row],[CCG]]),1,0)),1,0)</f>
        <v>0</v>
      </c>
      <c r="E25" s="3">
        <f>IF(AND(IF('차트 정리 표'!$Q$2 = 표메인[[#This Row],[연령대]], 1, 0),IF(COUNT(표장르정리[[#This Row],[Roguelike]]),1,0)),1,0)</f>
        <v>0</v>
      </c>
      <c r="F25" s="3">
        <f>IF(AND(IF('차트 정리 표'!$Q$2 = 표메인[[#This Row],[연령대]], 1, 0),IF(COUNT(표장르정리[[#This Row],[Soulslike]]),1,0)),1,0)</f>
        <v>0</v>
      </c>
      <c r="G25" s="3">
        <f>IF(AND(IF('차트 정리 표'!$Q$2 = 표메인[[#This Row],[연령대]], 1, 0),IF(COUNT(표장르정리[[#This Row],[Rhythm]]),1,0)),1,0)</f>
        <v>0</v>
      </c>
      <c r="H25" s="3">
        <f>IF(AND(IF('차트 정리 표'!$Q$2 = 표메인[[#This Row],[연령대]], 1, 0),IF(COUNT(표장르정리[[#This Row],[Racing]]),1,0)),1,0)</f>
        <v>0</v>
      </c>
      <c r="I25" s="3">
        <f>IF(AND(IF('차트 정리 표'!$Q$2 = 표메인[[#This Row],[연령대]], 1, 0),IF(COUNT(표장르정리[[#This Row],[Sport]]),1,0)),1,0)</f>
        <v>0</v>
      </c>
      <c r="J25" s="3">
        <f>IF(AND(IF('차트 정리 표'!$Q$2 = 표메인[[#This Row],[연령대]], 1, 0),IF(COUNT(표장르정리[[#This Row],[Stealth]]),1,0)),1,0)</f>
        <v>0</v>
      </c>
      <c r="K25" s="3">
        <f>IF(AND(IF('차트 정리 표'!$Q$2 = 표메인[[#This Row],[연령대]], 1, 0),IF(COUNT(표장르정리[[#This Row],[Strategy]]),1,0)),1,0)</f>
        <v>0</v>
      </c>
      <c r="L25" s="3">
        <f>IF(AND(IF('차트 정리 표'!$Q$2 = 표메인[[#This Row],[연령대]], 1, 0),IF(COUNT(표장르정리[[#This Row],[Puzzle]]),1,0)),1,0)</f>
        <v>0</v>
      </c>
      <c r="M25" s="3">
        <f>IF(AND(IF('차트 정리 표'!$Q$2 = 표메인[[#This Row],[연령대]], 1, 0),IF(COUNT(표장르정리[[#This Row],[Board]]),1,0)),1,0)</f>
        <v>0</v>
      </c>
      <c r="N25" s="3">
        <f>IF(AND(IF('차트 정리 표'!$Q$2 = 표메인[[#This Row],[연령대]], 1, 0),IF(COUNT(표장르정리[[#This Row],[Arcade]]),1,0)),1,0)</f>
        <v>0</v>
      </c>
      <c r="O25" s="3">
        <f>IF(AND(IF('차트 정리 표'!$Q$2 = 표메인[[#This Row],[연령대]], 1, 0),IF(COUNT(표장르정리[[#This Row],[Simulation]]),1,0)),1,0)</f>
        <v>0</v>
      </c>
      <c r="P25" s="34">
        <f>IF(AND(IF('차트 정리 표'!$Q$19 = 표메인[[#This Row],[연령대]], 1, 0),IF('차트 정리 표'!$J$20=표메인[[#This Row],[타격감
시각적 효과]],1,0)),1,0)</f>
        <v>0</v>
      </c>
      <c r="Q25" s="34">
        <f>IF(AND(IF('차트 정리 표'!$Q$19 = 표메인[[#This Row],[연령대]], 1, 0),IF('차트 정리 표'!$J$21=표메인[[#This Row],[타격감
시각적 효과]],1,0)),1,0)</f>
        <v>0</v>
      </c>
      <c r="R25" s="34">
        <f>IF(AND(IF('차트 정리 표'!$Q$19 = 표메인[[#This Row],[연령대]], 1, 0),IF('차트 정리 표'!$J$22=표메인[[#This Row],[타격감
시각적 효과]],1,0)),1,0)</f>
        <v>0</v>
      </c>
      <c r="S25" s="34">
        <f>IF(AND(IF('차트 정리 표'!$Q$19 = 표메인[[#This Row],[연령대]], 1, 0),IF('차트 정리 표'!$J$23=표메인[[#This Row],[타격감
시각적 효과]],1,0)),1,0)</f>
        <v>0</v>
      </c>
      <c r="T25" s="34">
        <f>IF(AND(IF('차트 정리 표'!$Q$25 = 표메인[[#This Row],[연령대]], 1, 0),IF('차트 정리 표'!$J$26=표메인[게임몰입도
청각적 효과],1,0)),1,0)</f>
        <v>0</v>
      </c>
      <c r="U25" s="34">
        <f>IF(AND(IF('차트 정리 표'!$Q$25 = 표메인[[#This Row],[연령대]], 1, 0),IF('차트 정리 표'!$J$27=표메인[게임몰입도
청각적 효과],1,0)),1,0)</f>
        <v>0</v>
      </c>
      <c r="V25" s="34">
        <f>IF(AND(IF('차트 정리 표'!$Q$25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표'!$Q$2 = 표메인[[#This Row],[연령대]], 1, 0),IF(COUNT(표장르정리[[#This Row],[RPG]]),1,0)), 1, 0)</f>
        <v>0</v>
      </c>
      <c r="B26" s="3">
        <f>IF(AND(IF('차트 정리 표'!$Q$2 = 표메인[[#This Row],[연령대]], 1, 0),IF(COUNT(표장르정리[[#This Row],[AOS]]),1,0)),1,0)</f>
        <v>0</v>
      </c>
      <c r="C26" s="3">
        <f>IF(AND(IF('차트 정리 표'!$Q$2 = 표메인[[#This Row],[연령대]], 1, 0),IF(COUNT(표장르정리[[#This Row],[FPS]]),1,0)),1,0)</f>
        <v>0</v>
      </c>
      <c r="D26" s="3">
        <f>IF(AND(IF('차트 정리 표'!$Q$2 = 표메인[[#This Row],[연령대]], 1, 0),IF(COUNT(표장르정리[[#This Row],[CCG]]),1,0)),1,0)</f>
        <v>0</v>
      </c>
      <c r="E26" s="3">
        <f>IF(AND(IF('차트 정리 표'!$Q$2 = 표메인[[#This Row],[연령대]], 1, 0),IF(COUNT(표장르정리[[#This Row],[Roguelike]]),1,0)),1,0)</f>
        <v>0</v>
      </c>
      <c r="F26" s="3">
        <f>IF(AND(IF('차트 정리 표'!$Q$2 = 표메인[[#This Row],[연령대]], 1, 0),IF(COUNT(표장르정리[[#This Row],[Soulslike]]),1,0)),1,0)</f>
        <v>0</v>
      </c>
      <c r="G26" s="3">
        <f>IF(AND(IF('차트 정리 표'!$Q$2 = 표메인[[#This Row],[연령대]], 1, 0),IF(COUNT(표장르정리[[#This Row],[Rhythm]]),1,0)),1,0)</f>
        <v>0</v>
      </c>
      <c r="H26" s="3">
        <f>IF(AND(IF('차트 정리 표'!$Q$2 = 표메인[[#This Row],[연령대]], 1, 0),IF(COUNT(표장르정리[[#This Row],[Racing]]),1,0)),1,0)</f>
        <v>0</v>
      </c>
      <c r="I26" s="3">
        <f>IF(AND(IF('차트 정리 표'!$Q$2 = 표메인[[#This Row],[연령대]], 1, 0),IF(COUNT(표장르정리[[#This Row],[Sport]]),1,0)),1,0)</f>
        <v>0</v>
      </c>
      <c r="J26" s="3">
        <f>IF(AND(IF('차트 정리 표'!$Q$2 = 표메인[[#This Row],[연령대]], 1, 0),IF(COUNT(표장르정리[[#This Row],[Stealth]]),1,0)),1,0)</f>
        <v>0</v>
      </c>
      <c r="K26" s="3">
        <f>IF(AND(IF('차트 정리 표'!$Q$2 = 표메인[[#This Row],[연령대]], 1, 0),IF(COUNT(표장르정리[[#This Row],[Strategy]]),1,0)),1,0)</f>
        <v>0</v>
      </c>
      <c r="L26" s="3">
        <f>IF(AND(IF('차트 정리 표'!$Q$2 = 표메인[[#This Row],[연령대]], 1, 0),IF(COUNT(표장르정리[[#This Row],[Puzzle]]),1,0)),1,0)</f>
        <v>0</v>
      </c>
      <c r="M26" s="3">
        <f>IF(AND(IF('차트 정리 표'!$Q$2 = 표메인[[#This Row],[연령대]], 1, 0),IF(COUNT(표장르정리[[#This Row],[Board]]),1,0)),1,0)</f>
        <v>0</v>
      </c>
      <c r="N26" s="3">
        <f>IF(AND(IF('차트 정리 표'!$Q$2 = 표메인[[#This Row],[연령대]], 1, 0),IF(COUNT(표장르정리[[#This Row],[Arcade]]),1,0)),1,0)</f>
        <v>0</v>
      </c>
      <c r="O26" s="3">
        <f>IF(AND(IF('차트 정리 표'!$Q$2 = 표메인[[#This Row],[연령대]], 1, 0),IF(COUNT(표장르정리[[#This Row],[Simulation]]),1,0)),1,0)</f>
        <v>0</v>
      </c>
      <c r="P26" s="34">
        <f>IF(AND(IF('차트 정리 표'!$Q$19 = 표메인[[#This Row],[연령대]], 1, 0),IF('차트 정리 표'!$J$20=표메인[[#This Row],[타격감
시각적 효과]],1,0)),1,0)</f>
        <v>0</v>
      </c>
      <c r="Q26" s="34">
        <f>IF(AND(IF('차트 정리 표'!$Q$19 = 표메인[[#This Row],[연령대]], 1, 0),IF('차트 정리 표'!$J$21=표메인[[#This Row],[타격감
시각적 효과]],1,0)),1,0)</f>
        <v>0</v>
      </c>
      <c r="R26" s="34">
        <f>IF(AND(IF('차트 정리 표'!$Q$19 = 표메인[[#This Row],[연령대]], 1, 0),IF('차트 정리 표'!$J$22=표메인[[#This Row],[타격감
시각적 효과]],1,0)),1,0)</f>
        <v>0</v>
      </c>
      <c r="S26" s="34">
        <f>IF(AND(IF('차트 정리 표'!$Q$19 = 표메인[[#This Row],[연령대]], 1, 0),IF('차트 정리 표'!$J$23=표메인[[#This Row],[타격감
시각적 효과]],1,0)),1,0)</f>
        <v>0</v>
      </c>
      <c r="T26" s="34">
        <f>IF(AND(IF('차트 정리 표'!$Q$25 = 표메인[[#This Row],[연령대]], 1, 0),IF('차트 정리 표'!$J$26=표메인[게임몰입도
청각적 효과],1,0)),1,0)</f>
        <v>0</v>
      </c>
      <c r="U26" s="34">
        <f>IF(AND(IF('차트 정리 표'!$Q$25 = 표메인[[#This Row],[연령대]], 1, 0),IF('차트 정리 표'!$J$27=표메인[게임몰입도
청각적 효과],1,0)),1,0)</f>
        <v>0</v>
      </c>
      <c r="V26" s="34">
        <f>IF(AND(IF('차트 정리 표'!$Q$25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표'!$Q$2 = 표메인[[#This Row],[연령대]], 1, 0),IF(COUNT(표장르정리[[#This Row],[RPG]]),1,0)), 1, 0)</f>
        <v>0</v>
      </c>
      <c r="B27" s="3">
        <f>IF(AND(IF('차트 정리 표'!$Q$2 = 표메인[[#This Row],[연령대]], 1, 0),IF(COUNT(표장르정리[[#This Row],[AOS]]),1,0)),1,0)</f>
        <v>0</v>
      </c>
      <c r="C27" s="3">
        <f>IF(AND(IF('차트 정리 표'!$Q$2 = 표메인[[#This Row],[연령대]], 1, 0),IF(COUNT(표장르정리[[#This Row],[FPS]]),1,0)),1,0)</f>
        <v>0</v>
      </c>
      <c r="D27" s="3">
        <f>IF(AND(IF('차트 정리 표'!$Q$2 = 표메인[[#This Row],[연령대]], 1, 0),IF(COUNT(표장르정리[[#This Row],[CCG]]),1,0)),1,0)</f>
        <v>0</v>
      </c>
      <c r="E27" s="3">
        <f>IF(AND(IF('차트 정리 표'!$Q$2 = 표메인[[#This Row],[연령대]], 1, 0),IF(COUNT(표장르정리[[#This Row],[Roguelike]]),1,0)),1,0)</f>
        <v>0</v>
      </c>
      <c r="F27" s="3">
        <f>IF(AND(IF('차트 정리 표'!$Q$2 = 표메인[[#This Row],[연령대]], 1, 0),IF(COUNT(표장르정리[[#This Row],[Soulslike]]),1,0)),1,0)</f>
        <v>0</v>
      </c>
      <c r="G27" s="3">
        <f>IF(AND(IF('차트 정리 표'!$Q$2 = 표메인[[#This Row],[연령대]], 1, 0),IF(COUNT(표장르정리[[#This Row],[Rhythm]]),1,0)),1,0)</f>
        <v>0</v>
      </c>
      <c r="H27" s="3">
        <f>IF(AND(IF('차트 정리 표'!$Q$2 = 표메인[[#This Row],[연령대]], 1, 0),IF(COUNT(표장르정리[[#This Row],[Racing]]),1,0)),1,0)</f>
        <v>0</v>
      </c>
      <c r="I27" s="3">
        <f>IF(AND(IF('차트 정리 표'!$Q$2 = 표메인[[#This Row],[연령대]], 1, 0),IF(COUNT(표장르정리[[#This Row],[Sport]]),1,0)),1,0)</f>
        <v>0</v>
      </c>
      <c r="J27" s="3">
        <f>IF(AND(IF('차트 정리 표'!$Q$2 = 표메인[[#This Row],[연령대]], 1, 0),IF(COUNT(표장르정리[[#This Row],[Stealth]]),1,0)),1,0)</f>
        <v>0</v>
      </c>
      <c r="K27" s="3">
        <f>IF(AND(IF('차트 정리 표'!$Q$2 = 표메인[[#This Row],[연령대]], 1, 0),IF(COUNT(표장르정리[[#This Row],[Strategy]]),1,0)),1,0)</f>
        <v>0</v>
      </c>
      <c r="L27" s="3">
        <f>IF(AND(IF('차트 정리 표'!$Q$2 = 표메인[[#This Row],[연령대]], 1, 0),IF(COUNT(표장르정리[[#This Row],[Puzzle]]),1,0)),1,0)</f>
        <v>0</v>
      </c>
      <c r="M27" s="3">
        <f>IF(AND(IF('차트 정리 표'!$Q$2 = 표메인[[#This Row],[연령대]], 1, 0),IF(COUNT(표장르정리[[#This Row],[Board]]),1,0)),1,0)</f>
        <v>0</v>
      </c>
      <c r="N27" s="3">
        <f>IF(AND(IF('차트 정리 표'!$Q$2 = 표메인[[#This Row],[연령대]], 1, 0),IF(COUNT(표장르정리[[#This Row],[Arcade]]),1,0)),1,0)</f>
        <v>0</v>
      </c>
      <c r="O27" s="3">
        <f>IF(AND(IF('차트 정리 표'!$Q$2 = 표메인[[#This Row],[연령대]], 1, 0),IF(COUNT(표장르정리[[#This Row],[Simulation]]),1,0)),1,0)</f>
        <v>0</v>
      </c>
      <c r="P27" s="34">
        <f>IF(AND(IF('차트 정리 표'!$Q$19 = 표메인[[#This Row],[연령대]], 1, 0),IF('차트 정리 표'!$J$20=표메인[[#This Row],[타격감
시각적 효과]],1,0)),1,0)</f>
        <v>0</v>
      </c>
      <c r="Q27" s="34">
        <f>IF(AND(IF('차트 정리 표'!$Q$19 = 표메인[[#This Row],[연령대]], 1, 0),IF('차트 정리 표'!$J$21=표메인[[#This Row],[타격감
시각적 효과]],1,0)),1,0)</f>
        <v>0</v>
      </c>
      <c r="R27" s="34">
        <f>IF(AND(IF('차트 정리 표'!$Q$19 = 표메인[[#This Row],[연령대]], 1, 0),IF('차트 정리 표'!$J$22=표메인[[#This Row],[타격감
시각적 효과]],1,0)),1,0)</f>
        <v>0</v>
      </c>
      <c r="S27" s="34">
        <f>IF(AND(IF('차트 정리 표'!$Q$19 = 표메인[[#This Row],[연령대]], 1, 0),IF('차트 정리 표'!$J$23=표메인[[#This Row],[타격감
시각적 효과]],1,0)),1,0)</f>
        <v>0</v>
      </c>
      <c r="T27" s="34">
        <f>IF(AND(IF('차트 정리 표'!$Q$25 = 표메인[[#This Row],[연령대]], 1, 0),IF('차트 정리 표'!$J$26=표메인[게임몰입도
청각적 효과],1,0)),1,0)</f>
        <v>0</v>
      </c>
      <c r="U27" s="34">
        <f>IF(AND(IF('차트 정리 표'!$Q$25 = 표메인[[#This Row],[연령대]], 1, 0),IF('차트 정리 표'!$J$27=표메인[게임몰입도
청각적 효과],1,0)),1,0)</f>
        <v>0</v>
      </c>
      <c r="V27" s="34">
        <f>IF(AND(IF('차트 정리 표'!$Q$25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표'!$Q$2 = 표메인[[#This Row],[연령대]], 1, 0),IF(COUNT(표장르정리[[#This Row],[RPG]]),1,0)), 1, 0)</f>
        <v>0</v>
      </c>
      <c r="B28" s="3">
        <f>IF(AND(IF('차트 정리 표'!$Q$2 = 표메인[[#This Row],[연령대]], 1, 0),IF(COUNT(표장르정리[[#This Row],[AOS]]),1,0)),1,0)</f>
        <v>0</v>
      </c>
      <c r="C28" s="3">
        <f>IF(AND(IF('차트 정리 표'!$Q$2 = 표메인[[#This Row],[연령대]], 1, 0),IF(COUNT(표장르정리[[#This Row],[FPS]]),1,0)),1,0)</f>
        <v>0</v>
      </c>
      <c r="D28" s="3">
        <f>IF(AND(IF('차트 정리 표'!$Q$2 = 표메인[[#This Row],[연령대]], 1, 0),IF(COUNT(표장르정리[[#This Row],[CCG]]),1,0)),1,0)</f>
        <v>0</v>
      </c>
      <c r="E28" s="3">
        <f>IF(AND(IF('차트 정리 표'!$Q$2 = 표메인[[#This Row],[연령대]], 1, 0),IF(COUNT(표장르정리[[#This Row],[Roguelike]]),1,0)),1,0)</f>
        <v>0</v>
      </c>
      <c r="F28" s="3">
        <f>IF(AND(IF('차트 정리 표'!$Q$2 = 표메인[[#This Row],[연령대]], 1, 0),IF(COUNT(표장르정리[[#This Row],[Soulslike]]),1,0)),1,0)</f>
        <v>0</v>
      </c>
      <c r="G28" s="3">
        <f>IF(AND(IF('차트 정리 표'!$Q$2 = 표메인[[#This Row],[연령대]], 1, 0),IF(COUNT(표장르정리[[#This Row],[Rhythm]]),1,0)),1,0)</f>
        <v>0</v>
      </c>
      <c r="H28" s="3">
        <f>IF(AND(IF('차트 정리 표'!$Q$2 = 표메인[[#This Row],[연령대]], 1, 0),IF(COUNT(표장르정리[[#This Row],[Racing]]),1,0)),1,0)</f>
        <v>0</v>
      </c>
      <c r="I28" s="3">
        <f>IF(AND(IF('차트 정리 표'!$Q$2 = 표메인[[#This Row],[연령대]], 1, 0),IF(COUNT(표장르정리[[#This Row],[Sport]]),1,0)),1,0)</f>
        <v>0</v>
      </c>
      <c r="J28" s="3">
        <f>IF(AND(IF('차트 정리 표'!$Q$2 = 표메인[[#This Row],[연령대]], 1, 0),IF(COUNT(표장르정리[[#This Row],[Stealth]]),1,0)),1,0)</f>
        <v>0</v>
      </c>
      <c r="K28" s="3">
        <f>IF(AND(IF('차트 정리 표'!$Q$2 = 표메인[[#This Row],[연령대]], 1, 0),IF(COUNT(표장르정리[[#This Row],[Strategy]]),1,0)),1,0)</f>
        <v>0</v>
      </c>
      <c r="L28" s="3">
        <f>IF(AND(IF('차트 정리 표'!$Q$2 = 표메인[[#This Row],[연령대]], 1, 0),IF(COUNT(표장르정리[[#This Row],[Puzzle]]),1,0)),1,0)</f>
        <v>0</v>
      </c>
      <c r="M28" s="3">
        <f>IF(AND(IF('차트 정리 표'!$Q$2 = 표메인[[#This Row],[연령대]], 1, 0),IF(COUNT(표장르정리[[#This Row],[Board]]),1,0)),1,0)</f>
        <v>0</v>
      </c>
      <c r="N28" s="3">
        <f>IF(AND(IF('차트 정리 표'!$Q$2 = 표메인[[#This Row],[연령대]], 1, 0),IF(COUNT(표장르정리[[#This Row],[Arcade]]),1,0)),1,0)</f>
        <v>0</v>
      </c>
      <c r="O28" s="3">
        <f>IF(AND(IF('차트 정리 표'!$Q$2 = 표메인[[#This Row],[연령대]], 1, 0),IF(COUNT(표장르정리[[#This Row],[Simulation]]),1,0)),1,0)</f>
        <v>0</v>
      </c>
      <c r="P28" s="34">
        <f>IF(AND(IF('차트 정리 표'!$Q$19 = 표메인[[#This Row],[연령대]], 1, 0),IF('차트 정리 표'!$J$20=표메인[[#This Row],[타격감
시각적 효과]],1,0)),1,0)</f>
        <v>0</v>
      </c>
      <c r="Q28" s="34">
        <f>IF(AND(IF('차트 정리 표'!$Q$19 = 표메인[[#This Row],[연령대]], 1, 0),IF('차트 정리 표'!$J$21=표메인[[#This Row],[타격감
시각적 효과]],1,0)),1,0)</f>
        <v>0</v>
      </c>
      <c r="R28" s="34">
        <f>IF(AND(IF('차트 정리 표'!$Q$19 = 표메인[[#This Row],[연령대]], 1, 0),IF('차트 정리 표'!$J$22=표메인[[#This Row],[타격감
시각적 효과]],1,0)),1,0)</f>
        <v>0</v>
      </c>
      <c r="S28" s="34">
        <f>IF(AND(IF('차트 정리 표'!$Q$19 = 표메인[[#This Row],[연령대]], 1, 0),IF('차트 정리 표'!$J$23=표메인[[#This Row],[타격감
시각적 효과]],1,0)),1,0)</f>
        <v>0</v>
      </c>
      <c r="T28" s="34">
        <f>IF(AND(IF('차트 정리 표'!$Q$25 = 표메인[[#This Row],[연령대]], 1, 0),IF('차트 정리 표'!$J$26=표메인[게임몰입도
청각적 효과],1,0)),1,0)</f>
        <v>0</v>
      </c>
      <c r="U28" s="34">
        <f>IF(AND(IF('차트 정리 표'!$Q$25 = 표메인[[#This Row],[연령대]], 1, 0),IF('차트 정리 표'!$J$27=표메인[게임몰입도
청각적 효과],1,0)),1,0)</f>
        <v>0</v>
      </c>
      <c r="V28" s="34">
        <f>IF(AND(IF('차트 정리 표'!$Q$25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표'!$Q$2 = 표메인[[#This Row],[연령대]], 1, 0),IF(COUNT(표장르정리[[#This Row],[RPG]]),1,0)), 1, 0)</f>
        <v>0</v>
      </c>
      <c r="B29" s="3">
        <f>IF(AND(IF('차트 정리 표'!$Q$2 = 표메인[[#This Row],[연령대]], 1, 0),IF(COUNT(표장르정리[[#This Row],[AOS]]),1,0)),1,0)</f>
        <v>0</v>
      </c>
      <c r="C29" s="3">
        <f>IF(AND(IF('차트 정리 표'!$Q$2 = 표메인[[#This Row],[연령대]], 1, 0),IF(COUNT(표장르정리[[#This Row],[FPS]]),1,0)),1,0)</f>
        <v>0</v>
      </c>
      <c r="D29" s="3">
        <f>IF(AND(IF('차트 정리 표'!$Q$2 = 표메인[[#This Row],[연령대]], 1, 0),IF(COUNT(표장르정리[[#This Row],[CCG]]),1,0)),1,0)</f>
        <v>0</v>
      </c>
      <c r="E29" s="3">
        <f>IF(AND(IF('차트 정리 표'!$Q$2 = 표메인[[#This Row],[연령대]], 1, 0),IF(COUNT(표장르정리[[#This Row],[Roguelike]]),1,0)),1,0)</f>
        <v>0</v>
      </c>
      <c r="F29" s="3">
        <f>IF(AND(IF('차트 정리 표'!$Q$2 = 표메인[[#This Row],[연령대]], 1, 0),IF(COUNT(표장르정리[[#This Row],[Soulslike]]),1,0)),1,0)</f>
        <v>0</v>
      </c>
      <c r="G29" s="3">
        <f>IF(AND(IF('차트 정리 표'!$Q$2 = 표메인[[#This Row],[연령대]], 1, 0),IF(COUNT(표장르정리[[#This Row],[Rhythm]]),1,0)),1,0)</f>
        <v>0</v>
      </c>
      <c r="H29" s="3">
        <f>IF(AND(IF('차트 정리 표'!$Q$2 = 표메인[[#This Row],[연령대]], 1, 0),IF(COUNT(표장르정리[[#This Row],[Racing]]),1,0)),1,0)</f>
        <v>0</v>
      </c>
      <c r="I29" s="3">
        <f>IF(AND(IF('차트 정리 표'!$Q$2 = 표메인[[#This Row],[연령대]], 1, 0),IF(COUNT(표장르정리[[#This Row],[Sport]]),1,0)),1,0)</f>
        <v>0</v>
      </c>
      <c r="J29" s="3">
        <f>IF(AND(IF('차트 정리 표'!$Q$2 = 표메인[[#This Row],[연령대]], 1, 0),IF(COUNT(표장르정리[[#This Row],[Stealth]]),1,0)),1,0)</f>
        <v>0</v>
      </c>
      <c r="K29" s="3">
        <f>IF(AND(IF('차트 정리 표'!$Q$2 = 표메인[[#This Row],[연령대]], 1, 0),IF(COUNT(표장르정리[[#This Row],[Strategy]]),1,0)),1,0)</f>
        <v>0</v>
      </c>
      <c r="L29" s="3">
        <f>IF(AND(IF('차트 정리 표'!$Q$2 = 표메인[[#This Row],[연령대]], 1, 0),IF(COUNT(표장르정리[[#This Row],[Puzzle]]),1,0)),1,0)</f>
        <v>0</v>
      </c>
      <c r="M29" s="3">
        <f>IF(AND(IF('차트 정리 표'!$Q$2 = 표메인[[#This Row],[연령대]], 1, 0),IF(COUNT(표장르정리[[#This Row],[Board]]),1,0)),1,0)</f>
        <v>0</v>
      </c>
      <c r="N29" s="3">
        <f>IF(AND(IF('차트 정리 표'!$Q$2 = 표메인[[#This Row],[연령대]], 1, 0),IF(COUNT(표장르정리[[#This Row],[Arcade]]),1,0)),1,0)</f>
        <v>0</v>
      </c>
      <c r="O29" s="3">
        <f>IF(AND(IF('차트 정리 표'!$Q$2 = 표메인[[#This Row],[연령대]], 1, 0),IF(COUNT(표장르정리[[#This Row],[Simulation]]),1,0)),1,0)</f>
        <v>0</v>
      </c>
      <c r="P29" s="34">
        <f>IF(AND(IF('차트 정리 표'!$Q$19 = 표메인[[#This Row],[연령대]], 1, 0),IF('차트 정리 표'!$J$20=표메인[[#This Row],[타격감
시각적 효과]],1,0)),1,0)</f>
        <v>0</v>
      </c>
      <c r="Q29" s="34">
        <f>IF(AND(IF('차트 정리 표'!$Q$19 = 표메인[[#This Row],[연령대]], 1, 0),IF('차트 정리 표'!$J$21=표메인[[#This Row],[타격감
시각적 효과]],1,0)),1,0)</f>
        <v>0</v>
      </c>
      <c r="R29" s="34">
        <f>IF(AND(IF('차트 정리 표'!$Q$19 = 표메인[[#This Row],[연령대]], 1, 0),IF('차트 정리 표'!$J$22=표메인[[#This Row],[타격감
시각적 효과]],1,0)),1,0)</f>
        <v>0</v>
      </c>
      <c r="S29" s="34">
        <f>IF(AND(IF('차트 정리 표'!$Q$19 = 표메인[[#This Row],[연령대]], 1, 0),IF('차트 정리 표'!$J$23=표메인[[#This Row],[타격감
시각적 효과]],1,0)),1,0)</f>
        <v>0</v>
      </c>
      <c r="T29" s="34">
        <f>IF(AND(IF('차트 정리 표'!$Q$25 = 표메인[[#This Row],[연령대]], 1, 0),IF('차트 정리 표'!$J$26=표메인[게임몰입도
청각적 효과],1,0)),1,0)</f>
        <v>0</v>
      </c>
      <c r="U29" s="34">
        <f>IF(AND(IF('차트 정리 표'!$Q$25 = 표메인[[#This Row],[연령대]], 1, 0),IF('차트 정리 표'!$J$27=표메인[게임몰입도
청각적 효과],1,0)),1,0)</f>
        <v>0</v>
      </c>
      <c r="V29" s="34">
        <f>IF(AND(IF('차트 정리 표'!$Q$25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표'!$Q$2 = 표메인[[#This Row],[연령대]], 1, 0),IF(COUNT(표장르정리[[#This Row],[RPG]]),1,0)), 1, 0)</f>
        <v>0</v>
      </c>
      <c r="B30" s="3">
        <f>IF(AND(IF('차트 정리 표'!$Q$2 = 표메인[[#This Row],[연령대]], 1, 0),IF(COUNT(표장르정리[[#This Row],[AOS]]),1,0)),1,0)</f>
        <v>0</v>
      </c>
      <c r="C30" s="3">
        <f>IF(AND(IF('차트 정리 표'!$Q$2 = 표메인[[#This Row],[연령대]], 1, 0),IF(COUNT(표장르정리[[#This Row],[FPS]]),1,0)),1,0)</f>
        <v>0</v>
      </c>
      <c r="D30" s="3">
        <f>IF(AND(IF('차트 정리 표'!$Q$2 = 표메인[[#This Row],[연령대]], 1, 0),IF(COUNT(표장르정리[[#This Row],[CCG]]),1,0)),1,0)</f>
        <v>0</v>
      </c>
      <c r="E30" s="3">
        <f>IF(AND(IF('차트 정리 표'!$Q$2 = 표메인[[#This Row],[연령대]], 1, 0),IF(COUNT(표장르정리[[#This Row],[Roguelike]]),1,0)),1,0)</f>
        <v>0</v>
      </c>
      <c r="F30" s="3">
        <f>IF(AND(IF('차트 정리 표'!$Q$2 = 표메인[[#This Row],[연령대]], 1, 0),IF(COUNT(표장르정리[[#This Row],[Soulslike]]),1,0)),1,0)</f>
        <v>0</v>
      </c>
      <c r="G30" s="3">
        <f>IF(AND(IF('차트 정리 표'!$Q$2 = 표메인[[#This Row],[연령대]], 1, 0),IF(COUNT(표장르정리[[#This Row],[Rhythm]]),1,0)),1,0)</f>
        <v>0</v>
      </c>
      <c r="H30" s="3">
        <f>IF(AND(IF('차트 정리 표'!$Q$2 = 표메인[[#This Row],[연령대]], 1, 0),IF(COUNT(표장르정리[[#This Row],[Racing]]),1,0)),1,0)</f>
        <v>0</v>
      </c>
      <c r="I30" s="3">
        <f>IF(AND(IF('차트 정리 표'!$Q$2 = 표메인[[#This Row],[연령대]], 1, 0),IF(COUNT(표장르정리[[#This Row],[Sport]]),1,0)),1,0)</f>
        <v>0</v>
      </c>
      <c r="J30" s="3">
        <f>IF(AND(IF('차트 정리 표'!$Q$2 = 표메인[[#This Row],[연령대]], 1, 0),IF(COUNT(표장르정리[[#This Row],[Stealth]]),1,0)),1,0)</f>
        <v>0</v>
      </c>
      <c r="K30" s="3">
        <f>IF(AND(IF('차트 정리 표'!$Q$2 = 표메인[[#This Row],[연령대]], 1, 0),IF(COUNT(표장르정리[[#This Row],[Strategy]]),1,0)),1,0)</f>
        <v>0</v>
      </c>
      <c r="L30" s="3">
        <f>IF(AND(IF('차트 정리 표'!$Q$2 = 표메인[[#This Row],[연령대]], 1, 0),IF(COUNT(표장르정리[[#This Row],[Puzzle]]),1,0)),1,0)</f>
        <v>0</v>
      </c>
      <c r="M30" s="3">
        <f>IF(AND(IF('차트 정리 표'!$Q$2 = 표메인[[#This Row],[연령대]], 1, 0),IF(COUNT(표장르정리[[#This Row],[Board]]),1,0)),1,0)</f>
        <v>0</v>
      </c>
      <c r="N30" s="3">
        <f>IF(AND(IF('차트 정리 표'!$Q$2 = 표메인[[#This Row],[연령대]], 1, 0),IF(COUNT(표장르정리[[#This Row],[Arcade]]),1,0)),1,0)</f>
        <v>0</v>
      </c>
      <c r="O30" s="3">
        <f>IF(AND(IF('차트 정리 표'!$Q$2 = 표메인[[#This Row],[연령대]], 1, 0),IF(COUNT(표장르정리[[#This Row],[Simulation]]),1,0)),1,0)</f>
        <v>0</v>
      </c>
      <c r="P30" s="34">
        <f>IF(AND(IF('차트 정리 표'!$Q$19 = 표메인[[#This Row],[연령대]], 1, 0),IF('차트 정리 표'!$J$20=표메인[[#This Row],[타격감
시각적 효과]],1,0)),1,0)</f>
        <v>0</v>
      </c>
      <c r="Q30" s="34">
        <f>IF(AND(IF('차트 정리 표'!$Q$19 = 표메인[[#This Row],[연령대]], 1, 0),IF('차트 정리 표'!$J$21=표메인[[#This Row],[타격감
시각적 효과]],1,0)),1,0)</f>
        <v>0</v>
      </c>
      <c r="R30" s="34">
        <f>IF(AND(IF('차트 정리 표'!$Q$19 = 표메인[[#This Row],[연령대]], 1, 0),IF('차트 정리 표'!$J$22=표메인[[#This Row],[타격감
시각적 효과]],1,0)),1,0)</f>
        <v>0</v>
      </c>
      <c r="S30" s="34">
        <f>IF(AND(IF('차트 정리 표'!$Q$19 = 표메인[[#This Row],[연령대]], 1, 0),IF('차트 정리 표'!$J$23=표메인[[#This Row],[타격감
시각적 효과]],1,0)),1,0)</f>
        <v>0</v>
      </c>
      <c r="T30" s="34">
        <f>IF(AND(IF('차트 정리 표'!$Q$25 = 표메인[[#This Row],[연령대]], 1, 0),IF('차트 정리 표'!$J$26=표메인[게임몰입도
청각적 효과],1,0)),1,0)</f>
        <v>0</v>
      </c>
      <c r="U30" s="34">
        <f>IF(AND(IF('차트 정리 표'!$Q$25 = 표메인[[#This Row],[연령대]], 1, 0),IF('차트 정리 표'!$J$27=표메인[게임몰입도
청각적 효과],1,0)),1,0)</f>
        <v>0</v>
      </c>
      <c r="V30" s="34">
        <f>IF(AND(IF('차트 정리 표'!$Q$25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표'!$Q$2 = 표메인[[#This Row],[연령대]], 1, 0),IF(COUNT(표장르정리[[#This Row],[RPG]]),1,0)), 1, 0)</f>
        <v>0</v>
      </c>
      <c r="B31" s="3">
        <f>IF(AND(IF('차트 정리 표'!$Q$2 = 표메인[[#This Row],[연령대]], 1, 0),IF(COUNT(표장르정리[[#This Row],[AOS]]),1,0)),1,0)</f>
        <v>0</v>
      </c>
      <c r="C31" s="3">
        <f>IF(AND(IF('차트 정리 표'!$Q$2 = 표메인[[#This Row],[연령대]], 1, 0),IF(COUNT(표장르정리[[#This Row],[FPS]]),1,0)),1,0)</f>
        <v>0</v>
      </c>
      <c r="D31" s="3">
        <f>IF(AND(IF('차트 정리 표'!$Q$2 = 표메인[[#This Row],[연령대]], 1, 0),IF(COUNT(표장르정리[[#This Row],[CCG]]),1,0)),1,0)</f>
        <v>0</v>
      </c>
      <c r="E31" s="3">
        <f>IF(AND(IF('차트 정리 표'!$Q$2 = 표메인[[#This Row],[연령대]], 1, 0),IF(COUNT(표장르정리[[#This Row],[Roguelike]]),1,0)),1,0)</f>
        <v>0</v>
      </c>
      <c r="F31" s="3">
        <f>IF(AND(IF('차트 정리 표'!$Q$2 = 표메인[[#This Row],[연령대]], 1, 0),IF(COUNT(표장르정리[[#This Row],[Soulslike]]),1,0)),1,0)</f>
        <v>0</v>
      </c>
      <c r="G31" s="3">
        <f>IF(AND(IF('차트 정리 표'!$Q$2 = 표메인[[#This Row],[연령대]], 1, 0),IF(COUNT(표장르정리[[#This Row],[Rhythm]]),1,0)),1,0)</f>
        <v>0</v>
      </c>
      <c r="H31" s="3">
        <f>IF(AND(IF('차트 정리 표'!$Q$2 = 표메인[[#This Row],[연령대]], 1, 0),IF(COUNT(표장르정리[[#This Row],[Racing]]),1,0)),1,0)</f>
        <v>0</v>
      </c>
      <c r="I31" s="3">
        <f>IF(AND(IF('차트 정리 표'!$Q$2 = 표메인[[#This Row],[연령대]], 1, 0),IF(COUNT(표장르정리[[#This Row],[Sport]]),1,0)),1,0)</f>
        <v>0</v>
      </c>
      <c r="J31" s="3">
        <f>IF(AND(IF('차트 정리 표'!$Q$2 = 표메인[[#This Row],[연령대]], 1, 0),IF(COUNT(표장르정리[[#This Row],[Stealth]]),1,0)),1,0)</f>
        <v>0</v>
      </c>
      <c r="K31" s="3">
        <f>IF(AND(IF('차트 정리 표'!$Q$2 = 표메인[[#This Row],[연령대]], 1, 0),IF(COUNT(표장르정리[[#This Row],[Strategy]]),1,0)),1,0)</f>
        <v>0</v>
      </c>
      <c r="L31" s="3">
        <f>IF(AND(IF('차트 정리 표'!$Q$2 = 표메인[[#This Row],[연령대]], 1, 0),IF(COUNT(표장르정리[[#This Row],[Puzzle]]),1,0)),1,0)</f>
        <v>0</v>
      </c>
      <c r="M31" s="3">
        <f>IF(AND(IF('차트 정리 표'!$Q$2 = 표메인[[#This Row],[연령대]], 1, 0),IF(COUNT(표장르정리[[#This Row],[Board]]),1,0)),1,0)</f>
        <v>0</v>
      </c>
      <c r="N31" s="3">
        <f>IF(AND(IF('차트 정리 표'!$Q$2 = 표메인[[#This Row],[연령대]], 1, 0),IF(COUNT(표장르정리[[#This Row],[Arcade]]),1,0)),1,0)</f>
        <v>0</v>
      </c>
      <c r="O31" s="3">
        <f>IF(AND(IF('차트 정리 표'!$Q$2 = 표메인[[#This Row],[연령대]], 1, 0),IF(COUNT(표장르정리[[#This Row],[Simulation]]),1,0)),1,0)</f>
        <v>0</v>
      </c>
      <c r="P31" s="34">
        <f>IF(AND(IF('차트 정리 표'!$Q$19 = 표메인[[#This Row],[연령대]], 1, 0),IF('차트 정리 표'!$J$20=표메인[[#This Row],[타격감
시각적 효과]],1,0)),1,0)</f>
        <v>0</v>
      </c>
      <c r="Q31" s="34">
        <f>IF(AND(IF('차트 정리 표'!$Q$19 = 표메인[[#This Row],[연령대]], 1, 0),IF('차트 정리 표'!$J$21=표메인[[#This Row],[타격감
시각적 효과]],1,0)),1,0)</f>
        <v>0</v>
      </c>
      <c r="R31" s="34">
        <f>IF(AND(IF('차트 정리 표'!$Q$19 = 표메인[[#This Row],[연령대]], 1, 0),IF('차트 정리 표'!$J$22=표메인[[#This Row],[타격감
시각적 효과]],1,0)),1,0)</f>
        <v>0</v>
      </c>
      <c r="S31" s="34">
        <f>IF(AND(IF('차트 정리 표'!$Q$19 = 표메인[[#This Row],[연령대]], 1, 0),IF('차트 정리 표'!$J$23=표메인[[#This Row],[타격감
시각적 효과]],1,0)),1,0)</f>
        <v>0</v>
      </c>
      <c r="T31" s="34">
        <f>IF(AND(IF('차트 정리 표'!$Q$25 = 표메인[[#This Row],[연령대]], 1, 0),IF('차트 정리 표'!$J$26=표메인[게임몰입도
청각적 효과],1,0)),1,0)</f>
        <v>0</v>
      </c>
      <c r="U31" s="34">
        <f>IF(AND(IF('차트 정리 표'!$Q$25 = 표메인[[#This Row],[연령대]], 1, 0),IF('차트 정리 표'!$J$27=표메인[게임몰입도
청각적 효과],1,0)),1,0)</f>
        <v>0</v>
      </c>
      <c r="V31" s="34">
        <f>IF(AND(IF('차트 정리 표'!$Q$25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표'!$Q$2 = 표메인[[#This Row],[연령대]], 1, 0),IF(COUNT(표장르정리[[#This Row],[RPG]]),1,0)), 1, 0)</f>
        <v>0</v>
      </c>
      <c r="B32" s="3">
        <f>IF(AND(IF('차트 정리 표'!$Q$2 = 표메인[[#This Row],[연령대]], 1, 0),IF(COUNT(표장르정리[[#This Row],[AOS]]),1,0)),1,0)</f>
        <v>0</v>
      </c>
      <c r="C32" s="3">
        <f>IF(AND(IF('차트 정리 표'!$Q$2 = 표메인[[#This Row],[연령대]], 1, 0),IF(COUNT(표장르정리[[#This Row],[FPS]]),1,0)),1,0)</f>
        <v>0</v>
      </c>
      <c r="D32" s="3">
        <f>IF(AND(IF('차트 정리 표'!$Q$2 = 표메인[[#This Row],[연령대]], 1, 0),IF(COUNT(표장르정리[[#This Row],[CCG]]),1,0)),1,0)</f>
        <v>0</v>
      </c>
      <c r="E32" s="3">
        <f>IF(AND(IF('차트 정리 표'!$Q$2 = 표메인[[#This Row],[연령대]], 1, 0),IF(COUNT(표장르정리[[#This Row],[Roguelike]]),1,0)),1,0)</f>
        <v>0</v>
      </c>
      <c r="F32" s="3">
        <f>IF(AND(IF('차트 정리 표'!$Q$2 = 표메인[[#This Row],[연령대]], 1, 0),IF(COUNT(표장르정리[[#This Row],[Soulslike]]),1,0)),1,0)</f>
        <v>0</v>
      </c>
      <c r="G32" s="3">
        <f>IF(AND(IF('차트 정리 표'!$Q$2 = 표메인[[#This Row],[연령대]], 1, 0),IF(COUNT(표장르정리[[#This Row],[Rhythm]]),1,0)),1,0)</f>
        <v>0</v>
      </c>
      <c r="H32" s="3">
        <f>IF(AND(IF('차트 정리 표'!$Q$2 = 표메인[[#This Row],[연령대]], 1, 0),IF(COUNT(표장르정리[[#This Row],[Racing]]),1,0)),1,0)</f>
        <v>0</v>
      </c>
      <c r="I32" s="3">
        <f>IF(AND(IF('차트 정리 표'!$Q$2 = 표메인[[#This Row],[연령대]], 1, 0),IF(COUNT(표장르정리[[#This Row],[Sport]]),1,0)),1,0)</f>
        <v>0</v>
      </c>
      <c r="J32" s="3">
        <f>IF(AND(IF('차트 정리 표'!$Q$2 = 표메인[[#This Row],[연령대]], 1, 0),IF(COUNT(표장르정리[[#This Row],[Stealth]]),1,0)),1,0)</f>
        <v>0</v>
      </c>
      <c r="K32" s="3">
        <f>IF(AND(IF('차트 정리 표'!$Q$2 = 표메인[[#This Row],[연령대]], 1, 0),IF(COUNT(표장르정리[[#This Row],[Strategy]]),1,0)),1,0)</f>
        <v>0</v>
      </c>
      <c r="L32" s="3">
        <f>IF(AND(IF('차트 정리 표'!$Q$2 = 표메인[[#This Row],[연령대]], 1, 0),IF(COUNT(표장르정리[[#This Row],[Puzzle]]),1,0)),1,0)</f>
        <v>0</v>
      </c>
      <c r="M32" s="3">
        <f>IF(AND(IF('차트 정리 표'!$Q$2 = 표메인[[#This Row],[연령대]], 1, 0),IF(COUNT(표장르정리[[#This Row],[Board]]),1,0)),1,0)</f>
        <v>0</v>
      </c>
      <c r="N32" s="3">
        <f>IF(AND(IF('차트 정리 표'!$Q$2 = 표메인[[#This Row],[연령대]], 1, 0),IF(COUNT(표장르정리[[#This Row],[Arcade]]),1,0)),1,0)</f>
        <v>0</v>
      </c>
      <c r="O32" s="3">
        <f>IF(AND(IF('차트 정리 표'!$Q$2 = 표메인[[#This Row],[연령대]], 1, 0),IF(COUNT(표장르정리[[#This Row],[Simulation]]),1,0)),1,0)</f>
        <v>0</v>
      </c>
      <c r="P32" s="34">
        <f>IF(AND(IF('차트 정리 표'!$Q$19 = 표메인[[#This Row],[연령대]], 1, 0),IF('차트 정리 표'!$J$20=표메인[[#This Row],[타격감
시각적 효과]],1,0)),1,0)</f>
        <v>0</v>
      </c>
      <c r="Q32" s="34">
        <f>IF(AND(IF('차트 정리 표'!$Q$19 = 표메인[[#This Row],[연령대]], 1, 0),IF('차트 정리 표'!$J$21=표메인[[#This Row],[타격감
시각적 효과]],1,0)),1,0)</f>
        <v>0</v>
      </c>
      <c r="R32" s="34">
        <f>IF(AND(IF('차트 정리 표'!$Q$19 = 표메인[[#This Row],[연령대]], 1, 0),IF('차트 정리 표'!$J$22=표메인[[#This Row],[타격감
시각적 효과]],1,0)),1,0)</f>
        <v>0</v>
      </c>
      <c r="S32" s="34">
        <f>IF(AND(IF('차트 정리 표'!$Q$19 = 표메인[[#This Row],[연령대]], 1, 0),IF('차트 정리 표'!$J$23=표메인[[#This Row],[타격감
시각적 효과]],1,0)),1,0)</f>
        <v>0</v>
      </c>
      <c r="T32" s="34">
        <f>IF(AND(IF('차트 정리 표'!$Q$25 = 표메인[[#This Row],[연령대]], 1, 0),IF('차트 정리 표'!$J$26=표메인[게임몰입도
청각적 효과],1,0)),1,0)</f>
        <v>0</v>
      </c>
      <c r="U32" s="34">
        <f>IF(AND(IF('차트 정리 표'!$Q$25 = 표메인[[#This Row],[연령대]], 1, 0),IF('차트 정리 표'!$J$27=표메인[게임몰입도
청각적 효과],1,0)),1,0)</f>
        <v>0</v>
      </c>
      <c r="V32" s="34">
        <f>IF(AND(IF('차트 정리 표'!$Q$25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표'!$Q$2 = 표메인[[#This Row],[연령대]], 1, 0),IF(COUNT(표장르정리[[#This Row],[RPG]]),1,0)), 1, 0)</f>
        <v>0</v>
      </c>
      <c r="B33" s="3">
        <f>IF(AND(IF('차트 정리 표'!$Q$2 = 표메인[[#This Row],[연령대]], 1, 0),IF(COUNT(표장르정리[[#This Row],[AOS]]),1,0)),1,0)</f>
        <v>0</v>
      </c>
      <c r="C33" s="3">
        <f>IF(AND(IF('차트 정리 표'!$Q$2 = 표메인[[#This Row],[연령대]], 1, 0),IF(COUNT(표장르정리[[#This Row],[FPS]]),1,0)),1,0)</f>
        <v>0</v>
      </c>
      <c r="D33" s="3">
        <f>IF(AND(IF('차트 정리 표'!$Q$2 = 표메인[[#This Row],[연령대]], 1, 0),IF(COUNT(표장르정리[[#This Row],[CCG]]),1,0)),1,0)</f>
        <v>0</v>
      </c>
      <c r="E33" s="3">
        <f>IF(AND(IF('차트 정리 표'!$Q$2 = 표메인[[#This Row],[연령대]], 1, 0),IF(COUNT(표장르정리[[#This Row],[Roguelike]]),1,0)),1,0)</f>
        <v>0</v>
      </c>
      <c r="F33" s="3">
        <f>IF(AND(IF('차트 정리 표'!$Q$2 = 표메인[[#This Row],[연령대]], 1, 0),IF(COUNT(표장르정리[[#This Row],[Soulslike]]),1,0)),1,0)</f>
        <v>0</v>
      </c>
      <c r="G33" s="3">
        <f>IF(AND(IF('차트 정리 표'!$Q$2 = 표메인[[#This Row],[연령대]], 1, 0),IF(COUNT(표장르정리[[#This Row],[Rhythm]]),1,0)),1,0)</f>
        <v>0</v>
      </c>
      <c r="H33" s="3">
        <f>IF(AND(IF('차트 정리 표'!$Q$2 = 표메인[[#This Row],[연령대]], 1, 0),IF(COUNT(표장르정리[[#This Row],[Racing]]),1,0)),1,0)</f>
        <v>0</v>
      </c>
      <c r="I33" s="3">
        <f>IF(AND(IF('차트 정리 표'!$Q$2 = 표메인[[#This Row],[연령대]], 1, 0),IF(COUNT(표장르정리[[#This Row],[Sport]]),1,0)),1,0)</f>
        <v>0</v>
      </c>
      <c r="J33" s="3">
        <f>IF(AND(IF('차트 정리 표'!$Q$2 = 표메인[[#This Row],[연령대]], 1, 0),IF(COUNT(표장르정리[[#This Row],[Stealth]]),1,0)),1,0)</f>
        <v>0</v>
      </c>
      <c r="K33" s="3">
        <f>IF(AND(IF('차트 정리 표'!$Q$2 = 표메인[[#This Row],[연령대]], 1, 0),IF(COUNT(표장르정리[[#This Row],[Strategy]]),1,0)),1,0)</f>
        <v>0</v>
      </c>
      <c r="L33" s="3">
        <f>IF(AND(IF('차트 정리 표'!$Q$2 = 표메인[[#This Row],[연령대]], 1, 0),IF(COUNT(표장르정리[[#This Row],[Puzzle]]),1,0)),1,0)</f>
        <v>0</v>
      </c>
      <c r="M33" s="3">
        <f>IF(AND(IF('차트 정리 표'!$Q$2 = 표메인[[#This Row],[연령대]], 1, 0),IF(COUNT(표장르정리[[#This Row],[Board]]),1,0)),1,0)</f>
        <v>0</v>
      </c>
      <c r="N33" s="3">
        <f>IF(AND(IF('차트 정리 표'!$Q$2 = 표메인[[#This Row],[연령대]], 1, 0),IF(COUNT(표장르정리[[#This Row],[Arcade]]),1,0)),1,0)</f>
        <v>0</v>
      </c>
      <c r="O33" s="3">
        <f>IF(AND(IF('차트 정리 표'!$Q$2 = 표메인[[#This Row],[연령대]], 1, 0),IF(COUNT(표장르정리[[#This Row],[Simulation]]),1,0)),1,0)</f>
        <v>0</v>
      </c>
      <c r="P33" s="34">
        <f>IF(AND(IF('차트 정리 표'!$Q$19 = 표메인[[#This Row],[연령대]], 1, 0),IF('차트 정리 표'!$J$20=표메인[[#This Row],[타격감
시각적 효과]],1,0)),1,0)</f>
        <v>0</v>
      </c>
      <c r="Q33" s="34">
        <f>IF(AND(IF('차트 정리 표'!$Q$19 = 표메인[[#This Row],[연령대]], 1, 0),IF('차트 정리 표'!$J$21=표메인[[#This Row],[타격감
시각적 효과]],1,0)),1,0)</f>
        <v>0</v>
      </c>
      <c r="R33" s="34">
        <f>IF(AND(IF('차트 정리 표'!$Q$19 = 표메인[[#This Row],[연령대]], 1, 0),IF('차트 정리 표'!$J$22=표메인[[#This Row],[타격감
시각적 효과]],1,0)),1,0)</f>
        <v>0</v>
      </c>
      <c r="S33" s="34">
        <f>IF(AND(IF('차트 정리 표'!$Q$19 = 표메인[[#This Row],[연령대]], 1, 0),IF('차트 정리 표'!$J$23=표메인[[#This Row],[타격감
시각적 효과]],1,0)),1,0)</f>
        <v>0</v>
      </c>
      <c r="T33" s="34">
        <f>IF(AND(IF('차트 정리 표'!$Q$25 = 표메인[[#This Row],[연령대]], 1, 0),IF('차트 정리 표'!$J$26=표메인[게임몰입도
청각적 효과],1,0)),1,0)</f>
        <v>0</v>
      </c>
      <c r="U33" s="34">
        <f>IF(AND(IF('차트 정리 표'!$Q$25 = 표메인[[#This Row],[연령대]], 1, 0),IF('차트 정리 표'!$J$27=표메인[게임몰입도
청각적 효과],1,0)),1,0)</f>
        <v>0</v>
      </c>
      <c r="V33" s="34">
        <f>IF(AND(IF('차트 정리 표'!$Q$25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표'!$Q$2 = 표메인[[#This Row],[연령대]], 1, 0),IF(COUNT(표장르정리[[#This Row],[RPG]]),1,0)), 1, 0)</f>
        <v>0</v>
      </c>
      <c r="B34" s="3">
        <f>IF(AND(IF('차트 정리 표'!$Q$2 = 표메인[[#This Row],[연령대]], 1, 0),IF(COUNT(표장르정리[[#This Row],[AOS]]),1,0)),1,0)</f>
        <v>0</v>
      </c>
      <c r="C34" s="3">
        <f>IF(AND(IF('차트 정리 표'!$Q$2 = 표메인[[#This Row],[연령대]], 1, 0),IF(COUNT(표장르정리[[#This Row],[FPS]]),1,0)),1,0)</f>
        <v>0</v>
      </c>
      <c r="D34" s="3">
        <f>IF(AND(IF('차트 정리 표'!$Q$2 = 표메인[[#This Row],[연령대]], 1, 0),IF(COUNT(표장르정리[[#This Row],[CCG]]),1,0)),1,0)</f>
        <v>0</v>
      </c>
      <c r="E34" s="3">
        <f>IF(AND(IF('차트 정리 표'!$Q$2 = 표메인[[#This Row],[연령대]], 1, 0),IF(COUNT(표장르정리[[#This Row],[Roguelike]]),1,0)),1,0)</f>
        <v>0</v>
      </c>
      <c r="F34" s="3">
        <f>IF(AND(IF('차트 정리 표'!$Q$2 = 표메인[[#This Row],[연령대]], 1, 0),IF(COUNT(표장르정리[[#This Row],[Soulslike]]),1,0)),1,0)</f>
        <v>0</v>
      </c>
      <c r="G34" s="3">
        <f>IF(AND(IF('차트 정리 표'!$Q$2 = 표메인[[#This Row],[연령대]], 1, 0),IF(COUNT(표장르정리[[#This Row],[Rhythm]]),1,0)),1,0)</f>
        <v>0</v>
      </c>
      <c r="H34" s="3">
        <f>IF(AND(IF('차트 정리 표'!$Q$2 = 표메인[[#This Row],[연령대]], 1, 0),IF(COUNT(표장르정리[[#This Row],[Racing]]),1,0)),1,0)</f>
        <v>0</v>
      </c>
      <c r="I34" s="3">
        <f>IF(AND(IF('차트 정리 표'!$Q$2 = 표메인[[#This Row],[연령대]], 1, 0),IF(COUNT(표장르정리[[#This Row],[Sport]]),1,0)),1,0)</f>
        <v>0</v>
      </c>
      <c r="J34" s="3">
        <f>IF(AND(IF('차트 정리 표'!$Q$2 = 표메인[[#This Row],[연령대]], 1, 0),IF(COUNT(표장르정리[[#This Row],[Stealth]]),1,0)),1,0)</f>
        <v>0</v>
      </c>
      <c r="K34" s="3">
        <f>IF(AND(IF('차트 정리 표'!$Q$2 = 표메인[[#This Row],[연령대]], 1, 0),IF(COUNT(표장르정리[[#This Row],[Strategy]]),1,0)),1,0)</f>
        <v>0</v>
      </c>
      <c r="L34" s="3">
        <f>IF(AND(IF('차트 정리 표'!$Q$2 = 표메인[[#This Row],[연령대]], 1, 0),IF(COUNT(표장르정리[[#This Row],[Puzzle]]),1,0)),1,0)</f>
        <v>0</v>
      </c>
      <c r="M34" s="3">
        <f>IF(AND(IF('차트 정리 표'!$Q$2 = 표메인[[#This Row],[연령대]], 1, 0),IF(COUNT(표장르정리[[#This Row],[Board]]),1,0)),1,0)</f>
        <v>0</v>
      </c>
      <c r="N34" s="3">
        <f>IF(AND(IF('차트 정리 표'!$Q$2 = 표메인[[#This Row],[연령대]], 1, 0),IF(COUNT(표장르정리[[#This Row],[Arcade]]),1,0)),1,0)</f>
        <v>0</v>
      </c>
      <c r="O34" s="3">
        <f>IF(AND(IF('차트 정리 표'!$Q$2 = 표메인[[#This Row],[연령대]], 1, 0),IF(COUNT(표장르정리[[#This Row],[Simulation]]),1,0)),1,0)</f>
        <v>0</v>
      </c>
      <c r="P34" s="34">
        <f>IF(AND(IF('차트 정리 표'!$Q$19 = 표메인[[#This Row],[연령대]], 1, 0),IF('차트 정리 표'!$J$20=표메인[[#This Row],[타격감
시각적 효과]],1,0)),1,0)</f>
        <v>0</v>
      </c>
      <c r="Q34" s="34">
        <f>IF(AND(IF('차트 정리 표'!$Q$19 = 표메인[[#This Row],[연령대]], 1, 0),IF('차트 정리 표'!$J$21=표메인[[#This Row],[타격감
시각적 효과]],1,0)),1,0)</f>
        <v>0</v>
      </c>
      <c r="R34" s="34">
        <f>IF(AND(IF('차트 정리 표'!$Q$19 = 표메인[[#This Row],[연령대]], 1, 0),IF('차트 정리 표'!$J$22=표메인[[#This Row],[타격감
시각적 효과]],1,0)),1,0)</f>
        <v>0</v>
      </c>
      <c r="S34" s="34">
        <f>IF(AND(IF('차트 정리 표'!$Q$19 = 표메인[[#This Row],[연령대]], 1, 0),IF('차트 정리 표'!$J$23=표메인[[#This Row],[타격감
시각적 효과]],1,0)),1,0)</f>
        <v>0</v>
      </c>
      <c r="T34" s="34">
        <f>IF(AND(IF('차트 정리 표'!$Q$25 = 표메인[[#This Row],[연령대]], 1, 0),IF('차트 정리 표'!$J$26=표메인[게임몰입도
청각적 효과],1,0)),1,0)</f>
        <v>0</v>
      </c>
      <c r="U34" s="34">
        <f>IF(AND(IF('차트 정리 표'!$Q$25 = 표메인[[#This Row],[연령대]], 1, 0),IF('차트 정리 표'!$J$27=표메인[게임몰입도
청각적 효과],1,0)),1,0)</f>
        <v>0</v>
      </c>
      <c r="V34" s="34">
        <f>IF(AND(IF('차트 정리 표'!$Q$25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표'!$Q$2 = 표메인[[#This Row],[연령대]], 1, 0),IF(COUNT(표장르정리[[#This Row],[RPG]]),1,0)), 1, 0)</f>
        <v>0</v>
      </c>
      <c r="B35" s="3">
        <f>IF(AND(IF('차트 정리 표'!$Q$2 = 표메인[[#This Row],[연령대]], 1, 0),IF(COUNT(표장르정리[[#This Row],[AOS]]),1,0)),1,0)</f>
        <v>0</v>
      </c>
      <c r="C35" s="3">
        <f>IF(AND(IF('차트 정리 표'!$Q$2 = 표메인[[#This Row],[연령대]], 1, 0),IF(COUNT(표장르정리[[#This Row],[FPS]]),1,0)),1,0)</f>
        <v>0</v>
      </c>
      <c r="D35" s="3">
        <f>IF(AND(IF('차트 정리 표'!$Q$2 = 표메인[[#This Row],[연령대]], 1, 0),IF(COUNT(표장르정리[[#This Row],[CCG]]),1,0)),1,0)</f>
        <v>0</v>
      </c>
      <c r="E35" s="3">
        <f>IF(AND(IF('차트 정리 표'!$Q$2 = 표메인[[#This Row],[연령대]], 1, 0),IF(COUNT(표장르정리[[#This Row],[Roguelike]]),1,0)),1,0)</f>
        <v>0</v>
      </c>
      <c r="F35" s="3">
        <f>IF(AND(IF('차트 정리 표'!$Q$2 = 표메인[[#This Row],[연령대]], 1, 0),IF(COUNT(표장르정리[[#This Row],[Soulslike]]),1,0)),1,0)</f>
        <v>0</v>
      </c>
      <c r="G35" s="3">
        <f>IF(AND(IF('차트 정리 표'!$Q$2 = 표메인[[#This Row],[연령대]], 1, 0),IF(COUNT(표장르정리[[#This Row],[Rhythm]]),1,0)),1,0)</f>
        <v>0</v>
      </c>
      <c r="H35" s="3">
        <f>IF(AND(IF('차트 정리 표'!$Q$2 = 표메인[[#This Row],[연령대]], 1, 0),IF(COUNT(표장르정리[[#This Row],[Racing]]),1,0)),1,0)</f>
        <v>0</v>
      </c>
      <c r="I35" s="3">
        <f>IF(AND(IF('차트 정리 표'!$Q$2 = 표메인[[#This Row],[연령대]], 1, 0),IF(COUNT(표장르정리[[#This Row],[Sport]]),1,0)),1,0)</f>
        <v>0</v>
      </c>
      <c r="J35" s="3">
        <f>IF(AND(IF('차트 정리 표'!$Q$2 = 표메인[[#This Row],[연령대]], 1, 0),IF(COUNT(표장르정리[[#This Row],[Stealth]]),1,0)),1,0)</f>
        <v>0</v>
      </c>
      <c r="K35" s="3">
        <f>IF(AND(IF('차트 정리 표'!$Q$2 = 표메인[[#This Row],[연령대]], 1, 0),IF(COUNT(표장르정리[[#This Row],[Strategy]]),1,0)),1,0)</f>
        <v>0</v>
      </c>
      <c r="L35" s="3">
        <f>IF(AND(IF('차트 정리 표'!$Q$2 = 표메인[[#This Row],[연령대]], 1, 0),IF(COUNT(표장르정리[[#This Row],[Puzzle]]),1,0)),1,0)</f>
        <v>0</v>
      </c>
      <c r="M35" s="3">
        <f>IF(AND(IF('차트 정리 표'!$Q$2 = 표메인[[#This Row],[연령대]], 1, 0),IF(COUNT(표장르정리[[#This Row],[Board]]),1,0)),1,0)</f>
        <v>0</v>
      </c>
      <c r="N35" s="3">
        <f>IF(AND(IF('차트 정리 표'!$Q$2 = 표메인[[#This Row],[연령대]], 1, 0),IF(COUNT(표장르정리[[#This Row],[Arcade]]),1,0)),1,0)</f>
        <v>0</v>
      </c>
      <c r="O35" s="3">
        <f>IF(AND(IF('차트 정리 표'!$Q$2 = 표메인[[#This Row],[연령대]], 1, 0),IF(COUNT(표장르정리[[#This Row],[Simulation]]),1,0)),1,0)</f>
        <v>0</v>
      </c>
      <c r="P35" s="34">
        <f>IF(AND(IF('차트 정리 표'!$Q$19 = 표메인[[#This Row],[연령대]], 1, 0),IF('차트 정리 표'!$J$20=표메인[[#This Row],[타격감
시각적 효과]],1,0)),1,0)</f>
        <v>0</v>
      </c>
      <c r="Q35" s="34">
        <f>IF(AND(IF('차트 정리 표'!$Q$19 = 표메인[[#This Row],[연령대]], 1, 0),IF('차트 정리 표'!$J$21=표메인[[#This Row],[타격감
시각적 효과]],1,0)),1,0)</f>
        <v>0</v>
      </c>
      <c r="R35" s="34">
        <f>IF(AND(IF('차트 정리 표'!$Q$19 = 표메인[[#This Row],[연령대]], 1, 0),IF('차트 정리 표'!$J$22=표메인[[#This Row],[타격감
시각적 효과]],1,0)),1,0)</f>
        <v>0</v>
      </c>
      <c r="S35" s="34">
        <f>IF(AND(IF('차트 정리 표'!$Q$19 = 표메인[[#This Row],[연령대]], 1, 0),IF('차트 정리 표'!$J$23=표메인[[#This Row],[타격감
시각적 효과]],1,0)),1,0)</f>
        <v>0</v>
      </c>
      <c r="T35" s="34">
        <f>IF(AND(IF('차트 정리 표'!$Q$25 = 표메인[[#This Row],[연령대]], 1, 0),IF('차트 정리 표'!$J$26=표메인[게임몰입도
청각적 효과],1,0)),1,0)</f>
        <v>0</v>
      </c>
      <c r="U35" s="34">
        <f>IF(AND(IF('차트 정리 표'!$Q$25 = 표메인[[#This Row],[연령대]], 1, 0),IF('차트 정리 표'!$J$27=표메인[게임몰입도
청각적 효과],1,0)),1,0)</f>
        <v>0</v>
      </c>
      <c r="V35" s="34">
        <f>IF(AND(IF('차트 정리 표'!$Q$25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표'!$Q$2 = 표메인[[#This Row],[연령대]], 1, 0),IF(COUNT(표장르정리[[#This Row],[RPG]]),1,0)), 1, 0)</f>
        <v>0</v>
      </c>
      <c r="B36" s="3">
        <f>IF(AND(IF('차트 정리 표'!$Q$2 = 표메인[[#This Row],[연령대]], 1, 0),IF(COUNT(표장르정리[[#This Row],[AOS]]),1,0)),1,0)</f>
        <v>0</v>
      </c>
      <c r="C36" s="3">
        <f>IF(AND(IF('차트 정리 표'!$Q$2 = 표메인[[#This Row],[연령대]], 1, 0),IF(COUNT(표장르정리[[#This Row],[FPS]]),1,0)),1,0)</f>
        <v>0</v>
      </c>
      <c r="D36" s="3">
        <f>IF(AND(IF('차트 정리 표'!$Q$2 = 표메인[[#This Row],[연령대]], 1, 0),IF(COUNT(표장르정리[[#This Row],[CCG]]),1,0)),1,0)</f>
        <v>0</v>
      </c>
      <c r="E36" s="3">
        <f>IF(AND(IF('차트 정리 표'!$Q$2 = 표메인[[#This Row],[연령대]], 1, 0),IF(COUNT(표장르정리[[#This Row],[Roguelike]]),1,0)),1,0)</f>
        <v>0</v>
      </c>
      <c r="F36" s="3">
        <f>IF(AND(IF('차트 정리 표'!$Q$2 = 표메인[[#This Row],[연령대]], 1, 0),IF(COUNT(표장르정리[[#This Row],[Soulslike]]),1,0)),1,0)</f>
        <v>0</v>
      </c>
      <c r="G36" s="3">
        <f>IF(AND(IF('차트 정리 표'!$Q$2 = 표메인[[#This Row],[연령대]], 1, 0),IF(COUNT(표장르정리[[#This Row],[Rhythm]]),1,0)),1,0)</f>
        <v>0</v>
      </c>
      <c r="H36" s="3">
        <f>IF(AND(IF('차트 정리 표'!$Q$2 = 표메인[[#This Row],[연령대]], 1, 0),IF(COUNT(표장르정리[[#This Row],[Racing]]),1,0)),1,0)</f>
        <v>0</v>
      </c>
      <c r="I36" s="3">
        <f>IF(AND(IF('차트 정리 표'!$Q$2 = 표메인[[#This Row],[연령대]], 1, 0),IF(COUNT(표장르정리[[#This Row],[Sport]]),1,0)),1,0)</f>
        <v>0</v>
      </c>
      <c r="J36" s="3">
        <f>IF(AND(IF('차트 정리 표'!$Q$2 = 표메인[[#This Row],[연령대]], 1, 0),IF(COUNT(표장르정리[[#This Row],[Stealth]]),1,0)),1,0)</f>
        <v>0</v>
      </c>
      <c r="K36" s="3">
        <f>IF(AND(IF('차트 정리 표'!$Q$2 = 표메인[[#This Row],[연령대]], 1, 0),IF(COUNT(표장르정리[[#This Row],[Strategy]]),1,0)),1,0)</f>
        <v>0</v>
      </c>
      <c r="L36" s="3">
        <f>IF(AND(IF('차트 정리 표'!$Q$2 = 표메인[[#This Row],[연령대]], 1, 0),IF(COUNT(표장르정리[[#This Row],[Puzzle]]),1,0)),1,0)</f>
        <v>0</v>
      </c>
      <c r="M36" s="3">
        <f>IF(AND(IF('차트 정리 표'!$Q$2 = 표메인[[#This Row],[연령대]], 1, 0),IF(COUNT(표장르정리[[#This Row],[Board]]),1,0)),1,0)</f>
        <v>0</v>
      </c>
      <c r="N36" s="3">
        <f>IF(AND(IF('차트 정리 표'!$Q$2 = 표메인[[#This Row],[연령대]], 1, 0),IF(COUNT(표장르정리[[#This Row],[Arcade]]),1,0)),1,0)</f>
        <v>0</v>
      </c>
      <c r="O36" s="3">
        <f>IF(AND(IF('차트 정리 표'!$Q$2 = 표메인[[#This Row],[연령대]], 1, 0),IF(COUNT(표장르정리[[#This Row],[Simulation]]),1,0)),1,0)</f>
        <v>0</v>
      </c>
      <c r="P36" s="34">
        <f>IF(AND(IF('차트 정리 표'!$Q$19 = 표메인[[#This Row],[연령대]], 1, 0),IF('차트 정리 표'!$J$20=표메인[[#This Row],[타격감
시각적 효과]],1,0)),1,0)</f>
        <v>0</v>
      </c>
      <c r="Q36" s="34">
        <f>IF(AND(IF('차트 정리 표'!$Q$19 = 표메인[[#This Row],[연령대]], 1, 0),IF('차트 정리 표'!$J$21=표메인[[#This Row],[타격감
시각적 효과]],1,0)),1,0)</f>
        <v>0</v>
      </c>
      <c r="R36" s="34">
        <f>IF(AND(IF('차트 정리 표'!$Q$19 = 표메인[[#This Row],[연령대]], 1, 0),IF('차트 정리 표'!$J$22=표메인[[#This Row],[타격감
시각적 효과]],1,0)),1,0)</f>
        <v>0</v>
      </c>
      <c r="S36" s="34">
        <f>IF(AND(IF('차트 정리 표'!$Q$19 = 표메인[[#This Row],[연령대]], 1, 0),IF('차트 정리 표'!$J$23=표메인[[#This Row],[타격감
시각적 효과]],1,0)),1,0)</f>
        <v>0</v>
      </c>
      <c r="T36" s="34">
        <f>IF(AND(IF('차트 정리 표'!$Q$25 = 표메인[[#This Row],[연령대]], 1, 0),IF('차트 정리 표'!$J$26=표메인[게임몰입도
청각적 효과],1,0)),1,0)</f>
        <v>0</v>
      </c>
      <c r="U36" s="34">
        <f>IF(AND(IF('차트 정리 표'!$Q$25 = 표메인[[#This Row],[연령대]], 1, 0),IF('차트 정리 표'!$J$27=표메인[게임몰입도
청각적 효과],1,0)),1,0)</f>
        <v>0</v>
      </c>
      <c r="V36" s="34">
        <f>IF(AND(IF('차트 정리 표'!$Q$25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표'!$Q$2 = 표메인[[#This Row],[연령대]], 1, 0),IF(COUNT(표장르정리[[#This Row],[RPG]]),1,0)), 1, 0)</f>
        <v>0</v>
      </c>
      <c r="B37" s="3">
        <f>IF(AND(IF('차트 정리 표'!$Q$2 = 표메인[[#This Row],[연령대]], 1, 0),IF(COUNT(표장르정리[[#This Row],[AOS]]),1,0)),1,0)</f>
        <v>0</v>
      </c>
      <c r="C37" s="3">
        <f>IF(AND(IF('차트 정리 표'!$Q$2 = 표메인[[#This Row],[연령대]], 1, 0),IF(COUNT(표장르정리[[#This Row],[FPS]]),1,0)),1,0)</f>
        <v>0</v>
      </c>
      <c r="D37" s="3">
        <f>IF(AND(IF('차트 정리 표'!$Q$2 = 표메인[[#This Row],[연령대]], 1, 0),IF(COUNT(표장르정리[[#This Row],[CCG]]),1,0)),1,0)</f>
        <v>0</v>
      </c>
      <c r="E37" s="3">
        <f>IF(AND(IF('차트 정리 표'!$Q$2 = 표메인[[#This Row],[연령대]], 1, 0),IF(COUNT(표장르정리[[#This Row],[Roguelike]]),1,0)),1,0)</f>
        <v>0</v>
      </c>
      <c r="F37" s="3">
        <f>IF(AND(IF('차트 정리 표'!$Q$2 = 표메인[[#This Row],[연령대]], 1, 0),IF(COUNT(표장르정리[[#This Row],[Soulslike]]),1,0)),1,0)</f>
        <v>0</v>
      </c>
      <c r="G37" s="3">
        <f>IF(AND(IF('차트 정리 표'!$Q$2 = 표메인[[#This Row],[연령대]], 1, 0),IF(COUNT(표장르정리[[#This Row],[Rhythm]]),1,0)),1,0)</f>
        <v>0</v>
      </c>
      <c r="H37" s="3">
        <f>IF(AND(IF('차트 정리 표'!$Q$2 = 표메인[[#This Row],[연령대]], 1, 0),IF(COUNT(표장르정리[[#This Row],[Racing]]),1,0)),1,0)</f>
        <v>0</v>
      </c>
      <c r="I37" s="3">
        <f>IF(AND(IF('차트 정리 표'!$Q$2 = 표메인[[#This Row],[연령대]], 1, 0),IF(COUNT(표장르정리[[#This Row],[Sport]]),1,0)),1,0)</f>
        <v>0</v>
      </c>
      <c r="J37" s="3">
        <f>IF(AND(IF('차트 정리 표'!$Q$2 = 표메인[[#This Row],[연령대]], 1, 0),IF(COUNT(표장르정리[[#This Row],[Stealth]]),1,0)),1,0)</f>
        <v>0</v>
      </c>
      <c r="K37" s="3">
        <f>IF(AND(IF('차트 정리 표'!$Q$2 = 표메인[[#This Row],[연령대]], 1, 0),IF(COUNT(표장르정리[[#This Row],[Strategy]]),1,0)),1,0)</f>
        <v>0</v>
      </c>
      <c r="L37" s="3">
        <f>IF(AND(IF('차트 정리 표'!$Q$2 = 표메인[[#This Row],[연령대]], 1, 0),IF(COUNT(표장르정리[[#This Row],[Puzzle]]),1,0)),1,0)</f>
        <v>0</v>
      </c>
      <c r="M37" s="3">
        <f>IF(AND(IF('차트 정리 표'!$Q$2 = 표메인[[#This Row],[연령대]], 1, 0),IF(COUNT(표장르정리[[#This Row],[Board]]),1,0)),1,0)</f>
        <v>0</v>
      </c>
      <c r="N37" s="3">
        <f>IF(AND(IF('차트 정리 표'!$Q$2 = 표메인[[#This Row],[연령대]], 1, 0),IF(COUNT(표장르정리[[#This Row],[Arcade]]),1,0)),1,0)</f>
        <v>0</v>
      </c>
      <c r="O37" s="3">
        <f>IF(AND(IF('차트 정리 표'!$Q$2 = 표메인[[#This Row],[연령대]], 1, 0),IF(COUNT(표장르정리[[#This Row],[Simulation]]),1,0)),1,0)</f>
        <v>0</v>
      </c>
      <c r="P37" s="34">
        <f>IF(AND(IF('차트 정리 표'!$Q$19 = 표메인[[#This Row],[연령대]], 1, 0),IF('차트 정리 표'!$J$20=표메인[[#This Row],[타격감
시각적 효과]],1,0)),1,0)</f>
        <v>0</v>
      </c>
      <c r="Q37" s="34">
        <f>IF(AND(IF('차트 정리 표'!$Q$19 = 표메인[[#This Row],[연령대]], 1, 0),IF('차트 정리 표'!$J$21=표메인[[#This Row],[타격감
시각적 효과]],1,0)),1,0)</f>
        <v>0</v>
      </c>
      <c r="R37" s="34">
        <f>IF(AND(IF('차트 정리 표'!$Q$19 = 표메인[[#This Row],[연령대]], 1, 0),IF('차트 정리 표'!$J$22=표메인[[#This Row],[타격감
시각적 효과]],1,0)),1,0)</f>
        <v>0</v>
      </c>
      <c r="S37" s="34">
        <f>IF(AND(IF('차트 정리 표'!$Q$19 = 표메인[[#This Row],[연령대]], 1, 0),IF('차트 정리 표'!$J$23=표메인[[#This Row],[타격감
시각적 효과]],1,0)),1,0)</f>
        <v>0</v>
      </c>
      <c r="T37" s="34">
        <f>IF(AND(IF('차트 정리 표'!$Q$25 = 표메인[[#This Row],[연령대]], 1, 0),IF('차트 정리 표'!$J$26=표메인[게임몰입도
청각적 효과],1,0)),1,0)</f>
        <v>0</v>
      </c>
      <c r="U37" s="34">
        <f>IF(AND(IF('차트 정리 표'!$Q$25 = 표메인[[#This Row],[연령대]], 1, 0),IF('차트 정리 표'!$J$27=표메인[게임몰입도
청각적 효과],1,0)),1,0)</f>
        <v>0</v>
      </c>
      <c r="V37" s="34">
        <f>IF(AND(IF('차트 정리 표'!$Q$25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표'!$Q$2 = 표메인[[#This Row],[연령대]], 1, 0),IF(COUNT(표장르정리[[#This Row],[RPG]]),1,0)), 1, 0)</f>
        <v>0</v>
      </c>
      <c r="B38" s="3">
        <f>IF(AND(IF('차트 정리 표'!$Q$2 = 표메인[[#This Row],[연령대]], 1, 0),IF(COUNT(표장르정리[[#This Row],[AOS]]),1,0)),1,0)</f>
        <v>0</v>
      </c>
      <c r="C38" s="3">
        <f>IF(AND(IF('차트 정리 표'!$Q$2 = 표메인[[#This Row],[연령대]], 1, 0),IF(COUNT(표장르정리[[#This Row],[FPS]]),1,0)),1,0)</f>
        <v>0</v>
      </c>
      <c r="D38" s="3">
        <f>IF(AND(IF('차트 정리 표'!$Q$2 = 표메인[[#This Row],[연령대]], 1, 0),IF(COUNT(표장르정리[[#This Row],[CCG]]),1,0)),1,0)</f>
        <v>0</v>
      </c>
      <c r="E38" s="3">
        <f>IF(AND(IF('차트 정리 표'!$Q$2 = 표메인[[#This Row],[연령대]], 1, 0),IF(COUNT(표장르정리[[#This Row],[Roguelike]]),1,0)),1,0)</f>
        <v>0</v>
      </c>
      <c r="F38" s="3">
        <f>IF(AND(IF('차트 정리 표'!$Q$2 = 표메인[[#This Row],[연령대]], 1, 0),IF(COUNT(표장르정리[[#This Row],[Soulslike]]),1,0)),1,0)</f>
        <v>0</v>
      </c>
      <c r="G38" s="3">
        <f>IF(AND(IF('차트 정리 표'!$Q$2 = 표메인[[#This Row],[연령대]], 1, 0),IF(COUNT(표장르정리[[#This Row],[Rhythm]]),1,0)),1,0)</f>
        <v>0</v>
      </c>
      <c r="H38" s="3">
        <f>IF(AND(IF('차트 정리 표'!$Q$2 = 표메인[[#This Row],[연령대]], 1, 0),IF(COUNT(표장르정리[[#This Row],[Racing]]),1,0)),1,0)</f>
        <v>0</v>
      </c>
      <c r="I38" s="3">
        <f>IF(AND(IF('차트 정리 표'!$Q$2 = 표메인[[#This Row],[연령대]], 1, 0),IF(COUNT(표장르정리[[#This Row],[Sport]]),1,0)),1,0)</f>
        <v>0</v>
      </c>
      <c r="J38" s="3">
        <f>IF(AND(IF('차트 정리 표'!$Q$2 = 표메인[[#This Row],[연령대]], 1, 0),IF(COUNT(표장르정리[[#This Row],[Stealth]]),1,0)),1,0)</f>
        <v>0</v>
      </c>
      <c r="K38" s="3">
        <f>IF(AND(IF('차트 정리 표'!$Q$2 = 표메인[[#This Row],[연령대]], 1, 0),IF(COUNT(표장르정리[[#This Row],[Strategy]]),1,0)),1,0)</f>
        <v>0</v>
      </c>
      <c r="L38" s="3">
        <f>IF(AND(IF('차트 정리 표'!$Q$2 = 표메인[[#This Row],[연령대]], 1, 0),IF(COUNT(표장르정리[[#This Row],[Puzzle]]),1,0)),1,0)</f>
        <v>0</v>
      </c>
      <c r="M38" s="3">
        <f>IF(AND(IF('차트 정리 표'!$Q$2 = 표메인[[#This Row],[연령대]], 1, 0),IF(COUNT(표장르정리[[#This Row],[Board]]),1,0)),1,0)</f>
        <v>0</v>
      </c>
      <c r="N38" s="3">
        <f>IF(AND(IF('차트 정리 표'!$Q$2 = 표메인[[#This Row],[연령대]], 1, 0),IF(COUNT(표장르정리[[#This Row],[Arcade]]),1,0)),1,0)</f>
        <v>0</v>
      </c>
      <c r="O38" s="3">
        <f>IF(AND(IF('차트 정리 표'!$Q$2 = 표메인[[#This Row],[연령대]], 1, 0),IF(COUNT(표장르정리[[#This Row],[Simulation]]),1,0)),1,0)</f>
        <v>0</v>
      </c>
      <c r="P38" s="34">
        <f>IF(AND(IF('차트 정리 표'!$Q$19 = 표메인[[#This Row],[연령대]], 1, 0),IF('차트 정리 표'!$J$20=표메인[[#This Row],[타격감
시각적 효과]],1,0)),1,0)</f>
        <v>0</v>
      </c>
      <c r="Q38" s="34">
        <f>IF(AND(IF('차트 정리 표'!$Q$19 = 표메인[[#This Row],[연령대]], 1, 0),IF('차트 정리 표'!$J$21=표메인[[#This Row],[타격감
시각적 효과]],1,0)),1,0)</f>
        <v>0</v>
      </c>
      <c r="R38" s="34">
        <f>IF(AND(IF('차트 정리 표'!$Q$19 = 표메인[[#This Row],[연령대]], 1, 0),IF('차트 정리 표'!$J$22=표메인[[#This Row],[타격감
시각적 효과]],1,0)),1,0)</f>
        <v>0</v>
      </c>
      <c r="S38" s="34">
        <f>IF(AND(IF('차트 정리 표'!$Q$19 = 표메인[[#This Row],[연령대]], 1, 0),IF('차트 정리 표'!$J$23=표메인[[#This Row],[타격감
시각적 효과]],1,0)),1,0)</f>
        <v>0</v>
      </c>
      <c r="T38" s="34">
        <f>IF(AND(IF('차트 정리 표'!$Q$25 = 표메인[[#This Row],[연령대]], 1, 0),IF('차트 정리 표'!$J$26=표메인[게임몰입도
청각적 효과],1,0)),1,0)</f>
        <v>0</v>
      </c>
      <c r="U38" s="34">
        <f>IF(AND(IF('차트 정리 표'!$Q$25 = 표메인[[#This Row],[연령대]], 1, 0),IF('차트 정리 표'!$J$27=표메인[게임몰입도
청각적 효과],1,0)),1,0)</f>
        <v>0</v>
      </c>
      <c r="V38" s="34">
        <f>IF(AND(IF('차트 정리 표'!$Q$25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표'!$Q$2 = 표메인[[#This Row],[연령대]], 1, 0),IF(COUNT(표장르정리[[#This Row],[RPG]]),1,0)), 1, 0)</f>
        <v>0</v>
      </c>
      <c r="B39" s="3">
        <f>IF(AND(IF('차트 정리 표'!$Q$2 = 표메인[[#This Row],[연령대]], 1, 0),IF(COUNT(표장르정리[[#This Row],[AOS]]),1,0)),1,0)</f>
        <v>0</v>
      </c>
      <c r="C39" s="3">
        <f>IF(AND(IF('차트 정리 표'!$Q$2 = 표메인[[#This Row],[연령대]], 1, 0),IF(COUNT(표장르정리[[#This Row],[FPS]]),1,0)),1,0)</f>
        <v>0</v>
      </c>
      <c r="D39" s="3">
        <f>IF(AND(IF('차트 정리 표'!$Q$2 = 표메인[[#This Row],[연령대]], 1, 0),IF(COUNT(표장르정리[[#This Row],[CCG]]),1,0)),1,0)</f>
        <v>0</v>
      </c>
      <c r="E39" s="3">
        <f>IF(AND(IF('차트 정리 표'!$Q$2 = 표메인[[#This Row],[연령대]], 1, 0),IF(COUNT(표장르정리[[#This Row],[Roguelike]]),1,0)),1,0)</f>
        <v>0</v>
      </c>
      <c r="F39" s="3">
        <f>IF(AND(IF('차트 정리 표'!$Q$2 = 표메인[[#This Row],[연령대]], 1, 0),IF(COUNT(표장르정리[[#This Row],[Soulslike]]),1,0)),1,0)</f>
        <v>0</v>
      </c>
      <c r="G39" s="3">
        <f>IF(AND(IF('차트 정리 표'!$Q$2 = 표메인[[#This Row],[연령대]], 1, 0),IF(COUNT(표장르정리[[#This Row],[Rhythm]]),1,0)),1,0)</f>
        <v>0</v>
      </c>
      <c r="H39" s="3">
        <f>IF(AND(IF('차트 정리 표'!$Q$2 = 표메인[[#This Row],[연령대]], 1, 0),IF(COUNT(표장르정리[[#This Row],[Racing]]),1,0)),1,0)</f>
        <v>0</v>
      </c>
      <c r="I39" s="3">
        <f>IF(AND(IF('차트 정리 표'!$Q$2 = 표메인[[#This Row],[연령대]], 1, 0),IF(COUNT(표장르정리[[#This Row],[Sport]]),1,0)),1,0)</f>
        <v>0</v>
      </c>
      <c r="J39" s="3">
        <f>IF(AND(IF('차트 정리 표'!$Q$2 = 표메인[[#This Row],[연령대]], 1, 0),IF(COUNT(표장르정리[[#This Row],[Stealth]]),1,0)),1,0)</f>
        <v>0</v>
      </c>
      <c r="K39" s="3">
        <f>IF(AND(IF('차트 정리 표'!$Q$2 = 표메인[[#This Row],[연령대]], 1, 0),IF(COUNT(표장르정리[[#This Row],[Strategy]]),1,0)),1,0)</f>
        <v>0</v>
      </c>
      <c r="L39" s="3">
        <f>IF(AND(IF('차트 정리 표'!$Q$2 = 표메인[[#This Row],[연령대]], 1, 0),IF(COUNT(표장르정리[[#This Row],[Puzzle]]),1,0)),1,0)</f>
        <v>0</v>
      </c>
      <c r="M39" s="3">
        <f>IF(AND(IF('차트 정리 표'!$Q$2 = 표메인[[#This Row],[연령대]], 1, 0),IF(COUNT(표장르정리[[#This Row],[Board]]),1,0)),1,0)</f>
        <v>0</v>
      </c>
      <c r="N39" s="3">
        <f>IF(AND(IF('차트 정리 표'!$Q$2 = 표메인[[#This Row],[연령대]], 1, 0),IF(COUNT(표장르정리[[#This Row],[Arcade]]),1,0)),1,0)</f>
        <v>0</v>
      </c>
      <c r="O39" s="3">
        <f>IF(AND(IF('차트 정리 표'!$Q$2 = 표메인[[#This Row],[연령대]], 1, 0),IF(COUNT(표장르정리[[#This Row],[Simulation]]),1,0)),1,0)</f>
        <v>0</v>
      </c>
      <c r="P39" s="34">
        <f>IF(AND(IF('차트 정리 표'!$Q$19 = 표메인[[#This Row],[연령대]], 1, 0),IF('차트 정리 표'!$J$20=표메인[[#This Row],[타격감
시각적 효과]],1,0)),1,0)</f>
        <v>0</v>
      </c>
      <c r="Q39" s="34">
        <f>IF(AND(IF('차트 정리 표'!$Q$19 = 표메인[[#This Row],[연령대]], 1, 0),IF('차트 정리 표'!$J$21=표메인[[#This Row],[타격감
시각적 효과]],1,0)),1,0)</f>
        <v>0</v>
      </c>
      <c r="R39" s="34">
        <f>IF(AND(IF('차트 정리 표'!$Q$19 = 표메인[[#This Row],[연령대]], 1, 0),IF('차트 정리 표'!$J$22=표메인[[#This Row],[타격감
시각적 효과]],1,0)),1,0)</f>
        <v>0</v>
      </c>
      <c r="S39" s="34">
        <f>IF(AND(IF('차트 정리 표'!$Q$19 = 표메인[[#This Row],[연령대]], 1, 0),IF('차트 정리 표'!$J$23=표메인[[#This Row],[타격감
시각적 효과]],1,0)),1,0)</f>
        <v>0</v>
      </c>
      <c r="T39" s="34">
        <f>IF(AND(IF('차트 정리 표'!$Q$25 = 표메인[[#This Row],[연령대]], 1, 0),IF('차트 정리 표'!$J$26=표메인[게임몰입도
청각적 효과],1,0)),1,0)</f>
        <v>0</v>
      </c>
      <c r="U39" s="34">
        <f>IF(AND(IF('차트 정리 표'!$Q$25 = 표메인[[#This Row],[연령대]], 1, 0),IF('차트 정리 표'!$J$27=표메인[게임몰입도
청각적 효과],1,0)),1,0)</f>
        <v>0</v>
      </c>
      <c r="V39" s="34">
        <f>IF(AND(IF('차트 정리 표'!$Q$25 = 표메인[[#This Row],[연령대]], 1, 0),IF('차트 정리 표'!$J$28=표메인[게임몰입도
청각적 효과],1,0)),1,0)</f>
        <v>0</v>
      </c>
    </row>
    <row r="40" spans="1:22" x14ac:dyDescent="0.3">
      <c r="A40" s="3">
        <f>IF(AND(IF('차트 정리 표'!$Q$2 = 표메인[[#This Row],[연령대]], 1, 0),IF(COUNT(표장르정리[[#This Row],[RPG]]),1,0)), 1, 0)</f>
        <v>0</v>
      </c>
      <c r="B40" s="3">
        <f>IF(AND(IF('차트 정리 표'!$Q$2 = 표메인[[#This Row],[연령대]], 1, 0),IF(COUNT(표장르정리[[#This Row],[AOS]]),1,0)),1,0)</f>
        <v>0</v>
      </c>
      <c r="C40" s="3">
        <f>IF(AND(IF('차트 정리 표'!$Q$2 = 표메인[[#This Row],[연령대]], 1, 0),IF(COUNT(표장르정리[[#This Row],[FPS]]),1,0)),1,0)</f>
        <v>0</v>
      </c>
      <c r="D40" s="3">
        <f>IF(AND(IF('차트 정리 표'!$Q$2 = 표메인[[#This Row],[연령대]], 1, 0),IF(COUNT(표장르정리[[#This Row],[CCG]]),1,0)),1,0)</f>
        <v>0</v>
      </c>
      <c r="E40" s="3">
        <f>IF(AND(IF('차트 정리 표'!$Q$2 = 표메인[[#This Row],[연령대]], 1, 0),IF(COUNT(표장르정리[[#This Row],[Roguelike]]),1,0)),1,0)</f>
        <v>0</v>
      </c>
      <c r="F40" s="3">
        <f>IF(AND(IF('차트 정리 표'!$Q$2 = 표메인[[#This Row],[연령대]], 1, 0),IF(COUNT(표장르정리[[#This Row],[Soulslike]]),1,0)),1,0)</f>
        <v>0</v>
      </c>
      <c r="G40" s="3">
        <f>IF(AND(IF('차트 정리 표'!$Q$2 = 표메인[[#This Row],[연령대]], 1, 0),IF(COUNT(표장르정리[[#This Row],[Rhythm]]),1,0)),1,0)</f>
        <v>0</v>
      </c>
      <c r="H40" s="3">
        <f>IF(AND(IF('차트 정리 표'!$Q$2 = 표메인[[#This Row],[연령대]], 1, 0),IF(COUNT(표장르정리[[#This Row],[Racing]]),1,0)),1,0)</f>
        <v>0</v>
      </c>
      <c r="I40" s="3">
        <f>IF(AND(IF('차트 정리 표'!$Q$2 = 표메인[[#This Row],[연령대]], 1, 0),IF(COUNT(표장르정리[[#This Row],[Sport]]),1,0)),1,0)</f>
        <v>0</v>
      </c>
      <c r="J40" s="3">
        <f>IF(AND(IF('차트 정리 표'!$Q$2 = 표메인[[#This Row],[연령대]], 1, 0),IF(COUNT(표장르정리[[#This Row],[Stealth]]),1,0)),1,0)</f>
        <v>0</v>
      </c>
      <c r="K40" s="3">
        <f>IF(AND(IF('차트 정리 표'!$Q$2 = 표메인[[#This Row],[연령대]], 1, 0),IF(COUNT(표장르정리[[#This Row],[Strategy]]),1,0)),1,0)</f>
        <v>0</v>
      </c>
      <c r="L40" s="3">
        <f>IF(AND(IF('차트 정리 표'!$Q$2 = 표메인[[#This Row],[연령대]], 1, 0),IF(COUNT(표장르정리[[#This Row],[Puzzle]]),1,0)),1,0)</f>
        <v>0</v>
      </c>
      <c r="M40" s="3">
        <f>IF(AND(IF('차트 정리 표'!$Q$2 = 표메인[[#This Row],[연령대]], 1, 0),IF(COUNT(표장르정리[[#This Row],[Board]]),1,0)),1,0)</f>
        <v>0</v>
      </c>
      <c r="N40" s="3">
        <f>IF(AND(IF('차트 정리 표'!$Q$2 = 표메인[[#This Row],[연령대]], 1, 0),IF(COUNT(표장르정리[[#This Row],[Arcade]]),1,0)),1,0)</f>
        <v>0</v>
      </c>
      <c r="O40" s="3">
        <f>IF(AND(IF('차트 정리 표'!$Q$2 = 표메인[[#This Row],[연령대]], 1, 0),IF(COUNT(표장르정리[[#This Row],[Simulation]]),1,0)),1,0)</f>
        <v>0</v>
      </c>
      <c r="P40" s="34">
        <f>IF(AND(IF('차트 정리 표'!$Q$19 = 표메인[[#This Row],[연령대]], 1, 0),IF('차트 정리 표'!$J$20=표메인[[#This Row],[타격감
시각적 효과]],1,0)),1,0)</f>
        <v>0</v>
      </c>
      <c r="Q40" s="34">
        <f>IF(AND(IF('차트 정리 표'!$Q$19 = 표메인[[#This Row],[연령대]], 1, 0),IF('차트 정리 표'!$J$21=표메인[[#This Row],[타격감
시각적 효과]],1,0)),1,0)</f>
        <v>0</v>
      </c>
      <c r="R40" s="34">
        <f>IF(AND(IF('차트 정리 표'!$Q$19 = 표메인[[#This Row],[연령대]], 1, 0),IF('차트 정리 표'!$J$22=표메인[[#This Row],[타격감
시각적 효과]],1,0)),1,0)</f>
        <v>0</v>
      </c>
      <c r="S40" s="34">
        <f>IF(AND(IF('차트 정리 표'!$Q$19 = 표메인[[#This Row],[연령대]], 1, 0),IF('차트 정리 표'!$J$23=표메인[[#This Row],[타격감
시각적 효과]],1,0)),1,0)</f>
        <v>0</v>
      </c>
      <c r="T40" s="34">
        <f>IF(AND(IF('차트 정리 표'!$Q$25 = 표메인[[#This Row],[연령대]], 1, 0),IF('차트 정리 표'!$J$26=표메인[게임몰입도
청각적 효과],1,0)),1,0)</f>
        <v>0</v>
      </c>
      <c r="U40" s="34">
        <f>IF(AND(IF('차트 정리 표'!$Q$25 = 표메인[[#This Row],[연령대]], 1, 0),IF('차트 정리 표'!$J$27=표메인[게임몰입도
청각적 효과],1,0)),1,0)</f>
        <v>0</v>
      </c>
      <c r="V40" s="34">
        <f>IF(AND(IF('차트 정리 표'!$Q$25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표'!$Q$2 = 표메인[[#This Row],[연령대]], 1, 0),IF(COUNT(표장르정리[[#This Row],[RPG]]),1,0)), 1, 0)</f>
        <v>0</v>
      </c>
      <c r="B41" s="3">
        <f>IF(AND(IF('차트 정리 표'!$Q$2 = 표메인[[#This Row],[연령대]], 1, 0),IF(COUNT(표장르정리[[#This Row],[AOS]]),1,0)),1,0)</f>
        <v>0</v>
      </c>
      <c r="C41" s="3">
        <f>IF(AND(IF('차트 정리 표'!$Q$2 = 표메인[[#This Row],[연령대]], 1, 0),IF(COUNT(표장르정리[[#This Row],[FPS]]),1,0)),1,0)</f>
        <v>0</v>
      </c>
      <c r="D41" s="3">
        <f>IF(AND(IF('차트 정리 표'!$Q$2 = 표메인[[#This Row],[연령대]], 1, 0),IF(COUNT(표장르정리[[#This Row],[CCG]]),1,0)),1,0)</f>
        <v>0</v>
      </c>
      <c r="E41" s="3">
        <f>IF(AND(IF('차트 정리 표'!$Q$2 = 표메인[[#This Row],[연령대]], 1, 0),IF(COUNT(표장르정리[[#This Row],[Roguelike]]),1,0)),1,0)</f>
        <v>0</v>
      </c>
      <c r="F41" s="3">
        <f>IF(AND(IF('차트 정리 표'!$Q$2 = 표메인[[#This Row],[연령대]], 1, 0),IF(COUNT(표장르정리[[#This Row],[Soulslike]]),1,0)),1,0)</f>
        <v>0</v>
      </c>
      <c r="G41" s="3">
        <f>IF(AND(IF('차트 정리 표'!$Q$2 = 표메인[[#This Row],[연령대]], 1, 0),IF(COUNT(표장르정리[[#This Row],[Rhythm]]),1,0)),1,0)</f>
        <v>0</v>
      </c>
      <c r="H41" s="3">
        <f>IF(AND(IF('차트 정리 표'!$Q$2 = 표메인[[#This Row],[연령대]], 1, 0),IF(COUNT(표장르정리[[#This Row],[Racing]]),1,0)),1,0)</f>
        <v>0</v>
      </c>
      <c r="I41" s="3">
        <f>IF(AND(IF('차트 정리 표'!$Q$2 = 표메인[[#This Row],[연령대]], 1, 0),IF(COUNT(표장르정리[[#This Row],[Sport]]),1,0)),1,0)</f>
        <v>0</v>
      </c>
      <c r="J41" s="3">
        <f>IF(AND(IF('차트 정리 표'!$Q$2 = 표메인[[#This Row],[연령대]], 1, 0),IF(COUNT(표장르정리[[#This Row],[Stealth]]),1,0)),1,0)</f>
        <v>0</v>
      </c>
      <c r="K41" s="3">
        <f>IF(AND(IF('차트 정리 표'!$Q$2 = 표메인[[#This Row],[연령대]], 1, 0),IF(COUNT(표장르정리[[#This Row],[Strategy]]),1,0)),1,0)</f>
        <v>0</v>
      </c>
      <c r="L41" s="3">
        <f>IF(AND(IF('차트 정리 표'!$Q$2 = 표메인[[#This Row],[연령대]], 1, 0),IF(COUNT(표장르정리[[#This Row],[Puzzle]]),1,0)),1,0)</f>
        <v>0</v>
      </c>
      <c r="M41" s="3">
        <f>IF(AND(IF('차트 정리 표'!$Q$2 = 표메인[[#This Row],[연령대]], 1, 0),IF(COUNT(표장르정리[[#This Row],[Board]]),1,0)),1,0)</f>
        <v>0</v>
      </c>
      <c r="N41" s="3">
        <f>IF(AND(IF('차트 정리 표'!$Q$2 = 표메인[[#This Row],[연령대]], 1, 0),IF(COUNT(표장르정리[[#This Row],[Arcade]]),1,0)),1,0)</f>
        <v>0</v>
      </c>
      <c r="O41" s="3">
        <f>IF(AND(IF('차트 정리 표'!$Q$2 = 표메인[[#This Row],[연령대]], 1, 0),IF(COUNT(표장르정리[[#This Row],[Simulation]]),1,0)),1,0)</f>
        <v>0</v>
      </c>
      <c r="P41" s="34">
        <f>IF(AND(IF('차트 정리 표'!$Q$19 = 표메인[[#This Row],[연령대]], 1, 0),IF('차트 정리 표'!$J$20=표메인[[#This Row],[타격감
시각적 효과]],1,0)),1,0)</f>
        <v>0</v>
      </c>
      <c r="Q41" s="34">
        <f>IF(AND(IF('차트 정리 표'!$Q$19 = 표메인[[#This Row],[연령대]], 1, 0),IF('차트 정리 표'!$J$21=표메인[[#This Row],[타격감
시각적 효과]],1,0)),1,0)</f>
        <v>0</v>
      </c>
      <c r="R41" s="34">
        <f>IF(AND(IF('차트 정리 표'!$Q$19 = 표메인[[#This Row],[연령대]], 1, 0),IF('차트 정리 표'!$J$22=표메인[[#This Row],[타격감
시각적 효과]],1,0)),1,0)</f>
        <v>0</v>
      </c>
      <c r="S41" s="34">
        <f>IF(AND(IF('차트 정리 표'!$Q$19 = 표메인[[#This Row],[연령대]], 1, 0),IF('차트 정리 표'!$J$23=표메인[[#This Row],[타격감
시각적 효과]],1,0)),1,0)</f>
        <v>0</v>
      </c>
      <c r="T41" s="34">
        <f>IF(AND(IF('차트 정리 표'!$Q$25 = 표메인[[#This Row],[연령대]], 1, 0),IF('차트 정리 표'!$J$26=표메인[게임몰입도
청각적 효과],1,0)),1,0)</f>
        <v>0</v>
      </c>
      <c r="U41" s="34">
        <f>IF(AND(IF('차트 정리 표'!$Q$25 = 표메인[[#This Row],[연령대]], 1, 0),IF('차트 정리 표'!$J$27=표메인[게임몰입도
청각적 효과],1,0)),1,0)</f>
        <v>0</v>
      </c>
      <c r="V41" s="34">
        <f>IF(AND(IF('차트 정리 표'!$Q$25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표'!$Q$2 = 표메인[[#This Row],[연령대]], 1, 0),IF(COUNT(표장르정리[[#This Row],[RPG]]),1,0)), 1, 0)</f>
        <v>0</v>
      </c>
      <c r="B42" s="3">
        <f>IF(AND(IF('차트 정리 표'!$Q$2 = 표메인[[#This Row],[연령대]], 1, 0),IF(COUNT(표장르정리[[#This Row],[AOS]]),1,0)),1,0)</f>
        <v>0</v>
      </c>
      <c r="C42" s="3">
        <f>IF(AND(IF('차트 정리 표'!$Q$2 = 표메인[[#This Row],[연령대]], 1, 0),IF(COUNT(표장르정리[[#This Row],[FPS]]),1,0)),1,0)</f>
        <v>0</v>
      </c>
      <c r="D42" s="3">
        <f>IF(AND(IF('차트 정리 표'!$Q$2 = 표메인[[#This Row],[연령대]], 1, 0),IF(COUNT(표장르정리[[#This Row],[CCG]]),1,0)),1,0)</f>
        <v>0</v>
      </c>
      <c r="E42" s="3">
        <f>IF(AND(IF('차트 정리 표'!$Q$2 = 표메인[[#This Row],[연령대]], 1, 0),IF(COUNT(표장르정리[[#This Row],[Roguelike]]),1,0)),1,0)</f>
        <v>0</v>
      </c>
      <c r="F42" s="3">
        <f>IF(AND(IF('차트 정리 표'!$Q$2 = 표메인[[#This Row],[연령대]], 1, 0),IF(COUNT(표장르정리[[#This Row],[Soulslike]]),1,0)),1,0)</f>
        <v>0</v>
      </c>
      <c r="G42" s="3">
        <f>IF(AND(IF('차트 정리 표'!$Q$2 = 표메인[[#This Row],[연령대]], 1, 0),IF(COUNT(표장르정리[[#This Row],[Rhythm]]),1,0)),1,0)</f>
        <v>0</v>
      </c>
      <c r="H42" s="3">
        <f>IF(AND(IF('차트 정리 표'!$Q$2 = 표메인[[#This Row],[연령대]], 1, 0),IF(COUNT(표장르정리[[#This Row],[Racing]]),1,0)),1,0)</f>
        <v>0</v>
      </c>
      <c r="I42" s="3">
        <f>IF(AND(IF('차트 정리 표'!$Q$2 = 표메인[[#This Row],[연령대]], 1, 0),IF(COUNT(표장르정리[[#This Row],[Sport]]),1,0)),1,0)</f>
        <v>0</v>
      </c>
      <c r="J42" s="3">
        <f>IF(AND(IF('차트 정리 표'!$Q$2 = 표메인[[#This Row],[연령대]], 1, 0),IF(COUNT(표장르정리[[#This Row],[Stealth]]),1,0)),1,0)</f>
        <v>0</v>
      </c>
      <c r="K42" s="3">
        <f>IF(AND(IF('차트 정리 표'!$Q$2 = 표메인[[#This Row],[연령대]], 1, 0),IF(COUNT(표장르정리[[#This Row],[Strategy]]),1,0)),1,0)</f>
        <v>0</v>
      </c>
      <c r="L42" s="3">
        <f>IF(AND(IF('차트 정리 표'!$Q$2 = 표메인[[#This Row],[연령대]], 1, 0),IF(COUNT(표장르정리[[#This Row],[Puzzle]]),1,0)),1,0)</f>
        <v>0</v>
      </c>
      <c r="M42" s="3">
        <f>IF(AND(IF('차트 정리 표'!$Q$2 = 표메인[[#This Row],[연령대]], 1, 0),IF(COUNT(표장르정리[[#This Row],[Board]]),1,0)),1,0)</f>
        <v>0</v>
      </c>
      <c r="N42" s="3">
        <f>IF(AND(IF('차트 정리 표'!$Q$2 = 표메인[[#This Row],[연령대]], 1, 0),IF(COUNT(표장르정리[[#This Row],[Arcade]]),1,0)),1,0)</f>
        <v>0</v>
      </c>
      <c r="O42" s="3">
        <f>IF(AND(IF('차트 정리 표'!$Q$2 = 표메인[[#This Row],[연령대]], 1, 0),IF(COUNT(표장르정리[[#This Row],[Simulation]]),1,0)),1,0)</f>
        <v>0</v>
      </c>
      <c r="P42" s="34">
        <f>IF(AND(IF('차트 정리 표'!$Q$19 = 표메인[[#This Row],[연령대]], 1, 0),IF('차트 정리 표'!$J$20=표메인[[#This Row],[타격감
시각적 효과]],1,0)),1,0)</f>
        <v>0</v>
      </c>
      <c r="Q42" s="34">
        <f>IF(AND(IF('차트 정리 표'!$Q$19 = 표메인[[#This Row],[연령대]], 1, 0),IF('차트 정리 표'!$J$21=표메인[[#This Row],[타격감
시각적 효과]],1,0)),1,0)</f>
        <v>0</v>
      </c>
      <c r="R42" s="34">
        <f>IF(AND(IF('차트 정리 표'!$Q$19 = 표메인[[#This Row],[연령대]], 1, 0),IF('차트 정리 표'!$J$22=표메인[[#This Row],[타격감
시각적 효과]],1,0)),1,0)</f>
        <v>0</v>
      </c>
      <c r="S42" s="34">
        <f>IF(AND(IF('차트 정리 표'!$Q$19 = 표메인[[#This Row],[연령대]], 1, 0),IF('차트 정리 표'!$J$23=표메인[[#This Row],[타격감
시각적 효과]],1,0)),1,0)</f>
        <v>0</v>
      </c>
      <c r="T42" s="34">
        <f>IF(AND(IF('차트 정리 표'!$Q$25 = 표메인[[#This Row],[연령대]], 1, 0),IF('차트 정리 표'!$J$26=표메인[게임몰입도
청각적 효과],1,0)),1,0)</f>
        <v>0</v>
      </c>
      <c r="U42" s="34">
        <f>IF(AND(IF('차트 정리 표'!$Q$25 = 표메인[[#This Row],[연령대]], 1, 0),IF('차트 정리 표'!$J$27=표메인[게임몰입도
청각적 효과],1,0)),1,0)</f>
        <v>0</v>
      </c>
      <c r="V42" s="34">
        <f>IF(AND(IF('차트 정리 표'!$Q$25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표'!$Q$2 = 표메인[[#This Row],[연령대]], 1, 0),IF(COUNT(표장르정리[[#This Row],[RPG]]),1,0)), 1, 0)</f>
        <v>0</v>
      </c>
      <c r="B43" s="3">
        <f>IF(AND(IF('차트 정리 표'!$Q$2 = 표메인[[#This Row],[연령대]], 1, 0),IF(COUNT(표장르정리[[#This Row],[AOS]]),1,0)),1,0)</f>
        <v>0</v>
      </c>
      <c r="C43" s="3">
        <f>IF(AND(IF('차트 정리 표'!$Q$2 = 표메인[[#This Row],[연령대]], 1, 0),IF(COUNT(표장르정리[[#This Row],[FPS]]),1,0)),1,0)</f>
        <v>0</v>
      </c>
      <c r="D43" s="3">
        <f>IF(AND(IF('차트 정리 표'!$Q$2 = 표메인[[#This Row],[연령대]], 1, 0),IF(COUNT(표장르정리[[#This Row],[CCG]]),1,0)),1,0)</f>
        <v>0</v>
      </c>
      <c r="E43" s="3">
        <f>IF(AND(IF('차트 정리 표'!$Q$2 = 표메인[[#This Row],[연령대]], 1, 0),IF(COUNT(표장르정리[[#This Row],[Roguelike]]),1,0)),1,0)</f>
        <v>0</v>
      </c>
      <c r="F43" s="3">
        <f>IF(AND(IF('차트 정리 표'!$Q$2 = 표메인[[#This Row],[연령대]], 1, 0),IF(COUNT(표장르정리[[#This Row],[Soulslike]]),1,0)),1,0)</f>
        <v>0</v>
      </c>
      <c r="G43" s="3">
        <f>IF(AND(IF('차트 정리 표'!$Q$2 = 표메인[[#This Row],[연령대]], 1, 0),IF(COUNT(표장르정리[[#This Row],[Rhythm]]),1,0)),1,0)</f>
        <v>0</v>
      </c>
      <c r="H43" s="3">
        <f>IF(AND(IF('차트 정리 표'!$Q$2 = 표메인[[#This Row],[연령대]], 1, 0),IF(COUNT(표장르정리[[#This Row],[Racing]]),1,0)),1,0)</f>
        <v>0</v>
      </c>
      <c r="I43" s="3">
        <f>IF(AND(IF('차트 정리 표'!$Q$2 = 표메인[[#This Row],[연령대]], 1, 0),IF(COUNT(표장르정리[[#This Row],[Sport]]),1,0)),1,0)</f>
        <v>0</v>
      </c>
      <c r="J43" s="3">
        <f>IF(AND(IF('차트 정리 표'!$Q$2 = 표메인[[#This Row],[연령대]], 1, 0),IF(COUNT(표장르정리[[#This Row],[Stealth]]),1,0)),1,0)</f>
        <v>0</v>
      </c>
      <c r="K43" s="3">
        <f>IF(AND(IF('차트 정리 표'!$Q$2 = 표메인[[#This Row],[연령대]], 1, 0),IF(COUNT(표장르정리[[#This Row],[Strategy]]),1,0)),1,0)</f>
        <v>0</v>
      </c>
      <c r="L43" s="3">
        <f>IF(AND(IF('차트 정리 표'!$Q$2 = 표메인[[#This Row],[연령대]], 1, 0),IF(COUNT(표장르정리[[#This Row],[Puzzle]]),1,0)),1,0)</f>
        <v>0</v>
      </c>
      <c r="M43" s="3">
        <f>IF(AND(IF('차트 정리 표'!$Q$2 = 표메인[[#This Row],[연령대]], 1, 0),IF(COUNT(표장르정리[[#This Row],[Board]]),1,0)),1,0)</f>
        <v>0</v>
      </c>
      <c r="N43" s="3">
        <f>IF(AND(IF('차트 정리 표'!$Q$2 = 표메인[[#This Row],[연령대]], 1, 0),IF(COUNT(표장르정리[[#This Row],[Arcade]]),1,0)),1,0)</f>
        <v>0</v>
      </c>
      <c r="O43" s="3">
        <f>IF(AND(IF('차트 정리 표'!$Q$2 = 표메인[[#This Row],[연령대]], 1, 0),IF(COUNT(표장르정리[[#This Row],[Simulation]]),1,0)),1,0)</f>
        <v>0</v>
      </c>
      <c r="P43" s="34">
        <f>IF(AND(IF('차트 정리 표'!$Q$19 = 표메인[[#This Row],[연령대]], 1, 0),IF('차트 정리 표'!$J$20=표메인[[#This Row],[타격감
시각적 효과]],1,0)),1,0)</f>
        <v>0</v>
      </c>
      <c r="Q43" s="34">
        <f>IF(AND(IF('차트 정리 표'!$Q$19 = 표메인[[#This Row],[연령대]], 1, 0),IF('차트 정리 표'!$J$21=표메인[[#This Row],[타격감
시각적 효과]],1,0)),1,0)</f>
        <v>0</v>
      </c>
      <c r="R43" s="34">
        <f>IF(AND(IF('차트 정리 표'!$Q$19 = 표메인[[#This Row],[연령대]], 1, 0),IF('차트 정리 표'!$J$22=표메인[[#This Row],[타격감
시각적 효과]],1,0)),1,0)</f>
        <v>0</v>
      </c>
      <c r="S43" s="34">
        <f>IF(AND(IF('차트 정리 표'!$Q$19 = 표메인[[#This Row],[연령대]], 1, 0),IF('차트 정리 표'!$J$23=표메인[[#This Row],[타격감
시각적 효과]],1,0)),1,0)</f>
        <v>0</v>
      </c>
      <c r="T43" s="34">
        <f>IF(AND(IF('차트 정리 표'!$Q$25 = 표메인[[#This Row],[연령대]], 1, 0),IF('차트 정리 표'!$J$26=표메인[게임몰입도
청각적 효과],1,0)),1,0)</f>
        <v>0</v>
      </c>
      <c r="U43" s="34">
        <f>IF(AND(IF('차트 정리 표'!$Q$25 = 표메인[[#This Row],[연령대]], 1, 0),IF('차트 정리 표'!$J$27=표메인[게임몰입도
청각적 효과],1,0)),1,0)</f>
        <v>0</v>
      </c>
      <c r="V43" s="34">
        <f>IF(AND(IF('차트 정리 표'!$Q$25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표'!$Q$2 = 표메인[[#This Row],[연령대]], 1, 0),IF(COUNT(표장르정리[[#This Row],[RPG]]),1,0)), 1, 0)</f>
        <v>0</v>
      </c>
      <c r="B44" s="3">
        <f>IF(AND(IF('차트 정리 표'!$Q$2 = 표메인[[#This Row],[연령대]], 1, 0),IF(COUNT(표장르정리[[#This Row],[AOS]]),1,0)),1,0)</f>
        <v>0</v>
      </c>
      <c r="C44" s="3">
        <f>IF(AND(IF('차트 정리 표'!$Q$2 = 표메인[[#This Row],[연령대]], 1, 0),IF(COUNT(표장르정리[[#This Row],[FPS]]),1,0)),1,0)</f>
        <v>0</v>
      </c>
      <c r="D44" s="3">
        <f>IF(AND(IF('차트 정리 표'!$Q$2 = 표메인[[#This Row],[연령대]], 1, 0),IF(COUNT(표장르정리[[#This Row],[CCG]]),1,0)),1,0)</f>
        <v>0</v>
      </c>
      <c r="E44" s="3">
        <f>IF(AND(IF('차트 정리 표'!$Q$2 = 표메인[[#This Row],[연령대]], 1, 0),IF(COUNT(표장르정리[[#This Row],[Roguelike]]),1,0)),1,0)</f>
        <v>0</v>
      </c>
      <c r="F44" s="3">
        <f>IF(AND(IF('차트 정리 표'!$Q$2 = 표메인[[#This Row],[연령대]], 1, 0),IF(COUNT(표장르정리[[#This Row],[Soulslike]]),1,0)),1,0)</f>
        <v>0</v>
      </c>
      <c r="G44" s="3">
        <f>IF(AND(IF('차트 정리 표'!$Q$2 = 표메인[[#This Row],[연령대]], 1, 0),IF(COUNT(표장르정리[[#This Row],[Rhythm]]),1,0)),1,0)</f>
        <v>0</v>
      </c>
      <c r="H44" s="3">
        <f>IF(AND(IF('차트 정리 표'!$Q$2 = 표메인[[#This Row],[연령대]], 1, 0),IF(COUNT(표장르정리[[#This Row],[Racing]]),1,0)),1,0)</f>
        <v>0</v>
      </c>
      <c r="I44" s="3">
        <f>IF(AND(IF('차트 정리 표'!$Q$2 = 표메인[[#This Row],[연령대]], 1, 0),IF(COUNT(표장르정리[[#This Row],[Sport]]),1,0)),1,0)</f>
        <v>0</v>
      </c>
      <c r="J44" s="3">
        <f>IF(AND(IF('차트 정리 표'!$Q$2 = 표메인[[#This Row],[연령대]], 1, 0),IF(COUNT(표장르정리[[#This Row],[Stealth]]),1,0)),1,0)</f>
        <v>0</v>
      </c>
      <c r="K44" s="3">
        <f>IF(AND(IF('차트 정리 표'!$Q$2 = 표메인[[#This Row],[연령대]], 1, 0),IF(COUNT(표장르정리[[#This Row],[Strategy]]),1,0)),1,0)</f>
        <v>0</v>
      </c>
      <c r="L44" s="3">
        <f>IF(AND(IF('차트 정리 표'!$Q$2 = 표메인[[#This Row],[연령대]], 1, 0),IF(COUNT(표장르정리[[#This Row],[Puzzle]]),1,0)),1,0)</f>
        <v>0</v>
      </c>
      <c r="M44" s="3">
        <f>IF(AND(IF('차트 정리 표'!$Q$2 = 표메인[[#This Row],[연령대]], 1, 0),IF(COUNT(표장르정리[[#This Row],[Board]]),1,0)),1,0)</f>
        <v>0</v>
      </c>
      <c r="N44" s="3">
        <f>IF(AND(IF('차트 정리 표'!$Q$2 = 표메인[[#This Row],[연령대]], 1, 0),IF(COUNT(표장르정리[[#This Row],[Arcade]]),1,0)),1,0)</f>
        <v>0</v>
      </c>
      <c r="O44" s="3">
        <f>IF(AND(IF('차트 정리 표'!$Q$2 = 표메인[[#This Row],[연령대]], 1, 0),IF(COUNT(표장르정리[[#This Row],[Simulation]]),1,0)),1,0)</f>
        <v>0</v>
      </c>
      <c r="P44" s="34">
        <f>IF(AND(IF('차트 정리 표'!$Q$19 = 표메인[[#This Row],[연령대]], 1, 0),IF('차트 정리 표'!$J$20=표메인[[#This Row],[타격감
시각적 효과]],1,0)),1,0)</f>
        <v>0</v>
      </c>
      <c r="Q44" s="34">
        <f>IF(AND(IF('차트 정리 표'!$Q$19 = 표메인[[#This Row],[연령대]], 1, 0),IF('차트 정리 표'!$J$21=표메인[[#This Row],[타격감
시각적 효과]],1,0)),1,0)</f>
        <v>0</v>
      </c>
      <c r="R44" s="34">
        <f>IF(AND(IF('차트 정리 표'!$Q$19 = 표메인[[#This Row],[연령대]], 1, 0),IF('차트 정리 표'!$J$22=표메인[[#This Row],[타격감
시각적 효과]],1,0)),1,0)</f>
        <v>0</v>
      </c>
      <c r="S44" s="34">
        <f>IF(AND(IF('차트 정리 표'!$Q$19 = 표메인[[#This Row],[연령대]], 1, 0),IF('차트 정리 표'!$J$23=표메인[[#This Row],[타격감
시각적 효과]],1,0)),1,0)</f>
        <v>0</v>
      </c>
      <c r="T44" s="34">
        <f>IF(AND(IF('차트 정리 표'!$Q$25 = 표메인[[#This Row],[연령대]], 1, 0),IF('차트 정리 표'!$J$26=표메인[게임몰입도
청각적 효과],1,0)),1,0)</f>
        <v>0</v>
      </c>
      <c r="U44" s="34">
        <f>IF(AND(IF('차트 정리 표'!$Q$25 = 표메인[[#This Row],[연령대]], 1, 0),IF('차트 정리 표'!$J$27=표메인[게임몰입도
청각적 효과],1,0)),1,0)</f>
        <v>0</v>
      </c>
      <c r="V44" s="34">
        <f>IF(AND(IF('차트 정리 표'!$Q$25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표'!$Q$2 = 표메인[[#This Row],[연령대]], 1, 0),IF(COUNT(표장르정리[[#This Row],[RPG]]),1,0)), 1, 0)</f>
        <v>0</v>
      </c>
      <c r="B45" s="3">
        <f>IF(AND(IF('차트 정리 표'!$Q$2 = 표메인[[#This Row],[연령대]], 1, 0),IF(COUNT(표장르정리[[#This Row],[AOS]]),1,0)),1,0)</f>
        <v>0</v>
      </c>
      <c r="C45" s="3">
        <f>IF(AND(IF('차트 정리 표'!$Q$2 = 표메인[[#This Row],[연령대]], 1, 0),IF(COUNT(표장르정리[[#This Row],[FPS]]),1,0)),1,0)</f>
        <v>0</v>
      </c>
      <c r="D45" s="3">
        <f>IF(AND(IF('차트 정리 표'!$Q$2 = 표메인[[#This Row],[연령대]], 1, 0),IF(COUNT(표장르정리[[#This Row],[CCG]]),1,0)),1,0)</f>
        <v>0</v>
      </c>
      <c r="E45" s="3">
        <f>IF(AND(IF('차트 정리 표'!$Q$2 = 표메인[[#This Row],[연령대]], 1, 0),IF(COUNT(표장르정리[[#This Row],[Roguelike]]),1,0)),1,0)</f>
        <v>0</v>
      </c>
      <c r="F45" s="3">
        <f>IF(AND(IF('차트 정리 표'!$Q$2 = 표메인[[#This Row],[연령대]], 1, 0),IF(COUNT(표장르정리[[#This Row],[Soulslike]]),1,0)),1,0)</f>
        <v>0</v>
      </c>
      <c r="G45" s="3">
        <f>IF(AND(IF('차트 정리 표'!$Q$2 = 표메인[[#This Row],[연령대]], 1, 0),IF(COUNT(표장르정리[[#This Row],[Rhythm]]),1,0)),1,0)</f>
        <v>0</v>
      </c>
      <c r="H45" s="3">
        <f>IF(AND(IF('차트 정리 표'!$Q$2 = 표메인[[#This Row],[연령대]], 1, 0),IF(COUNT(표장르정리[[#This Row],[Racing]]),1,0)),1,0)</f>
        <v>0</v>
      </c>
      <c r="I45" s="3">
        <f>IF(AND(IF('차트 정리 표'!$Q$2 = 표메인[[#This Row],[연령대]], 1, 0),IF(COUNT(표장르정리[[#This Row],[Sport]]),1,0)),1,0)</f>
        <v>0</v>
      </c>
      <c r="J45" s="3">
        <f>IF(AND(IF('차트 정리 표'!$Q$2 = 표메인[[#This Row],[연령대]], 1, 0),IF(COUNT(표장르정리[[#This Row],[Stealth]]),1,0)),1,0)</f>
        <v>0</v>
      </c>
      <c r="K45" s="3">
        <f>IF(AND(IF('차트 정리 표'!$Q$2 = 표메인[[#This Row],[연령대]], 1, 0),IF(COUNT(표장르정리[[#This Row],[Strategy]]),1,0)),1,0)</f>
        <v>0</v>
      </c>
      <c r="L45" s="3">
        <f>IF(AND(IF('차트 정리 표'!$Q$2 = 표메인[[#This Row],[연령대]], 1, 0),IF(COUNT(표장르정리[[#This Row],[Puzzle]]),1,0)),1,0)</f>
        <v>0</v>
      </c>
      <c r="M45" s="3">
        <f>IF(AND(IF('차트 정리 표'!$Q$2 = 표메인[[#This Row],[연령대]], 1, 0),IF(COUNT(표장르정리[[#This Row],[Board]]),1,0)),1,0)</f>
        <v>0</v>
      </c>
      <c r="N45" s="3">
        <f>IF(AND(IF('차트 정리 표'!$Q$2 = 표메인[[#This Row],[연령대]], 1, 0),IF(COUNT(표장르정리[[#This Row],[Arcade]]),1,0)),1,0)</f>
        <v>0</v>
      </c>
      <c r="O45" s="3">
        <f>IF(AND(IF('차트 정리 표'!$Q$2 = 표메인[[#This Row],[연령대]], 1, 0),IF(COUNT(표장르정리[[#This Row],[Simulation]]),1,0)),1,0)</f>
        <v>0</v>
      </c>
      <c r="P45" s="34">
        <f>IF(AND(IF('차트 정리 표'!$Q$19 = 표메인[[#This Row],[연령대]], 1, 0),IF('차트 정리 표'!$J$20=표메인[[#This Row],[타격감
시각적 효과]],1,0)),1,0)</f>
        <v>0</v>
      </c>
      <c r="Q45" s="34">
        <f>IF(AND(IF('차트 정리 표'!$Q$19 = 표메인[[#This Row],[연령대]], 1, 0),IF('차트 정리 표'!$J$21=표메인[[#This Row],[타격감
시각적 효과]],1,0)),1,0)</f>
        <v>0</v>
      </c>
      <c r="R45" s="34">
        <f>IF(AND(IF('차트 정리 표'!$Q$19 = 표메인[[#This Row],[연령대]], 1, 0),IF('차트 정리 표'!$J$22=표메인[[#This Row],[타격감
시각적 효과]],1,0)),1,0)</f>
        <v>0</v>
      </c>
      <c r="S45" s="34">
        <f>IF(AND(IF('차트 정리 표'!$Q$19 = 표메인[[#This Row],[연령대]], 1, 0),IF('차트 정리 표'!$J$23=표메인[[#This Row],[타격감
시각적 효과]],1,0)),1,0)</f>
        <v>0</v>
      </c>
      <c r="T45" s="34">
        <f>IF(AND(IF('차트 정리 표'!$Q$25 = 표메인[[#This Row],[연령대]], 1, 0),IF('차트 정리 표'!$J$26=표메인[게임몰입도
청각적 효과],1,0)),1,0)</f>
        <v>0</v>
      </c>
      <c r="U45" s="34">
        <f>IF(AND(IF('차트 정리 표'!$Q$25 = 표메인[[#This Row],[연령대]], 1, 0),IF('차트 정리 표'!$J$27=표메인[게임몰입도
청각적 효과],1,0)),1,0)</f>
        <v>0</v>
      </c>
      <c r="V45" s="34">
        <f>IF(AND(IF('차트 정리 표'!$Q$25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표'!$Q$2 = 표메인[[#This Row],[연령대]], 1, 0),IF(COUNT(표장르정리[[#This Row],[RPG]]),1,0)), 1, 0)</f>
        <v>0</v>
      </c>
      <c r="B46" s="3">
        <f>IF(AND(IF('차트 정리 표'!$Q$2 = 표메인[[#This Row],[연령대]], 1, 0),IF(COUNT(표장르정리[[#This Row],[AOS]]),1,0)),1,0)</f>
        <v>0</v>
      </c>
      <c r="C46" s="3">
        <f>IF(AND(IF('차트 정리 표'!$Q$2 = 표메인[[#This Row],[연령대]], 1, 0),IF(COUNT(표장르정리[[#This Row],[FPS]]),1,0)),1,0)</f>
        <v>0</v>
      </c>
      <c r="D46" s="3">
        <f>IF(AND(IF('차트 정리 표'!$Q$2 = 표메인[[#This Row],[연령대]], 1, 0),IF(COUNT(표장르정리[[#This Row],[CCG]]),1,0)),1,0)</f>
        <v>0</v>
      </c>
      <c r="E46" s="3">
        <f>IF(AND(IF('차트 정리 표'!$Q$2 = 표메인[[#This Row],[연령대]], 1, 0),IF(COUNT(표장르정리[[#This Row],[Roguelike]]),1,0)),1,0)</f>
        <v>0</v>
      </c>
      <c r="F46" s="3">
        <f>IF(AND(IF('차트 정리 표'!$Q$2 = 표메인[[#This Row],[연령대]], 1, 0),IF(COUNT(표장르정리[[#This Row],[Soulslike]]),1,0)),1,0)</f>
        <v>0</v>
      </c>
      <c r="G46" s="3">
        <f>IF(AND(IF('차트 정리 표'!$Q$2 = 표메인[[#This Row],[연령대]], 1, 0),IF(COUNT(표장르정리[[#This Row],[Rhythm]]),1,0)),1,0)</f>
        <v>0</v>
      </c>
      <c r="H46" s="3">
        <f>IF(AND(IF('차트 정리 표'!$Q$2 = 표메인[[#This Row],[연령대]], 1, 0),IF(COUNT(표장르정리[[#This Row],[Racing]]),1,0)),1,0)</f>
        <v>0</v>
      </c>
      <c r="I46" s="3">
        <f>IF(AND(IF('차트 정리 표'!$Q$2 = 표메인[[#This Row],[연령대]], 1, 0),IF(COUNT(표장르정리[[#This Row],[Sport]]),1,0)),1,0)</f>
        <v>0</v>
      </c>
      <c r="J46" s="3">
        <f>IF(AND(IF('차트 정리 표'!$Q$2 = 표메인[[#This Row],[연령대]], 1, 0),IF(COUNT(표장르정리[[#This Row],[Stealth]]),1,0)),1,0)</f>
        <v>0</v>
      </c>
      <c r="K46" s="3">
        <f>IF(AND(IF('차트 정리 표'!$Q$2 = 표메인[[#This Row],[연령대]], 1, 0),IF(COUNT(표장르정리[[#This Row],[Strategy]]),1,0)),1,0)</f>
        <v>0</v>
      </c>
      <c r="L46" s="3">
        <f>IF(AND(IF('차트 정리 표'!$Q$2 = 표메인[[#This Row],[연령대]], 1, 0),IF(COUNT(표장르정리[[#This Row],[Puzzle]]),1,0)),1,0)</f>
        <v>0</v>
      </c>
      <c r="M46" s="3">
        <f>IF(AND(IF('차트 정리 표'!$Q$2 = 표메인[[#This Row],[연령대]], 1, 0),IF(COUNT(표장르정리[[#This Row],[Board]]),1,0)),1,0)</f>
        <v>0</v>
      </c>
      <c r="N46" s="3">
        <f>IF(AND(IF('차트 정리 표'!$Q$2 = 표메인[[#This Row],[연령대]], 1, 0),IF(COUNT(표장르정리[[#This Row],[Arcade]]),1,0)),1,0)</f>
        <v>0</v>
      </c>
      <c r="O46" s="3">
        <f>IF(AND(IF('차트 정리 표'!$Q$2 = 표메인[[#This Row],[연령대]], 1, 0),IF(COUNT(표장르정리[[#This Row],[Simulation]]),1,0)),1,0)</f>
        <v>0</v>
      </c>
      <c r="P46" s="34">
        <f>IF(AND(IF('차트 정리 표'!$Q$19 = 표메인[[#This Row],[연령대]], 1, 0),IF('차트 정리 표'!$J$20=표메인[[#This Row],[타격감
시각적 효과]],1,0)),1,0)</f>
        <v>0</v>
      </c>
      <c r="Q46" s="34">
        <f>IF(AND(IF('차트 정리 표'!$Q$19 = 표메인[[#This Row],[연령대]], 1, 0),IF('차트 정리 표'!$J$21=표메인[[#This Row],[타격감
시각적 효과]],1,0)),1,0)</f>
        <v>0</v>
      </c>
      <c r="R46" s="34">
        <f>IF(AND(IF('차트 정리 표'!$Q$19 = 표메인[[#This Row],[연령대]], 1, 0),IF('차트 정리 표'!$J$22=표메인[[#This Row],[타격감
시각적 효과]],1,0)),1,0)</f>
        <v>0</v>
      </c>
      <c r="S46" s="34">
        <f>IF(AND(IF('차트 정리 표'!$Q$19 = 표메인[[#This Row],[연령대]], 1, 0),IF('차트 정리 표'!$J$23=표메인[[#This Row],[타격감
시각적 효과]],1,0)),1,0)</f>
        <v>0</v>
      </c>
      <c r="T46" s="34">
        <f>IF(AND(IF('차트 정리 표'!$Q$25 = 표메인[[#This Row],[연령대]], 1, 0),IF('차트 정리 표'!$J$26=표메인[게임몰입도
청각적 효과],1,0)),1,0)</f>
        <v>0</v>
      </c>
      <c r="U46" s="34">
        <f>IF(AND(IF('차트 정리 표'!$Q$25 = 표메인[[#This Row],[연령대]], 1, 0),IF('차트 정리 표'!$J$27=표메인[게임몰입도
청각적 효과],1,0)),1,0)</f>
        <v>0</v>
      </c>
      <c r="V46" s="34">
        <f>IF(AND(IF('차트 정리 표'!$Q$25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표'!$Q$2 = 표메인[[#This Row],[연령대]], 1, 0),IF(COUNT(표장르정리[[#This Row],[RPG]]),1,0)), 1, 0)</f>
        <v>0</v>
      </c>
      <c r="B47" s="3">
        <f>IF(AND(IF('차트 정리 표'!$Q$2 = 표메인[[#This Row],[연령대]], 1, 0),IF(COUNT(표장르정리[[#This Row],[AOS]]),1,0)),1,0)</f>
        <v>0</v>
      </c>
      <c r="C47" s="3">
        <f>IF(AND(IF('차트 정리 표'!$Q$2 = 표메인[[#This Row],[연령대]], 1, 0),IF(COUNT(표장르정리[[#This Row],[FPS]]),1,0)),1,0)</f>
        <v>0</v>
      </c>
      <c r="D47" s="3">
        <f>IF(AND(IF('차트 정리 표'!$Q$2 = 표메인[[#This Row],[연령대]], 1, 0),IF(COUNT(표장르정리[[#This Row],[CCG]]),1,0)),1,0)</f>
        <v>0</v>
      </c>
      <c r="E47" s="3">
        <f>IF(AND(IF('차트 정리 표'!$Q$2 = 표메인[[#This Row],[연령대]], 1, 0),IF(COUNT(표장르정리[[#This Row],[Roguelike]]),1,0)),1,0)</f>
        <v>0</v>
      </c>
      <c r="F47" s="3">
        <f>IF(AND(IF('차트 정리 표'!$Q$2 = 표메인[[#This Row],[연령대]], 1, 0),IF(COUNT(표장르정리[[#This Row],[Soulslike]]),1,0)),1,0)</f>
        <v>0</v>
      </c>
      <c r="G47" s="3">
        <f>IF(AND(IF('차트 정리 표'!$Q$2 = 표메인[[#This Row],[연령대]], 1, 0),IF(COUNT(표장르정리[[#This Row],[Rhythm]]),1,0)),1,0)</f>
        <v>0</v>
      </c>
      <c r="H47" s="3">
        <f>IF(AND(IF('차트 정리 표'!$Q$2 = 표메인[[#This Row],[연령대]], 1, 0),IF(COUNT(표장르정리[[#This Row],[Racing]]),1,0)),1,0)</f>
        <v>0</v>
      </c>
      <c r="I47" s="3">
        <f>IF(AND(IF('차트 정리 표'!$Q$2 = 표메인[[#This Row],[연령대]], 1, 0),IF(COUNT(표장르정리[[#This Row],[Sport]]),1,0)),1,0)</f>
        <v>0</v>
      </c>
      <c r="J47" s="3">
        <f>IF(AND(IF('차트 정리 표'!$Q$2 = 표메인[[#This Row],[연령대]], 1, 0),IF(COUNT(표장르정리[[#This Row],[Stealth]]),1,0)),1,0)</f>
        <v>0</v>
      </c>
      <c r="K47" s="3">
        <f>IF(AND(IF('차트 정리 표'!$Q$2 = 표메인[[#This Row],[연령대]], 1, 0),IF(COUNT(표장르정리[[#This Row],[Strategy]]),1,0)),1,0)</f>
        <v>0</v>
      </c>
      <c r="L47" s="3">
        <f>IF(AND(IF('차트 정리 표'!$Q$2 = 표메인[[#This Row],[연령대]], 1, 0),IF(COUNT(표장르정리[[#This Row],[Puzzle]]),1,0)),1,0)</f>
        <v>0</v>
      </c>
      <c r="M47" s="3">
        <f>IF(AND(IF('차트 정리 표'!$Q$2 = 표메인[[#This Row],[연령대]], 1, 0),IF(COUNT(표장르정리[[#This Row],[Board]]),1,0)),1,0)</f>
        <v>0</v>
      </c>
      <c r="N47" s="3">
        <f>IF(AND(IF('차트 정리 표'!$Q$2 = 표메인[[#This Row],[연령대]], 1, 0),IF(COUNT(표장르정리[[#This Row],[Arcade]]),1,0)),1,0)</f>
        <v>0</v>
      </c>
      <c r="O47" s="3">
        <f>IF(AND(IF('차트 정리 표'!$Q$2 = 표메인[[#This Row],[연령대]], 1, 0),IF(COUNT(표장르정리[[#This Row],[Simulation]]),1,0)),1,0)</f>
        <v>0</v>
      </c>
      <c r="P47" s="34">
        <f>IF(AND(IF('차트 정리 표'!$Q$19 = 표메인[[#This Row],[연령대]], 1, 0),IF('차트 정리 표'!$J$20=표메인[[#This Row],[타격감
시각적 효과]],1,0)),1,0)</f>
        <v>0</v>
      </c>
      <c r="Q47" s="34">
        <f>IF(AND(IF('차트 정리 표'!$Q$19 = 표메인[[#This Row],[연령대]], 1, 0),IF('차트 정리 표'!$J$21=표메인[[#This Row],[타격감
시각적 효과]],1,0)),1,0)</f>
        <v>0</v>
      </c>
      <c r="R47" s="34">
        <f>IF(AND(IF('차트 정리 표'!$Q$19 = 표메인[[#This Row],[연령대]], 1, 0),IF('차트 정리 표'!$J$22=표메인[[#This Row],[타격감
시각적 효과]],1,0)),1,0)</f>
        <v>0</v>
      </c>
      <c r="S47" s="34">
        <f>IF(AND(IF('차트 정리 표'!$Q$19 = 표메인[[#This Row],[연령대]], 1, 0),IF('차트 정리 표'!$J$23=표메인[[#This Row],[타격감
시각적 효과]],1,0)),1,0)</f>
        <v>0</v>
      </c>
      <c r="T47" s="34">
        <f>IF(AND(IF('차트 정리 표'!$Q$25 = 표메인[[#This Row],[연령대]], 1, 0),IF('차트 정리 표'!$J$26=표메인[게임몰입도
청각적 효과],1,0)),1,0)</f>
        <v>0</v>
      </c>
      <c r="U47" s="34">
        <f>IF(AND(IF('차트 정리 표'!$Q$25 = 표메인[[#This Row],[연령대]], 1, 0),IF('차트 정리 표'!$J$27=표메인[게임몰입도
청각적 효과],1,0)),1,0)</f>
        <v>0</v>
      </c>
      <c r="V47" s="34">
        <f>IF(AND(IF('차트 정리 표'!$Q$25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표'!$Q$2 = 표메인[[#This Row],[연령대]], 1, 0),IF(COUNT(표장르정리[[#This Row],[RPG]]),1,0)), 1, 0)</f>
        <v>0</v>
      </c>
      <c r="B48" s="3">
        <f>IF(AND(IF('차트 정리 표'!$Q$2 = 표메인[[#This Row],[연령대]], 1, 0),IF(COUNT(표장르정리[[#This Row],[AOS]]),1,0)),1,0)</f>
        <v>0</v>
      </c>
      <c r="C48" s="3">
        <f>IF(AND(IF('차트 정리 표'!$Q$2 = 표메인[[#This Row],[연령대]], 1, 0),IF(COUNT(표장르정리[[#This Row],[FPS]]),1,0)),1,0)</f>
        <v>0</v>
      </c>
      <c r="D48" s="3">
        <f>IF(AND(IF('차트 정리 표'!$Q$2 = 표메인[[#This Row],[연령대]], 1, 0),IF(COUNT(표장르정리[[#This Row],[CCG]]),1,0)),1,0)</f>
        <v>0</v>
      </c>
      <c r="E48" s="3">
        <f>IF(AND(IF('차트 정리 표'!$Q$2 = 표메인[[#This Row],[연령대]], 1, 0),IF(COUNT(표장르정리[[#This Row],[Roguelike]]),1,0)),1,0)</f>
        <v>0</v>
      </c>
      <c r="F48" s="3">
        <f>IF(AND(IF('차트 정리 표'!$Q$2 = 표메인[[#This Row],[연령대]], 1, 0),IF(COUNT(표장르정리[[#This Row],[Soulslike]]),1,0)),1,0)</f>
        <v>0</v>
      </c>
      <c r="G48" s="3">
        <f>IF(AND(IF('차트 정리 표'!$Q$2 = 표메인[[#This Row],[연령대]], 1, 0),IF(COUNT(표장르정리[[#This Row],[Rhythm]]),1,0)),1,0)</f>
        <v>0</v>
      </c>
      <c r="H48" s="3">
        <f>IF(AND(IF('차트 정리 표'!$Q$2 = 표메인[[#This Row],[연령대]], 1, 0),IF(COUNT(표장르정리[[#This Row],[Racing]]),1,0)),1,0)</f>
        <v>0</v>
      </c>
      <c r="I48" s="3">
        <f>IF(AND(IF('차트 정리 표'!$Q$2 = 표메인[[#This Row],[연령대]], 1, 0),IF(COUNT(표장르정리[[#This Row],[Sport]]),1,0)),1,0)</f>
        <v>0</v>
      </c>
      <c r="J48" s="3">
        <f>IF(AND(IF('차트 정리 표'!$Q$2 = 표메인[[#This Row],[연령대]], 1, 0),IF(COUNT(표장르정리[[#This Row],[Stealth]]),1,0)),1,0)</f>
        <v>0</v>
      </c>
      <c r="K48" s="3">
        <f>IF(AND(IF('차트 정리 표'!$Q$2 = 표메인[[#This Row],[연령대]], 1, 0),IF(COUNT(표장르정리[[#This Row],[Strategy]]),1,0)),1,0)</f>
        <v>0</v>
      </c>
      <c r="L48" s="3">
        <f>IF(AND(IF('차트 정리 표'!$Q$2 = 표메인[[#This Row],[연령대]], 1, 0),IF(COUNT(표장르정리[[#This Row],[Puzzle]]),1,0)),1,0)</f>
        <v>0</v>
      </c>
      <c r="M48" s="3">
        <f>IF(AND(IF('차트 정리 표'!$Q$2 = 표메인[[#This Row],[연령대]], 1, 0),IF(COUNT(표장르정리[[#This Row],[Board]]),1,0)),1,0)</f>
        <v>0</v>
      </c>
      <c r="N48" s="3">
        <f>IF(AND(IF('차트 정리 표'!$Q$2 = 표메인[[#This Row],[연령대]], 1, 0),IF(COUNT(표장르정리[[#This Row],[Arcade]]),1,0)),1,0)</f>
        <v>0</v>
      </c>
      <c r="O48" s="3">
        <f>IF(AND(IF('차트 정리 표'!$Q$2 = 표메인[[#This Row],[연령대]], 1, 0),IF(COUNT(표장르정리[[#This Row],[Simulation]]),1,0)),1,0)</f>
        <v>0</v>
      </c>
      <c r="P48" s="34">
        <f>IF(AND(IF('차트 정리 표'!$Q$19 = 표메인[[#This Row],[연령대]], 1, 0),IF('차트 정리 표'!$J$20=표메인[[#This Row],[타격감
시각적 효과]],1,0)),1,0)</f>
        <v>0</v>
      </c>
      <c r="Q48" s="34">
        <f>IF(AND(IF('차트 정리 표'!$Q$19 = 표메인[[#This Row],[연령대]], 1, 0),IF('차트 정리 표'!$J$21=표메인[[#This Row],[타격감
시각적 효과]],1,0)),1,0)</f>
        <v>0</v>
      </c>
      <c r="R48" s="34">
        <f>IF(AND(IF('차트 정리 표'!$Q$19 = 표메인[[#This Row],[연령대]], 1, 0),IF('차트 정리 표'!$J$22=표메인[[#This Row],[타격감
시각적 효과]],1,0)),1,0)</f>
        <v>0</v>
      </c>
      <c r="S48" s="34">
        <f>IF(AND(IF('차트 정리 표'!$Q$19 = 표메인[[#This Row],[연령대]], 1, 0),IF('차트 정리 표'!$J$23=표메인[[#This Row],[타격감
시각적 효과]],1,0)),1,0)</f>
        <v>0</v>
      </c>
      <c r="T48" s="34">
        <f>IF(AND(IF('차트 정리 표'!$Q$25 = 표메인[[#This Row],[연령대]], 1, 0),IF('차트 정리 표'!$J$26=표메인[게임몰입도
청각적 효과],1,0)),1,0)</f>
        <v>0</v>
      </c>
      <c r="U48" s="34">
        <f>IF(AND(IF('차트 정리 표'!$Q$25 = 표메인[[#This Row],[연령대]], 1, 0),IF('차트 정리 표'!$J$27=표메인[게임몰입도
청각적 효과],1,0)),1,0)</f>
        <v>0</v>
      </c>
      <c r="V48" s="34">
        <f>IF(AND(IF('차트 정리 표'!$Q$25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표'!$Q$2 = 표메인[[#This Row],[연령대]], 1, 0),IF(COUNT(표장르정리[[#This Row],[RPG]]),1,0)), 1, 0)</f>
        <v>0</v>
      </c>
      <c r="B49" s="3">
        <f>IF(AND(IF('차트 정리 표'!$Q$2 = 표메인[[#This Row],[연령대]], 1, 0),IF(COUNT(표장르정리[[#This Row],[AOS]]),1,0)),1,0)</f>
        <v>0</v>
      </c>
      <c r="C49" s="3">
        <f>IF(AND(IF('차트 정리 표'!$Q$2 = 표메인[[#This Row],[연령대]], 1, 0),IF(COUNT(표장르정리[[#This Row],[FPS]]),1,0)),1,0)</f>
        <v>0</v>
      </c>
      <c r="D49" s="3">
        <f>IF(AND(IF('차트 정리 표'!$Q$2 = 표메인[[#This Row],[연령대]], 1, 0),IF(COUNT(표장르정리[[#This Row],[CCG]]),1,0)),1,0)</f>
        <v>0</v>
      </c>
      <c r="E49" s="3">
        <f>IF(AND(IF('차트 정리 표'!$Q$2 = 표메인[[#This Row],[연령대]], 1, 0),IF(COUNT(표장르정리[[#This Row],[Roguelike]]),1,0)),1,0)</f>
        <v>0</v>
      </c>
      <c r="F49" s="3">
        <f>IF(AND(IF('차트 정리 표'!$Q$2 = 표메인[[#This Row],[연령대]], 1, 0),IF(COUNT(표장르정리[[#This Row],[Soulslike]]),1,0)),1,0)</f>
        <v>0</v>
      </c>
      <c r="G49" s="3">
        <f>IF(AND(IF('차트 정리 표'!$Q$2 = 표메인[[#This Row],[연령대]], 1, 0),IF(COUNT(표장르정리[[#This Row],[Rhythm]]),1,0)),1,0)</f>
        <v>0</v>
      </c>
      <c r="H49" s="3">
        <f>IF(AND(IF('차트 정리 표'!$Q$2 = 표메인[[#This Row],[연령대]], 1, 0),IF(COUNT(표장르정리[[#This Row],[Racing]]),1,0)),1,0)</f>
        <v>0</v>
      </c>
      <c r="I49" s="3">
        <f>IF(AND(IF('차트 정리 표'!$Q$2 = 표메인[[#This Row],[연령대]], 1, 0),IF(COUNT(표장르정리[[#This Row],[Sport]]),1,0)),1,0)</f>
        <v>0</v>
      </c>
      <c r="J49" s="3">
        <f>IF(AND(IF('차트 정리 표'!$Q$2 = 표메인[[#This Row],[연령대]], 1, 0),IF(COUNT(표장르정리[[#This Row],[Stealth]]),1,0)),1,0)</f>
        <v>0</v>
      </c>
      <c r="K49" s="3">
        <f>IF(AND(IF('차트 정리 표'!$Q$2 = 표메인[[#This Row],[연령대]], 1, 0),IF(COUNT(표장르정리[[#This Row],[Strategy]]),1,0)),1,0)</f>
        <v>0</v>
      </c>
      <c r="L49" s="3">
        <f>IF(AND(IF('차트 정리 표'!$Q$2 = 표메인[[#This Row],[연령대]], 1, 0),IF(COUNT(표장르정리[[#This Row],[Puzzle]]),1,0)),1,0)</f>
        <v>0</v>
      </c>
      <c r="M49" s="3">
        <f>IF(AND(IF('차트 정리 표'!$Q$2 = 표메인[[#This Row],[연령대]], 1, 0),IF(COUNT(표장르정리[[#This Row],[Board]]),1,0)),1,0)</f>
        <v>0</v>
      </c>
      <c r="N49" s="3">
        <f>IF(AND(IF('차트 정리 표'!$Q$2 = 표메인[[#This Row],[연령대]], 1, 0),IF(COUNT(표장르정리[[#This Row],[Arcade]]),1,0)),1,0)</f>
        <v>0</v>
      </c>
      <c r="O49" s="3">
        <f>IF(AND(IF('차트 정리 표'!$Q$2 = 표메인[[#This Row],[연령대]], 1, 0),IF(COUNT(표장르정리[[#This Row],[Simulation]]),1,0)),1,0)</f>
        <v>0</v>
      </c>
      <c r="P49" s="34">
        <f>IF(AND(IF('차트 정리 표'!$Q$19 = 표메인[[#This Row],[연령대]], 1, 0),IF('차트 정리 표'!$J$20=표메인[[#This Row],[타격감
시각적 효과]],1,0)),1,0)</f>
        <v>0</v>
      </c>
      <c r="Q49" s="34">
        <f>IF(AND(IF('차트 정리 표'!$Q$19 = 표메인[[#This Row],[연령대]], 1, 0),IF('차트 정리 표'!$J$21=표메인[[#This Row],[타격감
시각적 효과]],1,0)),1,0)</f>
        <v>0</v>
      </c>
      <c r="R49" s="34">
        <f>IF(AND(IF('차트 정리 표'!$Q$19 = 표메인[[#This Row],[연령대]], 1, 0),IF('차트 정리 표'!$J$22=표메인[[#This Row],[타격감
시각적 효과]],1,0)),1,0)</f>
        <v>0</v>
      </c>
      <c r="S49" s="34">
        <f>IF(AND(IF('차트 정리 표'!$Q$19 = 표메인[[#This Row],[연령대]], 1, 0),IF('차트 정리 표'!$J$23=표메인[[#This Row],[타격감
시각적 효과]],1,0)),1,0)</f>
        <v>0</v>
      </c>
      <c r="T49" s="34">
        <f>IF(AND(IF('차트 정리 표'!$Q$25 = 표메인[[#This Row],[연령대]], 1, 0),IF('차트 정리 표'!$J$26=표메인[게임몰입도
청각적 효과],1,0)),1,0)</f>
        <v>0</v>
      </c>
      <c r="U49" s="34">
        <f>IF(AND(IF('차트 정리 표'!$Q$25 = 표메인[[#This Row],[연령대]], 1, 0),IF('차트 정리 표'!$J$27=표메인[게임몰입도
청각적 효과],1,0)),1,0)</f>
        <v>0</v>
      </c>
      <c r="V49" s="34">
        <f>IF(AND(IF('차트 정리 표'!$Q$25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표'!$Q$2 = 표메인[[#This Row],[연령대]], 1, 0),IF(COUNT(표장르정리[[#This Row],[RPG]]),1,0)), 1, 0)</f>
        <v>0</v>
      </c>
      <c r="B50" s="3">
        <f>IF(AND(IF('차트 정리 표'!$Q$2 = 표메인[[#This Row],[연령대]], 1, 0),IF(COUNT(표장르정리[[#This Row],[AOS]]),1,0)),1,0)</f>
        <v>0</v>
      </c>
      <c r="C50" s="3">
        <f>IF(AND(IF('차트 정리 표'!$Q$2 = 표메인[[#This Row],[연령대]], 1, 0),IF(COUNT(표장르정리[[#This Row],[FPS]]),1,0)),1,0)</f>
        <v>0</v>
      </c>
      <c r="D50" s="3">
        <f>IF(AND(IF('차트 정리 표'!$Q$2 = 표메인[[#This Row],[연령대]], 1, 0),IF(COUNT(표장르정리[[#This Row],[CCG]]),1,0)),1,0)</f>
        <v>0</v>
      </c>
      <c r="E50" s="3">
        <f>IF(AND(IF('차트 정리 표'!$Q$2 = 표메인[[#This Row],[연령대]], 1, 0),IF(COUNT(표장르정리[[#This Row],[Roguelike]]),1,0)),1,0)</f>
        <v>0</v>
      </c>
      <c r="F50" s="3">
        <f>IF(AND(IF('차트 정리 표'!$Q$2 = 표메인[[#This Row],[연령대]], 1, 0),IF(COUNT(표장르정리[[#This Row],[Soulslike]]),1,0)),1,0)</f>
        <v>0</v>
      </c>
      <c r="G50" s="3">
        <f>IF(AND(IF('차트 정리 표'!$Q$2 = 표메인[[#This Row],[연령대]], 1, 0),IF(COUNT(표장르정리[[#This Row],[Rhythm]]),1,0)),1,0)</f>
        <v>0</v>
      </c>
      <c r="H50" s="3">
        <f>IF(AND(IF('차트 정리 표'!$Q$2 = 표메인[[#This Row],[연령대]], 1, 0),IF(COUNT(표장르정리[[#This Row],[Racing]]),1,0)),1,0)</f>
        <v>0</v>
      </c>
      <c r="I50" s="3">
        <f>IF(AND(IF('차트 정리 표'!$Q$2 = 표메인[[#This Row],[연령대]], 1, 0),IF(COUNT(표장르정리[[#This Row],[Sport]]),1,0)),1,0)</f>
        <v>0</v>
      </c>
      <c r="J50" s="3">
        <f>IF(AND(IF('차트 정리 표'!$Q$2 = 표메인[[#This Row],[연령대]], 1, 0),IF(COUNT(표장르정리[[#This Row],[Stealth]]),1,0)),1,0)</f>
        <v>0</v>
      </c>
      <c r="K50" s="3">
        <f>IF(AND(IF('차트 정리 표'!$Q$2 = 표메인[[#This Row],[연령대]], 1, 0),IF(COUNT(표장르정리[[#This Row],[Strategy]]),1,0)),1,0)</f>
        <v>0</v>
      </c>
      <c r="L50" s="3">
        <f>IF(AND(IF('차트 정리 표'!$Q$2 = 표메인[[#This Row],[연령대]], 1, 0),IF(COUNT(표장르정리[[#This Row],[Puzzle]]),1,0)),1,0)</f>
        <v>0</v>
      </c>
      <c r="M50" s="3">
        <f>IF(AND(IF('차트 정리 표'!$Q$2 = 표메인[[#This Row],[연령대]], 1, 0),IF(COUNT(표장르정리[[#This Row],[Board]]),1,0)),1,0)</f>
        <v>0</v>
      </c>
      <c r="N50" s="3">
        <f>IF(AND(IF('차트 정리 표'!$Q$2 = 표메인[[#This Row],[연령대]], 1, 0),IF(COUNT(표장르정리[[#This Row],[Arcade]]),1,0)),1,0)</f>
        <v>0</v>
      </c>
      <c r="O50" s="3">
        <f>IF(AND(IF('차트 정리 표'!$Q$2 = 표메인[[#This Row],[연령대]], 1, 0),IF(COUNT(표장르정리[[#This Row],[Simulation]]),1,0)),1,0)</f>
        <v>0</v>
      </c>
      <c r="P50" s="34">
        <f>IF(AND(IF('차트 정리 표'!$Q$19 = 표메인[[#This Row],[연령대]], 1, 0),IF('차트 정리 표'!$J$20=표메인[[#This Row],[타격감
시각적 효과]],1,0)),1,0)</f>
        <v>0</v>
      </c>
      <c r="Q50" s="34">
        <f>IF(AND(IF('차트 정리 표'!$Q$19 = 표메인[[#This Row],[연령대]], 1, 0),IF('차트 정리 표'!$J$21=표메인[[#This Row],[타격감
시각적 효과]],1,0)),1,0)</f>
        <v>0</v>
      </c>
      <c r="R50" s="34">
        <f>IF(AND(IF('차트 정리 표'!$Q$19 = 표메인[[#This Row],[연령대]], 1, 0),IF('차트 정리 표'!$J$22=표메인[[#This Row],[타격감
시각적 효과]],1,0)),1,0)</f>
        <v>0</v>
      </c>
      <c r="S50" s="34">
        <f>IF(AND(IF('차트 정리 표'!$Q$19 = 표메인[[#This Row],[연령대]], 1, 0),IF('차트 정리 표'!$J$23=표메인[[#This Row],[타격감
시각적 효과]],1,0)),1,0)</f>
        <v>0</v>
      </c>
      <c r="T50" s="34">
        <f>IF(AND(IF('차트 정리 표'!$Q$25 = 표메인[[#This Row],[연령대]], 1, 0),IF('차트 정리 표'!$J$26=표메인[게임몰입도
청각적 효과],1,0)),1,0)</f>
        <v>0</v>
      </c>
      <c r="U50" s="34">
        <f>IF(AND(IF('차트 정리 표'!$Q$25 = 표메인[[#This Row],[연령대]], 1, 0),IF('차트 정리 표'!$J$27=표메인[게임몰입도
청각적 효과],1,0)),1,0)</f>
        <v>0</v>
      </c>
      <c r="V50" s="34">
        <f>IF(AND(IF('차트 정리 표'!$Q$25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표'!$Q$2 = 표메인[[#This Row],[연령대]], 1, 0),IF(COUNT(표장르정리[[#This Row],[RPG]]),1,0)), 1, 0)</f>
        <v>0</v>
      </c>
      <c r="B51" s="3">
        <f>IF(AND(IF('차트 정리 표'!$Q$2 = 표메인[[#This Row],[연령대]], 1, 0),IF(COUNT(표장르정리[[#This Row],[AOS]]),1,0)),1,0)</f>
        <v>0</v>
      </c>
      <c r="C51" s="3">
        <f>IF(AND(IF('차트 정리 표'!$Q$2 = 표메인[[#This Row],[연령대]], 1, 0),IF(COUNT(표장르정리[[#This Row],[FPS]]),1,0)),1,0)</f>
        <v>0</v>
      </c>
      <c r="D51" s="3">
        <f>IF(AND(IF('차트 정리 표'!$Q$2 = 표메인[[#This Row],[연령대]], 1, 0),IF(COUNT(표장르정리[[#This Row],[CCG]]),1,0)),1,0)</f>
        <v>0</v>
      </c>
      <c r="E51" s="3">
        <f>IF(AND(IF('차트 정리 표'!$Q$2 = 표메인[[#This Row],[연령대]], 1, 0),IF(COUNT(표장르정리[[#This Row],[Roguelike]]),1,0)),1,0)</f>
        <v>0</v>
      </c>
      <c r="F51" s="3">
        <f>IF(AND(IF('차트 정리 표'!$Q$2 = 표메인[[#This Row],[연령대]], 1, 0),IF(COUNT(표장르정리[[#This Row],[Soulslike]]),1,0)),1,0)</f>
        <v>0</v>
      </c>
      <c r="G51" s="3">
        <f>IF(AND(IF('차트 정리 표'!$Q$2 = 표메인[[#This Row],[연령대]], 1, 0),IF(COUNT(표장르정리[[#This Row],[Rhythm]]),1,0)),1,0)</f>
        <v>0</v>
      </c>
      <c r="H51" s="3">
        <f>IF(AND(IF('차트 정리 표'!$Q$2 = 표메인[[#This Row],[연령대]], 1, 0),IF(COUNT(표장르정리[[#This Row],[Racing]]),1,0)),1,0)</f>
        <v>0</v>
      </c>
      <c r="I51" s="3">
        <f>IF(AND(IF('차트 정리 표'!$Q$2 = 표메인[[#This Row],[연령대]], 1, 0),IF(COUNT(표장르정리[[#This Row],[Sport]]),1,0)),1,0)</f>
        <v>0</v>
      </c>
      <c r="J51" s="3">
        <f>IF(AND(IF('차트 정리 표'!$Q$2 = 표메인[[#This Row],[연령대]], 1, 0),IF(COUNT(표장르정리[[#This Row],[Stealth]]),1,0)),1,0)</f>
        <v>0</v>
      </c>
      <c r="K51" s="3">
        <f>IF(AND(IF('차트 정리 표'!$Q$2 = 표메인[[#This Row],[연령대]], 1, 0),IF(COUNT(표장르정리[[#This Row],[Strategy]]),1,0)),1,0)</f>
        <v>0</v>
      </c>
      <c r="L51" s="3">
        <f>IF(AND(IF('차트 정리 표'!$Q$2 = 표메인[[#This Row],[연령대]], 1, 0),IF(COUNT(표장르정리[[#This Row],[Puzzle]]),1,0)),1,0)</f>
        <v>0</v>
      </c>
      <c r="M51" s="3">
        <f>IF(AND(IF('차트 정리 표'!$Q$2 = 표메인[[#This Row],[연령대]], 1, 0),IF(COUNT(표장르정리[[#This Row],[Board]]),1,0)),1,0)</f>
        <v>0</v>
      </c>
      <c r="N51" s="3">
        <f>IF(AND(IF('차트 정리 표'!$Q$2 = 표메인[[#This Row],[연령대]], 1, 0),IF(COUNT(표장르정리[[#This Row],[Arcade]]),1,0)),1,0)</f>
        <v>0</v>
      </c>
      <c r="O51" s="3">
        <f>IF(AND(IF('차트 정리 표'!$Q$2 = 표메인[[#This Row],[연령대]], 1, 0),IF(COUNT(표장르정리[[#This Row],[Simulation]]),1,0)),1,0)</f>
        <v>0</v>
      </c>
      <c r="P51" s="34">
        <f>IF(AND(IF('차트 정리 표'!$Q$19 = 표메인[[#This Row],[연령대]], 1, 0),IF('차트 정리 표'!$J$20=표메인[[#This Row],[타격감
시각적 효과]],1,0)),1,0)</f>
        <v>0</v>
      </c>
      <c r="Q51" s="34">
        <f>IF(AND(IF('차트 정리 표'!$Q$19 = 표메인[[#This Row],[연령대]], 1, 0),IF('차트 정리 표'!$J$21=표메인[[#This Row],[타격감
시각적 효과]],1,0)),1,0)</f>
        <v>0</v>
      </c>
      <c r="R51" s="34">
        <f>IF(AND(IF('차트 정리 표'!$Q$19 = 표메인[[#This Row],[연령대]], 1, 0),IF('차트 정리 표'!$J$22=표메인[[#This Row],[타격감
시각적 효과]],1,0)),1,0)</f>
        <v>0</v>
      </c>
      <c r="S51" s="34">
        <f>IF(AND(IF('차트 정리 표'!$Q$19 = 표메인[[#This Row],[연령대]], 1, 0),IF('차트 정리 표'!$J$23=표메인[[#This Row],[타격감
시각적 효과]],1,0)),1,0)</f>
        <v>0</v>
      </c>
      <c r="T51" s="34">
        <f>IF(AND(IF('차트 정리 표'!$Q$25 = 표메인[[#This Row],[연령대]], 1, 0),IF('차트 정리 표'!$J$26=표메인[게임몰입도
청각적 효과],1,0)),1,0)</f>
        <v>0</v>
      </c>
      <c r="U51" s="34">
        <f>IF(AND(IF('차트 정리 표'!$Q$25 = 표메인[[#This Row],[연령대]], 1, 0),IF('차트 정리 표'!$J$27=표메인[게임몰입도
청각적 효과],1,0)),1,0)</f>
        <v>0</v>
      </c>
      <c r="V51" s="34">
        <f>IF(AND(IF('차트 정리 표'!$Q$25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표'!$Q$2 = 표메인[[#This Row],[연령대]], 1, 0),IF(COUNT(표장르정리[[#This Row],[RPG]]),1,0)), 1, 0)</f>
        <v>0</v>
      </c>
      <c r="B52" s="3">
        <f>IF(AND(IF('차트 정리 표'!$Q$2 = 표메인[[#This Row],[연령대]], 1, 0),IF(COUNT(표장르정리[[#This Row],[AOS]]),1,0)),1,0)</f>
        <v>0</v>
      </c>
      <c r="C52" s="3">
        <f>IF(AND(IF('차트 정리 표'!$Q$2 = 표메인[[#This Row],[연령대]], 1, 0),IF(COUNT(표장르정리[[#This Row],[FPS]]),1,0)),1,0)</f>
        <v>0</v>
      </c>
      <c r="D52" s="3">
        <f>IF(AND(IF('차트 정리 표'!$Q$2 = 표메인[[#This Row],[연령대]], 1, 0),IF(COUNT(표장르정리[[#This Row],[CCG]]),1,0)),1,0)</f>
        <v>0</v>
      </c>
      <c r="E52" s="3">
        <f>IF(AND(IF('차트 정리 표'!$Q$2 = 표메인[[#This Row],[연령대]], 1, 0),IF(COUNT(표장르정리[[#This Row],[Roguelike]]),1,0)),1,0)</f>
        <v>0</v>
      </c>
      <c r="F52" s="3">
        <f>IF(AND(IF('차트 정리 표'!$Q$2 = 표메인[[#This Row],[연령대]], 1, 0),IF(COUNT(표장르정리[[#This Row],[Soulslike]]),1,0)),1,0)</f>
        <v>0</v>
      </c>
      <c r="G52" s="3">
        <f>IF(AND(IF('차트 정리 표'!$Q$2 = 표메인[[#This Row],[연령대]], 1, 0),IF(COUNT(표장르정리[[#This Row],[Rhythm]]),1,0)),1,0)</f>
        <v>0</v>
      </c>
      <c r="H52" s="3">
        <f>IF(AND(IF('차트 정리 표'!$Q$2 = 표메인[[#This Row],[연령대]], 1, 0),IF(COUNT(표장르정리[[#This Row],[Racing]]),1,0)),1,0)</f>
        <v>0</v>
      </c>
      <c r="I52" s="3">
        <f>IF(AND(IF('차트 정리 표'!$Q$2 = 표메인[[#This Row],[연령대]], 1, 0),IF(COUNT(표장르정리[[#This Row],[Sport]]),1,0)),1,0)</f>
        <v>0</v>
      </c>
      <c r="J52" s="3">
        <f>IF(AND(IF('차트 정리 표'!$Q$2 = 표메인[[#This Row],[연령대]], 1, 0),IF(COUNT(표장르정리[[#This Row],[Stealth]]),1,0)),1,0)</f>
        <v>0</v>
      </c>
      <c r="K52" s="3">
        <f>IF(AND(IF('차트 정리 표'!$Q$2 = 표메인[[#This Row],[연령대]], 1, 0),IF(COUNT(표장르정리[[#This Row],[Strategy]]),1,0)),1,0)</f>
        <v>0</v>
      </c>
      <c r="L52" s="3">
        <f>IF(AND(IF('차트 정리 표'!$Q$2 = 표메인[[#This Row],[연령대]], 1, 0),IF(COUNT(표장르정리[[#This Row],[Puzzle]]),1,0)),1,0)</f>
        <v>0</v>
      </c>
      <c r="M52" s="3">
        <f>IF(AND(IF('차트 정리 표'!$Q$2 = 표메인[[#This Row],[연령대]], 1, 0),IF(COUNT(표장르정리[[#This Row],[Board]]),1,0)),1,0)</f>
        <v>0</v>
      </c>
      <c r="N52" s="3">
        <f>IF(AND(IF('차트 정리 표'!$Q$2 = 표메인[[#This Row],[연령대]], 1, 0),IF(COUNT(표장르정리[[#This Row],[Arcade]]),1,0)),1,0)</f>
        <v>0</v>
      </c>
      <c r="O52" s="3">
        <f>IF(AND(IF('차트 정리 표'!$Q$2 = 표메인[[#This Row],[연령대]], 1, 0),IF(COUNT(표장르정리[[#This Row],[Simulation]]),1,0)),1,0)</f>
        <v>0</v>
      </c>
      <c r="P52" s="34">
        <f>IF(AND(IF('차트 정리 표'!$Q$19 = 표메인[[#This Row],[연령대]], 1, 0),IF('차트 정리 표'!$J$20=표메인[[#This Row],[타격감
시각적 효과]],1,0)),1,0)</f>
        <v>0</v>
      </c>
      <c r="Q52" s="34">
        <f>IF(AND(IF('차트 정리 표'!$Q$19 = 표메인[[#This Row],[연령대]], 1, 0),IF('차트 정리 표'!$J$21=표메인[[#This Row],[타격감
시각적 효과]],1,0)),1,0)</f>
        <v>0</v>
      </c>
      <c r="R52" s="34">
        <f>IF(AND(IF('차트 정리 표'!$Q$19 = 표메인[[#This Row],[연령대]], 1, 0),IF('차트 정리 표'!$J$22=표메인[[#This Row],[타격감
시각적 효과]],1,0)),1,0)</f>
        <v>0</v>
      </c>
      <c r="S52" s="34">
        <f>IF(AND(IF('차트 정리 표'!$Q$19 = 표메인[[#This Row],[연령대]], 1, 0),IF('차트 정리 표'!$J$23=표메인[[#This Row],[타격감
시각적 효과]],1,0)),1,0)</f>
        <v>0</v>
      </c>
      <c r="T52" s="34">
        <f>IF(AND(IF('차트 정리 표'!$Q$25 = 표메인[[#This Row],[연령대]], 1, 0),IF('차트 정리 표'!$J$26=표메인[게임몰입도
청각적 효과],1,0)),1,0)</f>
        <v>0</v>
      </c>
      <c r="U52" s="34">
        <f>IF(AND(IF('차트 정리 표'!$Q$25 = 표메인[[#This Row],[연령대]], 1, 0),IF('차트 정리 표'!$J$27=표메인[게임몰입도
청각적 효과],1,0)),1,0)</f>
        <v>0</v>
      </c>
      <c r="V52" s="34">
        <f>IF(AND(IF('차트 정리 표'!$Q$25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표'!$Q$2 = 표메인[[#This Row],[연령대]], 1, 0),IF(COUNT(표장르정리[[#This Row],[RPG]]),1,0)), 1, 0)</f>
        <v>0</v>
      </c>
      <c r="B53" s="3">
        <f>IF(AND(IF('차트 정리 표'!$Q$2 = 표메인[[#This Row],[연령대]], 1, 0),IF(COUNT(표장르정리[[#This Row],[AOS]]),1,0)),1,0)</f>
        <v>0</v>
      </c>
      <c r="C53" s="3">
        <f>IF(AND(IF('차트 정리 표'!$Q$2 = 표메인[[#This Row],[연령대]], 1, 0),IF(COUNT(표장르정리[[#This Row],[FPS]]),1,0)),1,0)</f>
        <v>0</v>
      </c>
      <c r="D53" s="3">
        <f>IF(AND(IF('차트 정리 표'!$Q$2 = 표메인[[#This Row],[연령대]], 1, 0),IF(COUNT(표장르정리[[#This Row],[CCG]]),1,0)),1,0)</f>
        <v>0</v>
      </c>
      <c r="E53" s="3">
        <f>IF(AND(IF('차트 정리 표'!$Q$2 = 표메인[[#This Row],[연령대]], 1, 0),IF(COUNT(표장르정리[[#This Row],[Roguelike]]),1,0)),1,0)</f>
        <v>0</v>
      </c>
      <c r="F53" s="3">
        <f>IF(AND(IF('차트 정리 표'!$Q$2 = 표메인[[#This Row],[연령대]], 1, 0),IF(COUNT(표장르정리[[#This Row],[Soulslike]]),1,0)),1,0)</f>
        <v>0</v>
      </c>
      <c r="G53" s="3">
        <f>IF(AND(IF('차트 정리 표'!$Q$2 = 표메인[[#This Row],[연령대]], 1, 0),IF(COUNT(표장르정리[[#This Row],[Rhythm]]),1,0)),1,0)</f>
        <v>0</v>
      </c>
      <c r="H53" s="3">
        <f>IF(AND(IF('차트 정리 표'!$Q$2 = 표메인[[#This Row],[연령대]], 1, 0),IF(COUNT(표장르정리[[#This Row],[Racing]]),1,0)),1,0)</f>
        <v>0</v>
      </c>
      <c r="I53" s="3">
        <f>IF(AND(IF('차트 정리 표'!$Q$2 = 표메인[[#This Row],[연령대]], 1, 0),IF(COUNT(표장르정리[[#This Row],[Sport]]),1,0)),1,0)</f>
        <v>0</v>
      </c>
      <c r="J53" s="3">
        <f>IF(AND(IF('차트 정리 표'!$Q$2 = 표메인[[#This Row],[연령대]], 1, 0),IF(COUNT(표장르정리[[#This Row],[Stealth]]),1,0)),1,0)</f>
        <v>0</v>
      </c>
      <c r="K53" s="3">
        <f>IF(AND(IF('차트 정리 표'!$Q$2 = 표메인[[#This Row],[연령대]], 1, 0),IF(COUNT(표장르정리[[#This Row],[Strategy]]),1,0)),1,0)</f>
        <v>0</v>
      </c>
      <c r="L53" s="3">
        <f>IF(AND(IF('차트 정리 표'!$Q$2 = 표메인[[#This Row],[연령대]], 1, 0),IF(COUNT(표장르정리[[#This Row],[Puzzle]]),1,0)),1,0)</f>
        <v>0</v>
      </c>
      <c r="M53" s="3">
        <f>IF(AND(IF('차트 정리 표'!$Q$2 = 표메인[[#This Row],[연령대]], 1, 0),IF(COUNT(표장르정리[[#This Row],[Board]]),1,0)),1,0)</f>
        <v>0</v>
      </c>
      <c r="N53" s="3">
        <f>IF(AND(IF('차트 정리 표'!$Q$2 = 표메인[[#This Row],[연령대]], 1, 0),IF(COUNT(표장르정리[[#This Row],[Arcade]]),1,0)),1,0)</f>
        <v>0</v>
      </c>
      <c r="O53" s="3">
        <f>IF(AND(IF('차트 정리 표'!$Q$2 = 표메인[[#This Row],[연령대]], 1, 0),IF(COUNT(표장르정리[[#This Row],[Simulation]]),1,0)),1,0)</f>
        <v>0</v>
      </c>
      <c r="P53" s="34">
        <f>IF(AND(IF('차트 정리 표'!$Q$19 = 표메인[[#This Row],[연령대]], 1, 0),IF('차트 정리 표'!$J$20=표메인[[#This Row],[타격감
시각적 효과]],1,0)),1,0)</f>
        <v>0</v>
      </c>
      <c r="Q53" s="34">
        <f>IF(AND(IF('차트 정리 표'!$Q$19 = 표메인[[#This Row],[연령대]], 1, 0),IF('차트 정리 표'!$J$21=표메인[[#This Row],[타격감
시각적 효과]],1,0)),1,0)</f>
        <v>0</v>
      </c>
      <c r="R53" s="34">
        <f>IF(AND(IF('차트 정리 표'!$Q$19 = 표메인[[#This Row],[연령대]], 1, 0),IF('차트 정리 표'!$J$22=표메인[[#This Row],[타격감
시각적 효과]],1,0)),1,0)</f>
        <v>0</v>
      </c>
      <c r="S53" s="34">
        <f>IF(AND(IF('차트 정리 표'!$Q$19 = 표메인[[#This Row],[연령대]], 1, 0),IF('차트 정리 표'!$J$23=표메인[[#This Row],[타격감
시각적 효과]],1,0)),1,0)</f>
        <v>0</v>
      </c>
      <c r="T53" s="34">
        <f>IF(AND(IF('차트 정리 표'!$Q$25 = 표메인[[#This Row],[연령대]], 1, 0),IF('차트 정리 표'!$J$26=표메인[게임몰입도
청각적 효과],1,0)),1,0)</f>
        <v>0</v>
      </c>
      <c r="U53" s="34">
        <f>IF(AND(IF('차트 정리 표'!$Q$25 = 표메인[[#This Row],[연령대]], 1, 0),IF('차트 정리 표'!$J$27=표메인[게임몰입도
청각적 효과],1,0)),1,0)</f>
        <v>0</v>
      </c>
      <c r="V53" s="34">
        <f>IF(AND(IF('차트 정리 표'!$Q$25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표'!$Q$2 = 표메인[[#This Row],[연령대]], 1, 0),IF(COUNT(표장르정리[[#This Row],[RPG]]),1,0)), 1, 0)</f>
        <v>0</v>
      </c>
      <c r="B54" s="3">
        <f>IF(AND(IF('차트 정리 표'!$Q$2 = 표메인[[#This Row],[연령대]], 1, 0),IF(COUNT(표장르정리[[#This Row],[AOS]]),1,0)),1,0)</f>
        <v>0</v>
      </c>
      <c r="C54" s="3">
        <f>IF(AND(IF('차트 정리 표'!$Q$2 = 표메인[[#This Row],[연령대]], 1, 0),IF(COUNT(표장르정리[[#This Row],[FPS]]),1,0)),1,0)</f>
        <v>0</v>
      </c>
      <c r="D54" s="3">
        <f>IF(AND(IF('차트 정리 표'!$Q$2 = 표메인[[#This Row],[연령대]], 1, 0),IF(COUNT(표장르정리[[#This Row],[CCG]]),1,0)),1,0)</f>
        <v>0</v>
      </c>
      <c r="E54" s="3">
        <f>IF(AND(IF('차트 정리 표'!$Q$2 = 표메인[[#This Row],[연령대]], 1, 0),IF(COUNT(표장르정리[[#This Row],[Roguelike]]),1,0)),1,0)</f>
        <v>0</v>
      </c>
      <c r="F54" s="3">
        <f>IF(AND(IF('차트 정리 표'!$Q$2 = 표메인[[#This Row],[연령대]], 1, 0),IF(COUNT(표장르정리[[#This Row],[Soulslike]]),1,0)),1,0)</f>
        <v>0</v>
      </c>
      <c r="G54" s="3">
        <f>IF(AND(IF('차트 정리 표'!$Q$2 = 표메인[[#This Row],[연령대]], 1, 0),IF(COUNT(표장르정리[[#This Row],[Rhythm]]),1,0)),1,0)</f>
        <v>0</v>
      </c>
      <c r="H54" s="3">
        <f>IF(AND(IF('차트 정리 표'!$Q$2 = 표메인[[#This Row],[연령대]], 1, 0),IF(COUNT(표장르정리[[#This Row],[Racing]]),1,0)),1,0)</f>
        <v>0</v>
      </c>
      <c r="I54" s="3">
        <f>IF(AND(IF('차트 정리 표'!$Q$2 = 표메인[[#This Row],[연령대]], 1, 0),IF(COUNT(표장르정리[[#This Row],[Sport]]),1,0)),1,0)</f>
        <v>0</v>
      </c>
      <c r="J54" s="3">
        <f>IF(AND(IF('차트 정리 표'!$Q$2 = 표메인[[#This Row],[연령대]], 1, 0),IF(COUNT(표장르정리[[#This Row],[Stealth]]),1,0)),1,0)</f>
        <v>0</v>
      </c>
      <c r="K54" s="3">
        <f>IF(AND(IF('차트 정리 표'!$Q$2 = 표메인[[#This Row],[연령대]], 1, 0),IF(COUNT(표장르정리[[#This Row],[Strategy]]),1,0)),1,0)</f>
        <v>0</v>
      </c>
      <c r="L54" s="3">
        <f>IF(AND(IF('차트 정리 표'!$Q$2 = 표메인[[#This Row],[연령대]], 1, 0),IF(COUNT(표장르정리[[#This Row],[Puzzle]]),1,0)),1,0)</f>
        <v>0</v>
      </c>
      <c r="M54" s="3">
        <f>IF(AND(IF('차트 정리 표'!$Q$2 = 표메인[[#This Row],[연령대]], 1, 0),IF(COUNT(표장르정리[[#This Row],[Board]]),1,0)),1,0)</f>
        <v>0</v>
      </c>
      <c r="N54" s="3">
        <f>IF(AND(IF('차트 정리 표'!$Q$2 = 표메인[[#This Row],[연령대]], 1, 0),IF(COUNT(표장르정리[[#This Row],[Arcade]]),1,0)),1,0)</f>
        <v>0</v>
      </c>
      <c r="O54" s="3">
        <f>IF(AND(IF('차트 정리 표'!$Q$2 = 표메인[[#This Row],[연령대]], 1, 0),IF(COUNT(표장르정리[[#This Row],[Simulation]]),1,0)),1,0)</f>
        <v>0</v>
      </c>
      <c r="P54" s="34">
        <f>IF(AND(IF('차트 정리 표'!$Q$19 = 표메인[[#This Row],[연령대]], 1, 0),IF('차트 정리 표'!$J$20=표메인[[#This Row],[타격감
시각적 효과]],1,0)),1,0)</f>
        <v>0</v>
      </c>
      <c r="Q54" s="34">
        <f>IF(AND(IF('차트 정리 표'!$Q$19 = 표메인[[#This Row],[연령대]], 1, 0),IF('차트 정리 표'!$J$21=표메인[[#This Row],[타격감
시각적 효과]],1,0)),1,0)</f>
        <v>0</v>
      </c>
      <c r="R54" s="34">
        <f>IF(AND(IF('차트 정리 표'!$Q$19 = 표메인[[#This Row],[연령대]], 1, 0),IF('차트 정리 표'!$J$22=표메인[[#This Row],[타격감
시각적 효과]],1,0)),1,0)</f>
        <v>0</v>
      </c>
      <c r="S54" s="34">
        <f>IF(AND(IF('차트 정리 표'!$Q$19 = 표메인[[#This Row],[연령대]], 1, 0),IF('차트 정리 표'!$J$23=표메인[[#This Row],[타격감
시각적 효과]],1,0)),1,0)</f>
        <v>0</v>
      </c>
      <c r="T54" s="34">
        <f>IF(AND(IF('차트 정리 표'!$Q$25 = 표메인[[#This Row],[연령대]], 1, 0),IF('차트 정리 표'!$J$26=표메인[게임몰입도
청각적 효과],1,0)),1,0)</f>
        <v>0</v>
      </c>
      <c r="U54" s="34">
        <f>IF(AND(IF('차트 정리 표'!$Q$25 = 표메인[[#This Row],[연령대]], 1, 0),IF('차트 정리 표'!$J$27=표메인[게임몰입도
청각적 효과],1,0)),1,0)</f>
        <v>0</v>
      </c>
      <c r="V54" s="34">
        <f>IF(AND(IF('차트 정리 표'!$Q$25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표'!$Q$2 = 표메인[[#This Row],[연령대]], 1, 0),IF(COUNT(표장르정리[[#This Row],[RPG]]),1,0)), 1, 0)</f>
        <v>0</v>
      </c>
      <c r="B55" s="3">
        <f>IF(AND(IF('차트 정리 표'!$Q$2 = 표메인[[#This Row],[연령대]], 1, 0),IF(COUNT(표장르정리[[#This Row],[AOS]]),1,0)),1,0)</f>
        <v>0</v>
      </c>
      <c r="C55" s="3">
        <f>IF(AND(IF('차트 정리 표'!$Q$2 = 표메인[[#This Row],[연령대]], 1, 0),IF(COUNT(표장르정리[[#This Row],[FPS]]),1,0)),1,0)</f>
        <v>0</v>
      </c>
      <c r="D55" s="3">
        <f>IF(AND(IF('차트 정리 표'!$Q$2 = 표메인[[#This Row],[연령대]], 1, 0),IF(COUNT(표장르정리[[#This Row],[CCG]]),1,0)),1,0)</f>
        <v>0</v>
      </c>
      <c r="E55" s="3">
        <f>IF(AND(IF('차트 정리 표'!$Q$2 = 표메인[[#This Row],[연령대]], 1, 0),IF(COUNT(표장르정리[[#This Row],[Roguelike]]),1,0)),1,0)</f>
        <v>0</v>
      </c>
      <c r="F55" s="3">
        <f>IF(AND(IF('차트 정리 표'!$Q$2 = 표메인[[#This Row],[연령대]], 1, 0),IF(COUNT(표장르정리[[#This Row],[Soulslike]]),1,0)),1,0)</f>
        <v>0</v>
      </c>
      <c r="G55" s="3">
        <f>IF(AND(IF('차트 정리 표'!$Q$2 = 표메인[[#This Row],[연령대]], 1, 0),IF(COUNT(표장르정리[[#This Row],[Rhythm]]),1,0)),1,0)</f>
        <v>0</v>
      </c>
      <c r="H55" s="3">
        <f>IF(AND(IF('차트 정리 표'!$Q$2 = 표메인[[#This Row],[연령대]], 1, 0),IF(COUNT(표장르정리[[#This Row],[Racing]]),1,0)),1,0)</f>
        <v>0</v>
      </c>
      <c r="I55" s="3">
        <f>IF(AND(IF('차트 정리 표'!$Q$2 = 표메인[[#This Row],[연령대]], 1, 0),IF(COUNT(표장르정리[[#This Row],[Sport]]),1,0)),1,0)</f>
        <v>0</v>
      </c>
      <c r="J55" s="3">
        <f>IF(AND(IF('차트 정리 표'!$Q$2 = 표메인[[#This Row],[연령대]], 1, 0),IF(COUNT(표장르정리[[#This Row],[Stealth]]),1,0)),1,0)</f>
        <v>0</v>
      </c>
      <c r="K55" s="3">
        <f>IF(AND(IF('차트 정리 표'!$Q$2 = 표메인[[#This Row],[연령대]], 1, 0),IF(COUNT(표장르정리[[#This Row],[Strategy]]),1,0)),1,0)</f>
        <v>0</v>
      </c>
      <c r="L55" s="3">
        <f>IF(AND(IF('차트 정리 표'!$Q$2 = 표메인[[#This Row],[연령대]], 1, 0),IF(COUNT(표장르정리[[#This Row],[Puzzle]]),1,0)),1,0)</f>
        <v>0</v>
      </c>
      <c r="M55" s="3">
        <f>IF(AND(IF('차트 정리 표'!$Q$2 = 표메인[[#This Row],[연령대]], 1, 0),IF(COUNT(표장르정리[[#This Row],[Board]]),1,0)),1,0)</f>
        <v>0</v>
      </c>
      <c r="N55" s="3">
        <f>IF(AND(IF('차트 정리 표'!$Q$2 = 표메인[[#This Row],[연령대]], 1, 0),IF(COUNT(표장르정리[[#This Row],[Arcade]]),1,0)),1,0)</f>
        <v>0</v>
      </c>
      <c r="O55" s="3">
        <f>IF(AND(IF('차트 정리 표'!$Q$2 = 표메인[[#This Row],[연령대]], 1, 0),IF(COUNT(표장르정리[[#This Row],[Simulation]]),1,0)),1,0)</f>
        <v>0</v>
      </c>
      <c r="P55" s="34">
        <f>IF(AND(IF('차트 정리 표'!$Q$19 = 표메인[[#This Row],[연령대]], 1, 0),IF('차트 정리 표'!$J$20=표메인[[#This Row],[타격감
시각적 효과]],1,0)),1,0)</f>
        <v>0</v>
      </c>
      <c r="Q55" s="34">
        <f>IF(AND(IF('차트 정리 표'!$Q$19 = 표메인[[#This Row],[연령대]], 1, 0),IF('차트 정리 표'!$J$21=표메인[[#This Row],[타격감
시각적 효과]],1,0)),1,0)</f>
        <v>0</v>
      </c>
      <c r="R55" s="34">
        <f>IF(AND(IF('차트 정리 표'!$Q$19 = 표메인[[#This Row],[연령대]], 1, 0),IF('차트 정리 표'!$J$22=표메인[[#This Row],[타격감
시각적 효과]],1,0)),1,0)</f>
        <v>0</v>
      </c>
      <c r="S55" s="34">
        <f>IF(AND(IF('차트 정리 표'!$Q$19 = 표메인[[#This Row],[연령대]], 1, 0),IF('차트 정리 표'!$J$23=표메인[[#This Row],[타격감
시각적 효과]],1,0)),1,0)</f>
        <v>0</v>
      </c>
      <c r="T55" s="34">
        <f>IF(AND(IF('차트 정리 표'!$Q$25 = 표메인[[#This Row],[연령대]], 1, 0),IF('차트 정리 표'!$J$26=표메인[게임몰입도
청각적 효과],1,0)),1,0)</f>
        <v>0</v>
      </c>
      <c r="U55" s="34">
        <f>IF(AND(IF('차트 정리 표'!$Q$25 = 표메인[[#This Row],[연령대]], 1, 0),IF('차트 정리 표'!$J$27=표메인[게임몰입도
청각적 효과],1,0)),1,0)</f>
        <v>0</v>
      </c>
      <c r="V55" s="34">
        <f>IF(AND(IF('차트 정리 표'!$Q$25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표'!$Q$2 = 표메인[[#This Row],[연령대]], 1, 0),IF(COUNT(표장르정리[[#This Row],[RPG]]),1,0)), 1, 0)</f>
        <v>0</v>
      </c>
      <c r="B56" s="3">
        <f>IF(AND(IF('차트 정리 표'!$Q$2 = 표메인[[#This Row],[연령대]], 1, 0),IF(COUNT(표장르정리[[#This Row],[AOS]]),1,0)),1,0)</f>
        <v>0</v>
      </c>
      <c r="C56" s="3">
        <f>IF(AND(IF('차트 정리 표'!$Q$2 = 표메인[[#This Row],[연령대]], 1, 0),IF(COUNT(표장르정리[[#This Row],[FPS]]),1,0)),1,0)</f>
        <v>0</v>
      </c>
      <c r="D56" s="3">
        <f>IF(AND(IF('차트 정리 표'!$Q$2 = 표메인[[#This Row],[연령대]], 1, 0),IF(COUNT(표장르정리[[#This Row],[CCG]]),1,0)),1,0)</f>
        <v>0</v>
      </c>
      <c r="E56" s="3">
        <f>IF(AND(IF('차트 정리 표'!$Q$2 = 표메인[[#This Row],[연령대]], 1, 0),IF(COUNT(표장르정리[[#This Row],[Roguelike]]),1,0)),1,0)</f>
        <v>0</v>
      </c>
      <c r="F56" s="3">
        <f>IF(AND(IF('차트 정리 표'!$Q$2 = 표메인[[#This Row],[연령대]], 1, 0),IF(COUNT(표장르정리[[#This Row],[Soulslike]]),1,0)),1,0)</f>
        <v>0</v>
      </c>
      <c r="G56" s="3">
        <f>IF(AND(IF('차트 정리 표'!$Q$2 = 표메인[[#This Row],[연령대]], 1, 0),IF(COUNT(표장르정리[[#This Row],[Rhythm]]),1,0)),1,0)</f>
        <v>0</v>
      </c>
      <c r="H56" s="3">
        <f>IF(AND(IF('차트 정리 표'!$Q$2 = 표메인[[#This Row],[연령대]], 1, 0),IF(COUNT(표장르정리[[#This Row],[Racing]]),1,0)),1,0)</f>
        <v>0</v>
      </c>
      <c r="I56" s="3">
        <f>IF(AND(IF('차트 정리 표'!$Q$2 = 표메인[[#This Row],[연령대]], 1, 0),IF(COUNT(표장르정리[[#This Row],[Sport]]),1,0)),1,0)</f>
        <v>0</v>
      </c>
      <c r="J56" s="3">
        <f>IF(AND(IF('차트 정리 표'!$Q$2 = 표메인[[#This Row],[연령대]], 1, 0),IF(COUNT(표장르정리[[#This Row],[Stealth]]),1,0)),1,0)</f>
        <v>0</v>
      </c>
      <c r="K56" s="3">
        <f>IF(AND(IF('차트 정리 표'!$Q$2 = 표메인[[#This Row],[연령대]], 1, 0),IF(COUNT(표장르정리[[#This Row],[Strategy]]),1,0)),1,0)</f>
        <v>0</v>
      </c>
      <c r="L56" s="3">
        <f>IF(AND(IF('차트 정리 표'!$Q$2 = 표메인[[#This Row],[연령대]], 1, 0),IF(COUNT(표장르정리[[#This Row],[Puzzle]]),1,0)),1,0)</f>
        <v>0</v>
      </c>
      <c r="M56" s="3">
        <f>IF(AND(IF('차트 정리 표'!$Q$2 = 표메인[[#This Row],[연령대]], 1, 0),IF(COUNT(표장르정리[[#This Row],[Board]]),1,0)),1,0)</f>
        <v>0</v>
      </c>
      <c r="N56" s="3">
        <f>IF(AND(IF('차트 정리 표'!$Q$2 = 표메인[[#This Row],[연령대]], 1, 0),IF(COUNT(표장르정리[[#This Row],[Arcade]]),1,0)),1,0)</f>
        <v>0</v>
      </c>
      <c r="O56" s="3">
        <f>IF(AND(IF('차트 정리 표'!$Q$2 = 표메인[[#This Row],[연령대]], 1, 0),IF(COUNT(표장르정리[[#This Row],[Simulation]]),1,0)),1,0)</f>
        <v>0</v>
      </c>
      <c r="P56" s="34">
        <f>IF(AND(IF('차트 정리 표'!$Q$19 = 표메인[[#This Row],[연령대]], 1, 0),IF('차트 정리 표'!$J$20=표메인[[#This Row],[타격감
시각적 효과]],1,0)),1,0)</f>
        <v>0</v>
      </c>
      <c r="Q56" s="34">
        <f>IF(AND(IF('차트 정리 표'!$Q$19 = 표메인[[#This Row],[연령대]], 1, 0),IF('차트 정리 표'!$J$21=표메인[[#This Row],[타격감
시각적 효과]],1,0)),1,0)</f>
        <v>0</v>
      </c>
      <c r="R56" s="34">
        <f>IF(AND(IF('차트 정리 표'!$Q$19 = 표메인[[#This Row],[연령대]], 1, 0),IF('차트 정리 표'!$J$22=표메인[[#This Row],[타격감
시각적 효과]],1,0)),1,0)</f>
        <v>0</v>
      </c>
      <c r="S56" s="34">
        <f>IF(AND(IF('차트 정리 표'!$Q$19 = 표메인[[#This Row],[연령대]], 1, 0),IF('차트 정리 표'!$J$23=표메인[[#This Row],[타격감
시각적 효과]],1,0)),1,0)</f>
        <v>0</v>
      </c>
      <c r="T56" s="34">
        <f>IF(AND(IF('차트 정리 표'!$Q$25 = 표메인[[#This Row],[연령대]], 1, 0),IF('차트 정리 표'!$J$26=표메인[게임몰입도
청각적 효과],1,0)),1,0)</f>
        <v>0</v>
      </c>
      <c r="U56" s="34">
        <f>IF(AND(IF('차트 정리 표'!$Q$25 = 표메인[[#This Row],[연령대]], 1, 0),IF('차트 정리 표'!$J$27=표메인[게임몰입도
청각적 효과],1,0)),1,0)</f>
        <v>0</v>
      </c>
      <c r="V56" s="34">
        <f>IF(AND(IF('차트 정리 표'!$Q$25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표'!$Q$2 = 표메인[[#This Row],[연령대]], 1, 0),IF(COUNT(표장르정리[[#This Row],[RPG]]),1,0)), 1, 0)</f>
        <v>0</v>
      </c>
      <c r="B57" s="3">
        <f>IF(AND(IF('차트 정리 표'!$Q$2 = 표메인[[#This Row],[연령대]], 1, 0),IF(COUNT(표장르정리[[#This Row],[AOS]]),1,0)),1,0)</f>
        <v>0</v>
      </c>
      <c r="C57" s="3">
        <f>IF(AND(IF('차트 정리 표'!$Q$2 = 표메인[[#This Row],[연령대]], 1, 0),IF(COUNT(표장르정리[[#This Row],[FPS]]),1,0)),1,0)</f>
        <v>0</v>
      </c>
      <c r="D57" s="3">
        <f>IF(AND(IF('차트 정리 표'!$Q$2 = 표메인[[#This Row],[연령대]], 1, 0),IF(COUNT(표장르정리[[#This Row],[CCG]]),1,0)),1,0)</f>
        <v>0</v>
      </c>
      <c r="E57" s="3">
        <f>IF(AND(IF('차트 정리 표'!$Q$2 = 표메인[[#This Row],[연령대]], 1, 0),IF(COUNT(표장르정리[[#This Row],[Roguelike]]),1,0)),1,0)</f>
        <v>0</v>
      </c>
      <c r="F57" s="3">
        <f>IF(AND(IF('차트 정리 표'!$Q$2 = 표메인[[#This Row],[연령대]], 1, 0),IF(COUNT(표장르정리[[#This Row],[Soulslike]]),1,0)),1,0)</f>
        <v>0</v>
      </c>
      <c r="G57" s="3">
        <f>IF(AND(IF('차트 정리 표'!$Q$2 = 표메인[[#This Row],[연령대]], 1, 0),IF(COUNT(표장르정리[[#This Row],[Rhythm]]),1,0)),1,0)</f>
        <v>0</v>
      </c>
      <c r="H57" s="3">
        <f>IF(AND(IF('차트 정리 표'!$Q$2 = 표메인[[#This Row],[연령대]], 1, 0),IF(COUNT(표장르정리[[#This Row],[Racing]]),1,0)),1,0)</f>
        <v>0</v>
      </c>
      <c r="I57" s="3">
        <f>IF(AND(IF('차트 정리 표'!$Q$2 = 표메인[[#This Row],[연령대]], 1, 0),IF(COUNT(표장르정리[[#This Row],[Sport]]),1,0)),1,0)</f>
        <v>0</v>
      </c>
      <c r="J57" s="3">
        <f>IF(AND(IF('차트 정리 표'!$Q$2 = 표메인[[#This Row],[연령대]], 1, 0),IF(COUNT(표장르정리[[#This Row],[Stealth]]),1,0)),1,0)</f>
        <v>0</v>
      </c>
      <c r="K57" s="3">
        <f>IF(AND(IF('차트 정리 표'!$Q$2 = 표메인[[#This Row],[연령대]], 1, 0),IF(COUNT(표장르정리[[#This Row],[Strategy]]),1,0)),1,0)</f>
        <v>0</v>
      </c>
      <c r="L57" s="3">
        <f>IF(AND(IF('차트 정리 표'!$Q$2 = 표메인[[#This Row],[연령대]], 1, 0),IF(COUNT(표장르정리[[#This Row],[Puzzle]]),1,0)),1,0)</f>
        <v>0</v>
      </c>
      <c r="M57" s="3">
        <f>IF(AND(IF('차트 정리 표'!$Q$2 = 표메인[[#This Row],[연령대]], 1, 0),IF(COUNT(표장르정리[[#This Row],[Board]]),1,0)),1,0)</f>
        <v>0</v>
      </c>
      <c r="N57" s="3">
        <f>IF(AND(IF('차트 정리 표'!$Q$2 = 표메인[[#This Row],[연령대]], 1, 0),IF(COUNT(표장르정리[[#This Row],[Arcade]]),1,0)),1,0)</f>
        <v>0</v>
      </c>
      <c r="O57" s="3">
        <f>IF(AND(IF('차트 정리 표'!$Q$2 = 표메인[[#This Row],[연령대]], 1, 0),IF(COUNT(표장르정리[[#This Row],[Simulation]]),1,0)),1,0)</f>
        <v>0</v>
      </c>
      <c r="P57" s="34">
        <f>IF(AND(IF('차트 정리 표'!$Q$19 = 표메인[[#This Row],[연령대]], 1, 0),IF('차트 정리 표'!$J$20=표메인[[#This Row],[타격감
시각적 효과]],1,0)),1,0)</f>
        <v>0</v>
      </c>
      <c r="Q57" s="34">
        <f>IF(AND(IF('차트 정리 표'!$Q$19 = 표메인[[#This Row],[연령대]], 1, 0),IF('차트 정리 표'!$J$21=표메인[[#This Row],[타격감
시각적 효과]],1,0)),1,0)</f>
        <v>0</v>
      </c>
      <c r="R57" s="34">
        <f>IF(AND(IF('차트 정리 표'!$Q$19 = 표메인[[#This Row],[연령대]], 1, 0),IF('차트 정리 표'!$J$22=표메인[[#This Row],[타격감
시각적 효과]],1,0)),1,0)</f>
        <v>0</v>
      </c>
      <c r="S57" s="34">
        <f>IF(AND(IF('차트 정리 표'!$Q$19 = 표메인[[#This Row],[연령대]], 1, 0),IF('차트 정리 표'!$J$23=표메인[[#This Row],[타격감
시각적 효과]],1,0)),1,0)</f>
        <v>0</v>
      </c>
      <c r="T57" s="34">
        <f>IF(AND(IF('차트 정리 표'!$Q$25 = 표메인[[#This Row],[연령대]], 1, 0),IF('차트 정리 표'!$J$26=표메인[게임몰입도
청각적 효과],1,0)),1,0)</f>
        <v>0</v>
      </c>
      <c r="U57" s="34">
        <f>IF(AND(IF('차트 정리 표'!$Q$25 = 표메인[[#This Row],[연령대]], 1, 0),IF('차트 정리 표'!$J$27=표메인[게임몰입도
청각적 효과],1,0)),1,0)</f>
        <v>0</v>
      </c>
      <c r="V57" s="34">
        <f>IF(AND(IF('차트 정리 표'!$Q$25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표'!$Q$2 = 표메인[[#This Row],[연령대]], 1, 0),IF(COUNT(표장르정리[[#This Row],[RPG]]),1,0)), 1, 0)</f>
        <v>0</v>
      </c>
      <c r="B58" s="3">
        <f>IF(AND(IF('차트 정리 표'!$Q$2 = 표메인[[#This Row],[연령대]], 1, 0),IF(COUNT(표장르정리[[#This Row],[AOS]]),1,0)),1,0)</f>
        <v>0</v>
      </c>
      <c r="C58" s="3">
        <f>IF(AND(IF('차트 정리 표'!$Q$2 = 표메인[[#This Row],[연령대]], 1, 0),IF(COUNT(표장르정리[[#This Row],[FPS]]),1,0)),1,0)</f>
        <v>0</v>
      </c>
      <c r="D58" s="3">
        <f>IF(AND(IF('차트 정리 표'!$Q$2 = 표메인[[#This Row],[연령대]], 1, 0),IF(COUNT(표장르정리[[#This Row],[CCG]]),1,0)),1,0)</f>
        <v>0</v>
      </c>
      <c r="E58" s="3">
        <f>IF(AND(IF('차트 정리 표'!$Q$2 = 표메인[[#This Row],[연령대]], 1, 0),IF(COUNT(표장르정리[[#This Row],[Roguelike]]),1,0)),1,0)</f>
        <v>0</v>
      </c>
      <c r="F58" s="3">
        <f>IF(AND(IF('차트 정리 표'!$Q$2 = 표메인[[#This Row],[연령대]], 1, 0),IF(COUNT(표장르정리[[#This Row],[Soulslike]]),1,0)),1,0)</f>
        <v>0</v>
      </c>
      <c r="G58" s="3">
        <f>IF(AND(IF('차트 정리 표'!$Q$2 = 표메인[[#This Row],[연령대]], 1, 0),IF(COUNT(표장르정리[[#This Row],[Rhythm]]),1,0)),1,0)</f>
        <v>0</v>
      </c>
      <c r="H58" s="3">
        <f>IF(AND(IF('차트 정리 표'!$Q$2 = 표메인[[#This Row],[연령대]], 1, 0),IF(COUNT(표장르정리[[#This Row],[Racing]]),1,0)),1,0)</f>
        <v>0</v>
      </c>
      <c r="I58" s="3">
        <f>IF(AND(IF('차트 정리 표'!$Q$2 = 표메인[[#This Row],[연령대]], 1, 0),IF(COUNT(표장르정리[[#This Row],[Sport]]),1,0)),1,0)</f>
        <v>0</v>
      </c>
      <c r="J58" s="3">
        <f>IF(AND(IF('차트 정리 표'!$Q$2 = 표메인[[#This Row],[연령대]], 1, 0),IF(COUNT(표장르정리[[#This Row],[Stealth]]),1,0)),1,0)</f>
        <v>0</v>
      </c>
      <c r="K58" s="3">
        <f>IF(AND(IF('차트 정리 표'!$Q$2 = 표메인[[#This Row],[연령대]], 1, 0),IF(COUNT(표장르정리[[#This Row],[Strategy]]),1,0)),1,0)</f>
        <v>0</v>
      </c>
      <c r="L58" s="3">
        <f>IF(AND(IF('차트 정리 표'!$Q$2 = 표메인[[#This Row],[연령대]], 1, 0),IF(COUNT(표장르정리[[#This Row],[Puzzle]]),1,0)),1,0)</f>
        <v>0</v>
      </c>
      <c r="M58" s="3">
        <f>IF(AND(IF('차트 정리 표'!$Q$2 = 표메인[[#This Row],[연령대]], 1, 0),IF(COUNT(표장르정리[[#This Row],[Board]]),1,0)),1,0)</f>
        <v>0</v>
      </c>
      <c r="N58" s="3">
        <f>IF(AND(IF('차트 정리 표'!$Q$2 = 표메인[[#This Row],[연령대]], 1, 0),IF(COUNT(표장르정리[[#This Row],[Arcade]]),1,0)),1,0)</f>
        <v>0</v>
      </c>
      <c r="O58" s="3">
        <f>IF(AND(IF('차트 정리 표'!$Q$2 = 표메인[[#This Row],[연령대]], 1, 0),IF(COUNT(표장르정리[[#This Row],[Simulation]]),1,0)),1,0)</f>
        <v>0</v>
      </c>
      <c r="P58" s="34">
        <f>IF(AND(IF('차트 정리 표'!$Q$19 = 표메인[[#This Row],[연령대]], 1, 0),IF('차트 정리 표'!$J$20=표메인[[#This Row],[타격감
시각적 효과]],1,0)),1,0)</f>
        <v>0</v>
      </c>
      <c r="Q58" s="34">
        <f>IF(AND(IF('차트 정리 표'!$Q$19 = 표메인[[#This Row],[연령대]], 1, 0),IF('차트 정리 표'!$J$21=표메인[[#This Row],[타격감
시각적 효과]],1,0)),1,0)</f>
        <v>0</v>
      </c>
      <c r="R58" s="34">
        <f>IF(AND(IF('차트 정리 표'!$Q$19 = 표메인[[#This Row],[연령대]], 1, 0),IF('차트 정리 표'!$J$22=표메인[[#This Row],[타격감
시각적 효과]],1,0)),1,0)</f>
        <v>0</v>
      </c>
      <c r="S58" s="34">
        <f>IF(AND(IF('차트 정리 표'!$Q$19 = 표메인[[#This Row],[연령대]], 1, 0),IF('차트 정리 표'!$J$23=표메인[[#This Row],[타격감
시각적 효과]],1,0)),1,0)</f>
        <v>0</v>
      </c>
      <c r="T58" s="34">
        <f>IF(AND(IF('차트 정리 표'!$Q$25 = 표메인[[#This Row],[연령대]], 1, 0),IF('차트 정리 표'!$J$26=표메인[게임몰입도
청각적 효과],1,0)),1,0)</f>
        <v>0</v>
      </c>
      <c r="U58" s="34">
        <f>IF(AND(IF('차트 정리 표'!$Q$25 = 표메인[[#This Row],[연령대]], 1, 0),IF('차트 정리 표'!$J$27=표메인[게임몰입도
청각적 효과],1,0)),1,0)</f>
        <v>0</v>
      </c>
      <c r="V58" s="34">
        <f>IF(AND(IF('차트 정리 표'!$Q$25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표'!$Q$2 = 표메인[[#This Row],[연령대]], 1, 0),IF(COUNT(표장르정리[[#This Row],[RPG]]),1,0)), 1, 0)</f>
        <v>0</v>
      </c>
      <c r="B59" s="3">
        <f>IF(AND(IF('차트 정리 표'!$Q$2 = 표메인[[#This Row],[연령대]], 1, 0),IF(COUNT(표장르정리[[#This Row],[AOS]]),1,0)),1,0)</f>
        <v>0</v>
      </c>
      <c r="C59" s="3">
        <f>IF(AND(IF('차트 정리 표'!$Q$2 = 표메인[[#This Row],[연령대]], 1, 0),IF(COUNT(표장르정리[[#This Row],[FPS]]),1,0)),1,0)</f>
        <v>0</v>
      </c>
      <c r="D59" s="3">
        <f>IF(AND(IF('차트 정리 표'!$Q$2 = 표메인[[#This Row],[연령대]], 1, 0),IF(COUNT(표장르정리[[#This Row],[CCG]]),1,0)),1,0)</f>
        <v>0</v>
      </c>
      <c r="E59" s="3">
        <f>IF(AND(IF('차트 정리 표'!$Q$2 = 표메인[[#This Row],[연령대]], 1, 0),IF(COUNT(표장르정리[[#This Row],[Roguelike]]),1,0)),1,0)</f>
        <v>0</v>
      </c>
      <c r="F59" s="3">
        <f>IF(AND(IF('차트 정리 표'!$Q$2 = 표메인[[#This Row],[연령대]], 1, 0),IF(COUNT(표장르정리[[#This Row],[Soulslike]]),1,0)),1,0)</f>
        <v>0</v>
      </c>
      <c r="G59" s="3">
        <f>IF(AND(IF('차트 정리 표'!$Q$2 = 표메인[[#This Row],[연령대]], 1, 0),IF(COUNT(표장르정리[[#This Row],[Rhythm]]),1,0)),1,0)</f>
        <v>0</v>
      </c>
      <c r="H59" s="3">
        <f>IF(AND(IF('차트 정리 표'!$Q$2 = 표메인[[#This Row],[연령대]], 1, 0),IF(COUNT(표장르정리[[#This Row],[Racing]]),1,0)),1,0)</f>
        <v>0</v>
      </c>
      <c r="I59" s="3">
        <f>IF(AND(IF('차트 정리 표'!$Q$2 = 표메인[[#This Row],[연령대]], 1, 0),IF(COUNT(표장르정리[[#This Row],[Sport]]),1,0)),1,0)</f>
        <v>0</v>
      </c>
      <c r="J59" s="3">
        <f>IF(AND(IF('차트 정리 표'!$Q$2 = 표메인[[#This Row],[연령대]], 1, 0),IF(COUNT(표장르정리[[#This Row],[Stealth]]),1,0)),1,0)</f>
        <v>0</v>
      </c>
      <c r="K59" s="3">
        <f>IF(AND(IF('차트 정리 표'!$Q$2 = 표메인[[#This Row],[연령대]], 1, 0),IF(COUNT(표장르정리[[#This Row],[Strategy]]),1,0)),1,0)</f>
        <v>0</v>
      </c>
      <c r="L59" s="3">
        <f>IF(AND(IF('차트 정리 표'!$Q$2 = 표메인[[#This Row],[연령대]], 1, 0),IF(COUNT(표장르정리[[#This Row],[Puzzle]]),1,0)),1,0)</f>
        <v>0</v>
      </c>
      <c r="M59" s="3">
        <f>IF(AND(IF('차트 정리 표'!$Q$2 = 표메인[[#This Row],[연령대]], 1, 0),IF(COUNT(표장르정리[[#This Row],[Board]]),1,0)),1,0)</f>
        <v>0</v>
      </c>
      <c r="N59" s="3">
        <f>IF(AND(IF('차트 정리 표'!$Q$2 = 표메인[[#This Row],[연령대]], 1, 0),IF(COUNT(표장르정리[[#This Row],[Arcade]]),1,0)),1,0)</f>
        <v>0</v>
      </c>
      <c r="O59" s="3">
        <f>IF(AND(IF('차트 정리 표'!$Q$2 = 표메인[[#This Row],[연령대]], 1, 0),IF(COUNT(표장르정리[[#This Row],[Simulation]]),1,0)),1,0)</f>
        <v>0</v>
      </c>
      <c r="P59" s="34">
        <f>IF(AND(IF('차트 정리 표'!$Q$19 = 표메인[[#This Row],[연령대]], 1, 0),IF('차트 정리 표'!$J$20=표메인[[#This Row],[타격감
시각적 효과]],1,0)),1,0)</f>
        <v>0</v>
      </c>
      <c r="Q59" s="34">
        <f>IF(AND(IF('차트 정리 표'!$Q$19 = 표메인[[#This Row],[연령대]], 1, 0),IF('차트 정리 표'!$J$21=표메인[[#This Row],[타격감
시각적 효과]],1,0)),1,0)</f>
        <v>0</v>
      </c>
      <c r="R59" s="34">
        <f>IF(AND(IF('차트 정리 표'!$Q$19 = 표메인[[#This Row],[연령대]], 1, 0),IF('차트 정리 표'!$J$22=표메인[[#This Row],[타격감
시각적 효과]],1,0)),1,0)</f>
        <v>0</v>
      </c>
      <c r="S59" s="34">
        <f>IF(AND(IF('차트 정리 표'!$Q$19 = 표메인[[#This Row],[연령대]], 1, 0),IF('차트 정리 표'!$J$23=표메인[[#This Row],[타격감
시각적 효과]],1,0)),1,0)</f>
        <v>0</v>
      </c>
      <c r="T59" s="34">
        <f>IF(AND(IF('차트 정리 표'!$Q$25 = 표메인[[#This Row],[연령대]], 1, 0),IF('차트 정리 표'!$J$26=표메인[게임몰입도
청각적 효과],1,0)),1,0)</f>
        <v>0</v>
      </c>
      <c r="U59" s="34">
        <f>IF(AND(IF('차트 정리 표'!$Q$25 = 표메인[[#This Row],[연령대]], 1, 0),IF('차트 정리 표'!$J$27=표메인[게임몰입도
청각적 효과],1,0)),1,0)</f>
        <v>0</v>
      </c>
      <c r="V59" s="34">
        <f>IF(AND(IF('차트 정리 표'!$Q$25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표'!$Q$2 = 표메인[[#This Row],[연령대]], 1, 0),IF(COUNT(표장르정리[[#This Row],[RPG]]),1,0)), 1, 0)</f>
        <v>0</v>
      </c>
      <c r="B60" s="3">
        <f>IF(AND(IF('차트 정리 표'!$Q$2 = 표메인[[#This Row],[연령대]], 1, 0),IF(COUNT(표장르정리[[#This Row],[AOS]]),1,0)),1,0)</f>
        <v>0</v>
      </c>
      <c r="C60" s="3">
        <f>IF(AND(IF('차트 정리 표'!$Q$2 = 표메인[[#This Row],[연령대]], 1, 0),IF(COUNT(표장르정리[[#This Row],[FPS]]),1,0)),1,0)</f>
        <v>0</v>
      </c>
      <c r="D60" s="3">
        <f>IF(AND(IF('차트 정리 표'!$Q$2 = 표메인[[#This Row],[연령대]], 1, 0),IF(COUNT(표장르정리[[#This Row],[CCG]]),1,0)),1,0)</f>
        <v>0</v>
      </c>
      <c r="E60" s="3">
        <f>IF(AND(IF('차트 정리 표'!$Q$2 = 표메인[[#This Row],[연령대]], 1, 0),IF(COUNT(표장르정리[[#This Row],[Roguelike]]),1,0)),1,0)</f>
        <v>0</v>
      </c>
      <c r="F60" s="3">
        <f>IF(AND(IF('차트 정리 표'!$Q$2 = 표메인[[#This Row],[연령대]], 1, 0),IF(COUNT(표장르정리[[#This Row],[Soulslike]]),1,0)),1,0)</f>
        <v>0</v>
      </c>
      <c r="G60" s="3">
        <f>IF(AND(IF('차트 정리 표'!$Q$2 = 표메인[[#This Row],[연령대]], 1, 0),IF(COUNT(표장르정리[[#This Row],[Rhythm]]),1,0)),1,0)</f>
        <v>0</v>
      </c>
      <c r="H60" s="3">
        <f>IF(AND(IF('차트 정리 표'!$Q$2 = 표메인[[#This Row],[연령대]], 1, 0),IF(COUNT(표장르정리[[#This Row],[Racing]]),1,0)),1,0)</f>
        <v>0</v>
      </c>
      <c r="I60" s="3">
        <f>IF(AND(IF('차트 정리 표'!$Q$2 = 표메인[[#This Row],[연령대]], 1, 0),IF(COUNT(표장르정리[[#This Row],[Sport]]),1,0)),1,0)</f>
        <v>0</v>
      </c>
      <c r="J60" s="3">
        <f>IF(AND(IF('차트 정리 표'!$Q$2 = 표메인[[#This Row],[연령대]], 1, 0),IF(COUNT(표장르정리[[#This Row],[Stealth]]),1,0)),1,0)</f>
        <v>0</v>
      </c>
      <c r="K60" s="3">
        <f>IF(AND(IF('차트 정리 표'!$Q$2 = 표메인[[#This Row],[연령대]], 1, 0),IF(COUNT(표장르정리[[#This Row],[Strategy]]),1,0)),1,0)</f>
        <v>0</v>
      </c>
      <c r="L60" s="3">
        <f>IF(AND(IF('차트 정리 표'!$Q$2 = 표메인[[#This Row],[연령대]], 1, 0),IF(COUNT(표장르정리[[#This Row],[Puzzle]]),1,0)),1,0)</f>
        <v>0</v>
      </c>
      <c r="M60" s="3">
        <f>IF(AND(IF('차트 정리 표'!$Q$2 = 표메인[[#This Row],[연령대]], 1, 0),IF(COUNT(표장르정리[[#This Row],[Board]]),1,0)),1,0)</f>
        <v>0</v>
      </c>
      <c r="N60" s="3">
        <f>IF(AND(IF('차트 정리 표'!$Q$2 = 표메인[[#This Row],[연령대]], 1, 0),IF(COUNT(표장르정리[[#This Row],[Arcade]]),1,0)),1,0)</f>
        <v>0</v>
      </c>
      <c r="O60" s="3">
        <f>IF(AND(IF('차트 정리 표'!$Q$2 = 표메인[[#This Row],[연령대]], 1, 0),IF(COUNT(표장르정리[[#This Row],[Simulation]]),1,0)),1,0)</f>
        <v>0</v>
      </c>
      <c r="P60" s="34">
        <f>IF(AND(IF('차트 정리 표'!$Q$19 = 표메인[[#This Row],[연령대]], 1, 0),IF('차트 정리 표'!$J$20=표메인[[#This Row],[타격감
시각적 효과]],1,0)),1,0)</f>
        <v>0</v>
      </c>
      <c r="Q60" s="34">
        <f>IF(AND(IF('차트 정리 표'!$Q$19 = 표메인[[#This Row],[연령대]], 1, 0),IF('차트 정리 표'!$J$21=표메인[[#This Row],[타격감
시각적 효과]],1,0)),1,0)</f>
        <v>0</v>
      </c>
      <c r="R60" s="34">
        <f>IF(AND(IF('차트 정리 표'!$Q$19 = 표메인[[#This Row],[연령대]], 1, 0),IF('차트 정리 표'!$J$22=표메인[[#This Row],[타격감
시각적 효과]],1,0)),1,0)</f>
        <v>0</v>
      </c>
      <c r="S60" s="34">
        <f>IF(AND(IF('차트 정리 표'!$Q$19 = 표메인[[#This Row],[연령대]], 1, 0),IF('차트 정리 표'!$J$23=표메인[[#This Row],[타격감
시각적 효과]],1,0)),1,0)</f>
        <v>0</v>
      </c>
      <c r="T60" s="34">
        <f>IF(AND(IF('차트 정리 표'!$Q$25 = 표메인[[#This Row],[연령대]], 1, 0),IF('차트 정리 표'!$J$26=표메인[게임몰입도
청각적 효과],1,0)),1,0)</f>
        <v>0</v>
      </c>
      <c r="U60" s="34">
        <f>IF(AND(IF('차트 정리 표'!$Q$25 = 표메인[[#This Row],[연령대]], 1, 0),IF('차트 정리 표'!$J$27=표메인[게임몰입도
청각적 효과],1,0)),1,0)</f>
        <v>0</v>
      </c>
      <c r="V60" s="34">
        <f>IF(AND(IF('차트 정리 표'!$Q$25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표'!$Q$2 = 표메인[[#This Row],[연령대]], 1, 0),IF(COUNT(표장르정리[[#This Row],[RPG]]),1,0)), 1, 0)</f>
        <v>0</v>
      </c>
      <c r="B61" s="3">
        <f>IF(AND(IF('차트 정리 표'!$Q$2 = 표메인[[#This Row],[연령대]], 1, 0),IF(COUNT(표장르정리[[#This Row],[AOS]]),1,0)),1,0)</f>
        <v>0</v>
      </c>
      <c r="C61" s="3">
        <f>IF(AND(IF('차트 정리 표'!$Q$2 = 표메인[[#This Row],[연령대]], 1, 0),IF(COUNT(표장르정리[[#This Row],[FPS]]),1,0)),1,0)</f>
        <v>0</v>
      </c>
      <c r="D61" s="3">
        <f>IF(AND(IF('차트 정리 표'!$Q$2 = 표메인[[#This Row],[연령대]], 1, 0),IF(COUNT(표장르정리[[#This Row],[CCG]]),1,0)),1,0)</f>
        <v>0</v>
      </c>
      <c r="E61" s="3">
        <f>IF(AND(IF('차트 정리 표'!$Q$2 = 표메인[[#This Row],[연령대]], 1, 0),IF(COUNT(표장르정리[[#This Row],[Roguelike]]),1,0)),1,0)</f>
        <v>0</v>
      </c>
      <c r="F61" s="3">
        <f>IF(AND(IF('차트 정리 표'!$Q$2 = 표메인[[#This Row],[연령대]], 1, 0),IF(COUNT(표장르정리[[#This Row],[Soulslike]]),1,0)),1,0)</f>
        <v>0</v>
      </c>
      <c r="G61" s="3">
        <f>IF(AND(IF('차트 정리 표'!$Q$2 = 표메인[[#This Row],[연령대]], 1, 0),IF(COUNT(표장르정리[[#This Row],[Rhythm]]),1,0)),1,0)</f>
        <v>0</v>
      </c>
      <c r="H61" s="3">
        <f>IF(AND(IF('차트 정리 표'!$Q$2 = 표메인[[#This Row],[연령대]], 1, 0),IF(COUNT(표장르정리[[#This Row],[Racing]]),1,0)),1,0)</f>
        <v>0</v>
      </c>
      <c r="I61" s="3">
        <f>IF(AND(IF('차트 정리 표'!$Q$2 = 표메인[[#This Row],[연령대]], 1, 0),IF(COUNT(표장르정리[[#This Row],[Sport]]),1,0)),1,0)</f>
        <v>0</v>
      </c>
      <c r="J61" s="3">
        <f>IF(AND(IF('차트 정리 표'!$Q$2 = 표메인[[#This Row],[연령대]], 1, 0),IF(COUNT(표장르정리[[#This Row],[Stealth]]),1,0)),1,0)</f>
        <v>0</v>
      </c>
      <c r="K61" s="3">
        <f>IF(AND(IF('차트 정리 표'!$Q$2 = 표메인[[#This Row],[연령대]], 1, 0),IF(COUNT(표장르정리[[#This Row],[Strategy]]),1,0)),1,0)</f>
        <v>0</v>
      </c>
      <c r="L61" s="3">
        <f>IF(AND(IF('차트 정리 표'!$Q$2 = 표메인[[#This Row],[연령대]], 1, 0),IF(COUNT(표장르정리[[#This Row],[Puzzle]]),1,0)),1,0)</f>
        <v>0</v>
      </c>
      <c r="M61" s="3">
        <f>IF(AND(IF('차트 정리 표'!$Q$2 = 표메인[[#This Row],[연령대]], 1, 0),IF(COUNT(표장르정리[[#This Row],[Board]]),1,0)),1,0)</f>
        <v>0</v>
      </c>
      <c r="N61" s="3">
        <f>IF(AND(IF('차트 정리 표'!$Q$2 = 표메인[[#This Row],[연령대]], 1, 0),IF(COUNT(표장르정리[[#This Row],[Arcade]]),1,0)),1,0)</f>
        <v>0</v>
      </c>
      <c r="O61" s="3">
        <f>IF(AND(IF('차트 정리 표'!$Q$2 = 표메인[[#This Row],[연령대]], 1, 0),IF(COUNT(표장르정리[[#This Row],[Simulation]]),1,0)),1,0)</f>
        <v>0</v>
      </c>
      <c r="P61" s="34">
        <f>IF(AND(IF('차트 정리 표'!$Q$19 = 표메인[[#This Row],[연령대]], 1, 0),IF('차트 정리 표'!$J$20=표메인[[#This Row],[타격감
시각적 효과]],1,0)),1,0)</f>
        <v>0</v>
      </c>
      <c r="Q61" s="34">
        <f>IF(AND(IF('차트 정리 표'!$Q$19 = 표메인[[#This Row],[연령대]], 1, 0),IF('차트 정리 표'!$J$21=표메인[[#This Row],[타격감
시각적 효과]],1,0)),1,0)</f>
        <v>0</v>
      </c>
      <c r="R61" s="34">
        <f>IF(AND(IF('차트 정리 표'!$Q$19 = 표메인[[#This Row],[연령대]], 1, 0),IF('차트 정리 표'!$J$22=표메인[[#This Row],[타격감
시각적 효과]],1,0)),1,0)</f>
        <v>0</v>
      </c>
      <c r="S61" s="34">
        <f>IF(AND(IF('차트 정리 표'!$Q$19 = 표메인[[#This Row],[연령대]], 1, 0),IF('차트 정리 표'!$J$23=표메인[[#This Row],[타격감
시각적 효과]],1,0)),1,0)</f>
        <v>0</v>
      </c>
      <c r="T61" s="34">
        <f>IF(AND(IF('차트 정리 표'!$Q$25 = 표메인[[#This Row],[연령대]], 1, 0),IF('차트 정리 표'!$J$26=표메인[게임몰입도
청각적 효과],1,0)),1,0)</f>
        <v>0</v>
      </c>
      <c r="U61" s="34">
        <f>IF(AND(IF('차트 정리 표'!$Q$25 = 표메인[[#This Row],[연령대]], 1, 0),IF('차트 정리 표'!$J$27=표메인[게임몰입도
청각적 효과],1,0)),1,0)</f>
        <v>0</v>
      </c>
      <c r="V61" s="34">
        <f>IF(AND(IF('차트 정리 표'!$Q$25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표'!$Q$2 = 표메인[[#This Row],[연령대]], 1, 0),IF(COUNT(표장르정리[[#This Row],[RPG]]),1,0)), 1, 0)</f>
        <v>0</v>
      </c>
      <c r="B62" s="3">
        <f>IF(AND(IF('차트 정리 표'!$Q$2 = 표메인[[#This Row],[연령대]], 1, 0),IF(COUNT(표장르정리[[#This Row],[AOS]]),1,0)),1,0)</f>
        <v>0</v>
      </c>
      <c r="C62" s="3">
        <f>IF(AND(IF('차트 정리 표'!$Q$2 = 표메인[[#This Row],[연령대]], 1, 0),IF(COUNT(표장르정리[[#This Row],[FPS]]),1,0)),1,0)</f>
        <v>0</v>
      </c>
      <c r="D62" s="3">
        <f>IF(AND(IF('차트 정리 표'!$Q$2 = 표메인[[#This Row],[연령대]], 1, 0),IF(COUNT(표장르정리[[#This Row],[CCG]]),1,0)),1,0)</f>
        <v>0</v>
      </c>
      <c r="E62" s="3">
        <f>IF(AND(IF('차트 정리 표'!$Q$2 = 표메인[[#This Row],[연령대]], 1, 0),IF(COUNT(표장르정리[[#This Row],[Roguelike]]),1,0)),1,0)</f>
        <v>0</v>
      </c>
      <c r="F62" s="3">
        <f>IF(AND(IF('차트 정리 표'!$Q$2 = 표메인[[#This Row],[연령대]], 1, 0),IF(COUNT(표장르정리[[#This Row],[Soulslike]]),1,0)),1,0)</f>
        <v>0</v>
      </c>
      <c r="G62" s="3">
        <f>IF(AND(IF('차트 정리 표'!$Q$2 = 표메인[[#This Row],[연령대]], 1, 0),IF(COUNT(표장르정리[[#This Row],[Rhythm]]),1,0)),1,0)</f>
        <v>0</v>
      </c>
      <c r="H62" s="3">
        <f>IF(AND(IF('차트 정리 표'!$Q$2 = 표메인[[#This Row],[연령대]], 1, 0),IF(COUNT(표장르정리[[#This Row],[Racing]]),1,0)),1,0)</f>
        <v>0</v>
      </c>
      <c r="I62" s="3">
        <f>IF(AND(IF('차트 정리 표'!$Q$2 = 표메인[[#This Row],[연령대]], 1, 0),IF(COUNT(표장르정리[[#This Row],[Sport]]),1,0)),1,0)</f>
        <v>0</v>
      </c>
      <c r="J62" s="3">
        <f>IF(AND(IF('차트 정리 표'!$Q$2 = 표메인[[#This Row],[연령대]], 1, 0),IF(COUNT(표장르정리[[#This Row],[Stealth]]),1,0)),1,0)</f>
        <v>0</v>
      </c>
      <c r="K62" s="3">
        <f>IF(AND(IF('차트 정리 표'!$Q$2 = 표메인[[#This Row],[연령대]], 1, 0),IF(COUNT(표장르정리[[#This Row],[Strategy]]),1,0)),1,0)</f>
        <v>0</v>
      </c>
      <c r="L62" s="3">
        <f>IF(AND(IF('차트 정리 표'!$Q$2 = 표메인[[#This Row],[연령대]], 1, 0),IF(COUNT(표장르정리[[#This Row],[Puzzle]]),1,0)),1,0)</f>
        <v>0</v>
      </c>
      <c r="M62" s="3">
        <f>IF(AND(IF('차트 정리 표'!$Q$2 = 표메인[[#This Row],[연령대]], 1, 0),IF(COUNT(표장르정리[[#This Row],[Board]]),1,0)),1,0)</f>
        <v>0</v>
      </c>
      <c r="N62" s="3">
        <f>IF(AND(IF('차트 정리 표'!$Q$2 = 표메인[[#This Row],[연령대]], 1, 0),IF(COUNT(표장르정리[[#This Row],[Arcade]]),1,0)),1,0)</f>
        <v>0</v>
      </c>
      <c r="O62" s="3">
        <f>IF(AND(IF('차트 정리 표'!$Q$2 = 표메인[[#This Row],[연령대]], 1, 0),IF(COUNT(표장르정리[[#This Row],[Simulation]]),1,0)),1,0)</f>
        <v>0</v>
      </c>
      <c r="P62" s="34">
        <f>IF(AND(IF('차트 정리 표'!$Q$19 = 표메인[[#This Row],[연령대]], 1, 0),IF('차트 정리 표'!$J$20=표메인[[#This Row],[타격감
시각적 효과]],1,0)),1,0)</f>
        <v>0</v>
      </c>
      <c r="Q62" s="34">
        <f>IF(AND(IF('차트 정리 표'!$Q$19 = 표메인[[#This Row],[연령대]], 1, 0),IF('차트 정리 표'!$J$21=표메인[[#This Row],[타격감
시각적 효과]],1,0)),1,0)</f>
        <v>0</v>
      </c>
      <c r="R62" s="34">
        <f>IF(AND(IF('차트 정리 표'!$Q$19 = 표메인[[#This Row],[연령대]], 1, 0),IF('차트 정리 표'!$J$22=표메인[[#This Row],[타격감
시각적 효과]],1,0)),1,0)</f>
        <v>0</v>
      </c>
      <c r="S62" s="34">
        <f>IF(AND(IF('차트 정리 표'!$Q$19 = 표메인[[#This Row],[연령대]], 1, 0),IF('차트 정리 표'!$J$23=표메인[[#This Row],[타격감
시각적 효과]],1,0)),1,0)</f>
        <v>0</v>
      </c>
      <c r="T62" s="34">
        <f>IF(AND(IF('차트 정리 표'!$Q$25 = 표메인[[#This Row],[연령대]], 1, 0),IF('차트 정리 표'!$J$26=표메인[게임몰입도
청각적 효과],1,0)),1,0)</f>
        <v>0</v>
      </c>
      <c r="U62" s="34">
        <f>IF(AND(IF('차트 정리 표'!$Q$25 = 표메인[[#This Row],[연령대]], 1, 0),IF('차트 정리 표'!$J$27=표메인[게임몰입도
청각적 효과],1,0)),1,0)</f>
        <v>0</v>
      </c>
      <c r="V62" s="34">
        <f>IF(AND(IF('차트 정리 표'!$Q$25 = 표메인[[#This Row],[연령대]], 1, 0),IF('차트 정리 표'!$J$28=표메인[게임몰입도
청각적 효과],1,0)),1,0)</f>
        <v>0</v>
      </c>
    </row>
    <row r="63" spans="1:22" x14ac:dyDescent="0.3">
      <c r="A63" s="3">
        <f>IF(AND(IF('차트 정리 표'!$Q$2 = 표메인[[#This Row],[연령대]], 1, 0),IF(COUNT(표장르정리[[#This Row],[RPG]]),1,0)), 1, 0)</f>
        <v>0</v>
      </c>
      <c r="B63" s="3">
        <f>IF(AND(IF('차트 정리 표'!$Q$2 = 표메인[[#This Row],[연령대]], 1, 0),IF(COUNT(표장르정리[[#This Row],[AOS]]),1,0)),1,0)</f>
        <v>0</v>
      </c>
      <c r="C63" s="3">
        <f>IF(AND(IF('차트 정리 표'!$Q$2 = 표메인[[#This Row],[연령대]], 1, 0),IF(COUNT(표장르정리[[#This Row],[FPS]]),1,0)),1,0)</f>
        <v>0</v>
      </c>
      <c r="D63" s="3">
        <f>IF(AND(IF('차트 정리 표'!$Q$2 = 표메인[[#This Row],[연령대]], 1, 0),IF(COUNT(표장르정리[[#This Row],[CCG]]),1,0)),1,0)</f>
        <v>0</v>
      </c>
      <c r="E63" s="3">
        <f>IF(AND(IF('차트 정리 표'!$Q$2 = 표메인[[#This Row],[연령대]], 1, 0),IF(COUNT(표장르정리[[#This Row],[Roguelike]]),1,0)),1,0)</f>
        <v>0</v>
      </c>
      <c r="F63" s="3">
        <f>IF(AND(IF('차트 정리 표'!$Q$2 = 표메인[[#This Row],[연령대]], 1, 0),IF(COUNT(표장르정리[[#This Row],[Soulslike]]),1,0)),1,0)</f>
        <v>0</v>
      </c>
      <c r="G63" s="3">
        <f>IF(AND(IF('차트 정리 표'!$Q$2 = 표메인[[#This Row],[연령대]], 1, 0),IF(COUNT(표장르정리[[#This Row],[Rhythm]]),1,0)),1,0)</f>
        <v>0</v>
      </c>
      <c r="H63" s="3">
        <f>IF(AND(IF('차트 정리 표'!$Q$2 = 표메인[[#This Row],[연령대]], 1, 0),IF(COUNT(표장르정리[[#This Row],[Racing]]),1,0)),1,0)</f>
        <v>0</v>
      </c>
      <c r="I63" s="3">
        <f>IF(AND(IF('차트 정리 표'!$Q$2 = 표메인[[#This Row],[연령대]], 1, 0),IF(COUNT(표장르정리[[#This Row],[Sport]]),1,0)),1,0)</f>
        <v>0</v>
      </c>
      <c r="J63" s="3">
        <f>IF(AND(IF('차트 정리 표'!$Q$2 = 표메인[[#This Row],[연령대]], 1, 0),IF(COUNT(표장르정리[[#This Row],[Stealth]]),1,0)),1,0)</f>
        <v>0</v>
      </c>
      <c r="K63" s="3">
        <f>IF(AND(IF('차트 정리 표'!$Q$2 = 표메인[[#This Row],[연령대]], 1, 0),IF(COUNT(표장르정리[[#This Row],[Strategy]]),1,0)),1,0)</f>
        <v>0</v>
      </c>
      <c r="L63" s="3">
        <f>IF(AND(IF('차트 정리 표'!$Q$2 = 표메인[[#This Row],[연령대]], 1, 0),IF(COUNT(표장르정리[[#This Row],[Puzzle]]),1,0)),1,0)</f>
        <v>0</v>
      </c>
      <c r="M63" s="3">
        <f>IF(AND(IF('차트 정리 표'!$Q$2 = 표메인[[#This Row],[연령대]], 1, 0),IF(COUNT(표장르정리[[#This Row],[Board]]),1,0)),1,0)</f>
        <v>0</v>
      </c>
      <c r="N63" s="3">
        <f>IF(AND(IF('차트 정리 표'!$Q$2 = 표메인[[#This Row],[연령대]], 1, 0),IF(COUNT(표장르정리[[#This Row],[Arcade]]),1,0)),1,0)</f>
        <v>0</v>
      </c>
      <c r="O63" s="3">
        <f>IF(AND(IF('차트 정리 표'!$Q$2 = 표메인[[#This Row],[연령대]], 1, 0),IF(COUNT(표장르정리[[#This Row],[Simulation]]),1,0)),1,0)</f>
        <v>0</v>
      </c>
      <c r="P63" s="34">
        <f>IF(AND(IF('차트 정리 표'!$Q$19 = 표메인[[#This Row],[연령대]], 1, 0),IF('차트 정리 표'!$J$20=표메인[[#This Row],[타격감
시각적 효과]],1,0)),1,0)</f>
        <v>0</v>
      </c>
      <c r="Q63" s="34">
        <f>IF(AND(IF('차트 정리 표'!$Q$19 = 표메인[[#This Row],[연령대]], 1, 0),IF('차트 정리 표'!$J$21=표메인[[#This Row],[타격감
시각적 효과]],1,0)),1,0)</f>
        <v>0</v>
      </c>
      <c r="R63" s="34">
        <f>IF(AND(IF('차트 정리 표'!$Q$19 = 표메인[[#This Row],[연령대]], 1, 0),IF('차트 정리 표'!$J$22=표메인[[#This Row],[타격감
시각적 효과]],1,0)),1,0)</f>
        <v>0</v>
      </c>
      <c r="S63" s="34">
        <f>IF(AND(IF('차트 정리 표'!$Q$19 = 표메인[[#This Row],[연령대]], 1, 0),IF('차트 정리 표'!$J$23=표메인[[#This Row],[타격감
시각적 효과]],1,0)),1,0)</f>
        <v>0</v>
      </c>
      <c r="T63" s="34">
        <f>IF(AND(IF('차트 정리 표'!$Q$25 = 표메인[[#This Row],[연령대]], 1, 0),IF('차트 정리 표'!$J$26=표메인[게임몰입도
청각적 효과],1,0)),1,0)</f>
        <v>0</v>
      </c>
      <c r="U63" s="34">
        <f>IF(AND(IF('차트 정리 표'!$Q$25 = 표메인[[#This Row],[연령대]], 1, 0),IF('차트 정리 표'!$J$27=표메인[게임몰입도
청각적 효과],1,0)),1,0)</f>
        <v>0</v>
      </c>
      <c r="V63" s="34">
        <f>IF(AND(IF('차트 정리 표'!$Q$25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표'!$Q$2 = 표메인[[#This Row],[연령대]], 1, 0),IF(COUNT(표장르정리[[#This Row],[RPG]]),1,0)), 1, 0)</f>
        <v>0</v>
      </c>
      <c r="B64" s="3">
        <f>IF(AND(IF('차트 정리 표'!$Q$2 = 표메인[[#This Row],[연령대]], 1, 0),IF(COUNT(표장르정리[[#This Row],[AOS]]),1,0)),1,0)</f>
        <v>0</v>
      </c>
      <c r="C64" s="3">
        <f>IF(AND(IF('차트 정리 표'!$Q$2 = 표메인[[#This Row],[연령대]], 1, 0),IF(COUNT(표장르정리[[#This Row],[FPS]]),1,0)),1,0)</f>
        <v>0</v>
      </c>
      <c r="D64" s="3">
        <f>IF(AND(IF('차트 정리 표'!$Q$2 = 표메인[[#This Row],[연령대]], 1, 0),IF(COUNT(표장르정리[[#This Row],[CCG]]),1,0)),1,0)</f>
        <v>0</v>
      </c>
      <c r="E64" s="3">
        <f>IF(AND(IF('차트 정리 표'!$Q$2 = 표메인[[#This Row],[연령대]], 1, 0),IF(COUNT(표장르정리[[#This Row],[Roguelike]]),1,0)),1,0)</f>
        <v>0</v>
      </c>
      <c r="F64" s="3">
        <f>IF(AND(IF('차트 정리 표'!$Q$2 = 표메인[[#This Row],[연령대]], 1, 0),IF(COUNT(표장르정리[[#This Row],[Soulslike]]),1,0)),1,0)</f>
        <v>0</v>
      </c>
      <c r="G64" s="3">
        <f>IF(AND(IF('차트 정리 표'!$Q$2 = 표메인[[#This Row],[연령대]], 1, 0),IF(COUNT(표장르정리[[#This Row],[Rhythm]]),1,0)),1,0)</f>
        <v>0</v>
      </c>
      <c r="H64" s="3">
        <f>IF(AND(IF('차트 정리 표'!$Q$2 = 표메인[[#This Row],[연령대]], 1, 0),IF(COUNT(표장르정리[[#This Row],[Racing]]),1,0)),1,0)</f>
        <v>0</v>
      </c>
      <c r="I64" s="3">
        <f>IF(AND(IF('차트 정리 표'!$Q$2 = 표메인[[#This Row],[연령대]], 1, 0),IF(COUNT(표장르정리[[#This Row],[Sport]]),1,0)),1,0)</f>
        <v>0</v>
      </c>
      <c r="J64" s="3">
        <f>IF(AND(IF('차트 정리 표'!$Q$2 = 표메인[[#This Row],[연령대]], 1, 0),IF(COUNT(표장르정리[[#This Row],[Stealth]]),1,0)),1,0)</f>
        <v>0</v>
      </c>
      <c r="K64" s="3">
        <f>IF(AND(IF('차트 정리 표'!$Q$2 = 표메인[[#This Row],[연령대]], 1, 0),IF(COUNT(표장르정리[[#This Row],[Strategy]]),1,0)),1,0)</f>
        <v>0</v>
      </c>
      <c r="L64" s="3">
        <f>IF(AND(IF('차트 정리 표'!$Q$2 = 표메인[[#This Row],[연령대]], 1, 0),IF(COUNT(표장르정리[[#This Row],[Puzzle]]),1,0)),1,0)</f>
        <v>0</v>
      </c>
      <c r="M64" s="3">
        <f>IF(AND(IF('차트 정리 표'!$Q$2 = 표메인[[#This Row],[연령대]], 1, 0),IF(COUNT(표장르정리[[#This Row],[Board]]),1,0)),1,0)</f>
        <v>0</v>
      </c>
      <c r="N64" s="3">
        <f>IF(AND(IF('차트 정리 표'!$Q$2 = 표메인[[#This Row],[연령대]], 1, 0),IF(COUNT(표장르정리[[#This Row],[Arcade]]),1,0)),1,0)</f>
        <v>0</v>
      </c>
      <c r="O64" s="3">
        <f>IF(AND(IF('차트 정리 표'!$Q$2 = 표메인[[#This Row],[연령대]], 1, 0),IF(COUNT(표장르정리[[#This Row],[Simulation]]),1,0)),1,0)</f>
        <v>0</v>
      </c>
      <c r="P64" s="34">
        <f>IF(AND(IF('차트 정리 표'!$Q$19 = 표메인[[#This Row],[연령대]], 1, 0),IF('차트 정리 표'!$J$20=표메인[[#This Row],[타격감
시각적 효과]],1,0)),1,0)</f>
        <v>0</v>
      </c>
      <c r="Q64" s="34">
        <f>IF(AND(IF('차트 정리 표'!$Q$19 = 표메인[[#This Row],[연령대]], 1, 0),IF('차트 정리 표'!$J$21=표메인[[#This Row],[타격감
시각적 효과]],1,0)),1,0)</f>
        <v>0</v>
      </c>
      <c r="R64" s="34">
        <f>IF(AND(IF('차트 정리 표'!$Q$19 = 표메인[[#This Row],[연령대]], 1, 0),IF('차트 정리 표'!$J$22=표메인[[#This Row],[타격감
시각적 효과]],1,0)),1,0)</f>
        <v>0</v>
      </c>
      <c r="S64" s="34">
        <f>IF(AND(IF('차트 정리 표'!$Q$19 = 표메인[[#This Row],[연령대]], 1, 0),IF('차트 정리 표'!$J$23=표메인[[#This Row],[타격감
시각적 효과]],1,0)),1,0)</f>
        <v>0</v>
      </c>
      <c r="T64" s="34">
        <f>IF(AND(IF('차트 정리 표'!$Q$25 = 표메인[[#This Row],[연령대]], 1, 0),IF('차트 정리 표'!$J$26=표메인[게임몰입도
청각적 효과],1,0)),1,0)</f>
        <v>0</v>
      </c>
      <c r="U64" s="34">
        <f>IF(AND(IF('차트 정리 표'!$Q$25 = 표메인[[#This Row],[연령대]], 1, 0),IF('차트 정리 표'!$J$27=표메인[게임몰입도
청각적 효과],1,0)),1,0)</f>
        <v>0</v>
      </c>
      <c r="V64" s="34">
        <f>IF(AND(IF('차트 정리 표'!$Q$25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표'!$Q$2 = 표메인[[#This Row],[연령대]], 1, 0),IF(COUNT(표장르정리[[#This Row],[RPG]]),1,0)), 1, 0)</f>
        <v>0</v>
      </c>
      <c r="B65" s="3">
        <f>IF(AND(IF('차트 정리 표'!$Q$2 = 표메인[[#This Row],[연령대]], 1, 0),IF(COUNT(표장르정리[[#This Row],[AOS]]),1,0)),1,0)</f>
        <v>0</v>
      </c>
      <c r="C65" s="3">
        <f>IF(AND(IF('차트 정리 표'!$Q$2 = 표메인[[#This Row],[연령대]], 1, 0),IF(COUNT(표장르정리[[#This Row],[FPS]]),1,0)),1,0)</f>
        <v>0</v>
      </c>
      <c r="D65" s="3">
        <f>IF(AND(IF('차트 정리 표'!$Q$2 = 표메인[[#This Row],[연령대]], 1, 0),IF(COUNT(표장르정리[[#This Row],[CCG]]),1,0)),1,0)</f>
        <v>0</v>
      </c>
      <c r="E65" s="3">
        <f>IF(AND(IF('차트 정리 표'!$Q$2 = 표메인[[#This Row],[연령대]], 1, 0),IF(COUNT(표장르정리[[#This Row],[Roguelike]]),1,0)),1,0)</f>
        <v>0</v>
      </c>
      <c r="F65" s="3">
        <f>IF(AND(IF('차트 정리 표'!$Q$2 = 표메인[[#This Row],[연령대]], 1, 0),IF(COUNT(표장르정리[[#This Row],[Soulslike]]),1,0)),1,0)</f>
        <v>0</v>
      </c>
      <c r="G65" s="3">
        <f>IF(AND(IF('차트 정리 표'!$Q$2 = 표메인[[#This Row],[연령대]], 1, 0),IF(COUNT(표장르정리[[#This Row],[Rhythm]]),1,0)),1,0)</f>
        <v>0</v>
      </c>
      <c r="H65" s="3">
        <f>IF(AND(IF('차트 정리 표'!$Q$2 = 표메인[[#This Row],[연령대]], 1, 0),IF(COUNT(표장르정리[[#This Row],[Racing]]),1,0)),1,0)</f>
        <v>0</v>
      </c>
      <c r="I65" s="3">
        <f>IF(AND(IF('차트 정리 표'!$Q$2 = 표메인[[#This Row],[연령대]], 1, 0),IF(COUNT(표장르정리[[#This Row],[Sport]]),1,0)),1,0)</f>
        <v>0</v>
      </c>
      <c r="J65" s="3">
        <f>IF(AND(IF('차트 정리 표'!$Q$2 = 표메인[[#This Row],[연령대]], 1, 0),IF(COUNT(표장르정리[[#This Row],[Stealth]]),1,0)),1,0)</f>
        <v>0</v>
      </c>
      <c r="K65" s="3">
        <f>IF(AND(IF('차트 정리 표'!$Q$2 = 표메인[[#This Row],[연령대]], 1, 0),IF(COUNT(표장르정리[[#This Row],[Strategy]]),1,0)),1,0)</f>
        <v>0</v>
      </c>
      <c r="L65" s="3">
        <f>IF(AND(IF('차트 정리 표'!$Q$2 = 표메인[[#This Row],[연령대]], 1, 0),IF(COUNT(표장르정리[[#This Row],[Puzzle]]),1,0)),1,0)</f>
        <v>0</v>
      </c>
      <c r="M65" s="3">
        <f>IF(AND(IF('차트 정리 표'!$Q$2 = 표메인[[#This Row],[연령대]], 1, 0),IF(COUNT(표장르정리[[#This Row],[Board]]),1,0)),1,0)</f>
        <v>0</v>
      </c>
      <c r="N65" s="3">
        <f>IF(AND(IF('차트 정리 표'!$Q$2 = 표메인[[#This Row],[연령대]], 1, 0),IF(COUNT(표장르정리[[#This Row],[Arcade]]),1,0)),1,0)</f>
        <v>0</v>
      </c>
      <c r="O65" s="3">
        <f>IF(AND(IF('차트 정리 표'!$Q$2 = 표메인[[#This Row],[연령대]], 1, 0),IF(COUNT(표장르정리[[#This Row],[Simulation]]),1,0)),1,0)</f>
        <v>0</v>
      </c>
      <c r="P65" s="34">
        <f>IF(AND(IF('차트 정리 표'!$Q$19 = 표메인[[#This Row],[연령대]], 1, 0),IF('차트 정리 표'!$J$20=표메인[[#This Row],[타격감
시각적 효과]],1,0)),1,0)</f>
        <v>0</v>
      </c>
      <c r="Q65" s="34">
        <f>IF(AND(IF('차트 정리 표'!$Q$19 = 표메인[[#This Row],[연령대]], 1, 0),IF('차트 정리 표'!$J$21=표메인[[#This Row],[타격감
시각적 효과]],1,0)),1,0)</f>
        <v>0</v>
      </c>
      <c r="R65" s="34">
        <f>IF(AND(IF('차트 정리 표'!$Q$19 = 표메인[[#This Row],[연령대]], 1, 0),IF('차트 정리 표'!$J$22=표메인[[#This Row],[타격감
시각적 효과]],1,0)),1,0)</f>
        <v>0</v>
      </c>
      <c r="S65" s="34">
        <f>IF(AND(IF('차트 정리 표'!$Q$19 = 표메인[[#This Row],[연령대]], 1, 0),IF('차트 정리 표'!$J$23=표메인[[#This Row],[타격감
시각적 효과]],1,0)),1,0)</f>
        <v>0</v>
      </c>
      <c r="T65" s="34">
        <f>IF(AND(IF('차트 정리 표'!$Q$25 = 표메인[[#This Row],[연령대]], 1, 0),IF('차트 정리 표'!$J$26=표메인[게임몰입도
청각적 효과],1,0)),1,0)</f>
        <v>0</v>
      </c>
      <c r="U65" s="34">
        <f>IF(AND(IF('차트 정리 표'!$Q$25 = 표메인[[#This Row],[연령대]], 1, 0),IF('차트 정리 표'!$J$27=표메인[게임몰입도
청각적 효과],1,0)),1,0)</f>
        <v>0</v>
      </c>
      <c r="V65" s="34">
        <f>IF(AND(IF('차트 정리 표'!$Q$25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표'!$Q$2 = 표메인[[#This Row],[연령대]], 1, 0),IF(COUNT(표장르정리[[#This Row],[RPG]]),1,0)), 1, 0)</f>
        <v>0</v>
      </c>
      <c r="B66" s="3">
        <f>IF(AND(IF('차트 정리 표'!$Q$2 = 표메인[[#This Row],[연령대]], 1, 0),IF(COUNT(표장르정리[[#This Row],[AOS]]),1,0)),1,0)</f>
        <v>0</v>
      </c>
      <c r="C66" s="3">
        <f>IF(AND(IF('차트 정리 표'!$Q$2 = 표메인[[#This Row],[연령대]], 1, 0),IF(COUNT(표장르정리[[#This Row],[FPS]]),1,0)),1,0)</f>
        <v>0</v>
      </c>
      <c r="D66" s="3">
        <f>IF(AND(IF('차트 정리 표'!$Q$2 = 표메인[[#This Row],[연령대]], 1, 0),IF(COUNT(표장르정리[[#This Row],[CCG]]),1,0)),1,0)</f>
        <v>0</v>
      </c>
      <c r="E66" s="3">
        <f>IF(AND(IF('차트 정리 표'!$Q$2 = 표메인[[#This Row],[연령대]], 1, 0),IF(COUNT(표장르정리[[#This Row],[Roguelike]]),1,0)),1,0)</f>
        <v>0</v>
      </c>
      <c r="F66" s="3">
        <f>IF(AND(IF('차트 정리 표'!$Q$2 = 표메인[[#This Row],[연령대]], 1, 0),IF(COUNT(표장르정리[[#This Row],[Soulslike]]),1,0)),1,0)</f>
        <v>0</v>
      </c>
      <c r="G66" s="3">
        <f>IF(AND(IF('차트 정리 표'!$Q$2 = 표메인[[#This Row],[연령대]], 1, 0),IF(COUNT(표장르정리[[#This Row],[Rhythm]]),1,0)),1,0)</f>
        <v>0</v>
      </c>
      <c r="H66" s="3">
        <f>IF(AND(IF('차트 정리 표'!$Q$2 = 표메인[[#This Row],[연령대]], 1, 0),IF(COUNT(표장르정리[[#This Row],[Racing]]),1,0)),1,0)</f>
        <v>0</v>
      </c>
      <c r="I66" s="3">
        <f>IF(AND(IF('차트 정리 표'!$Q$2 = 표메인[[#This Row],[연령대]], 1, 0),IF(COUNT(표장르정리[[#This Row],[Sport]]),1,0)),1,0)</f>
        <v>0</v>
      </c>
      <c r="J66" s="3">
        <f>IF(AND(IF('차트 정리 표'!$Q$2 = 표메인[[#This Row],[연령대]], 1, 0),IF(COUNT(표장르정리[[#This Row],[Stealth]]),1,0)),1,0)</f>
        <v>0</v>
      </c>
      <c r="K66" s="3">
        <f>IF(AND(IF('차트 정리 표'!$Q$2 = 표메인[[#This Row],[연령대]], 1, 0),IF(COUNT(표장르정리[[#This Row],[Strategy]]),1,0)),1,0)</f>
        <v>0</v>
      </c>
      <c r="L66" s="3">
        <f>IF(AND(IF('차트 정리 표'!$Q$2 = 표메인[[#This Row],[연령대]], 1, 0),IF(COUNT(표장르정리[[#This Row],[Puzzle]]),1,0)),1,0)</f>
        <v>0</v>
      </c>
      <c r="M66" s="3">
        <f>IF(AND(IF('차트 정리 표'!$Q$2 = 표메인[[#This Row],[연령대]], 1, 0),IF(COUNT(표장르정리[[#This Row],[Board]]),1,0)),1,0)</f>
        <v>0</v>
      </c>
      <c r="N66" s="3">
        <f>IF(AND(IF('차트 정리 표'!$Q$2 = 표메인[[#This Row],[연령대]], 1, 0),IF(COUNT(표장르정리[[#This Row],[Arcade]]),1,0)),1,0)</f>
        <v>0</v>
      </c>
      <c r="O66" s="3">
        <f>IF(AND(IF('차트 정리 표'!$Q$2 = 표메인[[#This Row],[연령대]], 1, 0),IF(COUNT(표장르정리[[#This Row],[Simulation]]),1,0)),1,0)</f>
        <v>0</v>
      </c>
      <c r="P66" s="34">
        <f>IF(AND(IF('차트 정리 표'!$Q$19 = 표메인[[#This Row],[연령대]], 1, 0),IF('차트 정리 표'!$J$20=표메인[[#This Row],[타격감
시각적 효과]],1,0)),1,0)</f>
        <v>0</v>
      </c>
      <c r="Q66" s="34">
        <f>IF(AND(IF('차트 정리 표'!$Q$19 = 표메인[[#This Row],[연령대]], 1, 0),IF('차트 정리 표'!$J$21=표메인[[#This Row],[타격감
시각적 효과]],1,0)),1,0)</f>
        <v>0</v>
      </c>
      <c r="R66" s="34">
        <f>IF(AND(IF('차트 정리 표'!$Q$19 = 표메인[[#This Row],[연령대]], 1, 0),IF('차트 정리 표'!$J$22=표메인[[#This Row],[타격감
시각적 효과]],1,0)),1,0)</f>
        <v>0</v>
      </c>
      <c r="S66" s="34">
        <f>IF(AND(IF('차트 정리 표'!$Q$19 = 표메인[[#This Row],[연령대]], 1, 0),IF('차트 정리 표'!$J$23=표메인[[#This Row],[타격감
시각적 효과]],1,0)),1,0)</f>
        <v>0</v>
      </c>
      <c r="T66" s="34">
        <f>IF(AND(IF('차트 정리 표'!$Q$25 = 표메인[[#This Row],[연령대]], 1, 0),IF('차트 정리 표'!$J$26=표메인[게임몰입도
청각적 효과],1,0)),1,0)</f>
        <v>0</v>
      </c>
      <c r="U66" s="34">
        <f>IF(AND(IF('차트 정리 표'!$Q$25 = 표메인[[#This Row],[연령대]], 1, 0),IF('차트 정리 표'!$J$27=표메인[게임몰입도
청각적 효과],1,0)),1,0)</f>
        <v>0</v>
      </c>
      <c r="V66" s="34">
        <f>IF(AND(IF('차트 정리 표'!$Q$25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표'!$Q$2 = 표메인[[#This Row],[연령대]], 1, 0),IF(COUNT(표장르정리[[#This Row],[RPG]]),1,0)), 1, 0)</f>
        <v>0</v>
      </c>
      <c r="B67" s="3">
        <f>IF(AND(IF('차트 정리 표'!$Q$2 = 표메인[[#This Row],[연령대]], 1, 0),IF(COUNT(표장르정리[[#This Row],[AOS]]),1,0)),1,0)</f>
        <v>0</v>
      </c>
      <c r="C67" s="3">
        <f>IF(AND(IF('차트 정리 표'!$Q$2 = 표메인[[#This Row],[연령대]], 1, 0),IF(COUNT(표장르정리[[#This Row],[FPS]]),1,0)),1,0)</f>
        <v>0</v>
      </c>
      <c r="D67" s="3">
        <f>IF(AND(IF('차트 정리 표'!$Q$2 = 표메인[[#This Row],[연령대]], 1, 0),IF(COUNT(표장르정리[[#This Row],[CCG]]),1,0)),1,0)</f>
        <v>0</v>
      </c>
      <c r="E67" s="3">
        <f>IF(AND(IF('차트 정리 표'!$Q$2 = 표메인[[#This Row],[연령대]], 1, 0),IF(COUNT(표장르정리[[#This Row],[Roguelike]]),1,0)),1,0)</f>
        <v>0</v>
      </c>
      <c r="F67" s="3">
        <f>IF(AND(IF('차트 정리 표'!$Q$2 = 표메인[[#This Row],[연령대]], 1, 0),IF(COUNT(표장르정리[[#This Row],[Soulslike]]),1,0)),1,0)</f>
        <v>0</v>
      </c>
      <c r="G67" s="3">
        <f>IF(AND(IF('차트 정리 표'!$Q$2 = 표메인[[#This Row],[연령대]], 1, 0),IF(COUNT(표장르정리[[#This Row],[Rhythm]]),1,0)),1,0)</f>
        <v>0</v>
      </c>
      <c r="H67" s="3">
        <f>IF(AND(IF('차트 정리 표'!$Q$2 = 표메인[[#This Row],[연령대]], 1, 0),IF(COUNT(표장르정리[[#This Row],[Racing]]),1,0)),1,0)</f>
        <v>0</v>
      </c>
      <c r="I67" s="3">
        <f>IF(AND(IF('차트 정리 표'!$Q$2 = 표메인[[#This Row],[연령대]], 1, 0),IF(COUNT(표장르정리[[#This Row],[Sport]]),1,0)),1,0)</f>
        <v>0</v>
      </c>
      <c r="J67" s="3">
        <f>IF(AND(IF('차트 정리 표'!$Q$2 = 표메인[[#This Row],[연령대]], 1, 0),IF(COUNT(표장르정리[[#This Row],[Stealth]]),1,0)),1,0)</f>
        <v>0</v>
      </c>
      <c r="K67" s="3">
        <f>IF(AND(IF('차트 정리 표'!$Q$2 = 표메인[[#This Row],[연령대]], 1, 0),IF(COUNT(표장르정리[[#This Row],[Strategy]]),1,0)),1,0)</f>
        <v>0</v>
      </c>
      <c r="L67" s="3">
        <f>IF(AND(IF('차트 정리 표'!$Q$2 = 표메인[[#This Row],[연령대]], 1, 0),IF(COUNT(표장르정리[[#This Row],[Puzzle]]),1,0)),1,0)</f>
        <v>0</v>
      </c>
      <c r="M67" s="3">
        <f>IF(AND(IF('차트 정리 표'!$Q$2 = 표메인[[#This Row],[연령대]], 1, 0),IF(COUNT(표장르정리[[#This Row],[Board]]),1,0)),1,0)</f>
        <v>0</v>
      </c>
      <c r="N67" s="3">
        <f>IF(AND(IF('차트 정리 표'!$Q$2 = 표메인[[#This Row],[연령대]], 1, 0),IF(COUNT(표장르정리[[#This Row],[Arcade]]),1,0)),1,0)</f>
        <v>0</v>
      </c>
      <c r="O67" s="3">
        <f>IF(AND(IF('차트 정리 표'!$Q$2 = 표메인[[#This Row],[연령대]], 1, 0),IF(COUNT(표장르정리[[#This Row],[Simulation]]),1,0)),1,0)</f>
        <v>0</v>
      </c>
      <c r="P67" s="34">
        <f>IF(AND(IF('차트 정리 표'!$Q$19 = 표메인[[#This Row],[연령대]], 1, 0),IF('차트 정리 표'!$J$20=표메인[[#This Row],[타격감
시각적 효과]],1,0)),1,0)</f>
        <v>0</v>
      </c>
      <c r="Q67" s="34">
        <f>IF(AND(IF('차트 정리 표'!$Q$19 = 표메인[[#This Row],[연령대]], 1, 0),IF('차트 정리 표'!$J$21=표메인[[#This Row],[타격감
시각적 효과]],1,0)),1,0)</f>
        <v>0</v>
      </c>
      <c r="R67" s="34">
        <f>IF(AND(IF('차트 정리 표'!$Q$19 = 표메인[[#This Row],[연령대]], 1, 0),IF('차트 정리 표'!$J$22=표메인[[#This Row],[타격감
시각적 효과]],1,0)),1,0)</f>
        <v>0</v>
      </c>
      <c r="S67" s="34">
        <f>IF(AND(IF('차트 정리 표'!$Q$19 = 표메인[[#This Row],[연령대]], 1, 0),IF('차트 정리 표'!$J$23=표메인[[#This Row],[타격감
시각적 효과]],1,0)),1,0)</f>
        <v>0</v>
      </c>
      <c r="T67" s="34">
        <f>IF(AND(IF('차트 정리 표'!$Q$25 = 표메인[[#This Row],[연령대]], 1, 0),IF('차트 정리 표'!$J$26=표메인[게임몰입도
청각적 효과],1,0)),1,0)</f>
        <v>0</v>
      </c>
      <c r="U67" s="34">
        <f>IF(AND(IF('차트 정리 표'!$Q$25 = 표메인[[#This Row],[연령대]], 1, 0),IF('차트 정리 표'!$J$27=표메인[게임몰입도
청각적 효과],1,0)),1,0)</f>
        <v>0</v>
      </c>
      <c r="V67" s="34">
        <f>IF(AND(IF('차트 정리 표'!$Q$25 = 표메인[[#This Row],[연령대]], 1, 0),IF('차트 정리 표'!$J$28=표메인[게임몰입도
청각적 효과],1,0)),1,0)</f>
        <v>0</v>
      </c>
    </row>
    <row r="68" spans="1:22" x14ac:dyDescent="0.3">
      <c r="A68" s="3">
        <f>IF(AND(IF('차트 정리 표'!$Q$2 = 표메인[[#This Row],[연령대]], 1, 0),IF(COUNT(표장르정리[[#This Row],[RPG]]),1,0)), 1, 0)</f>
        <v>0</v>
      </c>
      <c r="B68" s="3">
        <f>IF(AND(IF('차트 정리 표'!$Q$2 = 표메인[[#This Row],[연령대]], 1, 0),IF(COUNT(표장르정리[[#This Row],[AOS]]),1,0)),1,0)</f>
        <v>0</v>
      </c>
      <c r="C68" s="3">
        <f>IF(AND(IF('차트 정리 표'!$Q$2 = 표메인[[#This Row],[연령대]], 1, 0),IF(COUNT(표장르정리[[#This Row],[FPS]]),1,0)),1,0)</f>
        <v>0</v>
      </c>
      <c r="D68" s="3">
        <f>IF(AND(IF('차트 정리 표'!$Q$2 = 표메인[[#This Row],[연령대]], 1, 0),IF(COUNT(표장르정리[[#This Row],[CCG]]),1,0)),1,0)</f>
        <v>0</v>
      </c>
      <c r="E68" s="3">
        <f>IF(AND(IF('차트 정리 표'!$Q$2 = 표메인[[#This Row],[연령대]], 1, 0),IF(COUNT(표장르정리[[#This Row],[Roguelike]]),1,0)),1,0)</f>
        <v>0</v>
      </c>
      <c r="F68" s="3">
        <f>IF(AND(IF('차트 정리 표'!$Q$2 = 표메인[[#This Row],[연령대]], 1, 0),IF(COUNT(표장르정리[[#This Row],[Soulslike]]),1,0)),1,0)</f>
        <v>0</v>
      </c>
      <c r="G68" s="3">
        <f>IF(AND(IF('차트 정리 표'!$Q$2 = 표메인[[#This Row],[연령대]], 1, 0),IF(COUNT(표장르정리[[#This Row],[Rhythm]]),1,0)),1,0)</f>
        <v>0</v>
      </c>
      <c r="H68" s="3">
        <f>IF(AND(IF('차트 정리 표'!$Q$2 = 표메인[[#This Row],[연령대]], 1, 0),IF(COUNT(표장르정리[[#This Row],[Racing]]),1,0)),1,0)</f>
        <v>0</v>
      </c>
      <c r="I68" s="3">
        <f>IF(AND(IF('차트 정리 표'!$Q$2 = 표메인[[#This Row],[연령대]], 1, 0),IF(COUNT(표장르정리[[#This Row],[Sport]]),1,0)),1,0)</f>
        <v>0</v>
      </c>
      <c r="J68" s="3">
        <f>IF(AND(IF('차트 정리 표'!$Q$2 = 표메인[[#This Row],[연령대]], 1, 0),IF(COUNT(표장르정리[[#This Row],[Stealth]]),1,0)),1,0)</f>
        <v>0</v>
      </c>
      <c r="K68" s="3">
        <f>IF(AND(IF('차트 정리 표'!$Q$2 = 표메인[[#This Row],[연령대]], 1, 0),IF(COUNT(표장르정리[[#This Row],[Strategy]]),1,0)),1,0)</f>
        <v>0</v>
      </c>
      <c r="L68" s="3">
        <f>IF(AND(IF('차트 정리 표'!$Q$2 = 표메인[[#This Row],[연령대]], 1, 0),IF(COUNT(표장르정리[[#This Row],[Puzzle]]),1,0)),1,0)</f>
        <v>0</v>
      </c>
      <c r="M68" s="3">
        <f>IF(AND(IF('차트 정리 표'!$Q$2 = 표메인[[#This Row],[연령대]], 1, 0),IF(COUNT(표장르정리[[#This Row],[Board]]),1,0)),1,0)</f>
        <v>0</v>
      </c>
      <c r="N68" s="3">
        <f>IF(AND(IF('차트 정리 표'!$Q$2 = 표메인[[#This Row],[연령대]], 1, 0),IF(COUNT(표장르정리[[#This Row],[Arcade]]),1,0)),1,0)</f>
        <v>0</v>
      </c>
      <c r="O68" s="3">
        <f>IF(AND(IF('차트 정리 표'!$Q$2 = 표메인[[#This Row],[연령대]], 1, 0),IF(COUNT(표장르정리[[#This Row],[Simulation]]),1,0)),1,0)</f>
        <v>0</v>
      </c>
      <c r="P68" s="34">
        <f>IF(AND(IF('차트 정리 표'!$Q$19 = 표메인[[#This Row],[연령대]], 1, 0),IF('차트 정리 표'!$J$20=표메인[[#This Row],[타격감
시각적 효과]],1,0)),1,0)</f>
        <v>0</v>
      </c>
      <c r="Q68" s="34">
        <f>IF(AND(IF('차트 정리 표'!$Q$19 = 표메인[[#This Row],[연령대]], 1, 0),IF('차트 정리 표'!$J$21=표메인[[#This Row],[타격감
시각적 효과]],1,0)),1,0)</f>
        <v>0</v>
      </c>
      <c r="R68" s="34">
        <f>IF(AND(IF('차트 정리 표'!$Q$19 = 표메인[[#This Row],[연령대]], 1, 0),IF('차트 정리 표'!$J$22=표메인[[#This Row],[타격감
시각적 효과]],1,0)),1,0)</f>
        <v>0</v>
      </c>
      <c r="S68" s="34">
        <f>IF(AND(IF('차트 정리 표'!$Q$19 = 표메인[[#This Row],[연령대]], 1, 0),IF('차트 정리 표'!$J$23=표메인[[#This Row],[타격감
시각적 효과]],1,0)),1,0)</f>
        <v>0</v>
      </c>
      <c r="T68" s="34">
        <f>IF(AND(IF('차트 정리 표'!$Q$25 = 표메인[[#This Row],[연령대]], 1, 0),IF('차트 정리 표'!$J$26=표메인[게임몰입도
청각적 효과],1,0)),1,0)</f>
        <v>0</v>
      </c>
      <c r="U68" s="34">
        <f>IF(AND(IF('차트 정리 표'!$Q$25 = 표메인[[#This Row],[연령대]], 1, 0),IF('차트 정리 표'!$J$27=표메인[게임몰입도
청각적 효과],1,0)),1,0)</f>
        <v>0</v>
      </c>
      <c r="V68" s="34">
        <f>IF(AND(IF('차트 정리 표'!$Q$25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표'!$Q$2 = 표메인[[#This Row],[연령대]], 1, 0),IF(COUNT(표장르정리[[#This Row],[RPG]]),1,0)), 1, 0)</f>
        <v>0</v>
      </c>
      <c r="B69" s="3">
        <f>IF(AND(IF('차트 정리 표'!$Q$2 = 표메인[[#This Row],[연령대]], 1, 0),IF(COUNT(표장르정리[[#This Row],[AOS]]),1,0)),1,0)</f>
        <v>0</v>
      </c>
      <c r="C69" s="3">
        <f>IF(AND(IF('차트 정리 표'!$Q$2 = 표메인[[#This Row],[연령대]], 1, 0),IF(COUNT(표장르정리[[#This Row],[FPS]]),1,0)),1,0)</f>
        <v>0</v>
      </c>
      <c r="D69" s="3">
        <f>IF(AND(IF('차트 정리 표'!$Q$2 = 표메인[[#This Row],[연령대]], 1, 0),IF(COUNT(표장르정리[[#This Row],[CCG]]),1,0)),1,0)</f>
        <v>0</v>
      </c>
      <c r="E69" s="3">
        <f>IF(AND(IF('차트 정리 표'!$Q$2 = 표메인[[#This Row],[연령대]], 1, 0),IF(COUNT(표장르정리[[#This Row],[Roguelike]]),1,0)),1,0)</f>
        <v>0</v>
      </c>
      <c r="F69" s="3">
        <f>IF(AND(IF('차트 정리 표'!$Q$2 = 표메인[[#This Row],[연령대]], 1, 0),IF(COUNT(표장르정리[[#This Row],[Soulslike]]),1,0)),1,0)</f>
        <v>0</v>
      </c>
      <c r="G69" s="3">
        <f>IF(AND(IF('차트 정리 표'!$Q$2 = 표메인[[#This Row],[연령대]], 1, 0),IF(COUNT(표장르정리[[#This Row],[Rhythm]]),1,0)),1,0)</f>
        <v>0</v>
      </c>
      <c r="H69" s="3">
        <f>IF(AND(IF('차트 정리 표'!$Q$2 = 표메인[[#This Row],[연령대]], 1, 0),IF(COUNT(표장르정리[[#This Row],[Racing]]),1,0)),1,0)</f>
        <v>0</v>
      </c>
      <c r="I69" s="3">
        <f>IF(AND(IF('차트 정리 표'!$Q$2 = 표메인[[#This Row],[연령대]], 1, 0),IF(COUNT(표장르정리[[#This Row],[Sport]]),1,0)),1,0)</f>
        <v>0</v>
      </c>
      <c r="J69" s="3">
        <f>IF(AND(IF('차트 정리 표'!$Q$2 = 표메인[[#This Row],[연령대]], 1, 0),IF(COUNT(표장르정리[[#This Row],[Stealth]]),1,0)),1,0)</f>
        <v>0</v>
      </c>
      <c r="K69" s="3">
        <f>IF(AND(IF('차트 정리 표'!$Q$2 = 표메인[[#This Row],[연령대]], 1, 0),IF(COUNT(표장르정리[[#This Row],[Strategy]]),1,0)),1,0)</f>
        <v>0</v>
      </c>
      <c r="L69" s="3">
        <f>IF(AND(IF('차트 정리 표'!$Q$2 = 표메인[[#This Row],[연령대]], 1, 0),IF(COUNT(표장르정리[[#This Row],[Puzzle]]),1,0)),1,0)</f>
        <v>0</v>
      </c>
      <c r="M69" s="3">
        <f>IF(AND(IF('차트 정리 표'!$Q$2 = 표메인[[#This Row],[연령대]], 1, 0),IF(COUNT(표장르정리[[#This Row],[Board]]),1,0)),1,0)</f>
        <v>0</v>
      </c>
      <c r="N69" s="3">
        <f>IF(AND(IF('차트 정리 표'!$Q$2 = 표메인[[#This Row],[연령대]], 1, 0),IF(COUNT(표장르정리[[#This Row],[Arcade]]),1,0)),1,0)</f>
        <v>0</v>
      </c>
      <c r="O69" s="3">
        <f>IF(AND(IF('차트 정리 표'!$Q$2 = 표메인[[#This Row],[연령대]], 1, 0),IF(COUNT(표장르정리[[#This Row],[Simulation]]),1,0)),1,0)</f>
        <v>0</v>
      </c>
      <c r="P69" s="34">
        <f>IF(AND(IF('차트 정리 표'!$Q$19 = 표메인[[#This Row],[연령대]], 1, 0),IF('차트 정리 표'!$J$20=표메인[[#This Row],[타격감
시각적 효과]],1,0)),1,0)</f>
        <v>0</v>
      </c>
      <c r="Q69" s="34">
        <f>IF(AND(IF('차트 정리 표'!$Q$19 = 표메인[[#This Row],[연령대]], 1, 0),IF('차트 정리 표'!$J$21=표메인[[#This Row],[타격감
시각적 효과]],1,0)),1,0)</f>
        <v>0</v>
      </c>
      <c r="R69" s="34">
        <f>IF(AND(IF('차트 정리 표'!$Q$19 = 표메인[[#This Row],[연령대]], 1, 0),IF('차트 정리 표'!$J$22=표메인[[#This Row],[타격감
시각적 효과]],1,0)),1,0)</f>
        <v>0</v>
      </c>
      <c r="S69" s="34">
        <f>IF(AND(IF('차트 정리 표'!$Q$19 = 표메인[[#This Row],[연령대]], 1, 0),IF('차트 정리 표'!$J$23=표메인[[#This Row],[타격감
시각적 효과]],1,0)),1,0)</f>
        <v>0</v>
      </c>
      <c r="T69" s="34">
        <f>IF(AND(IF('차트 정리 표'!$Q$25 = 표메인[[#This Row],[연령대]], 1, 0),IF('차트 정리 표'!$J$26=표메인[게임몰입도
청각적 효과],1,0)),1,0)</f>
        <v>0</v>
      </c>
      <c r="U69" s="34">
        <f>IF(AND(IF('차트 정리 표'!$Q$25 = 표메인[[#This Row],[연령대]], 1, 0),IF('차트 정리 표'!$J$27=표메인[게임몰입도
청각적 효과],1,0)),1,0)</f>
        <v>0</v>
      </c>
      <c r="V69" s="34">
        <f>IF(AND(IF('차트 정리 표'!$Q$25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표'!$Q$2 = 표메인[[#This Row],[연령대]], 1, 0),IF(COUNT(표장르정리[[#This Row],[RPG]]),1,0)), 1, 0)</f>
        <v>0</v>
      </c>
      <c r="B70" s="3">
        <f>IF(AND(IF('차트 정리 표'!$Q$2 = 표메인[[#This Row],[연령대]], 1, 0),IF(COUNT(표장르정리[[#This Row],[AOS]]),1,0)),1,0)</f>
        <v>0</v>
      </c>
      <c r="C70" s="3">
        <f>IF(AND(IF('차트 정리 표'!$Q$2 = 표메인[[#This Row],[연령대]], 1, 0),IF(COUNT(표장르정리[[#This Row],[FPS]]),1,0)),1,0)</f>
        <v>0</v>
      </c>
      <c r="D70" s="3">
        <f>IF(AND(IF('차트 정리 표'!$Q$2 = 표메인[[#This Row],[연령대]], 1, 0),IF(COUNT(표장르정리[[#This Row],[CCG]]),1,0)),1,0)</f>
        <v>0</v>
      </c>
      <c r="E70" s="3">
        <f>IF(AND(IF('차트 정리 표'!$Q$2 = 표메인[[#This Row],[연령대]], 1, 0),IF(COUNT(표장르정리[[#This Row],[Roguelike]]),1,0)),1,0)</f>
        <v>0</v>
      </c>
      <c r="F70" s="3">
        <f>IF(AND(IF('차트 정리 표'!$Q$2 = 표메인[[#This Row],[연령대]], 1, 0),IF(COUNT(표장르정리[[#This Row],[Soulslike]]),1,0)),1,0)</f>
        <v>0</v>
      </c>
      <c r="G70" s="3">
        <f>IF(AND(IF('차트 정리 표'!$Q$2 = 표메인[[#This Row],[연령대]], 1, 0),IF(COUNT(표장르정리[[#This Row],[Rhythm]]),1,0)),1,0)</f>
        <v>0</v>
      </c>
      <c r="H70" s="3">
        <f>IF(AND(IF('차트 정리 표'!$Q$2 = 표메인[[#This Row],[연령대]], 1, 0),IF(COUNT(표장르정리[[#This Row],[Racing]]),1,0)),1,0)</f>
        <v>0</v>
      </c>
      <c r="I70" s="3">
        <f>IF(AND(IF('차트 정리 표'!$Q$2 = 표메인[[#This Row],[연령대]], 1, 0),IF(COUNT(표장르정리[[#This Row],[Sport]]),1,0)),1,0)</f>
        <v>0</v>
      </c>
      <c r="J70" s="3">
        <f>IF(AND(IF('차트 정리 표'!$Q$2 = 표메인[[#This Row],[연령대]], 1, 0),IF(COUNT(표장르정리[[#This Row],[Stealth]]),1,0)),1,0)</f>
        <v>0</v>
      </c>
      <c r="K70" s="3">
        <f>IF(AND(IF('차트 정리 표'!$Q$2 = 표메인[[#This Row],[연령대]], 1, 0),IF(COUNT(표장르정리[[#This Row],[Strategy]]),1,0)),1,0)</f>
        <v>0</v>
      </c>
      <c r="L70" s="3">
        <f>IF(AND(IF('차트 정리 표'!$Q$2 = 표메인[[#This Row],[연령대]], 1, 0),IF(COUNT(표장르정리[[#This Row],[Puzzle]]),1,0)),1,0)</f>
        <v>0</v>
      </c>
      <c r="M70" s="3">
        <f>IF(AND(IF('차트 정리 표'!$Q$2 = 표메인[[#This Row],[연령대]], 1, 0),IF(COUNT(표장르정리[[#This Row],[Board]]),1,0)),1,0)</f>
        <v>0</v>
      </c>
      <c r="N70" s="3">
        <f>IF(AND(IF('차트 정리 표'!$Q$2 = 표메인[[#This Row],[연령대]], 1, 0),IF(COUNT(표장르정리[[#This Row],[Arcade]]),1,0)),1,0)</f>
        <v>0</v>
      </c>
      <c r="O70" s="3">
        <f>IF(AND(IF('차트 정리 표'!$Q$2 = 표메인[[#This Row],[연령대]], 1, 0),IF(COUNT(표장르정리[[#This Row],[Simulation]]),1,0)),1,0)</f>
        <v>0</v>
      </c>
      <c r="P70" s="34">
        <f>IF(AND(IF('차트 정리 표'!$Q$19 = 표메인[[#This Row],[연령대]], 1, 0),IF('차트 정리 표'!$J$20=표메인[[#This Row],[타격감
시각적 효과]],1,0)),1,0)</f>
        <v>0</v>
      </c>
      <c r="Q70" s="34">
        <f>IF(AND(IF('차트 정리 표'!$Q$19 = 표메인[[#This Row],[연령대]], 1, 0),IF('차트 정리 표'!$J$21=표메인[[#This Row],[타격감
시각적 효과]],1,0)),1,0)</f>
        <v>0</v>
      </c>
      <c r="R70" s="34">
        <f>IF(AND(IF('차트 정리 표'!$Q$19 = 표메인[[#This Row],[연령대]], 1, 0),IF('차트 정리 표'!$J$22=표메인[[#This Row],[타격감
시각적 효과]],1,0)),1,0)</f>
        <v>0</v>
      </c>
      <c r="S70" s="34">
        <f>IF(AND(IF('차트 정리 표'!$Q$19 = 표메인[[#This Row],[연령대]], 1, 0),IF('차트 정리 표'!$J$23=표메인[[#This Row],[타격감
시각적 효과]],1,0)),1,0)</f>
        <v>0</v>
      </c>
      <c r="T70" s="34">
        <f>IF(AND(IF('차트 정리 표'!$Q$25 = 표메인[[#This Row],[연령대]], 1, 0),IF('차트 정리 표'!$J$26=표메인[게임몰입도
청각적 효과],1,0)),1,0)</f>
        <v>0</v>
      </c>
      <c r="U70" s="34">
        <f>IF(AND(IF('차트 정리 표'!$Q$25 = 표메인[[#This Row],[연령대]], 1, 0),IF('차트 정리 표'!$J$27=표메인[게임몰입도
청각적 효과],1,0)),1,0)</f>
        <v>0</v>
      </c>
      <c r="V70" s="34">
        <f>IF(AND(IF('차트 정리 표'!$Q$25 = 표메인[[#This Row],[연령대]], 1, 0),IF('차트 정리 표'!$J$28=표메인[게임몰입도
청각적 효과],1,0)),1,0)</f>
        <v>0</v>
      </c>
    </row>
    <row r="71" spans="1:22" x14ac:dyDescent="0.3">
      <c r="A71" s="3">
        <f>IF(AND(IF('차트 정리 표'!$Q$2 = 표메인[[#This Row],[연령대]], 1, 0),IF(COUNT(표장르정리[[#This Row],[RPG]]),1,0)), 1, 0)</f>
        <v>0</v>
      </c>
      <c r="B71" s="3">
        <f>IF(AND(IF('차트 정리 표'!$Q$2 = 표메인[[#This Row],[연령대]], 1, 0),IF(COUNT(표장르정리[[#This Row],[AOS]]),1,0)),1,0)</f>
        <v>0</v>
      </c>
      <c r="C71" s="3">
        <f>IF(AND(IF('차트 정리 표'!$Q$2 = 표메인[[#This Row],[연령대]], 1, 0),IF(COUNT(표장르정리[[#This Row],[FPS]]),1,0)),1,0)</f>
        <v>0</v>
      </c>
      <c r="D71" s="3">
        <f>IF(AND(IF('차트 정리 표'!$Q$2 = 표메인[[#This Row],[연령대]], 1, 0),IF(COUNT(표장르정리[[#This Row],[CCG]]),1,0)),1,0)</f>
        <v>0</v>
      </c>
      <c r="E71" s="3">
        <f>IF(AND(IF('차트 정리 표'!$Q$2 = 표메인[[#This Row],[연령대]], 1, 0),IF(COUNT(표장르정리[[#This Row],[Roguelike]]),1,0)),1,0)</f>
        <v>0</v>
      </c>
      <c r="F71" s="3">
        <f>IF(AND(IF('차트 정리 표'!$Q$2 = 표메인[[#This Row],[연령대]], 1, 0),IF(COUNT(표장르정리[[#This Row],[Soulslike]]),1,0)),1,0)</f>
        <v>0</v>
      </c>
      <c r="G71" s="3">
        <f>IF(AND(IF('차트 정리 표'!$Q$2 = 표메인[[#This Row],[연령대]], 1, 0),IF(COUNT(표장르정리[[#This Row],[Rhythm]]),1,0)),1,0)</f>
        <v>0</v>
      </c>
      <c r="H71" s="3">
        <f>IF(AND(IF('차트 정리 표'!$Q$2 = 표메인[[#This Row],[연령대]], 1, 0),IF(COUNT(표장르정리[[#This Row],[Racing]]),1,0)),1,0)</f>
        <v>0</v>
      </c>
      <c r="I71" s="3">
        <f>IF(AND(IF('차트 정리 표'!$Q$2 = 표메인[[#This Row],[연령대]], 1, 0),IF(COUNT(표장르정리[[#This Row],[Sport]]),1,0)),1,0)</f>
        <v>0</v>
      </c>
      <c r="J71" s="3">
        <f>IF(AND(IF('차트 정리 표'!$Q$2 = 표메인[[#This Row],[연령대]], 1, 0),IF(COUNT(표장르정리[[#This Row],[Stealth]]),1,0)),1,0)</f>
        <v>0</v>
      </c>
      <c r="K71" s="3">
        <f>IF(AND(IF('차트 정리 표'!$Q$2 = 표메인[[#This Row],[연령대]], 1, 0),IF(COUNT(표장르정리[[#This Row],[Strategy]]),1,0)),1,0)</f>
        <v>0</v>
      </c>
      <c r="L71" s="3">
        <f>IF(AND(IF('차트 정리 표'!$Q$2 = 표메인[[#This Row],[연령대]], 1, 0),IF(COUNT(표장르정리[[#This Row],[Puzzle]]),1,0)),1,0)</f>
        <v>0</v>
      </c>
      <c r="M71" s="3">
        <f>IF(AND(IF('차트 정리 표'!$Q$2 = 표메인[[#This Row],[연령대]], 1, 0),IF(COUNT(표장르정리[[#This Row],[Board]]),1,0)),1,0)</f>
        <v>0</v>
      </c>
      <c r="N71" s="3">
        <f>IF(AND(IF('차트 정리 표'!$Q$2 = 표메인[[#This Row],[연령대]], 1, 0),IF(COUNT(표장르정리[[#This Row],[Arcade]]),1,0)),1,0)</f>
        <v>0</v>
      </c>
      <c r="O71" s="3">
        <f>IF(AND(IF('차트 정리 표'!$Q$2 = 표메인[[#This Row],[연령대]], 1, 0),IF(COUNT(표장르정리[[#This Row],[Simulation]]),1,0)),1,0)</f>
        <v>0</v>
      </c>
      <c r="P71" s="34">
        <f>IF(AND(IF('차트 정리 표'!$Q$19 = 표메인[[#This Row],[연령대]], 1, 0),IF('차트 정리 표'!$J$20=표메인[[#This Row],[타격감
시각적 효과]],1,0)),1,0)</f>
        <v>0</v>
      </c>
      <c r="Q71" s="34">
        <f>IF(AND(IF('차트 정리 표'!$Q$19 = 표메인[[#This Row],[연령대]], 1, 0),IF('차트 정리 표'!$J$21=표메인[[#This Row],[타격감
시각적 효과]],1,0)),1,0)</f>
        <v>0</v>
      </c>
      <c r="R71" s="34">
        <f>IF(AND(IF('차트 정리 표'!$Q$19 = 표메인[[#This Row],[연령대]], 1, 0),IF('차트 정리 표'!$J$22=표메인[[#This Row],[타격감
시각적 효과]],1,0)),1,0)</f>
        <v>0</v>
      </c>
      <c r="S71" s="34">
        <f>IF(AND(IF('차트 정리 표'!$Q$19 = 표메인[[#This Row],[연령대]], 1, 0),IF('차트 정리 표'!$J$23=표메인[[#This Row],[타격감
시각적 효과]],1,0)),1,0)</f>
        <v>0</v>
      </c>
      <c r="T71" s="34">
        <f>IF(AND(IF('차트 정리 표'!$Q$25 = 표메인[[#This Row],[연령대]], 1, 0),IF('차트 정리 표'!$J$26=표메인[게임몰입도
청각적 효과],1,0)),1,0)</f>
        <v>0</v>
      </c>
      <c r="U71" s="34">
        <f>IF(AND(IF('차트 정리 표'!$Q$25 = 표메인[[#This Row],[연령대]], 1, 0),IF('차트 정리 표'!$J$27=표메인[게임몰입도
청각적 효과],1,0)),1,0)</f>
        <v>0</v>
      </c>
      <c r="V71" s="34">
        <f>IF(AND(IF('차트 정리 표'!$Q$25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표'!$Q$2 = 표메인[[#This Row],[연령대]], 1, 0),IF(COUNT(표장르정리[[#This Row],[RPG]]),1,0)), 1, 0)</f>
        <v>0</v>
      </c>
      <c r="B72" s="3">
        <f>IF(AND(IF('차트 정리 표'!$Q$2 = 표메인[[#This Row],[연령대]], 1, 0),IF(COUNT(표장르정리[[#This Row],[AOS]]),1,0)),1,0)</f>
        <v>0</v>
      </c>
      <c r="C72" s="3">
        <f>IF(AND(IF('차트 정리 표'!$Q$2 = 표메인[[#This Row],[연령대]], 1, 0),IF(COUNT(표장르정리[[#This Row],[FPS]]),1,0)),1,0)</f>
        <v>0</v>
      </c>
      <c r="D72" s="3">
        <f>IF(AND(IF('차트 정리 표'!$Q$2 = 표메인[[#This Row],[연령대]], 1, 0),IF(COUNT(표장르정리[[#This Row],[CCG]]),1,0)),1,0)</f>
        <v>0</v>
      </c>
      <c r="E72" s="3">
        <f>IF(AND(IF('차트 정리 표'!$Q$2 = 표메인[[#This Row],[연령대]], 1, 0),IF(COUNT(표장르정리[[#This Row],[Roguelike]]),1,0)),1,0)</f>
        <v>0</v>
      </c>
      <c r="F72" s="3">
        <f>IF(AND(IF('차트 정리 표'!$Q$2 = 표메인[[#This Row],[연령대]], 1, 0),IF(COUNT(표장르정리[[#This Row],[Soulslike]]),1,0)),1,0)</f>
        <v>0</v>
      </c>
      <c r="G72" s="3">
        <f>IF(AND(IF('차트 정리 표'!$Q$2 = 표메인[[#This Row],[연령대]], 1, 0),IF(COUNT(표장르정리[[#This Row],[Rhythm]]),1,0)),1,0)</f>
        <v>0</v>
      </c>
      <c r="H72" s="3">
        <f>IF(AND(IF('차트 정리 표'!$Q$2 = 표메인[[#This Row],[연령대]], 1, 0),IF(COUNT(표장르정리[[#This Row],[Racing]]),1,0)),1,0)</f>
        <v>0</v>
      </c>
      <c r="I72" s="3">
        <f>IF(AND(IF('차트 정리 표'!$Q$2 = 표메인[[#This Row],[연령대]], 1, 0),IF(COUNT(표장르정리[[#This Row],[Sport]]),1,0)),1,0)</f>
        <v>0</v>
      </c>
      <c r="J72" s="3">
        <f>IF(AND(IF('차트 정리 표'!$Q$2 = 표메인[[#This Row],[연령대]], 1, 0),IF(COUNT(표장르정리[[#This Row],[Stealth]]),1,0)),1,0)</f>
        <v>0</v>
      </c>
      <c r="K72" s="3">
        <f>IF(AND(IF('차트 정리 표'!$Q$2 = 표메인[[#This Row],[연령대]], 1, 0),IF(COUNT(표장르정리[[#This Row],[Strategy]]),1,0)),1,0)</f>
        <v>0</v>
      </c>
      <c r="L72" s="3">
        <f>IF(AND(IF('차트 정리 표'!$Q$2 = 표메인[[#This Row],[연령대]], 1, 0),IF(COUNT(표장르정리[[#This Row],[Puzzle]]),1,0)),1,0)</f>
        <v>0</v>
      </c>
      <c r="M72" s="3">
        <f>IF(AND(IF('차트 정리 표'!$Q$2 = 표메인[[#This Row],[연령대]], 1, 0),IF(COUNT(표장르정리[[#This Row],[Board]]),1,0)),1,0)</f>
        <v>0</v>
      </c>
      <c r="N72" s="3">
        <f>IF(AND(IF('차트 정리 표'!$Q$2 = 표메인[[#This Row],[연령대]], 1, 0),IF(COUNT(표장르정리[[#This Row],[Arcade]]),1,0)),1,0)</f>
        <v>0</v>
      </c>
      <c r="O72" s="3">
        <f>IF(AND(IF('차트 정리 표'!$Q$2 = 표메인[[#This Row],[연령대]], 1, 0),IF(COUNT(표장르정리[[#This Row],[Simulation]]),1,0)),1,0)</f>
        <v>0</v>
      </c>
      <c r="P72" s="34">
        <f>IF(AND(IF('차트 정리 표'!$Q$19 = 표메인[[#This Row],[연령대]], 1, 0),IF('차트 정리 표'!$J$20=표메인[[#This Row],[타격감
시각적 효과]],1,0)),1,0)</f>
        <v>0</v>
      </c>
      <c r="Q72" s="34">
        <f>IF(AND(IF('차트 정리 표'!$Q$19 = 표메인[[#This Row],[연령대]], 1, 0),IF('차트 정리 표'!$J$21=표메인[[#This Row],[타격감
시각적 효과]],1,0)),1,0)</f>
        <v>0</v>
      </c>
      <c r="R72" s="34">
        <f>IF(AND(IF('차트 정리 표'!$Q$19 = 표메인[[#This Row],[연령대]], 1, 0),IF('차트 정리 표'!$J$22=표메인[[#This Row],[타격감
시각적 효과]],1,0)),1,0)</f>
        <v>0</v>
      </c>
      <c r="S72" s="34">
        <f>IF(AND(IF('차트 정리 표'!$Q$19 = 표메인[[#This Row],[연령대]], 1, 0),IF('차트 정리 표'!$J$23=표메인[[#This Row],[타격감
시각적 효과]],1,0)),1,0)</f>
        <v>0</v>
      </c>
      <c r="T72" s="34">
        <f>IF(AND(IF('차트 정리 표'!$Q$25 = 표메인[[#This Row],[연령대]], 1, 0),IF('차트 정리 표'!$J$26=표메인[게임몰입도
청각적 효과],1,0)),1,0)</f>
        <v>0</v>
      </c>
      <c r="U72" s="34">
        <f>IF(AND(IF('차트 정리 표'!$Q$25 = 표메인[[#This Row],[연령대]], 1, 0),IF('차트 정리 표'!$J$27=표메인[게임몰입도
청각적 효과],1,0)),1,0)</f>
        <v>0</v>
      </c>
      <c r="V72" s="34">
        <f>IF(AND(IF('차트 정리 표'!$Q$25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표'!$Q$2 = 표메인[[#This Row],[연령대]], 1, 0),IF(COUNT(표장르정리[[#This Row],[RPG]]),1,0)), 1, 0)</f>
        <v>0</v>
      </c>
      <c r="B73" s="3">
        <f>IF(AND(IF('차트 정리 표'!$Q$2 = 표메인[[#This Row],[연령대]], 1, 0),IF(COUNT(표장르정리[[#This Row],[AOS]]),1,0)),1,0)</f>
        <v>0</v>
      </c>
      <c r="C73" s="3">
        <f>IF(AND(IF('차트 정리 표'!$Q$2 = 표메인[[#This Row],[연령대]], 1, 0),IF(COUNT(표장르정리[[#This Row],[FPS]]),1,0)),1,0)</f>
        <v>0</v>
      </c>
      <c r="D73" s="3">
        <f>IF(AND(IF('차트 정리 표'!$Q$2 = 표메인[[#This Row],[연령대]], 1, 0),IF(COUNT(표장르정리[[#This Row],[CCG]]),1,0)),1,0)</f>
        <v>0</v>
      </c>
      <c r="E73" s="3">
        <f>IF(AND(IF('차트 정리 표'!$Q$2 = 표메인[[#This Row],[연령대]], 1, 0),IF(COUNT(표장르정리[[#This Row],[Roguelike]]),1,0)),1,0)</f>
        <v>0</v>
      </c>
      <c r="F73" s="3">
        <f>IF(AND(IF('차트 정리 표'!$Q$2 = 표메인[[#This Row],[연령대]], 1, 0),IF(COUNT(표장르정리[[#This Row],[Soulslike]]),1,0)),1,0)</f>
        <v>0</v>
      </c>
      <c r="G73" s="3">
        <f>IF(AND(IF('차트 정리 표'!$Q$2 = 표메인[[#This Row],[연령대]], 1, 0),IF(COUNT(표장르정리[[#This Row],[Rhythm]]),1,0)),1,0)</f>
        <v>0</v>
      </c>
      <c r="H73" s="3">
        <f>IF(AND(IF('차트 정리 표'!$Q$2 = 표메인[[#This Row],[연령대]], 1, 0),IF(COUNT(표장르정리[[#This Row],[Racing]]),1,0)),1,0)</f>
        <v>0</v>
      </c>
      <c r="I73" s="3">
        <f>IF(AND(IF('차트 정리 표'!$Q$2 = 표메인[[#This Row],[연령대]], 1, 0),IF(COUNT(표장르정리[[#This Row],[Sport]]),1,0)),1,0)</f>
        <v>0</v>
      </c>
      <c r="J73" s="3">
        <f>IF(AND(IF('차트 정리 표'!$Q$2 = 표메인[[#This Row],[연령대]], 1, 0),IF(COUNT(표장르정리[[#This Row],[Stealth]]),1,0)),1,0)</f>
        <v>0</v>
      </c>
      <c r="K73" s="3">
        <f>IF(AND(IF('차트 정리 표'!$Q$2 = 표메인[[#This Row],[연령대]], 1, 0),IF(COUNT(표장르정리[[#This Row],[Strategy]]),1,0)),1,0)</f>
        <v>0</v>
      </c>
      <c r="L73" s="3">
        <f>IF(AND(IF('차트 정리 표'!$Q$2 = 표메인[[#This Row],[연령대]], 1, 0),IF(COUNT(표장르정리[[#This Row],[Puzzle]]),1,0)),1,0)</f>
        <v>0</v>
      </c>
      <c r="M73" s="3">
        <f>IF(AND(IF('차트 정리 표'!$Q$2 = 표메인[[#This Row],[연령대]], 1, 0),IF(COUNT(표장르정리[[#This Row],[Board]]),1,0)),1,0)</f>
        <v>0</v>
      </c>
      <c r="N73" s="3">
        <f>IF(AND(IF('차트 정리 표'!$Q$2 = 표메인[[#This Row],[연령대]], 1, 0),IF(COUNT(표장르정리[[#This Row],[Arcade]]),1,0)),1,0)</f>
        <v>0</v>
      </c>
      <c r="O73" s="3">
        <f>IF(AND(IF('차트 정리 표'!$Q$2 = 표메인[[#This Row],[연령대]], 1, 0),IF(COUNT(표장르정리[[#This Row],[Simulation]]),1,0)),1,0)</f>
        <v>0</v>
      </c>
      <c r="P73" s="34">
        <f>IF(AND(IF('차트 정리 표'!$Q$19 = 표메인[[#This Row],[연령대]], 1, 0),IF('차트 정리 표'!$J$20=표메인[[#This Row],[타격감
시각적 효과]],1,0)),1,0)</f>
        <v>0</v>
      </c>
      <c r="Q73" s="34">
        <f>IF(AND(IF('차트 정리 표'!$Q$19 = 표메인[[#This Row],[연령대]], 1, 0),IF('차트 정리 표'!$J$21=표메인[[#This Row],[타격감
시각적 효과]],1,0)),1,0)</f>
        <v>0</v>
      </c>
      <c r="R73" s="34">
        <f>IF(AND(IF('차트 정리 표'!$Q$19 = 표메인[[#This Row],[연령대]], 1, 0),IF('차트 정리 표'!$J$22=표메인[[#This Row],[타격감
시각적 효과]],1,0)),1,0)</f>
        <v>0</v>
      </c>
      <c r="S73" s="34">
        <f>IF(AND(IF('차트 정리 표'!$Q$19 = 표메인[[#This Row],[연령대]], 1, 0),IF('차트 정리 표'!$J$23=표메인[[#This Row],[타격감
시각적 효과]],1,0)),1,0)</f>
        <v>0</v>
      </c>
      <c r="T73" s="34">
        <f>IF(AND(IF('차트 정리 표'!$Q$25 = 표메인[[#This Row],[연령대]], 1, 0),IF('차트 정리 표'!$J$26=표메인[게임몰입도
청각적 효과],1,0)),1,0)</f>
        <v>0</v>
      </c>
      <c r="U73" s="34">
        <f>IF(AND(IF('차트 정리 표'!$Q$25 = 표메인[[#This Row],[연령대]], 1, 0),IF('차트 정리 표'!$J$27=표메인[게임몰입도
청각적 효과],1,0)),1,0)</f>
        <v>0</v>
      </c>
      <c r="V73" s="34">
        <f>IF(AND(IF('차트 정리 표'!$Q$25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표'!$Q$2 = 표메인[[#This Row],[연령대]], 1, 0),IF(COUNT(표장르정리[[#This Row],[RPG]]),1,0)), 1, 0)</f>
        <v>0</v>
      </c>
      <c r="B74" s="3">
        <f>IF(AND(IF('차트 정리 표'!$Q$2 = 표메인[[#This Row],[연령대]], 1, 0),IF(COUNT(표장르정리[[#This Row],[AOS]]),1,0)),1,0)</f>
        <v>0</v>
      </c>
      <c r="C74" s="3">
        <f>IF(AND(IF('차트 정리 표'!$Q$2 = 표메인[[#This Row],[연령대]], 1, 0),IF(COUNT(표장르정리[[#This Row],[FPS]]),1,0)),1,0)</f>
        <v>0</v>
      </c>
      <c r="D74" s="3">
        <f>IF(AND(IF('차트 정리 표'!$Q$2 = 표메인[[#This Row],[연령대]], 1, 0),IF(COUNT(표장르정리[[#This Row],[CCG]]),1,0)),1,0)</f>
        <v>0</v>
      </c>
      <c r="E74" s="3">
        <f>IF(AND(IF('차트 정리 표'!$Q$2 = 표메인[[#This Row],[연령대]], 1, 0),IF(COUNT(표장르정리[[#This Row],[Roguelike]]),1,0)),1,0)</f>
        <v>0</v>
      </c>
      <c r="F74" s="3">
        <f>IF(AND(IF('차트 정리 표'!$Q$2 = 표메인[[#This Row],[연령대]], 1, 0),IF(COUNT(표장르정리[[#This Row],[Soulslike]]),1,0)),1,0)</f>
        <v>0</v>
      </c>
      <c r="G74" s="3">
        <f>IF(AND(IF('차트 정리 표'!$Q$2 = 표메인[[#This Row],[연령대]], 1, 0),IF(COUNT(표장르정리[[#This Row],[Rhythm]]),1,0)),1,0)</f>
        <v>0</v>
      </c>
      <c r="H74" s="3">
        <f>IF(AND(IF('차트 정리 표'!$Q$2 = 표메인[[#This Row],[연령대]], 1, 0),IF(COUNT(표장르정리[[#This Row],[Racing]]),1,0)),1,0)</f>
        <v>0</v>
      </c>
      <c r="I74" s="3">
        <f>IF(AND(IF('차트 정리 표'!$Q$2 = 표메인[[#This Row],[연령대]], 1, 0),IF(COUNT(표장르정리[[#This Row],[Sport]]),1,0)),1,0)</f>
        <v>0</v>
      </c>
      <c r="J74" s="3">
        <f>IF(AND(IF('차트 정리 표'!$Q$2 = 표메인[[#This Row],[연령대]], 1, 0),IF(COUNT(표장르정리[[#This Row],[Stealth]]),1,0)),1,0)</f>
        <v>0</v>
      </c>
      <c r="K74" s="3">
        <f>IF(AND(IF('차트 정리 표'!$Q$2 = 표메인[[#This Row],[연령대]], 1, 0),IF(COUNT(표장르정리[[#This Row],[Strategy]]),1,0)),1,0)</f>
        <v>0</v>
      </c>
      <c r="L74" s="3">
        <f>IF(AND(IF('차트 정리 표'!$Q$2 = 표메인[[#This Row],[연령대]], 1, 0),IF(COUNT(표장르정리[[#This Row],[Puzzle]]),1,0)),1,0)</f>
        <v>0</v>
      </c>
      <c r="M74" s="3">
        <f>IF(AND(IF('차트 정리 표'!$Q$2 = 표메인[[#This Row],[연령대]], 1, 0),IF(COUNT(표장르정리[[#This Row],[Board]]),1,0)),1,0)</f>
        <v>0</v>
      </c>
      <c r="N74" s="3">
        <f>IF(AND(IF('차트 정리 표'!$Q$2 = 표메인[[#This Row],[연령대]], 1, 0),IF(COUNT(표장르정리[[#This Row],[Arcade]]),1,0)),1,0)</f>
        <v>0</v>
      </c>
      <c r="O74" s="3">
        <f>IF(AND(IF('차트 정리 표'!$Q$2 = 표메인[[#This Row],[연령대]], 1, 0),IF(COUNT(표장르정리[[#This Row],[Simulation]]),1,0)),1,0)</f>
        <v>0</v>
      </c>
      <c r="P74" s="34">
        <f>IF(AND(IF('차트 정리 표'!$Q$19 = 표메인[[#This Row],[연령대]], 1, 0),IF('차트 정리 표'!$J$20=표메인[[#This Row],[타격감
시각적 효과]],1,0)),1,0)</f>
        <v>0</v>
      </c>
      <c r="Q74" s="34">
        <f>IF(AND(IF('차트 정리 표'!$Q$19 = 표메인[[#This Row],[연령대]], 1, 0),IF('차트 정리 표'!$J$21=표메인[[#This Row],[타격감
시각적 효과]],1,0)),1,0)</f>
        <v>0</v>
      </c>
      <c r="R74" s="34">
        <f>IF(AND(IF('차트 정리 표'!$Q$19 = 표메인[[#This Row],[연령대]], 1, 0),IF('차트 정리 표'!$J$22=표메인[[#This Row],[타격감
시각적 효과]],1,0)),1,0)</f>
        <v>0</v>
      </c>
      <c r="S74" s="34">
        <f>IF(AND(IF('차트 정리 표'!$Q$19 = 표메인[[#This Row],[연령대]], 1, 0),IF('차트 정리 표'!$J$23=표메인[[#This Row],[타격감
시각적 효과]],1,0)),1,0)</f>
        <v>0</v>
      </c>
      <c r="T74" s="34">
        <f>IF(AND(IF('차트 정리 표'!$Q$25 = 표메인[[#This Row],[연령대]], 1, 0),IF('차트 정리 표'!$J$26=표메인[게임몰입도
청각적 효과],1,0)),1,0)</f>
        <v>0</v>
      </c>
      <c r="U74" s="34">
        <f>IF(AND(IF('차트 정리 표'!$Q$25 = 표메인[[#This Row],[연령대]], 1, 0),IF('차트 정리 표'!$J$27=표메인[게임몰입도
청각적 효과],1,0)),1,0)</f>
        <v>0</v>
      </c>
      <c r="V74" s="34">
        <f>IF(AND(IF('차트 정리 표'!$Q$25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표'!$Q$2 = 표메인[[#This Row],[연령대]], 1, 0),IF(COUNT(표장르정리[[#This Row],[RPG]]),1,0)), 1, 0)</f>
        <v>0</v>
      </c>
      <c r="B75" s="3">
        <f>IF(AND(IF('차트 정리 표'!$Q$2 = 표메인[[#This Row],[연령대]], 1, 0),IF(COUNT(표장르정리[[#This Row],[AOS]]),1,0)),1,0)</f>
        <v>0</v>
      </c>
      <c r="C75" s="3">
        <f>IF(AND(IF('차트 정리 표'!$Q$2 = 표메인[[#This Row],[연령대]], 1, 0),IF(COUNT(표장르정리[[#This Row],[FPS]]),1,0)),1,0)</f>
        <v>0</v>
      </c>
      <c r="D75" s="3">
        <f>IF(AND(IF('차트 정리 표'!$Q$2 = 표메인[[#This Row],[연령대]], 1, 0),IF(COUNT(표장르정리[[#This Row],[CCG]]),1,0)),1,0)</f>
        <v>0</v>
      </c>
      <c r="E75" s="3">
        <f>IF(AND(IF('차트 정리 표'!$Q$2 = 표메인[[#This Row],[연령대]], 1, 0),IF(COUNT(표장르정리[[#This Row],[Roguelike]]),1,0)),1,0)</f>
        <v>0</v>
      </c>
      <c r="F75" s="3">
        <f>IF(AND(IF('차트 정리 표'!$Q$2 = 표메인[[#This Row],[연령대]], 1, 0),IF(COUNT(표장르정리[[#This Row],[Soulslike]]),1,0)),1,0)</f>
        <v>0</v>
      </c>
      <c r="G75" s="3">
        <f>IF(AND(IF('차트 정리 표'!$Q$2 = 표메인[[#This Row],[연령대]], 1, 0),IF(COUNT(표장르정리[[#This Row],[Rhythm]]),1,0)),1,0)</f>
        <v>0</v>
      </c>
      <c r="H75" s="3">
        <f>IF(AND(IF('차트 정리 표'!$Q$2 = 표메인[[#This Row],[연령대]], 1, 0),IF(COUNT(표장르정리[[#This Row],[Racing]]),1,0)),1,0)</f>
        <v>0</v>
      </c>
      <c r="I75" s="3">
        <f>IF(AND(IF('차트 정리 표'!$Q$2 = 표메인[[#This Row],[연령대]], 1, 0),IF(COUNT(표장르정리[[#This Row],[Sport]]),1,0)),1,0)</f>
        <v>0</v>
      </c>
      <c r="J75" s="3">
        <f>IF(AND(IF('차트 정리 표'!$Q$2 = 표메인[[#This Row],[연령대]], 1, 0),IF(COUNT(표장르정리[[#This Row],[Stealth]]),1,0)),1,0)</f>
        <v>0</v>
      </c>
      <c r="K75" s="3">
        <f>IF(AND(IF('차트 정리 표'!$Q$2 = 표메인[[#This Row],[연령대]], 1, 0),IF(COUNT(표장르정리[[#This Row],[Strategy]]),1,0)),1,0)</f>
        <v>0</v>
      </c>
      <c r="L75" s="3">
        <f>IF(AND(IF('차트 정리 표'!$Q$2 = 표메인[[#This Row],[연령대]], 1, 0),IF(COUNT(표장르정리[[#This Row],[Puzzle]]),1,0)),1,0)</f>
        <v>0</v>
      </c>
      <c r="M75" s="3">
        <f>IF(AND(IF('차트 정리 표'!$Q$2 = 표메인[[#This Row],[연령대]], 1, 0),IF(COUNT(표장르정리[[#This Row],[Board]]),1,0)),1,0)</f>
        <v>0</v>
      </c>
      <c r="N75" s="3">
        <f>IF(AND(IF('차트 정리 표'!$Q$2 = 표메인[[#This Row],[연령대]], 1, 0),IF(COUNT(표장르정리[[#This Row],[Arcade]]),1,0)),1,0)</f>
        <v>0</v>
      </c>
      <c r="O75" s="3">
        <f>IF(AND(IF('차트 정리 표'!$Q$2 = 표메인[[#This Row],[연령대]], 1, 0),IF(COUNT(표장르정리[[#This Row],[Simulation]]),1,0)),1,0)</f>
        <v>0</v>
      </c>
      <c r="P75" s="34">
        <f>IF(AND(IF('차트 정리 표'!$Q$19 = 표메인[[#This Row],[연령대]], 1, 0),IF('차트 정리 표'!$J$20=표메인[[#This Row],[타격감
시각적 효과]],1,0)),1,0)</f>
        <v>0</v>
      </c>
      <c r="Q75" s="34">
        <f>IF(AND(IF('차트 정리 표'!$Q$19 = 표메인[[#This Row],[연령대]], 1, 0),IF('차트 정리 표'!$J$21=표메인[[#This Row],[타격감
시각적 효과]],1,0)),1,0)</f>
        <v>0</v>
      </c>
      <c r="R75" s="34">
        <f>IF(AND(IF('차트 정리 표'!$Q$19 = 표메인[[#This Row],[연령대]], 1, 0),IF('차트 정리 표'!$J$22=표메인[[#This Row],[타격감
시각적 효과]],1,0)),1,0)</f>
        <v>0</v>
      </c>
      <c r="S75" s="34">
        <f>IF(AND(IF('차트 정리 표'!$Q$19 = 표메인[[#This Row],[연령대]], 1, 0),IF('차트 정리 표'!$J$23=표메인[[#This Row],[타격감
시각적 효과]],1,0)),1,0)</f>
        <v>0</v>
      </c>
      <c r="T75" s="34">
        <f>IF(AND(IF('차트 정리 표'!$Q$25 = 표메인[[#This Row],[연령대]], 1, 0),IF('차트 정리 표'!$J$26=표메인[게임몰입도
청각적 효과],1,0)),1,0)</f>
        <v>0</v>
      </c>
      <c r="U75" s="34">
        <f>IF(AND(IF('차트 정리 표'!$Q$25 = 표메인[[#This Row],[연령대]], 1, 0),IF('차트 정리 표'!$J$27=표메인[게임몰입도
청각적 효과],1,0)),1,0)</f>
        <v>0</v>
      </c>
      <c r="V75" s="34">
        <f>IF(AND(IF('차트 정리 표'!$Q$25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표'!$Q$2 = 표메인[[#This Row],[연령대]], 1, 0),IF(COUNT(표장르정리[[#This Row],[RPG]]),1,0)), 1, 0)</f>
        <v>0</v>
      </c>
      <c r="B76" s="3">
        <f>IF(AND(IF('차트 정리 표'!$Q$2 = 표메인[[#This Row],[연령대]], 1, 0),IF(COUNT(표장르정리[[#This Row],[AOS]]),1,0)),1,0)</f>
        <v>0</v>
      </c>
      <c r="C76" s="3">
        <f>IF(AND(IF('차트 정리 표'!$Q$2 = 표메인[[#This Row],[연령대]], 1, 0),IF(COUNT(표장르정리[[#This Row],[FPS]]),1,0)),1,0)</f>
        <v>0</v>
      </c>
      <c r="D76" s="3">
        <f>IF(AND(IF('차트 정리 표'!$Q$2 = 표메인[[#This Row],[연령대]], 1, 0),IF(COUNT(표장르정리[[#This Row],[CCG]]),1,0)),1,0)</f>
        <v>0</v>
      </c>
      <c r="E76" s="3">
        <f>IF(AND(IF('차트 정리 표'!$Q$2 = 표메인[[#This Row],[연령대]], 1, 0),IF(COUNT(표장르정리[[#This Row],[Roguelike]]),1,0)),1,0)</f>
        <v>0</v>
      </c>
      <c r="F76" s="3">
        <f>IF(AND(IF('차트 정리 표'!$Q$2 = 표메인[[#This Row],[연령대]], 1, 0),IF(COUNT(표장르정리[[#This Row],[Soulslike]]),1,0)),1,0)</f>
        <v>0</v>
      </c>
      <c r="G76" s="3">
        <f>IF(AND(IF('차트 정리 표'!$Q$2 = 표메인[[#This Row],[연령대]], 1, 0),IF(COUNT(표장르정리[[#This Row],[Rhythm]]),1,0)),1,0)</f>
        <v>0</v>
      </c>
      <c r="H76" s="3">
        <f>IF(AND(IF('차트 정리 표'!$Q$2 = 표메인[[#This Row],[연령대]], 1, 0),IF(COUNT(표장르정리[[#This Row],[Racing]]),1,0)),1,0)</f>
        <v>0</v>
      </c>
      <c r="I76" s="3">
        <f>IF(AND(IF('차트 정리 표'!$Q$2 = 표메인[[#This Row],[연령대]], 1, 0),IF(COUNT(표장르정리[[#This Row],[Sport]]),1,0)),1,0)</f>
        <v>0</v>
      </c>
      <c r="J76" s="3">
        <f>IF(AND(IF('차트 정리 표'!$Q$2 = 표메인[[#This Row],[연령대]], 1, 0),IF(COUNT(표장르정리[[#This Row],[Stealth]]),1,0)),1,0)</f>
        <v>0</v>
      </c>
      <c r="K76" s="3">
        <f>IF(AND(IF('차트 정리 표'!$Q$2 = 표메인[[#This Row],[연령대]], 1, 0),IF(COUNT(표장르정리[[#This Row],[Strategy]]),1,0)),1,0)</f>
        <v>0</v>
      </c>
      <c r="L76" s="3">
        <f>IF(AND(IF('차트 정리 표'!$Q$2 = 표메인[[#This Row],[연령대]], 1, 0),IF(COUNT(표장르정리[[#This Row],[Puzzle]]),1,0)),1,0)</f>
        <v>0</v>
      </c>
      <c r="M76" s="3">
        <f>IF(AND(IF('차트 정리 표'!$Q$2 = 표메인[[#This Row],[연령대]], 1, 0),IF(COUNT(표장르정리[[#This Row],[Board]]),1,0)),1,0)</f>
        <v>0</v>
      </c>
      <c r="N76" s="3">
        <f>IF(AND(IF('차트 정리 표'!$Q$2 = 표메인[[#This Row],[연령대]], 1, 0),IF(COUNT(표장르정리[[#This Row],[Arcade]]),1,0)),1,0)</f>
        <v>0</v>
      </c>
      <c r="O76" s="3">
        <f>IF(AND(IF('차트 정리 표'!$Q$2 = 표메인[[#This Row],[연령대]], 1, 0),IF(COUNT(표장르정리[[#This Row],[Simulation]]),1,0)),1,0)</f>
        <v>0</v>
      </c>
      <c r="P76" s="34">
        <f>IF(AND(IF('차트 정리 표'!$Q$19 = 표메인[[#This Row],[연령대]], 1, 0),IF('차트 정리 표'!$J$20=표메인[[#This Row],[타격감
시각적 효과]],1,0)),1,0)</f>
        <v>0</v>
      </c>
      <c r="Q76" s="34">
        <f>IF(AND(IF('차트 정리 표'!$Q$19 = 표메인[[#This Row],[연령대]], 1, 0),IF('차트 정리 표'!$J$21=표메인[[#This Row],[타격감
시각적 효과]],1,0)),1,0)</f>
        <v>0</v>
      </c>
      <c r="R76" s="34">
        <f>IF(AND(IF('차트 정리 표'!$Q$19 = 표메인[[#This Row],[연령대]], 1, 0),IF('차트 정리 표'!$J$22=표메인[[#This Row],[타격감
시각적 효과]],1,0)),1,0)</f>
        <v>0</v>
      </c>
      <c r="S76" s="34">
        <f>IF(AND(IF('차트 정리 표'!$Q$19 = 표메인[[#This Row],[연령대]], 1, 0),IF('차트 정리 표'!$J$23=표메인[[#This Row],[타격감
시각적 효과]],1,0)),1,0)</f>
        <v>0</v>
      </c>
      <c r="T76" s="34">
        <f>IF(AND(IF('차트 정리 표'!$Q$25 = 표메인[[#This Row],[연령대]], 1, 0),IF('차트 정리 표'!$J$26=표메인[게임몰입도
청각적 효과],1,0)),1,0)</f>
        <v>0</v>
      </c>
      <c r="U76" s="34">
        <f>IF(AND(IF('차트 정리 표'!$Q$25 = 표메인[[#This Row],[연령대]], 1, 0),IF('차트 정리 표'!$J$27=표메인[게임몰입도
청각적 효과],1,0)),1,0)</f>
        <v>0</v>
      </c>
      <c r="V76" s="34">
        <f>IF(AND(IF('차트 정리 표'!$Q$25 = 표메인[[#This Row],[연령대]], 1, 0),IF('차트 정리 표'!$J$28=표메인[게임몰입도
청각적 효과],1,0)),1,0)</f>
        <v>0</v>
      </c>
    </row>
    <row r="77" spans="1:22" x14ac:dyDescent="0.3">
      <c r="A77" s="3">
        <f>IF(AND(IF('차트 정리 표'!$Q$2 = 표메인[[#This Row],[연령대]], 1, 0),IF(COUNT(표장르정리[[#This Row],[RPG]]),1,0)), 1, 0)</f>
        <v>0</v>
      </c>
      <c r="B77" s="3">
        <f>IF(AND(IF('차트 정리 표'!$Q$2 = 표메인[[#This Row],[연령대]], 1, 0),IF(COUNT(표장르정리[[#This Row],[AOS]]),1,0)),1,0)</f>
        <v>0</v>
      </c>
      <c r="C77" s="3">
        <f>IF(AND(IF('차트 정리 표'!$Q$2 = 표메인[[#This Row],[연령대]], 1, 0),IF(COUNT(표장르정리[[#This Row],[FPS]]),1,0)),1,0)</f>
        <v>0</v>
      </c>
      <c r="D77" s="3">
        <f>IF(AND(IF('차트 정리 표'!$Q$2 = 표메인[[#This Row],[연령대]], 1, 0),IF(COUNT(표장르정리[[#This Row],[CCG]]),1,0)),1,0)</f>
        <v>0</v>
      </c>
      <c r="E77" s="3">
        <f>IF(AND(IF('차트 정리 표'!$Q$2 = 표메인[[#This Row],[연령대]], 1, 0),IF(COUNT(표장르정리[[#This Row],[Roguelike]]),1,0)),1,0)</f>
        <v>0</v>
      </c>
      <c r="F77" s="3">
        <f>IF(AND(IF('차트 정리 표'!$Q$2 = 표메인[[#This Row],[연령대]], 1, 0),IF(COUNT(표장르정리[[#This Row],[Soulslike]]),1,0)),1,0)</f>
        <v>0</v>
      </c>
      <c r="G77" s="3">
        <f>IF(AND(IF('차트 정리 표'!$Q$2 = 표메인[[#This Row],[연령대]], 1, 0),IF(COUNT(표장르정리[[#This Row],[Rhythm]]),1,0)),1,0)</f>
        <v>0</v>
      </c>
      <c r="H77" s="3">
        <f>IF(AND(IF('차트 정리 표'!$Q$2 = 표메인[[#This Row],[연령대]], 1, 0),IF(COUNT(표장르정리[[#This Row],[Racing]]),1,0)),1,0)</f>
        <v>0</v>
      </c>
      <c r="I77" s="3">
        <f>IF(AND(IF('차트 정리 표'!$Q$2 = 표메인[[#This Row],[연령대]], 1, 0),IF(COUNT(표장르정리[[#This Row],[Sport]]),1,0)),1,0)</f>
        <v>0</v>
      </c>
      <c r="J77" s="3">
        <f>IF(AND(IF('차트 정리 표'!$Q$2 = 표메인[[#This Row],[연령대]], 1, 0),IF(COUNT(표장르정리[[#This Row],[Stealth]]),1,0)),1,0)</f>
        <v>0</v>
      </c>
      <c r="K77" s="3">
        <f>IF(AND(IF('차트 정리 표'!$Q$2 = 표메인[[#This Row],[연령대]], 1, 0),IF(COUNT(표장르정리[[#This Row],[Strategy]]),1,0)),1,0)</f>
        <v>0</v>
      </c>
      <c r="L77" s="3">
        <f>IF(AND(IF('차트 정리 표'!$Q$2 = 표메인[[#This Row],[연령대]], 1, 0),IF(COUNT(표장르정리[[#This Row],[Puzzle]]),1,0)),1,0)</f>
        <v>0</v>
      </c>
      <c r="M77" s="3">
        <f>IF(AND(IF('차트 정리 표'!$Q$2 = 표메인[[#This Row],[연령대]], 1, 0),IF(COUNT(표장르정리[[#This Row],[Board]]),1,0)),1,0)</f>
        <v>0</v>
      </c>
      <c r="N77" s="3">
        <f>IF(AND(IF('차트 정리 표'!$Q$2 = 표메인[[#This Row],[연령대]], 1, 0),IF(COUNT(표장르정리[[#This Row],[Arcade]]),1,0)),1,0)</f>
        <v>0</v>
      </c>
      <c r="O77" s="3">
        <f>IF(AND(IF('차트 정리 표'!$Q$2 = 표메인[[#This Row],[연령대]], 1, 0),IF(COUNT(표장르정리[[#This Row],[Simulation]]),1,0)),1,0)</f>
        <v>0</v>
      </c>
      <c r="P77" s="34">
        <f>IF(AND(IF('차트 정리 표'!$Q$19 = 표메인[[#This Row],[연령대]], 1, 0),IF('차트 정리 표'!$J$20=표메인[[#This Row],[타격감
시각적 효과]],1,0)),1,0)</f>
        <v>0</v>
      </c>
      <c r="Q77" s="34">
        <f>IF(AND(IF('차트 정리 표'!$Q$19 = 표메인[[#This Row],[연령대]], 1, 0),IF('차트 정리 표'!$J$21=표메인[[#This Row],[타격감
시각적 효과]],1,0)),1,0)</f>
        <v>0</v>
      </c>
      <c r="R77" s="34">
        <f>IF(AND(IF('차트 정리 표'!$Q$19 = 표메인[[#This Row],[연령대]], 1, 0),IF('차트 정리 표'!$J$22=표메인[[#This Row],[타격감
시각적 효과]],1,0)),1,0)</f>
        <v>0</v>
      </c>
      <c r="S77" s="34">
        <f>IF(AND(IF('차트 정리 표'!$Q$19 = 표메인[[#This Row],[연령대]], 1, 0),IF('차트 정리 표'!$J$23=표메인[[#This Row],[타격감
시각적 효과]],1,0)),1,0)</f>
        <v>0</v>
      </c>
      <c r="T77" s="34">
        <f>IF(AND(IF('차트 정리 표'!$Q$25 = 표메인[[#This Row],[연령대]], 1, 0),IF('차트 정리 표'!$J$26=표메인[게임몰입도
청각적 효과],1,0)),1,0)</f>
        <v>0</v>
      </c>
      <c r="U77" s="34">
        <f>IF(AND(IF('차트 정리 표'!$Q$25 = 표메인[[#This Row],[연령대]], 1, 0),IF('차트 정리 표'!$J$27=표메인[게임몰입도
청각적 효과],1,0)),1,0)</f>
        <v>0</v>
      </c>
      <c r="V77" s="34">
        <f>IF(AND(IF('차트 정리 표'!$Q$25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표'!$Q$2 = 표메인[[#This Row],[연령대]], 1, 0),IF(COUNT(표장르정리[[#This Row],[RPG]]),1,0)), 1, 0)</f>
        <v>0</v>
      </c>
      <c r="B78" s="3">
        <f>IF(AND(IF('차트 정리 표'!$Q$2 = 표메인[[#This Row],[연령대]], 1, 0),IF(COUNT(표장르정리[[#This Row],[AOS]]),1,0)),1,0)</f>
        <v>0</v>
      </c>
      <c r="C78" s="3">
        <f>IF(AND(IF('차트 정리 표'!$Q$2 = 표메인[[#This Row],[연령대]], 1, 0),IF(COUNT(표장르정리[[#This Row],[FPS]]),1,0)),1,0)</f>
        <v>0</v>
      </c>
      <c r="D78" s="3">
        <f>IF(AND(IF('차트 정리 표'!$Q$2 = 표메인[[#This Row],[연령대]], 1, 0),IF(COUNT(표장르정리[[#This Row],[CCG]]),1,0)),1,0)</f>
        <v>0</v>
      </c>
      <c r="E78" s="3">
        <f>IF(AND(IF('차트 정리 표'!$Q$2 = 표메인[[#This Row],[연령대]], 1, 0),IF(COUNT(표장르정리[[#This Row],[Roguelike]]),1,0)),1,0)</f>
        <v>0</v>
      </c>
      <c r="F78" s="3">
        <f>IF(AND(IF('차트 정리 표'!$Q$2 = 표메인[[#This Row],[연령대]], 1, 0),IF(COUNT(표장르정리[[#This Row],[Soulslike]]),1,0)),1,0)</f>
        <v>0</v>
      </c>
      <c r="G78" s="3">
        <f>IF(AND(IF('차트 정리 표'!$Q$2 = 표메인[[#This Row],[연령대]], 1, 0),IF(COUNT(표장르정리[[#This Row],[Rhythm]]),1,0)),1,0)</f>
        <v>0</v>
      </c>
      <c r="H78" s="3">
        <f>IF(AND(IF('차트 정리 표'!$Q$2 = 표메인[[#This Row],[연령대]], 1, 0),IF(COUNT(표장르정리[[#This Row],[Racing]]),1,0)),1,0)</f>
        <v>0</v>
      </c>
      <c r="I78" s="3">
        <f>IF(AND(IF('차트 정리 표'!$Q$2 = 표메인[[#This Row],[연령대]], 1, 0),IF(COUNT(표장르정리[[#This Row],[Sport]]),1,0)),1,0)</f>
        <v>0</v>
      </c>
      <c r="J78" s="3">
        <f>IF(AND(IF('차트 정리 표'!$Q$2 = 표메인[[#This Row],[연령대]], 1, 0),IF(COUNT(표장르정리[[#This Row],[Stealth]]),1,0)),1,0)</f>
        <v>0</v>
      </c>
      <c r="K78" s="3">
        <f>IF(AND(IF('차트 정리 표'!$Q$2 = 표메인[[#This Row],[연령대]], 1, 0),IF(COUNT(표장르정리[[#This Row],[Strategy]]),1,0)),1,0)</f>
        <v>0</v>
      </c>
      <c r="L78" s="3">
        <f>IF(AND(IF('차트 정리 표'!$Q$2 = 표메인[[#This Row],[연령대]], 1, 0),IF(COUNT(표장르정리[[#This Row],[Puzzle]]),1,0)),1,0)</f>
        <v>0</v>
      </c>
      <c r="M78" s="3">
        <f>IF(AND(IF('차트 정리 표'!$Q$2 = 표메인[[#This Row],[연령대]], 1, 0),IF(COUNT(표장르정리[[#This Row],[Board]]),1,0)),1,0)</f>
        <v>0</v>
      </c>
      <c r="N78" s="3">
        <f>IF(AND(IF('차트 정리 표'!$Q$2 = 표메인[[#This Row],[연령대]], 1, 0),IF(COUNT(표장르정리[[#This Row],[Arcade]]),1,0)),1,0)</f>
        <v>0</v>
      </c>
      <c r="O78" s="3">
        <f>IF(AND(IF('차트 정리 표'!$Q$2 = 표메인[[#This Row],[연령대]], 1, 0),IF(COUNT(표장르정리[[#This Row],[Simulation]]),1,0)),1,0)</f>
        <v>0</v>
      </c>
      <c r="P78" s="34">
        <f>IF(AND(IF('차트 정리 표'!$Q$19 = 표메인[[#This Row],[연령대]], 1, 0),IF('차트 정리 표'!$J$20=표메인[[#This Row],[타격감
시각적 효과]],1,0)),1,0)</f>
        <v>0</v>
      </c>
      <c r="Q78" s="34">
        <f>IF(AND(IF('차트 정리 표'!$Q$19 = 표메인[[#This Row],[연령대]], 1, 0),IF('차트 정리 표'!$J$21=표메인[[#This Row],[타격감
시각적 효과]],1,0)),1,0)</f>
        <v>0</v>
      </c>
      <c r="R78" s="34">
        <f>IF(AND(IF('차트 정리 표'!$Q$19 = 표메인[[#This Row],[연령대]], 1, 0),IF('차트 정리 표'!$J$22=표메인[[#This Row],[타격감
시각적 효과]],1,0)),1,0)</f>
        <v>0</v>
      </c>
      <c r="S78" s="34">
        <f>IF(AND(IF('차트 정리 표'!$Q$19 = 표메인[[#This Row],[연령대]], 1, 0),IF('차트 정리 표'!$J$23=표메인[[#This Row],[타격감
시각적 효과]],1,0)),1,0)</f>
        <v>0</v>
      </c>
      <c r="T78" s="34">
        <f>IF(AND(IF('차트 정리 표'!$Q$25 = 표메인[[#This Row],[연령대]], 1, 0),IF('차트 정리 표'!$J$26=표메인[게임몰입도
청각적 효과],1,0)),1,0)</f>
        <v>0</v>
      </c>
      <c r="U78" s="34">
        <f>IF(AND(IF('차트 정리 표'!$Q$25 = 표메인[[#This Row],[연령대]], 1, 0),IF('차트 정리 표'!$J$27=표메인[게임몰입도
청각적 효과],1,0)),1,0)</f>
        <v>0</v>
      </c>
      <c r="V78" s="34">
        <f>IF(AND(IF('차트 정리 표'!$Q$25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표'!$Q$2 = 표메인[[#This Row],[연령대]], 1, 0),IF(COUNT(표장르정리[[#This Row],[RPG]]),1,0)), 1, 0)</f>
        <v>0</v>
      </c>
      <c r="B79" s="3">
        <f>IF(AND(IF('차트 정리 표'!$Q$2 = 표메인[[#This Row],[연령대]], 1, 0),IF(COUNT(표장르정리[[#This Row],[AOS]]),1,0)),1,0)</f>
        <v>0</v>
      </c>
      <c r="C79" s="3">
        <f>IF(AND(IF('차트 정리 표'!$Q$2 = 표메인[[#This Row],[연령대]], 1, 0),IF(COUNT(표장르정리[[#This Row],[FPS]]),1,0)),1,0)</f>
        <v>0</v>
      </c>
      <c r="D79" s="3">
        <f>IF(AND(IF('차트 정리 표'!$Q$2 = 표메인[[#This Row],[연령대]], 1, 0),IF(COUNT(표장르정리[[#This Row],[CCG]]),1,0)),1,0)</f>
        <v>0</v>
      </c>
      <c r="E79" s="3">
        <f>IF(AND(IF('차트 정리 표'!$Q$2 = 표메인[[#This Row],[연령대]], 1, 0),IF(COUNT(표장르정리[[#This Row],[Roguelike]]),1,0)),1,0)</f>
        <v>0</v>
      </c>
      <c r="F79" s="3">
        <f>IF(AND(IF('차트 정리 표'!$Q$2 = 표메인[[#This Row],[연령대]], 1, 0),IF(COUNT(표장르정리[[#This Row],[Soulslike]]),1,0)),1,0)</f>
        <v>0</v>
      </c>
      <c r="G79" s="3">
        <f>IF(AND(IF('차트 정리 표'!$Q$2 = 표메인[[#This Row],[연령대]], 1, 0),IF(COUNT(표장르정리[[#This Row],[Rhythm]]),1,0)),1,0)</f>
        <v>0</v>
      </c>
      <c r="H79" s="3">
        <f>IF(AND(IF('차트 정리 표'!$Q$2 = 표메인[[#This Row],[연령대]], 1, 0),IF(COUNT(표장르정리[[#This Row],[Racing]]),1,0)),1,0)</f>
        <v>0</v>
      </c>
      <c r="I79" s="3">
        <f>IF(AND(IF('차트 정리 표'!$Q$2 = 표메인[[#This Row],[연령대]], 1, 0),IF(COUNT(표장르정리[[#This Row],[Sport]]),1,0)),1,0)</f>
        <v>0</v>
      </c>
      <c r="J79" s="3">
        <f>IF(AND(IF('차트 정리 표'!$Q$2 = 표메인[[#This Row],[연령대]], 1, 0),IF(COUNT(표장르정리[[#This Row],[Stealth]]),1,0)),1,0)</f>
        <v>0</v>
      </c>
      <c r="K79" s="3">
        <f>IF(AND(IF('차트 정리 표'!$Q$2 = 표메인[[#This Row],[연령대]], 1, 0),IF(COUNT(표장르정리[[#This Row],[Strategy]]),1,0)),1,0)</f>
        <v>0</v>
      </c>
      <c r="L79" s="3">
        <f>IF(AND(IF('차트 정리 표'!$Q$2 = 표메인[[#This Row],[연령대]], 1, 0),IF(COUNT(표장르정리[[#This Row],[Puzzle]]),1,0)),1,0)</f>
        <v>0</v>
      </c>
      <c r="M79" s="3">
        <f>IF(AND(IF('차트 정리 표'!$Q$2 = 표메인[[#This Row],[연령대]], 1, 0),IF(COUNT(표장르정리[[#This Row],[Board]]),1,0)),1,0)</f>
        <v>0</v>
      </c>
      <c r="N79" s="3">
        <f>IF(AND(IF('차트 정리 표'!$Q$2 = 표메인[[#This Row],[연령대]], 1, 0),IF(COUNT(표장르정리[[#This Row],[Arcade]]),1,0)),1,0)</f>
        <v>0</v>
      </c>
      <c r="O79" s="3">
        <f>IF(AND(IF('차트 정리 표'!$Q$2 = 표메인[[#This Row],[연령대]], 1, 0),IF(COUNT(표장르정리[[#This Row],[Simulation]]),1,0)),1,0)</f>
        <v>0</v>
      </c>
      <c r="P79" s="34">
        <f>IF(AND(IF('차트 정리 표'!$Q$19 = 표메인[[#This Row],[연령대]], 1, 0),IF('차트 정리 표'!$J$20=표메인[[#This Row],[타격감
시각적 효과]],1,0)),1,0)</f>
        <v>0</v>
      </c>
      <c r="Q79" s="34">
        <f>IF(AND(IF('차트 정리 표'!$Q$19 = 표메인[[#This Row],[연령대]], 1, 0),IF('차트 정리 표'!$J$21=표메인[[#This Row],[타격감
시각적 효과]],1,0)),1,0)</f>
        <v>0</v>
      </c>
      <c r="R79" s="34">
        <f>IF(AND(IF('차트 정리 표'!$Q$19 = 표메인[[#This Row],[연령대]], 1, 0),IF('차트 정리 표'!$J$22=표메인[[#This Row],[타격감
시각적 효과]],1,0)),1,0)</f>
        <v>0</v>
      </c>
      <c r="S79" s="34">
        <f>IF(AND(IF('차트 정리 표'!$Q$19 = 표메인[[#This Row],[연령대]], 1, 0),IF('차트 정리 표'!$J$23=표메인[[#This Row],[타격감
시각적 효과]],1,0)),1,0)</f>
        <v>0</v>
      </c>
      <c r="T79" s="34">
        <f>IF(AND(IF('차트 정리 표'!$Q$25 = 표메인[[#This Row],[연령대]], 1, 0),IF('차트 정리 표'!$J$26=표메인[게임몰입도
청각적 효과],1,0)),1,0)</f>
        <v>0</v>
      </c>
      <c r="U79" s="34">
        <f>IF(AND(IF('차트 정리 표'!$Q$25 = 표메인[[#This Row],[연령대]], 1, 0),IF('차트 정리 표'!$J$27=표메인[게임몰입도
청각적 효과],1,0)),1,0)</f>
        <v>0</v>
      </c>
      <c r="V79" s="34">
        <f>IF(AND(IF('차트 정리 표'!$Q$25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표'!$Q$2 = 표메인[[#This Row],[연령대]], 1, 0),IF(COUNT(표장르정리[[#This Row],[RPG]]),1,0)), 1, 0)</f>
        <v>0</v>
      </c>
      <c r="B80" s="3">
        <f>IF(AND(IF('차트 정리 표'!$Q$2 = 표메인[[#This Row],[연령대]], 1, 0),IF(COUNT(표장르정리[[#This Row],[AOS]]),1,0)),1,0)</f>
        <v>0</v>
      </c>
      <c r="C80" s="3">
        <f>IF(AND(IF('차트 정리 표'!$Q$2 = 표메인[[#This Row],[연령대]], 1, 0),IF(COUNT(표장르정리[[#This Row],[FPS]]),1,0)),1,0)</f>
        <v>0</v>
      </c>
      <c r="D80" s="3">
        <f>IF(AND(IF('차트 정리 표'!$Q$2 = 표메인[[#This Row],[연령대]], 1, 0),IF(COUNT(표장르정리[[#This Row],[CCG]]),1,0)),1,0)</f>
        <v>0</v>
      </c>
      <c r="E80" s="3">
        <f>IF(AND(IF('차트 정리 표'!$Q$2 = 표메인[[#This Row],[연령대]], 1, 0),IF(COUNT(표장르정리[[#This Row],[Roguelike]]),1,0)),1,0)</f>
        <v>0</v>
      </c>
      <c r="F80" s="3">
        <f>IF(AND(IF('차트 정리 표'!$Q$2 = 표메인[[#This Row],[연령대]], 1, 0),IF(COUNT(표장르정리[[#This Row],[Soulslike]]),1,0)),1,0)</f>
        <v>0</v>
      </c>
      <c r="G80" s="3">
        <f>IF(AND(IF('차트 정리 표'!$Q$2 = 표메인[[#This Row],[연령대]], 1, 0),IF(COUNT(표장르정리[[#This Row],[Rhythm]]),1,0)),1,0)</f>
        <v>0</v>
      </c>
      <c r="H80" s="3">
        <f>IF(AND(IF('차트 정리 표'!$Q$2 = 표메인[[#This Row],[연령대]], 1, 0),IF(COUNT(표장르정리[[#This Row],[Racing]]),1,0)),1,0)</f>
        <v>0</v>
      </c>
      <c r="I80" s="3">
        <f>IF(AND(IF('차트 정리 표'!$Q$2 = 표메인[[#This Row],[연령대]], 1, 0),IF(COUNT(표장르정리[[#This Row],[Sport]]),1,0)),1,0)</f>
        <v>0</v>
      </c>
      <c r="J80" s="3">
        <f>IF(AND(IF('차트 정리 표'!$Q$2 = 표메인[[#This Row],[연령대]], 1, 0),IF(COUNT(표장르정리[[#This Row],[Stealth]]),1,0)),1,0)</f>
        <v>0</v>
      </c>
      <c r="K80" s="3">
        <f>IF(AND(IF('차트 정리 표'!$Q$2 = 표메인[[#This Row],[연령대]], 1, 0),IF(COUNT(표장르정리[[#This Row],[Strategy]]),1,0)),1,0)</f>
        <v>0</v>
      </c>
      <c r="L80" s="3">
        <f>IF(AND(IF('차트 정리 표'!$Q$2 = 표메인[[#This Row],[연령대]], 1, 0),IF(COUNT(표장르정리[[#This Row],[Puzzle]]),1,0)),1,0)</f>
        <v>0</v>
      </c>
      <c r="M80" s="3">
        <f>IF(AND(IF('차트 정리 표'!$Q$2 = 표메인[[#This Row],[연령대]], 1, 0),IF(COUNT(표장르정리[[#This Row],[Board]]),1,0)),1,0)</f>
        <v>0</v>
      </c>
      <c r="N80" s="3">
        <f>IF(AND(IF('차트 정리 표'!$Q$2 = 표메인[[#This Row],[연령대]], 1, 0),IF(COUNT(표장르정리[[#This Row],[Arcade]]),1,0)),1,0)</f>
        <v>0</v>
      </c>
      <c r="O80" s="3">
        <f>IF(AND(IF('차트 정리 표'!$Q$2 = 표메인[[#This Row],[연령대]], 1, 0),IF(COUNT(표장르정리[[#This Row],[Simulation]]),1,0)),1,0)</f>
        <v>0</v>
      </c>
      <c r="P80" s="34">
        <f>IF(AND(IF('차트 정리 표'!$Q$19 = 표메인[[#This Row],[연령대]], 1, 0),IF('차트 정리 표'!$J$20=표메인[[#This Row],[타격감
시각적 효과]],1,0)),1,0)</f>
        <v>0</v>
      </c>
      <c r="Q80" s="34">
        <f>IF(AND(IF('차트 정리 표'!$Q$19 = 표메인[[#This Row],[연령대]], 1, 0),IF('차트 정리 표'!$J$21=표메인[[#This Row],[타격감
시각적 효과]],1,0)),1,0)</f>
        <v>0</v>
      </c>
      <c r="R80" s="34">
        <f>IF(AND(IF('차트 정리 표'!$Q$19 = 표메인[[#This Row],[연령대]], 1, 0),IF('차트 정리 표'!$J$22=표메인[[#This Row],[타격감
시각적 효과]],1,0)),1,0)</f>
        <v>0</v>
      </c>
      <c r="S80" s="34">
        <f>IF(AND(IF('차트 정리 표'!$Q$19 = 표메인[[#This Row],[연령대]], 1, 0),IF('차트 정리 표'!$J$23=표메인[[#This Row],[타격감
시각적 효과]],1,0)),1,0)</f>
        <v>0</v>
      </c>
      <c r="T80" s="34">
        <f>IF(AND(IF('차트 정리 표'!$Q$25 = 표메인[[#This Row],[연령대]], 1, 0),IF('차트 정리 표'!$J$26=표메인[게임몰입도
청각적 효과],1,0)),1,0)</f>
        <v>0</v>
      </c>
      <c r="U80" s="34">
        <f>IF(AND(IF('차트 정리 표'!$Q$25 = 표메인[[#This Row],[연령대]], 1, 0),IF('차트 정리 표'!$J$27=표메인[게임몰입도
청각적 효과],1,0)),1,0)</f>
        <v>0</v>
      </c>
      <c r="V80" s="34">
        <f>IF(AND(IF('차트 정리 표'!$Q$25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표'!$Q$2 = 표메인[[#This Row],[연령대]], 1, 0),IF(COUNT(표장르정리[[#This Row],[RPG]]),1,0)), 1, 0)</f>
        <v>0</v>
      </c>
      <c r="B81" s="3">
        <f>IF(AND(IF('차트 정리 표'!$Q$2 = 표메인[[#This Row],[연령대]], 1, 0),IF(COUNT(표장르정리[[#This Row],[AOS]]),1,0)),1,0)</f>
        <v>0</v>
      </c>
      <c r="C81" s="3">
        <f>IF(AND(IF('차트 정리 표'!$Q$2 = 표메인[[#This Row],[연령대]], 1, 0),IF(COUNT(표장르정리[[#This Row],[FPS]]),1,0)),1,0)</f>
        <v>0</v>
      </c>
      <c r="D81" s="3">
        <f>IF(AND(IF('차트 정리 표'!$Q$2 = 표메인[[#This Row],[연령대]], 1, 0),IF(COUNT(표장르정리[[#This Row],[CCG]]),1,0)),1,0)</f>
        <v>0</v>
      </c>
      <c r="E81" s="3">
        <f>IF(AND(IF('차트 정리 표'!$Q$2 = 표메인[[#This Row],[연령대]], 1, 0),IF(COUNT(표장르정리[[#This Row],[Roguelike]]),1,0)),1,0)</f>
        <v>0</v>
      </c>
      <c r="F81" s="3">
        <f>IF(AND(IF('차트 정리 표'!$Q$2 = 표메인[[#This Row],[연령대]], 1, 0),IF(COUNT(표장르정리[[#This Row],[Soulslike]]),1,0)),1,0)</f>
        <v>0</v>
      </c>
      <c r="G81" s="3">
        <f>IF(AND(IF('차트 정리 표'!$Q$2 = 표메인[[#This Row],[연령대]], 1, 0),IF(COUNT(표장르정리[[#This Row],[Rhythm]]),1,0)),1,0)</f>
        <v>0</v>
      </c>
      <c r="H81" s="3">
        <f>IF(AND(IF('차트 정리 표'!$Q$2 = 표메인[[#This Row],[연령대]], 1, 0),IF(COUNT(표장르정리[[#This Row],[Racing]]),1,0)),1,0)</f>
        <v>0</v>
      </c>
      <c r="I81" s="3">
        <f>IF(AND(IF('차트 정리 표'!$Q$2 = 표메인[[#This Row],[연령대]], 1, 0),IF(COUNT(표장르정리[[#This Row],[Sport]]),1,0)),1,0)</f>
        <v>0</v>
      </c>
      <c r="J81" s="3">
        <f>IF(AND(IF('차트 정리 표'!$Q$2 = 표메인[[#This Row],[연령대]], 1, 0),IF(COUNT(표장르정리[[#This Row],[Stealth]]),1,0)),1,0)</f>
        <v>0</v>
      </c>
      <c r="K81" s="3">
        <f>IF(AND(IF('차트 정리 표'!$Q$2 = 표메인[[#This Row],[연령대]], 1, 0),IF(COUNT(표장르정리[[#This Row],[Strategy]]),1,0)),1,0)</f>
        <v>0</v>
      </c>
      <c r="L81" s="3">
        <f>IF(AND(IF('차트 정리 표'!$Q$2 = 표메인[[#This Row],[연령대]], 1, 0),IF(COUNT(표장르정리[[#This Row],[Puzzle]]),1,0)),1,0)</f>
        <v>0</v>
      </c>
      <c r="M81" s="3">
        <f>IF(AND(IF('차트 정리 표'!$Q$2 = 표메인[[#This Row],[연령대]], 1, 0),IF(COUNT(표장르정리[[#This Row],[Board]]),1,0)),1,0)</f>
        <v>0</v>
      </c>
      <c r="N81" s="3">
        <f>IF(AND(IF('차트 정리 표'!$Q$2 = 표메인[[#This Row],[연령대]], 1, 0),IF(COUNT(표장르정리[[#This Row],[Arcade]]),1,0)),1,0)</f>
        <v>0</v>
      </c>
      <c r="O81" s="3">
        <f>IF(AND(IF('차트 정리 표'!$Q$2 = 표메인[[#This Row],[연령대]], 1, 0),IF(COUNT(표장르정리[[#This Row],[Simulation]]),1,0)),1,0)</f>
        <v>0</v>
      </c>
      <c r="P81" s="34">
        <f>IF(AND(IF('차트 정리 표'!$Q$19 = 표메인[[#This Row],[연령대]], 1, 0),IF('차트 정리 표'!$J$20=표메인[[#This Row],[타격감
시각적 효과]],1,0)),1,0)</f>
        <v>0</v>
      </c>
      <c r="Q81" s="34">
        <f>IF(AND(IF('차트 정리 표'!$Q$19 = 표메인[[#This Row],[연령대]], 1, 0),IF('차트 정리 표'!$J$21=표메인[[#This Row],[타격감
시각적 효과]],1,0)),1,0)</f>
        <v>0</v>
      </c>
      <c r="R81" s="34">
        <f>IF(AND(IF('차트 정리 표'!$Q$19 = 표메인[[#This Row],[연령대]], 1, 0),IF('차트 정리 표'!$J$22=표메인[[#This Row],[타격감
시각적 효과]],1,0)),1,0)</f>
        <v>0</v>
      </c>
      <c r="S81" s="34">
        <f>IF(AND(IF('차트 정리 표'!$Q$19 = 표메인[[#This Row],[연령대]], 1, 0),IF('차트 정리 표'!$J$23=표메인[[#This Row],[타격감
시각적 효과]],1,0)),1,0)</f>
        <v>0</v>
      </c>
      <c r="T81" s="34">
        <f>IF(AND(IF('차트 정리 표'!$Q$25 = 표메인[[#This Row],[연령대]], 1, 0),IF('차트 정리 표'!$J$26=표메인[게임몰입도
청각적 효과],1,0)),1,0)</f>
        <v>0</v>
      </c>
      <c r="U81" s="34">
        <f>IF(AND(IF('차트 정리 표'!$Q$25 = 표메인[[#This Row],[연령대]], 1, 0),IF('차트 정리 표'!$J$27=표메인[게임몰입도
청각적 효과],1,0)),1,0)</f>
        <v>0</v>
      </c>
      <c r="V81" s="34">
        <f>IF(AND(IF('차트 정리 표'!$Q$25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표'!$Q$2 = 표메인[[#This Row],[연령대]], 1, 0),IF(COUNT(표장르정리[[#This Row],[RPG]]),1,0)), 1, 0)</f>
        <v>0</v>
      </c>
      <c r="B82" s="3">
        <f>IF(AND(IF('차트 정리 표'!$Q$2 = 표메인[[#This Row],[연령대]], 1, 0),IF(COUNT(표장르정리[[#This Row],[AOS]]),1,0)),1,0)</f>
        <v>0</v>
      </c>
      <c r="C82" s="3">
        <f>IF(AND(IF('차트 정리 표'!$Q$2 = 표메인[[#This Row],[연령대]], 1, 0),IF(COUNT(표장르정리[[#This Row],[FPS]]),1,0)),1,0)</f>
        <v>0</v>
      </c>
      <c r="D82" s="3">
        <f>IF(AND(IF('차트 정리 표'!$Q$2 = 표메인[[#This Row],[연령대]], 1, 0),IF(COUNT(표장르정리[[#This Row],[CCG]]),1,0)),1,0)</f>
        <v>0</v>
      </c>
      <c r="E82" s="3">
        <f>IF(AND(IF('차트 정리 표'!$Q$2 = 표메인[[#This Row],[연령대]], 1, 0),IF(COUNT(표장르정리[[#This Row],[Roguelike]]),1,0)),1,0)</f>
        <v>0</v>
      </c>
      <c r="F82" s="3">
        <f>IF(AND(IF('차트 정리 표'!$Q$2 = 표메인[[#This Row],[연령대]], 1, 0),IF(COUNT(표장르정리[[#This Row],[Soulslike]]),1,0)),1,0)</f>
        <v>0</v>
      </c>
      <c r="G82" s="3">
        <f>IF(AND(IF('차트 정리 표'!$Q$2 = 표메인[[#This Row],[연령대]], 1, 0),IF(COUNT(표장르정리[[#This Row],[Rhythm]]),1,0)),1,0)</f>
        <v>0</v>
      </c>
      <c r="H82" s="3">
        <f>IF(AND(IF('차트 정리 표'!$Q$2 = 표메인[[#This Row],[연령대]], 1, 0),IF(COUNT(표장르정리[[#This Row],[Racing]]),1,0)),1,0)</f>
        <v>0</v>
      </c>
      <c r="I82" s="3">
        <f>IF(AND(IF('차트 정리 표'!$Q$2 = 표메인[[#This Row],[연령대]], 1, 0),IF(COUNT(표장르정리[[#This Row],[Sport]]),1,0)),1,0)</f>
        <v>0</v>
      </c>
      <c r="J82" s="3">
        <f>IF(AND(IF('차트 정리 표'!$Q$2 = 표메인[[#This Row],[연령대]], 1, 0),IF(COUNT(표장르정리[[#This Row],[Stealth]]),1,0)),1,0)</f>
        <v>0</v>
      </c>
      <c r="K82" s="3">
        <f>IF(AND(IF('차트 정리 표'!$Q$2 = 표메인[[#This Row],[연령대]], 1, 0),IF(COUNT(표장르정리[[#This Row],[Strategy]]),1,0)),1,0)</f>
        <v>0</v>
      </c>
      <c r="L82" s="3">
        <f>IF(AND(IF('차트 정리 표'!$Q$2 = 표메인[[#This Row],[연령대]], 1, 0),IF(COUNT(표장르정리[[#This Row],[Puzzle]]),1,0)),1,0)</f>
        <v>0</v>
      </c>
      <c r="M82" s="3">
        <f>IF(AND(IF('차트 정리 표'!$Q$2 = 표메인[[#This Row],[연령대]], 1, 0),IF(COUNT(표장르정리[[#This Row],[Board]]),1,0)),1,0)</f>
        <v>0</v>
      </c>
      <c r="N82" s="3">
        <f>IF(AND(IF('차트 정리 표'!$Q$2 = 표메인[[#This Row],[연령대]], 1, 0),IF(COUNT(표장르정리[[#This Row],[Arcade]]),1,0)),1,0)</f>
        <v>0</v>
      </c>
      <c r="O82" s="3">
        <f>IF(AND(IF('차트 정리 표'!$Q$2 = 표메인[[#This Row],[연령대]], 1, 0),IF(COUNT(표장르정리[[#This Row],[Simulation]]),1,0)),1,0)</f>
        <v>0</v>
      </c>
      <c r="P82" s="34">
        <f>IF(AND(IF('차트 정리 표'!$Q$19 = 표메인[[#This Row],[연령대]], 1, 0),IF('차트 정리 표'!$J$20=표메인[[#This Row],[타격감
시각적 효과]],1,0)),1,0)</f>
        <v>0</v>
      </c>
      <c r="Q82" s="34">
        <f>IF(AND(IF('차트 정리 표'!$Q$19 = 표메인[[#This Row],[연령대]], 1, 0),IF('차트 정리 표'!$J$21=표메인[[#This Row],[타격감
시각적 효과]],1,0)),1,0)</f>
        <v>0</v>
      </c>
      <c r="R82" s="34">
        <f>IF(AND(IF('차트 정리 표'!$Q$19 = 표메인[[#This Row],[연령대]], 1, 0),IF('차트 정리 표'!$J$22=표메인[[#This Row],[타격감
시각적 효과]],1,0)),1,0)</f>
        <v>0</v>
      </c>
      <c r="S82" s="34">
        <f>IF(AND(IF('차트 정리 표'!$Q$19 = 표메인[[#This Row],[연령대]], 1, 0),IF('차트 정리 표'!$J$23=표메인[[#This Row],[타격감
시각적 효과]],1,0)),1,0)</f>
        <v>0</v>
      </c>
      <c r="T82" s="34">
        <f>IF(AND(IF('차트 정리 표'!$Q$25 = 표메인[[#This Row],[연령대]], 1, 0),IF('차트 정리 표'!$J$26=표메인[게임몰입도
청각적 효과],1,0)),1,0)</f>
        <v>0</v>
      </c>
      <c r="U82" s="34">
        <f>IF(AND(IF('차트 정리 표'!$Q$25 = 표메인[[#This Row],[연령대]], 1, 0),IF('차트 정리 표'!$J$27=표메인[게임몰입도
청각적 효과],1,0)),1,0)</f>
        <v>0</v>
      </c>
      <c r="V82" s="34">
        <f>IF(AND(IF('차트 정리 표'!$Q$25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표'!$Q$2 = 표메인[[#This Row],[연령대]], 1, 0),IF(COUNT(표장르정리[[#This Row],[RPG]]),1,0)), 1, 0)</f>
        <v>0</v>
      </c>
      <c r="B83" s="3">
        <f>IF(AND(IF('차트 정리 표'!$Q$2 = 표메인[[#This Row],[연령대]], 1, 0),IF(COUNT(표장르정리[[#This Row],[AOS]]),1,0)),1,0)</f>
        <v>0</v>
      </c>
      <c r="C83" s="3">
        <f>IF(AND(IF('차트 정리 표'!$Q$2 = 표메인[[#This Row],[연령대]], 1, 0),IF(COUNT(표장르정리[[#This Row],[FPS]]),1,0)),1,0)</f>
        <v>0</v>
      </c>
      <c r="D83" s="3">
        <f>IF(AND(IF('차트 정리 표'!$Q$2 = 표메인[[#This Row],[연령대]], 1, 0),IF(COUNT(표장르정리[[#This Row],[CCG]]),1,0)),1,0)</f>
        <v>0</v>
      </c>
      <c r="E83" s="3">
        <f>IF(AND(IF('차트 정리 표'!$Q$2 = 표메인[[#This Row],[연령대]], 1, 0),IF(COUNT(표장르정리[[#This Row],[Roguelike]]),1,0)),1,0)</f>
        <v>0</v>
      </c>
      <c r="F83" s="3">
        <f>IF(AND(IF('차트 정리 표'!$Q$2 = 표메인[[#This Row],[연령대]], 1, 0),IF(COUNT(표장르정리[[#This Row],[Soulslike]]),1,0)),1,0)</f>
        <v>0</v>
      </c>
      <c r="G83" s="3">
        <f>IF(AND(IF('차트 정리 표'!$Q$2 = 표메인[[#This Row],[연령대]], 1, 0),IF(COUNT(표장르정리[[#This Row],[Rhythm]]),1,0)),1,0)</f>
        <v>0</v>
      </c>
      <c r="H83" s="3">
        <f>IF(AND(IF('차트 정리 표'!$Q$2 = 표메인[[#This Row],[연령대]], 1, 0),IF(COUNT(표장르정리[[#This Row],[Racing]]),1,0)),1,0)</f>
        <v>0</v>
      </c>
      <c r="I83" s="3">
        <f>IF(AND(IF('차트 정리 표'!$Q$2 = 표메인[[#This Row],[연령대]], 1, 0),IF(COUNT(표장르정리[[#This Row],[Sport]]),1,0)),1,0)</f>
        <v>0</v>
      </c>
      <c r="J83" s="3">
        <f>IF(AND(IF('차트 정리 표'!$Q$2 = 표메인[[#This Row],[연령대]], 1, 0),IF(COUNT(표장르정리[[#This Row],[Stealth]]),1,0)),1,0)</f>
        <v>0</v>
      </c>
      <c r="K83" s="3">
        <f>IF(AND(IF('차트 정리 표'!$Q$2 = 표메인[[#This Row],[연령대]], 1, 0),IF(COUNT(표장르정리[[#This Row],[Strategy]]),1,0)),1,0)</f>
        <v>0</v>
      </c>
      <c r="L83" s="3">
        <f>IF(AND(IF('차트 정리 표'!$Q$2 = 표메인[[#This Row],[연령대]], 1, 0),IF(COUNT(표장르정리[[#This Row],[Puzzle]]),1,0)),1,0)</f>
        <v>0</v>
      </c>
      <c r="M83" s="3">
        <f>IF(AND(IF('차트 정리 표'!$Q$2 = 표메인[[#This Row],[연령대]], 1, 0),IF(COUNT(표장르정리[[#This Row],[Board]]),1,0)),1,0)</f>
        <v>0</v>
      </c>
      <c r="N83" s="3">
        <f>IF(AND(IF('차트 정리 표'!$Q$2 = 표메인[[#This Row],[연령대]], 1, 0),IF(COUNT(표장르정리[[#This Row],[Arcade]]),1,0)),1,0)</f>
        <v>0</v>
      </c>
      <c r="O83" s="3">
        <f>IF(AND(IF('차트 정리 표'!$Q$2 = 표메인[[#This Row],[연령대]], 1, 0),IF(COUNT(표장르정리[[#This Row],[Simulation]]),1,0)),1,0)</f>
        <v>0</v>
      </c>
      <c r="P83" s="34">
        <f>IF(AND(IF('차트 정리 표'!$Q$19 = 표메인[[#This Row],[연령대]], 1, 0),IF('차트 정리 표'!$J$20=표메인[[#This Row],[타격감
시각적 효과]],1,0)),1,0)</f>
        <v>0</v>
      </c>
      <c r="Q83" s="34">
        <f>IF(AND(IF('차트 정리 표'!$Q$19 = 표메인[[#This Row],[연령대]], 1, 0),IF('차트 정리 표'!$J$21=표메인[[#This Row],[타격감
시각적 효과]],1,0)),1,0)</f>
        <v>0</v>
      </c>
      <c r="R83" s="34">
        <f>IF(AND(IF('차트 정리 표'!$Q$19 = 표메인[[#This Row],[연령대]], 1, 0),IF('차트 정리 표'!$J$22=표메인[[#This Row],[타격감
시각적 효과]],1,0)),1,0)</f>
        <v>0</v>
      </c>
      <c r="S83" s="34">
        <f>IF(AND(IF('차트 정리 표'!$Q$19 = 표메인[[#This Row],[연령대]], 1, 0),IF('차트 정리 표'!$J$23=표메인[[#This Row],[타격감
시각적 효과]],1,0)),1,0)</f>
        <v>0</v>
      </c>
      <c r="T83" s="34">
        <f>IF(AND(IF('차트 정리 표'!$Q$25 = 표메인[[#This Row],[연령대]], 1, 0),IF('차트 정리 표'!$J$26=표메인[게임몰입도
청각적 효과],1,0)),1,0)</f>
        <v>0</v>
      </c>
      <c r="U83" s="34">
        <f>IF(AND(IF('차트 정리 표'!$Q$25 = 표메인[[#This Row],[연령대]], 1, 0),IF('차트 정리 표'!$J$27=표메인[게임몰입도
청각적 효과],1,0)),1,0)</f>
        <v>0</v>
      </c>
      <c r="V83" s="34">
        <f>IF(AND(IF('차트 정리 표'!$Q$25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표'!$Q$2 = 표메인[[#This Row],[연령대]], 1, 0),IF(COUNT(표장르정리[[#This Row],[RPG]]),1,0)), 1, 0)</f>
        <v>0</v>
      </c>
      <c r="B84" s="3">
        <f>IF(AND(IF('차트 정리 표'!$Q$2 = 표메인[[#This Row],[연령대]], 1, 0),IF(COUNT(표장르정리[[#This Row],[AOS]]),1,0)),1,0)</f>
        <v>0</v>
      </c>
      <c r="C84" s="3">
        <f>IF(AND(IF('차트 정리 표'!$Q$2 = 표메인[[#This Row],[연령대]], 1, 0),IF(COUNT(표장르정리[[#This Row],[FPS]]),1,0)),1,0)</f>
        <v>0</v>
      </c>
      <c r="D84" s="3">
        <f>IF(AND(IF('차트 정리 표'!$Q$2 = 표메인[[#This Row],[연령대]], 1, 0),IF(COUNT(표장르정리[[#This Row],[CCG]]),1,0)),1,0)</f>
        <v>0</v>
      </c>
      <c r="E84" s="3">
        <f>IF(AND(IF('차트 정리 표'!$Q$2 = 표메인[[#This Row],[연령대]], 1, 0),IF(COUNT(표장르정리[[#This Row],[Roguelike]]),1,0)),1,0)</f>
        <v>0</v>
      </c>
      <c r="F84" s="3">
        <f>IF(AND(IF('차트 정리 표'!$Q$2 = 표메인[[#This Row],[연령대]], 1, 0),IF(COUNT(표장르정리[[#This Row],[Soulslike]]),1,0)),1,0)</f>
        <v>0</v>
      </c>
      <c r="G84" s="3">
        <f>IF(AND(IF('차트 정리 표'!$Q$2 = 표메인[[#This Row],[연령대]], 1, 0),IF(COUNT(표장르정리[[#This Row],[Rhythm]]),1,0)),1,0)</f>
        <v>0</v>
      </c>
      <c r="H84" s="3">
        <f>IF(AND(IF('차트 정리 표'!$Q$2 = 표메인[[#This Row],[연령대]], 1, 0),IF(COUNT(표장르정리[[#This Row],[Racing]]),1,0)),1,0)</f>
        <v>0</v>
      </c>
      <c r="I84" s="3">
        <f>IF(AND(IF('차트 정리 표'!$Q$2 = 표메인[[#This Row],[연령대]], 1, 0),IF(COUNT(표장르정리[[#This Row],[Sport]]),1,0)),1,0)</f>
        <v>0</v>
      </c>
      <c r="J84" s="3">
        <f>IF(AND(IF('차트 정리 표'!$Q$2 = 표메인[[#This Row],[연령대]], 1, 0),IF(COUNT(표장르정리[[#This Row],[Stealth]]),1,0)),1,0)</f>
        <v>0</v>
      </c>
      <c r="K84" s="3">
        <f>IF(AND(IF('차트 정리 표'!$Q$2 = 표메인[[#This Row],[연령대]], 1, 0),IF(COUNT(표장르정리[[#This Row],[Strategy]]),1,0)),1,0)</f>
        <v>0</v>
      </c>
      <c r="L84" s="3">
        <f>IF(AND(IF('차트 정리 표'!$Q$2 = 표메인[[#This Row],[연령대]], 1, 0),IF(COUNT(표장르정리[[#This Row],[Puzzle]]),1,0)),1,0)</f>
        <v>0</v>
      </c>
      <c r="M84" s="3">
        <f>IF(AND(IF('차트 정리 표'!$Q$2 = 표메인[[#This Row],[연령대]], 1, 0),IF(COUNT(표장르정리[[#This Row],[Board]]),1,0)),1,0)</f>
        <v>0</v>
      </c>
      <c r="N84" s="3">
        <f>IF(AND(IF('차트 정리 표'!$Q$2 = 표메인[[#This Row],[연령대]], 1, 0),IF(COUNT(표장르정리[[#This Row],[Arcade]]),1,0)),1,0)</f>
        <v>0</v>
      </c>
      <c r="O84" s="3">
        <f>IF(AND(IF('차트 정리 표'!$Q$2 = 표메인[[#This Row],[연령대]], 1, 0),IF(COUNT(표장르정리[[#This Row],[Simulation]]),1,0)),1,0)</f>
        <v>0</v>
      </c>
      <c r="P84" s="34">
        <f>IF(AND(IF('차트 정리 표'!$Q$19 = 표메인[[#This Row],[연령대]], 1, 0),IF('차트 정리 표'!$J$20=표메인[[#This Row],[타격감
시각적 효과]],1,0)),1,0)</f>
        <v>0</v>
      </c>
      <c r="Q84" s="34">
        <f>IF(AND(IF('차트 정리 표'!$Q$19 = 표메인[[#This Row],[연령대]], 1, 0),IF('차트 정리 표'!$J$21=표메인[[#This Row],[타격감
시각적 효과]],1,0)),1,0)</f>
        <v>0</v>
      </c>
      <c r="R84" s="34">
        <f>IF(AND(IF('차트 정리 표'!$Q$19 = 표메인[[#This Row],[연령대]], 1, 0),IF('차트 정리 표'!$J$22=표메인[[#This Row],[타격감
시각적 효과]],1,0)),1,0)</f>
        <v>0</v>
      </c>
      <c r="S84" s="34">
        <f>IF(AND(IF('차트 정리 표'!$Q$19 = 표메인[[#This Row],[연령대]], 1, 0),IF('차트 정리 표'!$J$23=표메인[[#This Row],[타격감
시각적 효과]],1,0)),1,0)</f>
        <v>0</v>
      </c>
      <c r="T84" s="34">
        <f>IF(AND(IF('차트 정리 표'!$Q$25 = 표메인[[#This Row],[연령대]], 1, 0),IF('차트 정리 표'!$J$26=표메인[게임몰입도
청각적 효과],1,0)),1,0)</f>
        <v>0</v>
      </c>
      <c r="U84" s="34">
        <f>IF(AND(IF('차트 정리 표'!$Q$25 = 표메인[[#This Row],[연령대]], 1, 0),IF('차트 정리 표'!$J$27=표메인[게임몰입도
청각적 효과],1,0)),1,0)</f>
        <v>0</v>
      </c>
      <c r="V84" s="34">
        <f>IF(AND(IF('차트 정리 표'!$Q$25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표'!$Q$2 = 표메인[[#This Row],[연령대]], 1, 0),IF(COUNT(표장르정리[[#This Row],[RPG]]),1,0)), 1, 0)</f>
        <v>0</v>
      </c>
      <c r="B85" s="3">
        <f>IF(AND(IF('차트 정리 표'!$Q$2 = 표메인[[#This Row],[연령대]], 1, 0),IF(COUNT(표장르정리[[#This Row],[AOS]]),1,0)),1,0)</f>
        <v>0</v>
      </c>
      <c r="C85" s="3">
        <f>IF(AND(IF('차트 정리 표'!$Q$2 = 표메인[[#This Row],[연령대]], 1, 0),IF(COUNT(표장르정리[[#This Row],[FPS]]),1,0)),1,0)</f>
        <v>0</v>
      </c>
      <c r="D85" s="3">
        <f>IF(AND(IF('차트 정리 표'!$Q$2 = 표메인[[#This Row],[연령대]], 1, 0),IF(COUNT(표장르정리[[#This Row],[CCG]]),1,0)),1,0)</f>
        <v>0</v>
      </c>
      <c r="E85" s="3">
        <f>IF(AND(IF('차트 정리 표'!$Q$2 = 표메인[[#This Row],[연령대]], 1, 0),IF(COUNT(표장르정리[[#This Row],[Roguelike]]),1,0)),1,0)</f>
        <v>0</v>
      </c>
      <c r="F85" s="3">
        <f>IF(AND(IF('차트 정리 표'!$Q$2 = 표메인[[#This Row],[연령대]], 1, 0),IF(COUNT(표장르정리[[#This Row],[Soulslike]]),1,0)),1,0)</f>
        <v>0</v>
      </c>
      <c r="G85" s="3">
        <f>IF(AND(IF('차트 정리 표'!$Q$2 = 표메인[[#This Row],[연령대]], 1, 0),IF(COUNT(표장르정리[[#This Row],[Rhythm]]),1,0)),1,0)</f>
        <v>0</v>
      </c>
      <c r="H85" s="3">
        <f>IF(AND(IF('차트 정리 표'!$Q$2 = 표메인[[#This Row],[연령대]], 1, 0),IF(COUNT(표장르정리[[#This Row],[Racing]]),1,0)),1,0)</f>
        <v>0</v>
      </c>
      <c r="I85" s="3">
        <f>IF(AND(IF('차트 정리 표'!$Q$2 = 표메인[[#This Row],[연령대]], 1, 0),IF(COUNT(표장르정리[[#This Row],[Sport]]),1,0)),1,0)</f>
        <v>0</v>
      </c>
      <c r="J85" s="3">
        <f>IF(AND(IF('차트 정리 표'!$Q$2 = 표메인[[#This Row],[연령대]], 1, 0),IF(COUNT(표장르정리[[#This Row],[Stealth]]),1,0)),1,0)</f>
        <v>0</v>
      </c>
      <c r="K85" s="3">
        <f>IF(AND(IF('차트 정리 표'!$Q$2 = 표메인[[#This Row],[연령대]], 1, 0),IF(COUNT(표장르정리[[#This Row],[Strategy]]),1,0)),1,0)</f>
        <v>0</v>
      </c>
      <c r="L85" s="3">
        <f>IF(AND(IF('차트 정리 표'!$Q$2 = 표메인[[#This Row],[연령대]], 1, 0),IF(COUNT(표장르정리[[#This Row],[Puzzle]]),1,0)),1,0)</f>
        <v>0</v>
      </c>
      <c r="M85" s="3">
        <f>IF(AND(IF('차트 정리 표'!$Q$2 = 표메인[[#This Row],[연령대]], 1, 0),IF(COUNT(표장르정리[[#This Row],[Board]]),1,0)),1,0)</f>
        <v>0</v>
      </c>
      <c r="N85" s="3">
        <f>IF(AND(IF('차트 정리 표'!$Q$2 = 표메인[[#This Row],[연령대]], 1, 0),IF(COUNT(표장르정리[[#This Row],[Arcade]]),1,0)),1,0)</f>
        <v>0</v>
      </c>
      <c r="O85" s="3">
        <f>IF(AND(IF('차트 정리 표'!$Q$2 = 표메인[[#This Row],[연령대]], 1, 0),IF(COUNT(표장르정리[[#This Row],[Simulation]]),1,0)),1,0)</f>
        <v>0</v>
      </c>
      <c r="P85" s="34">
        <f>IF(AND(IF('차트 정리 표'!$Q$19 = 표메인[[#This Row],[연령대]], 1, 0),IF('차트 정리 표'!$J$20=표메인[[#This Row],[타격감
시각적 효과]],1,0)),1,0)</f>
        <v>0</v>
      </c>
      <c r="Q85" s="34">
        <f>IF(AND(IF('차트 정리 표'!$Q$19 = 표메인[[#This Row],[연령대]], 1, 0),IF('차트 정리 표'!$J$21=표메인[[#This Row],[타격감
시각적 효과]],1,0)),1,0)</f>
        <v>0</v>
      </c>
      <c r="R85" s="34">
        <f>IF(AND(IF('차트 정리 표'!$Q$19 = 표메인[[#This Row],[연령대]], 1, 0),IF('차트 정리 표'!$J$22=표메인[[#This Row],[타격감
시각적 효과]],1,0)),1,0)</f>
        <v>0</v>
      </c>
      <c r="S85" s="34">
        <f>IF(AND(IF('차트 정리 표'!$Q$19 = 표메인[[#This Row],[연령대]], 1, 0),IF('차트 정리 표'!$J$23=표메인[[#This Row],[타격감
시각적 효과]],1,0)),1,0)</f>
        <v>0</v>
      </c>
      <c r="T85" s="34">
        <f>IF(AND(IF('차트 정리 표'!$Q$25 = 표메인[[#This Row],[연령대]], 1, 0),IF('차트 정리 표'!$J$26=표메인[게임몰입도
청각적 효과],1,0)),1,0)</f>
        <v>0</v>
      </c>
      <c r="U85" s="34">
        <f>IF(AND(IF('차트 정리 표'!$Q$25 = 표메인[[#This Row],[연령대]], 1, 0),IF('차트 정리 표'!$J$27=표메인[게임몰입도
청각적 효과],1,0)),1,0)</f>
        <v>0</v>
      </c>
      <c r="V85" s="34">
        <f>IF(AND(IF('차트 정리 표'!$Q$25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표'!$Q$2 = 표메인[[#This Row],[연령대]], 1, 0),IF(COUNT(표장르정리[[#This Row],[RPG]]),1,0)), 1, 0)</f>
        <v>0</v>
      </c>
      <c r="B86" s="3">
        <f>IF(AND(IF('차트 정리 표'!$Q$2 = 표메인[[#This Row],[연령대]], 1, 0),IF(COUNT(표장르정리[[#This Row],[AOS]]),1,0)),1,0)</f>
        <v>0</v>
      </c>
      <c r="C86" s="3">
        <f>IF(AND(IF('차트 정리 표'!$Q$2 = 표메인[[#This Row],[연령대]], 1, 0),IF(COUNT(표장르정리[[#This Row],[FPS]]),1,0)),1,0)</f>
        <v>0</v>
      </c>
      <c r="D86" s="3">
        <f>IF(AND(IF('차트 정리 표'!$Q$2 = 표메인[[#This Row],[연령대]], 1, 0),IF(COUNT(표장르정리[[#This Row],[CCG]]),1,0)),1,0)</f>
        <v>0</v>
      </c>
      <c r="E86" s="3">
        <f>IF(AND(IF('차트 정리 표'!$Q$2 = 표메인[[#This Row],[연령대]], 1, 0),IF(COUNT(표장르정리[[#This Row],[Roguelike]]),1,0)),1,0)</f>
        <v>0</v>
      </c>
      <c r="F86" s="3">
        <f>IF(AND(IF('차트 정리 표'!$Q$2 = 표메인[[#This Row],[연령대]], 1, 0),IF(COUNT(표장르정리[[#This Row],[Soulslike]]),1,0)),1,0)</f>
        <v>0</v>
      </c>
      <c r="G86" s="3">
        <f>IF(AND(IF('차트 정리 표'!$Q$2 = 표메인[[#This Row],[연령대]], 1, 0),IF(COUNT(표장르정리[[#This Row],[Rhythm]]),1,0)),1,0)</f>
        <v>0</v>
      </c>
      <c r="H86" s="3">
        <f>IF(AND(IF('차트 정리 표'!$Q$2 = 표메인[[#This Row],[연령대]], 1, 0),IF(COUNT(표장르정리[[#This Row],[Racing]]),1,0)),1,0)</f>
        <v>0</v>
      </c>
      <c r="I86" s="3">
        <f>IF(AND(IF('차트 정리 표'!$Q$2 = 표메인[[#This Row],[연령대]], 1, 0),IF(COUNT(표장르정리[[#This Row],[Sport]]),1,0)),1,0)</f>
        <v>0</v>
      </c>
      <c r="J86" s="3">
        <f>IF(AND(IF('차트 정리 표'!$Q$2 = 표메인[[#This Row],[연령대]], 1, 0),IF(COUNT(표장르정리[[#This Row],[Stealth]]),1,0)),1,0)</f>
        <v>0</v>
      </c>
      <c r="K86" s="3">
        <f>IF(AND(IF('차트 정리 표'!$Q$2 = 표메인[[#This Row],[연령대]], 1, 0),IF(COUNT(표장르정리[[#This Row],[Strategy]]),1,0)),1,0)</f>
        <v>0</v>
      </c>
      <c r="L86" s="3">
        <f>IF(AND(IF('차트 정리 표'!$Q$2 = 표메인[[#This Row],[연령대]], 1, 0),IF(COUNT(표장르정리[[#This Row],[Puzzle]]),1,0)),1,0)</f>
        <v>0</v>
      </c>
      <c r="M86" s="3">
        <f>IF(AND(IF('차트 정리 표'!$Q$2 = 표메인[[#This Row],[연령대]], 1, 0),IF(COUNT(표장르정리[[#This Row],[Board]]),1,0)),1,0)</f>
        <v>0</v>
      </c>
      <c r="N86" s="3">
        <f>IF(AND(IF('차트 정리 표'!$Q$2 = 표메인[[#This Row],[연령대]], 1, 0),IF(COUNT(표장르정리[[#This Row],[Arcade]]),1,0)),1,0)</f>
        <v>0</v>
      </c>
      <c r="O86" s="3">
        <f>IF(AND(IF('차트 정리 표'!$Q$2 = 표메인[[#This Row],[연령대]], 1, 0),IF(COUNT(표장르정리[[#This Row],[Simulation]]),1,0)),1,0)</f>
        <v>0</v>
      </c>
      <c r="P86" s="34">
        <f>IF(AND(IF('차트 정리 표'!$Q$19 = 표메인[[#This Row],[연령대]], 1, 0),IF('차트 정리 표'!$J$20=표메인[[#This Row],[타격감
시각적 효과]],1,0)),1,0)</f>
        <v>0</v>
      </c>
      <c r="Q86" s="34">
        <f>IF(AND(IF('차트 정리 표'!$Q$19 = 표메인[[#This Row],[연령대]], 1, 0),IF('차트 정리 표'!$J$21=표메인[[#This Row],[타격감
시각적 효과]],1,0)),1,0)</f>
        <v>0</v>
      </c>
      <c r="R86" s="34">
        <f>IF(AND(IF('차트 정리 표'!$Q$19 = 표메인[[#This Row],[연령대]], 1, 0),IF('차트 정리 표'!$J$22=표메인[[#This Row],[타격감
시각적 효과]],1,0)),1,0)</f>
        <v>0</v>
      </c>
      <c r="S86" s="34">
        <f>IF(AND(IF('차트 정리 표'!$Q$19 = 표메인[[#This Row],[연령대]], 1, 0),IF('차트 정리 표'!$J$23=표메인[[#This Row],[타격감
시각적 효과]],1,0)),1,0)</f>
        <v>0</v>
      </c>
      <c r="T86" s="34">
        <f>IF(AND(IF('차트 정리 표'!$Q$25 = 표메인[[#This Row],[연령대]], 1, 0),IF('차트 정리 표'!$J$26=표메인[게임몰입도
청각적 효과],1,0)),1,0)</f>
        <v>0</v>
      </c>
      <c r="U86" s="34">
        <f>IF(AND(IF('차트 정리 표'!$Q$25 = 표메인[[#This Row],[연령대]], 1, 0),IF('차트 정리 표'!$J$27=표메인[게임몰입도
청각적 효과],1,0)),1,0)</f>
        <v>0</v>
      </c>
      <c r="V86" s="34">
        <f>IF(AND(IF('차트 정리 표'!$Q$25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표'!$Q$2 = 표메인[[#This Row],[연령대]], 1, 0),IF(COUNT(표장르정리[[#This Row],[RPG]]),1,0)), 1, 0)</f>
        <v>0</v>
      </c>
      <c r="B87" s="3">
        <f>IF(AND(IF('차트 정리 표'!$Q$2 = 표메인[[#This Row],[연령대]], 1, 0),IF(COUNT(표장르정리[[#This Row],[AOS]]),1,0)),1,0)</f>
        <v>0</v>
      </c>
      <c r="C87" s="3">
        <f>IF(AND(IF('차트 정리 표'!$Q$2 = 표메인[[#This Row],[연령대]], 1, 0),IF(COUNT(표장르정리[[#This Row],[FPS]]),1,0)),1,0)</f>
        <v>0</v>
      </c>
      <c r="D87" s="3">
        <f>IF(AND(IF('차트 정리 표'!$Q$2 = 표메인[[#This Row],[연령대]], 1, 0),IF(COUNT(표장르정리[[#This Row],[CCG]]),1,0)),1,0)</f>
        <v>0</v>
      </c>
      <c r="E87" s="3">
        <f>IF(AND(IF('차트 정리 표'!$Q$2 = 표메인[[#This Row],[연령대]], 1, 0),IF(COUNT(표장르정리[[#This Row],[Roguelike]]),1,0)),1,0)</f>
        <v>0</v>
      </c>
      <c r="F87" s="3">
        <f>IF(AND(IF('차트 정리 표'!$Q$2 = 표메인[[#This Row],[연령대]], 1, 0),IF(COUNT(표장르정리[[#This Row],[Soulslike]]),1,0)),1,0)</f>
        <v>0</v>
      </c>
      <c r="G87" s="3">
        <f>IF(AND(IF('차트 정리 표'!$Q$2 = 표메인[[#This Row],[연령대]], 1, 0),IF(COUNT(표장르정리[[#This Row],[Rhythm]]),1,0)),1,0)</f>
        <v>0</v>
      </c>
      <c r="H87" s="3">
        <f>IF(AND(IF('차트 정리 표'!$Q$2 = 표메인[[#This Row],[연령대]], 1, 0),IF(COUNT(표장르정리[[#This Row],[Racing]]),1,0)),1,0)</f>
        <v>0</v>
      </c>
      <c r="I87" s="3">
        <f>IF(AND(IF('차트 정리 표'!$Q$2 = 표메인[[#This Row],[연령대]], 1, 0),IF(COUNT(표장르정리[[#This Row],[Sport]]),1,0)),1,0)</f>
        <v>0</v>
      </c>
      <c r="J87" s="3">
        <f>IF(AND(IF('차트 정리 표'!$Q$2 = 표메인[[#This Row],[연령대]], 1, 0),IF(COUNT(표장르정리[[#This Row],[Stealth]]),1,0)),1,0)</f>
        <v>0</v>
      </c>
      <c r="K87" s="3">
        <f>IF(AND(IF('차트 정리 표'!$Q$2 = 표메인[[#This Row],[연령대]], 1, 0),IF(COUNT(표장르정리[[#This Row],[Strategy]]),1,0)),1,0)</f>
        <v>0</v>
      </c>
      <c r="L87" s="3">
        <f>IF(AND(IF('차트 정리 표'!$Q$2 = 표메인[[#This Row],[연령대]], 1, 0),IF(COUNT(표장르정리[[#This Row],[Puzzle]]),1,0)),1,0)</f>
        <v>0</v>
      </c>
      <c r="M87" s="3">
        <f>IF(AND(IF('차트 정리 표'!$Q$2 = 표메인[[#This Row],[연령대]], 1, 0),IF(COUNT(표장르정리[[#This Row],[Board]]),1,0)),1,0)</f>
        <v>0</v>
      </c>
      <c r="N87" s="3">
        <f>IF(AND(IF('차트 정리 표'!$Q$2 = 표메인[[#This Row],[연령대]], 1, 0),IF(COUNT(표장르정리[[#This Row],[Arcade]]),1,0)),1,0)</f>
        <v>0</v>
      </c>
      <c r="O87" s="3">
        <f>IF(AND(IF('차트 정리 표'!$Q$2 = 표메인[[#This Row],[연령대]], 1, 0),IF(COUNT(표장르정리[[#This Row],[Simulation]]),1,0)),1,0)</f>
        <v>0</v>
      </c>
      <c r="P87" s="34">
        <f>IF(AND(IF('차트 정리 표'!$Q$19 = 표메인[[#This Row],[연령대]], 1, 0),IF('차트 정리 표'!$J$20=표메인[[#This Row],[타격감
시각적 효과]],1,0)),1,0)</f>
        <v>0</v>
      </c>
      <c r="Q87" s="34">
        <f>IF(AND(IF('차트 정리 표'!$Q$19 = 표메인[[#This Row],[연령대]], 1, 0),IF('차트 정리 표'!$J$21=표메인[[#This Row],[타격감
시각적 효과]],1,0)),1,0)</f>
        <v>0</v>
      </c>
      <c r="R87" s="34">
        <f>IF(AND(IF('차트 정리 표'!$Q$19 = 표메인[[#This Row],[연령대]], 1, 0),IF('차트 정리 표'!$J$22=표메인[[#This Row],[타격감
시각적 효과]],1,0)),1,0)</f>
        <v>0</v>
      </c>
      <c r="S87" s="34">
        <f>IF(AND(IF('차트 정리 표'!$Q$19 = 표메인[[#This Row],[연령대]], 1, 0),IF('차트 정리 표'!$J$23=표메인[[#This Row],[타격감
시각적 효과]],1,0)),1,0)</f>
        <v>0</v>
      </c>
      <c r="T87" s="34">
        <f>IF(AND(IF('차트 정리 표'!$Q$25 = 표메인[[#This Row],[연령대]], 1, 0),IF('차트 정리 표'!$J$26=표메인[게임몰입도
청각적 효과],1,0)),1,0)</f>
        <v>0</v>
      </c>
      <c r="U87" s="34">
        <f>IF(AND(IF('차트 정리 표'!$Q$25 = 표메인[[#This Row],[연령대]], 1, 0),IF('차트 정리 표'!$J$27=표메인[게임몰입도
청각적 효과],1,0)),1,0)</f>
        <v>0</v>
      </c>
      <c r="V87" s="34">
        <f>IF(AND(IF('차트 정리 표'!$Q$25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표'!$Q$2 = 표메인[[#This Row],[연령대]], 1, 0),IF(COUNT(표장르정리[[#This Row],[RPG]]),1,0)), 1, 0)</f>
        <v>0</v>
      </c>
      <c r="B88" s="3">
        <f>IF(AND(IF('차트 정리 표'!$Q$2 = 표메인[[#This Row],[연령대]], 1, 0),IF(COUNT(표장르정리[[#This Row],[AOS]]),1,0)),1,0)</f>
        <v>0</v>
      </c>
      <c r="C88" s="3">
        <f>IF(AND(IF('차트 정리 표'!$Q$2 = 표메인[[#This Row],[연령대]], 1, 0),IF(COUNT(표장르정리[[#This Row],[FPS]]),1,0)),1,0)</f>
        <v>0</v>
      </c>
      <c r="D88" s="3">
        <f>IF(AND(IF('차트 정리 표'!$Q$2 = 표메인[[#This Row],[연령대]], 1, 0),IF(COUNT(표장르정리[[#This Row],[CCG]]),1,0)),1,0)</f>
        <v>0</v>
      </c>
      <c r="E88" s="3">
        <f>IF(AND(IF('차트 정리 표'!$Q$2 = 표메인[[#This Row],[연령대]], 1, 0),IF(COUNT(표장르정리[[#This Row],[Roguelike]]),1,0)),1,0)</f>
        <v>0</v>
      </c>
      <c r="F88" s="3">
        <f>IF(AND(IF('차트 정리 표'!$Q$2 = 표메인[[#This Row],[연령대]], 1, 0),IF(COUNT(표장르정리[[#This Row],[Soulslike]]),1,0)),1,0)</f>
        <v>0</v>
      </c>
      <c r="G88" s="3">
        <f>IF(AND(IF('차트 정리 표'!$Q$2 = 표메인[[#This Row],[연령대]], 1, 0),IF(COUNT(표장르정리[[#This Row],[Rhythm]]),1,0)),1,0)</f>
        <v>0</v>
      </c>
      <c r="H88" s="3">
        <f>IF(AND(IF('차트 정리 표'!$Q$2 = 표메인[[#This Row],[연령대]], 1, 0),IF(COUNT(표장르정리[[#This Row],[Racing]]),1,0)),1,0)</f>
        <v>0</v>
      </c>
      <c r="I88" s="3">
        <f>IF(AND(IF('차트 정리 표'!$Q$2 = 표메인[[#This Row],[연령대]], 1, 0),IF(COUNT(표장르정리[[#This Row],[Sport]]),1,0)),1,0)</f>
        <v>0</v>
      </c>
      <c r="J88" s="3">
        <f>IF(AND(IF('차트 정리 표'!$Q$2 = 표메인[[#This Row],[연령대]], 1, 0),IF(COUNT(표장르정리[[#This Row],[Stealth]]),1,0)),1,0)</f>
        <v>0</v>
      </c>
      <c r="K88" s="3">
        <f>IF(AND(IF('차트 정리 표'!$Q$2 = 표메인[[#This Row],[연령대]], 1, 0),IF(COUNT(표장르정리[[#This Row],[Strategy]]),1,0)),1,0)</f>
        <v>0</v>
      </c>
      <c r="L88" s="3">
        <f>IF(AND(IF('차트 정리 표'!$Q$2 = 표메인[[#This Row],[연령대]], 1, 0),IF(COUNT(표장르정리[[#This Row],[Puzzle]]),1,0)),1,0)</f>
        <v>0</v>
      </c>
      <c r="M88" s="3">
        <f>IF(AND(IF('차트 정리 표'!$Q$2 = 표메인[[#This Row],[연령대]], 1, 0),IF(COUNT(표장르정리[[#This Row],[Board]]),1,0)),1,0)</f>
        <v>0</v>
      </c>
      <c r="N88" s="3">
        <f>IF(AND(IF('차트 정리 표'!$Q$2 = 표메인[[#This Row],[연령대]], 1, 0),IF(COUNT(표장르정리[[#This Row],[Arcade]]),1,0)),1,0)</f>
        <v>0</v>
      </c>
      <c r="O88" s="3">
        <f>IF(AND(IF('차트 정리 표'!$Q$2 = 표메인[[#This Row],[연령대]], 1, 0),IF(COUNT(표장르정리[[#This Row],[Simulation]]),1,0)),1,0)</f>
        <v>0</v>
      </c>
      <c r="P88" s="34">
        <f>IF(AND(IF('차트 정리 표'!$Q$19 = 표메인[[#This Row],[연령대]], 1, 0),IF('차트 정리 표'!$J$20=표메인[[#This Row],[타격감
시각적 효과]],1,0)),1,0)</f>
        <v>0</v>
      </c>
      <c r="Q88" s="34">
        <f>IF(AND(IF('차트 정리 표'!$Q$19 = 표메인[[#This Row],[연령대]], 1, 0),IF('차트 정리 표'!$J$21=표메인[[#This Row],[타격감
시각적 효과]],1,0)),1,0)</f>
        <v>0</v>
      </c>
      <c r="R88" s="34">
        <f>IF(AND(IF('차트 정리 표'!$Q$19 = 표메인[[#This Row],[연령대]], 1, 0),IF('차트 정리 표'!$J$22=표메인[[#This Row],[타격감
시각적 효과]],1,0)),1,0)</f>
        <v>0</v>
      </c>
      <c r="S88" s="34">
        <f>IF(AND(IF('차트 정리 표'!$Q$19 = 표메인[[#This Row],[연령대]], 1, 0),IF('차트 정리 표'!$J$23=표메인[[#This Row],[타격감
시각적 효과]],1,0)),1,0)</f>
        <v>0</v>
      </c>
      <c r="T88" s="34">
        <f>IF(AND(IF('차트 정리 표'!$Q$25 = 표메인[[#This Row],[연령대]], 1, 0),IF('차트 정리 표'!$J$26=표메인[게임몰입도
청각적 효과],1,0)),1,0)</f>
        <v>0</v>
      </c>
      <c r="U88" s="34">
        <f>IF(AND(IF('차트 정리 표'!$Q$25 = 표메인[[#This Row],[연령대]], 1, 0),IF('차트 정리 표'!$J$27=표메인[게임몰입도
청각적 효과],1,0)),1,0)</f>
        <v>0</v>
      </c>
      <c r="V88" s="34">
        <f>IF(AND(IF('차트 정리 표'!$Q$25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표'!$Q$2 = 표메인[[#This Row],[연령대]], 1, 0),IF(COUNT(표장르정리[[#This Row],[RPG]]),1,0)), 1, 0)</f>
        <v>0</v>
      </c>
      <c r="B89" s="3">
        <f>IF(AND(IF('차트 정리 표'!$Q$2 = 표메인[[#This Row],[연령대]], 1, 0),IF(COUNT(표장르정리[[#This Row],[AOS]]),1,0)),1,0)</f>
        <v>0</v>
      </c>
      <c r="C89" s="3">
        <f>IF(AND(IF('차트 정리 표'!$Q$2 = 표메인[[#This Row],[연령대]], 1, 0),IF(COUNT(표장르정리[[#This Row],[FPS]]),1,0)),1,0)</f>
        <v>0</v>
      </c>
      <c r="D89" s="3">
        <f>IF(AND(IF('차트 정리 표'!$Q$2 = 표메인[[#This Row],[연령대]], 1, 0),IF(COUNT(표장르정리[[#This Row],[CCG]]),1,0)),1,0)</f>
        <v>0</v>
      </c>
      <c r="E89" s="3">
        <f>IF(AND(IF('차트 정리 표'!$Q$2 = 표메인[[#This Row],[연령대]], 1, 0),IF(COUNT(표장르정리[[#This Row],[Roguelike]]),1,0)),1,0)</f>
        <v>0</v>
      </c>
      <c r="F89" s="3">
        <f>IF(AND(IF('차트 정리 표'!$Q$2 = 표메인[[#This Row],[연령대]], 1, 0),IF(COUNT(표장르정리[[#This Row],[Soulslike]]),1,0)),1,0)</f>
        <v>0</v>
      </c>
      <c r="G89" s="3">
        <f>IF(AND(IF('차트 정리 표'!$Q$2 = 표메인[[#This Row],[연령대]], 1, 0),IF(COUNT(표장르정리[[#This Row],[Rhythm]]),1,0)),1,0)</f>
        <v>0</v>
      </c>
      <c r="H89" s="3">
        <f>IF(AND(IF('차트 정리 표'!$Q$2 = 표메인[[#This Row],[연령대]], 1, 0),IF(COUNT(표장르정리[[#This Row],[Racing]]),1,0)),1,0)</f>
        <v>0</v>
      </c>
      <c r="I89" s="3">
        <f>IF(AND(IF('차트 정리 표'!$Q$2 = 표메인[[#This Row],[연령대]], 1, 0),IF(COUNT(표장르정리[[#This Row],[Sport]]),1,0)),1,0)</f>
        <v>0</v>
      </c>
      <c r="J89" s="3">
        <f>IF(AND(IF('차트 정리 표'!$Q$2 = 표메인[[#This Row],[연령대]], 1, 0),IF(COUNT(표장르정리[[#This Row],[Stealth]]),1,0)),1,0)</f>
        <v>0</v>
      </c>
      <c r="K89" s="3">
        <f>IF(AND(IF('차트 정리 표'!$Q$2 = 표메인[[#This Row],[연령대]], 1, 0),IF(COUNT(표장르정리[[#This Row],[Strategy]]),1,0)),1,0)</f>
        <v>0</v>
      </c>
      <c r="L89" s="3">
        <f>IF(AND(IF('차트 정리 표'!$Q$2 = 표메인[[#This Row],[연령대]], 1, 0),IF(COUNT(표장르정리[[#This Row],[Puzzle]]),1,0)),1,0)</f>
        <v>0</v>
      </c>
      <c r="M89" s="3">
        <f>IF(AND(IF('차트 정리 표'!$Q$2 = 표메인[[#This Row],[연령대]], 1, 0),IF(COUNT(표장르정리[[#This Row],[Board]]),1,0)),1,0)</f>
        <v>0</v>
      </c>
      <c r="N89" s="3">
        <f>IF(AND(IF('차트 정리 표'!$Q$2 = 표메인[[#This Row],[연령대]], 1, 0),IF(COUNT(표장르정리[[#This Row],[Arcade]]),1,0)),1,0)</f>
        <v>0</v>
      </c>
      <c r="O89" s="3">
        <f>IF(AND(IF('차트 정리 표'!$Q$2 = 표메인[[#This Row],[연령대]], 1, 0),IF(COUNT(표장르정리[[#This Row],[Simulation]]),1,0)),1,0)</f>
        <v>0</v>
      </c>
      <c r="P89" s="34">
        <f>IF(AND(IF('차트 정리 표'!$Q$19 = 표메인[[#This Row],[연령대]], 1, 0),IF('차트 정리 표'!$J$20=표메인[[#This Row],[타격감
시각적 효과]],1,0)),1,0)</f>
        <v>0</v>
      </c>
      <c r="Q89" s="34">
        <f>IF(AND(IF('차트 정리 표'!$Q$19 = 표메인[[#This Row],[연령대]], 1, 0),IF('차트 정리 표'!$J$21=표메인[[#This Row],[타격감
시각적 효과]],1,0)),1,0)</f>
        <v>0</v>
      </c>
      <c r="R89" s="34">
        <f>IF(AND(IF('차트 정리 표'!$Q$19 = 표메인[[#This Row],[연령대]], 1, 0),IF('차트 정리 표'!$J$22=표메인[[#This Row],[타격감
시각적 효과]],1,0)),1,0)</f>
        <v>0</v>
      </c>
      <c r="S89" s="34">
        <f>IF(AND(IF('차트 정리 표'!$Q$19 = 표메인[[#This Row],[연령대]], 1, 0),IF('차트 정리 표'!$J$23=표메인[[#This Row],[타격감
시각적 효과]],1,0)),1,0)</f>
        <v>0</v>
      </c>
      <c r="T89" s="34">
        <f>IF(AND(IF('차트 정리 표'!$Q$25 = 표메인[[#This Row],[연령대]], 1, 0),IF('차트 정리 표'!$J$26=표메인[게임몰입도
청각적 효과],1,0)),1,0)</f>
        <v>0</v>
      </c>
      <c r="U89" s="34">
        <f>IF(AND(IF('차트 정리 표'!$Q$25 = 표메인[[#This Row],[연령대]], 1, 0),IF('차트 정리 표'!$J$27=표메인[게임몰입도
청각적 효과],1,0)),1,0)</f>
        <v>0</v>
      </c>
      <c r="V89" s="34">
        <f>IF(AND(IF('차트 정리 표'!$Q$25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표'!$Q$2 = 표메인[[#This Row],[연령대]], 1, 0),IF(COUNT(표장르정리[[#This Row],[RPG]]),1,0)), 1, 0)</f>
        <v>0</v>
      </c>
      <c r="B90" s="3">
        <f>IF(AND(IF('차트 정리 표'!$Q$2 = 표메인[[#This Row],[연령대]], 1, 0),IF(COUNT(표장르정리[[#This Row],[AOS]]),1,0)),1,0)</f>
        <v>0</v>
      </c>
      <c r="C90" s="3">
        <f>IF(AND(IF('차트 정리 표'!$Q$2 = 표메인[[#This Row],[연령대]], 1, 0),IF(COUNT(표장르정리[[#This Row],[FPS]]),1,0)),1,0)</f>
        <v>0</v>
      </c>
      <c r="D90" s="3">
        <f>IF(AND(IF('차트 정리 표'!$Q$2 = 표메인[[#This Row],[연령대]], 1, 0),IF(COUNT(표장르정리[[#This Row],[CCG]]),1,0)),1,0)</f>
        <v>0</v>
      </c>
      <c r="E90" s="3">
        <f>IF(AND(IF('차트 정리 표'!$Q$2 = 표메인[[#This Row],[연령대]], 1, 0),IF(COUNT(표장르정리[[#This Row],[Roguelike]]),1,0)),1,0)</f>
        <v>0</v>
      </c>
      <c r="F90" s="3">
        <f>IF(AND(IF('차트 정리 표'!$Q$2 = 표메인[[#This Row],[연령대]], 1, 0),IF(COUNT(표장르정리[[#This Row],[Soulslike]]),1,0)),1,0)</f>
        <v>0</v>
      </c>
      <c r="G90" s="3">
        <f>IF(AND(IF('차트 정리 표'!$Q$2 = 표메인[[#This Row],[연령대]], 1, 0),IF(COUNT(표장르정리[[#This Row],[Rhythm]]),1,0)),1,0)</f>
        <v>0</v>
      </c>
      <c r="H90" s="3">
        <f>IF(AND(IF('차트 정리 표'!$Q$2 = 표메인[[#This Row],[연령대]], 1, 0),IF(COUNT(표장르정리[[#This Row],[Racing]]),1,0)),1,0)</f>
        <v>0</v>
      </c>
      <c r="I90" s="3">
        <f>IF(AND(IF('차트 정리 표'!$Q$2 = 표메인[[#This Row],[연령대]], 1, 0),IF(COUNT(표장르정리[[#This Row],[Sport]]),1,0)),1,0)</f>
        <v>0</v>
      </c>
      <c r="J90" s="3">
        <f>IF(AND(IF('차트 정리 표'!$Q$2 = 표메인[[#This Row],[연령대]], 1, 0),IF(COUNT(표장르정리[[#This Row],[Stealth]]),1,0)),1,0)</f>
        <v>0</v>
      </c>
      <c r="K90" s="3">
        <f>IF(AND(IF('차트 정리 표'!$Q$2 = 표메인[[#This Row],[연령대]], 1, 0),IF(COUNT(표장르정리[[#This Row],[Strategy]]),1,0)),1,0)</f>
        <v>0</v>
      </c>
      <c r="L90" s="3">
        <f>IF(AND(IF('차트 정리 표'!$Q$2 = 표메인[[#This Row],[연령대]], 1, 0),IF(COUNT(표장르정리[[#This Row],[Puzzle]]),1,0)),1,0)</f>
        <v>0</v>
      </c>
      <c r="M90" s="3">
        <f>IF(AND(IF('차트 정리 표'!$Q$2 = 표메인[[#This Row],[연령대]], 1, 0),IF(COUNT(표장르정리[[#This Row],[Board]]),1,0)),1,0)</f>
        <v>0</v>
      </c>
      <c r="N90" s="3">
        <f>IF(AND(IF('차트 정리 표'!$Q$2 = 표메인[[#This Row],[연령대]], 1, 0),IF(COUNT(표장르정리[[#This Row],[Arcade]]),1,0)),1,0)</f>
        <v>0</v>
      </c>
      <c r="O90" s="3">
        <f>IF(AND(IF('차트 정리 표'!$Q$2 = 표메인[[#This Row],[연령대]], 1, 0),IF(COUNT(표장르정리[[#This Row],[Simulation]]),1,0)),1,0)</f>
        <v>0</v>
      </c>
      <c r="P90" s="34">
        <f>IF(AND(IF('차트 정리 표'!$Q$19 = 표메인[[#This Row],[연령대]], 1, 0),IF('차트 정리 표'!$J$20=표메인[[#This Row],[타격감
시각적 효과]],1,0)),1,0)</f>
        <v>0</v>
      </c>
      <c r="Q90" s="34">
        <f>IF(AND(IF('차트 정리 표'!$Q$19 = 표메인[[#This Row],[연령대]], 1, 0),IF('차트 정리 표'!$J$21=표메인[[#This Row],[타격감
시각적 효과]],1,0)),1,0)</f>
        <v>0</v>
      </c>
      <c r="R90" s="34">
        <f>IF(AND(IF('차트 정리 표'!$Q$19 = 표메인[[#This Row],[연령대]], 1, 0),IF('차트 정리 표'!$J$22=표메인[[#This Row],[타격감
시각적 효과]],1,0)),1,0)</f>
        <v>0</v>
      </c>
      <c r="S90" s="34">
        <f>IF(AND(IF('차트 정리 표'!$Q$19 = 표메인[[#This Row],[연령대]], 1, 0),IF('차트 정리 표'!$J$23=표메인[[#This Row],[타격감
시각적 효과]],1,0)),1,0)</f>
        <v>0</v>
      </c>
      <c r="T90" s="34">
        <f>IF(AND(IF('차트 정리 표'!$Q$25 = 표메인[[#This Row],[연령대]], 1, 0),IF('차트 정리 표'!$J$26=표메인[게임몰입도
청각적 효과],1,0)),1,0)</f>
        <v>0</v>
      </c>
      <c r="U90" s="34">
        <f>IF(AND(IF('차트 정리 표'!$Q$25 = 표메인[[#This Row],[연령대]], 1, 0),IF('차트 정리 표'!$J$27=표메인[게임몰입도
청각적 효과],1,0)),1,0)</f>
        <v>0</v>
      </c>
      <c r="V90" s="34">
        <f>IF(AND(IF('차트 정리 표'!$Q$25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표'!$Q$2 = 표메인[[#This Row],[연령대]], 1, 0),IF(COUNT(표장르정리[[#This Row],[RPG]]),1,0)), 1, 0)</f>
        <v>0</v>
      </c>
      <c r="B91" s="3">
        <f>IF(AND(IF('차트 정리 표'!$Q$2 = 표메인[[#This Row],[연령대]], 1, 0),IF(COUNT(표장르정리[[#This Row],[AOS]]),1,0)),1,0)</f>
        <v>0</v>
      </c>
      <c r="C91" s="3">
        <f>IF(AND(IF('차트 정리 표'!$Q$2 = 표메인[[#This Row],[연령대]], 1, 0),IF(COUNT(표장르정리[[#This Row],[FPS]]),1,0)),1,0)</f>
        <v>0</v>
      </c>
      <c r="D91" s="3">
        <f>IF(AND(IF('차트 정리 표'!$Q$2 = 표메인[[#This Row],[연령대]], 1, 0),IF(COUNT(표장르정리[[#This Row],[CCG]]),1,0)),1,0)</f>
        <v>0</v>
      </c>
      <c r="E91" s="3">
        <f>IF(AND(IF('차트 정리 표'!$Q$2 = 표메인[[#This Row],[연령대]], 1, 0),IF(COUNT(표장르정리[[#This Row],[Roguelike]]),1,0)),1,0)</f>
        <v>0</v>
      </c>
      <c r="F91" s="3">
        <f>IF(AND(IF('차트 정리 표'!$Q$2 = 표메인[[#This Row],[연령대]], 1, 0),IF(COUNT(표장르정리[[#This Row],[Soulslike]]),1,0)),1,0)</f>
        <v>0</v>
      </c>
      <c r="G91" s="3">
        <f>IF(AND(IF('차트 정리 표'!$Q$2 = 표메인[[#This Row],[연령대]], 1, 0),IF(COUNT(표장르정리[[#This Row],[Rhythm]]),1,0)),1,0)</f>
        <v>0</v>
      </c>
      <c r="H91" s="3">
        <f>IF(AND(IF('차트 정리 표'!$Q$2 = 표메인[[#This Row],[연령대]], 1, 0),IF(COUNT(표장르정리[[#This Row],[Racing]]),1,0)),1,0)</f>
        <v>0</v>
      </c>
      <c r="I91" s="3">
        <f>IF(AND(IF('차트 정리 표'!$Q$2 = 표메인[[#This Row],[연령대]], 1, 0),IF(COUNT(표장르정리[[#This Row],[Sport]]),1,0)),1,0)</f>
        <v>0</v>
      </c>
      <c r="J91" s="3">
        <f>IF(AND(IF('차트 정리 표'!$Q$2 = 표메인[[#This Row],[연령대]], 1, 0),IF(COUNT(표장르정리[[#This Row],[Stealth]]),1,0)),1,0)</f>
        <v>0</v>
      </c>
      <c r="K91" s="3">
        <f>IF(AND(IF('차트 정리 표'!$Q$2 = 표메인[[#This Row],[연령대]], 1, 0),IF(COUNT(표장르정리[[#This Row],[Strategy]]),1,0)),1,0)</f>
        <v>0</v>
      </c>
      <c r="L91" s="3">
        <f>IF(AND(IF('차트 정리 표'!$Q$2 = 표메인[[#This Row],[연령대]], 1, 0),IF(COUNT(표장르정리[[#This Row],[Puzzle]]),1,0)),1,0)</f>
        <v>0</v>
      </c>
      <c r="M91" s="3">
        <f>IF(AND(IF('차트 정리 표'!$Q$2 = 표메인[[#This Row],[연령대]], 1, 0),IF(COUNT(표장르정리[[#This Row],[Board]]),1,0)),1,0)</f>
        <v>0</v>
      </c>
      <c r="N91" s="3">
        <f>IF(AND(IF('차트 정리 표'!$Q$2 = 표메인[[#This Row],[연령대]], 1, 0),IF(COUNT(표장르정리[[#This Row],[Arcade]]),1,0)),1,0)</f>
        <v>0</v>
      </c>
      <c r="O91" s="3">
        <f>IF(AND(IF('차트 정리 표'!$Q$2 = 표메인[[#This Row],[연령대]], 1, 0),IF(COUNT(표장르정리[[#This Row],[Simulation]]),1,0)),1,0)</f>
        <v>0</v>
      </c>
      <c r="P91" s="34">
        <f>IF(AND(IF('차트 정리 표'!$Q$19 = 표메인[[#This Row],[연령대]], 1, 0),IF('차트 정리 표'!$J$20=표메인[[#This Row],[타격감
시각적 효과]],1,0)),1,0)</f>
        <v>0</v>
      </c>
      <c r="Q91" s="34">
        <f>IF(AND(IF('차트 정리 표'!$Q$19 = 표메인[[#This Row],[연령대]], 1, 0),IF('차트 정리 표'!$J$21=표메인[[#This Row],[타격감
시각적 효과]],1,0)),1,0)</f>
        <v>0</v>
      </c>
      <c r="R91" s="34">
        <f>IF(AND(IF('차트 정리 표'!$Q$19 = 표메인[[#This Row],[연령대]], 1, 0),IF('차트 정리 표'!$J$22=표메인[[#This Row],[타격감
시각적 효과]],1,0)),1,0)</f>
        <v>0</v>
      </c>
      <c r="S91" s="34">
        <f>IF(AND(IF('차트 정리 표'!$Q$19 = 표메인[[#This Row],[연령대]], 1, 0),IF('차트 정리 표'!$J$23=표메인[[#This Row],[타격감
시각적 효과]],1,0)),1,0)</f>
        <v>0</v>
      </c>
      <c r="T91" s="34">
        <f>IF(AND(IF('차트 정리 표'!$Q$25 = 표메인[[#This Row],[연령대]], 1, 0),IF('차트 정리 표'!$J$26=표메인[게임몰입도
청각적 효과],1,0)),1,0)</f>
        <v>0</v>
      </c>
      <c r="U91" s="34">
        <f>IF(AND(IF('차트 정리 표'!$Q$25 = 표메인[[#This Row],[연령대]], 1, 0),IF('차트 정리 표'!$J$27=표메인[게임몰입도
청각적 효과],1,0)),1,0)</f>
        <v>0</v>
      </c>
      <c r="V91" s="34">
        <f>IF(AND(IF('차트 정리 표'!$Q$25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표'!$Q$2 = 표메인[[#This Row],[연령대]], 1, 0),IF(COUNT(표장르정리[[#This Row],[RPG]]),1,0)), 1, 0)</f>
        <v>0</v>
      </c>
      <c r="B92" s="3">
        <f>IF(AND(IF('차트 정리 표'!$Q$2 = 표메인[[#This Row],[연령대]], 1, 0),IF(COUNT(표장르정리[[#This Row],[AOS]]),1,0)),1,0)</f>
        <v>0</v>
      </c>
      <c r="C92" s="3">
        <f>IF(AND(IF('차트 정리 표'!$Q$2 = 표메인[[#This Row],[연령대]], 1, 0),IF(COUNT(표장르정리[[#This Row],[FPS]]),1,0)),1,0)</f>
        <v>0</v>
      </c>
      <c r="D92" s="3">
        <f>IF(AND(IF('차트 정리 표'!$Q$2 = 표메인[[#This Row],[연령대]], 1, 0),IF(COUNT(표장르정리[[#This Row],[CCG]]),1,0)),1,0)</f>
        <v>0</v>
      </c>
      <c r="E92" s="3">
        <f>IF(AND(IF('차트 정리 표'!$Q$2 = 표메인[[#This Row],[연령대]], 1, 0),IF(COUNT(표장르정리[[#This Row],[Roguelike]]),1,0)),1,0)</f>
        <v>0</v>
      </c>
      <c r="F92" s="3">
        <f>IF(AND(IF('차트 정리 표'!$Q$2 = 표메인[[#This Row],[연령대]], 1, 0),IF(COUNT(표장르정리[[#This Row],[Soulslike]]),1,0)),1,0)</f>
        <v>0</v>
      </c>
      <c r="G92" s="3">
        <f>IF(AND(IF('차트 정리 표'!$Q$2 = 표메인[[#This Row],[연령대]], 1, 0),IF(COUNT(표장르정리[[#This Row],[Rhythm]]),1,0)),1,0)</f>
        <v>0</v>
      </c>
      <c r="H92" s="3">
        <f>IF(AND(IF('차트 정리 표'!$Q$2 = 표메인[[#This Row],[연령대]], 1, 0),IF(COUNT(표장르정리[[#This Row],[Racing]]),1,0)),1,0)</f>
        <v>0</v>
      </c>
      <c r="I92" s="3">
        <f>IF(AND(IF('차트 정리 표'!$Q$2 = 표메인[[#This Row],[연령대]], 1, 0),IF(COUNT(표장르정리[[#This Row],[Sport]]),1,0)),1,0)</f>
        <v>0</v>
      </c>
      <c r="J92" s="3">
        <f>IF(AND(IF('차트 정리 표'!$Q$2 = 표메인[[#This Row],[연령대]], 1, 0),IF(COUNT(표장르정리[[#This Row],[Stealth]]),1,0)),1,0)</f>
        <v>0</v>
      </c>
      <c r="K92" s="3">
        <f>IF(AND(IF('차트 정리 표'!$Q$2 = 표메인[[#This Row],[연령대]], 1, 0),IF(COUNT(표장르정리[[#This Row],[Strategy]]),1,0)),1,0)</f>
        <v>0</v>
      </c>
      <c r="L92" s="3">
        <f>IF(AND(IF('차트 정리 표'!$Q$2 = 표메인[[#This Row],[연령대]], 1, 0),IF(COUNT(표장르정리[[#This Row],[Puzzle]]),1,0)),1,0)</f>
        <v>0</v>
      </c>
      <c r="M92" s="3">
        <f>IF(AND(IF('차트 정리 표'!$Q$2 = 표메인[[#This Row],[연령대]], 1, 0),IF(COUNT(표장르정리[[#This Row],[Board]]),1,0)),1,0)</f>
        <v>0</v>
      </c>
      <c r="N92" s="3">
        <f>IF(AND(IF('차트 정리 표'!$Q$2 = 표메인[[#This Row],[연령대]], 1, 0),IF(COUNT(표장르정리[[#This Row],[Arcade]]),1,0)),1,0)</f>
        <v>0</v>
      </c>
      <c r="O92" s="3">
        <f>IF(AND(IF('차트 정리 표'!$Q$2 = 표메인[[#This Row],[연령대]], 1, 0),IF(COUNT(표장르정리[[#This Row],[Simulation]]),1,0)),1,0)</f>
        <v>0</v>
      </c>
      <c r="P92" s="34">
        <f>IF(AND(IF('차트 정리 표'!$Q$19 = 표메인[[#This Row],[연령대]], 1, 0),IF('차트 정리 표'!$J$20=표메인[[#This Row],[타격감
시각적 효과]],1,0)),1,0)</f>
        <v>0</v>
      </c>
      <c r="Q92" s="34">
        <f>IF(AND(IF('차트 정리 표'!$Q$19 = 표메인[[#This Row],[연령대]], 1, 0),IF('차트 정리 표'!$J$21=표메인[[#This Row],[타격감
시각적 효과]],1,0)),1,0)</f>
        <v>0</v>
      </c>
      <c r="R92" s="34">
        <f>IF(AND(IF('차트 정리 표'!$Q$19 = 표메인[[#This Row],[연령대]], 1, 0),IF('차트 정리 표'!$J$22=표메인[[#This Row],[타격감
시각적 효과]],1,0)),1,0)</f>
        <v>0</v>
      </c>
      <c r="S92" s="34">
        <f>IF(AND(IF('차트 정리 표'!$Q$19 = 표메인[[#This Row],[연령대]], 1, 0),IF('차트 정리 표'!$J$23=표메인[[#This Row],[타격감
시각적 효과]],1,0)),1,0)</f>
        <v>0</v>
      </c>
      <c r="T92" s="34">
        <f>IF(AND(IF('차트 정리 표'!$Q$25 = 표메인[[#This Row],[연령대]], 1, 0),IF('차트 정리 표'!$J$26=표메인[게임몰입도
청각적 효과],1,0)),1,0)</f>
        <v>0</v>
      </c>
      <c r="U92" s="34">
        <f>IF(AND(IF('차트 정리 표'!$Q$25 = 표메인[[#This Row],[연령대]], 1, 0),IF('차트 정리 표'!$J$27=표메인[게임몰입도
청각적 효과],1,0)),1,0)</f>
        <v>0</v>
      </c>
      <c r="V92" s="34">
        <f>IF(AND(IF('차트 정리 표'!$Q$25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표'!$Q$2 = 표메인[[#This Row],[연령대]], 1, 0),IF(COUNT(표장르정리[[#This Row],[RPG]]),1,0)), 1, 0)</f>
        <v>0</v>
      </c>
      <c r="B93" s="3">
        <f>IF(AND(IF('차트 정리 표'!$Q$2 = 표메인[[#This Row],[연령대]], 1, 0),IF(COUNT(표장르정리[[#This Row],[AOS]]),1,0)),1,0)</f>
        <v>0</v>
      </c>
      <c r="C93" s="3">
        <f>IF(AND(IF('차트 정리 표'!$Q$2 = 표메인[[#This Row],[연령대]], 1, 0),IF(COUNT(표장르정리[[#This Row],[FPS]]),1,0)),1,0)</f>
        <v>0</v>
      </c>
      <c r="D93" s="3">
        <f>IF(AND(IF('차트 정리 표'!$Q$2 = 표메인[[#This Row],[연령대]], 1, 0),IF(COUNT(표장르정리[[#This Row],[CCG]]),1,0)),1,0)</f>
        <v>0</v>
      </c>
      <c r="E93" s="3">
        <f>IF(AND(IF('차트 정리 표'!$Q$2 = 표메인[[#This Row],[연령대]], 1, 0),IF(COUNT(표장르정리[[#This Row],[Roguelike]]),1,0)),1,0)</f>
        <v>0</v>
      </c>
      <c r="F93" s="3">
        <f>IF(AND(IF('차트 정리 표'!$Q$2 = 표메인[[#This Row],[연령대]], 1, 0),IF(COUNT(표장르정리[[#This Row],[Soulslike]]),1,0)),1,0)</f>
        <v>0</v>
      </c>
      <c r="G93" s="3">
        <f>IF(AND(IF('차트 정리 표'!$Q$2 = 표메인[[#This Row],[연령대]], 1, 0),IF(COUNT(표장르정리[[#This Row],[Rhythm]]),1,0)),1,0)</f>
        <v>0</v>
      </c>
      <c r="H93" s="3">
        <f>IF(AND(IF('차트 정리 표'!$Q$2 = 표메인[[#This Row],[연령대]], 1, 0),IF(COUNT(표장르정리[[#This Row],[Racing]]),1,0)),1,0)</f>
        <v>0</v>
      </c>
      <c r="I93" s="3">
        <f>IF(AND(IF('차트 정리 표'!$Q$2 = 표메인[[#This Row],[연령대]], 1, 0),IF(COUNT(표장르정리[[#This Row],[Sport]]),1,0)),1,0)</f>
        <v>0</v>
      </c>
      <c r="J93" s="3">
        <f>IF(AND(IF('차트 정리 표'!$Q$2 = 표메인[[#This Row],[연령대]], 1, 0),IF(COUNT(표장르정리[[#This Row],[Stealth]]),1,0)),1,0)</f>
        <v>0</v>
      </c>
      <c r="K93" s="3">
        <f>IF(AND(IF('차트 정리 표'!$Q$2 = 표메인[[#This Row],[연령대]], 1, 0),IF(COUNT(표장르정리[[#This Row],[Strategy]]),1,0)),1,0)</f>
        <v>0</v>
      </c>
      <c r="L93" s="3">
        <f>IF(AND(IF('차트 정리 표'!$Q$2 = 표메인[[#This Row],[연령대]], 1, 0),IF(COUNT(표장르정리[[#This Row],[Puzzle]]),1,0)),1,0)</f>
        <v>0</v>
      </c>
      <c r="M93" s="3">
        <f>IF(AND(IF('차트 정리 표'!$Q$2 = 표메인[[#This Row],[연령대]], 1, 0),IF(COUNT(표장르정리[[#This Row],[Board]]),1,0)),1,0)</f>
        <v>0</v>
      </c>
      <c r="N93" s="3">
        <f>IF(AND(IF('차트 정리 표'!$Q$2 = 표메인[[#This Row],[연령대]], 1, 0),IF(COUNT(표장르정리[[#This Row],[Arcade]]),1,0)),1,0)</f>
        <v>0</v>
      </c>
      <c r="O93" s="3">
        <f>IF(AND(IF('차트 정리 표'!$Q$2 = 표메인[[#This Row],[연령대]], 1, 0),IF(COUNT(표장르정리[[#This Row],[Simulation]]),1,0)),1,0)</f>
        <v>0</v>
      </c>
      <c r="P93" s="34">
        <f>IF(AND(IF('차트 정리 표'!$Q$19 = 표메인[[#This Row],[연령대]], 1, 0),IF('차트 정리 표'!$J$20=표메인[[#This Row],[타격감
시각적 효과]],1,0)),1,0)</f>
        <v>0</v>
      </c>
      <c r="Q93" s="34">
        <f>IF(AND(IF('차트 정리 표'!$Q$19 = 표메인[[#This Row],[연령대]], 1, 0),IF('차트 정리 표'!$J$21=표메인[[#This Row],[타격감
시각적 효과]],1,0)),1,0)</f>
        <v>0</v>
      </c>
      <c r="R93" s="34">
        <f>IF(AND(IF('차트 정리 표'!$Q$19 = 표메인[[#This Row],[연령대]], 1, 0),IF('차트 정리 표'!$J$22=표메인[[#This Row],[타격감
시각적 효과]],1,0)),1,0)</f>
        <v>0</v>
      </c>
      <c r="S93" s="34">
        <f>IF(AND(IF('차트 정리 표'!$Q$19 = 표메인[[#This Row],[연령대]], 1, 0),IF('차트 정리 표'!$J$23=표메인[[#This Row],[타격감
시각적 효과]],1,0)),1,0)</f>
        <v>0</v>
      </c>
      <c r="T93" s="34">
        <f>IF(AND(IF('차트 정리 표'!$Q$25 = 표메인[[#This Row],[연령대]], 1, 0),IF('차트 정리 표'!$J$26=표메인[게임몰입도
청각적 효과],1,0)),1,0)</f>
        <v>0</v>
      </c>
      <c r="U93" s="34">
        <f>IF(AND(IF('차트 정리 표'!$Q$25 = 표메인[[#This Row],[연령대]], 1, 0),IF('차트 정리 표'!$J$27=표메인[게임몰입도
청각적 효과],1,0)),1,0)</f>
        <v>0</v>
      </c>
      <c r="V93" s="34">
        <f>IF(AND(IF('차트 정리 표'!$Q$25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표'!$Q$2 = 표메인[[#This Row],[연령대]], 1, 0),IF(COUNT(표장르정리[[#This Row],[RPG]]),1,0)), 1, 0)</f>
        <v>0</v>
      </c>
      <c r="B94" s="3">
        <f>IF(AND(IF('차트 정리 표'!$Q$2 = 표메인[[#This Row],[연령대]], 1, 0),IF(COUNT(표장르정리[[#This Row],[AOS]]),1,0)),1,0)</f>
        <v>0</v>
      </c>
      <c r="C94" s="3">
        <f>IF(AND(IF('차트 정리 표'!$Q$2 = 표메인[[#This Row],[연령대]], 1, 0),IF(COUNT(표장르정리[[#This Row],[FPS]]),1,0)),1,0)</f>
        <v>0</v>
      </c>
      <c r="D94" s="3">
        <f>IF(AND(IF('차트 정리 표'!$Q$2 = 표메인[[#This Row],[연령대]], 1, 0),IF(COUNT(표장르정리[[#This Row],[CCG]]),1,0)),1,0)</f>
        <v>0</v>
      </c>
      <c r="E94" s="3">
        <f>IF(AND(IF('차트 정리 표'!$Q$2 = 표메인[[#This Row],[연령대]], 1, 0),IF(COUNT(표장르정리[[#This Row],[Roguelike]]),1,0)),1,0)</f>
        <v>0</v>
      </c>
      <c r="F94" s="3">
        <f>IF(AND(IF('차트 정리 표'!$Q$2 = 표메인[[#This Row],[연령대]], 1, 0),IF(COUNT(표장르정리[[#This Row],[Soulslike]]),1,0)),1,0)</f>
        <v>0</v>
      </c>
      <c r="G94" s="3">
        <f>IF(AND(IF('차트 정리 표'!$Q$2 = 표메인[[#This Row],[연령대]], 1, 0),IF(COUNT(표장르정리[[#This Row],[Rhythm]]),1,0)),1,0)</f>
        <v>0</v>
      </c>
      <c r="H94" s="3">
        <f>IF(AND(IF('차트 정리 표'!$Q$2 = 표메인[[#This Row],[연령대]], 1, 0),IF(COUNT(표장르정리[[#This Row],[Racing]]),1,0)),1,0)</f>
        <v>0</v>
      </c>
      <c r="I94" s="3">
        <f>IF(AND(IF('차트 정리 표'!$Q$2 = 표메인[[#This Row],[연령대]], 1, 0),IF(COUNT(표장르정리[[#This Row],[Sport]]),1,0)),1,0)</f>
        <v>0</v>
      </c>
      <c r="J94" s="3">
        <f>IF(AND(IF('차트 정리 표'!$Q$2 = 표메인[[#This Row],[연령대]], 1, 0),IF(COUNT(표장르정리[[#This Row],[Stealth]]),1,0)),1,0)</f>
        <v>0</v>
      </c>
      <c r="K94" s="3">
        <f>IF(AND(IF('차트 정리 표'!$Q$2 = 표메인[[#This Row],[연령대]], 1, 0),IF(COUNT(표장르정리[[#This Row],[Strategy]]),1,0)),1,0)</f>
        <v>0</v>
      </c>
      <c r="L94" s="3">
        <f>IF(AND(IF('차트 정리 표'!$Q$2 = 표메인[[#This Row],[연령대]], 1, 0),IF(COUNT(표장르정리[[#This Row],[Puzzle]]),1,0)),1,0)</f>
        <v>0</v>
      </c>
      <c r="M94" s="3">
        <f>IF(AND(IF('차트 정리 표'!$Q$2 = 표메인[[#This Row],[연령대]], 1, 0),IF(COUNT(표장르정리[[#This Row],[Board]]),1,0)),1,0)</f>
        <v>0</v>
      </c>
      <c r="N94" s="3">
        <f>IF(AND(IF('차트 정리 표'!$Q$2 = 표메인[[#This Row],[연령대]], 1, 0),IF(COUNT(표장르정리[[#This Row],[Arcade]]),1,0)),1,0)</f>
        <v>0</v>
      </c>
      <c r="O94" s="3">
        <f>IF(AND(IF('차트 정리 표'!$Q$2 = 표메인[[#This Row],[연령대]], 1, 0),IF(COUNT(표장르정리[[#This Row],[Simulation]]),1,0)),1,0)</f>
        <v>0</v>
      </c>
      <c r="P94" s="34">
        <f>IF(AND(IF('차트 정리 표'!$Q$19 = 표메인[[#This Row],[연령대]], 1, 0),IF('차트 정리 표'!$J$20=표메인[[#This Row],[타격감
시각적 효과]],1,0)),1,0)</f>
        <v>0</v>
      </c>
      <c r="Q94" s="34">
        <f>IF(AND(IF('차트 정리 표'!$Q$19 = 표메인[[#This Row],[연령대]], 1, 0),IF('차트 정리 표'!$J$21=표메인[[#This Row],[타격감
시각적 효과]],1,0)),1,0)</f>
        <v>0</v>
      </c>
      <c r="R94" s="34">
        <f>IF(AND(IF('차트 정리 표'!$Q$19 = 표메인[[#This Row],[연령대]], 1, 0),IF('차트 정리 표'!$J$22=표메인[[#This Row],[타격감
시각적 효과]],1,0)),1,0)</f>
        <v>0</v>
      </c>
      <c r="S94" s="34">
        <f>IF(AND(IF('차트 정리 표'!$Q$19 = 표메인[[#This Row],[연령대]], 1, 0),IF('차트 정리 표'!$J$23=표메인[[#This Row],[타격감
시각적 효과]],1,0)),1,0)</f>
        <v>0</v>
      </c>
      <c r="T94" s="34">
        <f>IF(AND(IF('차트 정리 표'!$Q$25 = 표메인[[#This Row],[연령대]], 1, 0),IF('차트 정리 표'!$J$26=표메인[게임몰입도
청각적 효과],1,0)),1,0)</f>
        <v>0</v>
      </c>
      <c r="U94" s="34">
        <f>IF(AND(IF('차트 정리 표'!$Q$25 = 표메인[[#This Row],[연령대]], 1, 0),IF('차트 정리 표'!$J$27=표메인[게임몰입도
청각적 효과],1,0)),1,0)</f>
        <v>0</v>
      </c>
      <c r="V94" s="34">
        <f>IF(AND(IF('차트 정리 표'!$Q$25 = 표메인[[#This Row],[연령대]], 1, 0),IF('차트 정리 표'!$J$28=표메인[게임몰입도
청각적 효과],1,0)),1,0)</f>
        <v>0</v>
      </c>
    </row>
    <row r="95" spans="1:22" x14ac:dyDescent="0.3">
      <c r="A95" s="3">
        <f>IF(AND(IF('차트 정리 표'!$Q$2 = 표메인[[#This Row],[연령대]], 1, 0),IF(COUNT(표장르정리[[#This Row],[RPG]]),1,0)), 1, 0)</f>
        <v>0</v>
      </c>
      <c r="B95" s="3">
        <f>IF(AND(IF('차트 정리 표'!$Q$2 = 표메인[[#This Row],[연령대]], 1, 0),IF(COUNT(표장르정리[[#This Row],[AOS]]),1,0)),1,0)</f>
        <v>0</v>
      </c>
      <c r="C95" s="3">
        <f>IF(AND(IF('차트 정리 표'!$Q$2 = 표메인[[#This Row],[연령대]], 1, 0),IF(COUNT(표장르정리[[#This Row],[FPS]]),1,0)),1,0)</f>
        <v>0</v>
      </c>
      <c r="D95" s="3">
        <f>IF(AND(IF('차트 정리 표'!$Q$2 = 표메인[[#This Row],[연령대]], 1, 0),IF(COUNT(표장르정리[[#This Row],[CCG]]),1,0)),1,0)</f>
        <v>0</v>
      </c>
      <c r="E95" s="3">
        <f>IF(AND(IF('차트 정리 표'!$Q$2 = 표메인[[#This Row],[연령대]], 1, 0),IF(COUNT(표장르정리[[#This Row],[Roguelike]]),1,0)),1,0)</f>
        <v>0</v>
      </c>
      <c r="F95" s="3">
        <f>IF(AND(IF('차트 정리 표'!$Q$2 = 표메인[[#This Row],[연령대]], 1, 0),IF(COUNT(표장르정리[[#This Row],[Soulslike]]),1,0)),1,0)</f>
        <v>0</v>
      </c>
      <c r="G95" s="3">
        <f>IF(AND(IF('차트 정리 표'!$Q$2 = 표메인[[#This Row],[연령대]], 1, 0),IF(COUNT(표장르정리[[#This Row],[Rhythm]]),1,0)),1,0)</f>
        <v>0</v>
      </c>
      <c r="H95" s="3">
        <f>IF(AND(IF('차트 정리 표'!$Q$2 = 표메인[[#This Row],[연령대]], 1, 0),IF(COUNT(표장르정리[[#This Row],[Racing]]),1,0)),1,0)</f>
        <v>0</v>
      </c>
      <c r="I95" s="3">
        <f>IF(AND(IF('차트 정리 표'!$Q$2 = 표메인[[#This Row],[연령대]], 1, 0),IF(COUNT(표장르정리[[#This Row],[Sport]]),1,0)),1,0)</f>
        <v>0</v>
      </c>
      <c r="J95" s="3">
        <f>IF(AND(IF('차트 정리 표'!$Q$2 = 표메인[[#This Row],[연령대]], 1, 0),IF(COUNT(표장르정리[[#This Row],[Stealth]]),1,0)),1,0)</f>
        <v>0</v>
      </c>
      <c r="K95" s="3">
        <f>IF(AND(IF('차트 정리 표'!$Q$2 = 표메인[[#This Row],[연령대]], 1, 0),IF(COUNT(표장르정리[[#This Row],[Strategy]]),1,0)),1,0)</f>
        <v>0</v>
      </c>
      <c r="L95" s="3">
        <f>IF(AND(IF('차트 정리 표'!$Q$2 = 표메인[[#This Row],[연령대]], 1, 0),IF(COUNT(표장르정리[[#This Row],[Puzzle]]),1,0)),1,0)</f>
        <v>0</v>
      </c>
      <c r="M95" s="3">
        <f>IF(AND(IF('차트 정리 표'!$Q$2 = 표메인[[#This Row],[연령대]], 1, 0),IF(COUNT(표장르정리[[#This Row],[Board]]),1,0)),1,0)</f>
        <v>0</v>
      </c>
      <c r="N95" s="3">
        <f>IF(AND(IF('차트 정리 표'!$Q$2 = 표메인[[#This Row],[연령대]], 1, 0),IF(COUNT(표장르정리[[#This Row],[Arcade]]),1,0)),1,0)</f>
        <v>0</v>
      </c>
      <c r="O95" s="3">
        <f>IF(AND(IF('차트 정리 표'!$Q$2 = 표메인[[#This Row],[연령대]], 1, 0),IF(COUNT(표장르정리[[#This Row],[Simulation]]),1,0)),1,0)</f>
        <v>0</v>
      </c>
      <c r="P95" s="34">
        <f>IF(AND(IF('차트 정리 표'!$Q$19 = 표메인[[#This Row],[연령대]], 1, 0),IF('차트 정리 표'!$J$20=표메인[[#This Row],[타격감
시각적 효과]],1,0)),1,0)</f>
        <v>0</v>
      </c>
      <c r="Q95" s="34">
        <f>IF(AND(IF('차트 정리 표'!$Q$19 = 표메인[[#This Row],[연령대]], 1, 0),IF('차트 정리 표'!$J$21=표메인[[#This Row],[타격감
시각적 효과]],1,0)),1,0)</f>
        <v>0</v>
      </c>
      <c r="R95" s="34">
        <f>IF(AND(IF('차트 정리 표'!$Q$19 = 표메인[[#This Row],[연령대]], 1, 0),IF('차트 정리 표'!$J$22=표메인[[#This Row],[타격감
시각적 효과]],1,0)),1,0)</f>
        <v>0</v>
      </c>
      <c r="S95" s="34">
        <f>IF(AND(IF('차트 정리 표'!$Q$19 = 표메인[[#This Row],[연령대]], 1, 0),IF('차트 정리 표'!$J$23=표메인[[#This Row],[타격감
시각적 효과]],1,0)),1,0)</f>
        <v>0</v>
      </c>
      <c r="T95" s="34">
        <f>IF(AND(IF('차트 정리 표'!$Q$25 = 표메인[[#This Row],[연령대]], 1, 0),IF('차트 정리 표'!$J$26=표메인[게임몰입도
청각적 효과],1,0)),1,0)</f>
        <v>0</v>
      </c>
      <c r="U95" s="34">
        <f>IF(AND(IF('차트 정리 표'!$Q$25 = 표메인[[#This Row],[연령대]], 1, 0),IF('차트 정리 표'!$J$27=표메인[게임몰입도
청각적 효과],1,0)),1,0)</f>
        <v>0</v>
      </c>
      <c r="V95" s="34">
        <f>IF(AND(IF('차트 정리 표'!$Q$25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표'!$Q$2 = 표메인[[#This Row],[연령대]], 1, 0),IF(COUNT(표장르정리[[#This Row],[RPG]]),1,0)), 1, 0)</f>
        <v>0</v>
      </c>
      <c r="B96" s="3">
        <f>IF(AND(IF('차트 정리 표'!$Q$2 = 표메인[[#This Row],[연령대]], 1, 0),IF(COUNT(표장르정리[[#This Row],[AOS]]),1,0)),1,0)</f>
        <v>0</v>
      </c>
      <c r="C96" s="3">
        <f>IF(AND(IF('차트 정리 표'!$Q$2 = 표메인[[#This Row],[연령대]], 1, 0),IF(COUNT(표장르정리[[#This Row],[FPS]]),1,0)),1,0)</f>
        <v>0</v>
      </c>
      <c r="D96" s="3">
        <f>IF(AND(IF('차트 정리 표'!$Q$2 = 표메인[[#This Row],[연령대]], 1, 0),IF(COUNT(표장르정리[[#This Row],[CCG]]),1,0)),1,0)</f>
        <v>0</v>
      </c>
      <c r="E96" s="3">
        <f>IF(AND(IF('차트 정리 표'!$Q$2 = 표메인[[#This Row],[연령대]], 1, 0),IF(COUNT(표장르정리[[#This Row],[Roguelike]]),1,0)),1,0)</f>
        <v>0</v>
      </c>
      <c r="F96" s="3">
        <f>IF(AND(IF('차트 정리 표'!$Q$2 = 표메인[[#This Row],[연령대]], 1, 0),IF(COUNT(표장르정리[[#This Row],[Soulslike]]),1,0)),1,0)</f>
        <v>0</v>
      </c>
      <c r="G96" s="3">
        <f>IF(AND(IF('차트 정리 표'!$Q$2 = 표메인[[#This Row],[연령대]], 1, 0),IF(COUNT(표장르정리[[#This Row],[Rhythm]]),1,0)),1,0)</f>
        <v>0</v>
      </c>
      <c r="H96" s="3">
        <f>IF(AND(IF('차트 정리 표'!$Q$2 = 표메인[[#This Row],[연령대]], 1, 0),IF(COUNT(표장르정리[[#This Row],[Racing]]),1,0)),1,0)</f>
        <v>0</v>
      </c>
      <c r="I96" s="3">
        <f>IF(AND(IF('차트 정리 표'!$Q$2 = 표메인[[#This Row],[연령대]], 1, 0),IF(COUNT(표장르정리[[#This Row],[Sport]]),1,0)),1,0)</f>
        <v>0</v>
      </c>
      <c r="J96" s="3">
        <f>IF(AND(IF('차트 정리 표'!$Q$2 = 표메인[[#This Row],[연령대]], 1, 0),IF(COUNT(표장르정리[[#This Row],[Stealth]]),1,0)),1,0)</f>
        <v>0</v>
      </c>
      <c r="K96" s="3">
        <f>IF(AND(IF('차트 정리 표'!$Q$2 = 표메인[[#This Row],[연령대]], 1, 0),IF(COUNT(표장르정리[[#This Row],[Strategy]]),1,0)),1,0)</f>
        <v>0</v>
      </c>
      <c r="L96" s="3">
        <f>IF(AND(IF('차트 정리 표'!$Q$2 = 표메인[[#This Row],[연령대]], 1, 0),IF(COUNT(표장르정리[[#This Row],[Puzzle]]),1,0)),1,0)</f>
        <v>0</v>
      </c>
      <c r="M96" s="3">
        <f>IF(AND(IF('차트 정리 표'!$Q$2 = 표메인[[#This Row],[연령대]], 1, 0),IF(COUNT(표장르정리[[#This Row],[Board]]),1,0)),1,0)</f>
        <v>0</v>
      </c>
      <c r="N96" s="3">
        <f>IF(AND(IF('차트 정리 표'!$Q$2 = 표메인[[#This Row],[연령대]], 1, 0),IF(COUNT(표장르정리[[#This Row],[Arcade]]),1,0)),1,0)</f>
        <v>0</v>
      </c>
      <c r="O96" s="3">
        <f>IF(AND(IF('차트 정리 표'!$Q$2 = 표메인[[#This Row],[연령대]], 1, 0),IF(COUNT(표장르정리[[#This Row],[Simulation]]),1,0)),1,0)</f>
        <v>0</v>
      </c>
      <c r="P96" s="34">
        <f>IF(AND(IF('차트 정리 표'!$Q$19 = 표메인[[#This Row],[연령대]], 1, 0),IF('차트 정리 표'!$J$20=표메인[[#This Row],[타격감
시각적 효과]],1,0)),1,0)</f>
        <v>0</v>
      </c>
      <c r="Q96" s="34">
        <f>IF(AND(IF('차트 정리 표'!$Q$19 = 표메인[[#This Row],[연령대]], 1, 0),IF('차트 정리 표'!$J$21=표메인[[#This Row],[타격감
시각적 효과]],1,0)),1,0)</f>
        <v>0</v>
      </c>
      <c r="R96" s="34">
        <f>IF(AND(IF('차트 정리 표'!$Q$19 = 표메인[[#This Row],[연령대]], 1, 0),IF('차트 정리 표'!$J$22=표메인[[#This Row],[타격감
시각적 효과]],1,0)),1,0)</f>
        <v>0</v>
      </c>
      <c r="S96" s="34">
        <f>IF(AND(IF('차트 정리 표'!$Q$19 = 표메인[[#This Row],[연령대]], 1, 0),IF('차트 정리 표'!$J$23=표메인[[#This Row],[타격감
시각적 효과]],1,0)),1,0)</f>
        <v>0</v>
      </c>
      <c r="T96" s="34">
        <f>IF(AND(IF('차트 정리 표'!$Q$25 = 표메인[[#This Row],[연령대]], 1, 0),IF('차트 정리 표'!$J$26=표메인[게임몰입도
청각적 효과],1,0)),1,0)</f>
        <v>0</v>
      </c>
      <c r="U96" s="34">
        <f>IF(AND(IF('차트 정리 표'!$Q$25 = 표메인[[#This Row],[연령대]], 1, 0),IF('차트 정리 표'!$J$27=표메인[게임몰입도
청각적 효과],1,0)),1,0)</f>
        <v>0</v>
      </c>
      <c r="V96" s="34">
        <f>IF(AND(IF('차트 정리 표'!$Q$25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표'!$Q$2 = 표메인[[#This Row],[연령대]], 1, 0),IF(COUNT(표장르정리[[#This Row],[RPG]]),1,0)), 1, 0)</f>
        <v>0</v>
      </c>
      <c r="B97" s="3">
        <f>IF(AND(IF('차트 정리 표'!$Q$2 = 표메인[[#This Row],[연령대]], 1, 0),IF(COUNT(표장르정리[[#This Row],[AOS]]),1,0)),1,0)</f>
        <v>0</v>
      </c>
      <c r="C97" s="3">
        <f>IF(AND(IF('차트 정리 표'!$Q$2 = 표메인[[#This Row],[연령대]], 1, 0),IF(COUNT(표장르정리[[#This Row],[FPS]]),1,0)),1,0)</f>
        <v>0</v>
      </c>
      <c r="D97" s="3">
        <f>IF(AND(IF('차트 정리 표'!$Q$2 = 표메인[[#This Row],[연령대]], 1, 0),IF(COUNT(표장르정리[[#This Row],[CCG]]),1,0)),1,0)</f>
        <v>0</v>
      </c>
      <c r="E97" s="3">
        <f>IF(AND(IF('차트 정리 표'!$Q$2 = 표메인[[#This Row],[연령대]], 1, 0),IF(COUNT(표장르정리[[#This Row],[Roguelike]]),1,0)),1,0)</f>
        <v>0</v>
      </c>
      <c r="F97" s="3">
        <f>IF(AND(IF('차트 정리 표'!$Q$2 = 표메인[[#This Row],[연령대]], 1, 0),IF(COUNT(표장르정리[[#This Row],[Soulslike]]),1,0)),1,0)</f>
        <v>0</v>
      </c>
      <c r="G97" s="3">
        <f>IF(AND(IF('차트 정리 표'!$Q$2 = 표메인[[#This Row],[연령대]], 1, 0),IF(COUNT(표장르정리[[#This Row],[Rhythm]]),1,0)),1,0)</f>
        <v>0</v>
      </c>
      <c r="H97" s="3">
        <f>IF(AND(IF('차트 정리 표'!$Q$2 = 표메인[[#This Row],[연령대]], 1, 0),IF(COUNT(표장르정리[[#This Row],[Racing]]),1,0)),1,0)</f>
        <v>0</v>
      </c>
      <c r="I97" s="3">
        <f>IF(AND(IF('차트 정리 표'!$Q$2 = 표메인[[#This Row],[연령대]], 1, 0),IF(COUNT(표장르정리[[#This Row],[Sport]]),1,0)),1,0)</f>
        <v>0</v>
      </c>
      <c r="J97" s="3">
        <f>IF(AND(IF('차트 정리 표'!$Q$2 = 표메인[[#This Row],[연령대]], 1, 0),IF(COUNT(표장르정리[[#This Row],[Stealth]]),1,0)),1,0)</f>
        <v>0</v>
      </c>
      <c r="K97" s="3">
        <f>IF(AND(IF('차트 정리 표'!$Q$2 = 표메인[[#This Row],[연령대]], 1, 0),IF(COUNT(표장르정리[[#This Row],[Strategy]]),1,0)),1,0)</f>
        <v>0</v>
      </c>
      <c r="L97" s="3">
        <f>IF(AND(IF('차트 정리 표'!$Q$2 = 표메인[[#This Row],[연령대]], 1, 0),IF(COUNT(표장르정리[[#This Row],[Puzzle]]),1,0)),1,0)</f>
        <v>0</v>
      </c>
      <c r="M97" s="3">
        <f>IF(AND(IF('차트 정리 표'!$Q$2 = 표메인[[#This Row],[연령대]], 1, 0),IF(COUNT(표장르정리[[#This Row],[Board]]),1,0)),1,0)</f>
        <v>0</v>
      </c>
      <c r="N97" s="3">
        <f>IF(AND(IF('차트 정리 표'!$Q$2 = 표메인[[#This Row],[연령대]], 1, 0),IF(COUNT(표장르정리[[#This Row],[Arcade]]),1,0)),1,0)</f>
        <v>0</v>
      </c>
      <c r="O97" s="3">
        <f>IF(AND(IF('차트 정리 표'!$Q$2 = 표메인[[#This Row],[연령대]], 1, 0),IF(COUNT(표장르정리[[#This Row],[Simulation]]),1,0)),1,0)</f>
        <v>0</v>
      </c>
      <c r="P97" s="34">
        <f>IF(AND(IF('차트 정리 표'!$Q$19 = 표메인[[#This Row],[연령대]], 1, 0),IF('차트 정리 표'!$J$20=표메인[[#This Row],[타격감
시각적 효과]],1,0)),1,0)</f>
        <v>0</v>
      </c>
      <c r="Q97" s="34">
        <f>IF(AND(IF('차트 정리 표'!$Q$19 = 표메인[[#This Row],[연령대]], 1, 0),IF('차트 정리 표'!$J$21=표메인[[#This Row],[타격감
시각적 효과]],1,0)),1,0)</f>
        <v>0</v>
      </c>
      <c r="R97" s="34">
        <f>IF(AND(IF('차트 정리 표'!$Q$19 = 표메인[[#This Row],[연령대]], 1, 0),IF('차트 정리 표'!$J$22=표메인[[#This Row],[타격감
시각적 효과]],1,0)),1,0)</f>
        <v>0</v>
      </c>
      <c r="S97" s="34">
        <f>IF(AND(IF('차트 정리 표'!$Q$19 = 표메인[[#This Row],[연령대]], 1, 0),IF('차트 정리 표'!$J$23=표메인[[#This Row],[타격감
시각적 효과]],1,0)),1,0)</f>
        <v>0</v>
      </c>
      <c r="T97" s="34">
        <f>IF(AND(IF('차트 정리 표'!$Q$25 = 표메인[[#This Row],[연령대]], 1, 0),IF('차트 정리 표'!$J$26=표메인[게임몰입도
청각적 효과],1,0)),1,0)</f>
        <v>0</v>
      </c>
      <c r="U97" s="34">
        <f>IF(AND(IF('차트 정리 표'!$Q$25 = 표메인[[#This Row],[연령대]], 1, 0),IF('차트 정리 표'!$J$27=표메인[게임몰입도
청각적 효과],1,0)),1,0)</f>
        <v>0</v>
      </c>
      <c r="V97" s="34">
        <f>IF(AND(IF('차트 정리 표'!$Q$25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표'!$Q$2 = 표메인[[#This Row],[연령대]], 1, 0),IF(COUNT(표장르정리[[#This Row],[RPG]]),1,0)), 1, 0)</f>
        <v>0</v>
      </c>
      <c r="B98" s="3">
        <f>IF(AND(IF('차트 정리 표'!$Q$2 = 표메인[[#This Row],[연령대]], 1, 0),IF(COUNT(표장르정리[[#This Row],[AOS]]),1,0)),1,0)</f>
        <v>0</v>
      </c>
      <c r="C98" s="3">
        <f>IF(AND(IF('차트 정리 표'!$Q$2 = 표메인[[#This Row],[연령대]], 1, 0),IF(COUNT(표장르정리[[#This Row],[FPS]]),1,0)),1,0)</f>
        <v>0</v>
      </c>
      <c r="D98" s="3">
        <f>IF(AND(IF('차트 정리 표'!$Q$2 = 표메인[[#This Row],[연령대]], 1, 0),IF(COUNT(표장르정리[[#This Row],[CCG]]),1,0)),1,0)</f>
        <v>0</v>
      </c>
      <c r="E98" s="3">
        <f>IF(AND(IF('차트 정리 표'!$Q$2 = 표메인[[#This Row],[연령대]], 1, 0),IF(COUNT(표장르정리[[#This Row],[Roguelike]]),1,0)),1,0)</f>
        <v>0</v>
      </c>
      <c r="F98" s="3">
        <f>IF(AND(IF('차트 정리 표'!$Q$2 = 표메인[[#This Row],[연령대]], 1, 0),IF(COUNT(표장르정리[[#This Row],[Soulslike]]),1,0)),1,0)</f>
        <v>0</v>
      </c>
      <c r="G98" s="3">
        <f>IF(AND(IF('차트 정리 표'!$Q$2 = 표메인[[#This Row],[연령대]], 1, 0),IF(COUNT(표장르정리[[#This Row],[Rhythm]]),1,0)),1,0)</f>
        <v>0</v>
      </c>
      <c r="H98" s="3">
        <f>IF(AND(IF('차트 정리 표'!$Q$2 = 표메인[[#This Row],[연령대]], 1, 0),IF(COUNT(표장르정리[[#This Row],[Racing]]),1,0)),1,0)</f>
        <v>0</v>
      </c>
      <c r="I98" s="3">
        <f>IF(AND(IF('차트 정리 표'!$Q$2 = 표메인[[#This Row],[연령대]], 1, 0),IF(COUNT(표장르정리[[#This Row],[Sport]]),1,0)),1,0)</f>
        <v>0</v>
      </c>
      <c r="J98" s="3">
        <f>IF(AND(IF('차트 정리 표'!$Q$2 = 표메인[[#This Row],[연령대]], 1, 0),IF(COUNT(표장르정리[[#This Row],[Stealth]]),1,0)),1,0)</f>
        <v>0</v>
      </c>
      <c r="K98" s="3">
        <f>IF(AND(IF('차트 정리 표'!$Q$2 = 표메인[[#This Row],[연령대]], 1, 0),IF(COUNT(표장르정리[[#This Row],[Strategy]]),1,0)),1,0)</f>
        <v>0</v>
      </c>
      <c r="L98" s="3">
        <f>IF(AND(IF('차트 정리 표'!$Q$2 = 표메인[[#This Row],[연령대]], 1, 0),IF(COUNT(표장르정리[[#This Row],[Puzzle]]),1,0)),1,0)</f>
        <v>0</v>
      </c>
      <c r="M98" s="3">
        <f>IF(AND(IF('차트 정리 표'!$Q$2 = 표메인[[#This Row],[연령대]], 1, 0),IF(COUNT(표장르정리[[#This Row],[Board]]),1,0)),1,0)</f>
        <v>0</v>
      </c>
      <c r="N98" s="3">
        <f>IF(AND(IF('차트 정리 표'!$Q$2 = 표메인[[#This Row],[연령대]], 1, 0),IF(COUNT(표장르정리[[#This Row],[Arcade]]),1,0)),1,0)</f>
        <v>0</v>
      </c>
      <c r="O98" s="3">
        <f>IF(AND(IF('차트 정리 표'!$Q$2 = 표메인[[#This Row],[연령대]], 1, 0),IF(COUNT(표장르정리[[#This Row],[Simulation]]),1,0)),1,0)</f>
        <v>0</v>
      </c>
      <c r="P98" s="34">
        <f>IF(AND(IF('차트 정리 표'!$Q$19 = 표메인[[#This Row],[연령대]], 1, 0),IF('차트 정리 표'!$J$20=표메인[[#This Row],[타격감
시각적 효과]],1,0)),1,0)</f>
        <v>0</v>
      </c>
      <c r="Q98" s="34">
        <f>IF(AND(IF('차트 정리 표'!$Q$19 = 표메인[[#This Row],[연령대]], 1, 0),IF('차트 정리 표'!$J$21=표메인[[#This Row],[타격감
시각적 효과]],1,0)),1,0)</f>
        <v>0</v>
      </c>
      <c r="R98" s="34">
        <f>IF(AND(IF('차트 정리 표'!$Q$19 = 표메인[[#This Row],[연령대]], 1, 0),IF('차트 정리 표'!$J$22=표메인[[#This Row],[타격감
시각적 효과]],1,0)),1,0)</f>
        <v>0</v>
      </c>
      <c r="S98" s="34">
        <f>IF(AND(IF('차트 정리 표'!$Q$19 = 표메인[[#This Row],[연령대]], 1, 0),IF('차트 정리 표'!$J$23=표메인[[#This Row],[타격감
시각적 효과]],1,0)),1,0)</f>
        <v>0</v>
      </c>
      <c r="T98" s="34">
        <f>IF(AND(IF('차트 정리 표'!$Q$25 = 표메인[[#This Row],[연령대]], 1, 0),IF('차트 정리 표'!$J$26=표메인[게임몰입도
청각적 효과],1,0)),1,0)</f>
        <v>0</v>
      </c>
      <c r="U98" s="34">
        <f>IF(AND(IF('차트 정리 표'!$Q$25 = 표메인[[#This Row],[연령대]], 1, 0),IF('차트 정리 표'!$J$27=표메인[게임몰입도
청각적 효과],1,0)),1,0)</f>
        <v>0</v>
      </c>
      <c r="V98" s="34">
        <f>IF(AND(IF('차트 정리 표'!$Q$25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표'!$Q$2 = 표메인[[#This Row],[연령대]], 1, 0),IF(COUNT(표장르정리[[#This Row],[RPG]]),1,0)), 1, 0)</f>
        <v>0</v>
      </c>
      <c r="B99" s="3">
        <f>IF(AND(IF('차트 정리 표'!$Q$2 = 표메인[[#This Row],[연령대]], 1, 0),IF(COUNT(표장르정리[[#This Row],[AOS]]),1,0)),1,0)</f>
        <v>0</v>
      </c>
      <c r="C99" s="3">
        <f>IF(AND(IF('차트 정리 표'!$Q$2 = 표메인[[#This Row],[연령대]], 1, 0),IF(COUNT(표장르정리[[#This Row],[FPS]]),1,0)),1,0)</f>
        <v>0</v>
      </c>
      <c r="D99" s="3">
        <f>IF(AND(IF('차트 정리 표'!$Q$2 = 표메인[[#This Row],[연령대]], 1, 0),IF(COUNT(표장르정리[[#This Row],[CCG]]),1,0)),1,0)</f>
        <v>0</v>
      </c>
      <c r="E99" s="3">
        <f>IF(AND(IF('차트 정리 표'!$Q$2 = 표메인[[#This Row],[연령대]], 1, 0),IF(COUNT(표장르정리[[#This Row],[Roguelike]]),1,0)),1,0)</f>
        <v>0</v>
      </c>
      <c r="F99" s="3">
        <f>IF(AND(IF('차트 정리 표'!$Q$2 = 표메인[[#This Row],[연령대]], 1, 0),IF(COUNT(표장르정리[[#This Row],[Soulslike]]),1,0)),1,0)</f>
        <v>0</v>
      </c>
      <c r="G99" s="3">
        <f>IF(AND(IF('차트 정리 표'!$Q$2 = 표메인[[#This Row],[연령대]], 1, 0),IF(COUNT(표장르정리[[#This Row],[Rhythm]]),1,0)),1,0)</f>
        <v>0</v>
      </c>
      <c r="H99" s="3">
        <f>IF(AND(IF('차트 정리 표'!$Q$2 = 표메인[[#This Row],[연령대]], 1, 0),IF(COUNT(표장르정리[[#This Row],[Racing]]),1,0)),1,0)</f>
        <v>0</v>
      </c>
      <c r="I99" s="3">
        <f>IF(AND(IF('차트 정리 표'!$Q$2 = 표메인[[#This Row],[연령대]], 1, 0),IF(COUNT(표장르정리[[#This Row],[Sport]]),1,0)),1,0)</f>
        <v>0</v>
      </c>
      <c r="J99" s="3">
        <f>IF(AND(IF('차트 정리 표'!$Q$2 = 표메인[[#This Row],[연령대]], 1, 0),IF(COUNT(표장르정리[[#This Row],[Stealth]]),1,0)),1,0)</f>
        <v>0</v>
      </c>
      <c r="K99" s="3">
        <f>IF(AND(IF('차트 정리 표'!$Q$2 = 표메인[[#This Row],[연령대]], 1, 0),IF(COUNT(표장르정리[[#This Row],[Strategy]]),1,0)),1,0)</f>
        <v>0</v>
      </c>
      <c r="L99" s="3">
        <f>IF(AND(IF('차트 정리 표'!$Q$2 = 표메인[[#This Row],[연령대]], 1, 0),IF(COUNT(표장르정리[[#This Row],[Puzzle]]),1,0)),1,0)</f>
        <v>0</v>
      </c>
      <c r="M99" s="3">
        <f>IF(AND(IF('차트 정리 표'!$Q$2 = 표메인[[#This Row],[연령대]], 1, 0),IF(COUNT(표장르정리[[#This Row],[Board]]),1,0)),1,0)</f>
        <v>0</v>
      </c>
      <c r="N99" s="3">
        <f>IF(AND(IF('차트 정리 표'!$Q$2 = 표메인[[#This Row],[연령대]], 1, 0),IF(COUNT(표장르정리[[#This Row],[Arcade]]),1,0)),1,0)</f>
        <v>0</v>
      </c>
      <c r="O99" s="3">
        <f>IF(AND(IF('차트 정리 표'!$Q$2 = 표메인[[#This Row],[연령대]], 1, 0),IF(COUNT(표장르정리[[#This Row],[Simulation]]),1,0)),1,0)</f>
        <v>0</v>
      </c>
      <c r="P99" s="34">
        <f>IF(AND(IF('차트 정리 표'!$Q$19 = 표메인[[#This Row],[연령대]], 1, 0),IF('차트 정리 표'!$J$20=표메인[[#This Row],[타격감
시각적 효과]],1,0)),1,0)</f>
        <v>0</v>
      </c>
      <c r="Q99" s="34">
        <f>IF(AND(IF('차트 정리 표'!$Q$19 = 표메인[[#This Row],[연령대]], 1, 0),IF('차트 정리 표'!$J$21=표메인[[#This Row],[타격감
시각적 효과]],1,0)),1,0)</f>
        <v>0</v>
      </c>
      <c r="R99" s="34">
        <f>IF(AND(IF('차트 정리 표'!$Q$19 = 표메인[[#This Row],[연령대]], 1, 0),IF('차트 정리 표'!$J$22=표메인[[#This Row],[타격감
시각적 효과]],1,0)),1,0)</f>
        <v>0</v>
      </c>
      <c r="S99" s="34">
        <f>IF(AND(IF('차트 정리 표'!$Q$19 = 표메인[[#This Row],[연령대]], 1, 0),IF('차트 정리 표'!$J$23=표메인[[#This Row],[타격감
시각적 효과]],1,0)),1,0)</f>
        <v>0</v>
      </c>
      <c r="T99" s="34">
        <f>IF(AND(IF('차트 정리 표'!$Q$25 = 표메인[[#This Row],[연령대]], 1, 0),IF('차트 정리 표'!$J$26=표메인[게임몰입도
청각적 효과],1,0)),1,0)</f>
        <v>0</v>
      </c>
      <c r="U99" s="34">
        <f>IF(AND(IF('차트 정리 표'!$Q$25 = 표메인[[#This Row],[연령대]], 1, 0),IF('차트 정리 표'!$J$27=표메인[게임몰입도
청각적 효과],1,0)),1,0)</f>
        <v>0</v>
      </c>
      <c r="V99" s="34">
        <f>IF(AND(IF('차트 정리 표'!$Q$25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표'!$Q$2 = 표메인[[#This Row],[연령대]], 1, 0),IF(COUNT(표장르정리[[#This Row],[RPG]]),1,0)), 1, 0)</f>
        <v>0</v>
      </c>
      <c r="B100" s="3">
        <f>IF(AND(IF('차트 정리 표'!$Q$2 = 표메인[[#This Row],[연령대]], 1, 0),IF(COUNT(표장르정리[[#This Row],[AOS]]),1,0)),1,0)</f>
        <v>0</v>
      </c>
      <c r="C100" s="3">
        <f>IF(AND(IF('차트 정리 표'!$Q$2 = 표메인[[#This Row],[연령대]], 1, 0),IF(COUNT(표장르정리[[#This Row],[FPS]]),1,0)),1,0)</f>
        <v>0</v>
      </c>
      <c r="D100" s="3">
        <f>IF(AND(IF('차트 정리 표'!$Q$2 = 표메인[[#This Row],[연령대]], 1, 0),IF(COUNT(표장르정리[[#This Row],[CCG]]),1,0)),1,0)</f>
        <v>0</v>
      </c>
      <c r="E100" s="3">
        <f>IF(AND(IF('차트 정리 표'!$Q$2 = 표메인[[#This Row],[연령대]], 1, 0),IF(COUNT(표장르정리[[#This Row],[Roguelike]]),1,0)),1,0)</f>
        <v>0</v>
      </c>
      <c r="F100" s="3">
        <f>IF(AND(IF('차트 정리 표'!$Q$2 = 표메인[[#This Row],[연령대]], 1, 0),IF(COUNT(표장르정리[[#This Row],[Soulslike]]),1,0)),1,0)</f>
        <v>0</v>
      </c>
      <c r="G100" s="3">
        <f>IF(AND(IF('차트 정리 표'!$Q$2 = 표메인[[#This Row],[연령대]], 1, 0),IF(COUNT(표장르정리[[#This Row],[Rhythm]]),1,0)),1,0)</f>
        <v>0</v>
      </c>
      <c r="H100" s="3">
        <f>IF(AND(IF('차트 정리 표'!$Q$2 = 표메인[[#This Row],[연령대]], 1, 0),IF(COUNT(표장르정리[[#This Row],[Racing]]),1,0)),1,0)</f>
        <v>0</v>
      </c>
      <c r="I100" s="3">
        <f>IF(AND(IF('차트 정리 표'!$Q$2 = 표메인[[#This Row],[연령대]], 1, 0),IF(COUNT(표장르정리[[#This Row],[Sport]]),1,0)),1,0)</f>
        <v>0</v>
      </c>
      <c r="J100" s="3">
        <f>IF(AND(IF('차트 정리 표'!$Q$2 = 표메인[[#This Row],[연령대]], 1, 0),IF(COUNT(표장르정리[[#This Row],[Stealth]]),1,0)),1,0)</f>
        <v>0</v>
      </c>
      <c r="K100" s="3">
        <f>IF(AND(IF('차트 정리 표'!$Q$2 = 표메인[[#This Row],[연령대]], 1, 0),IF(COUNT(표장르정리[[#This Row],[Strategy]]),1,0)),1,0)</f>
        <v>0</v>
      </c>
      <c r="L100" s="3">
        <f>IF(AND(IF('차트 정리 표'!$Q$2 = 표메인[[#This Row],[연령대]], 1, 0),IF(COUNT(표장르정리[[#This Row],[Puzzle]]),1,0)),1,0)</f>
        <v>0</v>
      </c>
      <c r="M100" s="3">
        <f>IF(AND(IF('차트 정리 표'!$Q$2 = 표메인[[#This Row],[연령대]], 1, 0),IF(COUNT(표장르정리[[#This Row],[Board]]),1,0)),1,0)</f>
        <v>0</v>
      </c>
      <c r="N100" s="3">
        <f>IF(AND(IF('차트 정리 표'!$Q$2 = 표메인[[#This Row],[연령대]], 1, 0),IF(COUNT(표장르정리[[#This Row],[Arcade]]),1,0)),1,0)</f>
        <v>0</v>
      </c>
      <c r="O100" s="3">
        <f>IF(AND(IF('차트 정리 표'!$Q$2 = 표메인[[#This Row],[연령대]], 1, 0),IF(COUNT(표장르정리[[#This Row],[Simulation]]),1,0)),1,0)</f>
        <v>0</v>
      </c>
      <c r="P100" s="34">
        <f>IF(AND(IF('차트 정리 표'!$Q$19 = 표메인[[#This Row],[연령대]], 1, 0),IF('차트 정리 표'!$J$20=표메인[[#This Row],[타격감
시각적 효과]],1,0)),1,0)</f>
        <v>0</v>
      </c>
      <c r="Q100" s="34">
        <f>IF(AND(IF('차트 정리 표'!$Q$19 = 표메인[[#This Row],[연령대]], 1, 0),IF('차트 정리 표'!$J$21=표메인[[#This Row],[타격감
시각적 효과]],1,0)),1,0)</f>
        <v>0</v>
      </c>
      <c r="R100" s="34">
        <f>IF(AND(IF('차트 정리 표'!$Q$19 = 표메인[[#This Row],[연령대]], 1, 0),IF('차트 정리 표'!$J$22=표메인[[#This Row],[타격감
시각적 효과]],1,0)),1,0)</f>
        <v>0</v>
      </c>
      <c r="S100" s="34">
        <f>IF(AND(IF('차트 정리 표'!$Q$19 = 표메인[[#This Row],[연령대]], 1, 0),IF('차트 정리 표'!$J$23=표메인[[#This Row],[타격감
시각적 효과]],1,0)),1,0)</f>
        <v>0</v>
      </c>
      <c r="T100" s="34">
        <f>IF(AND(IF('차트 정리 표'!$Q$25 = 표메인[[#This Row],[연령대]], 1, 0),IF('차트 정리 표'!$J$26=표메인[게임몰입도
청각적 효과],1,0)),1,0)</f>
        <v>0</v>
      </c>
      <c r="U100" s="34">
        <f>IF(AND(IF('차트 정리 표'!$Q$25 = 표메인[[#This Row],[연령대]], 1, 0),IF('차트 정리 표'!$J$27=표메인[게임몰입도
청각적 효과],1,0)),1,0)</f>
        <v>0</v>
      </c>
      <c r="V100" s="34">
        <f>IF(AND(IF('차트 정리 표'!$Q$25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표'!$Q$2 = 표메인[[#This Row],[연령대]], 1, 0),IF(COUNT(표장르정리[[#This Row],[RPG]]),1,0)), 1, 0)</f>
        <v>0</v>
      </c>
      <c r="B101" s="3">
        <f>IF(AND(IF('차트 정리 표'!$Q$2 = 표메인[[#This Row],[연령대]], 1, 0),IF(COUNT(표장르정리[[#This Row],[AOS]]),1,0)),1,0)</f>
        <v>0</v>
      </c>
      <c r="C101" s="3">
        <f>IF(AND(IF('차트 정리 표'!$Q$2 = 표메인[[#This Row],[연령대]], 1, 0),IF(COUNT(표장르정리[[#This Row],[FPS]]),1,0)),1,0)</f>
        <v>0</v>
      </c>
      <c r="D101" s="3">
        <f>IF(AND(IF('차트 정리 표'!$Q$2 = 표메인[[#This Row],[연령대]], 1, 0),IF(COUNT(표장르정리[[#This Row],[CCG]]),1,0)),1,0)</f>
        <v>0</v>
      </c>
      <c r="E101" s="3">
        <f>IF(AND(IF('차트 정리 표'!$Q$2 = 표메인[[#This Row],[연령대]], 1, 0),IF(COUNT(표장르정리[[#This Row],[Roguelike]]),1,0)),1,0)</f>
        <v>0</v>
      </c>
      <c r="F101" s="3">
        <f>IF(AND(IF('차트 정리 표'!$Q$2 = 표메인[[#This Row],[연령대]], 1, 0),IF(COUNT(표장르정리[[#This Row],[Soulslike]]),1,0)),1,0)</f>
        <v>0</v>
      </c>
      <c r="G101" s="3">
        <f>IF(AND(IF('차트 정리 표'!$Q$2 = 표메인[[#This Row],[연령대]], 1, 0),IF(COUNT(표장르정리[[#This Row],[Rhythm]]),1,0)),1,0)</f>
        <v>0</v>
      </c>
      <c r="H101" s="3">
        <f>IF(AND(IF('차트 정리 표'!$Q$2 = 표메인[[#This Row],[연령대]], 1, 0),IF(COUNT(표장르정리[[#This Row],[Racing]]),1,0)),1,0)</f>
        <v>0</v>
      </c>
      <c r="I101" s="3">
        <f>IF(AND(IF('차트 정리 표'!$Q$2 = 표메인[[#This Row],[연령대]], 1, 0),IF(COUNT(표장르정리[[#This Row],[Sport]]),1,0)),1,0)</f>
        <v>0</v>
      </c>
      <c r="J101" s="3">
        <f>IF(AND(IF('차트 정리 표'!$Q$2 = 표메인[[#This Row],[연령대]], 1, 0),IF(COUNT(표장르정리[[#This Row],[Stealth]]),1,0)),1,0)</f>
        <v>0</v>
      </c>
      <c r="K101" s="3">
        <f>IF(AND(IF('차트 정리 표'!$Q$2 = 표메인[[#This Row],[연령대]], 1, 0),IF(COUNT(표장르정리[[#This Row],[Strategy]]),1,0)),1,0)</f>
        <v>0</v>
      </c>
      <c r="L101" s="3">
        <f>IF(AND(IF('차트 정리 표'!$Q$2 = 표메인[[#This Row],[연령대]], 1, 0),IF(COUNT(표장르정리[[#This Row],[Puzzle]]),1,0)),1,0)</f>
        <v>0</v>
      </c>
      <c r="M101" s="3">
        <f>IF(AND(IF('차트 정리 표'!$Q$2 = 표메인[[#This Row],[연령대]], 1, 0),IF(COUNT(표장르정리[[#This Row],[Board]]),1,0)),1,0)</f>
        <v>0</v>
      </c>
      <c r="N101" s="3">
        <f>IF(AND(IF('차트 정리 표'!$Q$2 = 표메인[[#This Row],[연령대]], 1, 0),IF(COUNT(표장르정리[[#This Row],[Arcade]]),1,0)),1,0)</f>
        <v>0</v>
      </c>
      <c r="O101" s="3">
        <f>IF(AND(IF('차트 정리 표'!$Q$2 = 표메인[[#This Row],[연령대]], 1, 0),IF(COUNT(표장르정리[[#This Row],[Simulation]]),1,0)),1,0)</f>
        <v>0</v>
      </c>
      <c r="P101" s="34">
        <f>IF(AND(IF('차트 정리 표'!$Q$19 = 표메인[[#This Row],[연령대]], 1, 0),IF('차트 정리 표'!$J$20=표메인[[#This Row],[타격감
시각적 효과]],1,0)),1,0)</f>
        <v>0</v>
      </c>
      <c r="Q101" s="34">
        <f>IF(AND(IF('차트 정리 표'!$Q$19 = 표메인[[#This Row],[연령대]], 1, 0),IF('차트 정리 표'!$J$21=표메인[[#This Row],[타격감
시각적 효과]],1,0)),1,0)</f>
        <v>0</v>
      </c>
      <c r="R101" s="34">
        <f>IF(AND(IF('차트 정리 표'!$Q$19 = 표메인[[#This Row],[연령대]], 1, 0),IF('차트 정리 표'!$J$22=표메인[[#This Row],[타격감
시각적 효과]],1,0)),1,0)</f>
        <v>0</v>
      </c>
      <c r="S101" s="34">
        <f>IF(AND(IF('차트 정리 표'!$Q$19 = 표메인[[#This Row],[연령대]], 1, 0),IF('차트 정리 표'!$J$23=표메인[[#This Row],[타격감
시각적 효과]],1,0)),1,0)</f>
        <v>0</v>
      </c>
      <c r="T101" s="34">
        <f>IF(AND(IF('차트 정리 표'!$Q$25 = 표메인[[#This Row],[연령대]], 1, 0),IF('차트 정리 표'!$J$26=표메인[게임몰입도
청각적 효과],1,0)),1,0)</f>
        <v>0</v>
      </c>
      <c r="U101" s="34">
        <f>IF(AND(IF('차트 정리 표'!$Q$25 = 표메인[[#This Row],[연령대]], 1, 0),IF('차트 정리 표'!$J$27=표메인[게임몰입도
청각적 효과],1,0)),1,0)</f>
        <v>0</v>
      </c>
      <c r="V101" s="34">
        <f>IF(AND(IF('차트 정리 표'!$Q$25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표'!$Q$2 = 표메인[[#This Row],[연령대]], 1, 0),IF(COUNT(표장르정리[[#This Row],[RPG]]),1,0)), 1, 0)</f>
        <v>0</v>
      </c>
      <c r="B102" s="3">
        <f>IF(AND(IF('차트 정리 표'!$Q$2 = 표메인[[#This Row],[연령대]], 1, 0),IF(COUNT(표장르정리[[#This Row],[AOS]]),1,0)),1,0)</f>
        <v>0</v>
      </c>
      <c r="C102" s="3">
        <f>IF(AND(IF('차트 정리 표'!$Q$2 = 표메인[[#This Row],[연령대]], 1, 0),IF(COUNT(표장르정리[[#This Row],[FPS]]),1,0)),1,0)</f>
        <v>0</v>
      </c>
      <c r="D102" s="3">
        <f>IF(AND(IF('차트 정리 표'!$Q$2 = 표메인[[#This Row],[연령대]], 1, 0),IF(COUNT(표장르정리[[#This Row],[CCG]]),1,0)),1,0)</f>
        <v>0</v>
      </c>
      <c r="E102" s="3">
        <f>IF(AND(IF('차트 정리 표'!$Q$2 = 표메인[[#This Row],[연령대]], 1, 0),IF(COUNT(표장르정리[[#This Row],[Roguelike]]),1,0)),1,0)</f>
        <v>0</v>
      </c>
      <c r="F102" s="3">
        <f>IF(AND(IF('차트 정리 표'!$Q$2 = 표메인[[#This Row],[연령대]], 1, 0),IF(COUNT(표장르정리[[#This Row],[Soulslike]]),1,0)),1,0)</f>
        <v>0</v>
      </c>
      <c r="G102" s="3">
        <f>IF(AND(IF('차트 정리 표'!$Q$2 = 표메인[[#This Row],[연령대]], 1, 0),IF(COUNT(표장르정리[[#This Row],[Rhythm]]),1,0)),1,0)</f>
        <v>0</v>
      </c>
      <c r="H102" s="3">
        <f>IF(AND(IF('차트 정리 표'!$Q$2 = 표메인[[#This Row],[연령대]], 1, 0),IF(COUNT(표장르정리[[#This Row],[Racing]]),1,0)),1,0)</f>
        <v>0</v>
      </c>
      <c r="I102" s="3">
        <f>IF(AND(IF('차트 정리 표'!$Q$2 = 표메인[[#This Row],[연령대]], 1, 0),IF(COUNT(표장르정리[[#This Row],[Sport]]),1,0)),1,0)</f>
        <v>0</v>
      </c>
      <c r="J102" s="3">
        <f>IF(AND(IF('차트 정리 표'!$Q$2 = 표메인[[#This Row],[연령대]], 1, 0),IF(COUNT(표장르정리[[#This Row],[Stealth]]),1,0)),1,0)</f>
        <v>0</v>
      </c>
      <c r="K102" s="3">
        <f>IF(AND(IF('차트 정리 표'!$Q$2 = 표메인[[#This Row],[연령대]], 1, 0),IF(COUNT(표장르정리[[#This Row],[Strategy]]),1,0)),1,0)</f>
        <v>0</v>
      </c>
      <c r="L102" s="3">
        <f>IF(AND(IF('차트 정리 표'!$Q$2 = 표메인[[#This Row],[연령대]], 1, 0),IF(COUNT(표장르정리[[#This Row],[Puzzle]]),1,0)),1,0)</f>
        <v>0</v>
      </c>
      <c r="M102" s="3">
        <f>IF(AND(IF('차트 정리 표'!$Q$2 = 표메인[[#This Row],[연령대]], 1, 0),IF(COUNT(표장르정리[[#This Row],[Board]]),1,0)),1,0)</f>
        <v>0</v>
      </c>
      <c r="N102" s="3">
        <f>IF(AND(IF('차트 정리 표'!$Q$2 = 표메인[[#This Row],[연령대]], 1, 0),IF(COUNT(표장르정리[[#This Row],[Arcade]]),1,0)),1,0)</f>
        <v>0</v>
      </c>
      <c r="O102" s="3">
        <f>IF(AND(IF('차트 정리 표'!$Q$2 = 표메인[[#This Row],[연령대]], 1, 0),IF(COUNT(표장르정리[[#This Row],[Simulation]]),1,0)),1,0)</f>
        <v>0</v>
      </c>
      <c r="P102" s="34">
        <f>IF(AND(IF('차트 정리 표'!$Q$19 = 표메인[[#This Row],[연령대]], 1, 0),IF('차트 정리 표'!$J$20=표메인[[#This Row],[타격감
시각적 효과]],1,0)),1,0)</f>
        <v>0</v>
      </c>
      <c r="Q102" s="34">
        <f>IF(AND(IF('차트 정리 표'!$Q$19 = 표메인[[#This Row],[연령대]], 1, 0),IF('차트 정리 표'!$J$21=표메인[[#This Row],[타격감
시각적 효과]],1,0)),1,0)</f>
        <v>0</v>
      </c>
      <c r="R102" s="34">
        <f>IF(AND(IF('차트 정리 표'!$Q$19 = 표메인[[#This Row],[연령대]], 1, 0),IF('차트 정리 표'!$J$22=표메인[[#This Row],[타격감
시각적 효과]],1,0)),1,0)</f>
        <v>0</v>
      </c>
      <c r="S102" s="34">
        <f>IF(AND(IF('차트 정리 표'!$Q$19 = 표메인[[#This Row],[연령대]], 1, 0),IF('차트 정리 표'!$J$23=표메인[[#This Row],[타격감
시각적 효과]],1,0)),1,0)</f>
        <v>0</v>
      </c>
      <c r="T102" s="34">
        <f>IF(AND(IF('차트 정리 표'!$Q$25 = 표메인[[#This Row],[연령대]], 1, 0),IF('차트 정리 표'!$J$26=표메인[게임몰입도
청각적 효과],1,0)),1,0)</f>
        <v>0</v>
      </c>
      <c r="U102" s="34">
        <f>IF(AND(IF('차트 정리 표'!$Q$25 = 표메인[[#This Row],[연령대]], 1, 0),IF('차트 정리 표'!$J$27=표메인[게임몰입도
청각적 효과],1,0)),1,0)</f>
        <v>0</v>
      </c>
      <c r="V102" s="34">
        <f>IF(AND(IF('차트 정리 표'!$Q$25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표'!$Q$2 = 표메인[[#This Row],[연령대]], 1, 0),IF(COUNT(표장르정리[[#This Row],[RPG]]),1,0)), 1, 0)</f>
        <v>0</v>
      </c>
      <c r="B103" s="3">
        <f>IF(AND(IF('차트 정리 표'!$Q$2 = 표메인[[#This Row],[연령대]], 1, 0),IF(COUNT(표장르정리[[#This Row],[AOS]]),1,0)),1,0)</f>
        <v>0</v>
      </c>
      <c r="C103" s="3">
        <f>IF(AND(IF('차트 정리 표'!$Q$2 = 표메인[[#This Row],[연령대]], 1, 0),IF(COUNT(표장르정리[[#This Row],[FPS]]),1,0)),1,0)</f>
        <v>0</v>
      </c>
      <c r="D103" s="3">
        <f>IF(AND(IF('차트 정리 표'!$Q$2 = 표메인[[#This Row],[연령대]], 1, 0),IF(COUNT(표장르정리[[#This Row],[CCG]]),1,0)),1,0)</f>
        <v>0</v>
      </c>
      <c r="E103" s="3">
        <f>IF(AND(IF('차트 정리 표'!$Q$2 = 표메인[[#This Row],[연령대]], 1, 0),IF(COUNT(표장르정리[[#This Row],[Roguelike]]),1,0)),1,0)</f>
        <v>0</v>
      </c>
      <c r="F103" s="3">
        <f>IF(AND(IF('차트 정리 표'!$Q$2 = 표메인[[#This Row],[연령대]], 1, 0),IF(COUNT(표장르정리[[#This Row],[Soulslike]]),1,0)),1,0)</f>
        <v>0</v>
      </c>
      <c r="G103" s="3">
        <f>IF(AND(IF('차트 정리 표'!$Q$2 = 표메인[[#This Row],[연령대]], 1, 0),IF(COUNT(표장르정리[[#This Row],[Rhythm]]),1,0)),1,0)</f>
        <v>0</v>
      </c>
      <c r="H103" s="3">
        <f>IF(AND(IF('차트 정리 표'!$Q$2 = 표메인[[#This Row],[연령대]], 1, 0),IF(COUNT(표장르정리[[#This Row],[Racing]]),1,0)),1,0)</f>
        <v>0</v>
      </c>
      <c r="I103" s="3">
        <f>IF(AND(IF('차트 정리 표'!$Q$2 = 표메인[[#This Row],[연령대]], 1, 0),IF(COUNT(표장르정리[[#This Row],[Sport]]),1,0)),1,0)</f>
        <v>0</v>
      </c>
      <c r="J103" s="3">
        <f>IF(AND(IF('차트 정리 표'!$Q$2 = 표메인[[#This Row],[연령대]], 1, 0),IF(COUNT(표장르정리[[#This Row],[Stealth]]),1,0)),1,0)</f>
        <v>0</v>
      </c>
      <c r="K103" s="3">
        <f>IF(AND(IF('차트 정리 표'!$Q$2 = 표메인[[#This Row],[연령대]], 1, 0),IF(COUNT(표장르정리[[#This Row],[Strategy]]),1,0)),1,0)</f>
        <v>0</v>
      </c>
      <c r="L103" s="3">
        <f>IF(AND(IF('차트 정리 표'!$Q$2 = 표메인[[#This Row],[연령대]], 1, 0),IF(COUNT(표장르정리[[#This Row],[Puzzle]]),1,0)),1,0)</f>
        <v>0</v>
      </c>
      <c r="M103" s="3">
        <f>IF(AND(IF('차트 정리 표'!$Q$2 = 표메인[[#This Row],[연령대]], 1, 0),IF(COUNT(표장르정리[[#This Row],[Board]]),1,0)),1,0)</f>
        <v>0</v>
      </c>
      <c r="N103" s="3">
        <f>IF(AND(IF('차트 정리 표'!$Q$2 = 표메인[[#This Row],[연령대]], 1, 0),IF(COUNT(표장르정리[[#This Row],[Arcade]]),1,0)),1,0)</f>
        <v>0</v>
      </c>
      <c r="O103" s="3">
        <f>IF(AND(IF('차트 정리 표'!$Q$2 = 표메인[[#This Row],[연령대]], 1, 0),IF(COUNT(표장르정리[[#This Row],[Simulation]]),1,0)),1,0)</f>
        <v>0</v>
      </c>
      <c r="P103" s="34">
        <f>IF(AND(IF('차트 정리 표'!$Q$19 = 표메인[[#This Row],[연령대]], 1, 0),IF('차트 정리 표'!$J$20=표메인[[#This Row],[타격감
시각적 효과]],1,0)),1,0)</f>
        <v>0</v>
      </c>
      <c r="Q103" s="34">
        <f>IF(AND(IF('차트 정리 표'!$Q$19 = 표메인[[#This Row],[연령대]], 1, 0),IF('차트 정리 표'!$J$21=표메인[[#This Row],[타격감
시각적 효과]],1,0)),1,0)</f>
        <v>0</v>
      </c>
      <c r="R103" s="34">
        <f>IF(AND(IF('차트 정리 표'!$Q$19 = 표메인[[#This Row],[연령대]], 1, 0),IF('차트 정리 표'!$J$22=표메인[[#This Row],[타격감
시각적 효과]],1,0)),1,0)</f>
        <v>0</v>
      </c>
      <c r="S103" s="34">
        <f>IF(AND(IF('차트 정리 표'!$Q$19 = 표메인[[#This Row],[연령대]], 1, 0),IF('차트 정리 표'!$J$23=표메인[[#This Row],[타격감
시각적 효과]],1,0)),1,0)</f>
        <v>0</v>
      </c>
      <c r="T103" s="34">
        <f>IF(AND(IF('차트 정리 표'!$Q$25 = 표메인[[#This Row],[연령대]], 1, 0),IF('차트 정리 표'!$J$26=표메인[게임몰입도
청각적 효과],1,0)),1,0)</f>
        <v>0</v>
      </c>
      <c r="U103" s="34">
        <f>IF(AND(IF('차트 정리 표'!$Q$25 = 표메인[[#This Row],[연령대]], 1, 0),IF('차트 정리 표'!$J$27=표메인[게임몰입도
청각적 효과],1,0)),1,0)</f>
        <v>0</v>
      </c>
      <c r="V103" s="34">
        <f>IF(AND(IF('차트 정리 표'!$Q$25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표'!$Q$2 = 표메인[[#This Row],[연령대]], 1, 0),IF(COUNT(표장르정리[[#This Row],[RPG]]),1,0)), 1, 0)</f>
        <v>0</v>
      </c>
      <c r="B104" s="3">
        <f>IF(AND(IF('차트 정리 표'!$Q$2 = 표메인[[#This Row],[연령대]], 1, 0),IF(COUNT(표장르정리[[#This Row],[AOS]]),1,0)),1,0)</f>
        <v>0</v>
      </c>
      <c r="C104" s="3">
        <f>IF(AND(IF('차트 정리 표'!$Q$2 = 표메인[[#This Row],[연령대]], 1, 0),IF(COUNT(표장르정리[[#This Row],[FPS]]),1,0)),1,0)</f>
        <v>0</v>
      </c>
      <c r="D104" s="3">
        <f>IF(AND(IF('차트 정리 표'!$Q$2 = 표메인[[#This Row],[연령대]], 1, 0),IF(COUNT(표장르정리[[#This Row],[CCG]]),1,0)),1,0)</f>
        <v>0</v>
      </c>
      <c r="E104" s="3">
        <f>IF(AND(IF('차트 정리 표'!$Q$2 = 표메인[[#This Row],[연령대]], 1, 0),IF(COUNT(표장르정리[[#This Row],[Roguelike]]),1,0)),1,0)</f>
        <v>0</v>
      </c>
      <c r="F104" s="3">
        <f>IF(AND(IF('차트 정리 표'!$Q$2 = 표메인[[#This Row],[연령대]], 1, 0),IF(COUNT(표장르정리[[#This Row],[Soulslike]]),1,0)),1,0)</f>
        <v>0</v>
      </c>
      <c r="G104" s="3">
        <f>IF(AND(IF('차트 정리 표'!$Q$2 = 표메인[[#This Row],[연령대]], 1, 0),IF(COUNT(표장르정리[[#This Row],[Rhythm]]),1,0)),1,0)</f>
        <v>0</v>
      </c>
      <c r="H104" s="3">
        <f>IF(AND(IF('차트 정리 표'!$Q$2 = 표메인[[#This Row],[연령대]], 1, 0),IF(COUNT(표장르정리[[#This Row],[Racing]]),1,0)),1,0)</f>
        <v>0</v>
      </c>
      <c r="I104" s="3">
        <f>IF(AND(IF('차트 정리 표'!$Q$2 = 표메인[[#This Row],[연령대]], 1, 0),IF(COUNT(표장르정리[[#This Row],[Sport]]),1,0)),1,0)</f>
        <v>0</v>
      </c>
      <c r="J104" s="3">
        <f>IF(AND(IF('차트 정리 표'!$Q$2 = 표메인[[#This Row],[연령대]], 1, 0),IF(COUNT(표장르정리[[#This Row],[Stealth]]),1,0)),1,0)</f>
        <v>0</v>
      </c>
      <c r="K104" s="3">
        <f>IF(AND(IF('차트 정리 표'!$Q$2 = 표메인[[#This Row],[연령대]], 1, 0),IF(COUNT(표장르정리[[#This Row],[Strategy]]),1,0)),1,0)</f>
        <v>0</v>
      </c>
      <c r="L104" s="3">
        <f>IF(AND(IF('차트 정리 표'!$Q$2 = 표메인[[#This Row],[연령대]], 1, 0),IF(COUNT(표장르정리[[#This Row],[Puzzle]]),1,0)),1,0)</f>
        <v>0</v>
      </c>
      <c r="M104" s="3">
        <f>IF(AND(IF('차트 정리 표'!$Q$2 = 표메인[[#This Row],[연령대]], 1, 0),IF(COUNT(표장르정리[[#This Row],[Board]]),1,0)),1,0)</f>
        <v>0</v>
      </c>
      <c r="N104" s="3">
        <f>IF(AND(IF('차트 정리 표'!$Q$2 = 표메인[[#This Row],[연령대]], 1, 0),IF(COUNT(표장르정리[[#This Row],[Arcade]]),1,0)),1,0)</f>
        <v>0</v>
      </c>
      <c r="O104" s="3">
        <f>IF(AND(IF('차트 정리 표'!$Q$2 = 표메인[[#This Row],[연령대]], 1, 0),IF(COUNT(표장르정리[[#This Row],[Simulation]]),1,0)),1,0)</f>
        <v>0</v>
      </c>
      <c r="P104" s="34">
        <f>IF(AND(IF('차트 정리 표'!$Q$19 = 표메인[[#This Row],[연령대]], 1, 0),IF('차트 정리 표'!$J$20=표메인[[#This Row],[타격감
시각적 효과]],1,0)),1,0)</f>
        <v>0</v>
      </c>
      <c r="Q104" s="34">
        <f>IF(AND(IF('차트 정리 표'!$Q$19 = 표메인[[#This Row],[연령대]], 1, 0),IF('차트 정리 표'!$J$21=표메인[[#This Row],[타격감
시각적 효과]],1,0)),1,0)</f>
        <v>0</v>
      </c>
      <c r="R104" s="34">
        <f>IF(AND(IF('차트 정리 표'!$Q$19 = 표메인[[#This Row],[연령대]], 1, 0),IF('차트 정리 표'!$J$22=표메인[[#This Row],[타격감
시각적 효과]],1,0)),1,0)</f>
        <v>0</v>
      </c>
      <c r="S104" s="34">
        <f>IF(AND(IF('차트 정리 표'!$Q$19 = 표메인[[#This Row],[연령대]], 1, 0),IF('차트 정리 표'!$J$23=표메인[[#This Row],[타격감
시각적 효과]],1,0)),1,0)</f>
        <v>0</v>
      </c>
      <c r="T104" s="34">
        <f>IF(AND(IF('차트 정리 표'!$Q$25 = 표메인[[#This Row],[연령대]], 1, 0),IF('차트 정리 표'!$J$26=표메인[게임몰입도
청각적 효과],1,0)),1,0)</f>
        <v>0</v>
      </c>
      <c r="U104" s="34">
        <f>IF(AND(IF('차트 정리 표'!$Q$25 = 표메인[[#This Row],[연령대]], 1, 0),IF('차트 정리 표'!$J$27=표메인[게임몰입도
청각적 효과],1,0)),1,0)</f>
        <v>0</v>
      </c>
      <c r="V104" s="34">
        <f>IF(AND(IF('차트 정리 표'!$Q$25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표'!$Q$2 = 표메인[[#This Row],[연령대]], 1, 0),IF(COUNT(표장르정리[[#This Row],[RPG]]),1,0)), 1, 0)</f>
        <v>0</v>
      </c>
      <c r="B105" s="3">
        <f>IF(AND(IF('차트 정리 표'!$Q$2 = 표메인[[#This Row],[연령대]], 1, 0),IF(COUNT(표장르정리[[#This Row],[AOS]]),1,0)),1,0)</f>
        <v>0</v>
      </c>
      <c r="C105" s="3">
        <f>IF(AND(IF('차트 정리 표'!$Q$2 = 표메인[[#This Row],[연령대]], 1, 0),IF(COUNT(표장르정리[[#This Row],[FPS]]),1,0)),1,0)</f>
        <v>0</v>
      </c>
      <c r="D105" s="3">
        <f>IF(AND(IF('차트 정리 표'!$Q$2 = 표메인[[#This Row],[연령대]], 1, 0),IF(COUNT(표장르정리[[#This Row],[CCG]]),1,0)),1,0)</f>
        <v>0</v>
      </c>
      <c r="E105" s="3">
        <f>IF(AND(IF('차트 정리 표'!$Q$2 = 표메인[[#This Row],[연령대]], 1, 0),IF(COUNT(표장르정리[[#This Row],[Roguelike]]),1,0)),1,0)</f>
        <v>0</v>
      </c>
      <c r="F105" s="3">
        <f>IF(AND(IF('차트 정리 표'!$Q$2 = 표메인[[#This Row],[연령대]], 1, 0),IF(COUNT(표장르정리[[#This Row],[Soulslike]]),1,0)),1,0)</f>
        <v>0</v>
      </c>
      <c r="G105" s="3">
        <f>IF(AND(IF('차트 정리 표'!$Q$2 = 표메인[[#This Row],[연령대]], 1, 0),IF(COUNT(표장르정리[[#This Row],[Rhythm]]),1,0)),1,0)</f>
        <v>0</v>
      </c>
      <c r="H105" s="3">
        <f>IF(AND(IF('차트 정리 표'!$Q$2 = 표메인[[#This Row],[연령대]], 1, 0),IF(COUNT(표장르정리[[#This Row],[Racing]]),1,0)),1,0)</f>
        <v>0</v>
      </c>
      <c r="I105" s="3">
        <f>IF(AND(IF('차트 정리 표'!$Q$2 = 표메인[[#This Row],[연령대]], 1, 0),IF(COUNT(표장르정리[[#This Row],[Sport]]),1,0)),1,0)</f>
        <v>0</v>
      </c>
      <c r="J105" s="3">
        <f>IF(AND(IF('차트 정리 표'!$Q$2 = 표메인[[#This Row],[연령대]], 1, 0),IF(COUNT(표장르정리[[#This Row],[Stealth]]),1,0)),1,0)</f>
        <v>0</v>
      </c>
      <c r="K105" s="3">
        <f>IF(AND(IF('차트 정리 표'!$Q$2 = 표메인[[#This Row],[연령대]], 1, 0),IF(COUNT(표장르정리[[#This Row],[Strategy]]),1,0)),1,0)</f>
        <v>0</v>
      </c>
      <c r="L105" s="3">
        <f>IF(AND(IF('차트 정리 표'!$Q$2 = 표메인[[#This Row],[연령대]], 1, 0),IF(COUNT(표장르정리[[#This Row],[Puzzle]]),1,0)),1,0)</f>
        <v>0</v>
      </c>
      <c r="M105" s="3">
        <f>IF(AND(IF('차트 정리 표'!$Q$2 = 표메인[[#This Row],[연령대]], 1, 0),IF(COUNT(표장르정리[[#This Row],[Board]]),1,0)),1,0)</f>
        <v>0</v>
      </c>
      <c r="N105" s="3">
        <f>IF(AND(IF('차트 정리 표'!$Q$2 = 표메인[[#This Row],[연령대]], 1, 0),IF(COUNT(표장르정리[[#This Row],[Arcade]]),1,0)),1,0)</f>
        <v>0</v>
      </c>
      <c r="O105" s="3">
        <f>IF(AND(IF('차트 정리 표'!$Q$2 = 표메인[[#This Row],[연령대]], 1, 0),IF(COUNT(표장르정리[[#This Row],[Simulation]]),1,0)),1,0)</f>
        <v>0</v>
      </c>
      <c r="P105" s="34">
        <f>IF(AND(IF('차트 정리 표'!$Q$19 = 표메인[[#This Row],[연령대]], 1, 0),IF('차트 정리 표'!$J$20=표메인[[#This Row],[타격감
시각적 효과]],1,0)),1,0)</f>
        <v>0</v>
      </c>
      <c r="Q105" s="34">
        <f>IF(AND(IF('차트 정리 표'!$Q$19 = 표메인[[#This Row],[연령대]], 1, 0),IF('차트 정리 표'!$J$21=표메인[[#This Row],[타격감
시각적 효과]],1,0)),1,0)</f>
        <v>0</v>
      </c>
      <c r="R105" s="34">
        <f>IF(AND(IF('차트 정리 표'!$Q$19 = 표메인[[#This Row],[연령대]], 1, 0),IF('차트 정리 표'!$J$22=표메인[[#This Row],[타격감
시각적 효과]],1,0)),1,0)</f>
        <v>0</v>
      </c>
      <c r="S105" s="34">
        <f>IF(AND(IF('차트 정리 표'!$Q$19 = 표메인[[#This Row],[연령대]], 1, 0),IF('차트 정리 표'!$J$23=표메인[[#This Row],[타격감
시각적 효과]],1,0)),1,0)</f>
        <v>0</v>
      </c>
      <c r="T105" s="34">
        <f>IF(AND(IF('차트 정리 표'!$Q$25 = 표메인[[#This Row],[연령대]], 1, 0),IF('차트 정리 표'!$J$26=표메인[게임몰입도
청각적 효과],1,0)),1,0)</f>
        <v>0</v>
      </c>
      <c r="U105" s="34">
        <f>IF(AND(IF('차트 정리 표'!$Q$25 = 표메인[[#This Row],[연령대]], 1, 0),IF('차트 정리 표'!$J$27=표메인[게임몰입도
청각적 효과],1,0)),1,0)</f>
        <v>0</v>
      </c>
      <c r="V105" s="34">
        <f>IF(AND(IF('차트 정리 표'!$Q$25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표'!$Q$2 = 표메인[[#This Row],[연령대]], 1, 0),IF(COUNT(표장르정리[[#This Row],[RPG]]),1,0)), 1, 0)</f>
        <v>0</v>
      </c>
      <c r="B106" s="3">
        <f>IF(AND(IF('차트 정리 표'!$Q$2 = 표메인[[#This Row],[연령대]], 1, 0),IF(COUNT(표장르정리[[#This Row],[AOS]]),1,0)),1,0)</f>
        <v>0</v>
      </c>
      <c r="C106" s="3">
        <f>IF(AND(IF('차트 정리 표'!$Q$2 = 표메인[[#This Row],[연령대]], 1, 0),IF(COUNT(표장르정리[[#This Row],[FPS]]),1,0)),1,0)</f>
        <v>0</v>
      </c>
      <c r="D106" s="3">
        <f>IF(AND(IF('차트 정리 표'!$Q$2 = 표메인[[#This Row],[연령대]], 1, 0),IF(COUNT(표장르정리[[#This Row],[CCG]]),1,0)),1,0)</f>
        <v>0</v>
      </c>
      <c r="E106" s="3">
        <f>IF(AND(IF('차트 정리 표'!$Q$2 = 표메인[[#This Row],[연령대]], 1, 0),IF(COUNT(표장르정리[[#This Row],[Roguelike]]),1,0)),1,0)</f>
        <v>0</v>
      </c>
      <c r="F106" s="3">
        <f>IF(AND(IF('차트 정리 표'!$Q$2 = 표메인[[#This Row],[연령대]], 1, 0),IF(COUNT(표장르정리[[#This Row],[Soulslike]]),1,0)),1,0)</f>
        <v>0</v>
      </c>
      <c r="G106" s="3">
        <f>IF(AND(IF('차트 정리 표'!$Q$2 = 표메인[[#This Row],[연령대]], 1, 0),IF(COUNT(표장르정리[[#This Row],[Rhythm]]),1,0)),1,0)</f>
        <v>0</v>
      </c>
      <c r="H106" s="3">
        <f>IF(AND(IF('차트 정리 표'!$Q$2 = 표메인[[#This Row],[연령대]], 1, 0),IF(COUNT(표장르정리[[#This Row],[Racing]]),1,0)),1,0)</f>
        <v>0</v>
      </c>
      <c r="I106" s="3">
        <f>IF(AND(IF('차트 정리 표'!$Q$2 = 표메인[[#This Row],[연령대]], 1, 0),IF(COUNT(표장르정리[[#This Row],[Sport]]),1,0)),1,0)</f>
        <v>0</v>
      </c>
      <c r="J106" s="3">
        <f>IF(AND(IF('차트 정리 표'!$Q$2 = 표메인[[#This Row],[연령대]], 1, 0),IF(COUNT(표장르정리[[#This Row],[Stealth]]),1,0)),1,0)</f>
        <v>0</v>
      </c>
      <c r="K106" s="3">
        <f>IF(AND(IF('차트 정리 표'!$Q$2 = 표메인[[#This Row],[연령대]], 1, 0),IF(COUNT(표장르정리[[#This Row],[Strategy]]),1,0)),1,0)</f>
        <v>0</v>
      </c>
      <c r="L106" s="3">
        <f>IF(AND(IF('차트 정리 표'!$Q$2 = 표메인[[#This Row],[연령대]], 1, 0),IF(COUNT(표장르정리[[#This Row],[Puzzle]]),1,0)),1,0)</f>
        <v>0</v>
      </c>
      <c r="M106" s="3">
        <f>IF(AND(IF('차트 정리 표'!$Q$2 = 표메인[[#This Row],[연령대]], 1, 0),IF(COUNT(표장르정리[[#This Row],[Board]]),1,0)),1,0)</f>
        <v>0</v>
      </c>
      <c r="N106" s="3">
        <f>IF(AND(IF('차트 정리 표'!$Q$2 = 표메인[[#This Row],[연령대]], 1, 0),IF(COUNT(표장르정리[[#This Row],[Arcade]]),1,0)),1,0)</f>
        <v>0</v>
      </c>
      <c r="O106" s="3">
        <f>IF(AND(IF('차트 정리 표'!$Q$2 = 표메인[[#This Row],[연령대]], 1, 0),IF(COUNT(표장르정리[[#This Row],[Simulation]]),1,0)),1,0)</f>
        <v>0</v>
      </c>
      <c r="P106" s="34">
        <f>IF(AND(IF('차트 정리 표'!$Q$19 = 표메인[[#This Row],[연령대]], 1, 0),IF('차트 정리 표'!$J$20=표메인[[#This Row],[타격감
시각적 효과]],1,0)),1,0)</f>
        <v>0</v>
      </c>
      <c r="Q106" s="34">
        <f>IF(AND(IF('차트 정리 표'!$Q$19 = 표메인[[#This Row],[연령대]], 1, 0),IF('차트 정리 표'!$J$21=표메인[[#This Row],[타격감
시각적 효과]],1,0)),1,0)</f>
        <v>0</v>
      </c>
      <c r="R106" s="34">
        <f>IF(AND(IF('차트 정리 표'!$Q$19 = 표메인[[#This Row],[연령대]], 1, 0),IF('차트 정리 표'!$J$22=표메인[[#This Row],[타격감
시각적 효과]],1,0)),1,0)</f>
        <v>0</v>
      </c>
      <c r="S106" s="34">
        <f>IF(AND(IF('차트 정리 표'!$Q$19 = 표메인[[#This Row],[연령대]], 1, 0),IF('차트 정리 표'!$J$23=표메인[[#This Row],[타격감
시각적 효과]],1,0)),1,0)</f>
        <v>0</v>
      </c>
      <c r="T106" s="34">
        <f>IF(AND(IF('차트 정리 표'!$Q$25 = 표메인[[#This Row],[연령대]], 1, 0),IF('차트 정리 표'!$J$26=표메인[게임몰입도
청각적 효과],1,0)),1,0)</f>
        <v>0</v>
      </c>
      <c r="U106" s="34">
        <f>IF(AND(IF('차트 정리 표'!$Q$25 = 표메인[[#This Row],[연령대]], 1, 0),IF('차트 정리 표'!$J$27=표메인[게임몰입도
청각적 효과],1,0)),1,0)</f>
        <v>0</v>
      </c>
      <c r="V106" s="34">
        <f>IF(AND(IF('차트 정리 표'!$Q$25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표'!$Q$2 = 표메인[[#This Row],[연령대]], 1, 0),IF(COUNT(표장르정리[[#This Row],[RPG]]),1,0)), 1, 0)</f>
        <v>0</v>
      </c>
      <c r="B107" s="3">
        <f>IF(AND(IF('차트 정리 표'!$Q$2 = 표메인[[#This Row],[연령대]], 1, 0),IF(COUNT(표장르정리[[#This Row],[AOS]]),1,0)),1,0)</f>
        <v>0</v>
      </c>
      <c r="C107" s="3">
        <f>IF(AND(IF('차트 정리 표'!$Q$2 = 표메인[[#This Row],[연령대]], 1, 0),IF(COUNT(표장르정리[[#This Row],[FPS]]),1,0)),1,0)</f>
        <v>0</v>
      </c>
      <c r="D107" s="3">
        <f>IF(AND(IF('차트 정리 표'!$Q$2 = 표메인[[#This Row],[연령대]], 1, 0),IF(COUNT(표장르정리[[#This Row],[CCG]]),1,0)),1,0)</f>
        <v>0</v>
      </c>
      <c r="E107" s="3">
        <f>IF(AND(IF('차트 정리 표'!$Q$2 = 표메인[[#This Row],[연령대]], 1, 0),IF(COUNT(표장르정리[[#This Row],[Roguelike]]),1,0)),1,0)</f>
        <v>0</v>
      </c>
      <c r="F107" s="3">
        <f>IF(AND(IF('차트 정리 표'!$Q$2 = 표메인[[#This Row],[연령대]], 1, 0),IF(COUNT(표장르정리[[#This Row],[Soulslike]]),1,0)),1,0)</f>
        <v>0</v>
      </c>
      <c r="G107" s="3">
        <f>IF(AND(IF('차트 정리 표'!$Q$2 = 표메인[[#This Row],[연령대]], 1, 0),IF(COUNT(표장르정리[[#This Row],[Rhythm]]),1,0)),1,0)</f>
        <v>0</v>
      </c>
      <c r="H107" s="3">
        <f>IF(AND(IF('차트 정리 표'!$Q$2 = 표메인[[#This Row],[연령대]], 1, 0),IF(COUNT(표장르정리[[#This Row],[Racing]]),1,0)),1,0)</f>
        <v>0</v>
      </c>
      <c r="I107" s="3">
        <f>IF(AND(IF('차트 정리 표'!$Q$2 = 표메인[[#This Row],[연령대]], 1, 0),IF(COUNT(표장르정리[[#This Row],[Sport]]),1,0)),1,0)</f>
        <v>0</v>
      </c>
      <c r="J107" s="3">
        <f>IF(AND(IF('차트 정리 표'!$Q$2 = 표메인[[#This Row],[연령대]], 1, 0),IF(COUNT(표장르정리[[#This Row],[Stealth]]),1,0)),1,0)</f>
        <v>0</v>
      </c>
      <c r="K107" s="3">
        <f>IF(AND(IF('차트 정리 표'!$Q$2 = 표메인[[#This Row],[연령대]], 1, 0),IF(COUNT(표장르정리[[#This Row],[Strategy]]),1,0)),1,0)</f>
        <v>0</v>
      </c>
      <c r="L107" s="3">
        <f>IF(AND(IF('차트 정리 표'!$Q$2 = 표메인[[#This Row],[연령대]], 1, 0),IF(COUNT(표장르정리[[#This Row],[Puzzle]]),1,0)),1,0)</f>
        <v>0</v>
      </c>
      <c r="M107" s="3">
        <f>IF(AND(IF('차트 정리 표'!$Q$2 = 표메인[[#This Row],[연령대]], 1, 0),IF(COUNT(표장르정리[[#This Row],[Board]]),1,0)),1,0)</f>
        <v>0</v>
      </c>
      <c r="N107" s="3">
        <f>IF(AND(IF('차트 정리 표'!$Q$2 = 표메인[[#This Row],[연령대]], 1, 0),IF(COUNT(표장르정리[[#This Row],[Arcade]]),1,0)),1,0)</f>
        <v>0</v>
      </c>
      <c r="O107" s="3">
        <f>IF(AND(IF('차트 정리 표'!$Q$2 = 표메인[[#This Row],[연령대]], 1, 0),IF(COUNT(표장르정리[[#This Row],[Simulation]]),1,0)),1,0)</f>
        <v>0</v>
      </c>
      <c r="P107" s="34">
        <f>IF(AND(IF('차트 정리 표'!$Q$19 = 표메인[[#This Row],[연령대]], 1, 0),IF('차트 정리 표'!$J$20=표메인[[#This Row],[타격감
시각적 효과]],1,0)),1,0)</f>
        <v>0</v>
      </c>
      <c r="Q107" s="34">
        <f>IF(AND(IF('차트 정리 표'!$Q$19 = 표메인[[#This Row],[연령대]], 1, 0),IF('차트 정리 표'!$J$21=표메인[[#This Row],[타격감
시각적 효과]],1,0)),1,0)</f>
        <v>0</v>
      </c>
      <c r="R107" s="34">
        <f>IF(AND(IF('차트 정리 표'!$Q$19 = 표메인[[#This Row],[연령대]], 1, 0),IF('차트 정리 표'!$J$22=표메인[[#This Row],[타격감
시각적 효과]],1,0)),1,0)</f>
        <v>0</v>
      </c>
      <c r="S107" s="34">
        <f>IF(AND(IF('차트 정리 표'!$Q$19 = 표메인[[#This Row],[연령대]], 1, 0),IF('차트 정리 표'!$J$23=표메인[[#This Row],[타격감
시각적 효과]],1,0)),1,0)</f>
        <v>0</v>
      </c>
      <c r="T107" s="34">
        <f>IF(AND(IF('차트 정리 표'!$Q$25 = 표메인[[#This Row],[연령대]], 1, 0),IF('차트 정리 표'!$J$26=표메인[게임몰입도
청각적 효과],1,0)),1,0)</f>
        <v>0</v>
      </c>
      <c r="U107" s="34">
        <f>IF(AND(IF('차트 정리 표'!$Q$25 = 표메인[[#This Row],[연령대]], 1, 0),IF('차트 정리 표'!$J$27=표메인[게임몰입도
청각적 효과],1,0)),1,0)</f>
        <v>0</v>
      </c>
      <c r="V107" s="34">
        <f>IF(AND(IF('차트 정리 표'!$Q$25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표'!$Q$2 = 표메인[[#This Row],[연령대]], 1, 0),IF(COUNT(표장르정리[[#This Row],[RPG]]),1,0)), 1, 0)</f>
        <v>0</v>
      </c>
      <c r="B108" s="3">
        <f>IF(AND(IF('차트 정리 표'!$Q$2 = 표메인[[#This Row],[연령대]], 1, 0),IF(COUNT(표장르정리[[#This Row],[AOS]]),1,0)),1,0)</f>
        <v>0</v>
      </c>
      <c r="C108" s="3">
        <f>IF(AND(IF('차트 정리 표'!$Q$2 = 표메인[[#This Row],[연령대]], 1, 0),IF(COUNT(표장르정리[[#This Row],[FPS]]),1,0)),1,0)</f>
        <v>0</v>
      </c>
      <c r="D108" s="3">
        <f>IF(AND(IF('차트 정리 표'!$Q$2 = 표메인[[#This Row],[연령대]], 1, 0),IF(COUNT(표장르정리[[#This Row],[CCG]]),1,0)),1,0)</f>
        <v>0</v>
      </c>
      <c r="E108" s="3">
        <f>IF(AND(IF('차트 정리 표'!$Q$2 = 표메인[[#This Row],[연령대]], 1, 0),IF(COUNT(표장르정리[[#This Row],[Roguelike]]),1,0)),1,0)</f>
        <v>0</v>
      </c>
      <c r="F108" s="3">
        <f>IF(AND(IF('차트 정리 표'!$Q$2 = 표메인[[#This Row],[연령대]], 1, 0),IF(COUNT(표장르정리[[#This Row],[Soulslike]]),1,0)),1,0)</f>
        <v>0</v>
      </c>
      <c r="G108" s="3">
        <f>IF(AND(IF('차트 정리 표'!$Q$2 = 표메인[[#This Row],[연령대]], 1, 0),IF(COUNT(표장르정리[[#This Row],[Rhythm]]),1,0)),1,0)</f>
        <v>0</v>
      </c>
      <c r="H108" s="3">
        <f>IF(AND(IF('차트 정리 표'!$Q$2 = 표메인[[#This Row],[연령대]], 1, 0),IF(COUNT(표장르정리[[#This Row],[Racing]]),1,0)),1,0)</f>
        <v>0</v>
      </c>
      <c r="I108" s="3">
        <f>IF(AND(IF('차트 정리 표'!$Q$2 = 표메인[[#This Row],[연령대]], 1, 0),IF(COUNT(표장르정리[[#This Row],[Sport]]),1,0)),1,0)</f>
        <v>0</v>
      </c>
      <c r="J108" s="3">
        <f>IF(AND(IF('차트 정리 표'!$Q$2 = 표메인[[#This Row],[연령대]], 1, 0),IF(COUNT(표장르정리[[#This Row],[Stealth]]),1,0)),1,0)</f>
        <v>0</v>
      </c>
      <c r="K108" s="3">
        <f>IF(AND(IF('차트 정리 표'!$Q$2 = 표메인[[#This Row],[연령대]], 1, 0),IF(COUNT(표장르정리[[#This Row],[Strategy]]),1,0)),1,0)</f>
        <v>0</v>
      </c>
      <c r="L108" s="3">
        <f>IF(AND(IF('차트 정리 표'!$Q$2 = 표메인[[#This Row],[연령대]], 1, 0),IF(COUNT(표장르정리[[#This Row],[Puzzle]]),1,0)),1,0)</f>
        <v>0</v>
      </c>
      <c r="M108" s="3">
        <f>IF(AND(IF('차트 정리 표'!$Q$2 = 표메인[[#This Row],[연령대]], 1, 0),IF(COUNT(표장르정리[[#This Row],[Board]]),1,0)),1,0)</f>
        <v>0</v>
      </c>
      <c r="N108" s="3">
        <f>IF(AND(IF('차트 정리 표'!$Q$2 = 표메인[[#This Row],[연령대]], 1, 0),IF(COUNT(표장르정리[[#This Row],[Arcade]]),1,0)),1,0)</f>
        <v>0</v>
      </c>
      <c r="O108" s="3">
        <f>IF(AND(IF('차트 정리 표'!$Q$2 = 표메인[[#This Row],[연령대]], 1, 0),IF(COUNT(표장르정리[[#This Row],[Simulation]]),1,0)),1,0)</f>
        <v>0</v>
      </c>
      <c r="P108" s="34">
        <f>IF(AND(IF('차트 정리 표'!$Q$19 = 표메인[[#This Row],[연령대]], 1, 0),IF('차트 정리 표'!$J$20=표메인[[#This Row],[타격감
시각적 효과]],1,0)),1,0)</f>
        <v>0</v>
      </c>
      <c r="Q108" s="34">
        <f>IF(AND(IF('차트 정리 표'!$Q$19 = 표메인[[#This Row],[연령대]], 1, 0),IF('차트 정리 표'!$J$21=표메인[[#This Row],[타격감
시각적 효과]],1,0)),1,0)</f>
        <v>0</v>
      </c>
      <c r="R108" s="34">
        <f>IF(AND(IF('차트 정리 표'!$Q$19 = 표메인[[#This Row],[연령대]], 1, 0),IF('차트 정리 표'!$J$22=표메인[[#This Row],[타격감
시각적 효과]],1,0)),1,0)</f>
        <v>0</v>
      </c>
      <c r="S108" s="34">
        <f>IF(AND(IF('차트 정리 표'!$Q$19 = 표메인[[#This Row],[연령대]], 1, 0),IF('차트 정리 표'!$J$23=표메인[[#This Row],[타격감
시각적 효과]],1,0)),1,0)</f>
        <v>0</v>
      </c>
      <c r="T108" s="34">
        <f>IF(AND(IF('차트 정리 표'!$Q$25 = 표메인[[#This Row],[연령대]], 1, 0),IF('차트 정리 표'!$J$26=표메인[게임몰입도
청각적 효과],1,0)),1,0)</f>
        <v>0</v>
      </c>
      <c r="U108" s="34">
        <f>IF(AND(IF('차트 정리 표'!$Q$25 = 표메인[[#This Row],[연령대]], 1, 0),IF('차트 정리 표'!$J$27=표메인[게임몰입도
청각적 효과],1,0)),1,0)</f>
        <v>0</v>
      </c>
      <c r="V108" s="34">
        <f>IF(AND(IF('차트 정리 표'!$Q$25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표'!$Q$2 = 표메인[[#This Row],[연령대]], 1, 0),IF(COUNT(표장르정리[[#This Row],[RPG]]),1,0)), 1, 0)</f>
        <v>0</v>
      </c>
      <c r="B109" s="3">
        <f>IF(AND(IF('차트 정리 표'!$Q$2 = 표메인[[#This Row],[연령대]], 1, 0),IF(COUNT(표장르정리[[#This Row],[AOS]]),1,0)),1,0)</f>
        <v>0</v>
      </c>
      <c r="C109" s="3">
        <f>IF(AND(IF('차트 정리 표'!$Q$2 = 표메인[[#This Row],[연령대]], 1, 0),IF(COUNT(표장르정리[[#This Row],[FPS]]),1,0)),1,0)</f>
        <v>0</v>
      </c>
      <c r="D109" s="3">
        <f>IF(AND(IF('차트 정리 표'!$Q$2 = 표메인[[#This Row],[연령대]], 1, 0),IF(COUNT(표장르정리[[#This Row],[CCG]]),1,0)),1,0)</f>
        <v>0</v>
      </c>
      <c r="E109" s="3">
        <f>IF(AND(IF('차트 정리 표'!$Q$2 = 표메인[[#This Row],[연령대]], 1, 0),IF(COUNT(표장르정리[[#This Row],[Roguelike]]),1,0)),1,0)</f>
        <v>0</v>
      </c>
      <c r="F109" s="3">
        <f>IF(AND(IF('차트 정리 표'!$Q$2 = 표메인[[#This Row],[연령대]], 1, 0),IF(COUNT(표장르정리[[#This Row],[Soulslike]]),1,0)),1,0)</f>
        <v>0</v>
      </c>
      <c r="G109" s="3">
        <f>IF(AND(IF('차트 정리 표'!$Q$2 = 표메인[[#This Row],[연령대]], 1, 0),IF(COUNT(표장르정리[[#This Row],[Rhythm]]),1,0)),1,0)</f>
        <v>0</v>
      </c>
      <c r="H109" s="3">
        <f>IF(AND(IF('차트 정리 표'!$Q$2 = 표메인[[#This Row],[연령대]], 1, 0),IF(COUNT(표장르정리[[#This Row],[Racing]]),1,0)),1,0)</f>
        <v>0</v>
      </c>
      <c r="I109" s="3">
        <f>IF(AND(IF('차트 정리 표'!$Q$2 = 표메인[[#This Row],[연령대]], 1, 0),IF(COUNT(표장르정리[[#This Row],[Sport]]),1,0)),1,0)</f>
        <v>0</v>
      </c>
      <c r="J109" s="3">
        <f>IF(AND(IF('차트 정리 표'!$Q$2 = 표메인[[#This Row],[연령대]], 1, 0),IF(COUNT(표장르정리[[#This Row],[Stealth]]),1,0)),1,0)</f>
        <v>0</v>
      </c>
      <c r="K109" s="3">
        <f>IF(AND(IF('차트 정리 표'!$Q$2 = 표메인[[#This Row],[연령대]], 1, 0),IF(COUNT(표장르정리[[#This Row],[Strategy]]),1,0)),1,0)</f>
        <v>0</v>
      </c>
      <c r="L109" s="3">
        <f>IF(AND(IF('차트 정리 표'!$Q$2 = 표메인[[#This Row],[연령대]], 1, 0),IF(COUNT(표장르정리[[#This Row],[Puzzle]]),1,0)),1,0)</f>
        <v>0</v>
      </c>
      <c r="M109" s="3">
        <f>IF(AND(IF('차트 정리 표'!$Q$2 = 표메인[[#This Row],[연령대]], 1, 0),IF(COUNT(표장르정리[[#This Row],[Board]]),1,0)),1,0)</f>
        <v>0</v>
      </c>
      <c r="N109" s="3">
        <f>IF(AND(IF('차트 정리 표'!$Q$2 = 표메인[[#This Row],[연령대]], 1, 0),IF(COUNT(표장르정리[[#This Row],[Arcade]]),1,0)),1,0)</f>
        <v>0</v>
      </c>
      <c r="O109" s="3">
        <f>IF(AND(IF('차트 정리 표'!$Q$2 = 표메인[[#This Row],[연령대]], 1, 0),IF(COUNT(표장르정리[[#This Row],[Simulation]]),1,0)),1,0)</f>
        <v>0</v>
      </c>
      <c r="P109" s="34">
        <f>IF(AND(IF('차트 정리 표'!$Q$19 = 표메인[[#This Row],[연령대]], 1, 0),IF('차트 정리 표'!$J$20=표메인[[#This Row],[타격감
시각적 효과]],1,0)),1,0)</f>
        <v>0</v>
      </c>
      <c r="Q109" s="34">
        <f>IF(AND(IF('차트 정리 표'!$Q$19 = 표메인[[#This Row],[연령대]], 1, 0),IF('차트 정리 표'!$J$21=표메인[[#This Row],[타격감
시각적 효과]],1,0)),1,0)</f>
        <v>0</v>
      </c>
      <c r="R109" s="34">
        <f>IF(AND(IF('차트 정리 표'!$Q$19 = 표메인[[#This Row],[연령대]], 1, 0),IF('차트 정리 표'!$J$22=표메인[[#This Row],[타격감
시각적 효과]],1,0)),1,0)</f>
        <v>0</v>
      </c>
      <c r="S109" s="34">
        <f>IF(AND(IF('차트 정리 표'!$Q$19 = 표메인[[#This Row],[연령대]], 1, 0),IF('차트 정리 표'!$J$23=표메인[[#This Row],[타격감
시각적 효과]],1,0)),1,0)</f>
        <v>0</v>
      </c>
      <c r="T109" s="34">
        <f>IF(AND(IF('차트 정리 표'!$Q$25 = 표메인[[#This Row],[연령대]], 1, 0),IF('차트 정리 표'!$J$26=표메인[게임몰입도
청각적 효과],1,0)),1,0)</f>
        <v>0</v>
      </c>
      <c r="U109" s="34">
        <f>IF(AND(IF('차트 정리 표'!$Q$25 = 표메인[[#This Row],[연령대]], 1, 0),IF('차트 정리 표'!$J$27=표메인[게임몰입도
청각적 효과],1,0)),1,0)</f>
        <v>0</v>
      </c>
      <c r="V109" s="34">
        <f>IF(AND(IF('차트 정리 표'!$Q$25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표'!$Q$2 = 표메인[[#This Row],[연령대]], 1, 0),IF(COUNT(표장르정리[[#This Row],[RPG]]),1,0)), 1, 0)</f>
        <v>0</v>
      </c>
      <c r="B110" s="3">
        <f>IF(AND(IF('차트 정리 표'!$Q$2 = 표메인[[#This Row],[연령대]], 1, 0),IF(COUNT(표장르정리[[#This Row],[AOS]]),1,0)),1,0)</f>
        <v>0</v>
      </c>
      <c r="C110" s="3">
        <f>IF(AND(IF('차트 정리 표'!$Q$2 = 표메인[[#This Row],[연령대]], 1, 0),IF(COUNT(표장르정리[[#This Row],[FPS]]),1,0)),1,0)</f>
        <v>0</v>
      </c>
      <c r="D110" s="3">
        <f>IF(AND(IF('차트 정리 표'!$Q$2 = 표메인[[#This Row],[연령대]], 1, 0),IF(COUNT(표장르정리[[#This Row],[CCG]]),1,0)),1,0)</f>
        <v>0</v>
      </c>
      <c r="E110" s="3">
        <f>IF(AND(IF('차트 정리 표'!$Q$2 = 표메인[[#This Row],[연령대]], 1, 0),IF(COUNT(표장르정리[[#This Row],[Roguelike]]),1,0)),1,0)</f>
        <v>0</v>
      </c>
      <c r="F110" s="3">
        <f>IF(AND(IF('차트 정리 표'!$Q$2 = 표메인[[#This Row],[연령대]], 1, 0),IF(COUNT(표장르정리[[#This Row],[Soulslike]]),1,0)),1,0)</f>
        <v>0</v>
      </c>
      <c r="G110" s="3">
        <f>IF(AND(IF('차트 정리 표'!$Q$2 = 표메인[[#This Row],[연령대]], 1, 0),IF(COUNT(표장르정리[[#This Row],[Rhythm]]),1,0)),1,0)</f>
        <v>0</v>
      </c>
      <c r="H110" s="3">
        <f>IF(AND(IF('차트 정리 표'!$Q$2 = 표메인[[#This Row],[연령대]], 1, 0),IF(COUNT(표장르정리[[#This Row],[Racing]]),1,0)),1,0)</f>
        <v>0</v>
      </c>
      <c r="I110" s="3">
        <f>IF(AND(IF('차트 정리 표'!$Q$2 = 표메인[[#This Row],[연령대]], 1, 0),IF(COUNT(표장르정리[[#This Row],[Sport]]),1,0)),1,0)</f>
        <v>0</v>
      </c>
      <c r="J110" s="3">
        <f>IF(AND(IF('차트 정리 표'!$Q$2 = 표메인[[#This Row],[연령대]], 1, 0),IF(COUNT(표장르정리[[#This Row],[Stealth]]),1,0)),1,0)</f>
        <v>0</v>
      </c>
      <c r="K110" s="3">
        <f>IF(AND(IF('차트 정리 표'!$Q$2 = 표메인[[#This Row],[연령대]], 1, 0),IF(COUNT(표장르정리[[#This Row],[Strategy]]),1,0)),1,0)</f>
        <v>0</v>
      </c>
      <c r="L110" s="3">
        <f>IF(AND(IF('차트 정리 표'!$Q$2 = 표메인[[#This Row],[연령대]], 1, 0),IF(COUNT(표장르정리[[#This Row],[Puzzle]]),1,0)),1,0)</f>
        <v>0</v>
      </c>
      <c r="M110" s="3">
        <f>IF(AND(IF('차트 정리 표'!$Q$2 = 표메인[[#This Row],[연령대]], 1, 0),IF(COUNT(표장르정리[[#This Row],[Board]]),1,0)),1,0)</f>
        <v>0</v>
      </c>
      <c r="N110" s="3">
        <f>IF(AND(IF('차트 정리 표'!$Q$2 = 표메인[[#This Row],[연령대]], 1, 0),IF(COUNT(표장르정리[[#This Row],[Arcade]]),1,0)),1,0)</f>
        <v>0</v>
      </c>
      <c r="O110" s="3">
        <f>IF(AND(IF('차트 정리 표'!$Q$2 = 표메인[[#This Row],[연령대]], 1, 0),IF(COUNT(표장르정리[[#This Row],[Simulation]]),1,0)),1,0)</f>
        <v>0</v>
      </c>
      <c r="P110" s="34">
        <f>IF(AND(IF('차트 정리 표'!$Q$19 = 표메인[[#This Row],[연령대]], 1, 0),IF('차트 정리 표'!$J$20=표메인[[#This Row],[타격감
시각적 효과]],1,0)),1,0)</f>
        <v>0</v>
      </c>
      <c r="Q110" s="34">
        <f>IF(AND(IF('차트 정리 표'!$Q$19 = 표메인[[#This Row],[연령대]], 1, 0),IF('차트 정리 표'!$J$21=표메인[[#This Row],[타격감
시각적 효과]],1,0)),1,0)</f>
        <v>0</v>
      </c>
      <c r="R110" s="34">
        <f>IF(AND(IF('차트 정리 표'!$Q$19 = 표메인[[#This Row],[연령대]], 1, 0),IF('차트 정리 표'!$J$22=표메인[[#This Row],[타격감
시각적 효과]],1,0)),1,0)</f>
        <v>0</v>
      </c>
      <c r="S110" s="34">
        <f>IF(AND(IF('차트 정리 표'!$Q$19 = 표메인[[#This Row],[연령대]], 1, 0),IF('차트 정리 표'!$J$23=표메인[[#This Row],[타격감
시각적 효과]],1,0)),1,0)</f>
        <v>0</v>
      </c>
      <c r="T110" s="34">
        <f>IF(AND(IF('차트 정리 표'!$Q$25 = 표메인[[#This Row],[연령대]], 1, 0),IF('차트 정리 표'!$J$26=표메인[게임몰입도
청각적 효과],1,0)),1,0)</f>
        <v>0</v>
      </c>
      <c r="U110" s="34">
        <f>IF(AND(IF('차트 정리 표'!$Q$25 = 표메인[[#This Row],[연령대]], 1, 0),IF('차트 정리 표'!$J$27=표메인[게임몰입도
청각적 효과],1,0)),1,0)</f>
        <v>0</v>
      </c>
      <c r="V110" s="34">
        <f>IF(AND(IF('차트 정리 표'!$Q$25 = 표메인[[#This Row],[연령대]], 1, 0),IF('차트 정리 표'!$J$28=표메인[게임몰입도
청각적 효과],1,0)),1,0)</f>
        <v>0</v>
      </c>
    </row>
    <row r="111" spans="1:22" x14ac:dyDescent="0.3">
      <c r="A111" s="3">
        <f>IF(AND(IF('차트 정리 표'!$Q$2 = 표메인[[#This Row],[연령대]], 1, 0),IF(COUNT(표장르정리[[#This Row],[RPG]]),1,0)), 1, 0)</f>
        <v>0</v>
      </c>
      <c r="B111" s="3">
        <f>IF(AND(IF('차트 정리 표'!$Q$2 = 표메인[[#This Row],[연령대]], 1, 0),IF(COUNT(표장르정리[[#This Row],[AOS]]),1,0)),1,0)</f>
        <v>0</v>
      </c>
      <c r="C111" s="3">
        <f>IF(AND(IF('차트 정리 표'!$Q$2 = 표메인[[#This Row],[연령대]], 1, 0),IF(COUNT(표장르정리[[#This Row],[FPS]]),1,0)),1,0)</f>
        <v>0</v>
      </c>
      <c r="D111" s="3">
        <f>IF(AND(IF('차트 정리 표'!$Q$2 = 표메인[[#This Row],[연령대]], 1, 0),IF(COUNT(표장르정리[[#This Row],[CCG]]),1,0)),1,0)</f>
        <v>0</v>
      </c>
      <c r="E111" s="3">
        <f>IF(AND(IF('차트 정리 표'!$Q$2 = 표메인[[#This Row],[연령대]], 1, 0),IF(COUNT(표장르정리[[#This Row],[Roguelike]]),1,0)),1,0)</f>
        <v>0</v>
      </c>
      <c r="F111" s="3">
        <f>IF(AND(IF('차트 정리 표'!$Q$2 = 표메인[[#This Row],[연령대]], 1, 0),IF(COUNT(표장르정리[[#This Row],[Soulslike]]),1,0)),1,0)</f>
        <v>0</v>
      </c>
      <c r="G111" s="3">
        <f>IF(AND(IF('차트 정리 표'!$Q$2 = 표메인[[#This Row],[연령대]], 1, 0),IF(COUNT(표장르정리[[#This Row],[Rhythm]]),1,0)),1,0)</f>
        <v>0</v>
      </c>
      <c r="H111" s="3">
        <f>IF(AND(IF('차트 정리 표'!$Q$2 = 표메인[[#This Row],[연령대]], 1, 0),IF(COUNT(표장르정리[[#This Row],[Racing]]),1,0)),1,0)</f>
        <v>0</v>
      </c>
      <c r="I111" s="3">
        <f>IF(AND(IF('차트 정리 표'!$Q$2 = 표메인[[#This Row],[연령대]], 1, 0),IF(COUNT(표장르정리[[#This Row],[Sport]]),1,0)),1,0)</f>
        <v>0</v>
      </c>
      <c r="J111" s="3">
        <f>IF(AND(IF('차트 정리 표'!$Q$2 = 표메인[[#This Row],[연령대]], 1, 0),IF(COUNT(표장르정리[[#This Row],[Stealth]]),1,0)),1,0)</f>
        <v>0</v>
      </c>
      <c r="K111" s="3">
        <f>IF(AND(IF('차트 정리 표'!$Q$2 = 표메인[[#This Row],[연령대]], 1, 0),IF(COUNT(표장르정리[[#This Row],[Strategy]]),1,0)),1,0)</f>
        <v>0</v>
      </c>
      <c r="L111" s="3">
        <f>IF(AND(IF('차트 정리 표'!$Q$2 = 표메인[[#This Row],[연령대]], 1, 0),IF(COUNT(표장르정리[[#This Row],[Puzzle]]),1,0)),1,0)</f>
        <v>0</v>
      </c>
      <c r="M111" s="3">
        <f>IF(AND(IF('차트 정리 표'!$Q$2 = 표메인[[#This Row],[연령대]], 1, 0),IF(COUNT(표장르정리[[#This Row],[Board]]),1,0)),1,0)</f>
        <v>0</v>
      </c>
      <c r="N111" s="3">
        <f>IF(AND(IF('차트 정리 표'!$Q$2 = 표메인[[#This Row],[연령대]], 1, 0),IF(COUNT(표장르정리[[#This Row],[Arcade]]),1,0)),1,0)</f>
        <v>0</v>
      </c>
      <c r="O111" s="3">
        <f>IF(AND(IF('차트 정리 표'!$Q$2 = 표메인[[#This Row],[연령대]], 1, 0),IF(COUNT(표장르정리[[#This Row],[Simulation]]),1,0)),1,0)</f>
        <v>0</v>
      </c>
      <c r="P111" s="34">
        <f>IF(AND(IF('차트 정리 표'!$Q$19 = 표메인[[#This Row],[연령대]], 1, 0),IF('차트 정리 표'!$J$20=표메인[[#This Row],[타격감
시각적 효과]],1,0)),1,0)</f>
        <v>0</v>
      </c>
      <c r="Q111" s="34">
        <f>IF(AND(IF('차트 정리 표'!$Q$19 = 표메인[[#This Row],[연령대]], 1, 0),IF('차트 정리 표'!$J$21=표메인[[#This Row],[타격감
시각적 효과]],1,0)),1,0)</f>
        <v>0</v>
      </c>
      <c r="R111" s="34">
        <f>IF(AND(IF('차트 정리 표'!$Q$19 = 표메인[[#This Row],[연령대]], 1, 0),IF('차트 정리 표'!$J$22=표메인[[#This Row],[타격감
시각적 효과]],1,0)),1,0)</f>
        <v>0</v>
      </c>
      <c r="S111" s="34">
        <f>IF(AND(IF('차트 정리 표'!$Q$19 = 표메인[[#This Row],[연령대]], 1, 0),IF('차트 정리 표'!$J$23=표메인[[#This Row],[타격감
시각적 효과]],1,0)),1,0)</f>
        <v>0</v>
      </c>
      <c r="T111" s="34">
        <f>IF(AND(IF('차트 정리 표'!$Q$25 = 표메인[[#This Row],[연령대]], 1, 0),IF('차트 정리 표'!$J$26=표메인[게임몰입도
청각적 효과],1,0)),1,0)</f>
        <v>0</v>
      </c>
      <c r="U111" s="34">
        <f>IF(AND(IF('차트 정리 표'!$Q$25 = 표메인[[#This Row],[연령대]], 1, 0),IF('차트 정리 표'!$J$27=표메인[게임몰입도
청각적 효과],1,0)),1,0)</f>
        <v>0</v>
      </c>
      <c r="V111" s="34">
        <f>IF(AND(IF('차트 정리 표'!$Q$25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표'!$Q$2 = 표메인[[#This Row],[연령대]], 1, 0),IF(COUNT(표장르정리[[#This Row],[RPG]]),1,0)), 1, 0)</f>
        <v>0</v>
      </c>
      <c r="B112" s="3">
        <f>IF(AND(IF('차트 정리 표'!$Q$2 = 표메인[[#This Row],[연령대]], 1, 0),IF(COUNT(표장르정리[[#This Row],[AOS]]),1,0)),1,0)</f>
        <v>0</v>
      </c>
      <c r="C112" s="3">
        <f>IF(AND(IF('차트 정리 표'!$Q$2 = 표메인[[#This Row],[연령대]], 1, 0),IF(COUNT(표장르정리[[#This Row],[FPS]]),1,0)),1,0)</f>
        <v>0</v>
      </c>
      <c r="D112" s="3">
        <f>IF(AND(IF('차트 정리 표'!$Q$2 = 표메인[[#This Row],[연령대]], 1, 0),IF(COUNT(표장르정리[[#This Row],[CCG]]),1,0)),1,0)</f>
        <v>0</v>
      </c>
      <c r="E112" s="3">
        <f>IF(AND(IF('차트 정리 표'!$Q$2 = 표메인[[#This Row],[연령대]], 1, 0),IF(COUNT(표장르정리[[#This Row],[Roguelike]]),1,0)),1,0)</f>
        <v>0</v>
      </c>
      <c r="F112" s="3">
        <f>IF(AND(IF('차트 정리 표'!$Q$2 = 표메인[[#This Row],[연령대]], 1, 0),IF(COUNT(표장르정리[[#This Row],[Soulslike]]),1,0)),1,0)</f>
        <v>0</v>
      </c>
      <c r="G112" s="3">
        <f>IF(AND(IF('차트 정리 표'!$Q$2 = 표메인[[#This Row],[연령대]], 1, 0),IF(COUNT(표장르정리[[#This Row],[Rhythm]]),1,0)),1,0)</f>
        <v>0</v>
      </c>
      <c r="H112" s="3">
        <f>IF(AND(IF('차트 정리 표'!$Q$2 = 표메인[[#This Row],[연령대]], 1, 0),IF(COUNT(표장르정리[[#This Row],[Racing]]),1,0)),1,0)</f>
        <v>0</v>
      </c>
      <c r="I112" s="3">
        <f>IF(AND(IF('차트 정리 표'!$Q$2 = 표메인[[#This Row],[연령대]], 1, 0),IF(COUNT(표장르정리[[#This Row],[Sport]]),1,0)),1,0)</f>
        <v>0</v>
      </c>
      <c r="J112" s="3">
        <f>IF(AND(IF('차트 정리 표'!$Q$2 = 표메인[[#This Row],[연령대]], 1, 0),IF(COUNT(표장르정리[[#This Row],[Stealth]]),1,0)),1,0)</f>
        <v>0</v>
      </c>
      <c r="K112" s="3">
        <f>IF(AND(IF('차트 정리 표'!$Q$2 = 표메인[[#This Row],[연령대]], 1, 0),IF(COUNT(표장르정리[[#This Row],[Strategy]]),1,0)),1,0)</f>
        <v>0</v>
      </c>
      <c r="L112" s="3">
        <f>IF(AND(IF('차트 정리 표'!$Q$2 = 표메인[[#This Row],[연령대]], 1, 0),IF(COUNT(표장르정리[[#This Row],[Puzzle]]),1,0)),1,0)</f>
        <v>0</v>
      </c>
      <c r="M112" s="3">
        <f>IF(AND(IF('차트 정리 표'!$Q$2 = 표메인[[#This Row],[연령대]], 1, 0),IF(COUNT(표장르정리[[#This Row],[Board]]),1,0)),1,0)</f>
        <v>0</v>
      </c>
      <c r="N112" s="3">
        <f>IF(AND(IF('차트 정리 표'!$Q$2 = 표메인[[#This Row],[연령대]], 1, 0),IF(COUNT(표장르정리[[#This Row],[Arcade]]),1,0)),1,0)</f>
        <v>0</v>
      </c>
      <c r="O112" s="3">
        <f>IF(AND(IF('차트 정리 표'!$Q$2 = 표메인[[#This Row],[연령대]], 1, 0),IF(COUNT(표장르정리[[#This Row],[Simulation]]),1,0)),1,0)</f>
        <v>0</v>
      </c>
      <c r="P112" s="34">
        <f>IF(AND(IF('차트 정리 표'!$Q$19 = 표메인[[#This Row],[연령대]], 1, 0),IF('차트 정리 표'!$J$20=표메인[[#This Row],[타격감
시각적 효과]],1,0)),1,0)</f>
        <v>0</v>
      </c>
      <c r="Q112" s="34">
        <f>IF(AND(IF('차트 정리 표'!$Q$19 = 표메인[[#This Row],[연령대]], 1, 0),IF('차트 정리 표'!$J$21=표메인[[#This Row],[타격감
시각적 효과]],1,0)),1,0)</f>
        <v>0</v>
      </c>
      <c r="R112" s="34">
        <f>IF(AND(IF('차트 정리 표'!$Q$19 = 표메인[[#This Row],[연령대]], 1, 0),IF('차트 정리 표'!$J$22=표메인[[#This Row],[타격감
시각적 효과]],1,0)),1,0)</f>
        <v>0</v>
      </c>
      <c r="S112" s="34">
        <f>IF(AND(IF('차트 정리 표'!$Q$19 = 표메인[[#This Row],[연령대]], 1, 0),IF('차트 정리 표'!$J$23=표메인[[#This Row],[타격감
시각적 효과]],1,0)),1,0)</f>
        <v>0</v>
      </c>
      <c r="T112" s="34">
        <f>IF(AND(IF('차트 정리 표'!$Q$25 = 표메인[[#This Row],[연령대]], 1, 0),IF('차트 정리 표'!$J$26=표메인[게임몰입도
청각적 효과],1,0)),1,0)</f>
        <v>0</v>
      </c>
      <c r="U112" s="34">
        <f>IF(AND(IF('차트 정리 표'!$Q$25 = 표메인[[#This Row],[연령대]], 1, 0),IF('차트 정리 표'!$J$27=표메인[게임몰입도
청각적 효과],1,0)),1,0)</f>
        <v>0</v>
      </c>
      <c r="V112" s="34">
        <f>IF(AND(IF('차트 정리 표'!$Q$25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표'!$Q$2 = 표메인[[#This Row],[연령대]], 1, 0),IF(COUNT(표장르정리[[#This Row],[RPG]]),1,0)), 1, 0)</f>
        <v>0</v>
      </c>
      <c r="B113" s="3">
        <f>IF(AND(IF('차트 정리 표'!$Q$2 = 표메인[[#This Row],[연령대]], 1, 0),IF(COUNT(표장르정리[[#This Row],[AOS]]),1,0)),1,0)</f>
        <v>0</v>
      </c>
      <c r="C113" s="3">
        <f>IF(AND(IF('차트 정리 표'!$Q$2 = 표메인[[#This Row],[연령대]], 1, 0),IF(COUNT(표장르정리[[#This Row],[FPS]]),1,0)),1,0)</f>
        <v>0</v>
      </c>
      <c r="D113" s="3">
        <f>IF(AND(IF('차트 정리 표'!$Q$2 = 표메인[[#This Row],[연령대]], 1, 0),IF(COUNT(표장르정리[[#This Row],[CCG]]),1,0)),1,0)</f>
        <v>0</v>
      </c>
      <c r="E113" s="3">
        <f>IF(AND(IF('차트 정리 표'!$Q$2 = 표메인[[#This Row],[연령대]], 1, 0),IF(COUNT(표장르정리[[#This Row],[Roguelike]]),1,0)),1,0)</f>
        <v>0</v>
      </c>
      <c r="F113" s="3">
        <f>IF(AND(IF('차트 정리 표'!$Q$2 = 표메인[[#This Row],[연령대]], 1, 0),IF(COUNT(표장르정리[[#This Row],[Soulslike]]),1,0)),1,0)</f>
        <v>0</v>
      </c>
      <c r="G113" s="3">
        <f>IF(AND(IF('차트 정리 표'!$Q$2 = 표메인[[#This Row],[연령대]], 1, 0),IF(COUNT(표장르정리[[#This Row],[Rhythm]]),1,0)),1,0)</f>
        <v>0</v>
      </c>
      <c r="H113" s="3">
        <f>IF(AND(IF('차트 정리 표'!$Q$2 = 표메인[[#This Row],[연령대]], 1, 0),IF(COUNT(표장르정리[[#This Row],[Racing]]),1,0)),1,0)</f>
        <v>0</v>
      </c>
      <c r="I113" s="3">
        <f>IF(AND(IF('차트 정리 표'!$Q$2 = 표메인[[#This Row],[연령대]], 1, 0),IF(COUNT(표장르정리[[#This Row],[Sport]]),1,0)),1,0)</f>
        <v>0</v>
      </c>
      <c r="J113" s="3">
        <f>IF(AND(IF('차트 정리 표'!$Q$2 = 표메인[[#This Row],[연령대]], 1, 0),IF(COUNT(표장르정리[[#This Row],[Stealth]]),1,0)),1,0)</f>
        <v>0</v>
      </c>
      <c r="K113" s="3">
        <f>IF(AND(IF('차트 정리 표'!$Q$2 = 표메인[[#This Row],[연령대]], 1, 0),IF(COUNT(표장르정리[[#This Row],[Strategy]]),1,0)),1,0)</f>
        <v>0</v>
      </c>
      <c r="L113" s="3">
        <f>IF(AND(IF('차트 정리 표'!$Q$2 = 표메인[[#This Row],[연령대]], 1, 0),IF(COUNT(표장르정리[[#This Row],[Puzzle]]),1,0)),1,0)</f>
        <v>0</v>
      </c>
      <c r="M113" s="3">
        <f>IF(AND(IF('차트 정리 표'!$Q$2 = 표메인[[#This Row],[연령대]], 1, 0),IF(COUNT(표장르정리[[#This Row],[Board]]),1,0)),1,0)</f>
        <v>0</v>
      </c>
      <c r="N113" s="3">
        <f>IF(AND(IF('차트 정리 표'!$Q$2 = 표메인[[#This Row],[연령대]], 1, 0),IF(COUNT(표장르정리[[#This Row],[Arcade]]),1,0)),1,0)</f>
        <v>0</v>
      </c>
      <c r="O113" s="3">
        <f>IF(AND(IF('차트 정리 표'!$Q$2 = 표메인[[#This Row],[연령대]], 1, 0),IF(COUNT(표장르정리[[#This Row],[Simulation]]),1,0)),1,0)</f>
        <v>0</v>
      </c>
      <c r="P113" s="34">
        <f>IF(AND(IF('차트 정리 표'!$Q$19 = 표메인[[#This Row],[연령대]], 1, 0),IF('차트 정리 표'!$J$20=표메인[[#This Row],[타격감
시각적 효과]],1,0)),1,0)</f>
        <v>0</v>
      </c>
      <c r="Q113" s="34">
        <f>IF(AND(IF('차트 정리 표'!$Q$19 = 표메인[[#This Row],[연령대]], 1, 0),IF('차트 정리 표'!$J$21=표메인[[#This Row],[타격감
시각적 효과]],1,0)),1,0)</f>
        <v>0</v>
      </c>
      <c r="R113" s="34">
        <f>IF(AND(IF('차트 정리 표'!$Q$19 = 표메인[[#This Row],[연령대]], 1, 0),IF('차트 정리 표'!$J$22=표메인[[#This Row],[타격감
시각적 효과]],1,0)),1,0)</f>
        <v>0</v>
      </c>
      <c r="S113" s="34">
        <f>IF(AND(IF('차트 정리 표'!$Q$19 = 표메인[[#This Row],[연령대]], 1, 0),IF('차트 정리 표'!$J$23=표메인[[#This Row],[타격감
시각적 효과]],1,0)),1,0)</f>
        <v>0</v>
      </c>
      <c r="T113" s="34">
        <f>IF(AND(IF('차트 정리 표'!$Q$25 = 표메인[[#This Row],[연령대]], 1, 0),IF('차트 정리 표'!$J$26=표메인[게임몰입도
청각적 효과],1,0)),1,0)</f>
        <v>0</v>
      </c>
      <c r="U113" s="34">
        <f>IF(AND(IF('차트 정리 표'!$Q$25 = 표메인[[#This Row],[연령대]], 1, 0),IF('차트 정리 표'!$J$27=표메인[게임몰입도
청각적 효과],1,0)),1,0)</f>
        <v>0</v>
      </c>
      <c r="V113" s="34">
        <f>IF(AND(IF('차트 정리 표'!$Q$25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표'!$Q$2 = 표메인[[#This Row],[연령대]], 1, 0),IF(COUNT(표장르정리[[#This Row],[RPG]]),1,0)), 1, 0)</f>
        <v>0</v>
      </c>
      <c r="B114" s="3">
        <f>IF(AND(IF('차트 정리 표'!$Q$2 = 표메인[[#This Row],[연령대]], 1, 0),IF(COUNT(표장르정리[[#This Row],[AOS]]),1,0)),1,0)</f>
        <v>0</v>
      </c>
      <c r="C114" s="3">
        <f>IF(AND(IF('차트 정리 표'!$Q$2 = 표메인[[#This Row],[연령대]], 1, 0),IF(COUNT(표장르정리[[#This Row],[FPS]]),1,0)),1,0)</f>
        <v>0</v>
      </c>
      <c r="D114" s="3">
        <f>IF(AND(IF('차트 정리 표'!$Q$2 = 표메인[[#This Row],[연령대]], 1, 0),IF(COUNT(표장르정리[[#This Row],[CCG]]),1,0)),1,0)</f>
        <v>0</v>
      </c>
      <c r="E114" s="3">
        <f>IF(AND(IF('차트 정리 표'!$Q$2 = 표메인[[#This Row],[연령대]], 1, 0),IF(COUNT(표장르정리[[#This Row],[Roguelike]]),1,0)),1,0)</f>
        <v>0</v>
      </c>
      <c r="F114" s="3">
        <f>IF(AND(IF('차트 정리 표'!$Q$2 = 표메인[[#This Row],[연령대]], 1, 0),IF(COUNT(표장르정리[[#This Row],[Soulslike]]),1,0)),1,0)</f>
        <v>0</v>
      </c>
      <c r="G114" s="3">
        <f>IF(AND(IF('차트 정리 표'!$Q$2 = 표메인[[#This Row],[연령대]], 1, 0),IF(COUNT(표장르정리[[#This Row],[Rhythm]]),1,0)),1,0)</f>
        <v>0</v>
      </c>
      <c r="H114" s="3">
        <f>IF(AND(IF('차트 정리 표'!$Q$2 = 표메인[[#This Row],[연령대]], 1, 0),IF(COUNT(표장르정리[[#This Row],[Racing]]),1,0)),1,0)</f>
        <v>0</v>
      </c>
      <c r="I114" s="3">
        <f>IF(AND(IF('차트 정리 표'!$Q$2 = 표메인[[#This Row],[연령대]], 1, 0),IF(COUNT(표장르정리[[#This Row],[Sport]]),1,0)),1,0)</f>
        <v>0</v>
      </c>
      <c r="J114" s="3">
        <f>IF(AND(IF('차트 정리 표'!$Q$2 = 표메인[[#This Row],[연령대]], 1, 0),IF(COUNT(표장르정리[[#This Row],[Stealth]]),1,0)),1,0)</f>
        <v>0</v>
      </c>
      <c r="K114" s="3">
        <f>IF(AND(IF('차트 정리 표'!$Q$2 = 표메인[[#This Row],[연령대]], 1, 0),IF(COUNT(표장르정리[[#This Row],[Strategy]]),1,0)),1,0)</f>
        <v>0</v>
      </c>
      <c r="L114" s="3">
        <f>IF(AND(IF('차트 정리 표'!$Q$2 = 표메인[[#This Row],[연령대]], 1, 0),IF(COUNT(표장르정리[[#This Row],[Puzzle]]),1,0)),1,0)</f>
        <v>0</v>
      </c>
      <c r="M114" s="3">
        <f>IF(AND(IF('차트 정리 표'!$Q$2 = 표메인[[#This Row],[연령대]], 1, 0),IF(COUNT(표장르정리[[#This Row],[Board]]),1,0)),1,0)</f>
        <v>0</v>
      </c>
      <c r="N114" s="3">
        <f>IF(AND(IF('차트 정리 표'!$Q$2 = 표메인[[#This Row],[연령대]], 1, 0),IF(COUNT(표장르정리[[#This Row],[Arcade]]),1,0)),1,0)</f>
        <v>0</v>
      </c>
      <c r="O114" s="3">
        <f>IF(AND(IF('차트 정리 표'!$Q$2 = 표메인[[#This Row],[연령대]], 1, 0),IF(COUNT(표장르정리[[#This Row],[Simulation]]),1,0)),1,0)</f>
        <v>0</v>
      </c>
      <c r="P114" s="34">
        <f>IF(AND(IF('차트 정리 표'!$Q$19 = 표메인[[#This Row],[연령대]], 1, 0),IF('차트 정리 표'!$J$20=표메인[[#This Row],[타격감
시각적 효과]],1,0)),1,0)</f>
        <v>0</v>
      </c>
      <c r="Q114" s="34">
        <f>IF(AND(IF('차트 정리 표'!$Q$19 = 표메인[[#This Row],[연령대]], 1, 0),IF('차트 정리 표'!$J$21=표메인[[#This Row],[타격감
시각적 효과]],1,0)),1,0)</f>
        <v>0</v>
      </c>
      <c r="R114" s="34">
        <f>IF(AND(IF('차트 정리 표'!$Q$19 = 표메인[[#This Row],[연령대]], 1, 0),IF('차트 정리 표'!$J$22=표메인[[#This Row],[타격감
시각적 효과]],1,0)),1,0)</f>
        <v>0</v>
      </c>
      <c r="S114" s="34">
        <f>IF(AND(IF('차트 정리 표'!$Q$19 = 표메인[[#This Row],[연령대]], 1, 0),IF('차트 정리 표'!$J$23=표메인[[#This Row],[타격감
시각적 효과]],1,0)),1,0)</f>
        <v>0</v>
      </c>
      <c r="T114" s="34">
        <f>IF(AND(IF('차트 정리 표'!$Q$25 = 표메인[[#This Row],[연령대]], 1, 0),IF('차트 정리 표'!$J$26=표메인[게임몰입도
청각적 효과],1,0)),1,0)</f>
        <v>0</v>
      </c>
      <c r="U114" s="34">
        <f>IF(AND(IF('차트 정리 표'!$Q$25 = 표메인[[#This Row],[연령대]], 1, 0),IF('차트 정리 표'!$J$27=표메인[게임몰입도
청각적 효과],1,0)),1,0)</f>
        <v>0</v>
      </c>
      <c r="V114" s="34">
        <f>IF(AND(IF('차트 정리 표'!$Q$25 = 표메인[[#This Row],[연령대]], 1, 0),IF('차트 정리 표'!$J$28=표메인[게임몰입도
청각적 효과],1,0)),1,0)</f>
        <v>0</v>
      </c>
    </row>
    <row r="115" spans="1:22" x14ac:dyDescent="0.3">
      <c r="A115" s="3">
        <f>IF(AND(IF('차트 정리 표'!$Q$2 = 표메인[[#This Row],[연령대]], 1, 0),IF(COUNT(표장르정리[[#This Row],[RPG]]),1,0)), 1, 0)</f>
        <v>0</v>
      </c>
      <c r="B115" s="3">
        <f>IF(AND(IF('차트 정리 표'!$Q$2 = 표메인[[#This Row],[연령대]], 1, 0),IF(COUNT(표장르정리[[#This Row],[AOS]]),1,0)),1,0)</f>
        <v>0</v>
      </c>
      <c r="C115" s="3">
        <f>IF(AND(IF('차트 정리 표'!$Q$2 = 표메인[[#This Row],[연령대]], 1, 0),IF(COUNT(표장르정리[[#This Row],[FPS]]),1,0)),1,0)</f>
        <v>0</v>
      </c>
      <c r="D115" s="3">
        <f>IF(AND(IF('차트 정리 표'!$Q$2 = 표메인[[#This Row],[연령대]], 1, 0),IF(COUNT(표장르정리[[#This Row],[CCG]]),1,0)),1,0)</f>
        <v>0</v>
      </c>
      <c r="E115" s="3">
        <f>IF(AND(IF('차트 정리 표'!$Q$2 = 표메인[[#This Row],[연령대]], 1, 0),IF(COUNT(표장르정리[[#This Row],[Roguelike]]),1,0)),1,0)</f>
        <v>0</v>
      </c>
      <c r="F115" s="3">
        <f>IF(AND(IF('차트 정리 표'!$Q$2 = 표메인[[#This Row],[연령대]], 1, 0),IF(COUNT(표장르정리[[#This Row],[Soulslike]]),1,0)),1,0)</f>
        <v>0</v>
      </c>
      <c r="G115" s="3">
        <f>IF(AND(IF('차트 정리 표'!$Q$2 = 표메인[[#This Row],[연령대]], 1, 0),IF(COUNT(표장르정리[[#This Row],[Rhythm]]),1,0)),1,0)</f>
        <v>0</v>
      </c>
      <c r="H115" s="3">
        <f>IF(AND(IF('차트 정리 표'!$Q$2 = 표메인[[#This Row],[연령대]], 1, 0),IF(COUNT(표장르정리[[#This Row],[Racing]]),1,0)),1,0)</f>
        <v>0</v>
      </c>
      <c r="I115" s="3">
        <f>IF(AND(IF('차트 정리 표'!$Q$2 = 표메인[[#This Row],[연령대]], 1, 0),IF(COUNT(표장르정리[[#This Row],[Sport]]),1,0)),1,0)</f>
        <v>0</v>
      </c>
      <c r="J115" s="3">
        <f>IF(AND(IF('차트 정리 표'!$Q$2 = 표메인[[#This Row],[연령대]], 1, 0),IF(COUNT(표장르정리[[#This Row],[Stealth]]),1,0)),1,0)</f>
        <v>0</v>
      </c>
      <c r="K115" s="3">
        <f>IF(AND(IF('차트 정리 표'!$Q$2 = 표메인[[#This Row],[연령대]], 1, 0),IF(COUNT(표장르정리[[#This Row],[Strategy]]),1,0)),1,0)</f>
        <v>0</v>
      </c>
      <c r="L115" s="3">
        <f>IF(AND(IF('차트 정리 표'!$Q$2 = 표메인[[#This Row],[연령대]], 1, 0),IF(COUNT(표장르정리[[#This Row],[Puzzle]]),1,0)),1,0)</f>
        <v>0</v>
      </c>
      <c r="M115" s="3">
        <f>IF(AND(IF('차트 정리 표'!$Q$2 = 표메인[[#This Row],[연령대]], 1, 0),IF(COUNT(표장르정리[[#This Row],[Board]]),1,0)),1,0)</f>
        <v>0</v>
      </c>
      <c r="N115" s="3">
        <f>IF(AND(IF('차트 정리 표'!$Q$2 = 표메인[[#This Row],[연령대]], 1, 0),IF(COUNT(표장르정리[[#This Row],[Arcade]]),1,0)),1,0)</f>
        <v>0</v>
      </c>
      <c r="O115" s="3">
        <f>IF(AND(IF('차트 정리 표'!$Q$2 = 표메인[[#This Row],[연령대]], 1, 0),IF(COUNT(표장르정리[[#This Row],[Simulation]]),1,0)),1,0)</f>
        <v>0</v>
      </c>
      <c r="P115" s="34">
        <f>IF(AND(IF('차트 정리 표'!$Q$19 = 표메인[[#This Row],[연령대]], 1, 0),IF('차트 정리 표'!$J$20=표메인[[#This Row],[타격감
시각적 효과]],1,0)),1,0)</f>
        <v>0</v>
      </c>
      <c r="Q115" s="34">
        <f>IF(AND(IF('차트 정리 표'!$Q$19 = 표메인[[#This Row],[연령대]], 1, 0),IF('차트 정리 표'!$J$21=표메인[[#This Row],[타격감
시각적 효과]],1,0)),1,0)</f>
        <v>0</v>
      </c>
      <c r="R115" s="34">
        <f>IF(AND(IF('차트 정리 표'!$Q$19 = 표메인[[#This Row],[연령대]], 1, 0),IF('차트 정리 표'!$J$22=표메인[[#This Row],[타격감
시각적 효과]],1,0)),1,0)</f>
        <v>0</v>
      </c>
      <c r="S115" s="34">
        <f>IF(AND(IF('차트 정리 표'!$Q$19 = 표메인[[#This Row],[연령대]], 1, 0),IF('차트 정리 표'!$J$23=표메인[[#This Row],[타격감
시각적 효과]],1,0)),1,0)</f>
        <v>0</v>
      </c>
      <c r="T115" s="34">
        <f>IF(AND(IF('차트 정리 표'!$Q$25 = 표메인[[#This Row],[연령대]], 1, 0),IF('차트 정리 표'!$J$26=표메인[게임몰입도
청각적 효과],1,0)),1,0)</f>
        <v>0</v>
      </c>
      <c r="U115" s="34">
        <f>IF(AND(IF('차트 정리 표'!$Q$25 = 표메인[[#This Row],[연령대]], 1, 0),IF('차트 정리 표'!$J$27=표메인[게임몰입도
청각적 효과],1,0)),1,0)</f>
        <v>0</v>
      </c>
      <c r="V115" s="34">
        <f>IF(AND(IF('차트 정리 표'!$Q$25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표'!$Q$2 = 표메인[[#This Row],[연령대]], 1, 0),IF(COUNT(표장르정리[[#This Row],[RPG]]),1,0)), 1, 0)</f>
        <v>0</v>
      </c>
      <c r="B116" s="3">
        <f>IF(AND(IF('차트 정리 표'!$Q$2 = 표메인[[#This Row],[연령대]], 1, 0),IF(COUNT(표장르정리[[#This Row],[AOS]]),1,0)),1,0)</f>
        <v>0</v>
      </c>
      <c r="C116" s="3">
        <f>IF(AND(IF('차트 정리 표'!$Q$2 = 표메인[[#This Row],[연령대]], 1, 0),IF(COUNT(표장르정리[[#This Row],[FPS]]),1,0)),1,0)</f>
        <v>0</v>
      </c>
      <c r="D116" s="3">
        <f>IF(AND(IF('차트 정리 표'!$Q$2 = 표메인[[#This Row],[연령대]], 1, 0),IF(COUNT(표장르정리[[#This Row],[CCG]]),1,0)),1,0)</f>
        <v>0</v>
      </c>
      <c r="E116" s="3">
        <f>IF(AND(IF('차트 정리 표'!$Q$2 = 표메인[[#This Row],[연령대]], 1, 0),IF(COUNT(표장르정리[[#This Row],[Roguelike]]),1,0)),1,0)</f>
        <v>0</v>
      </c>
      <c r="F116" s="3">
        <f>IF(AND(IF('차트 정리 표'!$Q$2 = 표메인[[#This Row],[연령대]], 1, 0),IF(COUNT(표장르정리[[#This Row],[Soulslike]]),1,0)),1,0)</f>
        <v>0</v>
      </c>
      <c r="G116" s="3">
        <f>IF(AND(IF('차트 정리 표'!$Q$2 = 표메인[[#This Row],[연령대]], 1, 0),IF(COUNT(표장르정리[[#This Row],[Rhythm]]),1,0)),1,0)</f>
        <v>0</v>
      </c>
      <c r="H116" s="3">
        <f>IF(AND(IF('차트 정리 표'!$Q$2 = 표메인[[#This Row],[연령대]], 1, 0),IF(COUNT(표장르정리[[#This Row],[Racing]]),1,0)),1,0)</f>
        <v>0</v>
      </c>
      <c r="I116" s="3">
        <f>IF(AND(IF('차트 정리 표'!$Q$2 = 표메인[[#This Row],[연령대]], 1, 0),IF(COUNT(표장르정리[[#This Row],[Sport]]),1,0)),1,0)</f>
        <v>0</v>
      </c>
      <c r="J116" s="3">
        <f>IF(AND(IF('차트 정리 표'!$Q$2 = 표메인[[#This Row],[연령대]], 1, 0),IF(COUNT(표장르정리[[#This Row],[Stealth]]),1,0)),1,0)</f>
        <v>0</v>
      </c>
      <c r="K116" s="3">
        <f>IF(AND(IF('차트 정리 표'!$Q$2 = 표메인[[#This Row],[연령대]], 1, 0),IF(COUNT(표장르정리[[#This Row],[Strategy]]),1,0)),1,0)</f>
        <v>0</v>
      </c>
      <c r="L116" s="3">
        <f>IF(AND(IF('차트 정리 표'!$Q$2 = 표메인[[#This Row],[연령대]], 1, 0),IF(COUNT(표장르정리[[#This Row],[Puzzle]]),1,0)),1,0)</f>
        <v>0</v>
      </c>
      <c r="M116" s="3">
        <f>IF(AND(IF('차트 정리 표'!$Q$2 = 표메인[[#This Row],[연령대]], 1, 0),IF(COUNT(표장르정리[[#This Row],[Board]]),1,0)),1,0)</f>
        <v>0</v>
      </c>
      <c r="N116" s="3">
        <f>IF(AND(IF('차트 정리 표'!$Q$2 = 표메인[[#This Row],[연령대]], 1, 0),IF(COUNT(표장르정리[[#This Row],[Arcade]]),1,0)),1,0)</f>
        <v>0</v>
      </c>
      <c r="O116" s="3">
        <f>IF(AND(IF('차트 정리 표'!$Q$2 = 표메인[[#This Row],[연령대]], 1, 0),IF(COUNT(표장르정리[[#This Row],[Simulation]]),1,0)),1,0)</f>
        <v>0</v>
      </c>
      <c r="P116" s="34">
        <f>IF(AND(IF('차트 정리 표'!$Q$19 = 표메인[[#This Row],[연령대]], 1, 0),IF('차트 정리 표'!$J$20=표메인[[#This Row],[타격감
시각적 효과]],1,0)),1,0)</f>
        <v>0</v>
      </c>
      <c r="Q116" s="34">
        <f>IF(AND(IF('차트 정리 표'!$Q$19 = 표메인[[#This Row],[연령대]], 1, 0),IF('차트 정리 표'!$J$21=표메인[[#This Row],[타격감
시각적 효과]],1,0)),1,0)</f>
        <v>0</v>
      </c>
      <c r="R116" s="34">
        <f>IF(AND(IF('차트 정리 표'!$Q$19 = 표메인[[#This Row],[연령대]], 1, 0),IF('차트 정리 표'!$J$22=표메인[[#This Row],[타격감
시각적 효과]],1,0)),1,0)</f>
        <v>0</v>
      </c>
      <c r="S116" s="34">
        <f>IF(AND(IF('차트 정리 표'!$Q$19 = 표메인[[#This Row],[연령대]], 1, 0),IF('차트 정리 표'!$J$23=표메인[[#This Row],[타격감
시각적 효과]],1,0)),1,0)</f>
        <v>0</v>
      </c>
      <c r="T116" s="34">
        <f>IF(AND(IF('차트 정리 표'!$Q$25 = 표메인[[#This Row],[연령대]], 1, 0),IF('차트 정리 표'!$J$26=표메인[게임몰입도
청각적 효과],1,0)),1,0)</f>
        <v>0</v>
      </c>
      <c r="U116" s="34">
        <f>IF(AND(IF('차트 정리 표'!$Q$25 = 표메인[[#This Row],[연령대]], 1, 0),IF('차트 정리 표'!$J$27=표메인[게임몰입도
청각적 효과],1,0)),1,0)</f>
        <v>0</v>
      </c>
      <c r="V116" s="34">
        <f>IF(AND(IF('차트 정리 표'!$Q$25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표'!$Q$2 = 표메인[[#This Row],[연령대]], 1, 0),IF(COUNT(표장르정리[[#This Row],[RPG]]),1,0)), 1, 0)</f>
        <v>0</v>
      </c>
      <c r="B117" s="3">
        <f>IF(AND(IF('차트 정리 표'!$Q$2 = 표메인[[#This Row],[연령대]], 1, 0),IF(COUNT(표장르정리[[#This Row],[AOS]]),1,0)),1,0)</f>
        <v>0</v>
      </c>
      <c r="C117" s="3">
        <f>IF(AND(IF('차트 정리 표'!$Q$2 = 표메인[[#This Row],[연령대]], 1, 0),IF(COUNT(표장르정리[[#This Row],[FPS]]),1,0)),1,0)</f>
        <v>0</v>
      </c>
      <c r="D117" s="3">
        <f>IF(AND(IF('차트 정리 표'!$Q$2 = 표메인[[#This Row],[연령대]], 1, 0),IF(COUNT(표장르정리[[#This Row],[CCG]]),1,0)),1,0)</f>
        <v>0</v>
      </c>
      <c r="E117" s="3">
        <f>IF(AND(IF('차트 정리 표'!$Q$2 = 표메인[[#This Row],[연령대]], 1, 0),IF(COUNT(표장르정리[[#This Row],[Roguelike]]),1,0)),1,0)</f>
        <v>0</v>
      </c>
      <c r="F117" s="3">
        <f>IF(AND(IF('차트 정리 표'!$Q$2 = 표메인[[#This Row],[연령대]], 1, 0),IF(COUNT(표장르정리[[#This Row],[Soulslike]]),1,0)),1,0)</f>
        <v>0</v>
      </c>
      <c r="G117" s="3">
        <f>IF(AND(IF('차트 정리 표'!$Q$2 = 표메인[[#This Row],[연령대]], 1, 0),IF(COUNT(표장르정리[[#This Row],[Rhythm]]),1,0)),1,0)</f>
        <v>0</v>
      </c>
      <c r="H117" s="3">
        <f>IF(AND(IF('차트 정리 표'!$Q$2 = 표메인[[#This Row],[연령대]], 1, 0),IF(COUNT(표장르정리[[#This Row],[Racing]]),1,0)),1,0)</f>
        <v>0</v>
      </c>
      <c r="I117" s="3">
        <f>IF(AND(IF('차트 정리 표'!$Q$2 = 표메인[[#This Row],[연령대]], 1, 0),IF(COUNT(표장르정리[[#This Row],[Sport]]),1,0)),1,0)</f>
        <v>0</v>
      </c>
      <c r="J117" s="3">
        <f>IF(AND(IF('차트 정리 표'!$Q$2 = 표메인[[#This Row],[연령대]], 1, 0),IF(COUNT(표장르정리[[#This Row],[Stealth]]),1,0)),1,0)</f>
        <v>0</v>
      </c>
      <c r="K117" s="3">
        <f>IF(AND(IF('차트 정리 표'!$Q$2 = 표메인[[#This Row],[연령대]], 1, 0),IF(COUNT(표장르정리[[#This Row],[Strategy]]),1,0)),1,0)</f>
        <v>0</v>
      </c>
      <c r="L117" s="3">
        <f>IF(AND(IF('차트 정리 표'!$Q$2 = 표메인[[#This Row],[연령대]], 1, 0),IF(COUNT(표장르정리[[#This Row],[Puzzle]]),1,0)),1,0)</f>
        <v>0</v>
      </c>
      <c r="M117" s="3">
        <f>IF(AND(IF('차트 정리 표'!$Q$2 = 표메인[[#This Row],[연령대]], 1, 0),IF(COUNT(표장르정리[[#This Row],[Board]]),1,0)),1,0)</f>
        <v>0</v>
      </c>
      <c r="N117" s="3">
        <f>IF(AND(IF('차트 정리 표'!$Q$2 = 표메인[[#This Row],[연령대]], 1, 0),IF(COUNT(표장르정리[[#This Row],[Arcade]]),1,0)),1,0)</f>
        <v>0</v>
      </c>
      <c r="O117" s="3">
        <f>IF(AND(IF('차트 정리 표'!$Q$2 = 표메인[[#This Row],[연령대]], 1, 0),IF(COUNT(표장르정리[[#This Row],[Simulation]]),1,0)),1,0)</f>
        <v>0</v>
      </c>
      <c r="P117" s="34">
        <f>IF(AND(IF('차트 정리 표'!$Q$19 = 표메인[[#This Row],[연령대]], 1, 0),IF('차트 정리 표'!$J$20=표메인[[#This Row],[타격감
시각적 효과]],1,0)),1,0)</f>
        <v>0</v>
      </c>
      <c r="Q117" s="34">
        <f>IF(AND(IF('차트 정리 표'!$Q$19 = 표메인[[#This Row],[연령대]], 1, 0),IF('차트 정리 표'!$J$21=표메인[[#This Row],[타격감
시각적 효과]],1,0)),1,0)</f>
        <v>0</v>
      </c>
      <c r="R117" s="34">
        <f>IF(AND(IF('차트 정리 표'!$Q$19 = 표메인[[#This Row],[연령대]], 1, 0),IF('차트 정리 표'!$J$22=표메인[[#This Row],[타격감
시각적 효과]],1,0)),1,0)</f>
        <v>0</v>
      </c>
      <c r="S117" s="34">
        <f>IF(AND(IF('차트 정리 표'!$Q$19 = 표메인[[#This Row],[연령대]], 1, 0),IF('차트 정리 표'!$J$23=표메인[[#This Row],[타격감
시각적 효과]],1,0)),1,0)</f>
        <v>0</v>
      </c>
      <c r="T117" s="34">
        <f>IF(AND(IF('차트 정리 표'!$Q$25 = 표메인[[#This Row],[연령대]], 1, 0),IF('차트 정리 표'!$J$26=표메인[게임몰입도
청각적 효과],1,0)),1,0)</f>
        <v>0</v>
      </c>
      <c r="U117" s="34">
        <f>IF(AND(IF('차트 정리 표'!$Q$25 = 표메인[[#This Row],[연령대]], 1, 0),IF('차트 정리 표'!$J$27=표메인[게임몰입도
청각적 효과],1,0)),1,0)</f>
        <v>0</v>
      </c>
      <c r="V117" s="34">
        <f>IF(AND(IF('차트 정리 표'!$Q$25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표'!$Q$2 = 표메인[[#This Row],[연령대]], 1, 0),IF(COUNT(표장르정리[[#This Row],[RPG]]),1,0)), 1, 0)</f>
        <v>0</v>
      </c>
      <c r="B118" s="3">
        <f>IF(AND(IF('차트 정리 표'!$Q$2 = 표메인[[#This Row],[연령대]], 1, 0),IF(COUNT(표장르정리[[#This Row],[AOS]]),1,0)),1,0)</f>
        <v>0</v>
      </c>
      <c r="C118" s="3">
        <f>IF(AND(IF('차트 정리 표'!$Q$2 = 표메인[[#This Row],[연령대]], 1, 0),IF(COUNT(표장르정리[[#This Row],[FPS]]),1,0)),1,0)</f>
        <v>0</v>
      </c>
      <c r="D118" s="3">
        <f>IF(AND(IF('차트 정리 표'!$Q$2 = 표메인[[#This Row],[연령대]], 1, 0),IF(COUNT(표장르정리[[#This Row],[CCG]]),1,0)),1,0)</f>
        <v>0</v>
      </c>
      <c r="E118" s="3">
        <f>IF(AND(IF('차트 정리 표'!$Q$2 = 표메인[[#This Row],[연령대]], 1, 0),IF(COUNT(표장르정리[[#This Row],[Roguelike]]),1,0)),1,0)</f>
        <v>0</v>
      </c>
      <c r="F118" s="3">
        <f>IF(AND(IF('차트 정리 표'!$Q$2 = 표메인[[#This Row],[연령대]], 1, 0),IF(COUNT(표장르정리[[#This Row],[Soulslike]]),1,0)),1,0)</f>
        <v>0</v>
      </c>
      <c r="G118" s="3">
        <f>IF(AND(IF('차트 정리 표'!$Q$2 = 표메인[[#This Row],[연령대]], 1, 0),IF(COUNT(표장르정리[[#This Row],[Rhythm]]),1,0)),1,0)</f>
        <v>0</v>
      </c>
      <c r="H118" s="3">
        <f>IF(AND(IF('차트 정리 표'!$Q$2 = 표메인[[#This Row],[연령대]], 1, 0),IF(COUNT(표장르정리[[#This Row],[Racing]]),1,0)),1,0)</f>
        <v>0</v>
      </c>
      <c r="I118" s="3">
        <f>IF(AND(IF('차트 정리 표'!$Q$2 = 표메인[[#This Row],[연령대]], 1, 0),IF(COUNT(표장르정리[[#This Row],[Sport]]),1,0)),1,0)</f>
        <v>0</v>
      </c>
      <c r="J118" s="3">
        <f>IF(AND(IF('차트 정리 표'!$Q$2 = 표메인[[#This Row],[연령대]], 1, 0),IF(COUNT(표장르정리[[#This Row],[Stealth]]),1,0)),1,0)</f>
        <v>0</v>
      </c>
      <c r="K118" s="3">
        <f>IF(AND(IF('차트 정리 표'!$Q$2 = 표메인[[#This Row],[연령대]], 1, 0),IF(COUNT(표장르정리[[#This Row],[Strategy]]),1,0)),1,0)</f>
        <v>0</v>
      </c>
      <c r="L118" s="3">
        <f>IF(AND(IF('차트 정리 표'!$Q$2 = 표메인[[#This Row],[연령대]], 1, 0),IF(COUNT(표장르정리[[#This Row],[Puzzle]]),1,0)),1,0)</f>
        <v>0</v>
      </c>
      <c r="M118" s="3">
        <f>IF(AND(IF('차트 정리 표'!$Q$2 = 표메인[[#This Row],[연령대]], 1, 0),IF(COUNT(표장르정리[[#This Row],[Board]]),1,0)),1,0)</f>
        <v>0</v>
      </c>
      <c r="N118" s="3">
        <f>IF(AND(IF('차트 정리 표'!$Q$2 = 표메인[[#This Row],[연령대]], 1, 0),IF(COUNT(표장르정리[[#This Row],[Arcade]]),1,0)),1,0)</f>
        <v>0</v>
      </c>
      <c r="O118" s="3">
        <f>IF(AND(IF('차트 정리 표'!$Q$2 = 표메인[[#This Row],[연령대]], 1, 0),IF(COUNT(표장르정리[[#This Row],[Simulation]]),1,0)),1,0)</f>
        <v>0</v>
      </c>
      <c r="P118" s="34">
        <f>IF(AND(IF('차트 정리 표'!$Q$19 = 표메인[[#This Row],[연령대]], 1, 0),IF('차트 정리 표'!$J$20=표메인[[#This Row],[타격감
시각적 효과]],1,0)),1,0)</f>
        <v>0</v>
      </c>
      <c r="Q118" s="34">
        <f>IF(AND(IF('차트 정리 표'!$Q$19 = 표메인[[#This Row],[연령대]], 1, 0),IF('차트 정리 표'!$J$21=표메인[[#This Row],[타격감
시각적 효과]],1,0)),1,0)</f>
        <v>0</v>
      </c>
      <c r="R118" s="34">
        <f>IF(AND(IF('차트 정리 표'!$Q$19 = 표메인[[#This Row],[연령대]], 1, 0),IF('차트 정리 표'!$J$22=표메인[[#This Row],[타격감
시각적 효과]],1,0)),1,0)</f>
        <v>0</v>
      </c>
      <c r="S118" s="34">
        <f>IF(AND(IF('차트 정리 표'!$Q$19 = 표메인[[#This Row],[연령대]], 1, 0),IF('차트 정리 표'!$J$23=표메인[[#This Row],[타격감
시각적 효과]],1,0)),1,0)</f>
        <v>0</v>
      </c>
      <c r="T118" s="34">
        <f>IF(AND(IF('차트 정리 표'!$Q$25 = 표메인[[#This Row],[연령대]], 1, 0),IF('차트 정리 표'!$J$26=표메인[게임몰입도
청각적 효과],1,0)),1,0)</f>
        <v>0</v>
      </c>
      <c r="U118" s="34">
        <f>IF(AND(IF('차트 정리 표'!$Q$25 = 표메인[[#This Row],[연령대]], 1, 0),IF('차트 정리 표'!$J$27=표메인[게임몰입도
청각적 효과],1,0)),1,0)</f>
        <v>0</v>
      </c>
      <c r="V118" s="34">
        <f>IF(AND(IF('차트 정리 표'!$Q$25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표'!$Q$2 = 표메인[[#This Row],[연령대]], 1, 0),IF(COUNT(표장르정리[[#This Row],[RPG]]),1,0)), 1, 0)</f>
        <v>0</v>
      </c>
      <c r="B119" s="3">
        <f>IF(AND(IF('차트 정리 표'!$Q$2 = 표메인[[#This Row],[연령대]], 1, 0),IF(COUNT(표장르정리[[#This Row],[AOS]]),1,0)),1,0)</f>
        <v>0</v>
      </c>
      <c r="C119" s="3">
        <f>IF(AND(IF('차트 정리 표'!$Q$2 = 표메인[[#This Row],[연령대]], 1, 0),IF(COUNT(표장르정리[[#This Row],[FPS]]),1,0)),1,0)</f>
        <v>0</v>
      </c>
      <c r="D119" s="3">
        <f>IF(AND(IF('차트 정리 표'!$Q$2 = 표메인[[#This Row],[연령대]], 1, 0),IF(COUNT(표장르정리[[#This Row],[CCG]]),1,0)),1,0)</f>
        <v>0</v>
      </c>
      <c r="E119" s="3">
        <f>IF(AND(IF('차트 정리 표'!$Q$2 = 표메인[[#This Row],[연령대]], 1, 0),IF(COUNT(표장르정리[[#This Row],[Roguelike]]),1,0)),1,0)</f>
        <v>0</v>
      </c>
      <c r="F119" s="3">
        <f>IF(AND(IF('차트 정리 표'!$Q$2 = 표메인[[#This Row],[연령대]], 1, 0),IF(COUNT(표장르정리[[#This Row],[Soulslike]]),1,0)),1,0)</f>
        <v>0</v>
      </c>
      <c r="G119" s="3">
        <f>IF(AND(IF('차트 정리 표'!$Q$2 = 표메인[[#This Row],[연령대]], 1, 0),IF(COUNT(표장르정리[[#This Row],[Rhythm]]),1,0)),1,0)</f>
        <v>0</v>
      </c>
      <c r="H119" s="3">
        <f>IF(AND(IF('차트 정리 표'!$Q$2 = 표메인[[#This Row],[연령대]], 1, 0),IF(COUNT(표장르정리[[#This Row],[Racing]]),1,0)),1,0)</f>
        <v>0</v>
      </c>
      <c r="I119" s="3">
        <f>IF(AND(IF('차트 정리 표'!$Q$2 = 표메인[[#This Row],[연령대]], 1, 0),IF(COUNT(표장르정리[[#This Row],[Sport]]),1,0)),1,0)</f>
        <v>0</v>
      </c>
      <c r="J119" s="3">
        <f>IF(AND(IF('차트 정리 표'!$Q$2 = 표메인[[#This Row],[연령대]], 1, 0),IF(COUNT(표장르정리[[#This Row],[Stealth]]),1,0)),1,0)</f>
        <v>0</v>
      </c>
      <c r="K119" s="3">
        <f>IF(AND(IF('차트 정리 표'!$Q$2 = 표메인[[#This Row],[연령대]], 1, 0),IF(COUNT(표장르정리[[#This Row],[Strategy]]),1,0)),1,0)</f>
        <v>0</v>
      </c>
      <c r="L119" s="3">
        <f>IF(AND(IF('차트 정리 표'!$Q$2 = 표메인[[#This Row],[연령대]], 1, 0),IF(COUNT(표장르정리[[#This Row],[Puzzle]]),1,0)),1,0)</f>
        <v>0</v>
      </c>
      <c r="M119" s="3">
        <f>IF(AND(IF('차트 정리 표'!$Q$2 = 표메인[[#This Row],[연령대]], 1, 0),IF(COUNT(표장르정리[[#This Row],[Board]]),1,0)),1,0)</f>
        <v>0</v>
      </c>
      <c r="N119" s="3">
        <f>IF(AND(IF('차트 정리 표'!$Q$2 = 표메인[[#This Row],[연령대]], 1, 0),IF(COUNT(표장르정리[[#This Row],[Arcade]]),1,0)),1,0)</f>
        <v>0</v>
      </c>
      <c r="O119" s="3">
        <f>IF(AND(IF('차트 정리 표'!$Q$2 = 표메인[[#This Row],[연령대]], 1, 0),IF(COUNT(표장르정리[[#This Row],[Simulation]]),1,0)),1,0)</f>
        <v>0</v>
      </c>
      <c r="P119" s="34">
        <f>IF(AND(IF('차트 정리 표'!$Q$19 = 표메인[[#This Row],[연령대]], 1, 0),IF('차트 정리 표'!$J$20=표메인[[#This Row],[타격감
시각적 효과]],1,0)),1,0)</f>
        <v>0</v>
      </c>
      <c r="Q119" s="34">
        <f>IF(AND(IF('차트 정리 표'!$Q$19 = 표메인[[#This Row],[연령대]], 1, 0),IF('차트 정리 표'!$J$21=표메인[[#This Row],[타격감
시각적 효과]],1,0)),1,0)</f>
        <v>0</v>
      </c>
      <c r="R119" s="34">
        <f>IF(AND(IF('차트 정리 표'!$Q$19 = 표메인[[#This Row],[연령대]], 1, 0),IF('차트 정리 표'!$J$22=표메인[[#This Row],[타격감
시각적 효과]],1,0)),1,0)</f>
        <v>0</v>
      </c>
      <c r="S119" s="34">
        <f>IF(AND(IF('차트 정리 표'!$Q$19 = 표메인[[#This Row],[연령대]], 1, 0),IF('차트 정리 표'!$J$23=표메인[[#This Row],[타격감
시각적 효과]],1,0)),1,0)</f>
        <v>0</v>
      </c>
      <c r="T119" s="34">
        <f>IF(AND(IF('차트 정리 표'!$Q$25 = 표메인[[#This Row],[연령대]], 1, 0),IF('차트 정리 표'!$J$26=표메인[게임몰입도
청각적 효과],1,0)),1,0)</f>
        <v>0</v>
      </c>
      <c r="U119" s="34">
        <f>IF(AND(IF('차트 정리 표'!$Q$25 = 표메인[[#This Row],[연령대]], 1, 0),IF('차트 정리 표'!$J$27=표메인[게임몰입도
청각적 효과],1,0)),1,0)</f>
        <v>0</v>
      </c>
      <c r="V119" s="34">
        <f>IF(AND(IF('차트 정리 표'!$Q$25 = 표메인[[#This Row],[연령대]], 1, 0),IF('차트 정리 표'!$J$28=표메인[게임몰입도
청각적 효과],1,0)),1,0)</f>
        <v>0</v>
      </c>
    </row>
    <row r="120" spans="1:22" x14ac:dyDescent="0.3">
      <c r="A120" s="3">
        <f>IF(AND(IF('차트 정리 표'!$Q$2 = 표메인[[#This Row],[연령대]], 1, 0),IF(COUNT(표장르정리[[#This Row],[RPG]]),1,0)), 1, 0)</f>
        <v>0</v>
      </c>
      <c r="B120" s="3">
        <f>IF(AND(IF('차트 정리 표'!$Q$2 = 표메인[[#This Row],[연령대]], 1, 0),IF(COUNT(표장르정리[[#This Row],[AOS]]),1,0)),1,0)</f>
        <v>0</v>
      </c>
      <c r="C120" s="3">
        <f>IF(AND(IF('차트 정리 표'!$Q$2 = 표메인[[#This Row],[연령대]], 1, 0),IF(COUNT(표장르정리[[#This Row],[FPS]]),1,0)),1,0)</f>
        <v>0</v>
      </c>
      <c r="D120" s="3">
        <f>IF(AND(IF('차트 정리 표'!$Q$2 = 표메인[[#This Row],[연령대]], 1, 0),IF(COUNT(표장르정리[[#This Row],[CCG]]),1,0)),1,0)</f>
        <v>0</v>
      </c>
      <c r="E120" s="3">
        <f>IF(AND(IF('차트 정리 표'!$Q$2 = 표메인[[#This Row],[연령대]], 1, 0),IF(COUNT(표장르정리[[#This Row],[Roguelike]]),1,0)),1,0)</f>
        <v>0</v>
      </c>
      <c r="F120" s="3">
        <f>IF(AND(IF('차트 정리 표'!$Q$2 = 표메인[[#This Row],[연령대]], 1, 0),IF(COUNT(표장르정리[[#This Row],[Soulslike]]),1,0)),1,0)</f>
        <v>0</v>
      </c>
      <c r="G120" s="3">
        <f>IF(AND(IF('차트 정리 표'!$Q$2 = 표메인[[#This Row],[연령대]], 1, 0),IF(COUNT(표장르정리[[#This Row],[Rhythm]]),1,0)),1,0)</f>
        <v>0</v>
      </c>
      <c r="H120" s="3">
        <f>IF(AND(IF('차트 정리 표'!$Q$2 = 표메인[[#This Row],[연령대]], 1, 0),IF(COUNT(표장르정리[[#This Row],[Racing]]),1,0)),1,0)</f>
        <v>0</v>
      </c>
      <c r="I120" s="3">
        <f>IF(AND(IF('차트 정리 표'!$Q$2 = 표메인[[#This Row],[연령대]], 1, 0),IF(COUNT(표장르정리[[#This Row],[Sport]]),1,0)),1,0)</f>
        <v>0</v>
      </c>
      <c r="J120" s="3">
        <f>IF(AND(IF('차트 정리 표'!$Q$2 = 표메인[[#This Row],[연령대]], 1, 0),IF(COUNT(표장르정리[[#This Row],[Stealth]]),1,0)),1,0)</f>
        <v>0</v>
      </c>
      <c r="K120" s="3">
        <f>IF(AND(IF('차트 정리 표'!$Q$2 = 표메인[[#This Row],[연령대]], 1, 0),IF(COUNT(표장르정리[[#This Row],[Strategy]]),1,0)),1,0)</f>
        <v>0</v>
      </c>
      <c r="L120" s="3">
        <f>IF(AND(IF('차트 정리 표'!$Q$2 = 표메인[[#This Row],[연령대]], 1, 0),IF(COUNT(표장르정리[[#This Row],[Puzzle]]),1,0)),1,0)</f>
        <v>0</v>
      </c>
      <c r="M120" s="3">
        <f>IF(AND(IF('차트 정리 표'!$Q$2 = 표메인[[#This Row],[연령대]], 1, 0),IF(COUNT(표장르정리[[#This Row],[Board]]),1,0)),1,0)</f>
        <v>0</v>
      </c>
      <c r="N120" s="3">
        <f>IF(AND(IF('차트 정리 표'!$Q$2 = 표메인[[#This Row],[연령대]], 1, 0),IF(COUNT(표장르정리[[#This Row],[Arcade]]),1,0)),1,0)</f>
        <v>0</v>
      </c>
      <c r="O120" s="3">
        <f>IF(AND(IF('차트 정리 표'!$Q$2 = 표메인[[#This Row],[연령대]], 1, 0),IF(COUNT(표장르정리[[#This Row],[Simulation]]),1,0)),1,0)</f>
        <v>0</v>
      </c>
      <c r="P120" s="34">
        <f>IF(AND(IF('차트 정리 표'!$Q$19 = 표메인[[#This Row],[연령대]], 1, 0),IF('차트 정리 표'!$J$20=표메인[[#This Row],[타격감
시각적 효과]],1,0)),1,0)</f>
        <v>0</v>
      </c>
      <c r="Q120" s="34">
        <f>IF(AND(IF('차트 정리 표'!$Q$19 = 표메인[[#This Row],[연령대]], 1, 0),IF('차트 정리 표'!$J$21=표메인[[#This Row],[타격감
시각적 효과]],1,0)),1,0)</f>
        <v>0</v>
      </c>
      <c r="R120" s="34">
        <f>IF(AND(IF('차트 정리 표'!$Q$19 = 표메인[[#This Row],[연령대]], 1, 0),IF('차트 정리 표'!$J$22=표메인[[#This Row],[타격감
시각적 효과]],1,0)),1,0)</f>
        <v>0</v>
      </c>
      <c r="S120" s="34">
        <f>IF(AND(IF('차트 정리 표'!$Q$19 = 표메인[[#This Row],[연령대]], 1, 0),IF('차트 정리 표'!$J$23=표메인[[#This Row],[타격감
시각적 효과]],1,0)),1,0)</f>
        <v>0</v>
      </c>
      <c r="T120" s="34">
        <f>IF(AND(IF('차트 정리 표'!$Q$25 = 표메인[[#This Row],[연령대]], 1, 0),IF('차트 정리 표'!$J$26=표메인[게임몰입도
청각적 효과],1,0)),1,0)</f>
        <v>0</v>
      </c>
      <c r="U120" s="34">
        <f>IF(AND(IF('차트 정리 표'!$Q$25 = 표메인[[#This Row],[연령대]], 1, 0),IF('차트 정리 표'!$J$27=표메인[게임몰입도
청각적 효과],1,0)),1,0)</f>
        <v>0</v>
      </c>
      <c r="V120" s="34">
        <f>IF(AND(IF('차트 정리 표'!$Q$25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표'!$Q$2 = 표메인[[#This Row],[연령대]], 1, 0),IF(COUNT(표장르정리[[#This Row],[RPG]]),1,0)), 1, 0)</f>
        <v>0</v>
      </c>
      <c r="B121" s="3">
        <f>IF(AND(IF('차트 정리 표'!$Q$2 = 표메인[[#This Row],[연령대]], 1, 0),IF(COUNT(표장르정리[[#This Row],[AOS]]),1,0)),1,0)</f>
        <v>0</v>
      </c>
      <c r="C121" s="3">
        <f>IF(AND(IF('차트 정리 표'!$Q$2 = 표메인[[#This Row],[연령대]], 1, 0),IF(COUNT(표장르정리[[#This Row],[FPS]]),1,0)),1,0)</f>
        <v>0</v>
      </c>
      <c r="D121" s="3">
        <f>IF(AND(IF('차트 정리 표'!$Q$2 = 표메인[[#This Row],[연령대]], 1, 0),IF(COUNT(표장르정리[[#This Row],[CCG]]),1,0)),1,0)</f>
        <v>0</v>
      </c>
      <c r="E121" s="3">
        <f>IF(AND(IF('차트 정리 표'!$Q$2 = 표메인[[#This Row],[연령대]], 1, 0),IF(COUNT(표장르정리[[#This Row],[Roguelike]]),1,0)),1,0)</f>
        <v>0</v>
      </c>
      <c r="F121" s="3">
        <f>IF(AND(IF('차트 정리 표'!$Q$2 = 표메인[[#This Row],[연령대]], 1, 0),IF(COUNT(표장르정리[[#This Row],[Soulslike]]),1,0)),1,0)</f>
        <v>0</v>
      </c>
      <c r="G121" s="3">
        <f>IF(AND(IF('차트 정리 표'!$Q$2 = 표메인[[#This Row],[연령대]], 1, 0),IF(COUNT(표장르정리[[#This Row],[Rhythm]]),1,0)),1,0)</f>
        <v>0</v>
      </c>
      <c r="H121" s="3">
        <f>IF(AND(IF('차트 정리 표'!$Q$2 = 표메인[[#This Row],[연령대]], 1, 0),IF(COUNT(표장르정리[[#This Row],[Racing]]),1,0)),1,0)</f>
        <v>0</v>
      </c>
      <c r="I121" s="3">
        <f>IF(AND(IF('차트 정리 표'!$Q$2 = 표메인[[#This Row],[연령대]], 1, 0),IF(COUNT(표장르정리[[#This Row],[Sport]]),1,0)),1,0)</f>
        <v>0</v>
      </c>
      <c r="J121" s="3">
        <f>IF(AND(IF('차트 정리 표'!$Q$2 = 표메인[[#This Row],[연령대]], 1, 0),IF(COUNT(표장르정리[[#This Row],[Stealth]]),1,0)),1,0)</f>
        <v>0</v>
      </c>
      <c r="K121" s="3">
        <f>IF(AND(IF('차트 정리 표'!$Q$2 = 표메인[[#This Row],[연령대]], 1, 0),IF(COUNT(표장르정리[[#This Row],[Strategy]]),1,0)),1,0)</f>
        <v>0</v>
      </c>
      <c r="L121" s="3">
        <f>IF(AND(IF('차트 정리 표'!$Q$2 = 표메인[[#This Row],[연령대]], 1, 0),IF(COUNT(표장르정리[[#This Row],[Puzzle]]),1,0)),1,0)</f>
        <v>0</v>
      </c>
      <c r="M121" s="3">
        <f>IF(AND(IF('차트 정리 표'!$Q$2 = 표메인[[#This Row],[연령대]], 1, 0),IF(COUNT(표장르정리[[#This Row],[Board]]),1,0)),1,0)</f>
        <v>0</v>
      </c>
      <c r="N121" s="3">
        <f>IF(AND(IF('차트 정리 표'!$Q$2 = 표메인[[#This Row],[연령대]], 1, 0),IF(COUNT(표장르정리[[#This Row],[Arcade]]),1,0)),1,0)</f>
        <v>0</v>
      </c>
      <c r="O121" s="3">
        <f>IF(AND(IF('차트 정리 표'!$Q$2 = 표메인[[#This Row],[연령대]], 1, 0),IF(COUNT(표장르정리[[#This Row],[Simulation]]),1,0)),1,0)</f>
        <v>0</v>
      </c>
      <c r="P121" s="34">
        <f>IF(AND(IF('차트 정리 표'!$Q$19 = 표메인[[#This Row],[연령대]], 1, 0),IF('차트 정리 표'!$J$20=표메인[[#This Row],[타격감
시각적 효과]],1,0)),1,0)</f>
        <v>0</v>
      </c>
      <c r="Q121" s="34">
        <f>IF(AND(IF('차트 정리 표'!$Q$19 = 표메인[[#This Row],[연령대]], 1, 0),IF('차트 정리 표'!$J$21=표메인[[#This Row],[타격감
시각적 효과]],1,0)),1,0)</f>
        <v>0</v>
      </c>
      <c r="R121" s="34">
        <f>IF(AND(IF('차트 정리 표'!$Q$19 = 표메인[[#This Row],[연령대]], 1, 0),IF('차트 정리 표'!$J$22=표메인[[#This Row],[타격감
시각적 효과]],1,0)),1,0)</f>
        <v>0</v>
      </c>
      <c r="S121" s="34">
        <f>IF(AND(IF('차트 정리 표'!$Q$19 = 표메인[[#This Row],[연령대]], 1, 0),IF('차트 정리 표'!$J$23=표메인[[#This Row],[타격감
시각적 효과]],1,0)),1,0)</f>
        <v>0</v>
      </c>
      <c r="T121" s="34">
        <f>IF(AND(IF('차트 정리 표'!$Q$25 = 표메인[[#This Row],[연령대]], 1, 0),IF('차트 정리 표'!$J$26=표메인[게임몰입도
청각적 효과],1,0)),1,0)</f>
        <v>0</v>
      </c>
      <c r="U121" s="34">
        <f>IF(AND(IF('차트 정리 표'!$Q$25 = 표메인[[#This Row],[연령대]], 1, 0),IF('차트 정리 표'!$J$27=표메인[게임몰입도
청각적 효과],1,0)),1,0)</f>
        <v>0</v>
      </c>
      <c r="V121" s="34">
        <f>IF(AND(IF('차트 정리 표'!$Q$25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표'!$Q$2 = 표메인[[#This Row],[연령대]], 1, 0),IF(COUNT(표장르정리[[#This Row],[RPG]]),1,0)), 1, 0)</f>
        <v>0</v>
      </c>
      <c r="B122" s="3">
        <f>IF(AND(IF('차트 정리 표'!$Q$2 = 표메인[[#This Row],[연령대]], 1, 0),IF(COUNT(표장르정리[[#This Row],[AOS]]),1,0)),1,0)</f>
        <v>0</v>
      </c>
      <c r="C122" s="3">
        <f>IF(AND(IF('차트 정리 표'!$Q$2 = 표메인[[#This Row],[연령대]], 1, 0),IF(COUNT(표장르정리[[#This Row],[FPS]]),1,0)),1,0)</f>
        <v>0</v>
      </c>
      <c r="D122" s="3">
        <f>IF(AND(IF('차트 정리 표'!$Q$2 = 표메인[[#This Row],[연령대]], 1, 0),IF(COUNT(표장르정리[[#This Row],[CCG]]),1,0)),1,0)</f>
        <v>0</v>
      </c>
      <c r="E122" s="3">
        <f>IF(AND(IF('차트 정리 표'!$Q$2 = 표메인[[#This Row],[연령대]], 1, 0),IF(COUNT(표장르정리[[#This Row],[Roguelike]]),1,0)),1,0)</f>
        <v>0</v>
      </c>
      <c r="F122" s="3">
        <f>IF(AND(IF('차트 정리 표'!$Q$2 = 표메인[[#This Row],[연령대]], 1, 0),IF(COUNT(표장르정리[[#This Row],[Soulslike]]),1,0)),1,0)</f>
        <v>0</v>
      </c>
      <c r="G122" s="3">
        <f>IF(AND(IF('차트 정리 표'!$Q$2 = 표메인[[#This Row],[연령대]], 1, 0),IF(COUNT(표장르정리[[#This Row],[Rhythm]]),1,0)),1,0)</f>
        <v>0</v>
      </c>
      <c r="H122" s="3">
        <f>IF(AND(IF('차트 정리 표'!$Q$2 = 표메인[[#This Row],[연령대]], 1, 0),IF(COUNT(표장르정리[[#This Row],[Racing]]),1,0)),1,0)</f>
        <v>0</v>
      </c>
      <c r="I122" s="3">
        <f>IF(AND(IF('차트 정리 표'!$Q$2 = 표메인[[#This Row],[연령대]], 1, 0),IF(COUNT(표장르정리[[#This Row],[Sport]]),1,0)),1,0)</f>
        <v>0</v>
      </c>
      <c r="J122" s="3">
        <f>IF(AND(IF('차트 정리 표'!$Q$2 = 표메인[[#This Row],[연령대]], 1, 0),IF(COUNT(표장르정리[[#This Row],[Stealth]]),1,0)),1,0)</f>
        <v>0</v>
      </c>
      <c r="K122" s="3">
        <f>IF(AND(IF('차트 정리 표'!$Q$2 = 표메인[[#This Row],[연령대]], 1, 0),IF(COUNT(표장르정리[[#This Row],[Strategy]]),1,0)),1,0)</f>
        <v>0</v>
      </c>
      <c r="L122" s="3">
        <f>IF(AND(IF('차트 정리 표'!$Q$2 = 표메인[[#This Row],[연령대]], 1, 0),IF(COUNT(표장르정리[[#This Row],[Puzzle]]),1,0)),1,0)</f>
        <v>0</v>
      </c>
      <c r="M122" s="3">
        <f>IF(AND(IF('차트 정리 표'!$Q$2 = 표메인[[#This Row],[연령대]], 1, 0),IF(COUNT(표장르정리[[#This Row],[Board]]),1,0)),1,0)</f>
        <v>0</v>
      </c>
      <c r="N122" s="3">
        <f>IF(AND(IF('차트 정리 표'!$Q$2 = 표메인[[#This Row],[연령대]], 1, 0),IF(COUNT(표장르정리[[#This Row],[Arcade]]),1,0)),1,0)</f>
        <v>0</v>
      </c>
      <c r="O122" s="3">
        <f>IF(AND(IF('차트 정리 표'!$Q$2 = 표메인[[#This Row],[연령대]], 1, 0),IF(COUNT(표장르정리[[#This Row],[Simulation]]),1,0)),1,0)</f>
        <v>0</v>
      </c>
      <c r="P122" s="34">
        <f>IF(AND(IF('차트 정리 표'!$Q$19 = 표메인[[#This Row],[연령대]], 1, 0),IF('차트 정리 표'!$J$20=표메인[[#This Row],[타격감
시각적 효과]],1,0)),1,0)</f>
        <v>0</v>
      </c>
      <c r="Q122" s="34">
        <f>IF(AND(IF('차트 정리 표'!$Q$19 = 표메인[[#This Row],[연령대]], 1, 0),IF('차트 정리 표'!$J$21=표메인[[#This Row],[타격감
시각적 효과]],1,0)),1,0)</f>
        <v>0</v>
      </c>
      <c r="R122" s="34">
        <f>IF(AND(IF('차트 정리 표'!$Q$19 = 표메인[[#This Row],[연령대]], 1, 0),IF('차트 정리 표'!$J$22=표메인[[#This Row],[타격감
시각적 효과]],1,0)),1,0)</f>
        <v>0</v>
      </c>
      <c r="S122" s="34">
        <f>IF(AND(IF('차트 정리 표'!$Q$19 = 표메인[[#This Row],[연령대]], 1, 0),IF('차트 정리 표'!$J$23=표메인[[#This Row],[타격감
시각적 효과]],1,0)),1,0)</f>
        <v>0</v>
      </c>
      <c r="T122" s="34">
        <f>IF(AND(IF('차트 정리 표'!$Q$25 = 표메인[[#This Row],[연령대]], 1, 0),IF('차트 정리 표'!$J$26=표메인[게임몰입도
청각적 효과],1,0)),1,0)</f>
        <v>0</v>
      </c>
      <c r="U122" s="34">
        <f>IF(AND(IF('차트 정리 표'!$Q$25 = 표메인[[#This Row],[연령대]], 1, 0),IF('차트 정리 표'!$J$27=표메인[게임몰입도
청각적 효과],1,0)),1,0)</f>
        <v>0</v>
      </c>
      <c r="V122" s="34">
        <f>IF(AND(IF('차트 정리 표'!$Q$25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표'!$Q$2 = 표메인[[#This Row],[연령대]], 1, 0),IF(COUNT(표장르정리[[#This Row],[RPG]]),1,0)), 1, 0)</f>
        <v>0</v>
      </c>
      <c r="B123" s="3">
        <f>IF(AND(IF('차트 정리 표'!$Q$2 = 표메인[[#This Row],[연령대]], 1, 0),IF(COUNT(표장르정리[[#This Row],[AOS]]),1,0)),1,0)</f>
        <v>0</v>
      </c>
      <c r="C123" s="3">
        <f>IF(AND(IF('차트 정리 표'!$Q$2 = 표메인[[#This Row],[연령대]], 1, 0),IF(COUNT(표장르정리[[#This Row],[FPS]]),1,0)),1,0)</f>
        <v>0</v>
      </c>
      <c r="D123" s="3">
        <f>IF(AND(IF('차트 정리 표'!$Q$2 = 표메인[[#This Row],[연령대]], 1, 0),IF(COUNT(표장르정리[[#This Row],[CCG]]),1,0)),1,0)</f>
        <v>0</v>
      </c>
      <c r="E123" s="3">
        <f>IF(AND(IF('차트 정리 표'!$Q$2 = 표메인[[#This Row],[연령대]], 1, 0),IF(COUNT(표장르정리[[#This Row],[Roguelike]]),1,0)),1,0)</f>
        <v>0</v>
      </c>
      <c r="F123" s="3">
        <f>IF(AND(IF('차트 정리 표'!$Q$2 = 표메인[[#This Row],[연령대]], 1, 0),IF(COUNT(표장르정리[[#This Row],[Soulslike]]),1,0)),1,0)</f>
        <v>0</v>
      </c>
      <c r="G123" s="3">
        <f>IF(AND(IF('차트 정리 표'!$Q$2 = 표메인[[#This Row],[연령대]], 1, 0),IF(COUNT(표장르정리[[#This Row],[Rhythm]]),1,0)),1,0)</f>
        <v>0</v>
      </c>
      <c r="H123" s="3">
        <f>IF(AND(IF('차트 정리 표'!$Q$2 = 표메인[[#This Row],[연령대]], 1, 0),IF(COUNT(표장르정리[[#This Row],[Racing]]),1,0)),1,0)</f>
        <v>0</v>
      </c>
      <c r="I123" s="3">
        <f>IF(AND(IF('차트 정리 표'!$Q$2 = 표메인[[#This Row],[연령대]], 1, 0),IF(COUNT(표장르정리[[#This Row],[Sport]]),1,0)),1,0)</f>
        <v>0</v>
      </c>
      <c r="J123" s="3">
        <f>IF(AND(IF('차트 정리 표'!$Q$2 = 표메인[[#This Row],[연령대]], 1, 0),IF(COUNT(표장르정리[[#This Row],[Stealth]]),1,0)),1,0)</f>
        <v>0</v>
      </c>
      <c r="K123" s="3">
        <f>IF(AND(IF('차트 정리 표'!$Q$2 = 표메인[[#This Row],[연령대]], 1, 0),IF(COUNT(표장르정리[[#This Row],[Strategy]]),1,0)),1,0)</f>
        <v>0</v>
      </c>
      <c r="L123" s="3">
        <f>IF(AND(IF('차트 정리 표'!$Q$2 = 표메인[[#This Row],[연령대]], 1, 0),IF(COUNT(표장르정리[[#This Row],[Puzzle]]),1,0)),1,0)</f>
        <v>0</v>
      </c>
      <c r="M123" s="3">
        <f>IF(AND(IF('차트 정리 표'!$Q$2 = 표메인[[#This Row],[연령대]], 1, 0),IF(COUNT(표장르정리[[#This Row],[Board]]),1,0)),1,0)</f>
        <v>0</v>
      </c>
      <c r="N123" s="3">
        <f>IF(AND(IF('차트 정리 표'!$Q$2 = 표메인[[#This Row],[연령대]], 1, 0),IF(COUNT(표장르정리[[#This Row],[Arcade]]),1,0)),1,0)</f>
        <v>0</v>
      </c>
      <c r="O123" s="3">
        <f>IF(AND(IF('차트 정리 표'!$Q$2 = 표메인[[#This Row],[연령대]], 1, 0),IF(COUNT(표장르정리[[#This Row],[Simulation]]),1,0)),1,0)</f>
        <v>0</v>
      </c>
      <c r="P123" s="34">
        <f>IF(AND(IF('차트 정리 표'!$Q$19 = 표메인[[#This Row],[연령대]], 1, 0),IF('차트 정리 표'!$J$20=표메인[[#This Row],[타격감
시각적 효과]],1,0)),1,0)</f>
        <v>0</v>
      </c>
      <c r="Q123" s="34">
        <f>IF(AND(IF('차트 정리 표'!$Q$19 = 표메인[[#This Row],[연령대]], 1, 0),IF('차트 정리 표'!$J$21=표메인[[#This Row],[타격감
시각적 효과]],1,0)),1,0)</f>
        <v>0</v>
      </c>
      <c r="R123" s="34">
        <f>IF(AND(IF('차트 정리 표'!$Q$19 = 표메인[[#This Row],[연령대]], 1, 0),IF('차트 정리 표'!$J$22=표메인[[#This Row],[타격감
시각적 효과]],1,0)),1,0)</f>
        <v>0</v>
      </c>
      <c r="S123" s="34">
        <f>IF(AND(IF('차트 정리 표'!$Q$19 = 표메인[[#This Row],[연령대]], 1, 0),IF('차트 정리 표'!$J$23=표메인[[#This Row],[타격감
시각적 효과]],1,0)),1,0)</f>
        <v>0</v>
      </c>
      <c r="T123" s="34">
        <f>IF(AND(IF('차트 정리 표'!$Q$25 = 표메인[[#This Row],[연령대]], 1, 0),IF('차트 정리 표'!$J$26=표메인[게임몰입도
청각적 효과],1,0)),1,0)</f>
        <v>0</v>
      </c>
      <c r="U123" s="34">
        <f>IF(AND(IF('차트 정리 표'!$Q$25 = 표메인[[#This Row],[연령대]], 1, 0),IF('차트 정리 표'!$J$27=표메인[게임몰입도
청각적 효과],1,0)),1,0)</f>
        <v>0</v>
      </c>
      <c r="V123" s="34">
        <f>IF(AND(IF('차트 정리 표'!$Q$25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표'!$Q$2 = 표메인[[#This Row],[연령대]], 1, 0),IF(COUNT(표장르정리[[#This Row],[RPG]]),1,0)), 1, 0)</f>
        <v>0</v>
      </c>
      <c r="B124" s="3">
        <f>IF(AND(IF('차트 정리 표'!$Q$2 = 표메인[[#This Row],[연령대]], 1, 0),IF(COUNT(표장르정리[[#This Row],[AOS]]),1,0)),1,0)</f>
        <v>0</v>
      </c>
      <c r="C124" s="3">
        <f>IF(AND(IF('차트 정리 표'!$Q$2 = 표메인[[#This Row],[연령대]], 1, 0),IF(COUNT(표장르정리[[#This Row],[FPS]]),1,0)),1,0)</f>
        <v>0</v>
      </c>
      <c r="D124" s="3">
        <f>IF(AND(IF('차트 정리 표'!$Q$2 = 표메인[[#This Row],[연령대]], 1, 0),IF(COUNT(표장르정리[[#This Row],[CCG]]),1,0)),1,0)</f>
        <v>0</v>
      </c>
      <c r="E124" s="3">
        <f>IF(AND(IF('차트 정리 표'!$Q$2 = 표메인[[#This Row],[연령대]], 1, 0),IF(COUNT(표장르정리[[#This Row],[Roguelike]]),1,0)),1,0)</f>
        <v>0</v>
      </c>
      <c r="F124" s="3">
        <f>IF(AND(IF('차트 정리 표'!$Q$2 = 표메인[[#This Row],[연령대]], 1, 0),IF(COUNT(표장르정리[[#This Row],[Soulslike]]),1,0)),1,0)</f>
        <v>0</v>
      </c>
      <c r="G124" s="3">
        <f>IF(AND(IF('차트 정리 표'!$Q$2 = 표메인[[#This Row],[연령대]], 1, 0),IF(COUNT(표장르정리[[#This Row],[Rhythm]]),1,0)),1,0)</f>
        <v>0</v>
      </c>
      <c r="H124" s="3">
        <f>IF(AND(IF('차트 정리 표'!$Q$2 = 표메인[[#This Row],[연령대]], 1, 0),IF(COUNT(표장르정리[[#This Row],[Racing]]),1,0)),1,0)</f>
        <v>0</v>
      </c>
      <c r="I124" s="3">
        <f>IF(AND(IF('차트 정리 표'!$Q$2 = 표메인[[#This Row],[연령대]], 1, 0),IF(COUNT(표장르정리[[#This Row],[Sport]]),1,0)),1,0)</f>
        <v>0</v>
      </c>
      <c r="J124" s="3">
        <f>IF(AND(IF('차트 정리 표'!$Q$2 = 표메인[[#This Row],[연령대]], 1, 0),IF(COUNT(표장르정리[[#This Row],[Stealth]]),1,0)),1,0)</f>
        <v>0</v>
      </c>
      <c r="K124" s="3">
        <f>IF(AND(IF('차트 정리 표'!$Q$2 = 표메인[[#This Row],[연령대]], 1, 0),IF(COUNT(표장르정리[[#This Row],[Strategy]]),1,0)),1,0)</f>
        <v>0</v>
      </c>
      <c r="L124" s="3">
        <f>IF(AND(IF('차트 정리 표'!$Q$2 = 표메인[[#This Row],[연령대]], 1, 0),IF(COUNT(표장르정리[[#This Row],[Puzzle]]),1,0)),1,0)</f>
        <v>0</v>
      </c>
      <c r="M124" s="3">
        <f>IF(AND(IF('차트 정리 표'!$Q$2 = 표메인[[#This Row],[연령대]], 1, 0),IF(COUNT(표장르정리[[#This Row],[Board]]),1,0)),1,0)</f>
        <v>0</v>
      </c>
      <c r="N124" s="3">
        <f>IF(AND(IF('차트 정리 표'!$Q$2 = 표메인[[#This Row],[연령대]], 1, 0),IF(COUNT(표장르정리[[#This Row],[Arcade]]),1,0)),1,0)</f>
        <v>0</v>
      </c>
      <c r="O124" s="3">
        <f>IF(AND(IF('차트 정리 표'!$Q$2 = 표메인[[#This Row],[연령대]], 1, 0),IF(COUNT(표장르정리[[#This Row],[Simulation]]),1,0)),1,0)</f>
        <v>0</v>
      </c>
      <c r="P124" s="34">
        <f>IF(AND(IF('차트 정리 표'!$Q$19 = 표메인[[#This Row],[연령대]], 1, 0),IF('차트 정리 표'!$J$20=표메인[[#This Row],[타격감
시각적 효과]],1,0)),1,0)</f>
        <v>0</v>
      </c>
      <c r="Q124" s="34">
        <f>IF(AND(IF('차트 정리 표'!$Q$19 = 표메인[[#This Row],[연령대]], 1, 0),IF('차트 정리 표'!$J$21=표메인[[#This Row],[타격감
시각적 효과]],1,0)),1,0)</f>
        <v>0</v>
      </c>
      <c r="R124" s="34">
        <f>IF(AND(IF('차트 정리 표'!$Q$19 = 표메인[[#This Row],[연령대]], 1, 0),IF('차트 정리 표'!$J$22=표메인[[#This Row],[타격감
시각적 효과]],1,0)),1,0)</f>
        <v>0</v>
      </c>
      <c r="S124" s="34">
        <f>IF(AND(IF('차트 정리 표'!$Q$19 = 표메인[[#This Row],[연령대]], 1, 0),IF('차트 정리 표'!$J$23=표메인[[#This Row],[타격감
시각적 효과]],1,0)),1,0)</f>
        <v>0</v>
      </c>
      <c r="T124" s="34">
        <f>IF(AND(IF('차트 정리 표'!$Q$25 = 표메인[[#This Row],[연령대]], 1, 0),IF('차트 정리 표'!$J$26=표메인[게임몰입도
청각적 효과],1,0)),1,0)</f>
        <v>0</v>
      </c>
      <c r="U124" s="34">
        <f>IF(AND(IF('차트 정리 표'!$Q$25 = 표메인[[#This Row],[연령대]], 1, 0),IF('차트 정리 표'!$J$27=표메인[게임몰입도
청각적 효과],1,0)),1,0)</f>
        <v>0</v>
      </c>
      <c r="V124" s="34">
        <f>IF(AND(IF('차트 정리 표'!$Q$25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표'!$Q$2 = 표메인[[#This Row],[연령대]], 1, 0),IF(COUNT(표장르정리[[#This Row],[RPG]]),1,0)), 1, 0)</f>
        <v>0</v>
      </c>
      <c r="B125" s="3">
        <f>IF(AND(IF('차트 정리 표'!$Q$2 = 표메인[[#This Row],[연령대]], 1, 0),IF(COUNT(표장르정리[[#This Row],[AOS]]),1,0)),1,0)</f>
        <v>0</v>
      </c>
      <c r="C125" s="3">
        <f>IF(AND(IF('차트 정리 표'!$Q$2 = 표메인[[#This Row],[연령대]], 1, 0),IF(COUNT(표장르정리[[#This Row],[FPS]]),1,0)),1,0)</f>
        <v>0</v>
      </c>
      <c r="D125" s="3">
        <f>IF(AND(IF('차트 정리 표'!$Q$2 = 표메인[[#This Row],[연령대]], 1, 0),IF(COUNT(표장르정리[[#This Row],[CCG]]),1,0)),1,0)</f>
        <v>0</v>
      </c>
      <c r="E125" s="3">
        <f>IF(AND(IF('차트 정리 표'!$Q$2 = 표메인[[#This Row],[연령대]], 1, 0),IF(COUNT(표장르정리[[#This Row],[Roguelike]]),1,0)),1,0)</f>
        <v>0</v>
      </c>
      <c r="F125" s="3">
        <f>IF(AND(IF('차트 정리 표'!$Q$2 = 표메인[[#This Row],[연령대]], 1, 0),IF(COUNT(표장르정리[[#This Row],[Soulslike]]),1,0)),1,0)</f>
        <v>0</v>
      </c>
      <c r="G125" s="3">
        <f>IF(AND(IF('차트 정리 표'!$Q$2 = 표메인[[#This Row],[연령대]], 1, 0),IF(COUNT(표장르정리[[#This Row],[Rhythm]]),1,0)),1,0)</f>
        <v>0</v>
      </c>
      <c r="H125" s="3">
        <f>IF(AND(IF('차트 정리 표'!$Q$2 = 표메인[[#This Row],[연령대]], 1, 0),IF(COUNT(표장르정리[[#This Row],[Racing]]),1,0)),1,0)</f>
        <v>0</v>
      </c>
      <c r="I125" s="3">
        <f>IF(AND(IF('차트 정리 표'!$Q$2 = 표메인[[#This Row],[연령대]], 1, 0),IF(COUNT(표장르정리[[#This Row],[Sport]]),1,0)),1,0)</f>
        <v>0</v>
      </c>
      <c r="J125" s="3">
        <f>IF(AND(IF('차트 정리 표'!$Q$2 = 표메인[[#This Row],[연령대]], 1, 0),IF(COUNT(표장르정리[[#This Row],[Stealth]]),1,0)),1,0)</f>
        <v>0</v>
      </c>
      <c r="K125" s="3">
        <f>IF(AND(IF('차트 정리 표'!$Q$2 = 표메인[[#This Row],[연령대]], 1, 0),IF(COUNT(표장르정리[[#This Row],[Strategy]]),1,0)),1,0)</f>
        <v>0</v>
      </c>
      <c r="L125" s="3">
        <f>IF(AND(IF('차트 정리 표'!$Q$2 = 표메인[[#This Row],[연령대]], 1, 0),IF(COUNT(표장르정리[[#This Row],[Puzzle]]),1,0)),1,0)</f>
        <v>0</v>
      </c>
      <c r="M125" s="3">
        <f>IF(AND(IF('차트 정리 표'!$Q$2 = 표메인[[#This Row],[연령대]], 1, 0),IF(COUNT(표장르정리[[#This Row],[Board]]),1,0)),1,0)</f>
        <v>0</v>
      </c>
      <c r="N125" s="3">
        <f>IF(AND(IF('차트 정리 표'!$Q$2 = 표메인[[#This Row],[연령대]], 1, 0),IF(COUNT(표장르정리[[#This Row],[Arcade]]),1,0)),1,0)</f>
        <v>0</v>
      </c>
      <c r="O125" s="3">
        <f>IF(AND(IF('차트 정리 표'!$Q$2 = 표메인[[#This Row],[연령대]], 1, 0),IF(COUNT(표장르정리[[#This Row],[Simulation]]),1,0)),1,0)</f>
        <v>0</v>
      </c>
      <c r="P125" s="34">
        <f>IF(AND(IF('차트 정리 표'!$Q$19 = 표메인[[#This Row],[연령대]], 1, 0),IF('차트 정리 표'!$J$20=표메인[[#This Row],[타격감
시각적 효과]],1,0)),1,0)</f>
        <v>0</v>
      </c>
      <c r="Q125" s="34">
        <f>IF(AND(IF('차트 정리 표'!$Q$19 = 표메인[[#This Row],[연령대]], 1, 0),IF('차트 정리 표'!$J$21=표메인[[#This Row],[타격감
시각적 효과]],1,0)),1,0)</f>
        <v>0</v>
      </c>
      <c r="R125" s="34">
        <f>IF(AND(IF('차트 정리 표'!$Q$19 = 표메인[[#This Row],[연령대]], 1, 0),IF('차트 정리 표'!$J$22=표메인[[#This Row],[타격감
시각적 효과]],1,0)),1,0)</f>
        <v>0</v>
      </c>
      <c r="S125" s="34">
        <f>IF(AND(IF('차트 정리 표'!$Q$19 = 표메인[[#This Row],[연령대]], 1, 0),IF('차트 정리 표'!$J$23=표메인[[#This Row],[타격감
시각적 효과]],1,0)),1,0)</f>
        <v>0</v>
      </c>
      <c r="T125" s="34">
        <f>IF(AND(IF('차트 정리 표'!$Q$25 = 표메인[[#This Row],[연령대]], 1, 0),IF('차트 정리 표'!$J$26=표메인[게임몰입도
청각적 효과],1,0)),1,0)</f>
        <v>0</v>
      </c>
      <c r="U125" s="34">
        <f>IF(AND(IF('차트 정리 표'!$Q$25 = 표메인[[#This Row],[연령대]], 1, 0),IF('차트 정리 표'!$J$27=표메인[게임몰입도
청각적 효과],1,0)),1,0)</f>
        <v>0</v>
      </c>
      <c r="V125" s="34">
        <f>IF(AND(IF('차트 정리 표'!$Q$25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표'!$Q$2 = 표메인[[#This Row],[연령대]], 1, 0),IF(COUNT(표장르정리[[#This Row],[RPG]]),1,0)), 1, 0)</f>
        <v>0</v>
      </c>
      <c r="B126" s="3">
        <f>IF(AND(IF('차트 정리 표'!$Q$2 = 표메인[[#This Row],[연령대]], 1, 0),IF(COUNT(표장르정리[[#This Row],[AOS]]),1,0)),1,0)</f>
        <v>0</v>
      </c>
      <c r="C126" s="3">
        <f>IF(AND(IF('차트 정리 표'!$Q$2 = 표메인[[#This Row],[연령대]], 1, 0),IF(COUNT(표장르정리[[#This Row],[FPS]]),1,0)),1,0)</f>
        <v>0</v>
      </c>
      <c r="D126" s="3">
        <f>IF(AND(IF('차트 정리 표'!$Q$2 = 표메인[[#This Row],[연령대]], 1, 0),IF(COUNT(표장르정리[[#This Row],[CCG]]),1,0)),1,0)</f>
        <v>0</v>
      </c>
      <c r="E126" s="3">
        <f>IF(AND(IF('차트 정리 표'!$Q$2 = 표메인[[#This Row],[연령대]], 1, 0),IF(COUNT(표장르정리[[#This Row],[Roguelike]]),1,0)),1,0)</f>
        <v>0</v>
      </c>
      <c r="F126" s="3">
        <f>IF(AND(IF('차트 정리 표'!$Q$2 = 표메인[[#This Row],[연령대]], 1, 0),IF(COUNT(표장르정리[[#This Row],[Soulslike]]),1,0)),1,0)</f>
        <v>0</v>
      </c>
      <c r="G126" s="3">
        <f>IF(AND(IF('차트 정리 표'!$Q$2 = 표메인[[#This Row],[연령대]], 1, 0),IF(COUNT(표장르정리[[#This Row],[Rhythm]]),1,0)),1,0)</f>
        <v>0</v>
      </c>
      <c r="H126" s="3">
        <f>IF(AND(IF('차트 정리 표'!$Q$2 = 표메인[[#This Row],[연령대]], 1, 0),IF(COUNT(표장르정리[[#This Row],[Racing]]),1,0)),1,0)</f>
        <v>0</v>
      </c>
      <c r="I126" s="3">
        <f>IF(AND(IF('차트 정리 표'!$Q$2 = 표메인[[#This Row],[연령대]], 1, 0),IF(COUNT(표장르정리[[#This Row],[Sport]]),1,0)),1,0)</f>
        <v>0</v>
      </c>
      <c r="J126" s="3">
        <f>IF(AND(IF('차트 정리 표'!$Q$2 = 표메인[[#This Row],[연령대]], 1, 0),IF(COUNT(표장르정리[[#This Row],[Stealth]]),1,0)),1,0)</f>
        <v>0</v>
      </c>
      <c r="K126" s="3">
        <f>IF(AND(IF('차트 정리 표'!$Q$2 = 표메인[[#This Row],[연령대]], 1, 0),IF(COUNT(표장르정리[[#This Row],[Strategy]]),1,0)),1,0)</f>
        <v>0</v>
      </c>
      <c r="L126" s="3">
        <f>IF(AND(IF('차트 정리 표'!$Q$2 = 표메인[[#This Row],[연령대]], 1, 0),IF(COUNT(표장르정리[[#This Row],[Puzzle]]),1,0)),1,0)</f>
        <v>0</v>
      </c>
      <c r="M126" s="3">
        <f>IF(AND(IF('차트 정리 표'!$Q$2 = 표메인[[#This Row],[연령대]], 1, 0),IF(COUNT(표장르정리[[#This Row],[Board]]),1,0)),1,0)</f>
        <v>0</v>
      </c>
      <c r="N126" s="3">
        <f>IF(AND(IF('차트 정리 표'!$Q$2 = 표메인[[#This Row],[연령대]], 1, 0),IF(COUNT(표장르정리[[#This Row],[Arcade]]),1,0)),1,0)</f>
        <v>0</v>
      </c>
      <c r="O126" s="3">
        <f>IF(AND(IF('차트 정리 표'!$Q$2 = 표메인[[#This Row],[연령대]], 1, 0),IF(COUNT(표장르정리[[#This Row],[Simulation]]),1,0)),1,0)</f>
        <v>0</v>
      </c>
      <c r="P126" s="34">
        <f>IF(AND(IF('차트 정리 표'!$Q$19 = 표메인[[#This Row],[연령대]], 1, 0),IF('차트 정리 표'!$J$20=표메인[[#This Row],[타격감
시각적 효과]],1,0)),1,0)</f>
        <v>0</v>
      </c>
      <c r="Q126" s="34">
        <f>IF(AND(IF('차트 정리 표'!$Q$19 = 표메인[[#This Row],[연령대]], 1, 0),IF('차트 정리 표'!$J$21=표메인[[#This Row],[타격감
시각적 효과]],1,0)),1,0)</f>
        <v>0</v>
      </c>
      <c r="R126" s="34">
        <f>IF(AND(IF('차트 정리 표'!$Q$19 = 표메인[[#This Row],[연령대]], 1, 0),IF('차트 정리 표'!$J$22=표메인[[#This Row],[타격감
시각적 효과]],1,0)),1,0)</f>
        <v>0</v>
      </c>
      <c r="S126" s="34">
        <f>IF(AND(IF('차트 정리 표'!$Q$19 = 표메인[[#This Row],[연령대]], 1, 0),IF('차트 정리 표'!$J$23=표메인[[#This Row],[타격감
시각적 효과]],1,0)),1,0)</f>
        <v>0</v>
      </c>
      <c r="T126" s="34">
        <f>IF(AND(IF('차트 정리 표'!$Q$25 = 표메인[[#This Row],[연령대]], 1, 0),IF('차트 정리 표'!$J$26=표메인[게임몰입도
청각적 효과],1,0)),1,0)</f>
        <v>0</v>
      </c>
      <c r="U126" s="34">
        <f>IF(AND(IF('차트 정리 표'!$Q$25 = 표메인[[#This Row],[연령대]], 1, 0),IF('차트 정리 표'!$J$27=표메인[게임몰입도
청각적 효과],1,0)),1,0)</f>
        <v>0</v>
      </c>
      <c r="V126" s="34">
        <f>IF(AND(IF('차트 정리 표'!$Q$25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표'!$Q$2 = 표메인[[#This Row],[연령대]], 1, 0),IF(COUNT(표장르정리[[#This Row],[RPG]]),1,0)), 1, 0)</f>
        <v>0</v>
      </c>
      <c r="B127" s="3">
        <f>IF(AND(IF('차트 정리 표'!$Q$2 = 표메인[[#This Row],[연령대]], 1, 0),IF(COUNT(표장르정리[[#This Row],[AOS]]),1,0)),1,0)</f>
        <v>0</v>
      </c>
      <c r="C127" s="3">
        <f>IF(AND(IF('차트 정리 표'!$Q$2 = 표메인[[#This Row],[연령대]], 1, 0),IF(COUNT(표장르정리[[#This Row],[FPS]]),1,0)),1,0)</f>
        <v>0</v>
      </c>
      <c r="D127" s="3">
        <f>IF(AND(IF('차트 정리 표'!$Q$2 = 표메인[[#This Row],[연령대]], 1, 0),IF(COUNT(표장르정리[[#This Row],[CCG]]),1,0)),1,0)</f>
        <v>0</v>
      </c>
      <c r="E127" s="3">
        <f>IF(AND(IF('차트 정리 표'!$Q$2 = 표메인[[#This Row],[연령대]], 1, 0),IF(COUNT(표장르정리[[#This Row],[Roguelike]]),1,0)),1,0)</f>
        <v>0</v>
      </c>
      <c r="F127" s="3">
        <f>IF(AND(IF('차트 정리 표'!$Q$2 = 표메인[[#This Row],[연령대]], 1, 0),IF(COUNT(표장르정리[[#This Row],[Soulslike]]),1,0)),1,0)</f>
        <v>0</v>
      </c>
      <c r="G127" s="3">
        <f>IF(AND(IF('차트 정리 표'!$Q$2 = 표메인[[#This Row],[연령대]], 1, 0),IF(COUNT(표장르정리[[#This Row],[Rhythm]]),1,0)),1,0)</f>
        <v>0</v>
      </c>
      <c r="H127" s="3">
        <f>IF(AND(IF('차트 정리 표'!$Q$2 = 표메인[[#This Row],[연령대]], 1, 0),IF(COUNT(표장르정리[[#This Row],[Racing]]),1,0)),1,0)</f>
        <v>0</v>
      </c>
      <c r="I127" s="3">
        <f>IF(AND(IF('차트 정리 표'!$Q$2 = 표메인[[#This Row],[연령대]], 1, 0),IF(COUNT(표장르정리[[#This Row],[Sport]]),1,0)),1,0)</f>
        <v>0</v>
      </c>
      <c r="J127" s="3">
        <f>IF(AND(IF('차트 정리 표'!$Q$2 = 표메인[[#This Row],[연령대]], 1, 0),IF(COUNT(표장르정리[[#This Row],[Stealth]]),1,0)),1,0)</f>
        <v>0</v>
      </c>
      <c r="K127" s="3">
        <f>IF(AND(IF('차트 정리 표'!$Q$2 = 표메인[[#This Row],[연령대]], 1, 0),IF(COUNT(표장르정리[[#This Row],[Strategy]]),1,0)),1,0)</f>
        <v>0</v>
      </c>
      <c r="L127" s="3">
        <f>IF(AND(IF('차트 정리 표'!$Q$2 = 표메인[[#This Row],[연령대]], 1, 0),IF(COUNT(표장르정리[[#This Row],[Puzzle]]),1,0)),1,0)</f>
        <v>0</v>
      </c>
      <c r="M127" s="3">
        <f>IF(AND(IF('차트 정리 표'!$Q$2 = 표메인[[#This Row],[연령대]], 1, 0),IF(COUNT(표장르정리[[#This Row],[Board]]),1,0)),1,0)</f>
        <v>0</v>
      </c>
      <c r="N127" s="3">
        <f>IF(AND(IF('차트 정리 표'!$Q$2 = 표메인[[#This Row],[연령대]], 1, 0),IF(COUNT(표장르정리[[#This Row],[Arcade]]),1,0)),1,0)</f>
        <v>0</v>
      </c>
      <c r="O127" s="3">
        <f>IF(AND(IF('차트 정리 표'!$Q$2 = 표메인[[#This Row],[연령대]], 1, 0),IF(COUNT(표장르정리[[#This Row],[Simulation]]),1,0)),1,0)</f>
        <v>0</v>
      </c>
      <c r="P127" s="34">
        <f>IF(AND(IF('차트 정리 표'!$Q$19 = 표메인[[#This Row],[연령대]], 1, 0),IF('차트 정리 표'!$J$20=표메인[[#This Row],[타격감
시각적 효과]],1,0)),1,0)</f>
        <v>0</v>
      </c>
      <c r="Q127" s="34">
        <f>IF(AND(IF('차트 정리 표'!$Q$19 = 표메인[[#This Row],[연령대]], 1, 0),IF('차트 정리 표'!$J$21=표메인[[#This Row],[타격감
시각적 효과]],1,0)),1,0)</f>
        <v>0</v>
      </c>
      <c r="R127" s="34">
        <f>IF(AND(IF('차트 정리 표'!$Q$19 = 표메인[[#This Row],[연령대]], 1, 0),IF('차트 정리 표'!$J$22=표메인[[#This Row],[타격감
시각적 효과]],1,0)),1,0)</f>
        <v>0</v>
      </c>
      <c r="S127" s="34">
        <f>IF(AND(IF('차트 정리 표'!$Q$19 = 표메인[[#This Row],[연령대]], 1, 0),IF('차트 정리 표'!$J$23=표메인[[#This Row],[타격감
시각적 효과]],1,0)),1,0)</f>
        <v>0</v>
      </c>
      <c r="T127" s="34">
        <f>IF(AND(IF('차트 정리 표'!$Q$25 = 표메인[[#This Row],[연령대]], 1, 0),IF('차트 정리 표'!$J$26=표메인[게임몰입도
청각적 효과],1,0)),1,0)</f>
        <v>0</v>
      </c>
      <c r="U127" s="34">
        <f>IF(AND(IF('차트 정리 표'!$Q$25 = 표메인[[#This Row],[연령대]], 1, 0),IF('차트 정리 표'!$J$27=표메인[게임몰입도
청각적 효과],1,0)),1,0)</f>
        <v>0</v>
      </c>
      <c r="V127" s="34">
        <f>IF(AND(IF('차트 정리 표'!$Q$25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표'!$Q$2 = 표메인[[#This Row],[연령대]], 1, 0),IF(COUNT(표장르정리[[#This Row],[RPG]]),1,0)), 1, 0)</f>
        <v>0</v>
      </c>
      <c r="B128" s="3">
        <f>IF(AND(IF('차트 정리 표'!$Q$2 = 표메인[[#This Row],[연령대]], 1, 0),IF(COUNT(표장르정리[[#This Row],[AOS]]),1,0)),1,0)</f>
        <v>0</v>
      </c>
      <c r="C128" s="3">
        <f>IF(AND(IF('차트 정리 표'!$Q$2 = 표메인[[#This Row],[연령대]], 1, 0),IF(COUNT(표장르정리[[#This Row],[FPS]]),1,0)),1,0)</f>
        <v>0</v>
      </c>
      <c r="D128" s="3">
        <f>IF(AND(IF('차트 정리 표'!$Q$2 = 표메인[[#This Row],[연령대]], 1, 0),IF(COUNT(표장르정리[[#This Row],[CCG]]),1,0)),1,0)</f>
        <v>0</v>
      </c>
      <c r="E128" s="3">
        <f>IF(AND(IF('차트 정리 표'!$Q$2 = 표메인[[#This Row],[연령대]], 1, 0),IF(COUNT(표장르정리[[#This Row],[Roguelike]]),1,0)),1,0)</f>
        <v>0</v>
      </c>
      <c r="F128" s="3">
        <f>IF(AND(IF('차트 정리 표'!$Q$2 = 표메인[[#This Row],[연령대]], 1, 0),IF(COUNT(표장르정리[[#This Row],[Soulslike]]),1,0)),1,0)</f>
        <v>0</v>
      </c>
      <c r="G128" s="3">
        <f>IF(AND(IF('차트 정리 표'!$Q$2 = 표메인[[#This Row],[연령대]], 1, 0),IF(COUNT(표장르정리[[#This Row],[Rhythm]]),1,0)),1,0)</f>
        <v>0</v>
      </c>
      <c r="H128" s="3">
        <f>IF(AND(IF('차트 정리 표'!$Q$2 = 표메인[[#This Row],[연령대]], 1, 0),IF(COUNT(표장르정리[[#This Row],[Racing]]),1,0)),1,0)</f>
        <v>0</v>
      </c>
      <c r="I128" s="3">
        <f>IF(AND(IF('차트 정리 표'!$Q$2 = 표메인[[#This Row],[연령대]], 1, 0),IF(COUNT(표장르정리[[#This Row],[Sport]]),1,0)),1,0)</f>
        <v>0</v>
      </c>
      <c r="J128" s="3">
        <f>IF(AND(IF('차트 정리 표'!$Q$2 = 표메인[[#This Row],[연령대]], 1, 0),IF(COUNT(표장르정리[[#This Row],[Stealth]]),1,0)),1,0)</f>
        <v>0</v>
      </c>
      <c r="K128" s="3">
        <f>IF(AND(IF('차트 정리 표'!$Q$2 = 표메인[[#This Row],[연령대]], 1, 0),IF(COUNT(표장르정리[[#This Row],[Strategy]]),1,0)),1,0)</f>
        <v>0</v>
      </c>
      <c r="L128" s="3">
        <f>IF(AND(IF('차트 정리 표'!$Q$2 = 표메인[[#This Row],[연령대]], 1, 0),IF(COUNT(표장르정리[[#This Row],[Puzzle]]),1,0)),1,0)</f>
        <v>0</v>
      </c>
      <c r="M128" s="3">
        <f>IF(AND(IF('차트 정리 표'!$Q$2 = 표메인[[#This Row],[연령대]], 1, 0),IF(COUNT(표장르정리[[#This Row],[Board]]),1,0)),1,0)</f>
        <v>0</v>
      </c>
      <c r="N128" s="3">
        <f>IF(AND(IF('차트 정리 표'!$Q$2 = 표메인[[#This Row],[연령대]], 1, 0),IF(COUNT(표장르정리[[#This Row],[Arcade]]),1,0)),1,0)</f>
        <v>0</v>
      </c>
      <c r="O128" s="3">
        <f>IF(AND(IF('차트 정리 표'!$Q$2 = 표메인[[#This Row],[연령대]], 1, 0),IF(COUNT(표장르정리[[#This Row],[Simulation]]),1,0)),1,0)</f>
        <v>0</v>
      </c>
      <c r="P128" s="34">
        <f>IF(AND(IF('차트 정리 표'!$Q$19 = 표메인[[#This Row],[연령대]], 1, 0),IF('차트 정리 표'!$J$20=표메인[[#This Row],[타격감
시각적 효과]],1,0)),1,0)</f>
        <v>0</v>
      </c>
      <c r="Q128" s="34">
        <f>IF(AND(IF('차트 정리 표'!$Q$19 = 표메인[[#This Row],[연령대]], 1, 0),IF('차트 정리 표'!$J$21=표메인[[#This Row],[타격감
시각적 효과]],1,0)),1,0)</f>
        <v>0</v>
      </c>
      <c r="R128" s="34">
        <f>IF(AND(IF('차트 정리 표'!$Q$19 = 표메인[[#This Row],[연령대]], 1, 0),IF('차트 정리 표'!$J$22=표메인[[#This Row],[타격감
시각적 효과]],1,0)),1,0)</f>
        <v>0</v>
      </c>
      <c r="S128" s="34">
        <f>IF(AND(IF('차트 정리 표'!$Q$19 = 표메인[[#This Row],[연령대]], 1, 0),IF('차트 정리 표'!$J$23=표메인[[#This Row],[타격감
시각적 효과]],1,0)),1,0)</f>
        <v>0</v>
      </c>
      <c r="T128" s="34">
        <f>IF(AND(IF('차트 정리 표'!$Q$25 = 표메인[[#This Row],[연령대]], 1, 0),IF('차트 정리 표'!$J$26=표메인[게임몰입도
청각적 효과],1,0)),1,0)</f>
        <v>0</v>
      </c>
      <c r="U128" s="34">
        <f>IF(AND(IF('차트 정리 표'!$Q$25 = 표메인[[#This Row],[연령대]], 1, 0),IF('차트 정리 표'!$J$27=표메인[게임몰입도
청각적 효과],1,0)),1,0)</f>
        <v>0</v>
      </c>
      <c r="V128" s="34">
        <f>IF(AND(IF('차트 정리 표'!$Q$25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표'!$Q$2 = 표메인[[#This Row],[연령대]], 1, 0),IF(COUNT(표장르정리[[#This Row],[RPG]]),1,0)), 1, 0)</f>
        <v>0</v>
      </c>
      <c r="B129" s="3">
        <f>IF(AND(IF('차트 정리 표'!$Q$2 = 표메인[[#This Row],[연령대]], 1, 0),IF(COUNT(표장르정리[[#This Row],[AOS]]),1,0)),1,0)</f>
        <v>0</v>
      </c>
      <c r="C129" s="3">
        <f>IF(AND(IF('차트 정리 표'!$Q$2 = 표메인[[#This Row],[연령대]], 1, 0),IF(COUNT(표장르정리[[#This Row],[FPS]]),1,0)),1,0)</f>
        <v>0</v>
      </c>
      <c r="D129" s="3">
        <f>IF(AND(IF('차트 정리 표'!$Q$2 = 표메인[[#This Row],[연령대]], 1, 0),IF(COUNT(표장르정리[[#This Row],[CCG]]),1,0)),1,0)</f>
        <v>0</v>
      </c>
      <c r="E129" s="3">
        <f>IF(AND(IF('차트 정리 표'!$Q$2 = 표메인[[#This Row],[연령대]], 1, 0),IF(COUNT(표장르정리[[#This Row],[Roguelike]]),1,0)),1,0)</f>
        <v>0</v>
      </c>
      <c r="F129" s="3">
        <f>IF(AND(IF('차트 정리 표'!$Q$2 = 표메인[[#This Row],[연령대]], 1, 0),IF(COUNT(표장르정리[[#This Row],[Soulslike]]),1,0)),1,0)</f>
        <v>0</v>
      </c>
      <c r="G129" s="3">
        <f>IF(AND(IF('차트 정리 표'!$Q$2 = 표메인[[#This Row],[연령대]], 1, 0),IF(COUNT(표장르정리[[#This Row],[Rhythm]]),1,0)),1,0)</f>
        <v>0</v>
      </c>
      <c r="H129" s="3">
        <f>IF(AND(IF('차트 정리 표'!$Q$2 = 표메인[[#This Row],[연령대]], 1, 0),IF(COUNT(표장르정리[[#This Row],[Racing]]),1,0)),1,0)</f>
        <v>0</v>
      </c>
      <c r="I129" s="3">
        <f>IF(AND(IF('차트 정리 표'!$Q$2 = 표메인[[#This Row],[연령대]], 1, 0),IF(COUNT(표장르정리[[#This Row],[Sport]]),1,0)),1,0)</f>
        <v>0</v>
      </c>
      <c r="J129" s="3">
        <f>IF(AND(IF('차트 정리 표'!$Q$2 = 표메인[[#This Row],[연령대]], 1, 0),IF(COUNT(표장르정리[[#This Row],[Stealth]]),1,0)),1,0)</f>
        <v>0</v>
      </c>
      <c r="K129" s="3">
        <f>IF(AND(IF('차트 정리 표'!$Q$2 = 표메인[[#This Row],[연령대]], 1, 0),IF(COUNT(표장르정리[[#This Row],[Strategy]]),1,0)),1,0)</f>
        <v>0</v>
      </c>
      <c r="L129" s="3">
        <f>IF(AND(IF('차트 정리 표'!$Q$2 = 표메인[[#This Row],[연령대]], 1, 0),IF(COUNT(표장르정리[[#This Row],[Puzzle]]),1,0)),1,0)</f>
        <v>0</v>
      </c>
      <c r="M129" s="3">
        <f>IF(AND(IF('차트 정리 표'!$Q$2 = 표메인[[#This Row],[연령대]], 1, 0),IF(COUNT(표장르정리[[#This Row],[Board]]),1,0)),1,0)</f>
        <v>0</v>
      </c>
      <c r="N129" s="3">
        <f>IF(AND(IF('차트 정리 표'!$Q$2 = 표메인[[#This Row],[연령대]], 1, 0),IF(COUNT(표장르정리[[#This Row],[Arcade]]),1,0)),1,0)</f>
        <v>0</v>
      </c>
      <c r="O129" s="3">
        <f>IF(AND(IF('차트 정리 표'!$Q$2 = 표메인[[#This Row],[연령대]], 1, 0),IF(COUNT(표장르정리[[#This Row],[Simulation]]),1,0)),1,0)</f>
        <v>0</v>
      </c>
      <c r="P129" s="34">
        <f>IF(AND(IF('차트 정리 표'!$Q$19 = 표메인[[#This Row],[연령대]], 1, 0),IF('차트 정리 표'!$J$20=표메인[[#This Row],[타격감
시각적 효과]],1,0)),1,0)</f>
        <v>0</v>
      </c>
      <c r="Q129" s="34">
        <f>IF(AND(IF('차트 정리 표'!$Q$19 = 표메인[[#This Row],[연령대]], 1, 0),IF('차트 정리 표'!$J$21=표메인[[#This Row],[타격감
시각적 효과]],1,0)),1,0)</f>
        <v>0</v>
      </c>
      <c r="R129" s="34">
        <f>IF(AND(IF('차트 정리 표'!$Q$19 = 표메인[[#This Row],[연령대]], 1, 0),IF('차트 정리 표'!$J$22=표메인[[#This Row],[타격감
시각적 효과]],1,0)),1,0)</f>
        <v>0</v>
      </c>
      <c r="S129" s="34">
        <f>IF(AND(IF('차트 정리 표'!$Q$19 = 표메인[[#This Row],[연령대]], 1, 0),IF('차트 정리 표'!$J$23=표메인[[#This Row],[타격감
시각적 효과]],1,0)),1,0)</f>
        <v>0</v>
      </c>
      <c r="T129" s="34">
        <f>IF(AND(IF('차트 정리 표'!$Q$25 = 표메인[[#This Row],[연령대]], 1, 0),IF('차트 정리 표'!$J$26=표메인[게임몰입도
청각적 효과],1,0)),1,0)</f>
        <v>0</v>
      </c>
      <c r="U129" s="34">
        <f>IF(AND(IF('차트 정리 표'!$Q$25 = 표메인[[#This Row],[연령대]], 1, 0),IF('차트 정리 표'!$J$27=표메인[게임몰입도
청각적 효과],1,0)),1,0)</f>
        <v>0</v>
      </c>
      <c r="V129" s="34">
        <f>IF(AND(IF('차트 정리 표'!$Q$25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표'!$Q$2 = 표메인[[#This Row],[연령대]], 1, 0),IF(COUNT(표장르정리[[#This Row],[RPG]]),1,0)), 1, 0)</f>
        <v>0</v>
      </c>
      <c r="B130" s="3">
        <f>IF(AND(IF('차트 정리 표'!$Q$2 = 표메인[[#This Row],[연령대]], 1, 0),IF(COUNT(표장르정리[[#This Row],[AOS]]),1,0)),1,0)</f>
        <v>0</v>
      </c>
      <c r="C130" s="3">
        <f>IF(AND(IF('차트 정리 표'!$Q$2 = 표메인[[#This Row],[연령대]], 1, 0),IF(COUNT(표장르정리[[#This Row],[FPS]]),1,0)),1,0)</f>
        <v>0</v>
      </c>
      <c r="D130" s="3">
        <f>IF(AND(IF('차트 정리 표'!$Q$2 = 표메인[[#This Row],[연령대]], 1, 0),IF(COUNT(표장르정리[[#This Row],[CCG]]),1,0)),1,0)</f>
        <v>0</v>
      </c>
      <c r="E130" s="3">
        <f>IF(AND(IF('차트 정리 표'!$Q$2 = 표메인[[#This Row],[연령대]], 1, 0),IF(COUNT(표장르정리[[#This Row],[Roguelike]]),1,0)),1,0)</f>
        <v>0</v>
      </c>
      <c r="F130" s="3">
        <f>IF(AND(IF('차트 정리 표'!$Q$2 = 표메인[[#This Row],[연령대]], 1, 0),IF(COUNT(표장르정리[[#This Row],[Soulslike]]),1,0)),1,0)</f>
        <v>0</v>
      </c>
      <c r="G130" s="3">
        <f>IF(AND(IF('차트 정리 표'!$Q$2 = 표메인[[#This Row],[연령대]], 1, 0),IF(COUNT(표장르정리[[#This Row],[Rhythm]]),1,0)),1,0)</f>
        <v>0</v>
      </c>
      <c r="H130" s="3">
        <f>IF(AND(IF('차트 정리 표'!$Q$2 = 표메인[[#This Row],[연령대]], 1, 0),IF(COUNT(표장르정리[[#This Row],[Racing]]),1,0)),1,0)</f>
        <v>0</v>
      </c>
      <c r="I130" s="3">
        <f>IF(AND(IF('차트 정리 표'!$Q$2 = 표메인[[#This Row],[연령대]], 1, 0),IF(COUNT(표장르정리[[#This Row],[Sport]]),1,0)),1,0)</f>
        <v>0</v>
      </c>
      <c r="J130" s="3">
        <f>IF(AND(IF('차트 정리 표'!$Q$2 = 표메인[[#This Row],[연령대]], 1, 0),IF(COUNT(표장르정리[[#This Row],[Stealth]]),1,0)),1,0)</f>
        <v>0</v>
      </c>
      <c r="K130" s="3">
        <f>IF(AND(IF('차트 정리 표'!$Q$2 = 표메인[[#This Row],[연령대]], 1, 0),IF(COUNT(표장르정리[[#This Row],[Strategy]]),1,0)),1,0)</f>
        <v>0</v>
      </c>
      <c r="L130" s="3">
        <f>IF(AND(IF('차트 정리 표'!$Q$2 = 표메인[[#This Row],[연령대]], 1, 0),IF(COUNT(표장르정리[[#This Row],[Puzzle]]),1,0)),1,0)</f>
        <v>0</v>
      </c>
      <c r="M130" s="3">
        <f>IF(AND(IF('차트 정리 표'!$Q$2 = 표메인[[#This Row],[연령대]], 1, 0),IF(COUNT(표장르정리[[#This Row],[Board]]),1,0)),1,0)</f>
        <v>0</v>
      </c>
      <c r="N130" s="3">
        <f>IF(AND(IF('차트 정리 표'!$Q$2 = 표메인[[#This Row],[연령대]], 1, 0),IF(COUNT(표장르정리[[#This Row],[Arcade]]),1,0)),1,0)</f>
        <v>0</v>
      </c>
      <c r="O130" s="3">
        <f>IF(AND(IF('차트 정리 표'!$Q$2 = 표메인[[#This Row],[연령대]], 1, 0),IF(COUNT(표장르정리[[#This Row],[Simulation]]),1,0)),1,0)</f>
        <v>0</v>
      </c>
      <c r="P130" s="34">
        <f>IF(AND(IF('차트 정리 표'!$Q$19 = 표메인[[#This Row],[연령대]], 1, 0),IF('차트 정리 표'!$J$20=표메인[[#This Row],[타격감
시각적 효과]],1,0)),1,0)</f>
        <v>0</v>
      </c>
      <c r="Q130" s="34">
        <f>IF(AND(IF('차트 정리 표'!$Q$19 = 표메인[[#This Row],[연령대]], 1, 0),IF('차트 정리 표'!$J$21=표메인[[#This Row],[타격감
시각적 효과]],1,0)),1,0)</f>
        <v>0</v>
      </c>
      <c r="R130" s="34">
        <f>IF(AND(IF('차트 정리 표'!$Q$19 = 표메인[[#This Row],[연령대]], 1, 0),IF('차트 정리 표'!$J$22=표메인[[#This Row],[타격감
시각적 효과]],1,0)),1,0)</f>
        <v>0</v>
      </c>
      <c r="S130" s="34">
        <f>IF(AND(IF('차트 정리 표'!$Q$19 = 표메인[[#This Row],[연령대]], 1, 0),IF('차트 정리 표'!$J$23=표메인[[#This Row],[타격감
시각적 효과]],1,0)),1,0)</f>
        <v>0</v>
      </c>
      <c r="T130" s="34">
        <f>IF(AND(IF('차트 정리 표'!$Q$25 = 표메인[[#This Row],[연령대]], 1, 0),IF('차트 정리 표'!$J$26=표메인[게임몰입도
청각적 효과],1,0)),1,0)</f>
        <v>0</v>
      </c>
      <c r="U130" s="34">
        <f>IF(AND(IF('차트 정리 표'!$Q$25 = 표메인[[#This Row],[연령대]], 1, 0),IF('차트 정리 표'!$J$27=표메인[게임몰입도
청각적 효과],1,0)),1,0)</f>
        <v>0</v>
      </c>
      <c r="V130" s="34">
        <f>IF(AND(IF('차트 정리 표'!$Q$25 = 표메인[[#This Row],[연령대]], 1, 0),IF('차트 정리 표'!$J$28=표메인[게임몰입도
청각적 효과],1,0)),1,0)</f>
        <v>0</v>
      </c>
    </row>
    <row r="131" spans="1:22" x14ac:dyDescent="0.3">
      <c r="A131" s="3">
        <f>IF(AND(IF('차트 정리 표'!$Q$2 = 표메인[[#This Row],[연령대]], 1, 0),IF(COUNT(표장르정리[[#This Row],[RPG]]),1,0)), 1, 0)</f>
        <v>0</v>
      </c>
      <c r="B131" s="3">
        <f>IF(AND(IF('차트 정리 표'!$Q$2 = 표메인[[#This Row],[연령대]], 1, 0),IF(COUNT(표장르정리[[#This Row],[AOS]]),1,0)),1,0)</f>
        <v>0</v>
      </c>
      <c r="C131" s="3">
        <f>IF(AND(IF('차트 정리 표'!$Q$2 = 표메인[[#This Row],[연령대]], 1, 0),IF(COUNT(표장르정리[[#This Row],[FPS]]),1,0)),1,0)</f>
        <v>0</v>
      </c>
      <c r="D131" s="3">
        <f>IF(AND(IF('차트 정리 표'!$Q$2 = 표메인[[#This Row],[연령대]], 1, 0),IF(COUNT(표장르정리[[#This Row],[CCG]]),1,0)),1,0)</f>
        <v>0</v>
      </c>
      <c r="E131" s="3">
        <f>IF(AND(IF('차트 정리 표'!$Q$2 = 표메인[[#This Row],[연령대]], 1, 0),IF(COUNT(표장르정리[[#This Row],[Roguelike]]),1,0)),1,0)</f>
        <v>0</v>
      </c>
      <c r="F131" s="3">
        <f>IF(AND(IF('차트 정리 표'!$Q$2 = 표메인[[#This Row],[연령대]], 1, 0),IF(COUNT(표장르정리[[#This Row],[Soulslike]]),1,0)),1,0)</f>
        <v>0</v>
      </c>
      <c r="G131" s="3">
        <f>IF(AND(IF('차트 정리 표'!$Q$2 = 표메인[[#This Row],[연령대]], 1, 0),IF(COUNT(표장르정리[[#This Row],[Rhythm]]),1,0)),1,0)</f>
        <v>0</v>
      </c>
      <c r="H131" s="3">
        <f>IF(AND(IF('차트 정리 표'!$Q$2 = 표메인[[#This Row],[연령대]], 1, 0),IF(COUNT(표장르정리[[#This Row],[Racing]]),1,0)),1,0)</f>
        <v>0</v>
      </c>
      <c r="I131" s="3">
        <f>IF(AND(IF('차트 정리 표'!$Q$2 = 표메인[[#This Row],[연령대]], 1, 0),IF(COUNT(표장르정리[[#This Row],[Sport]]),1,0)),1,0)</f>
        <v>0</v>
      </c>
      <c r="J131" s="3">
        <f>IF(AND(IF('차트 정리 표'!$Q$2 = 표메인[[#This Row],[연령대]], 1, 0),IF(COUNT(표장르정리[[#This Row],[Stealth]]),1,0)),1,0)</f>
        <v>0</v>
      </c>
      <c r="K131" s="3">
        <f>IF(AND(IF('차트 정리 표'!$Q$2 = 표메인[[#This Row],[연령대]], 1, 0),IF(COUNT(표장르정리[[#This Row],[Strategy]]),1,0)),1,0)</f>
        <v>0</v>
      </c>
      <c r="L131" s="3">
        <f>IF(AND(IF('차트 정리 표'!$Q$2 = 표메인[[#This Row],[연령대]], 1, 0),IF(COUNT(표장르정리[[#This Row],[Puzzle]]),1,0)),1,0)</f>
        <v>0</v>
      </c>
      <c r="M131" s="3">
        <f>IF(AND(IF('차트 정리 표'!$Q$2 = 표메인[[#This Row],[연령대]], 1, 0),IF(COUNT(표장르정리[[#This Row],[Board]]),1,0)),1,0)</f>
        <v>0</v>
      </c>
      <c r="N131" s="3">
        <f>IF(AND(IF('차트 정리 표'!$Q$2 = 표메인[[#This Row],[연령대]], 1, 0),IF(COUNT(표장르정리[[#This Row],[Arcade]]),1,0)),1,0)</f>
        <v>0</v>
      </c>
      <c r="O131" s="3">
        <f>IF(AND(IF('차트 정리 표'!$Q$2 = 표메인[[#This Row],[연령대]], 1, 0),IF(COUNT(표장르정리[[#This Row],[Simulation]]),1,0)),1,0)</f>
        <v>0</v>
      </c>
      <c r="P131" s="34">
        <f>IF(AND(IF('차트 정리 표'!$Q$19 = 표메인[[#This Row],[연령대]], 1, 0),IF('차트 정리 표'!$J$20=표메인[[#This Row],[타격감
시각적 효과]],1,0)),1,0)</f>
        <v>0</v>
      </c>
      <c r="Q131" s="34">
        <f>IF(AND(IF('차트 정리 표'!$Q$19 = 표메인[[#This Row],[연령대]], 1, 0),IF('차트 정리 표'!$J$21=표메인[[#This Row],[타격감
시각적 효과]],1,0)),1,0)</f>
        <v>0</v>
      </c>
      <c r="R131" s="34">
        <f>IF(AND(IF('차트 정리 표'!$Q$19 = 표메인[[#This Row],[연령대]], 1, 0),IF('차트 정리 표'!$J$22=표메인[[#This Row],[타격감
시각적 효과]],1,0)),1,0)</f>
        <v>0</v>
      </c>
      <c r="S131" s="34">
        <f>IF(AND(IF('차트 정리 표'!$Q$19 = 표메인[[#This Row],[연령대]], 1, 0),IF('차트 정리 표'!$J$23=표메인[[#This Row],[타격감
시각적 효과]],1,0)),1,0)</f>
        <v>0</v>
      </c>
      <c r="T131" s="34">
        <f>IF(AND(IF('차트 정리 표'!$Q$25 = 표메인[[#This Row],[연령대]], 1, 0),IF('차트 정리 표'!$J$26=표메인[게임몰입도
청각적 효과],1,0)),1,0)</f>
        <v>0</v>
      </c>
      <c r="U131" s="34">
        <f>IF(AND(IF('차트 정리 표'!$Q$25 = 표메인[[#This Row],[연령대]], 1, 0),IF('차트 정리 표'!$J$27=표메인[게임몰입도
청각적 효과],1,0)),1,0)</f>
        <v>0</v>
      </c>
      <c r="V131" s="34">
        <f>IF(AND(IF('차트 정리 표'!$Q$25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표'!$Q$2 = 표메인[[#This Row],[연령대]], 1, 0),IF(COUNT(표장르정리[[#This Row],[RPG]]),1,0)), 1, 0)</f>
        <v>0</v>
      </c>
      <c r="B132" s="3">
        <f>IF(AND(IF('차트 정리 표'!$Q$2 = 표메인[[#This Row],[연령대]], 1, 0),IF(COUNT(표장르정리[[#This Row],[AOS]]),1,0)),1,0)</f>
        <v>0</v>
      </c>
      <c r="C132" s="3">
        <f>IF(AND(IF('차트 정리 표'!$Q$2 = 표메인[[#This Row],[연령대]], 1, 0),IF(COUNT(표장르정리[[#This Row],[FPS]]),1,0)),1,0)</f>
        <v>0</v>
      </c>
      <c r="D132" s="3">
        <f>IF(AND(IF('차트 정리 표'!$Q$2 = 표메인[[#This Row],[연령대]], 1, 0),IF(COUNT(표장르정리[[#This Row],[CCG]]),1,0)),1,0)</f>
        <v>0</v>
      </c>
      <c r="E132" s="3">
        <f>IF(AND(IF('차트 정리 표'!$Q$2 = 표메인[[#This Row],[연령대]], 1, 0),IF(COUNT(표장르정리[[#This Row],[Roguelike]]),1,0)),1,0)</f>
        <v>0</v>
      </c>
      <c r="F132" s="3">
        <f>IF(AND(IF('차트 정리 표'!$Q$2 = 표메인[[#This Row],[연령대]], 1, 0),IF(COUNT(표장르정리[[#This Row],[Soulslike]]),1,0)),1,0)</f>
        <v>0</v>
      </c>
      <c r="G132" s="3">
        <f>IF(AND(IF('차트 정리 표'!$Q$2 = 표메인[[#This Row],[연령대]], 1, 0),IF(COUNT(표장르정리[[#This Row],[Rhythm]]),1,0)),1,0)</f>
        <v>0</v>
      </c>
      <c r="H132" s="3">
        <f>IF(AND(IF('차트 정리 표'!$Q$2 = 표메인[[#This Row],[연령대]], 1, 0),IF(COUNT(표장르정리[[#This Row],[Racing]]),1,0)),1,0)</f>
        <v>0</v>
      </c>
      <c r="I132" s="3">
        <f>IF(AND(IF('차트 정리 표'!$Q$2 = 표메인[[#This Row],[연령대]], 1, 0),IF(COUNT(표장르정리[[#This Row],[Sport]]),1,0)),1,0)</f>
        <v>0</v>
      </c>
      <c r="J132" s="3">
        <f>IF(AND(IF('차트 정리 표'!$Q$2 = 표메인[[#This Row],[연령대]], 1, 0),IF(COUNT(표장르정리[[#This Row],[Stealth]]),1,0)),1,0)</f>
        <v>0</v>
      </c>
      <c r="K132" s="3">
        <f>IF(AND(IF('차트 정리 표'!$Q$2 = 표메인[[#This Row],[연령대]], 1, 0),IF(COUNT(표장르정리[[#This Row],[Strategy]]),1,0)),1,0)</f>
        <v>0</v>
      </c>
      <c r="L132" s="3">
        <f>IF(AND(IF('차트 정리 표'!$Q$2 = 표메인[[#This Row],[연령대]], 1, 0),IF(COUNT(표장르정리[[#This Row],[Puzzle]]),1,0)),1,0)</f>
        <v>0</v>
      </c>
      <c r="M132" s="3">
        <f>IF(AND(IF('차트 정리 표'!$Q$2 = 표메인[[#This Row],[연령대]], 1, 0),IF(COUNT(표장르정리[[#This Row],[Board]]),1,0)),1,0)</f>
        <v>0</v>
      </c>
      <c r="N132" s="3">
        <f>IF(AND(IF('차트 정리 표'!$Q$2 = 표메인[[#This Row],[연령대]], 1, 0),IF(COUNT(표장르정리[[#This Row],[Arcade]]),1,0)),1,0)</f>
        <v>0</v>
      </c>
      <c r="O132" s="3">
        <f>IF(AND(IF('차트 정리 표'!$Q$2 = 표메인[[#This Row],[연령대]], 1, 0),IF(COUNT(표장르정리[[#This Row],[Simulation]]),1,0)),1,0)</f>
        <v>0</v>
      </c>
      <c r="P132" s="34">
        <f>IF(AND(IF('차트 정리 표'!$Q$19 = 표메인[[#This Row],[연령대]], 1, 0),IF('차트 정리 표'!$J$20=표메인[[#This Row],[타격감
시각적 효과]],1,0)),1,0)</f>
        <v>0</v>
      </c>
      <c r="Q132" s="34">
        <f>IF(AND(IF('차트 정리 표'!$Q$19 = 표메인[[#This Row],[연령대]], 1, 0),IF('차트 정리 표'!$J$21=표메인[[#This Row],[타격감
시각적 효과]],1,0)),1,0)</f>
        <v>0</v>
      </c>
      <c r="R132" s="34">
        <f>IF(AND(IF('차트 정리 표'!$Q$19 = 표메인[[#This Row],[연령대]], 1, 0),IF('차트 정리 표'!$J$22=표메인[[#This Row],[타격감
시각적 효과]],1,0)),1,0)</f>
        <v>0</v>
      </c>
      <c r="S132" s="34">
        <f>IF(AND(IF('차트 정리 표'!$Q$19 = 표메인[[#This Row],[연령대]], 1, 0),IF('차트 정리 표'!$J$23=표메인[[#This Row],[타격감
시각적 효과]],1,0)),1,0)</f>
        <v>0</v>
      </c>
      <c r="T132" s="34">
        <f>IF(AND(IF('차트 정리 표'!$Q$25 = 표메인[[#This Row],[연령대]], 1, 0),IF('차트 정리 표'!$J$26=표메인[게임몰입도
청각적 효과],1,0)),1,0)</f>
        <v>0</v>
      </c>
      <c r="U132" s="34">
        <f>IF(AND(IF('차트 정리 표'!$Q$25 = 표메인[[#This Row],[연령대]], 1, 0),IF('차트 정리 표'!$J$27=표메인[게임몰입도
청각적 효과],1,0)),1,0)</f>
        <v>0</v>
      </c>
      <c r="V132" s="34">
        <f>IF(AND(IF('차트 정리 표'!$Q$25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표'!$Q$2 = 표메인[[#This Row],[연령대]], 1, 0),IF(COUNT(표장르정리[[#This Row],[RPG]]),1,0)), 1, 0)</f>
        <v>0</v>
      </c>
      <c r="B133" s="3">
        <f>IF(AND(IF('차트 정리 표'!$Q$2 = 표메인[[#This Row],[연령대]], 1, 0),IF(COUNT(표장르정리[[#This Row],[AOS]]),1,0)),1,0)</f>
        <v>0</v>
      </c>
      <c r="C133" s="3">
        <f>IF(AND(IF('차트 정리 표'!$Q$2 = 표메인[[#This Row],[연령대]], 1, 0),IF(COUNT(표장르정리[[#This Row],[FPS]]),1,0)),1,0)</f>
        <v>0</v>
      </c>
      <c r="D133" s="3">
        <f>IF(AND(IF('차트 정리 표'!$Q$2 = 표메인[[#This Row],[연령대]], 1, 0),IF(COUNT(표장르정리[[#This Row],[CCG]]),1,0)),1,0)</f>
        <v>0</v>
      </c>
      <c r="E133" s="3">
        <f>IF(AND(IF('차트 정리 표'!$Q$2 = 표메인[[#This Row],[연령대]], 1, 0),IF(COUNT(표장르정리[[#This Row],[Roguelike]]),1,0)),1,0)</f>
        <v>0</v>
      </c>
      <c r="F133" s="3">
        <f>IF(AND(IF('차트 정리 표'!$Q$2 = 표메인[[#This Row],[연령대]], 1, 0),IF(COUNT(표장르정리[[#This Row],[Soulslike]]),1,0)),1,0)</f>
        <v>0</v>
      </c>
      <c r="G133" s="3">
        <f>IF(AND(IF('차트 정리 표'!$Q$2 = 표메인[[#This Row],[연령대]], 1, 0),IF(COUNT(표장르정리[[#This Row],[Rhythm]]),1,0)),1,0)</f>
        <v>0</v>
      </c>
      <c r="H133" s="3">
        <f>IF(AND(IF('차트 정리 표'!$Q$2 = 표메인[[#This Row],[연령대]], 1, 0),IF(COUNT(표장르정리[[#This Row],[Racing]]),1,0)),1,0)</f>
        <v>0</v>
      </c>
      <c r="I133" s="3">
        <f>IF(AND(IF('차트 정리 표'!$Q$2 = 표메인[[#This Row],[연령대]], 1, 0),IF(COUNT(표장르정리[[#This Row],[Sport]]),1,0)),1,0)</f>
        <v>0</v>
      </c>
      <c r="J133" s="3">
        <f>IF(AND(IF('차트 정리 표'!$Q$2 = 표메인[[#This Row],[연령대]], 1, 0),IF(COUNT(표장르정리[[#This Row],[Stealth]]),1,0)),1,0)</f>
        <v>0</v>
      </c>
      <c r="K133" s="3">
        <f>IF(AND(IF('차트 정리 표'!$Q$2 = 표메인[[#This Row],[연령대]], 1, 0),IF(COUNT(표장르정리[[#This Row],[Strategy]]),1,0)),1,0)</f>
        <v>0</v>
      </c>
      <c r="L133" s="3">
        <f>IF(AND(IF('차트 정리 표'!$Q$2 = 표메인[[#This Row],[연령대]], 1, 0),IF(COUNT(표장르정리[[#This Row],[Puzzle]]),1,0)),1,0)</f>
        <v>0</v>
      </c>
      <c r="M133" s="3">
        <f>IF(AND(IF('차트 정리 표'!$Q$2 = 표메인[[#This Row],[연령대]], 1, 0),IF(COUNT(표장르정리[[#This Row],[Board]]),1,0)),1,0)</f>
        <v>0</v>
      </c>
      <c r="N133" s="3">
        <f>IF(AND(IF('차트 정리 표'!$Q$2 = 표메인[[#This Row],[연령대]], 1, 0),IF(COUNT(표장르정리[[#This Row],[Arcade]]),1,0)),1,0)</f>
        <v>0</v>
      </c>
      <c r="O133" s="3">
        <f>IF(AND(IF('차트 정리 표'!$Q$2 = 표메인[[#This Row],[연령대]], 1, 0),IF(COUNT(표장르정리[[#This Row],[Simulation]]),1,0)),1,0)</f>
        <v>0</v>
      </c>
      <c r="P133" s="34">
        <f>IF(AND(IF('차트 정리 표'!$Q$19 = 표메인[[#This Row],[연령대]], 1, 0),IF('차트 정리 표'!$J$20=표메인[[#This Row],[타격감
시각적 효과]],1,0)),1,0)</f>
        <v>0</v>
      </c>
      <c r="Q133" s="34">
        <f>IF(AND(IF('차트 정리 표'!$Q$19 = 표메인[[#This Row],[연령대]], 1, 0),IF('차트 정리 표'!$J$21=표메인[[#This Row],[타격감
시각적 효과]],1,0)),1,0)</f>
        <v>0</v>
      </c>
      <c r="R133" s="34">
        <f>IF(AND(IF('차트 정리 표'!$Q$19 = 표메인[[#This Row],[연령대]], 1, 0),IF('차트 정리 표'!$J$22=표메인[[#This Row],[타격감
시각적 효과]],1,0)),1,0)</f>
        <v>0</v>
      </c>
      <c r="S133" s="34">
        <f>IF(AND(IF('차트 정리 표'!$Q$19 = 표메인[[#This Row],[연령대]], 1, 0),IF('차트 정리 표'!$J$23=표메인[[#This Row],[타격감
시각적 효과]],1,0)),1,0)</f>
        <v>0</v>
      </c>
      <c r="T133" s="34">
        <f>IF(AND(IF('차트 정리 표'!$Q$25 = 표메인[[#This Row],[연령대]], 1, 0),IF('차트 정리 표'!$J$26=표메인[게임몰입도
청각적 효과],1,0)),1,0)</f>
        <v>0</v>
      </c>
      <c r="U133" s="34">
        <f>IF(AND(IF('차트 정리 표'!$Q$25 = 표메인[[#This Row],[연령대]], 1, 0),IF('차트 정리 표'!$J$27=표메인[게임몰입도
청각적 효과],1,0)),1,0)</f>
        <v>0</v>
      </c>
      <c r="V133" s="34">
        <f>IF(AND(IF('차트 정리 표'!$Q$25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표'!$Q$2 = 표메인[[#This Row],[연령대]], 1, 0),IF(COUNT(표장르정리[[#This Row],[RPG]]),1,0)), 1, 0)</f>
        <v>0</v>
      </c>
      <c r="B134" s="3">
        <f>IF(AND(IF('차트 정리 표'!$Q$2 = 표메인[[#This Row],[연령대]], 1, 0),IF(COUNT(표장르정리[[#This Row],[AOS]]),1,0)),1,0)</f>
        <v>0</v>
      </c>
      <c r="C134" s="3">
        <f>IF(AND(IF('차트 정리 표'!$Q$2 = 표메인[[#This Row],[연령대]], 1, 0),IF(COUNT(표장르정리[[#This Row],[FPS]]),1,0)),1,0)</f>
        <v>0</v>
      </c>
      <c r="D134" s="3">
        <f>IF(AND(IF('차트 정리 표'!$Q$2 = 표메인[[#This Row],[연령대]], 1, 0),IF(COUNT(표장르정리[[#This Row],[CCG]]),1,0)),1,0)</f>
        <v>0</v>
      </c>
      <c r="E134" s="3">
        <f>IF(AND(IF('차트 정리 표'!$Q$2 = 표메인[[#This Row],[연령대]], 1, 0),IF(COUNT(표장르정리[[#This Row],[Roguelike]]),1,0)),1,0)</f>
        <v>0</v>
      </c>
      <c r="F134" s="3">
        <f>IF(AND(IF('차트 정리 표'!$Q$2 = 표메인[[#This Row],[연령대]], 1, 0),IF(COUNT(표장르정리[[#This Row],[Soulslike]]),1,0)),1,0)</f>
        <v>0</v>
      </c>
      <c r="G134" s="3">
        <f>IF(AND(IF('차트 정리 표'!$Q$2 = 표메인[[#This Row],[연령대]], 1, 0),IF(COUNT(표장르정리[[#This Row],[Rhythm]]),1,0)),1,0)</f>
        <v>0</v>
      </c>
      <c r="H134" s="3">
        <f>IF(AND(IF('차트 정리 표'!$Q$2 = 표메인[[#This Row],[연령대]], 1, 0),IF(COUNT(표장르정리[[#This Row],[Racing]]),1,0)),1,0)</f>
        <v>0</v>
      </c>
      <c r="I134" s="3">
        <f>IF(AND(IF('차트 정리 표'!$Q$2 = 표메인[[#This Row],[연령대]], 1, 0),IF(COUNT(표장르정리[[#This Row],[Sport]]),1,0)),1,0)</f>
        <v>0</v>
      </c>
      <c r="J134" s="3">
        <f>IF(AND(IF('차트 정리 표'!$Q$2 = 표메인[[#This Row],[연령대]], 1, 0),IF(COUNT(표장르정리[[#This Row],[Stealth]]),1,0)),1,0)</f>
        <v>0</v>
      </c>
      <c r="K134" s="3">
        <f>IF(AND(IF('차트 정리 표'!$Q$2 = 표메인[[#This Row],[연령대]], 1, 0),IF(COUNT(표장르정리[[#This Row],[Strategy]]),1,0)),1,0)</f>
        <v>0</v>
      </c>
      <c r="L134" s="3">
        <f>IF(AND(IF('차트 정리 표'!$Q$2 = 표메인[[#This Row],[연령대]], 1, 0),IF(COUNT(표장르정리[[#This Row],[Puzzle]]),1,0)),1,0)</f>
        <v>0</v>
      </c>
      <c r="M134" s="3">
        <f>IF(AND(IF('차트 정리 표'!$Q$2 = 표메인[[#This Row],[연령대]], 1, 0),IF(COUNT(표장르정리[[#This Row],[Board]]),1,0)),1,0)</f>
        <v>0</v>
      </c>
      <c r="N134" s="3">
        <f>IF(AND(IF('차트 정리 표'!$Q$2 = 표메인[[#This Row],[연령대]], 1, 0),IF(COUNT(표장르정리[[#This Row],[Arcade]]),1,0)),1,0)</f>
        <v>0</v>
      </c>
      <c r="O134" s="3">
        <f>IF(AND(IF('차트 정리 표'!$Q$2 = 표메인[[#This Row],[연령대]], 1, 0),IF(COUNT(표장르정리[[#This Row],[Simulation]]),1,0)),1,0)</f>
        <v>0</v>
      </c>
      <c r="P134" s="34">
        <f>IF(AND(IF('차트 정리 표'!$Q$19 = 표메인[[#This Row],[연령대]], 1, 0),IF('차트 정리 표'!$J$20=표메인[[#This Row],[타격감
시각적 효과]],1,0)),1,0)</f>
        <v>0</v>
      </c>
      <c r="Q134" s="34">
        <f>IF(AND(IF('차트 정리 표'!$Q$19 = 표메인[[#This Row],[연령대]], 1, 0),IF('차트 정리 표'!$J$21=표메인[[#This Row],[타격감
시각적 효과]],1,0)),1,0)</f>
        <v>0</v>
      </c>
      <c r="R134" s="34">
        <f>IF(AND(IF('차트 정리 표'!$Q$19 = 표메인[[#This Row],[연령대]], 1, 0),IF('차트 정리 표'!$J$22=표메인[[#This Row],[타격감
시각적 효과]],1,0)),1,0)</f>
        <v>0</v>
      </c>
      <c r="S134" s="34">
        <f>IF(AND(IF('차트 정리 표'!$Q$19 = 표메인[[#This Row],[연령대]], 1, 0),IF('차트 정리 표'!$J$23=표메인[[#This Row],[타격감
시각적 효과]],1,0)),1,0)</f>
        <v>0</v>
      </c>
      <c r="T134" s="34">
        <f>IF(AND(IF('차트 정리 표'!$Q$25 = 표메인[[#This Row],[연령대]], 1, 0),IF('차트 정리 표'!$J$26=표메인[게임몰입도
청각적 효과],1,0)),1,0)</f>
        <v>0</v>
      </c>
      <c r="U134" s="34">
        <f>IF(AND(IF('차트 정리 표'!$Q$25 = 표메인[[#This Row],[연령대]], 1, 0),IF('차트 정리 표'!$J$27=표메인[게임몰입도
청각적 효과],1,0)),1,0)</f>
        <v>0</v>
      </c>
      <c r="V134" s="34">
        <f>IF(AND(IF('차트 정리 표'!$Q$25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표'!$Q$2 = 표메인[[#This Row],[연령대]], 1, 0),IF(COUNT(표장르정리[[#This Row],[RPG]]),1,0)), 1, 0)</f>
        <v>0</v>
      </c>
      <c r="B135" s="3">
        <f>IF(AND(IF('차트 정리 표'!$Q$2 = 표메인[[#This Row],[연령대]], 1, 0),IF(COUNT(표장르정리[[#This Row],[AOS]]),1,0)),1,0)</f>
        <v>0</v>
      </c>
      <c r="C135" s="3">
        <f>IF(AND(IF('차트 정리 표'!$Q$2 = 표메인[[#This Row],[연령대]], 1, 0),IF(COUNT(표장르정리[[#This Row],[FPS]]),1,0)),1,0)</f>
        <v>0</v>
      </c>
      <c r="D135" s="3">
        <f>IF(AND(IF('차트 정리 표'!$Q$2 = 표메인[[#This Row],[연령대]], 1, 0),IF(COUNT(표장르정리[[#This Row],[CCG]]),1,0)),1,0)</f>
        <v>0</v>
      </c>
      <c r="E135" s="3">
        <f>IF(AND(IF('차트 정리 표'!$Q$2 = 표메인[[#This Row],[연령대]], 1, 0),IF(COUNT(표장르정리[[#This Row],[Roguelike]]),1,0)),1,0)</f>
        <v>0</v>
      </c>
      <c r="F135" s="3">
        <f>IF(AND(IF('차트 정리 표'!$Q$2 = 표메인[[#This Row],[연령대]], 1, 0),IF(COUNT(표장르정리[[#This Row],[Soulslike]]),1,0)),1,0)</f>
        <v>0</v>
      </c>
      <c r="G135" s="3">
        <f>IF(AND(IF('차트 정리 표'!$Q$2 = 표메인[[#This Row],[연령대]], 1, 0),IF(COUNT(표장르정리[[#This Row],[Rhythm]]),1,0)),1,0)</f>
        <v>0</v>
      </c>
      <c r="H135" s="3">
        <f>IF(AND(IF('차트 정리 표'!$Q$2 = 표메인[[#This Row],[연령대]], 1, 0),IF(COUNT(표장르정리[[#This Row],[Racing]]),1,0)),1,0)</f>
        <v>0</v>
      </c>
      <c r="I135" s="3">
        <f>IF(AND(IF('차트 정리 표'!$Q$2 = 표메인[[#This Row],[연령대]], 1, 0),IF(COUNT(표장르정리[[#This Row],[Sport]]),1,0)),1,0)</f>
        <v>0</v>
      </c>
      <c r="J135" s="3">
        <f>IF(AND(IF('차트 정리 표'!$Q$2 = 표메인[[#This Row],[연령대]], 1, 0),IF(COUNT(표장르정리[[#This Row],[Stealth]]),1,0)),1,0)</f>
        <v>0</v>
      </c>
      <c r="K135" s="3">
        <f>IF(AND(IF('차트 정리 표'!$Q$2 = 표메인[[#This Row],[연령대]], 1, 0),IF(COUNT(표장르정리[[#This Row],[Strategy]]),1,0)),1,0)</f>
        <v>0</v>
      </c>
      <c r="L135" s="3">
        <f>IF(AND(IF('차트 정리 표'!$Q$2 = 표메인[[#This Row],[연령대]], 1, 0),IF(COUNT(표장르정리[[#This Row],[Puzzle]]),1,0)),1,0)</f>
        <v>0</v>
      </c>
      <c r="M135" s="3">
        <f>IF(AND(IF('차트 정리 표'!$Q$2 = 표메인[[#This Row],[연령대]], 1, 0),IF(COUNT(표장르정리[[#This Row],[Board]]),1,0)),1,0)</f>
        <v>0</v>
      </c>
      <c r="N135" s="3">
        <f>IF(AND(IF('차트 정리 표'!$Q$2 = 표메인[[#This Row],[연령대]], 1, 0),IF(COUNT(표장르정리[[#This Row],[Arcade]]),1,0)),1,0)</f>
        <v>0</v>
      </c>
      <c r="O135" s="3">
        <f>IF(AND(IF('차트 정리 표'!$Q$2 = 표메인[[#This Row],[연령대]], 1, 0),IF(COUNT(표장르정리[[#This Row],[Simulation]]),1,0)),1,0)</f>
        <v>0</v>
      </c>
      <c r="P135" s="34">
        <f>IF(AND(IF('차트 정리 표'!$Q$19 = 표메인[[#This Row],[연령대]], 1, 0),IF('차트 정리 표'!$J$20=표메인[[#This Row],[타격감
시각적 효과]],1,0)),1,0)</f>
        <v>0</v>
      </c>
      <c r="Q135" s="34">
        <f>IF(AND(IF('차트 정리 표'!$Q$19 = 표메인[[#This Row],[연령대]], 1, 0),IF('차트 정리 표'!$J$21=표메인[[#This Row],[타격감
시각적 효과]],1,0)),1,0)</f>
        <v>0</v>
      </c>
      <c r="R135" s="34">
        <f>IF(AND(IF('차트 정리 표'!$Q$19 = 표메인[[#This Row],[연령대]], 1, 0),IF('차트 정리 표'!$J$22=표메인[[#This Row],[타격감
시각적 효과]],1,0)),1,0)</f>
        <v>0</v>
      </c>
      <c r="S135" s="34">
        <f>IF(AND(IF('차트 정리 표'!$Q$19 = 표메인[[#This Row],[연령대]], 1, 0),IF('차트 정리 표'!$J$23=표메인[[#This Row],[타격감
시각적 효과]],1,0)),1,0)</f>
        <v>0</v>
      </c>
      <c r="T135" s="34">
        <f>IF(AND(IF('차트 정리 표'!$Q$25 = 표메인[[#This Row],[연령대]], 1, 0),IF('차트 정리 표'!$J$26=표메인[게임몰입도
청각적 효과],1,0)),1,0)</f>
        <v>0</v>
      </c>
      <c r="U135" s="34">
        <f>IF(AND(IF('차트 정리 표'!$Q$25 = 표메인[[#This Row],[연령대]], 1, 0),IF('차트 정리 표'!$J$27=표메인[게임몰입도
청각적 효과],1,0)),1,0)</f>
        <v>0</v>
      </c>
      <c r="V135" s="34">
        <f>IF(AND(IF('차트 정리 표'!$Q$25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표'!$Q$2 = 표메인[[#This Row],[연령대]], 1, 0),IF(COUNT(표장르정리[[#This Row],[RPG]]),1,0)), 1, 0)</f>
        <v>0</v>
      </c>
      <c r="B136" s="3">
        <f>IF(AND(IF('차트 정리 표'!$Q$2 = 표메인[[#This Row],[연령대]], 1, 0),IF(COUNT(표장르정리[[#This Row],[AOS]]),1,0)),1,0)</f>
        <v>0</v>
      </c>
      <c r="C136" s="3">
        <f>IF(AND(IF('차트 정리 표'!$Q$2 = 표메인[[#This Row],[연령대]], 1, 0),IF(COUNT(표장르정리[[#This Row],[FPS]]),1,0)),1,0)</f>
        <v>0</v>
      </c>
      <c r="D136" s="3">
        <f>IF(AND(IF('차트 정리 표'!$Q$2 = 표메인[[#This Row],[연령대]], 1, 0),IF(COUNT(표장르정리[[#This Row],[CCG]]),1,0)),1,0)</f>
        <v>0</v>
      </c>
      <c r="E136" s="3">
        <f>IF(AND(IF('차트 정리 표'!$Q$2 = 표메인[[#This Row],[연령대]], 1, 0),IF(COUNT(표장르정리[[#This Row],[Roguelike]]),1,0)),1,0)</f>
        <v>0</v>
      </c>
      <c r="F136" s="3">
        <f>IF(AND(IF('차트 정리 표'!$Q$2 = 표메인[[#This Row],[연령대]], 1, 0),IF(COUNT(표장르정리[[#This Row],[Soulslike]]),1,0)),1,0)</f>
        <v>0</v>
      </c>
      <c r="G136" s="3">
        <f>IF(AND(IF('차트 정리 표'!$Q$2 = 표메인[[#This Row],[연령대]], 1, 0),IF(COUNT(표장르정리[[#This Row],[Rhythm]]),1,0)),1,0)</f>
        <v>0</v>
      </c>
      <c r="H136" s="3">
        <f>IF(AND(IF('차트 정리 표'!$Q$2 = 표메인[[#This Row],[연령대]], 1, 0),IF(COUNT(표장르정리[[#This Row],[Racing]]),1,0)),1,0)</f>
        <v>0</v>
      </c>
      <c r="I136" s="3">
        <f>IF(AND(IF('차트 정리 표'!$Q$2 = 표메인[[#This Row],[연령대]], 1, 0),IF(COUNT(표장르정리[[#This Row],[Sport]]),1,0)),1,0)</f>
        <v>0</v>
      </c>
      <c r="J136" s="3">
        <f>IF(AND(IF('차트 정리 표'!$Q$2 = 표메인[[#This Row],[연령대]], 1, 0),IF(COUNT(표장르정리[[#This Row],[Stealth]]),1,0)),1,0)</f>
        <v>0</v>
      </c>
      <c r="K136" s="3">
        <f>IF(AND(IF('차트 정리 표'!$Q$2 = 표메인[[#This Row],[연령대]], 1, 0),IF(COUNT(표장르정리[[#This Row],[Strategy]]),1,0)),1,0)</f>
        <v>0</v>
      </c>
      <c r="L136" s="3">
        <f>IF(AND(IF('차트 정리 표'!$Q$2 = 표메인[[#This Row],[연령대]], 1, 0),IF(COUNT(표장르정리[[#This Row],[Puzzle]]),1,0)),1,0)</f>
        <v>0</v>
      </c>
      <c r="M136" s="3">
        <f>IF(AND(IF('차트 정리 표'!$Q$2 = 표메인[[#This Row],[연령대]], 1, 0),IF(COUNT(표장르정리[[#This Row],[Board]]),1,0)),1,0)</f>
        <v>0</v>
      </c>
      <c r="N136" s="3">
        <f>IF(AND(IF('차트 정리 표'!$Q$2 = 표메인[[#This Row],[연령대]], 1, 0),IF(COUNT(표장르정리[[#This Row],[Arcade]]),1,0)),1,0)</f>
        <v>0</v>
      </c>
      <c r="O136" s="3">
        <f>IF(AND(IF('차트 정리 표'!$Q$2 = 표메인[[#This Row],[연령대]], 1, 0),IF(COUNT(표장르정리[[#This Row],[Simulation]]),1,0)),1,0)</f>
        <v>0</v>
      </c>
      <c r="P136" s="34">
        <f>IF(AND(IF('차트 정리 표'!$Q$19 = 표메인[[#This Row],[연령대]], 1, 0),IF('차트 정리 표'!$J$20=표메인[[#This Row],[타격감
시각적 효과]],1,0)),1,0)</f>
        <v>0</v>
      </c>
      <c r="Q136" s="34">
        <f>IF(AND(IF('차트 정리 표'!$Q$19 = 표메인[[#This Row],[연령대]], 1, 0),IF('차트 정리 표'!$J$21=표메인[[#This Row],[타격감
시각적 효과]],1,0)),1,0)</f>
        <v>0</v>
      </c>
      <c r="R136" s="34">
        <f>IF(AND(IF('차트 정리 표'!$Q$19 = 표메인[[#This Row],[연령대]], 1, 0),IF('차트 정리 표'!$J$22=표메인[[#This Row],[타격감
시각적 효과]],1,0)),1,0)</f>
        <v>0</v>
      </c>
      <c r="S136" s="34">
        <f>IF(AND(IF('차트 정리 표'!$Q$19 = 표메인[[#This Row],[연령대]], 1, 0),IF('차트 정리 표'!$J$23=표메인[[#This Row],[타격감
시각적 효과]],1,0)),1,0)</f>
        <v>0</v>
      </c>
      <c r="T136" s="34">
        <f>IF(AND(IF('차트 정리 표'!$Q$25 = 표메인[[#This Row],[연령대]], 1, 0),IF('차트 정리 표'!$J$26=표메인[게임몰입도
청각적 효과],1,0)),1,0)</f>
        <v>0</v>
      </c>
      <c r="U136" s="34">
        <f>IF(AND(IF('차트 정리 표'!$Q$25 = 표메인[[#This Row],[연령대]], 1, 0),IF('차트 정리 표'!$J$27=표메인[게임몰입도
청각적 효과],1,0)),1,0)</f>
        <v>0</v>
      </c>
      <c r="V136" s="34">
        <f>IF(AND(IF('차트 정리 표'!$Q$25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표'!$Q$2 = 표메인[[#This Row],[연령대]], 1, 0),IF(COUNT(표장르정리[[#This Row],[RPG]]),1,0)), 1, 0)</f>
        <v>0</v>
      </c>
      <c r="B137" s="3">
        <f>IF(AND(IF('차트 정리 표'!$Q$2 = 표메인[[#This Row],[연령대]], 1, 0),IF(COUNT(표장르정리[[#This Row],[AOS]]),1,0)),1,0)</f>
        <v>0</v>
      </c>
      <c r="C137" s="3">
        <f>IF(AND(IF('차트 정리 표'!$Q$2 = 표메인[[#This Row],[연령대]], 1, 0),IF(COUNT(표장르정리[[#This Row],[FPS]]),1,0)),1,0)</f>
        <v>0</v>
      </c>
      <c r="D137" s="3">
        <f>IF(AND(IF('차트 정리 표'!$Q$2 = 표메인[[#This Row],[연령대]], 1, 0),IF(COUNT(표장르정리[[#This Row],[CCG]]),1,0)),1,0)</f>
        <v>0</v>
      </c>
      <c r="E137" s="3">
        <f>IF(AND(IF('차트 정리 표'!$Q$2 = 표메인[[#This Row],[연령대]], 1, 0),IF(COUNT(표장르정리[[#This Row],[Roguelike]]),1,0)),1,0)</f>
        <v>0</v>
      </c>
      <c r="F137" s="3">
        <f>IF(AND(IF('차트 정리 표'!$Q$2 = 표메인[[#This Row],[연령대]], 1, 0),IF(COUNT(표장르정리[[#This Row],[Soulslike]]),1,0)),1,0)</f>
        <v>0</v>
      </c>
      <c r="G137" s="3">
        <f>IF(AND(IF('차트 정리 표'!$Q$2 = 표메인[[#This Row],[연령대]], 1, 0),IF(COUNT(표장르정리[[#This Row],[Rhythm]]),1,0)),1,0)</f>
        <v>0</v>
      </c>
      <c r="H137" s="3">
        <f>IF(AND(IF('차트 정리 표'!$Q$2 = 표메인[[#This Row],[연령대]], 1, 0),IF(COUNT(표장르정리[[#This Row],[Racing]]),1,0)),1,0)</f>
        <v>0</v>
      </c>
      <c r="I137" s="3">
        <f>IF(AND(IF('차트 정리 표'!$Q$2 = 표메인[[#This Row],[연령대]], 1, 0),IF(COUNT(표장르정리[[#This Row],[Sport]]),1,0)),1,0)</f>
        <v>0</v>
      </c>
      <c r="J137" s="3">
        <f>IF(AND(IF('차트 정리 표'!$Q$2 = 표메인[[#This Row],[연령대]], 1, 0),IF(COUNT(표장르정리[[#This Row],[Stealth]]),1,0)),1,0)</f>
        <v>0</v>
      </c>
      <c r="K137" s="3">
        <f>IF(AND(IF('차트 정리 표'!$Q$2 = 표메인[[#This Row],[연령대]], 1, 0),IF(COUNT(표장르정리[[#This Row],[Strategy]]),1,0)),1,0)</f>
        <v>0</v>
      </c>
      <c r="L137" s="3">
        <f>IF(AND(IF('차트 정리 표'!$Q$2 = 표메인[[#This Row],[연령대]], 1, 0),IF(COUNT(표장르정리[[#This Row],[Puzzle]]),1,0)),1,0)</f>
        <v>0</v>
      </c>
      <c r="M137" s="3">
        <f>IF(AND(IF('차트 정리 표'!$Q$2 = 표메인[[#This Row],[연령대]], 1, 0),IF(COUNT(표장르정리[[#This Row],[Board]]),1,0)),1,0)</f>
        <v>0</v>
      </c>
      <c r="N137" s="3">
        <f>IF(AND(IF('차트 정리 표'!$Q$2 = 표메인[[#This Row],[연령대]], 1, 0),IF(COUNT(표장르정리[[#This Row],[Arcade]]),1,0)),1,0)</f>
        <v>0</v>
      </c>
      <c r="O137" s="3">
        <f>IF(AND(IF('차트 정리 표'!$Q$2 = 표메인[[#This Row],[연령대]], 1, 0),IF(COUNT(표장르정리[[#This Row],[Simulation]]),1,0)),1,0)</f>
        <v>0</v>
      </c>
      <c r="P137" s="34">
        <f>IF(AND(IF('차트 정리 표'!$Q$19 = 표메인[[#This Row],[연령대]], 1, 0),IF('차트 정리 표'!$J$20=표메인[[#This Row],[타격감
시각적 효과]],1,0)),1,0)</f>
        <v>0</v>
      </c>
      <c r="Q137" s="34">
        <f>IF(AND(IF('차트 정리 표'!$Q$19 = 표메인[[#This Row],[연령대]], 1, 0),IF('차트 정리 표'!$J$21=표메인[[#This Row],[타격감
시각적 효과]],1,0)),1,0)</f>
        <v>0</v>
      </c>
      <c r="R137" s="34">
        <f>IF(AND(IF('차트 정리 표'!$Q$19 = 표메인[[#This Row],[연령대]], 1, 0),IF('차트 정리 표'!$J$22=표메인[[#This Row],[타격감
시각적 효과]],1,0)),1,0)</f>
        <v>0</v>
      </c>
      <c r="S137" s="34">
        <f>IF(AND(IF('차트 정리 표'!$Q$19 = 표메인[[#This Row],[연령대]], 1, 0),IF('차트 정리 표'!$J$23=표메인[[#This Row],[타격감
시각적 효과]],1,0)),1,0)</f>
        <v>0</v>
      </c>
      <c r="T137" s="34">
        <f>IF(AND(IF('차트 정리 표'!$Q$25 = 표메인[[#This Row],[연령대]], 1, 0),IF('차트 정리 표'!$J$26=표메인[게임몰입도
청각적 효과],1,0)),1,0)</f>
        <v>0</v>
      </c>
      <c r="U137" s="34">
        <f>IF(AND(IF('차트 정리 표'!$Q$25 = 표메인[[#This Row],[연령대]], 1, 0),IF('차트 정리 표'!$J$27=표메인[게임몰입도
청각적 효과],1,0)),1,0)</f>
        <v>0</v>
      </c>
      <c r="V137" s="34">
        <f>IF(AND(IF('차트 정리 표'!$Q$25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표'!$Q$2 = 표메인[[#This Row],[연령대]], 1, 0),IF(COUNT(표장르정리[[#This Row],[RPG]]),1,0)), 1, 0)</f>
        <v>0</v>
      </c>
      <c r="B138" s="3">
        <f>IF(AND(IF('차트 정리 표'!$Q$2 = 표메인[[#This Row],[연령대]], 1, 0),IF(COUNT(표장르정리[[#This Row],[AOS]]),1,0)),1,0)</f>
        <v>0</v>
      </c>
      <c r="C138" s="3">
        <f>IF(AND(IF('차트 정리 표'!$Q$2 = 표메인[[#This Row],[연령대]], 1, 0),IF(COUNT(표장르정리[[#This Row],[FPS]]),1,0)),1,0)</f>
        <v>0</v>
      </c>
      <c r="D138" s="3">
        <f>IF(AND(IF('차트 정리 표'!$Q$2 = 표메인[[#This Row],[연령대]], 1, 0),IF(COUNT(표장르정리[[#This Row],[CCG]]),1,0)),1,0)</f>
        <v>0</v>
      </c>
      <c r="E138" s="3">
        <f>IF(AND(IF('차트 정리 표'!$Q$2 = 표메인[[#This Row],[연령대]], 1, 0),IF(COUNT(표장르정리[[#This Row],[Roguelike]]),1,0)),1,0)</f>
        <v>0</v>
      </c>
      <c r="F138" s="3">
        <f>IF(AND(IF('차트 정리 표'!$Q$2 = 표메인[[#This Row],[연령대]], 1, 0),IF(COUNT(표장르정리[[#This Row],[Soulslike]]),1,0)),1,0)</f>
        <v>0</v>
      </c>
      <c r="G138" s="3">
        <f>IF(AND(IF('차트 정리 표'!$Q$2 = 표메인[[#This Row],[연령대]], 1, 0),IF(COUNT(표장르정리[[#This Row],[Rhythm]]),1,0)),1,0)</f>
        <v>0</v>
      </c>
      <c r="H138" s="3">
        <f>IF(AND(IF('차트 정리 표'!$Q$2 = 표메인[[#This Row],[연령대]], 1, 0),IF(COUNT(표장르정리[[#This Row],[Racing]]),1,0)),1,0)</f>
        <v>0</v>
      </c>
      <c r="I138" s="3">
        <f>IF(AND(IF('차트 정리 표'!$Q$2 = 표메인[[#This Row],[연령대]], 1, 0),IF(COUNT(표장르정리[[#This Row],[Sport]]),1,0)),1,0)</f>
        <v>0</v>
      </c>
      <c r="J138" s="3">
        <f>IF(AND(IF('차트 정리 표'!$Q$2 = 표메인[[#This Row],[연령대]], 1, 0),IF(COUNT(표장르정리[[#This Row],[Stealth]]),1,0)),1,0)</f>
        <v>0</v>
      </c>
      <c r="K138" s="3">
        <f>IF(AND(IF('차트 정리 표'!$Q$2 = 표메인[[#This Row],[연령대]], 1, 0),IF(COUNT(표장르정리[[#This Row],[Strategy]]),1,0)),1,0)</f>
        <v>0</v>
      </c>
      <c r="L138" s="3">
        <f>IF(AND(IF('차트 정리 표'!$Q$2 = 표메인[[#This Row],[연령대]], 1, 0),IF(COUNT(표장르정리[[#This Row],[Puzzle]]),1,0)),1,0)</f>
        <v>0</v>
      </c>
      <c r="M138" s="3">
        <f>IF(AND(IF('차트 정리 표'!$Q$2 = 표메인[[#This Row],[연령대]], 1, 0),IF(COUNT(표장르정리[[#This Row],[Board]]),1,0)),1,0)</f>
        <v>0</v>
      </c>
      <c r="N138" s="3">
        <f>IF(AND(IF('차트 정리 표'!$Q$2 = 표메인[[#This Row],[연령대]], 1, 0),IF(COUNT(표장르정리[[#This Row],[Arcade]]),1,0)),1,0)</f>
        <v>0</v>
      </c>
      <c r="O138" s="3">
        <f>IF(AND(IF('차트 정리 표'!$Q$2 = 표메인[[#This Row],[연령대]], 1, 0),IF(COUNT(표장르정리[[#This Row],[Simulation]]),1,0)),1,0)</f>
        <v>0</v>
      </c>
      <c r="P138" s="34">
        <f>IF(AND(IF('차트 정리 표'!$Q$19 = 표메인[[#This Row],[연령대]], 1, 0),IF('차트 정리 표'!$J$20=표메인[[#This Row],[타격감
시각적 효과]],1,0)),1,0)</f>
        <v>0</v>
      </c>
      <c r="Q138" s="34">
        <f>IF(AND(IF('차트 정리 표'!$Q$19 = 표메인[[#This Row],[연령대]], 1, 0),IF('차트 정리 표'!$J$21=표메인[[#This Row],[타격감
시각적 효과]],1,0)),1,0)</f>
        <v>0</v>
      </c>
      <c r="R138" s="34">
        <f>IF(AND(IF('차트 정리 표'!$Q$19 = 표메인[[#This Row],[연령대]], 1, 0),IF('차트 정리 표'!$J$22=표메인[[#This Row],[타격감
시각적 효과]],1,0)),1,0)</f>
        <v>0</v>
      </c>
      <c r="S138" s="34">
        <f>IF(AND(IF('차트 정리 표'!$Q$19 = 표메인[[#This Row],[연령대]], 1, 0),IF('차트 정리 표'!$J$23=표메인[[#This Row],[타격감
시각적 효과]],1,0)),1,0)</f>
        <v>0</v>
      </c>
      <c r="T138" s="34">
        <f>IF(AND(IF('차트 정리 표'!$Q$25 = 표메인[[#This Row],[연령대]], 1, 0),IF('차트 정리 표'!$J$26=표메인[게임몰입도
청각적 효과],1,0)),1,0)</f>
        <v>0</v>
      </c>
      <c r="U138" s="34">
        <f>IF(AND(IF('차트 정리 표'!$Q$25 = 표메인[[#This Row],[연령대]], 1, 0),IF('차트 정리 표'!$J$27=표메인[게임몰입도
청각적 효과],1,0)),1,0)</f>
        <v>0</v>
      </c>
      <c r="V138" s="34">
        <f>IF(AND(IF('차트 정리 표'!$Q$25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표'!$Q$2 = 표메인[[#This Row],[연령대]], 1, 0),IF(COUNT(표장르정리[[#This Row],[RPG]]),1,0)), 1, 0)</f>
        <v>0</v>
      </c>
      <c r="B139" s="3">
        <f>IF(AND(IF('차트 정리 표'!$Q$2 = 표메인[[#This Row],[연령대]], 1, 0),IF(COUNT(표장르정리[[#This Row],[AOS]]),1,0)),1,0)</f>
        <v>0</v>
      </c>
      <c r="C139" s="3">
        <f>IF(AND(IF('차트 정리 표'!$Q$2 = 표메인[[#This Row],[연령대]], 1, 0),IF(COUNT(표장르정리[[#This Row],[FPS]]),1,0)),1,0)</f>
        <v>0</v>
      </c>
      <c r="D139" s="3">
        <f>IF(AND(IF('차트 정리 표'!$Q$2 = 표메인[[#This Row],[연령대]], 1, 0),IF(COUNT(표장르정리[[#This Row],[CCG]]),1,0)),1,0)</f>
        <v>0</v>
      </c>
      <c r="E139" s="3">
        <f>IF(AND(IF('차트 정리 표'!$Q$2 = 표메인[[#This Row],[연령대]], 1, 0),IF(COUNT(표장르정리[[#This Row],[Roguelike]]),1,0)),1,0)</f>
        <v>0</v>
      </c>
      <c r="F139" s="3">
        <f>IF(AND(IF('차트 정리 표'!$Q$2 = 표메인[[#This Row],[연령대]], 1, 0),IF(COUNT(표장르정리[[#This Row],[Soulslike]]),1,0)),1,0)</f>
        <v>0</v>
      </c>
      <c r="G139" s="3">
        <f>IF(AND(IF('차트 정리 표'!$Q$2 = 표메인[[#This Row],[연령대]], 1, 0),IF(COUNT(표장르정리[[#This Row],[Rhythm]]),1,0)),1,0)</f>
        <v>0</v>
      </c>
      <c r="H139" s="3">
        <f>IF(AND(IF('차트 정리 표'!$Q$2 = 표메인[[#This Row],[연령대]], 1, 0),IF(COUNT(표장르정리[[#This Row],[Racing]]),1,0)),1,0)</f>
        <v>0</v>
      </c>
      <c r="I139" s="3">
        <f>IF(AND(IF('차트 정리 표'!$Q$2 = 표메인[[#This Row],[연령대]], 1, 0),IF(COUNT(표장르정리[[#This Row],[Sport]]),1,0)),1,0)</f>
        <v>0</v>
      </c>
      <c r="J139" s="3">
        <f>IF(AND(IF('차트 정리 표'!$Q$2 = 표메인[[#This Row],[연령대]], 1, 0),IF(COUNT(표장르정리[[#This Row],[Stealth]]),1,0)),1,0)</f>
        <v>0</v>
      </c>
      <c r="K139" s="3">
        <f>IF(AND(IF('차트 정리 표'!$Q$2 = 표메인[[#This Row],[연령대]], 1, 0),IF(COUNT(표장르정리[[#This Row],[Strategy]]),1,0)),1,0)</f>
        <v>0</v>
      </c>
      <c r="L139" s="3">
        <f>IF(AND(IF('차트 정리 표'!$Q$2 = 표메인[[#This Row],[연령대]], 1, 0),IF(COUNT(표장르정리[[#This Row],[Puzzle]]),1,0)),1,0)</f>
        <v>0</v>
      </c>
      <c r="M139" s="3">
        <f>IF(AND(IF('차트 정리 표'!$Q$2 = 표메인[[#This Row],[연령대]], 1, 0),IF(COUNT(표장르정리[[#This Row],[Board]]),1,0)),1,0)</f>
        <v>0</v>
      </c>
      <c r="N139" s="3">
        <f>IF(AND(IF('차트 정리 표'!$Q$2 = 표메인[[#This Row],[연령대]], 1, 0),IF(COUNT(표장르정리[[#This Row],[Arcade]]),1,0)),1,0)</f>
        <v>0</v>
      </c>
      <c r="O139" s="3">
        <f>IF(AND(IF('차트 정리 표'!$Q$2 = 표메인[[#This Row],[연령대]], 1, 0),IF(COUNT(표장르정리[[#This Row],[Simulation]]),1,0)),1,0)</f>
        <v>0</v>
      </c>
      <c r="P139" s="34">
        <f>IF(AND(IF('차트 정리 표'!$Q$19 = 표메인[[#This Row],[연령대]], 1, 0),IF('차트 정리 표'!$J$20=표메인[[#This Row],[타격감
시각적 효과]],1,0)),1,0)</f>
        <v>0</v>
      </c>
      <c r="Q139" s="34">
        <f>IF(AND(IF('차트 정리 표'!$Q$19 = 표메인[[#This Row],[연령대]], 1, 0),IF('차트 정리 표'!$J$21=표메인[[#This Row],[타격감
시각적 효과]],1,0)),1,0)</f>
        <v>0</v>
      </c>
      <c r="R139" s="34">
        <f>IF(AND(IF('차트 정리 표'!$Q$19 = 표메인[[#This Row],[연령대]], 1, 0),IF('차트 정리 표'!$J$22=표메인[[#This Row],[타격감
시각적 효과]],1,0)),1,0)</f>
        <v>0</v>
      </c>
      <c r="S139" s="34">
        <f>IF(AND(IF('차트 정리 표'!$Q$19 = 표메인[[#This Row],[연령대]], 1, 0),IF('차트 정리 표'!$J$23=표메인[[#This Row],[타격감
시각적 효과]],1,0)),1,0)</f>
        <v>0</v>
      </c>
      <c r="T139" s="34">
        <f>IF(AND(IF('차트 정리 표'!$Q$25 = 표메인[[#This Row],[연령대]], 1, 0),IF('차트 정리 표'!$J$26=표메인[게임몰입도
청각적 효과],1,0)),1,0)</f>
        <v>0</v>
      </c>
      <c r="U139" s="34">
        <f>IF(AND(IF('차트 정리 표'!$Q$25 = 표메인[[#This Row],[연령대]], 1, 0),IF('차트 정리 표'!$J$27=표메인[게임몰입도
청각적 효과],1,0)),1,0)</f>
        <v>0</v>
      </c>
      <c r="V139" s="34">
        <f>IF(AND(IF('차트 정리 표'!$Q$25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표'!$Q$2 = 표메인[[#This Row],[연령대]], 1, 0),IF(COUNT(표장르정리[[#This Row],[RPG]]),1,0)), 1, 0)</f>
        <v>0</v>
      </c>
      <c r="B140" s="3">
        <f>IF(AND(IF('차트 정리 표'!$Q$2 = 표메인[[#This Row],[연령대]], 1, 0),IF(COUNT(표장르정리[[#This Row],[AOS]]),1,0)),1,0)</f>
        <v>0</v>
      </c>
      <c r="C140" s="3">
        <f>IF(AND(IF('차트 정리 표'!$Q$2 = 표메인[[#This Row],[연령대]], 1, 0),IF(COUNT(표장르정리[[#This Row],[FPS]]),1,0)),1,0)</f>
        <v>0</v>
      </c>
      <c r="D140" s="3">
        <f>IF(AND(IF('차트 정리 표'!$Q$2 = 표메인[[#This Row],[연령대]], 1, 0),IF(COUNT(표장르정리[[#This Row],[CCG]]),1,0)),1,0)</f>
        <v>0</v>
      </c>
      <c r="E140" s="3">
        <f>IF(AND(IF('차트 정리 표'!$Q$2 = 표메인[[#This Row],[연령대]], 1, 0),IF(COUNT(표장르정리[[#This Row],[Roguelike]]),1,0)),1,0)</f>
        <v>0</v>
      </c>
      <c r="F140" s="3">
        <f>IF(AND(IF('차트 정리 표'!$Q$2 = 표메인[[#This Row],[연령대]], 1, 0),IF(COUNT(표장르정리[[#This Row],[Soulslike]]),1,0)),1,0)</f>
        <v>0</v>
      </c>
      <c r="G140" s="3">
        <f>IF(AND(IF('차트 정리 표'!$Q$2 = 표메인[[#This Row],[연령대]], 1, 0),IF(COUNT(표장르정리[[#This Row],[Rhythm]]),1,0)),1,0)</f>
        <v>0</v>
      </c>
      <c r="H140" s="3">
        <f>IF(AND(IF('차트 정리 표'!$Q$2 = 표메인[[#This Row],[연령대]], 1, 0),IF(COUNT(표장르정리[[#This Row],[Racing]]),1,0)),1,0)</f>
        <v>0</v>
      </c>
      <c r="I140" s="3">
        <f>IF(AND(IF('차트 정리 표'!$Q$2 = 표메인[[#This Row],[연령대]], 1, 0),IF(COUNT(표장르정리[[#This Row],[Sport]]),1,0)),1,0)</f>
        <v>0</v>
      </c>
      <c r="J140" s="3">
        <f>IF(AND(IF('차트 정리 표'!$Q$2 = 표메인[[#This Row],[연령대]], 1, 0),IF(COUNT(표장르정리[[#This Row],[Stealth]]),1,0)),1,0)</f>
        <v>0</v>
      </c>
      <c r="K140" s="3">
        <f>IF(AND(IF('차트 정리 표'!$Q$2 = 표메인[[#This Row],[연령대]], 1, 0),IF(COUNT(표장르정리[[#This Row],[Strategy]]),1,0)),1,0)</f>
        <v>0</v>
      </c>
      <c r="L140" s="3">
        <f>IF(AND(IF('차트 정리 표'!$Q$2 = 표메인[[#This Row],[연령대]], 1, 0),IF(COUNT(표장르정리[[#This Row],[Puzzle]]),1,0)),1,0)</f>
        <v>0</v>
      </c>
      <c r="M140" s="3">
        <f>IF(AND(IF('차트 정리 표'!$Q$2 = 표메인[[#This Row],[연령대]], 1, 0),IF(COUNT(표장르정리[[#This Row],[Board]]),1,0)),1,0)</f>
        <v>0</v>
      </c>
      <c r="N140" s="3">
        <f>IF(AND(IF('차트 정리 표'!$Q$2 = 표메인[[#This Row],[연령대]], 1, 0),IF(COUNT(표장르정리[[#This Row],[Arcade]]),1,0)),1,0)</f>
        <v>0</v>
      </c>
      <c r="O140" s="3">
        <f>IF(AND(IF('차트 정리 표'!$Q$2 = 표메인[[#This Row],[연령대]], 1, 0),IF(COUNT(표장르정리[[#This Row],[Simulation]]),1,0)),1,0)</f>
        <v>0</v>
      </c>
      <c r="P140" s="34">
        <f>IF(AND(IF('차트 정리 표'!$Q$19 = 표메인[[#This Row],[연령대]], 1, 0),IF('차트 정리 표'!$J$20=표메인[[#This Row],[타격감
시각적 효과]],1,0)),1,0)</f>
        <v>0</v>
      </c>
      <c r="Q140" s="34">
        <f>IF(AND(IF('차트 정리 표'!$Q$19 = 표메인[[#This Row],[연령대]], 1, 0),IF('차트 정리 표'!$J$21=표메인[[#This Row],[타격감
시각적 효과]],1,0)),1,0)</f>
        <v>0</v>
      </c>
      <c r="R140" s="34">
        <f>IF(AND(IF('차트 정리 표'!$Q$19 = 표메인[[#This Row],[연령대]], 1, 0),IF('차트 정리 표'!$J$22=표메인[[#This Row],[타격감
시각적 효과]],1,0)),1,0)</f>
        <v>0</v>
      </c>
      <c r="S140" s="34">
        <f>IF(AND(IF('차트 정리 표'!$Q$19 = 표메인[[#This Row],[연령대]], 1, 0),IF('차트 정리 표'!$J$23=표메인[[#This Row],[타격감
시각적 효과]],1,0)),1,0)</f>
        <v>0</v>
      </c>
      <c r="T140" s="34">
        <f>IF(AND(IF('차트 정리 표'!$Q$25 = 표메인[[#This Row],[연령대]], 1, 0),IF('차트 정리 표'!$J$26=표메인[게임몰입도
청각적 효과],1,0)),1,0)</f>
        <v>0</v>
      </c>
      <c r="U140" s="34">
        <f>IF(AND(IF('차트 정리 표'!$Q$25 = 표메인[[#This Row],[연령대]], 1, 0),IF('차트 정리 표'!$J$27=표메인[게임몰입도
청각적 효과],1,0)),1,0)</f>
        <v>0</v>
      </c>
      <c r="V140" s="34">
        <f>IF(AND(IF('차트 정리 표'!$Q$25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표'!$Q$2 = 표메인[[#This Row],[연령대]], 1, 0),IF(COUNT(표장르정리[[#This Row],[RPG]]),1,0)), 1, 0)</f>
        <v>0</v>
      </c>
      <c r="B141" s="3">
        <f>IF(AND(IF('차트 정리 표'!$Q$2 = 표메인[[#This Row],[연령대]], 1, 0),IF(COUNT(표장르정리[[#This Row],[AOS]]),1,0)),1,0)</f>
        <v>0</v>
      </c>
      <c r="C141" s="3">
        <f>IF(AND(IF('차트 정리 표'!$Q$2 = 표메인[[#This Row],[연령대]], 1, 0),IF(COUNT(표장르정리[[#This Row],[FPS]]),1,0)),1,0)</f>
        <v>0</v>
      </c>
      <c r="D141" s="3">
        <f>IF(AND(IF('차트 정리 표'!$Q$2 = 표메인[[#This Row],[연령대]], 1, 0),IF(COUNT(표장르정리[[#This Row],[CCG]]),1,0)),1,0)</f>
        <v>0</v>
      </c>
      <c r="E141" s="3">
        <f>IF(AND(IF('차트 정리 표'!$Q$2 = 표메인[[#This Row],[연령대]], 1, 0),IF(COUNT(표장르정리[[#This Row],[Roguelike]]),1,0)),1,0)</f>
        <v>0</v>
      </c>
      <c r="F141" s="3">
        <f>IF(AND(IF('차트 정리 표'!$Q$2 = 표메인[[#This Row],[연령대]], 1, 0),IF(COUNT(표장르정리[[#This Row],[Soulslike]]),1,0)),1,0)</f>
        <v>0</v>
      </c>
      <c r="G141" s="3">
        <f>IF(AND(IF('차트 정리 표'!$Q$2 = 표메인[[#This Row],[연령대]], 1, 0),IF(COUNT(표장르정리[[#This Row],[Rhythm]]),1,0)),1,0)</f>
        <v>0</v>
      </c>
      <c r="H141" s="3">
        <f>IF(AND(IF('차트 정리 표'!$Q$2 = 표메인[[#This Row],[연령대]], 1, 0),IF(COUNT(표장르정리[[#This Row],[Racing]]),1,0)),1,0)</f>
        <v>0</v>
      </c>
      <c r="I141" s="3">
        <f>IF(AND(IF('차트 정리 표'!$Q$2 = 표메인[[#This Row],[연령대]], 1, 0),IF(COUNT(표장르정리[[#This Row],[Sport]]),1,0)),1,0)</f>
        <v>0</v>
      </c>
      <c r="J141" s="3">
        <f>IF(AND(IF('차트 정리 표'!$Q$2 = 표메인[[#This Row],[연령대]], 1, 0),IF(COUNT(표장르정리[[#This Row],[Stealth]]),1,0)),1,0)</f>
        <v>0</v>
      </c>
      <c r="K141" s="3">
        <f>IF(AND(IF('차트 정리 표'!$Q$2 = 표메인[[#This Row],[연령대]], 1, 0),IF(COUNT(표장르정리[[#This Row],[Strategy]]),1,0)),1,0)</f>
        <v>0</v>
      </c>
      <c r="L141" s="3">
        <f>IF(AND(IF('차트 정리 표'!$Q$2 = 표메인[[#This Row],[연령대]], 1, 0),IF(COUNT(표장르정리[[#This Row],[Puzzle]]),1,0)),1,0)</f>
        <v>0</v>
      </c>
      <c r="M141" s="3">
        <f>IF(AND(IF('차트 정리 표'!$Q$2 = 표메인[[#This Row],[연령대]], 1, 0),IF(COUNT(표장르정리[[#This Row],[Board]]),1,0)),1,0)</f>
        <v>0</v>
      </c>
      <c r="N141" s="3">
        <f>IF(AND(IF('차트 정리 표'!$Q$2 = 표메인[[#This Row],[연령대]], 1, 0),IF(COUNT(표장르정리[[#This Row],[Arcade]]),1,0)),1,0)</f>
        <v>0</v>
      </c>
      <c r="O141" s="3">
        <f>IF(AND(IF('차트 정리 표'!$Q$2 = 표메인[[#This Row],[연령대]], 1, 0),IF(COUNT(표장르정리[[#This Row],[Simulation]]),1,0)),1,0)</f>
        <v>0</v>
      </c>
      <c r="P141" s="34">
        <f>IF(AND(IF('차트 정리 표'!$Q$19 = 표메인[[#This Row],[연령대]], 1, 0),IF('차트 정리 표'!$J$20=표메인[[#This Row],[타격감
시각적 효과]],1,0)),1,0)</f>
        <v>0</v>
      </c>
      <c r="Q141" s="34">
        <f>IF(AND(IF('차트 정리 표'!$Q$19 = 표메인[[#This Row],[연령대]], 1, 0),IF('차트 정리 표'!$J$21=표메인[[#This Row],[타격감
시각적 효과]],1,0)),1,0)</f>
        <v>0</v>
      </c>
      <c r="R141" s="34">
        <f>IF(AND(IF('차트 정리 표'!$Q$19 = 표메인[[#This Row],[연령대]], 1, 0),IF('차트 정리 표'!$J$22=표메인[[#This Row],[타격감
시각적 효과]],1,0)),1,0)</f>
        <v>0</v>
      </c>
      <c r="S141" s="34">
        <f>IF(AND(IF('차트 정리 표'!$Q$19 = 표메인[[#This Row],[연령대]], 1, 0),IF('차트 정리 표'!$J$23=표메인[[#This Row],[타격감
시각적 효과]],1,0)),1,0)</f>
        <v>0</v>
      </c>
      <c r="T141" s="34">
        <f>IF(AND(IF('차트 정리 표'!$Q$25 = 표메인[[#This Row],[연령대]], 1, 0),IF('차트 정리 표'!$J$26=표메인[게임몰입도
청각적 효과],1,0)),1,0)</f>
        <v>0</v>
      </c>
      <c r="U141" s="34">
        <f>IF(AND(IF('차트 정리 표'!$Q$25 = 표메인[[#This Row],[연령대]], 1, 0),IF('차트 정리 표'!$J$27=표메인[게임몰입도
청각적 효과],1,0)),1,0)</f>
        <v>0</v>
      </c>
      <c r="V141" s="34">
        <f>IF(AND(IF('차트 정리 표'!$Q$25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표'!$Q$2 = 표메인[[#This Row],[연령대]], 1, 0),IF(COUNT(표장르정리[[#This Row],[RPG]]),1,0)), 1, 0)</f>
        <v>0</v>
      </c>
      <c r="B142" s="3">
        <f>IF(AND(IF('차트 정리 표'!$Q$2 = 표메인[[#This Row],[연령대]], 1, 0),IF(COUNT(표장르정리[[#This Row],[AOS]]),1,0)),1,0)</f>
        <v>0</v>
      </c>
      <c r="C142" s="3">
        <f>IF(AND(IF('차트 정리 표'!$Q$2 = 표메인[[#This Row],[연령대]], 1, 0),IF(COUNT(표장르정리[[#This Row],[FPS]]),1,0)),1,0)</f>
        <v>0</v>
      </c>
      <c r="D142" s="3">
        <f>IF(AND(IF('차트 정리 표'!$Q$2 = 표메인[[#This Row],[연령대]], 1, 0),IF(COUNT(표장르정리[[#This Row],[CCG]]),1,0)),1,0)</f>
        <v>0</v>
      </c>
      <c r="E142" s="3">
        <f>IF(AND(IF('차트 정리 표'!$Q$2 = 표메인[[#This Row],[연령대]], 1, 0),IF(COUNT(표장르정리[[#This Row],[Roguelike]]),1,0)),1,0)</f>
        <v>0</v>
      </c>
      <c r="F142" s="3">
        <f>IF(AND(IF('차트 정리 표'!$Q$2 = 표메인[[#This Row],[연령대]], 1, 0),IF(COUNT(표장르정리[[#This Row],[Soulslike]]),1,0)),1,0)</f>
        <v>0</v>
      </c>
      <c r="G142" s="3">
        <f>IF(AND(IF('차트 정리 표'!$Q$2 = 표메인[[#This Row],[연령대]], 1, 0),IF(COUNT(표장르정리[[#This Row],[Rhythm]]),1,0)),1,0)</f>
        <v>0</v>
      </c>
      <c r="H142" s="3">
        <f>IF(AND(IF('차트 정리 표'!$Q$2 = 표메인[[#This Row],[연령대]], 1, 0),IF(COUNT(표장르정리[[#This Row],[Racing]]),1,0)),1,0)</f>
        <v>0</v>
      </c>
      <c r="I142" s="3">
        <f>IF(AND(IF('차트 정리 표'!$Q$2 = 표메인[[#This Row],[연령대]], 1, 0),IF(COUNT(표장르정리[[#This Row],[Sport]]),1,0)),1,0)</f>
        <v>0</v>
      </c>
      <c r="J142" s="3">
        <f>IF(AND(IF('차트 정리 표'!$Q$2 = 표메인[[#This Row],[연령대]], 1, 0),IF(COUNT(표장르정리[[#This Row],[Stealth]]),1,0)),1,0)</f>
        <v>0</v>
      </c>
      <c r="K142" s="3">
        <f>IF(AND(IF('차트 정리 표'!$Q$2 = 표메인[[#This Row],[연령대]], 1, 0),IF(COUNT(표장르정리[[#This Row],[Strategy]]),1,0)),1,0)</f>
        <v>0</v>
      </c>
      <c r="L142" s="3">
        <f>IF(AND(IF('차트 정리 표'!$Q$2 = 표메인[[#This Row],[연령대]], 1, 0),IF(COUNT(표장르정리[[#This Row],[Puzzle]]),1,0)),1,0)</f>
        <v>0</v>
      </c>
      <c r="M142" s="3">
        <f>IF(AND(IF('차트 정리 표'!$Q$2 = 표메인[[#This Row],[연령대]], 1, 0),IF(COUNT(표장르정리[[#This Row],[Board]]),1,0)),1,0)</f>
        <v>0</v>
      </c>
      <c r="N142" s="3">
        <f>IF(AND(IF('차트 정리 표'!$Q$2 = 표메인[[#This Row],[연령대]], 1, 0),IF(COUNT(표장르정리[[#This Row],[Arcade]]),1,0)),1,0)</f>
        <v>0</v>
      </c>
      <c r="O142" s="3">
        <f>IF(AND(IF('차트 정리 표'!$Q$2 = 표메인[[#This Row],[연령대]], 1, 0),IF(COUNT(표장르정리[[#This Row],[Simulation]]),1,0)),1,0)</f>
        <v>0</v>
      </c>
      <c r="P142" s="34">
        <f>IF(AND(IF('차트 정리 표'!$Q$19 = 표메인[[#This Row],[연령대]], 1, 0),IF('차트 정리 표'!$J$20=표메인[[#This Row],[타격감
시각적 효과]],1,0)),1,0)</f>
        <v>0</v>
      </c>
      <c r="Q142" s="34">
        <f>IF(AND(IF('차트 정리 표'!$Q$19 = 표메인[[#This Row],[연령대]], 1, 0),IF('차트 정리 표'!$J$21=표메인[[#This Row],[타격감
시각적 효과]],1,0)),1,0)</f>
        <v>0</v>
      </c>
      <c r="R142" s="34">
        <f>IF(AND(IF('차트 정리 표'!$Q$19 = 표메인[[#This Row],[연령대]], 1, 0),IF('차트 정리 표'!$J$22=표메인[[#This Row],[타격감
시각적 효과]],1,0)),1,0)</f>
        <v>0</v>
      </c>
      <c r="S142" s="34">
        <f>IF(AND(IF('차트 정리 표'!$Q$19 = 표메인[[#This Row],[연령대]], 1, 0),IF('차트 정리 표'!$J$23=표메인[[#This Row],[타격감
시각적 효과]],1,0)),1,0)</f>
        <v>0</v>
      </c>
      <c r="T142" s="34">
        <f>IF(AND(IF('차트 정리 표'!$Q$25 = 표메인[[#This Row],[연령대]], 1, 0),IF('차트 정리 표'!$J$26=표메인[게임몰입도
청각적 효과],1,0)),1,0)</f>
        <v>0</v>
      </c>
      <c r="U142" s="34">
        <f>IF(AND(IF('차트 정리 표'!$Q$25 = 표메인[[#This Row],[연령대]], 1, 0),IF('차트 정리 표'!$J$27=표메인[게임몰입도
청각적 효과],1,0)),1,0)</f>
        <v>0</v>
      </c>
      <c r="V142" s="34">
        <f>IF(AND(IF('차트 정리 표'!$Q$25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표'!$Q$2 = 표메인[[#This Row],[연령대]], 1, 0),IF(COUNT(표장르정리[[#This Row],[RPG]]),1,0)), 1, 0)</f>
        <v>0</v>
      </c>
      <c r="B143" s="3">
        <f>IF(AND(IF('차트 정리 표'!$Q$2 = 표메인[[#This Row],[연령대]], 1, 0),IF(COUNT(표장르정리[[#This Row],[AOS]]),1,0)),1,0)</f>
        <v>0</v>
      </c>
      <c r="C143" s="3">
        <f>IF(AND(IF('차트 정리 표'!$Q$2 = 표메인[[#This Row],[연령대]], 1, 0),IF(COUNT(표장르정리[[#This Row],[FPS]]),1,0)),1,0)</f>
        <v>0</v>
      </c>
      <c r="D143" s="3">
        <f>IF(AND(IF('차트 정리 표'!$Q$2 = 표메인[[#This Row],[연령대]], 1, 0),IF(COUNT(표장르정리[[#This Row],[CCG]]),1,0)),1,0)</f>
        <v>0</v>
      </c>
      <c r="E143" s="3">
        <f>IF(AND(IF('차트 정리 표'!$Q$2 = 표메인[[#This Row],[연령대]], 1, 0),IF(COUNT(표장르정리[[#This Row],[Roguelike]]),1,0)),1,0)</f>
        <v>0</v>
      </c>
      <c r="F143" s="3">
        <f>IF(AND(IF('차트 정리 표'!$Q$2 = 표메인[[#This Row],[연령대]], 1, 0),IF(COUNT(표장르정리[[#This Row],[Soulslike]]),1,0)),1,0)</f>
        <v>0</v>
      </c>
      <c r="G143" s="3">
        <f>IF(AND(IF('차트 정리 표'!$Q$2 = 표메인[[#This Row],[연령대]], 1, 0),IF(COUNT(표장르정리[[#This Row],[Rhythm]]),1,0)),1,0)</f>
        <v>0</v>
      </c>
      <c r="H143" s="3">
        <f>IF(AND(IF('차트 정리 표'!$Q$2 = 표메인[[#This Row],[연령대]], 1, 0),IF(COUNT(표장르정리[[#This Row],[Racing]]),1,0)),1,0)</f>
        <v>0</v>
      </c>
      <c r="I143" s="3">
        <f>IF(AND(IF('차트 정리 표'!$Q$2 = 표메인[[#This Row],[연령대]], 1, 0),IF(COUNT(표장르정리[[#This Row],[Sport]]),1,0)),1,0)</f>
        <v>0</v>
      </c>
      <c r="J143" s="3">
        <f>IF(AND(IF('차트 정리 표'!$Q$2 = 표메인[[#This Row],[연령대]], 1, 0),IF(COUNT(표장르정리[[#This Row],[Stealth]]),1,0)),1,0)</f>
        <v>0</v>
      </c>
      <c r="K143" s="3">
        <f>IF(AND(IF('차트 정리 표'!$Q$2 = 표메인[[#This Row],[연령대]], 1, 0),IF(COUNT(표장르정리[[#This Row],[Strategy]]),1,0)),1,0)</f>
        <v>0</v>
      </c>
      <c r="L143" s="3">
        <f>IF(AND(IF('차트 정리 표'!$Q$2 = 표메인[[#This Row],[연령대]], 1, 0),IF(COUNT(표장르정리[[#This Row],[Puzzle]]),1,0)),1,0)</f>
        <v>0</v>
      </c>
      <c r="M143" s="3">
        <f>IF(AND(IF('차트 정리 표'!$Q$2 = 표메인[[#This Row],[연령대]], 1, 0),IF(COUNT(표장르정리[[#This Row],[Board]]),1,0)),1,0)</f>
        <v>0</v>
      </c>
      <c r="N143" s="3">
        <f>IF(AND(IF('차트 정리 표'!$Q$2 = 표메인[[#This Row],[연령대]], 1, 0),IF(COUNT(표장르정리[[#This Row],[Arcade]]),1,0)),1,0)</f>
        <v>0</v>
      </c>
      <c r="O143" s="3">
        <f>IF(AND(IF('차트 정리 표'!$Q$2 = 표메인[[#This Row],[연령대]], 1, 0),IF(COUNT(표장르정리[[#This Row],[Simulation]]),1,0)),1,0)</f>
        <v>0</v>
      </c>
      <c r="P143" s="34">
        <f>IF(AND(IF('차트 정리 표'!$Q$19 = 표메인[[#This Row],[연령대]], 1, 0),IF('차트 정리 표'!$J$20=표메인[[#This Row],[타격감
시각적 효과]],1,0)),1,0)</f>
        <v>0</v>
      </c>
      <c r="Q143" s="34">
        <f>IF(AND(IF('차트 정리 표'!$Q$19 = 표메인[[#This Row],[연령대]], 1, 0),IF('차트 정리 표'!$J$21=표메인[[#This Row],[타격감
시각적 효과]],1,0)),1,0)</f>
        <v>0</v>
      </c>
      <c r="R143" s="34">
        <f>IF(AND(IF('차트 정리 표'!$Q$19 = 표메인[[#This Row],[연령대]], 1, 0),IF('차트 정리 표'!$J$22=표메인[[#This Row],[타격감
시각적 효과]],1,0)),1,0)</f>
        <v>0</v>
      </c>
      <c r="S143" s="34">
        <f>IF(AND(IF('차트 정리 표'!$Q$19 = 표메인[[#This Row],[연령대]], 1, 0),IF('차트 정리 표'!$J$23=표메인[[#This Row],[타격감
시각적 효과]],1,0)),1,0)</f>
        <v>0</v>
      </c>
      <c r="T143" s="34">
        <f>IF(AND(IF('차트 정리 표'!$Q$25 = 표메인[[#This Row],[연령대]], 1, 0),IF('차트 정리 표'!$J$26=표메인[게임몰입도
청각적 효과],1,0)),1,0)</f>
        <v>0</v>
      </c>
      <c r="U143" s="34">
        <f>IF(AND(IF('차트 정리 표'!$Q$25 = 표메인[[#This Row],[연령대]], 1, 0),IF('차트 정리 표'!$J$27=표메인[게임몰입도
청각적 효과],1,0)),1,0)</f>
        <v>0</v>
      </c>
      <c r="V143" s="34">
        <f>IF(AND(IF('차트 정리 표'!$Q$25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표'!$Q$2 = 표메인[[#This Row],[연령대]], 1, 0),IF(COUNT(표장르정리[[#This Row],[RPG]]),1,0)), 1, 0)</f>
        <v>0</v>
      </c>
      <c r="B144" s="3">
        <f>IF(AND(IF('차트 정리 표'!$Q$2 = 표메인[[#This Row],[연령대]], 1, 0),IF(COUNT(표장르정리[[#This Row],[AOS]]),1,0)),1,0)</f>
        <v>0</v>
      </c>
      <c r="C144" s="3">
        <f>IF(AND(IF('차트 정리 표'!$Q$2 = 표메인[[#This Row],[연령대]], 1, 0),IF(COUNT(표장르정리[[#This Row],[FPS]]),1,0)),1,0)</f>
        <v>0</v>
      </c>
      <c r="D144" s="3">
        <f>IF(AND(IF('차트 정리 표'!$Q$2 = 표메인[[#This Row],[연령대]], 1, 0),IF(COUNT(표장르정리[[#This Row],[CCG]]),1,0)),1,0)</f>
        <v>0</v>
      </c>
      <c r="E144" s="3">
        <f>IF(AND(IF('차트 정리 표'!$Q$2 = 표메인[[#This Row],[연령대]], 1, 0),IF(COUNT(표장르정리[[#This Row],[Roguelike]]),1,0)),1,0)</f>
        <v>0</v>
      </c>
      <c r="F144" s="3">
        <f>IF(AND(IF('차트 정리 표'!$Q$2 = 표메인[[#This Row],[연령대]], 1, 0),IF(COUNT(표장르정리[[#This Row],[Soulslike]]),1,0)),1,0)</f>
        <v>0</v>
      </c>
      <c r="G144" s="3">
        <f>IF(AND(IF('차트 정리 표'!$Q$2 = 표메인[[#This Row],[연령대]], 1, 0),IF(COUNT(표장르정리[[#This Row],[Rhythm]]),1,0)),1,0)</f>
        <v>0</v>
      </c>
      <c r="H144" s="3">
        <f>IF(AND(IF('차트 정리 표'!$Q$2 = 표메인[[#This Row],[연령대]], 1, 0),IF(COUNT(표장르정리[[#This Row],[Racing]]),1,0)),1,0)</f>
        <v>0</v>
      </c>
      <c r="I144" s="3">
        <f>IF(AND(IF('차트 정리 표'!$Q$2 = 표메인[[#This Row],[연령대]], 1, 0),IF(COUNT(표장르정리[[#This Row],[Sport]]),1,0)),1,0)</f>
        <v>0</v>
      </c>
      <c r="J144" s="3">
        <f>IF(AND(IF('차트 정리 표'!$Q$2 = 표메인[[#This Row],[연령대]], 1, 0),IF(COUNT(표장르정리[[#This Row],[Stealth]]),1,0)),1,0)</f>
        <v>0</v>
      </c>
      <c r="K144" s="3">
        <f>IF(AND(IF('차트 정리 표'!$Q$2 = 표메인[[#This Row],[연령대]], 1, 0),IF(COUNT(표장르정리[[#This Row],[Strategy]]),1,0)),1,0)</f>
        <v>0</v>
      </c>
      <c r="L144" s="3">
        <f>IF(AND(IF('차트 정리 표'!$Q$2 = 표메인[[#This Row],[연령대]], 1, 0),IF(COUNT(표장르정리[[#This Row],[Puzzle]]),1,0)),1,0)</f>
        <v>0</v>
      </c>
      <c r="M144" s="3">
        <f>IF(AND(IF('차트 정리 표'!$Q$2 = 표메인[[#This Row],[연령대]], 1, 0),IF(COUNT(표장르정리[[#This Row],[Board]]),1,0)),1,0)</f>
        <v>0</v>
      </c>
      <c r="N144" s="3">
        <f>IF(AND(IF('차트 정리 표'!$Q$2 = 표메인[[#This Row],[연령대]], 1, 0),IF(COUNT(표장르정리[[#This Row],[Arcade]]),1,0)),1,0)</f>
        <v>0</v>
      </c>
      <c r="O144" s="3">
        <f>IF(AND(IF('차트 정리 표'!$Q$2 = 표메인[[#This Row],[연령대]], 1, 0),IF(COUNT(표장르정리[[#This Row],[Simulation]]),1,0)),1,0)</f>
        <v>0</v>
      </c>
      <c r="P144" s="34">
        <f>IF(AND(IF('차트 정리 표'!$Q$19 = 표메인[[#This Row],[연령대]], 1, 0),IF('차트 정리 표'!$J$20=표메인[[#This Row],[타격감
시각적 효과]],1,0)),1,0)</f>
        <v>0</v>
      </c>
      <c r="Q144" s="34">
        <f>IF(AND(IF('차트 정리 표'!$Q$19 = 표메인[[#This Row],[연령대]], 1, 0),IF('차트 정리 표'!$J$21=표메인[[#This Row],[타격감
시각적 효과]],1,0)),1,0)</f>
        <v>0</v>
      </c>
      <c r="R144" s="34">
        <f>IF(AND(IF('차트 정리 표'!$Q$19 = 표메인[[#This Row],[연령대]], 1, 0),IF('차트 정리 표'!$J$22=표메인[[#This Row],[타격감
시각적 효과]],1,0)),1,0)</f>
        <v>0</v>
      </c>
      <c r="S144" s="34">
        <f>IF(AND(IF('차트 정리 표'!$Q$19 = 표메인[[#This Row],[연령대]], 1, 0),IF('차트 정리 표'!$J$23=표메인[[#This Row],[타격감
시각적 효과]],1,0)),1,0)</f>
        <v>0</v>
      </c>
      <c r="T144" s="34">
        <f>IF(AND(IF('차트 정리 표'!$Q$25 = 표메인[[#This Row],[연령대]], 1, 0),IF('차트 정리 표'!$J$26=표메인[게임몰입도
청각적 효과],1,0)),1,0)</f>
        <v>0</v>
      </c>
      <c r="U144" s="34">
        <f>IF(AND(IF('차트 정리 표'!$Q$25 = 표메인[[#This Row],[연령대]], 1, 0),IF('차트 정리 표'!$J$27=표메인[게임몰입도
청각적 효과],1,0)),1,0)</f>
        <v>0</v>
      </c>
      <c r="V144" s="34">
        <f>IF(AND(IF('차트 정리 표'!$Q$25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표'!$Q$2 = 표메인[[#This Row],[연령대]], 1, 0),IF(COUNT(표장르정리[[#This Row],[RPG]]),1,0)), 1, 0)</f>
        <v>0</v>
      </c>
      <c r="B145" s="3">
        <f>IF(AND(IF('차트 정리 표'!$Q$2 = 표메인[[#This Row],[연령대]], 1, 0),IF(COUNT(표장르정리[[#This Row],[AOS]]),1,0)),1,0)</f>
        <v>0</v>
      </c>
      <c r="C145" s="3">
        <f>IF(AND(IF('차트 정리 표'!$Q$2 = 표메인[[#This Row],[연령대]], 1, 0),IF(COUNT(표장르정리[[#This Row],[FPS]]),1,0)),1,0)</f>
        <v>0</v>
      </c>
      <c r="D145" s="3">
        <f>IF(AND(IF('차트 정리 표'!$Q$2 = 표메인[[#This Row],[연령대]], 1, 0),IF(COUNT(표장르정리[[#This Row],[CCG]]),1,0)),1,0)</f>
        <v>0</v>
      </c>
      <c r="E145" s="3">
        <f>IF(AND(IF('차트 정리 표'!$Q$2 = 표메인[[#This Row],[연령대]], 1, 0),IF(COUNT(표장르정리[[#This Row],[Roguelike]]),1,0)),1,0)</f>
        <v>0</v>
      </c>
      <c r="F145" s="3">
        <f>IF(AND(IF('차트 정리 표'!$Q$2 = 표메인[[#This Row],[연령대]], 1, 0),IF(COUNT(표장르정리[[#This Row],[Soulslike]]),1,0)),1,0)</f>
        <v>0</v>
      </c>
      <c r="G145" s="3">
        <f>IF(AND(IF('차트 정리 표'!$Q$2 = 표메인[[#This Row],[연령대]], 1, 0),IF(COUNT(표장르정리[[#This Row],[Rhythm]]),1,0)),1,0)</f>
        <v>0</v>
      </c>
      <c r="H145" s="3">
        <f>IF(AND(IF('차트 정리 표'!$Q$2 = 표메인[[#This Row],[연령대]], 1, 0),IF(COUNT(표장르정리[[#This Row],[Racing]]),1,0)),1,0)</f>
        <v>0</v>
      </c>
      <c r="I145" s="3">
        <f>IF(AND(IF('차트 정리 표'!$Q$2 = 표메인[[#This Row],[연령대]], 1, 0),IF(COUNT(표장르정리[[#This Row],[Sport]]),1,0)),1,0)</f>
        <v>0</v>
      </c>
      <c r="J145" s="3">
        <f>IF(AND(IF('차트 정리 표'!$Q$2 = 표메인[[#This Row],[연령대]], 1, 0),IF(COUNT(표장르정리[[#This Row],[Stealth]]),1,0)),1,0)</f>
        <v>0</v>
      </c>
      <c r="K145" s="3">
        <f>IF(AND(IF('차트 정리 표'!$Q$2 = 표메인[[#This Row],[연령대]], 1, 0),IF(COUNT(표장르정리[[#This Row],[Strategy]]),1,0)),1,0)</f>
        <v>0</v>
      </c>
      <c r="L145" s="3">
        <f>IF(AND(IF('차트 정리 표'!$Q$2 = 표메인[[#This Row],[연령대]], 1, 0),IF(COUNT(표장르정리[[#This Row],[Puzzle]]),1,0)),1,0)</f>
        <v>0</v>
      </c>
      <c r="M145" s="3">
        <f>IF(AND(IF('차트 정리 표'!$Q$2 = 표메인[[#This Row],[연령대]], 1, 0),IF(COUNT(표장르정리[[#This Row],[Board]]),1,0)),1,0)</f>
        <v>0</v>
      </c>
      <c r="N145" s="3">
        <f>IF(AND(IF('차트 정리 표'!$Q$2 = 표메인[[#This Row],[연령대]], 1, 0),IF(COUNT(표장르정리[[#This Row],[Arcade]]),1,0)),1,0)</f>
        <v>0</v>
      </c>
      <c r="O145" s="3">
        <f>IF(AND(IF('차트 정리 표'!$Q$2 = 표메인[[#This Row],[연령대]], 1, 0),IF(COUNT(표장르정리[[#This Row],[Simulation]]),1,0)),1,0)</f>
        <v>0</v>
      </c>
      <c r="P145" s="34">
        <f>IF(AND(IF('차트 정리 표'!$Q$19 = 표메인[[#This Row],[연령대]], 1, 0),IF('차트 정리 표'!$J$20=표메인[[#This Row],[타격감
시각적 효과]],1,0)),1,0)</f>
        <v>0</v>
      </c>
      <c r="Q145" s="34">
        <f>IF(AND(IF('차트 정리 표'!$Q$19 = 표메인[[#This Row],[연령대]], 1, 0),IF('차트 정리 표'!$J$21=표메인[[#This Row],[타격감
시각적 효과]],1,0)),1,0)</f>
        <v>0</v>
      </c>
      <c r="R145" s="34">
        <f>IF(AND(IF('차트 정리 표'!$Q$19 = 표메인[[#This Row],[연령대]], 1, 0),IF('차트 정리 표'!$J$22=표메인[[#This Row],[타격감
시각적 효과]],1,0)),1,0)</f>
        <v>0</v>
      </c>
      <c r="S145" s="34">
        <f>IF(AND(IF('차트 정리 표'!$Q$19 = 표메인[[#This Row],[연령대]], 1, 0),IF('차트 정리 표'!$J$23=표메인[[#This Row],[타격감
시각적 효과]],1,0)),1,0)</f>
        <v>0</v>
      </c>
      <c r="T145" s="34">
        <f>IF(AND(IF('차트 정리 표'!$Q$25 = 표메인[[#This Row],[연령대]], 1, 0),IF('차트 정리 표'!$J$26=표메인[게임몰입도
청각적 효과],1,0)),1,0)</f>
        <v>0</v>
      </c>
      <c r="U145" s="34">
        <f>IF(AND(IF('차트 정리 표'!$Q$25 = 표메인[[#This Row],[연령대]], 1, 0),IF('차트 정리 표'!$J$27=표메인[게임몰입도
청각적 효과],1,0)),1,0)</f>
        <v>0</v>
      </c>
      <c r="V145" s="34">
        <f>IF(AND(IF('차트 정리 표'!$Q$25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표'!$Q$2 = 표메인[[#This Row],[연령대]], 1, 0),IF(COUNT(표장르정리[[#This Row],[RPG]]),1,0)), 1, 0)</f>
        <v>0</v>
      </c>
      <c r="B146" s="3">
        <f>IF(AND(IF('차트 정리 표'!$Q$2 = 표메인[[#This Row],[연령대]], 1, 0),IF(COUNT(표장르정리[[#This Row],[AOS]]),1,0)),1,0)</f>
        <v>0</v>
      </c>
      <c r="C146" s="3">
        <f>IF(AND(IF('차트 정리 표'!$Q$2 = 표메인[[#This Row],[연령대]], 1, 0),IF(COUNT(표장르정리[[#This Row],[FPS]]),1,0)),1,0)</f>
        <v>0</v>
      </c>
      <c r="D146" s="3">
        <f>IF(AND(IF('차트 정리 표'!$Q$2 = 표메인[[#This Row],[연령대]], 1, 0),IF(COUNT(표장르정리[[#This Row],[CCG]]),1,0)),1,0)</f>
        <v>0</v>
      </c>
      <c r="E146" s="3">
        <f>IF(AND(IF('차트 정리 표'!$Q$2 = 표메인[[#This Row],[연령대]], 1, 0),IF(COUNT(표장르정리[[#This Row],[Roguelike]]),1,0)),1,0)</f>
        <v>0</v>
      </c>
      <c r="F146" s="3">
        <f>IF(AND(IF('차트 정리 표'!$Q$2 = 표메인[[#This Row],[연령대]], 1, 0),IF(COUNT(표장르정리[[#This Row],[Soulslike]]),1,0)),1,0)</f>
        <v>0</v>
      </c>
      <c r="G146" s="3">
        <f>IF(AND(IF('차트 정리 표'!$Q$2 = 표메인[[#This Row],[연령대]], 1, 0),IF(COUNT(표장르정리[[#This Row],[Rhythm]]),1,0)),1,0)</f>
        <v>0</v>
      </c>
      <c r="H146" s="3">
        <f>IF(AND(IF('차트 정리 표'!$Q$2 = 표메인[[#This Row],[연령대]], 1, 0),IF(COUNT(표장르정리[[#This Row],[Racing]]),1,0)),1,0)</f>
        <v>0</v>
      </c>
      <c r="I146" s="3">
        <f>IF(AND(IF('차트 정리 표'!$Q$2 = 표메인[[#This Row],[연령대]], 1, 0),IF(COUNT(표장르정리[[#This Row],[Sport]]),1,0)),1,0)</f>
        <v>0</v>
      </c>
      <c r="J146" s="3">
        <f>IF(AND(IF('차트 정리 표'!$Q$2 = 표메인[[#This Row],[연령대]], 1, 0),IF(COUNT(표장르정리[[#This Row],[Stealth]]),1,0)),1,0)</f>
        <v>0</v>
      </c>
      <c r="K146" s="3">
        <f>IF(AND(IF('차트 정리 표'!$Q$2 = 표메인[[#This Row],[연령대]], 1, 0),IF(COUNT(표장르정리[[#This Row],[Strategy]]),1,0)),1,0)</f>
        <v>0</v>
      </c>
      <c r="L146" s="3">
        <f>IF(AND(IF('차트 정리 표'!$Q$2 = 표메인[[#This Row],[연령대]], 1, 0),IF(COUNT(표장르정리[[#This Row],[Puzzle]]),1,0)),1,0)</f>
        <v>0</v>
      </c>
      <c r="M146" s="3">
        <f>IF(AND(IF('차트 정리 표'!$Q$2 = 표메인[[#This Row],[연령대]], 1, 0),IF(COUNT(표장르정리[[#This Row],[Board]]),1,0)),1,0)</f>
        <v>0</v>
      </c>
      <c r="N146" s="3">
        <f>IF(AND(IF('차트 정리 표'!$Q$2 = 표메인[[#This Row],[연령대]], 1, 0),IF(COUNT(표장르정리[[#This Row],[Arcade]]),1,0)),1,0)</f>
        <v>0</v>
      </c>
      <c r="O146" s="3">
        <f>IF(AND(IF('차트 정리 표'!$Q$2 = 표메인[[#This Row],[연령대]], 1, 0),IF(COUNT(표장르정리[[#This Row],[Simulation]]),1,0)),1,0)</f>
        <v>0</v>
      </c>
      <c r="P146" s="34">
        <f>IF(AND(IF('차트 정리 표'!$Q$19 = 표메인[[#This Row],[연령대]], 1, 0),IF('차트 정리 표'!$J$20=표메인[[#This Row],[타격감
시각적 효과]],1,0)),1,0)</f>
        <v>0</v>
      </c>
      <c r="Q146" s="34">
        <f>IF(AND(IF('차트 정리 표'!$Q$19 = 표메인[[#This Row],[연령대]], 1, 0),IF('차트 정리 표'!$J$21=표메인[[#This Row],[타격감
시각적 효과]],1,0)),1,0)</f>
        <v>0</v>
      </c>
      <c r="R146" s="34">
        <f>IF(AND(IF('차트 정리 표'!$Q$19 = 표메인[[#This Row],[연령대]], 1, 0),IF('차트 정리 표'!$J$22=표메인[[#This Row],[타격감
시각적 효과]],1,0)),1,0)</f>
        <v>0</v>
      </c>
      <c r="S146" s="34">
        <f>IF(AND(IF('차트 정리 표'!$Q$19 = 표메인[[#This Row],[연령대]], 1, 0),IF('차트 정리 표'!$J$23=표메인[[#This Row],[타격감
시각적 효과]],1,0)),1,0)</f>
        <v>0</v>
      </c>
      <c r="T146" s="34">
        <f>IF(AND(IF('차트 정리 표'!$Q$25 = 표메인[[#This Row],[연령대]], 1, 0),IF('차트 정리 표'!$J$26=표메인[게임몰입도
청각적 효과],1,0)),1,0)</f>
        <v>0</v>
      </c>
      <c r="U146" s="34">
        <f>IF(AND(IF('차트 정리 표'!$Q$25 = 표메인[[#This Row],[연령대]], 1, 0),IF('차트 정리 표'!$J$27=표메인[게임몰입도
청각적 효과],1,0)),1,0)</f>
        <v>0</v>
      </c>
      <c r="V146" s="34">
        <f>IF(AND(IF('차트 정리 표'!$Q$25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표'!$Q$2 = 표메인[[#This Row],[연령대]], 1, 0),IF(COUNT(표장르정리[[#This Row],[RPG]]),1,0)), 1, 0)</f>
        <v>0</v>
      </c>
      <c r="B147" s="3">
        <f>IF(AND(IF('차트 정리 표'!$Q$2 = 표메인[[#This Row],[연령대]], 1, 0),IF(COUNT(표장르정리[[#This Row],[AOS]]),1,0)),1,0)</f>
        <v>0</v>
      </c>
      <c r="C147" s="3">
        <f>IF(AND(IF('차트 정리 표'!$Q$2 = 표메인[[#This Row],[연령대]], 1, 0),IF(COUNT(표장르정리[[#This Row],[FPS]]),1,0)),1,0)</f>
        <v>0</v>
      </c>
      <c r="D147" s="3">
        <f>IF(AND(IF('차트 정리 표'!$Q$2 = 표메인[[#This Row],[연령대]], 1, 0),IF(COUNT(표장르정리[[#This Row],[CCG]]),1,0)),1,0)</f>
        <v>0</v>
      </c>
      <c r="E147" s="3">
        <f>IF(AND(IF('차트 정리 표'!$Q$2 = 표메인[[#This Row],[연령대]], 1, 0),IF(COUNT(표장르정리[[#This Row],[Roguelike]]),1,0)),1,0)</f>
        <v>0</v>
      </c>
      <c r="F147" s="3">
        <f>IF(AND(IF('차트 정리 표'!$Q$2 = 표메인[[#This Row],[연령대]], 1, 0),IF(COUNT(표장르정리[[#This Row],[Soulslike]]),1,0)),1,0)</f>
        <v>0</v>
      </c>
      <c r="G147" s="3">
        <f>IF(AND(IF('차트 정리 표'!$Q$2 = 표메인[[#This Row],[연령대]], 1, 0),IF(COUNT(표장르정리[[#This Row],[Rhythm]]),1,0)),1,0)</f>
        <v>0</v>
      </c>
      <c r="H147" s="3">
        <f>IF(AND(IF('차트 정리 표'!$Q$2 = 표메인[[#This Row],[연령대]], 1, 0),IF(COUNT(표장르정리[[#This Row],[Racing]]),1,0)),1,0)</f>
        <v>0</v>
      </c>
      <c r="I147" s="3">
        <f>IF(AND(IF('차트 정리 표'!$Q$2 = 표메인[[#This Row],[연령대]], 1, 0),IF(COUNT(표장르정리[[#This Row],[Sport]]),1,0)),1,0)</f>
        <v>0</v>
      </c>
      <c r="J147" s="3">
        <f>IF(AND(IF('차트 정리 표'!$Q$2 = 표메인[[#This Row],[연령대]], 1, 0),IF(COUNT(표장르정리[[#This Row],[Stealth]]),1,0)),1,0)</f>
        <v>0</v>
      </c>
      <c r="K147" s="3">
        <f>IF(AND(IF('차트 정리 표'!$Q$2 = 표메인[[#This Row],[연령대]], 1, 0),IF(COUNT(표장르정리[[#This Row],[Strategy]]),1,0)),1,0)</f>
        <v>0</v>
      </c>
      <c r="L147" s="3">
        <f>IF(AND(IF('차트 정리 표'!$Q$2 = 표메인[[#This Row],[연령대]], 1, 0),IF(COUNT(표장르정리[[#This Row],[Puzzle]]),1,0)),1,0)</f>
        <v>0</v>
      </c>
      <c r="M147" s="3">
        <f>IF(AND(IF('차트 정리 표'!$Q$2 = 표메인[[#This Row],[연령대]], 1, 0),IF(COUNT(표장르정리[[#This Row],[Board]]),1,0)),1,0)</f>
        <v>0</v>
      </c>
      <c r="N147" s="3">
        <f>IF(AND(IF('차트 정리 표'!$Q$2 = 표메인[[#This Row],[연령대]], 1, 0),IF(COUNT(표장르정리[[#This Row],[Arcade]]),1,0)),1,0)</f>
        <v>0</v>
      </c>
      <c r="O147" s="3">
        <f>IF(AND(IF('차트 정리 표'!$Q$2 = 표메인[[#This Row],[연령대]], 1, 0),IF(COUNT(표장르정리[[#This Row],[Simulation]]),1,0)),1,0)</f>
        <v>0</v>
      </c>
      <c r="P147" s="34">
        <f>IF(AND(IF('차트 정리 표'!$Q$19 = 표메인[[#This Row],[연령대]], 1, 0),IF('차트 정리 표'!$J$20=표메인[[#This Row],[타격감
시각적 효과]],1,0)),1,0)</f>
        <v>0</v>
      </c>
      <c r="Q147" s="34">
        <f>IF(AND(IF('차트 정리 표'!$Q$19 = 표메인[[#This Row],[연령대]], 1, 0),IF('차트 정리 표'!$J$21=표메인[[#This Row],[타격감
시각적 효과]],1,0)),1,0)</f>
        <v>0</v>
      </c>
      <c r="R147" s="34">
        <f>IF(AND(IF('차트 정리 표'!$Q$19 = 표메인[[#This Row],[연령대]], 1, 0),IF('차트 정리 표'!$J$22=표메인[[#This Row],[타격감
시각적 효과]],1,0)),1,0)</f>
        <v>0</v>
      </c>
      <c r="S147" s="34">
        <f>IF(AND(IF('차트 정리 표'!$Q$19 = 표메인[[#This Row],[연령대]], 1, 0),IF('차트 정리 표'!$J$23=표메인[[#This Row],[타격감
시각적 효과]],1,0)),1,0)</f>
        <v>0</v>
      </c>
      <c r="T147" s="34">
        <f>IF(AND(IF('차트 정리 표'!$Q$25 = 표메인[[#This Row],[연령대]], 1, 0),IF('차트 정리 표'!$J$26=표메인[게임몰입도
청각적 효과],1,0)),1,0)</f>
        <v>0</v>
      </c>
      <c r="U147" s="34">
        <f>IF(AND(IF('차트 정리 표'!$Q$25 = 표메인[[#This Row],[연령대]], 1, 0),IF('차트 정리 표'!$J$27=표메인[게임몰입도
청각적 효과],1,0)),1,0)</f>
        <v>0</v>
      </c>
      <c r="V147" s="34">
        <f>IF(AND(IF('차트 정리 표'!$Q$25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표'!$Q$2 = 표메인[[#This Row],[연령대]], 1, 0),IF(COUNT(표장르정리[[#This Row],[RPG]]),1,0)), 1, 0)</f>
        <v>0</v>
      </c>
      <c r="B148" s="3">
        <f>IF(AND(IF('차트 정리 표'!$Q$2 = 표메인[[#This Row],[연령대]], 1, 0),IF(COUNT(표장르정리[[#This Row],[AOS]]),1,0)),1,0)</f>
        <v>0</v>
      </c>
      <c r="C148" s="3">
        <f>IF(AND(IF('차트 정리 표'!$Q$2 = 표메인[[#This Row],[연령대]], 1, 0),IF(COUNT(표장르정리[[#This Row],[FPS]]),1,0)),1,0)</f>
        <v>0</v>
      </c>
      <c r="D148" s="3">
        <f>IF(AND(IF('차트 정리 표'!$Q$2 = 표메인[[#This Row],[연령대]], 1, 0),IF(COUNT(표장르정리[[#This Row],[CCG]]),1,0)),1,0)</f>
        <v>0</v>
      </c>
      <c r="E148" s="3">
        <f>IF(AND(IF('차트 정리 표'!$Q$2 = 표메인[[#This Row],[연령대]], 1, 0),IF(COUNT(표장르정리[[#This Row],[Roguelike]]),1,0)),1,0)</f>
        <v>0</v>
      </c>
      <c r="F148" s="3">
        <f>IF(AND(IF('차트 정리 표'!$Q$2 = 표메인[[#This Row],[연령대]], 1, 0),IF(COUNT(표장르정리[[#This Row],[Soulslike]]),1,0)),1,0)</f>
        <v>0</v>
      </c>
      <c r="G148" s="3">
        <f>IF(AND(IF('차트 정리 표'!$Q$2 = 표메인[[#This Row],[연령대]], 1, 0),IF(COUNT(표장르정리[[#This Row],[Rhythm]]),1,0)),1,0)</f>
        <v>0</v>
      </c>
      <c r="H148" s="3">
        <f>IF(AND(IF('차트 정리 표'!$Q$2 = 표메인[[#This Row],[연령대]], 1, 0),IF(COUNT(표장르정리[[#This Row],[Racing]]),1,0)),1,0)</f>
        <v>0</v>
      </c>
      <c r="I148" s="3">
        <f>IF(AND(IF('차트 정리 표'!$Q$2 = 표메인[[#This Row],[연령대]], 1, 0),IF(COUNT(표장르정리[[#This Row],[Sport]]),1,0)),1,0)</f>
        <v>0</v>
      </c>
      <c r="J148" s="3">
        <f>IF(AND(IF('차트 정리 표'!$Q$2 = 표메인[[#This Row],[연령대]], 1, 0),IF(COUNT(표장르정리[[#This Row],[Stealth]]),1,0)),1,0)</f>
        <v>0</v>
      </c>
      <c r="K148" s="3">
        <f>IF(AND(IF('차트 정리 표'!$Q$2 = 표메인[[#This Row],[연령대]], 1, 0),IF(COUNT(표장르정리[[#This Row],[Strategy]]),1,0)),1,0)</f>
        <v>0</v>
      </c>
      <c r="L148" s="3">
        <f>IF(AND(IF('차트 정리 표'!$Q$2 = 표메인[[#This Row],[연령대]], 1, 0),IF(COUNT(표장르정리[[#This Row],[Puzzle]]),1,0)),1,0)</f>
        <v>0</v>
      </c>
      <c r="M148" s="3">
        <f>IF(AND(IF('차트 정리 표'!$Q$2 = 표메인[[#This Row],[연령대]], 1, 0),IF(COUNT(표장르정리[[#This Row],[Board]]),1,0)),1,0)</f>
        <v>0</v>
      </c>
      <c r="N148" s="3">
        <f>IF(AND(IF('차트 정리 표'!$Q$2 = 표메인[[#This Row],[연령대]], 1, 0),IF(COUNT(표장르정리[[#This Row],[Arcade]]),1,0)),1,0)</f>
        <v>0</v>
      </c>
      <c r="O148" s="3">
        <f>IF(AND(IF('차트 정리 표'!$Q$2 = 표메인[[#This Row],[연령대]], 1, 0),IF(COUNT(표장르정리[[#This Row],[Simulation]]),1,0)),1,0)</f>
        <v>0</v>
      </c>
      <c r="P148" s="34">
        <f>IF(AND(IF('차트 정리 표'!$Q$19 = 표메인[[#This Row],[연령대]], 1, 0),IF('차트 정리 표'!$J$20=표메인[[#This Row],[타격감
시각적 효과]],1,0)),1,0)</f>
        <v>0</v>
      </c>
      <c r="Q148" s="34">
        <f>IF(AND(IF('차트 정리 표'!$Q$19 = 표메인[[#This Row],[연령대]], 1, 0),IF('차트 정리 표'!$J$21=표메인[[#This Row],[타격감
시각적 효과]],1,0)),1,0)</f>
        <v>0</v>
      </c>
      <c r="R148" s="34">
        <f>IF(AND(IF('차트 정리 표'!$Q$19 = 표메인[[#This Row],[연령대]], 1, 0),IF('차트 정리 표'!$J$22=표메인[[#This Row],[타격감
시각적 효과]],1,0)),1,0)</f>
        <v>0</v>
      </c>
      <c r="S148" s="34">
        <f>IF(AND(IF('차트 정리 표'!$Q$19 = 표메인[[#This Row],[연령대]], 1, 0),IF('차트 정리 표'!$J$23=표메인[[#This Row],[타격감
시각적 효과]],1,0)),1,0)</f>
        <v>0</v>
      </c>
      <c r="T148" s="34">
        <f>IF(AND(IF('차트 정리 표'!$Q$25 = 표메인[[#This Row],[연령대]], 1, 0),IF('차트 정리 표'!$J$26=표메인[게임몰입도
청각적 효과],1,0)),1,0)</f>
        <v>0</v>
      </c>
      <c r="U148" s="34">
        <f>IF(AND(IF('차트 정리 표'!$Q$25 = 표메인[[#This Row],[연령대]], 1, 0),IF('차트 정리 표'!$J$27=표메인[게임몰입도
청각적 효과],1,0)),1,0)</f>
        <v>0</v>
      </c>
      <c r="V148" s="34">
        <f>IF(AND(IF('차트 정리 표'!$Q$25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표'!$Q$2 = 표메인[[#This Row],[연령대]], 1, 0),IF(COUNT(표장르정리[[#This Row],[RPG]]),1,0)), 1, 0)</f>
        <v>0</v>
      </c>
      <c r="B149" s="3">
        <f>IF(AND(IF('차트 정리 표'!$Q$2 = 표메인[[#This Row],[연령대]], 1, 0),IF(COUNT(표장르정리[[#This Row],[AOS]]),1,0)),1,0)</f>
        <v>0</v>
      </c>
      <c r="C149" s="3">
        <f>IF(AND(IF('차트 정리 표'!$Q$2 = 표메인[[#This Row],[연령대]], 1, 0),IF(COUNT(표장르정리[[#This Row],[FPS]]),1,0)),1,0)</f>
        <v>0</v>
      </c>
      <c r="D149" s="3">
        <f>IF(AND(IF('차트 정리 표'!$Q$2 = 표메인[[#This Row],[연령대]], 1, 0),IF(COUNT(표장르정리[[#This Row],[CCG]]),1,0)),1,0)</f>
        <v>0</v>
      </c>
      <c r="E149" s="3">
        <f>IF(AND(IF('차트 정리 표'!$Q$2 = 표메인[[#This Row],[연령대]], 1, 0),IF(COUNT(표장르정리[[#This Row],[Roguelike]]),1,0)),1,0)</f>
        <v>0</v>
      </c>
      <c r="F149" s="3">
        <f>IF(AND(IF('차트 정리 표'!$Q$2 = 표메인[[#This Row],[연령대]], 1, 0),IF(COUNT(표장르정리[[#This Row],[Soulslike]]),1,0)),1,0)</f>
        <v>0</v>
      </c>
      <c r="G149" s="3">
        <f>IF(AND(IF('차트 정리 표'!$Q$2 = 표메인[[#This Row],[연령대]], 1, 0),IF(COUNT(표장르정리[[#This Row],[Rhythm]]),1,0)),1,0)</f>
        <v>0</v>
      </c>
      <c r="H149" s="3">
        <f>IF(AND(IF('차트 정리 표'!$Q$2 = 표메인[[#This Row],[연령대]], 1, 0),IF(COUNT(표장르정리[[#This Row],[Racing]]),1,0)),1,0)</f>
        <v>0</v>
      </c>
      <c r="I149" s="3">
        <f>IF(AND(IF('차트 정리 표'!$Q$2 = 표메인[[#This Row],[연령대]], 1, 0),IF(COUNT(표장르정리[[#This Row],[Sport]]),1,0)),1,0)</f>
        <v>0</v>
      </c>
      <c r="J149" s="3">
        <f>IF(AND(IF('차트 정리 표'!$Q$2 = 표메인[[#This Row],[연령대]], 1, 0),IF(COUNT(표장르정리[[#This Row],[Stealth]]),1,0)),1,0)</f>
        <v>0</v>
      </c>
      <c r="K149" s="3">
        <f>IF(AND(IF('차트 정리 표'!$Q$2 = 표메인[[#This Row],[연령대]], 1, 0),IF(COUNT(표장르정리[[#This Row],[Strategy]]),1,0)),1,0)</f>
        <v>0</v>
      </c>
      <c r="L149" s="3">
        <f>IF(AND(IF('차트 정리 표'!$Q$2 = 표메인[[#This Row],[연령대]], 1, 0),IF(COUNT(표장르정리[[#This Row],[Puzzle]]),1,0)),1,0)</f>
        <v>0</v>
      </c>
      <c r="M149" s="3">
        <f>IF(AND(IF('차트 정리 표'!$Q$2 = 표메인[[#This Row],[연령대]], 1, 0),IF(COUNT(표장르정리[[#This Row],[Board]]),1,0)),1,0)</f>
        <v>0</v>
      </c>
      <c r="N149" s="3">
        <f>IF(AND(IF('차트 정리 표'!$Q$2 = 표메인[[#This Row],[연령대]], 1, 0),IF(COUNT(표장르정리[[#This Row],[Arcade]]),1,0)),1,0)</f>
        <v>0</v>
      </c>
      <c r="O149" s="3">
        <f>IF(AND(IF('차트 정리 표'!$Q$2 = 표메인[[#This Row],[연령대]], 1, 0),IF(COUNT(표장르정리[[#This Row],[Simulation]]),1,0)),1,0)</f>
        <v>0</v>
      </c>
      <c r="P149" s="34">
        <f>IF(AND(IF('차트 정리 표'!$Q$19 = 표메인[[#This Row],[연령대]], 1, 0),IF('차트 정리 표'!$J$20=표메인[[#This Row],[타격감
시각적 효과]],1,0)),1,0)</f>
        <v>0</v>
      </c>
      <c r="Q149" s="34">
        <f>IF(AND(IF('차트 정리 표'!$Q$19 = 표메인[[#This Row],[연령대]], 1, 0),IF('차트 정리 표'!$J$21=표메인[[#This Row],[타격감
시각적 효과]],1,0)),1,0)</f>
        <v>0</v>
      </c>
      <c r="R149" s="34">
        <f>IF(AND(IF('차트 정리 표'!$Q$19 = 표메인[[#This Row],[연령대]], 1, 0),IF('차트 정리 표'!$J$22=표메인[[#This Row],[타격감
시각적 효과]],1,0)),1,0)</f>
        <v>0</v>
      </c>
      <c r="S149" s="34">
        <f>IF(AND(IF('차트 정리 표'!$Q$19 = 표메인[[#This Row],[연령대]], 1, 0),IF('차트 정리 표'!$J$23=표메인[[#This Row],[타격감
시각적 효과]],1,0)),1,0)</f>
        <v>0</v>
      </c>
      <c r="T149" s="34">
        <f>IF(AND(IF('차트 정리 표'!$Q$25 = 표메인[[#This Row],[연령대]], 1, 0),IF('차트 정리 표'!$J$26=표메인[게임몰입도
청각적 효과],1,0)),1,0)</f>
        <v>0</v>
      </c>
      <c r="U149" s="34">
        <f>IF(AND(IF('차트 정리 표'!$Q$25 = 표메인[[#This Row],[연령대]], 1, 0),IF('차트 정리 표'!$J$27=표메인[게임몰입도
청각적 효과],1,0)),1,0)</f>
        <v>0</v>
      </c>
      <c r="V149" s="34">
        <f>IF(AND(IF('차트 정리 표'!$Q$25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표'!$Q$2 = 표메인[[#This Row],[연령대]], 1, 0),IF(COUNT(표장르정리[[#This Row],[RPG]]),1,0)), 1, 0)</f>
        <v>0</v>
      </c>
      <c r="B150" s="3">
        <f>IF(AND(IF('차트 정리 표'!$Q$2 = 표메인[[#This Row],[연령대]], 1, 0),IF(COUNT(표장르정리[[#This Row],[AOS]]),1,0)),1,0)</f>
        <v>0</v>
      </c>
      <c r="C150" s="3">
        <f>IF(AND(IF('차트 정리 표'!$Q$2 = 표메인[[#This Row],[연령대]], 1, 0),IF(COUNT(표장르정리[[#This Row],[FPS]]),1,0)),1,0)</f>
        <v>0</v>
      </c>
      <c r="D150" s="3">
        <f>IF(AND(IF('차트 정리 표'!$Q$2 = 표메인[[#This Row],[연령대]], 1, 0),IF(COUNT(표장르정리[[#This Row],[CCG]]),1,0)),1,0)</f>
        <v>0</v>
      </c>
      <c r="E150" s="3">
        <f>IF(AND(IF('차트 정리 표'!$Q$2 = 표메인[[#This Row],[연령대]], 1, 0),IF(COUNT(표장르정리[[#This Row],[Roguelike]]),1,0)),1,0)</f>
        <v>0</v>
      </c>
      <c r="F150" s="3">
        <f>IF(AND(IF('차트 정리 표'!$Q$2 = 표메인[[#This Row],[연령대]], 1, 0),IF(COUNT(표장르정리[[#This Row],[Soulslike]]),1,0)),1,0)</f>
        <v>0</v>
      </c>
      <c r="G150" s="3">
        <f>IF(AND(IF('차트 정리 표'!$Q$2 = 표메인[[#This Row],[연령대]], 1, 0),IF(COUNT(표장르정리[[#This Row],[Rhythm]]),1,0)),1,0)</f>
        <v>0</v>
      </c>
      <c r="H150" s="3">
        <f>IF(AND(IF('차트 정리 표'!$Q$2 = 표메인[[#This Row],[연령대]], 1, 0),IF(COUNT(표장르정리[[#This Row],[Racing]]),1,0)),1,0)</f>
        <v>0</v>
      </c>
      <c r="I150" s="3">
        <f>IF(AND(IF('차트 정리 표'!$Q$2 = 표메인[[#This Row],[연령대]], 1, 0),IF(COUNT(표장르정리[[#This Row],[Sport]]),1,0)),1,0)</f>
        <v>0</v>
      </c>
      <c r="J150" s="3">
        <f>IF(AND(IF('차트 정리 표'!$Q$2 = 표메인[[#This Row],[연령대]], 1, 0),IF(COUNT(표장르정리[[#This Row],[Stealth]]),1,0)),1,0)</f>
        <v>0</v>
      </c>
      <c r="K150" s="3">
        <f>IF(AND(IF('차트 정리 표'!$Q$2 = 표메인[[#This Row],[연령대]], 1, 0),IF(COUNT(표장르정리[[#This Row],[Strategy]]),1,0)),1,0)</f>
        <v>0</v>
      </c>
      <c r="L150" s="3">
        <f>IF(AND(IF('차트 정리 표'!$Q$2 = 표메인[[#This Row],[연령대]], 1, 0),IF(COUNT(표장르정리[[#This Row],[Puzzle]]),1,0)),1,0)</f>
        <v>0</v>
      </c>
      <c r="M150" s="3">
        <f>IF(AND(IF('차트 정리 표'!$Q$2 = 표메인[[#This Row],[연령대]], 1, 0),IF(COUNT(표장르정리[[#This Row],[Board]]),1,0)),1,0)</f>
        <v>0</v>
      </c>
      <c r="N150" s="3">
        <f>IF(AND(IF('차트 정리 표'!$Q$2 = 표메인[[#This Row],[연령대]], 1, 0),IF(COUNT(표장르정리[[#This Row],[Arcade]]),1,0)),1,0)</f>
        <v>0</v>
      </c>
      <c r="O150" s="3">
        <f>IF(AND(IF('차트 정리 표'!$Q$2 = 표메인[[#This Row],[연령대]], 1, 0),IF(COUNT(표장르정리[[#This Row],[Simulation]]),1,0)),1,0)</f>
        <v>0</v>
      </c>
      <c r="P150" s="34">
        <f>IF(AND(IF('차트 정리 표'!$Q$19 = 표메인[[#This Row],[연령대]], 1, 0),IF('차트 정리 표'!$J$20=표메인[[#This Row],[타격감
시각적 효과]],1,0)),1,0)</f>
        <v>0</v>
      </c>
      <c r="Q150" s="34">
        <f>IF(AND(IF('차트 정리 표'!$Q$19 = 표메인[[#This Row],[연령대]], 1, 0),IF('차트 정리 표'!$J$21=표메인[[#This Row],[타격감
시각적 효과]],1,0)),1,0)</f>
        <v>0</v>
      </c>
      <c r="R150" s="34">
        <f>IF(AND(IF('차트 정리 표'!$Q$19 = 표메인[[#This Row],[연령대]], 1, 0),IF('차트 정리 표'!$J$22=표메인[[#This Row],[타격감
시각적 효과]],1,0)),1,0)</f>
        <v>0</v>
      </c>
      <c r="S150" s="34">
        <f>IF(AND(IF('차트 정리 표'!$Q$19 = 표메인[[#This Row],[연령대]], 1, 0),IF('차트 정리 표'!$J$23=표메인[[#This Row],[타격감
시각적 효과]],1,0)),1,0)</f>
        <v>0</v>
      </c>
      <c r="T150" s="34">
        <f>IF(AND(IF('차트 정리 표'!$Q$25 = 표메인[[#This Row],[연령대]], 1, 0),IF('차트 정리 표'!$J$26=표메인[게임몰입도
청각적 효과],1,0)),1,0)</f>
        <v>0</v>
      </c>
      <c r="U150" s="34">
        <f>IF(AND(IF('차트 정리 표'!$Q$25 = 표메인[[#This Row],[연령대]], 1, 0),IF('차트 정리 표'!$J$27=표메인[게임몰입도
청각적 효과],1,0)),1,0)</f>
        <v>0</v>
      </c>
      <c r="V150" s="34">
        <f>IF(AND(IF('차트 정리 표'!$Q$25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표'!$Q$2 = 표메인[[#This Row],[연령대]], 1, 0),IF(COUNT(표장르정리[[#This Row],[RPG]]),1,0)), 1, 0)</f>
        <v>0</v>
      </c>
      <c r="B151" s="3">
        <f>IF(AND(IF('차트 정리 표'!$Q$2 = 표메인[[#This Row],[연령대]], 1, 0),IF(COUNT(표장르정리[[#This Row],[AOS]]),1,0)),1,0)</f>
        <v>0</v>
      </c>
      <c r="C151" s="3">
        <f>IF(AND(IF('차트 정리 표'!$Q$2 = 표메인[[#This Row],[연령대]], 1, 0),IF(COUNT(표장르정리[[#This Row],[FPS]]),1,0)),1,0)</f>
        <v>0</v>
      </c>
      <c r="D151" s="3">
        <f>IF(AND(IF('차트 정리 표'!$Q$2 = 표메인[[#This Row],[연령대]], 1, 0),IF(COUNT(표장르정리[[#This Row],[CCG]]),1,0)),1,0)</f>
        <v>0</v>
      </c>
      <c r="E151" s="3">
        <f>IF(AND(IF('차트 정리 표'!$Q$2 = 표메인[[#This Row],[연령대]], 1, 0),IF(COUNT(표장르정리[[#This Row],[Roguelike]]),1,0)),1,0)</f>
        <v>0</v>
      </c>
      <c r="F151" s="3">
        <f>IF(AND(IF('차트 정리 표'!$Q$2 = 표메인[[#This Row],[연령대]], 1, 0),IF(COUNT(표장르정리[[#This Row],[Soulslike]]),1,0)),1,0)</f>
        <v>0</v>
      </c>
      <c r="G151" s="3">
        <f>IF(AND(IF('차트 정리 표'!$Q$2 = 표메인[[#This Row],[연령대]], 1, 0),IF(COUNT(표장르정리[[#This Row],[Rhythm]]),1,0)),1,0)</f>
        <v>0</v>
      </c>
      <c r="H151" s="3">
        <f>IF(AND(IF('차트 정리 표'!$Q$2 = 표메인[[#This Row],[연령대]], 1, 0),IF(COUNT(표장르정리[[#This Row],[Racing]]),1,0)),1,0)</f>
        <v>0</v>
      </c>
      <c r="I151" s="3">
        <f>IF(AND(IF('차트 정리 표'!$Q$2 = 표메인[[#This Row],[연령대]], 1, 0),IF(COUNT(표장르정리[[#This Row],[Sport]]),1,0)),1,0)</f>
        <v>0</v>
      </c>
      <c r="J151" s="3">
        <f>IF(AND(IF('차트 정리 표'!$Q$2 = 표메인[[#This Row],[연령대]], 1, 0),IF(COUNT(표장르정리[[#This Row],[Stealth]]),1,0)),1,0)</f>
        <v>0</v>
      </c>
      <c r="K151" s="3">
        <f>IF(AND(IF('차트 정리 표'!$Q$2 = 표메인[[#This Row],[연령대]], 1, 0),IF(COUNT(표장르정리[[#This Row],[Strategy]]),1,0)),1,0)</f>
        <v>0</v>
      </c>
      <c r="L151" s="3">
        <f>IF(AND(IF('차트 정리 표'!$Q$2 = 표메인[[#This Row],[연령대]], 1, 0),IF(COUNT(표장르정리[[#This Row],[Puzzle]]),1,0)),1,0)</f>
        <v>0</v>
      </c>
      <c r="M151" s="3">
        <f>IF(AND(IF('차트 정리 표'!$Q$2 = 표메인[[#This Row],[연령대]], 1, 0),IF(COUNT(표장르정리[[#This Row],[Board]]),1,0)),1,0)</f>
        <v>0</v>
      </c>
      <c r="N151" s="3">
        <f>IF(AND(IF('차트 정리 표'!$Q$2 = 표메인[[#This Row],[연령대]], 1, 0),IF(COUNT(표장르정리[[#This Row],[Arcade]]),1,0)),1,0)</f>
        <v>0</v>
      </c>
      <c r="O151" s="3">
        <f>IF(AND(IF('차트 정리 표'!$Q$2 = 표메인[[#This Row],[연령대]], 1, 0),IF(COUNT(표장르정리[[#This Row],[Simulation]]),1,0)),1,0)</f>
        <v>0</v>
      </c>
      <c r="P151" s="34">
        <f>IF(AND(IF('차트 정리 표'!$Q$19 = 표메인[[#This Row],[연령대]], 1, 0),IF('차트 정리 표'!$J$20=표메인[[#This Row],[타격감
시각적 효과]],1,0)),1,0)</f>
        <v>0</v>
      </c>
      <c r="Q151" s="34">
        <f>IF(AND(IF('차트 정리 표'!$Q$19 = 표메인[[#This Row],[연령대]], 1, 0),IF('차트 정리 표'!$J$21=표메인[[#This Row],[타격감
시각적 효과]],1,0)),1,0)</f>
        <v>0</v>
      </c>
      <c r="R151" s="34">
        <f>IF(AND(IF('차트 정리 표'!$Q$19 = 표메인[[#This Row],[연령대]], 1, 0),IF('차트 정리 표'!$J$22=표메인[[#This Row],[타격감
시각적 효과]],1,0)),1,0)</f>
        <v>0</v>
      </c>
      <c r="S151" s="34">
        <f>IF(AND(IF('차트 정리 표'!$Q$19 = 표메인[[#This Row],[연령대]], 1, 0),IF('차트 정리 표'!$J$23=표메인[[#This Row],[타격감
시각적 효과]],1,0)),1,0)</f>
        <v>0</v>
      </c>
      <c r="T151" s="34">
        <f>IF(AND(IF('차트 정리 표'!$Q$25 = 표메인[[#This Row],[연령대]], 1, 0),IF('차트 정리 표'!$J$26=표메인[게임몰입도
청각적 효과],1,0)),1,0)</f>
        <v>0</v>
      </c>
      <c r="U151" s="34">
        <f>IF(AND(IF('차트 정리 표'!$Q$25 = 표메인[[#This Row],[연령대]], 1, 0),IF('차트 정리 표'!$J$27=표메인[게임몰입도
청각적 효과],1,0)),1,0)</f>
        <v>0</v>
      </c>
      <c r="V151" s="34">
        <f>IF(AND(IF('차트 정리 표'!$Q$25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표'!$Q$2 = 표메인[[#This Row],[연령대]], 1, 0),IF(COUNT(표장르정리[[#This Row],[RPG]]),1,0)), 1, 0)</f>
        <v>0</v>
      </c>
      <c r="B152" s="3">
        <f>IF(AND(IF('차트 정리 표'!$Q$2 = 표메인[[#This Row],[연령대]], 1, 0),IF(COUNT(표장르정리[[#This Row],[AOS]]),1,0)),1,0)</f>
        <v>0</v>
      </c>
      <c r="C152" s="3">
        <f>IF(AND(IF('차트 정리 표'!$Q$2 = 표메인[[#This Row],[연령대]], 1, 0),IF(COUNT(표장르정리[[#This Row],[FPS]]),1,0)),1,0)</f>
        <v>0</v>
      </c>
      <c r="D152" s="3">
        <f>IF(AND(IF('차트 정리 표'!$Q$2 = 표메인[[#This Row],[연령대]], 1, 0),IF(COUNT(표장르정리[[#This Row],[CCG]]),1,0)),1,0)</f>
        <v>0</v>
      </c>
      <c r="E152" s="3">
        <f>IF(AND(IF('차트 정리 표'!$Q$2 = 표메인[[#This Row],[연령대]], 1, 0),IF(COUNT(표장르정리[[#This Row],[Roguelike]]),1,0)),1,0)</f>
        <v>0</v>
      </c>
      <c r="F152" s="3">
        <f>IF(AND(IF('차트 정리 표'!$Q$2 = 표메인[[#This Row],[연령대]], 1, 0),IF(COUNT(표장르정리[[#This Row],[Soulslike]]),1,0)),1,0)</f>
        <v>0</v>
      </c>
      <c r="G152" s="3">
        <f>IF(AND(IF('차트 정리 표'!$Q$2 = 표메인[[#This Row],[연령대]], 1, 0),IF(COUNT(표장르정리[[#This Row],[Rhythm]]),1,0)),1,0)</f>
        <v>0</v>
      </c>
      <c r="H152" s="3">
        <f>IF(AND(IF('차트 정리 표'!$Q$2 = 표메인[[#This Row],[연령대]], 1, 0),IF(COUNT(표장르정리[[#This Row],[Racing]]),1,0)),1,0)</f>
        <v>0</v>
      </c>
      <c r="I152" s="3">
        <f>IF(AND(IF('차트 정리 표'!$Q$2 = 표메인[[#This Row],[연령대]], 1, 0),IF(COUNT(표장르정리[[#This Row],[Sport]]),1,0)),1,0)</f>
        <v>0</v>
      </c>
      <c r="J152" s="3">
        <f>IF(AND(IF('차트 정리 표'!$Q$2 = 표메인[[#This Row],[연령대]], 1, 0),IF(COUNT(표장르정리[[#This Row],[Stealth]]),1,0)),1,0)</f>
        <v>0</v>
      </c>
      <c r="K152" s="3">
        <f>IF(AND(IF('차트 정리 표'!$Q$2 = 표메인[[#This Row],[연령대]], 1, 0),IF(COUNT(표장르정리[[#This Row],[Strategy]]),1,0)),1,0)</f>
        <v>0</v>
      </c>
      <c r="L152" s="3">
        <f>IF(AND(IF('차트 정리 표'!$Q$2 = 표메인[[#This Row],[연령대]], 1, 0),IF(COUNT(표장르정리[[#This Row],[Puzzle]]),1,0)),1,0)</f>
        <v>0</v>
      </c>
      <c r="M152" s="3">
        <f>IF(AND(IF('차트 정리 표'!$Q$2 = 표메인[[#This Row],[연령대]], 1, 0),IF(COUNT(표장르정리[[#This Row],[Board]]),1,0)),1,0)</f>
        <v>0</v>
      </c>
      <c r="N152" s="3">
        <f>IF(AND(IF('차트 정리 표'!$Q$2 = 표메인[[#This Row],[연령대]], 1, 0),IF(COUNT(표장르정리[[#This Row],[Arcade]]),1,0)),1,0)</f>
        <v>0</v>
      </c>
      <c r="O152" s="3">
        <f>IF(AND(IF('차트 정리 표'!$Q$2 = 표메인[[#This Row],[연령대]], 1, 0),IF(COUNT(표장르정리[[#This Row],[Simulation]]),1,0)),1,0)</f>
        <v>0</v>
      </c>
      <c r="P152" s="34">
        <f>IF(AND(IF('차트 정리 표'!$Q$19 = 표메인[[#This Row],[연령대]], 1, 0),IF('차트 정리 표'!$J$20=표메인[[#This Row],[타격감
시각적 효과]],1,0)),1,0)</f>
        <v>0</v>
      </c>
      <c r="Q152" s="34">
        <f>IF(AND(IF('차트 정리 표'!$Q$19 = 표메인[[#This Row],[연령대]], 1, 0),IF('차트 정리 표'!$J$21=표메인[[#This Row],[타격감
시각적 효과]],1,0)),1,0)</f>
        <v>0</v>
      </c>
      <c r="R152" s="34">
        <f>IF(AND(IF('차트 정리 표'!$Q$19 = 표메인[[#This Row],[연령대]], 1, 0),IF('차트 정리 표'!$J$22=표메인[[#This Row],[타격감
시각적 효과]],1,0)),1,0)</f>
        <v>0</v>
      </c>
      <c r="S152" s="34">
        <f>IF(AND(IF('차트 정리 표'!$Q$19 = 표메인[[#This Row],[연령대]], 1, 0),IF('차트 정리 표'!$J$23=표메인[[#This Row],[타격감
시각적 효과]],1,0)),1,0)</f>
        <v>0</v>
      </c>
      <c r="T152" s="34">
        <f>IF(AND(IF('차트 정리 표'!$Q$25 = 표메인[[#This Row],[연령대]], 1, 0),IF('차트 정리 표'!$J$26=표메인[게임몰입도
청각적 효과],1,0)),1,0)</f>
        <v>0</v>
      </c>
      <c r="U152" s="34">
        <f>IF(AND(IF('차트 정리 표'!$Q$25 = 표메인[[#This Row],[연령대]], 1, 0),IF('차트 정리 표'!$J$27=표메인[게임몰입도
청각적 효과],1,0)),1,0)</f>
        <v>0</v>
      </c>
      <c r="V152" s="34">
        <f>IF(AND(IF('차트 정리 표'!$Q$25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표'!$Q$2 = 표메인[[#This Row],[연령대]], 1, 0),IF(COUNT(표장르정리[[#This Row],[RPG]]),1,0)), 1, 0)</f>
        <v>0</v>
      </c>
      <c r="B153" s="3">
        <f>IF(AND(IF('차트 정리 표'!$Q$2 = 표메인[[#This Row],[연령대]], 1, 0),IF(COUNT(표장르정리[[#This Row],[AOS]]),1,0)),1,0)</f>
        <v>0</v>
      </c>
      <c r="C153" s="3">
        <f>IF(AND(IF('차트 정리 표'!$Q$2 = 표메인[[#This Row],[연령대]], 1, 0),IF(COUNT(표장르정리[[#This Row],[FPS]]),1,0)),1,0)</f>
        <v>0</v>
      </c>
      <c r="D153" s="3">
        <f>IF(AND(IF('차트 정리 표'!$Q$2 = 표메인[[#This Row],[연령대]], 1, 0),IF(COUNT(표장르정리[[#This Row],[CCG]]),1,0)),1,0)</f>
        <v>0</v>
      </c>
      <c r="E153" s="3">
        <f>IF(AND(IF('차트 정리 표'!$Q$2 = 표메인[[#This Row],[연령대]], 1, 0),IF(COUNT(표장르정리[[#This Row],[Roguelike]]),1,0)),1,0)</f>
        <v>0</v>
      </c>
      <c r="F153" s="3">
        <f>IF(AND(IF('차트 정리 표'!$Q$2 = 표메인[[#This Row],[연령대]], 1, 0),IF(COUNT(표장르정리[[#This Row],[Soulslike]]),1,0)),1,0)</f>
        <v>0</v>
      </c>
      <c r="G153" s="3">
        <f>IF(AND(IF('차트 정리 표'!$Q$2 = 표메인[[#This Row],[연령대]], 1, 0),IF(COUNT(표장르정리[[#This Row],[Rhythm]]),1,0)),1,0)</f>
        <v>0</v>
      </c>
      <c r="H153" s="3">
        <f>IF(AND(IF('차트 정리 표'!$Q$2 = 표메인[[#This Row],[연령대]], 1, 0),IF(COUNT(표장르정리[[#This Row],[Racing]]),1,0)),1,0)</f>
        <v>0</v>
      </c>
      <c r="I153" s="3">
        <f>IF(AND(IF('차트 정리 표'!$Q$2 = 표메인[[#This Row],[연령대]], 1, 0),IF(COUNT(표장르정리[[#This Row],[Sport]]),1,0)),1,0)</f>
        <v>0</v>
      </c>
      <c r="J153" s="3">
        <f>IF(AND(IF('차트 정리 표'!$Q$2 = 표메인[[#This Row],[연령대]], 1, 0),IF(COUNT(표장르정리[[#This Row],[Stealth]]),1,0)),1,0)</f>
        <v>0</v>
      </c>
      <c r="K153" s="3">
        <f>IF(AND(IF('차트 정리 표'!$Q$2 = 표메인[[#This Row],[연령대]], 1, 0),IF(COUNT(표장르정리[[#This Row],[Strategy]]),1,0)),1,0)</f>
        <v>0</v>
      </c>
      <c r="L153" s="3">
        <f>IF(AND(IF('차트 정리 표'!$Q$2 = 표메인[[#This Row],[연령대]], 1, 0),IF(COUNT(표장르정리[[#This Row],[Puzzle]]),1,0)),1,0)</f>
        <v>0</v>
      </c>
      <c r="M153" s="3">
        <f>IF(AND(IF('차트 정리 표'!$Q$2 = 표메인[[#This Row],[연령대]], 1, 0),IF(COUNT(표장르정리[[#This Row],[Board]]),1,0)),1,0)</f>
        <v>0</v>
      </c>
      <c r="N153" s="3">
        <f>IF(AND(IF('차트 정리 표'!$Q$2 = 표메인[[#This Row],[연령대]], 1, 0),IF(COUNT(표장르정리[[#This Row],[Arcade]]),1,0)),1,0)</f>
        <v>0</v>
      </c>
      <c r="O153" s="3">
        <f>IF(AND(IF('차트 정리 표'!$Q$2 = 표메인[[#This Row],[연령대]], 1, 0),IF(COUNT(표장르정리[[#This Row],[Simulation]]),1,0)),1,0)</f>
        <v>0</v>
      </c>
      <c r="P153" s="34">
        <f>IF(AND(IF('차트 정리 표'!$Q$19 = 표메인[[#This Row],[연령대]], 1, 0),IF('차트 정리 표'!$J$20=표메인[[#This Row],[타격감
시각적 효과]],1,0)),1,0)</f>
        <v>0</v>
      </c>
      <c r="Q153" s="34">
        <f>IF(AND(IF('차트 정리 표'!$Q$19 = 표메인[[#This Row],[연령대]], 1, 0),IF('차트 정리 표'!$J$21=표메인[[#This Row],[타격감
시각적 효과]],1,0)),1,0)</f>
        <v>0</v>
      </c>
      <c r="R153" s="34">
        <f>IF(AND(IF('차트 정리 표'!$Q$19 = 표메인[[#This Row],[연령대]], 1, 0),IF('차트 정리 표'!$J$22=표메인[[#This Row],[타격감
시각적 효과]],1,0)),1,0)</f>
        <v>0</v>
      </c>
      <c r="S153" s="34">
        <f>IF(AND(IF('차트 정리 표'!$Q$19 = 표메인[[#This Row],[연령대]], 1, 0),IF('차트 정리 표'!$J$23=표메인[[#This Row],[타격감
시각적 효과]],1,0)),1,0)</f>
        <v>0</v>
      </c>
      <c r="T153" s="34">
        <f>IF(AND(IF('차트 정리 표'!$Q$25 = 표메인[[#This Row],[연령대]], 1, 0),IF('차트 정리 표'!$J$26=표메인[게임몰입도
청각적 효과],1,0)),1,0)</f>
        <v>0</v>
      </c>
      <c r="U153" s="34">
        <f>IF(AND(IF('차트 정리 표'!$Q$25 = 표메인[[#This Row],[연령대]], 1, 0),IF('차트 정리 표'!$J$27=표메인[게임몰입도
청각적 효과],1,0)),1,0)</f>
        <v>0</v>
      </c>
      <c r="V153" s="34">
        <f>IF(AND(IF('차트 정리 표'!$Q$25 = 표메인[[#This Row],[연령대]], 1, 0),IF('차트 정리 표'!$J$28=표메인[게임몰입도
청각적 효과],1,0)),1,0)</f>
        <v>0</v>
      </c>
    </row>
    <row r="154" spans="1:22" x14ac:dyDescent="0.3">
      <c r="A154" s="3">
        <f>IF(AND(IF('차트 정리 표'!$Q$2 = 표메인[[#This Row],[연령대]], 1, 0),IF(COUNT(표장르정리[[#This Row],[RPG]]),1,0)), 1, 0)</f>
        <v>0</v>
      </c>
      <c r="B154" s="3">
        <f>IF(AND(IF('차트 정리 표'!$Q$2 = 표메인[[#This Row],[연령대]], 1, 0),IF(COUNT(표장르정리[[#This Row],[AOS]]),1,0)),1,0)</f>
        <v>0</v>
      </c>
      <c r="C154" s="3">
        <f>IF(AND(IF('차트 정리 표'!$Q$2 = 표메인[[#This Row],[연령대]], 1, 0),IF(COUNT(표장르정리[[#This Row],[FPS]]),1,0)),1,0)</f>
        <v>0</v>
      </c>
      <c r="D154" s="3">
        <f>IF(AND(IF('차트 정리 표'!$Q$2 = 표메인[[#This Row],[연령대]], 1, 0),IF(COUNT(표장르정리[[#This Row],[CCG]]),1,0)),1,0)</f>
        <v>0</v>
      </c>
      <c r="E154" s="3">
        <f>IF(AND(IF('차트 정리 표'!$Q$2 = 표메인[[#This Row],[연령대]], 1, 0),IF(COUNT(표장르정리[[#This Row],[Roguelike]]),1,0)),1,0)</f>
        <v>0</v>
      </c>
      <c r="F154" s="3">
        <f>IF(AND(IF('차트 정리 표'!$Q$2 = 표메인[[#This Row],[연령대]], 1, 0),IF(COUNT(표장르정리[[#This Row],[Soulslike]]),1,0)),1,0)</f>
        <v>0</v>
      </c>
      <c r="G154" s="3">
        <f>IF(AND(IF('차트 정리 표'!$Q$2 = 표메인[[#This Row],[연령대]], 1, 0),IF(COUNT(표장르정리[[#This Row],[Rhythm]]),1,0)),1,0)</f>
        <v>0</v>
      </c>
      <c r="H154" s="3">
        <f>IF(AND(IF('차트 정리 표'!$Q$2 = 표메인[[#This Row],[연령대]], 1, 0),IF(COUNT(표장르정리[[#This Row],[Racing]]),1,0)),1,0)</f>
        <v>0</v>
      </c>
      <c r="I154" s="3">
        <f>IF(AND(IF('차트 정리 표'!$Q$2 = 표메인[[#This Row],[연령대]], 1, 0),IF(COUNT(표장르정리[[#This Row],[Sport]]),1,0)),1,0)</f>
        <v>0</v>
      </c>
      <c r="J154" s="3">
        <f>IF(AND(IF('차트 정리 표'!$Q$2 = 표메인[[#This Row],[연령대]], 1, 0),IF(COUNT(표장르정리[[#This Row],[Stealth]]),1,0)),1,0)</f>
        <v>0</v>
      </c>
      <c r="K154" s="3">
        <f>IF(AND(IF('차트 정리 표'!$Q$2 = 표메인[[#This Row],[연령대]], 1, 0),IF(COUNT(표장르정리[[#This Row],[Strategy]]),1,0)),1,0)</f>
        <v>0</v>
      </c>
      <c r="L154" s="3">
        <f>IF(AND(IF('차트 정리 표'!$Q$2 = 표메인[[#This Row],[연령대]], 1, 0),IF(COUNT(표장르정리[[#This Row],[Puzzle]]),1,0)),1,0)</f>
        <v>0</v>
      </c>
      <c r="M154" s="3">
        <f>IF(AND(IF('차트 정리 표'!$Q$2 = 표메인[[#This Row],[연령대]], 1, 0),IF(COUNT(표장르정리[[#This Row],[Board]]),1,0)),1,0)</f>
        <v>0</v>
      </c>
      <c r="N154" s="3">
        <f>IF(AND(IF('차트 정리 표'!$Q$2 = 표메인[[#This Row],[연령대]], 1, 0),IF(COUNT(표장르정리[[#This Row],[Arcade]]),1,0)),1,0)</f>
        <v>0</v>
      </c>
      <c r="O154" s="3">
        <f>IF(AND(IF('차트 정리 표'!$Q$2 = 표메인[[#This Row],[연령대]], 1, 0),IF(COUNT(표장르정리[[#This Row],[Simulation]]),1,0)),1,0)</f>
        <v>0</v>
      </c>
      <c r="P154" s="34">
        <f>IF(AND(IF('차트 정리 표'!$Q$19 = 표메인[[#This Row],[연령대]], 1, 0),IF('차트 정리 표'!$J$20=표메인[[#This Row],[타격감
시각적 효과]],1,0)),1,0)</f>
        <v>0</v>
      </c>
      <c r="Q154" s="34">
        <f>IF(AND(IF('차트 정리 표'!$Q$19 = 표메인[[#This Row],[연령대]], 1, 0),IF('차트 정리 표'!$J$21=표메인[[#This Row],[타격감
시각적 효과]],1,0)),1,0)</f>
        <v>0</v>
      </c>
      <c r="R154" s="34">
        <f>IF(AND(IF('차트 정리 표'!$Q$19 = 표메인[[#This Row],[연령대]], 1, 0),IF('차트 정리 표'!$J$22=표메인[[#This Row],[타격감
시각적 효과]],1,0)),1,0)</f>
        <v>0</v>
      </c>
      <c r="S154" s="34">
        <f>IF(AND(IF('차트 정리 표'!$Q$19 = 표메인[[#This Row],[연령대]], 1, 0),IF('차트 정리 표'!$J$23=표메인[[#This Row],[타격감
시각적 효과]],1,0)),1,0)</f>
        <v>0</v>
      </c>
      <c r="T154" s="34">
        <f>IF(AND(IF('차트 정리 표'!$Q$25 = 표메인[[#This Row],[연령대]], 1, 0),IF('차트 정리 표'!$J$26=표메인[게임몰입도
청각적 효과],1,0)),1,0)</f>
        <v>0</v>
      </c>
      <c r="U154" s="34">
        <f>IF(AND(IF('차트 정리 표'!$Q$25 = 표메인[[#This Row],[연령대]], 1, 0),IF('차트 정리 표'!$J$27=표메인[게임몰입도
청각적 효과],1,0)),1,0)</f>
        <v>0</v>
      </c>
      <c r="V154" s="34">
        <f>IF(AND(IF('차트 정리 표'!$Q$25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표'!$Q$2 = 표메인[[#This Row],[연령대]], 1, 0),IF(COUNT(표장르정리[[#This Row],[RPG]]),1,0)), 1, 0)</f>
        <v>0</v>
      </c>
      <c r="B155" s="3">
        <f>IF(AND(IF('차트 정리 표'!$Q$2 = 표메인[[#This Row],[연령대]], 1, 0),IF(COUNT(표장르정리[[#This Row],[AOS]]),1,0)),1,0)</f>
        <v>0</v>
      </c>
      <c r="C155" s="3">
        <f>IF(AND(IF('차트 정리 표'!$Q$2 = 표메인[[#This Row],[연령대]], 1, 0),IF(COUNT(표장르정리[[#This Row],[FPS]]),1,0)),1,0)</f>
        <v>0</v>
      </c>
      <c r="D155" s="3">
        <f>IF(AND(IF('차트 정리 표'!$Q$2 = 표메인[[#This Row],[연령대]], 1, 0),IF(COUNT(표장르정리[[#This Row],[CCG]]),1,0)),1,0)</f>
        <v>0</v>
      </c>
      <c r="E155" s="3">
        <f>IF(AND(IF('차트 정리 표'!$Q$2 = 표메인[[#This Row],[연령대]], 1, 0),IF(COUNT(표장르정리[[#This Row],[Roguelike]]),1,0)),1,0)</f>
        <v>0</v>
      </c>
      <c r="F155" s="3">
        <f>IF(AND(IF('차트 정리 표'!$Q$2 = 표메인[[#This Row],[연령대]], 1, 0),IF(COUNT(표장르정리[[#This Row],[Soulslike]]),1,0)),1,0)</f>
        <v>0</v>
      </c>
      <c r="G155" s="3">
        <f>IF(AND(IF('차트 정리 표'!$Q$2 = 표메인[[#This Row],[연령대]], 1, 0),IF(COUNT(표장르정리[[#This Row],[Rhythm]]),1,0)),1,0)</f>
        <v>0</v>
      </c>
      <c r="H155" s="3">
        <f>IF(AND(IF('차트 정리 표'!$Q$2 = 표메인[[#This Row],[연령대]], 1, 0),IF(COUNT(표장르정리[[#This Row],[Racing]]),1,0)),1,0)</f>
        <v>0</v>
      </c>
      <c r="I155" s="3">
        <f>IF(AND(IF('차트 정리 표'!$Q$2 = 표메인[[#This Row],[연령대]], 1, 0),IF(COUNT(표장르정리[[#This Row],[Sport]]),1,0)),1,0)</f>
        <v>0</v>
      </c>
      <c r="J155" s="3">
        <f>IF(AND(IF('차트 정리 표'!$Q$2 = 표메인[[#This Row],[연령대]], 1, 0),IF(COUNT(표장르정리[[#This Row],[Stealth]]),1,0)),1,0)</f>
        <v>0</v>
      </c>
      <c r="K155" s="3">
        <f>IF(AND(IF('차트 정리 표'!$Q$2 = 표메인[[#This Row],[연령대]], 1, 0),IF(COUNT(표장르정리[[#This Row],[Strategy]]),1,0)),1,0)</f>
        <v>0</v>
      </c>
      <c r="L155" s="3">
        <f>IF(AND(IF('차트 정리 표'!$Q$2 = 표메인[[#This Row],[연령대]], 1, 0),IF(COUNT(표장르정리[[#This Row],[Puzzle]]),1,0)),1,0)</f>
        <v>0</v>
      </c>
      <c r="M155" s="3">
        <f>IF(AND(IF('차트 정리 표'!$Q$2 = 표메인[[#This Row],[연령대]], 1, 0),IF(COUNT(표장르정리[[#This Row],[Board]]),1,0)),1,0)</f>
        <v>0</v>
      </c>
      <c r="N155" s="3">
        <f>IF(AND(IF('차트 정리 표'!$Q$2 = 표메인[[#This Row],[연령대]], 1, 0),IF(COUNT(표장르정리[[#This Row],[Arcade]]),1,0)),1,0)</f>
        <v>0</v>
      </c>
      <c r="O155" s="3">
        <f>IF(AND(IF('차트 정리 표'!$Q$2 = 표메인[[#This Row],[연령대]], 1, 0),IF(COUNT(표장르정리[[#This Row],[Simulation]]),1,0)),1,0)</f>
        <v>0</v>
      </c>
      <c r="P155" s="34">
        <f>IF(AND(IF('차트 정리 표'!$Q$19 = 표메인[[#This Row],[연령대]], 1, 0),IF('차트 정리 표'!$J$20=표메인[[#This Row],[타격감
시각적 효과]],1,0)),1,0)</f>
        <v>0</v>
      </c>
      <c r="Q155" s="34">
        <f>IF(AND(IF('차트 정리 표'!$Q$19 = 표메인[[#This Row],[연령대]], 1, 0),IF('차트 정리 표'!$J$21=표메인[[#This Row],[타격감
시각적 효과]],1,0)),1,0)</f>
        <v>0</v>
      </c>
      <c r="R155" s="34">
        <f>IF(AND(IF('차트 정리 표'!$Q$19 = 표메인[[#This Row],[연령대]], 1, 0),IF('차트 정리 표'!$J$22=표메인[[#This Row],[타격감
시각적 효과]],1,0)),1,0)</f>
        <v>0</v>
      </c>
      <c r="S155" s="34">
        <f>IF(AND(IF('차트 정리 표'!$Q$19 = 표메인[[#This Row],[연령대]], 1, 0),IF('차트 정리 표'!$J$23=표메인[[#This Row],[타격감
시각적 효과]],1,0)),1,0)</f>
        <v>0</v>
      </c>
      <c r="T155" s="34">
        <f>IF(AND(IF('차트 정리 표'!$Q$25 = 표메인[[#This Row],[연령대]], 1, 0),IF('차트 정리 표'!$J$26=표메인[게임몰입도
청각적 효과],1,0)),1,0)</f>
        <v>0</v>
      </c>
      <c r="U155" s="34">
        <f>IF(AND(IF('차트 정리 표'!$Q$25 = 표메인[[#This Row],[연령대]], 1, 0),IF('차트 정리 표'!$J$27=표메인[게임몰입도
청각적 효과],1,0)),1,0)</f>
        <v>0</v>
      </c>
      <c r="V155" s="34">
        <f>IF(AND(IF('차트 정리 표'!$Q$25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표'!$Q$2 = 표메인[[#This Row],[연령대]], 1, 0),IF(COUNT(표장르정리[[#This Row],[RPG]]),1,0)), 1, 0)</f>
        <v>0</v>
      </c>
      <c r="B156" s="3">
        <f>IF(AND(IF('차트 정리 표'!$Q$2 = 표메인[[#This Row],[연령대]], 1, 0),IF(COUNT(표장르정리[[#This Row],[AOS]]),1,0)),1,0)</f>
        <v>0</v>
      </c>
      <c r="C156" s="3">
        <f>IF(AND(IF('차트 정리 표'!$Q$2 = 표메인[[#This Row],[연령대]], 1, 0),IF(COUNT(표장르정리[[#This Row],[FPS]]),1,0)),1,0)</f>
        <v>0</v>
      </c>
      <c r="D156" s="3">
        <f>IF(AND(IF('차트 정리 표'!$Q$2 = 표메인[[#This Row],[연령대]], 1, 0),IF(COUNT(표장르정리[[#This Row],[CCG]]),1,0)),1,0)</f>
        <v>0</v>
      </c>
      <c r="E156" s="3">
        <f>IF(AND(IF('차트 정리 표'!$Q$2 = 표메인[[#This Row],[연령대]], 1, 0),IF(COUNT(표장르정리[[#This Row],[Roguelike]]),1,0)),1,0)</f>
        <v>0</v>
      </c>
      <c r="F156" s="3">
        <f>IF(AND(IF('차트 정리 표'!$Q$2 = 표메인[[#This Row],[연령대]], 1, 0),IF(COUNT(표장르정리[[#This Row],[Soulslike]]),1,0)),1,0)</f>
        <v>0</v>
      </c>
      <c r="G156" s="3">
        <f>IF(AND(IF('차트 정리 표'!$Q$2 = 표메인[[#This Row],[연령대]], 1, 0),IF(COUNT(표장르정리[[#This Row],[Rhythm]]),1,0)),1,0)</f>
        <v>0</v>
      </c>
      <c r="H156" s="3">
        <f>IF(AND(IF('차트 정리 표'!$Q$2 = 표메인[[#This Row],[연령대]], 1, 0),IF(COUNT(표장르정리[[#This Row],[Racing]]),1,0)),1,0)</f>
        <v>0</v>
      </c>
      <c r="I156" s="3">
        <f>IF(AND(IF('차트 정리 표'!$Q$2 = 표메인[[#This Row],[연령대]], 1, 0),IF(COUNT(표장르정리[[#This Row],[Sport]]),1,0)),1,0)</f>
        <v>0</v>
      </c>
      <c r="J156" s="3">
        <f>IF(AND(IF('차트 정리 표'!$Q$2 = 표메인[[#This Row],[연령대]], 1, 0),IF(COUNT(표장르정리[[#This Row],[Stealth]]),1,0)),1,0)</f>
        <v>0</v>
      </c>
      <c r="K156" s="3">
        <f>IF(AND(IF('차트 정리 표'!$Q$2 = 표메인[[#This Row],[연령대]], 1, 0),IF(COUNT(표장르정리[[#This Row],[Strategy]]),1,0)),1,0)</f>
        <v>0</v>
      </c>
      <c r="L156" s="3">
        <f>IF(AND(IF('차트 정리 표'!$Q$2 = 표메인[[#This Row],[연령대]], 1, 0),IF(COUNT(표장르정리[[#This Row],[Puzzle]]),1,0)),1,0)</f>
        <v>0</v>
      </c>
      <c r="M156" s="3">
        <f>IF(AND(IF('차트 정리 표'!$Q$2 = 표메인[[#This Row],[연령대]], 1, 0),IF(COUNT(표장르정리[[#This Row],[Board]]),1,0)),1,0)</f>
        <v>0</v>
      </c>
      <c r="N156" s="3">
        <f>IF(AND(IF('차트 정리 표'!$Q$2 = 표메인[[#This Row],[연령대]], 1, 0),IF(COUNT(표장르정리[[#This Row],[Arcade]]),1,0)),1,0)</f>
        <v>0</v>
      </c>
      <c r="O156" s="3">
        <f>IF(AND(IF('차트 정리 표'!$Q$2 = 표메인[[#This Row],[연령대]], 1, 0),IF(COUNT(표장르정리[[#This Row],[Simulation]]),1,0)),1,0)</f>
        <v>0</v>
      </c>
      <c r="P156" s="34">
        <f>IF(AND(IF('차트 정리 표'!$Q$19 = 표메인[[#This Row],[연령대]], 1, 0),IF('차트 정리 표'!$J$20=표메인[[#This Row],[타격감
시각적 효과]],1,0)),1,0)</f>
        <v>0</v>
      </c>
      <c r="Q156" s="34">
        <f>IF(AND(IF('차트 정리 표'!$Q$19 = 표메인[[#This Row],[연령대]], 1, 0),IF('차트 정리 표'!$J$21=표메인[[#This Row],[타격감
시각적 효과]],1,0)),1,0)</f>
        <v>0</v>
      </c>
      <c r="R156" s="34">
        <f>IF(AND(IF('차트 정리 표'!$Q$19 = 표메인[[#This Row],[연령대]], 1, 0),IF('차트 정리 표'!$J$22=표메인[[#This Row],[타격감
시각적 효과]],1,0)),1,0)</f>
        <v>0</v>
      </c>
      <c r="S156" s="34">
        <f>IF(AND(IF('차트 정리 표'!$Q$19 = 표메인[[#This Row],[연령대]], 1, 0),IF('차트 정리 표'!$J$23=표메인[[#This Row],[타격감
시각적 효과]],1,0)),1,0)</f>
        <v>0</v>
      </c>
      <c r="T156" s="34">
        <f>IF(AND(IF('차트 정리 표'!$Q$25 = 표메인[[#This Row],[연령대]], 1, 0),IF('차트 정리 표'!$J$26=표메인[게임몰입도
청각적 효과],1,0)),1,0)</f>
        <v>0</v>
      </c>
      <c r="U156" s="34">
        <f>IF(AND(IF('차트 정리 표'!$Q$25 = 표메인[[#This Row],[연령대]], 1, 0),IF('차트 정리 표'!$J$27=표메인[게임몰입도
청각적 효과],1,0)),1,0)</f>
        <v>0</v>
      </c>
      <c r="V156" s="34">
        <f>IF(AND(IF('차트 정리 표'!$Q$25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표'!$Q$2 = 표메인[[#This Row],[연령대]], 1, 0),IF(COUNT(표장르정리[[#This Row],[RPG]]),1,0)), 1, 0)</f>
        <v>0</v>
      </c>
      <c r="B157" s="3">
        <f>IF(AND(IF('차트 정리 표'!$Q$2 = 표메인[[#This Row],[연령대]], 1, 0),IF(COUNT(표장르정리[[#This Row],[AOS]]),1,0)),1,0)</f>
        <v>0</v>
      </c>
      <c r="C157" s="3">
        <f>IF(AND(IF('차트 정리 표'!$Q$2 = 표메인[[#This Row],[연령대]], 1, 0),IF(COUNT(표장르정리[[#This Row],[FPS]]),1,0)),1,0)</f>
        <v>0</v>
      </c>
      <c r="D157" s="3">
        <f>IF(AND(IF('차트 정리 표'!$Q$2 = 표메인[[#This Row],[연령대]], 1, 0),IF(COUNT(표장르정리[[#This Row],[CCG]]),1,0)),1,0)</f>
        <v>0</v>
      </c>
      <c r="E157" s="3">
        <f>IF(AND(IF('차트 정리 표'!$Q$2 = 표메인[[#This Row],[연령대]], 1, 0),IF(COUNT(표장르정리[[#This Row],[Roguelike]]),1,0)),1,0)</f>
        <v>0</v>
      </c>
      <c r="F157" s="3">
        <f>IF(AND(IF('차트 정리 표'!$Q$2 = 표메인[[#This Row],[연령대]], 1, 0),IF(COUNT(표장르정리[[#This Row],[Soulslike]]),1,0)),1,0)</f>
        <v>0</v>
      </c>
      <c r="G157" s="3">
        <f>IF(AND(IF('차트 정리 표'!$Q$2 = 표메인[[#This Row],[연령대]], 1, 0),IF(COUNT(표장르정리[[#This Row],[Rhythm]]),1,0)),1,0)</f>
        <v>0</v>
      </c>
      <c r="H157" s="3">
        <f>IF(AND(IF('차트 정리 표'!$Q$2 = 표메인[[#This Row],[연령대]], 1, 0),IF(COUNT(표장르정리[[#This Row],[Racing]]),1,0)),1,0)</f>
        <v>0</v>
      </c>
      <c r="I157" s="3">
        <f>IF(AND(IF('차트 정리 표'!$Q$2 = 표메인[[#This Row],[연령대]], 1, 0),IF(COUNT(표장르정리[[#This Row],[Sport]]),1,0)),1,0)</f>
        <v>0</v>
      </c>
      <c r="J157" s="3">
        <f>IF(AND(IF('차트 정리 표'!$Q$2 = 표메인[[#This Row],[연령대]], 1, 0),IF(COUNT(표장르정리[[#This Row],[Stealth]]),1,0)),1,0)</f>
        <v>0</v>
      </c>
      <c r="K157" s="3">
        <f>IF(AND(IF('차트 정리 표'!$Q$2 = 표메인[[#This Row],[연령대]], 1, 0),IF(COUNT(표장르정리[[#This Row],[Strategy]]),1,0)),1,0)</f>
        <v>0</v>
      </c>
      <c r="L157" s="3">
        <f>IF(AND(IF('차트 정리 표'!$Q$2 = 표메인[[#This Row],[연령대]], 1, 0),IF(COUNT(표장르정리[[#This Row],[Puzzle]]),1,0)),1,0)</f>
        <v>0</v>
      </c>
      <c r="M157" s="3">
        <f>IF(AND(IF('차트 정리 표'!$Q$2 = 표메인[[#This Row],[연령대]], 1, 0),IF(COUNT(표장르정리[[#This Row],[Board]]),1,0)),1,0)</f>
        <v>0</v>
      </c>
      <c r="N157" s="3">
        <f>IF(AND(IF('차트 정리 표'!$Q$2 = 표메인[[#This Row],[연령대]], 1, 0),IF(COUNT(표장르정리[[#This Row],[Arcade]]),1,0)),1,0)</f>
        <v>0</v>
      </c>
      <c r="O157" s="3">
        <f>IF(AND(IF('차트 정리 표'!$Q$2 = 표메인[[#This Row],[연령대]], 1, 0),IF(COUNT(표장르정리[[#This Row],[Simulation]]),1,0)),1,0)</f>
        <v>0</v>
      </c>
      <c r="P157" s="34">
        <f>IF(AND(IF('차트 정리 표'!$Q$19 = 표메인[[#This Row],[연령대]], 1, 0),IF('차트 정리 표'!$J$20=표메인[[#This Row],[타격감
시각적 효과]],1,0)),1,0)</f>
        <v>0</v>
      </c>
      <c r="Q157" s="34">
        <f>IF(AND(IF('차트 정리 표'!$Q$19 = 표메인[[#This Row],[연령대]], 1, 0),IF('차트 정리 표'!$J$21=표메인[[#This Row],[타격감
시각적 효과]],1,0)),1,0)</f>
        <v>0</v>
      </c>
      <c r="R157" s="34">
        <f>IF(AND(IF('차트 정리 표'!$Q$19 = 표메인[[#This Row],[연령대]], 1, 0),IF('차트 정리 표'!$J$22=표메인[[#This Row],[타격감
시각적 효과]],1,0)),1,0)</f>
        <v>0</v>
      </c>
      <c r="S157" s="34">
        <f>IF(AND(IF('차트 정리 표'!$Q$19 = 표메인[[#This Row],[연령대]], 1, 0),IF('차트 정리 표'!$J$23=표메인[[#This Row],[타격감
시각적 효과]],1,0)),1,0)</f>
        <v>0</v>
      </c>
      <c r="T157" s="34">
        <f>IF(AND(IF('차트 정리 표'!$Q$25 = 표메인[[#This Row],[연령대]], 1, 0),IF('차트 정리 표'!$J$26=표메인[게임몰입도
청각적 효과],1,0)),1,0)</f>
        <v>0</v>
      </c>
      <c r="U157" s="34">
        <f>IF(AND(IF('차트 정리 표'!$Q$25 = 표메인[[#This Row],[연령대]], 1, 0),IF('차트 정리 표'!$J$27=표메인[게임몰입도
청각적 효과],1,0)),1,0)</f>
        <v>0</v>
      </c>
      <c r="V157" s="34">
        <f>IF(AND(IF('차트 정리 표'!$Q$25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표'!$Q$2 = 표메인[[#This Row],[연령대]], 1, 0),IF(COUNT(표장르정리[[#This Row],[RPG]]),1,0)), 1, 0)</f>
        <v>0</v>
      </c>
      <c r="B158" s="3">
        <f>IF(AND(IF('차트 정리 표'!$Q$2 = 표메인[[#This Row],[연령대]], 1, 0),IF(COUNT(표장르정리[[#This Row],[AOS]]),1,0)),1,0)</f>
        <v>0</v>
      </c>
      <c r="C158" s="3">
        <f>IF(AND(IF('차트 정리 표'!$Q$2 = 표메인[[#This Row],[연령대]], 1, 0),IF(COUNT(표장르정리[[#This Row],[FPS]]),1,0)),1,0)</f>
        <v>0</v>
      </c>
      <c r="D158" s="3">
        <f>IF(AND(IF('차트 정리 표'!$Q$2 = 표메인[[#This Row],[연령대]], 1, 0),IF(COUNT(표장르정리[[#This Row],[CCG]]),1,0)),1,0)</f>
        <v>0</v>
      </c>
      <c r="E158" s="3">
        <f>IF(AND(IF('차트 정리 표'!$Q$2 = 표메인[[#This Row],[연령대]], 1, 0),IF(COUNT(표장르정리[[#This Row],[Roguelike]]),1,0)),1,0)</f>
        <v>0</v>
      </c>
      <c r="F158" s="3">
        <f>IF(AND(IF('차트 정리 표'!$Q$2 = 표메인[[#This Row],[연령대]], 1, 0),IF(COUNT(표장르정리[[#This Row],[Soulslike]]),1,0)),1,0)</f>
        <v>0</v>
      </c>
      <c r="G158" s="3">
        <f>IF(AND(IF('차트 정리 표'!$Q$2 = 표메인[[#This Row],[연령대]], 1, 0),IF(COUNT(표장르정리[[#This Row],[Rhythm]]),1,0)),1,0)</f>
        <v>0</v>
      </c>
      <c r="H158" s="3">
        <f>IF(AND(IF('차트 정리 표'!$Q$2 = 표메인[[#This Row],[연령대]], 1, 0),IF(COUNT(표장르정리[[#This Row],[Racing]]),1,0)),1,0)</f>
        <v>0</v>
      </c>
      <c r="I158" s="3">
        <f>IF(AND(IF('차트 정리 표'!$Q$2 = 표메인[[#This Row],[연령대]], 1, 0),IF(COUNT(표장르정리[[#This Row],[Sport]]),1,0)),1,0)</f>
        <v>0</v>
      </c>
      <c r="J158" s="3">
        <f>IF(AND(IF('차트 정리 표'!$Q$2 = 표메인[[#This Row],[연령대]], 1, 0),IF(COUNT(표장르정리[[#This Row],[Stealth]]),1,0)),1,0)</f>
        <v>0</v>
      </c>
      <c r="K158" s="3">
        <f>IF(AND(IF('차트 정리 표'!$Q$2 = 표메인[[#This Row],[연령대]], 1, 0),IF(COUNT(표장르정리[[#This Row],[Strategy]]),1,0)),1,0)</f>
        <v>0</v>
      </c>
      <c r="L158" s="3">
        <f>IF(AND(IF('차트 정리 표'!$Q$2 = 표메인[[#This Row],[연령대]], 1, 0),IF(COUNT(표장르정리[[#This Row],[Puzzle]]),1,0)),1,0)</f>
        <v>0</v>
      </c>
      <c r="M158" s="3">
        <f>IF(AND(IF('차트 정리 표'!$Q$2 = 표메인[[#This Row],[연령대]], 1, 0),IF(COUNT(표장르정리[[#This Row],[Board]]),1,0)),1,0)</f>
        <v>0</v>
      </c>
      <c r="N158" s="3">
        <f>IF(AND(IF('차트 정리 표'!$Q$2 = 표메인[[#This Row],[연령대]], 1, 0),IF(COUNT(표장르정리[[#This Row],[Arcade]]),1,0)),1,0)</f>
        <v>0</v>
      </c>
      <c r="O158" s="3">
        <f>IF(AND(IF('차트 정리 표'!$Q$2 = 표메인[[#This Row],[연령대]], 1, 0),IF(COUNT(표장르정리[[#This Row],[Simulation]]),1,0)),1,0)</f>
        <v>0</v>
      </c>
      <c r="P158" s="34">
        <f>IF(AND(IF('차트 정리 표'!$Q$19 = 표메인[[#This Row],[연령대]], 1, 0),IF('차트 정리 표'!$J$20=표메인[[#This Row],[타격감
시각적 효과]],1,0)),1,0)</f>
        <v>0</v>
      </c>
      <c r="Q158" s="34">
        <f>IF(AND(IF('차트 정리 표'!$Q$19 = 표메인[[#This Row],[연령대]], 1, 0),IF('차트 정리 표'!$J$21=표메인[[#This Row],[타격감
시각적 효과]],1,0)),1,0)</f>
        <v>0</v>
      </c>
      <c r="R158" s="34">
        <f>IF(AND(IF('차트 정리 표'!$Q$19 = 표메인[[#This Row],[연령대]], 1, 0),IF('차트 정리 표'!$J$22=표메인[[#This Row],[타격감
시각적 효과]],1,0)),1,0)</f>
        <v>0</v>
      </c>
      <c r="S158" s="34">
        <f>IF(AND(IF('차트 정리 표'!$Q$19 = 표메인[[#This Row],[연령대]], 1, 0),IF('차트 정리 표'!$J$23=표메인[[#This Row],[타격감
시각적 효과]],1,0)),1,0)</f>
        <v>0</v>
      </c>
      <c r="T158" s="34">
        <f>IF(AND(IF('차트 정리 표'!$Q$25 = 표메인[[#This Row],[연령대]], 1, 0),IF('차트 정리 표'!$J$26=표메인[게임몰입도
청각적 효과],1,0)),1,0)</f>
        <v>0</v>
      </c>
      <c r="U158" s="34">
        <f>IF(AND(IF('차트 정리 표'!$Q$25 = 표메인[[#This Row],[연령대]], 1, 0),IF('차트 정리 표'!$J$27=표메인[게임몰입도
청각적 효과],1,0)),1,0)</f>
        <v>0</v>
      </c>
      <c r="V158" s="34">
        <f>IF(AND(IF('차트 정리 표'!$Q$25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표'!$Q$2 = 표메인[[#This Row],[연령대]], 1, 0),IF(COUNT(표장르정리[[#This Row],[RPG]]),1,0)), 1, 0)</f>
        <v>0</v>
      </c>
      <c r="B159" s="3">
        <f>IF(AND(IF('차트 정리 표'!$Q$2 = 표메인[[#This Row],[연령대]], 1, 0),IF(COUNT(표장르정리[[#This Row],[AOS]]),1,0)),1,0)</f>
        <v>0</v>
      </c>
      <c r="C159" s="3">
        <f>IF(AND(IF('차트 정리 표'!$Q$2 = 표메인[[#This Row],[연령대]], 1, 0),IF(COUNT(표장르정리[[#This Row],[FPS]]),1,0)),1,0)</f>
        <v>0</v>
      </c>
      <c r="D159" s="3">
        <f>IF(AND(IF('차트 정리 표'!$Q$2 = 표메인[[#This Row],[연령대]], 1, 0),IF(COUNT(표장르정리[[#This Row],[CCG]]),1,0)),1,0)</f>
        <v>0</v>
      </c>
      <c r="E159" s="3">
        <f>IF(AND(IF('차트 정리 표'!$Q$2 = 표메인[[#This Row],[연령대]], 1, 0),IF(COUNT(표장르정리[[#This Row],[Roguelike]]),1,0)),1,0)</f>
        <v>0</v>
      </c>
      <c r="F159" s="3">
        <f>IF(AND(IF('차트 정리 표'!$Q$2 = 표메인[[#This Row],[연령대]], 1, 0),IF(COUNT(표장르정리[[#This Row],[Soulslike]]),1,0)),1,0)</f>
        <v>0</v>
      </c>
      <c r="G159" s="3">
        <f>IF(AND(IF('차트 정리 표'!$Q$2 = 표메인[[#This Row],[연령대]], 1, 0),IF(COUNT(표장르정리[[#This Row],[Rhythm]]),1,0)),1,0)</f>
        <v>0</v>
      </c>
      <c r="H159" s="3">
        <f>IF(AND(IF('차트 정리 표'!$Q$2 = 표메인[[#This Row],[연령대]], 1, 0),IF(COUNT(표장르정리[[#This Row],[Racing]]),1,0)),1,0)</f>
        <v>0</v>
      </c>
      <c r="I159" s="3">
        <f>IF(AND(IF('차트 정리 표'!$Q$2 = 표메인[[#This Row],[연령대]], 1, 0),IF(COUNT(표장르정리[[#This Row],[Sport]]),1,0)),1,0)</f>
        <v>0</v>
      </c>
      <c r="J159" s="3">
        <f>IF(AND(IF('차트 정리 표'!$Q$2 = 표메인[[#This Row],[연령대]], 1, 0),IF(COUNT(표장르정리[[#This Row],[Stealth]]),1,0)),1,0)</f>
        <v>0</v>
      </c>
      <c r="K159" s="3">
        <f>IF(AND(IF('차트 정리 표'!$Q$2 = 표메인[[#This Row],[연령대]], 1, 0),IF(COUNT(표장르정리[[#This Row],[Strategy]]),1,0)),1,0)</f>
        <v>0</v>
      </c>
      <c r="L159" s="3">
        <f>IF(AND(IF('차트 정리 표'!$Q$2 = 표메인[[#This Row],[연령대]], 1, 0),IF(COUNT(표장르정리[[#This Row],[Puzzle]]),1,0)),1,0)</f>
        <v>0</v>
      </c>
      <c r="M159" s="3">
        <f>IF(AND(IF('차트 정리 표'!$Q$2 = 표메인[[#This Row],[연령대]], 1, 0),IF(COUNT(표장르정리[[#This Row],[Board]]),1,0)),1,0)</f>
        <v>0</v>
      </c>
      <c r="N159" s="3">
        <f>IF(AND(IF('차트 정리 표'!$Q$2 = 표메인[[#This Row],[연령대]], 1, 0),IF(COUNT(표장르정리[[#This Row],[Arcade]]),1,0)),1,0)</f>
        <v>0</v>
      </c>
      <c r="O159" s="3">
        <f>IF(AND(IF('차트 정리 표'!$Q$2 = 표메인[[#This Row],[연령대]], 1, 0),IF(COUNT(표장르정리[[#This Row],[Simulation]]),1,0)),1,0)</f>
        <v>0</v>
      </c>
      <c r="P159" s="34">
        <f>IF(AND(IF('차트 정리 표'!$Q$19 = 표메인[[#This Row],[연령대]], 1, 0),IF('차트 정리 표'!$J$20=표메인[[#This Row],[타격감
시각적 효과]],1,0)),1,0)</f>
        <v>0</v>
      </c>
      <c r="Q159" s="34">
        <f>IF(AND(IF('차트 정리 표'!$Q$19 = 표메인[[#This Row],[연령대]], 1, 0),IF('차트 정리 표'!$J$21=표메인[[#This Row],[타격감
시각적 효과]],1,0)),1,0)</f>
        <v>0</v>
      </c>
      <c r="R159" s="34">
        <f>IF(AND(IF('차트 정리 표'!$Q$19 = 표메인[[#This Row],[연령대]], 1, 0),IF('차트 정리 표'!$J$22=표메인[[#This Row],[타격감
시각적 효과]],1,0)),1,0)</f>
        <v>0</v>
      </c>
      <c r="S159" s="34">
        <f>IF(AND(IF('차트 정리 표'!$Q$19 = 표메인[[#This Row],[연령대]], 1, 0),IF('차트 정리 표'!$J$23=표메인[[#This Row],[타격감
시각적 효과]],1,0)),1,0)</f>
        <v>0</v>
      </c>
      <c r="T159" s="34">
        <f>IF(AND(IF('차트 정리 표'!$Q$25 = 표메인[[#This Row],[연령대]], 1, 0),IF('차트 정리 표'!$J$26=표메인[게임몰입도
청각적 효과],1,0)),1,0)</f>
        <v>0</v>
      </c>
      <c r="U159" s="34">
        <f>IF(AND(IF('차트 정리 표'!$Q$25 = 표메인[[#This Row],[연령대]], 1, 0),IF('차트 정리 표'!$J$27=표메인[게임몰입도
청각적 효과],1,0)),1,0)</f>
        <v>0</v>
      </c>
      <c r="V159" s="34">
        <f>IF(AND(IF('차트 정리 표'!$Q$25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표'!$Q$2 = 표메인[[#This Row],[연령대]], 1, 0),IF(COUNT(표장르정리[[#This Row],[RPG]]),1,0)), 1, 0)</f>
        <v>0</v>
      </c>
      <c r="B160" s="3">
        <f>IF(AND(IF('차트 정리 표'!$Q$2 = 표메인[[#This Row],[연령대]], 1, 0),IF(COUNT(표장르정리[[#This Row],[AOS]]),1,0)),1,0)</f>
        <v>0</v>
      </c>
      <c r="C160" s="3">
        <f>IF(AND(IF('차트 정리 표'!$Q$2 = 표메인[[#This Row],[연령대]], 1, 0),IF(COUNT(표장르정리[[#This Row],[FPS]]),1,0)),1,0)</f>
        <v>0</v>
      </c>
      <c r="D160" s="3">
        <f>IF(AND(IF('차트 정리 표'!$Q$2 = 표메인[[#This Row],[연령대]], 1, 0),IF(COUNT(표장르정리[[#This Row],[CCG]]),1,0)),1,0)</f>
        <v>0</v>
      </c>
      <c r="E160" s="3">
        <f>IF(AND(IF('차트 정리 표'!$Q$2 = 표메인[[#This Row],[연령대]], 1, 0),IF(COUNT(표장르정리[[#This Row],[Roguelike]]),1,0)),1,0)</f>
        <v>0</v>
      </c>
      <c r="F160" s="3">
        <f>IF(AND(IF('차트 정리 표'!$Q$2 = 표메인[[#This Row],[연령대]], 1, 0),IF(COUNT(표장르정리[[#This Row],[Soulslike]]),1,0)),1,0)</f>
        <v>0</v>
      </c>
      <c r="G160" s="3">
        <f>IF(AND(IF('차트 정리 표'!$Q$2 = 표메인[[#This Row],[연령대]], 1, 0),IF(COUNT(표장르정리[[#This Row],[Rhythm]]),1,0)),1,0)</f>
        <v>0</v>
      </c>
      <c r="H160" s="3">
        <f>IF(AND(IF('차트 정리 표'!$Q$2 = 표메인[[#This Row],[연령대]], 1, 0),IF(COUNT(표장르정리[[#This Row],[Racing]]),1,0)),1,0)</f>
        <v>0</v>
      </c>
      <c r="I160" s="3">
        <f>IF(AND(IF('차트 정리 표'!$Q$2 = 표메인[[#This Row],[연령대]], 1, 0),IF(COUNT(표장르정리[[#This Row],[Sport]]),1,0)),1,0)</f>
        <v>0</v>
      </c>
      <c r="J160" s="3">
        <f>IF(AND(IF('차트 정리 표'!$Q$2 = 표메인[[#This Row],[연령대]], 1, 0),IF(COUNT(표장르정리[[#This Row],[Stealth]]),1,0)),1,0)</f>
        <v>0</v>
      </c>
      <c r="K160" s="3">
        <f>IF(AND(IF('차트 정리 표'!$Q$2 = 표메인[[#This Row],[연령대]], 1, 0),IF(COUNT(표장르정리[[#This Row],[Strategy]]),1,0)),1,0)</f>
        <v>0</v>
      </c>
      <c r="L160" s="3">
        <f>IF(AND(IF('차트 정리 표'!$Q$2 = 표메인[[#This Row],[연령대]], 1, 0),IF(COUNT(표장르정리[[#This Row],[Puzzle]]),1,0)),1,0)</f>
        <v>0</v>
      </c>
      <c r="M160" s="3">
        <f>IF(AND(IF('차트 정리 표'!$Q$2 = 표메인[[#This Row],[연령대]], 1, 0),IF(COUNT(표장르정리[[#This Row],[Board]]),1,0)),1,0)</f>
        <v>0</v>
      </c>
      <c r="N160" s="3">
        <f>IF(AND(IF('차트 정리 표'!$Q$2 = 표메인[[#This Row],[연령대]], 1, 0),IF(COUNT(표장르정리[[#This Row],[Arcade]]),1,0)),1,0)</f>
        <v>0</v>
      </c>
      <c r="O160" s="3">
        <f>IF(AND(IF('차트 정리 표'!$Q$2 = 표메인[[#This Row],[연령대]], 1, 0),IF(COUNT(표장르정리[[#This Row],[Simulation]]),1,0)),1,0)</f>
        <v>0</v>
      </c>
      <c r="P160" s="34">
        <f>IF(AND(IF('차트 정리 표'!$Q$19 = 표메인[[#This Row],[연령대]], 1, 0),IF('차트 정리 표'!$J$20=표메인[[#This Row],[타격감
시각적 효과]],1,0)),1,0)</f>
        <v>0</v>
      </c>
      <c r="Q160" s="34">
        <f>IF(AND(IF('차트 정리 표'!$Q$19 = 표메인[[#This Row],[연령대]], 1, 0),IF('차트 정리 표'!$J$21=표메인[[#This Row],[타격감
시각적 효과]],1,0)),1,0)</f>
        <v>0</v>
      </c>
      <c r="R160" s="34">
        <f>IF(AND(IF('차트 정리 표'!$Q$19 = 표메인[[#This Row],[연령대]], 1, 0),IF('차트 정리 표'!$J$22=표메인[[#This Row],[타격감
시각적 효과]],1,0)),1,0)</f>
        <v>0</v>
      </c>
      <c r="S160" s="34">
        <f>IF(AND(IF('차트 정리 표'!$Q$19 = 표메인[[#This Row],[연령대]], 1, 0),IF('차트 정리 표'!$J$23=표메인[[#This Row],[타격감
시각적 효과]],1,0)),1,0)</f>
        <v>0</v>
      </c>
      <c r="T160" s="34">
        <f>IF(AND(IF('차트 정리 표'!$Q$25 = 표메인[[#This Row],[연령대]], 1, 0),IF('차트 정리 표'!$J$26=표메인[게임몰입도
청각적 효과],1,0)),1,0)</f>
        <v>0</v>
      </c>
      <c r="U160" s="34">
        <f>IF(AND(IF('차트 정리 표'!$Q$25 = 표메인[[#This Row],[연령대]], 1, 0),IF('차트 정리 표'!$J$27=표메인[게임몰입도
청각적 효과],1,0)),1,0)</f>
        <v>0</v>
      </c>
      <c r="V160" s="34">
        <f>IF(AND(IF('차트 정리 표'!$Q$25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표'!$Q$2 = 표메인[[#This Row],[연령대]], 1, 0),IF(COUNT(표장르정리[[#This Row],[RPG]]),1,0)), 1, 0)</f>
        <v>0</v>
      </c>
      <c r="B161" s="3">
        <f>IF(AND(IF('차트 정리 표'!$Q$2 = 표메인[[#This Row],[연령대]], 1, 0),IF(COUNT(표장르정리[[#This Row],[AOS]]),1,0)),1,0)</f>
        <v>0</v>
      </c>
      <c r="C161" s="3">
        <f>IF(AND(IF('차트 정리 표'!$Q$2 = 표메인[[#This Row],[연령대]], 1, 0),IF(COUNT(표장르정리[[#This Row],[FPS]]),1,0)),1,0)</f>
        <v>0</v>
      </c>
      <c r="D161" s="3">
        <f>IF(AND(IF('차트 정리 표'!$Q$2 = 표메인[[#This Row],[연령대]], 1, 0),IF(COUNT(표장르정리[[#This Row],[CCG]]),1,0)),1,0)</f>
        <v>0</v>
      </c>
      <c r="E161" s="3">
        <f>IF(AND(IF('차트 정리 표'!$Q$2 = 표메인[[#This Row],[연령대]], 1, 0),IF(COUNT(표장르정리[[#This Row],[Roguelike]]),1,0)),1,0)</f>
        <v>0</v>
      </c>
      <c r="F161" s="3">
        <f>IF(AND(IF('차트 정리 표'!$Q$2 = 표메인[[#This Row],[연령대]], 1, 0),IF(COUNT(표장르정리[[#This Row],[Soulslike]]),1,0)),1,0)</f>
        <v>0</v>
      </c>
      <c r="G161" s="3">
        <f>IF(AND(IF('차트 정리 표'!$Q$2 = 표메인[[#This Row],[연령대]], 1, 0),IF(COUNT(표장르정리[[#This Row],[Rhythm]]),1,0)),1,0)</f>
        <v>0</v>
      </c>
      <c r="H161" s="3">
        <f>IF(AND(IF('차트 정리 표'!$Q$2 = 표메인[[#This Row],[연령대]], 1, 0),IF(COUNT(표장르정리[[#This Row],[Racing]]),1,0)),1,0)</f>
        <v>0</v>
      </c>
      <c r="I161" s="3">
        <f>IF(AND(IF('차트 정리 표'!$Q$2 = 표메인[[#This Row],[연령대]], 1, 0),IF(COUNT(표장르정리[[#This Row],[Sport]]),1,0)),1,0)</f>
        <v>0</v>
      </c>
      <c r="J161" s="3">
        <f>IF(AND(IF('차트 정리 표'!$Q$2 = 표메인[[#This Row],[연령대]], 1, 0),IF(COUNT(표장르정리[[#This Row],[Stealth]]),1,0)),1,0)</f>
        <v>0</v>
      </c>
      <c r="K161" s="3">
        <f>IF(AND(IF('차트 정리 표'!$Q$2 = 표메인[[#This Row],[연령대]], 1, 0),IF(COUNT(표장르정리[[#This Row],[Strategy]]),1,0)),1,0)</f>
        <v>0</v>
      </c>
      <c r="L161" s="3">
        <f>IF(AND(IF('차트 정리 표'!$Q$2 = 표메인[[#This Row],[연령대]], 1, 0),IF(COUNT(표장르정리[[#This Row],[Puzzle]]),1,0)),1,0)</f>
        <v>0</v>
      </c>
      <c r="M161" s="3">
        <f>IF(AND(IF('차트 정리 표'!$Q$2 = 표메인[[#This Row],[연령대]], 1, 0),IF(COUNT(표장르정리[[#This Row],[Board]]),1,0)),1,0)</f>
        <v>0</v>
      </c>
      <c r="N161" s="3">
        <f>IF(AND(IF('차트 정리 표'!$Q$2 = 표메인[[#This Row],[연령대]], 1, 0),IF(COUNT(표장르정리[[#This Row],[Arcade]]),1,0)),1,0)</f>
        <v>0</v>
      </c>
      <c r="O161" s="3">
        <f>IF(AND(IF('차트 정리 표'!$Q$2 = 표메인[[#This Row],[연령대]], 1, 0),IF(COUNT(표장르정리[[#This Row],[Simulation]]),1,0)),1,0)</f>
        <v>0</v>
      </c>
      <c r="P161" s="34">
        <f>IF(AND(IF('차트 정리 표'!$Q$19 = 표메인[[#This Row],[연령대]], 1, 0),IF('차트 정리 표'!$J$20=표메인[[#This Row],[타격감
시각적 효과]],1,0)),1,0)</f>
        <v>0</v>
      </c>
      <c r="Q161" s="34">
        <f>IF(AND(IF('차트 정리 표'!$Q$19 = 표메인[[#This Row],[연령대]], 1, 0),IF('차트 정리 표'!$J$21=표메인[[#This Row],[타격감
시각적 효과]],1,0)),1,0)</f>
        <v>0</v>
      </c>
      <c r="R161" s="34">
        <f>IF(AND(IF('차트 정리 표'!$Q$19 = 표메인[[#This Row],[연령대]], 1, 0),IF('차트 정리 표'!$J$22=표메인[[#This Row],[타격감
시각적 효과]],1,0)),1,0)</f>
        <v>0</v>
      </c>
      <c r="S161" s="34">
        <f>IF(AND(IF('차트 정리 표'!$Q$19 = 표메인[[#This Row],[연령대]], 1, 0),IF('차트 정리 표'!$J$23=표메인[[#This Row],[타격감
시각적 효과]],1,0)),1,0)</f>
        <v>0</v>
      </c>
      <c r="T161" s="34">
        <f>IF(AND(IF('차트 정리 표'!$Q$25 = 표메인[[#This Row],[연령대]], 1, 0),IF('차트 정리 표'!$J$26=표메인[게임몰입도
청각적 효과],1,0)),1,0)</f>
        <v>0</v>
      </c>
      <c r="U161" s="34">
        <f>IF(AND(IF('차트 정리 표'!$Q$25 = 표메인[[#This Row],[연령대]], 1, 0),IF('차트 정리 표'!$J$27=표메인[게임몰입도
청각적 효과],1,0)),1,0)</f>
        <v>0</v>
      </c>
      <c r="V161" s="34">
        <f>IF(AND(IF('차트 정리 표'!$Q$25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표'!$Q$2 = 표메인[[#This Row],[연령대]], 1, 0),IF(COUNT(표장르정리[[#This Row],[RPG]]),1,0)), 1, 0)</f>
        <v>0</v>
      </c>
      <c r="B162" s="3">
        <f>IF(AND(IF('차트 정리 표'!$Q$2 = 표메인[[#This Row],[연령대]], 1, 0),IF(COUNT(표장르정리[[#This Row],[AOS]]),1,0)),1,0)</f>
        <v>0</v>
      </c>
      <c r="C162" s="3">
        <f>IF(AND(IF('차트 정리 표'!$Q$2 = 표메인[[#This Row],[연령대]], 1, 0),IF(COUNT(표장르정리[[#This Row],[FPS]]),1,0)),1,0)</f>
        <v>0</v>
      </c>
      <c r="D162" s="3">
        <f>IF(AND(IF('차트 정리 표'!$Q$2 = 표메인[[#This Row],[연령대]], 1, 0),IF(COUNT(표장르정리[[#This Row],[CCG]]),1,0)),1,0)</f>
        <v>0</v>
      </c>
      <c r="E162" s="3">
        <f>IF(AND(IF('차트 정리 표'!$Q$2 = 표메인[[#This Row],[연령대]], 1, 0),IF(COUNT(표장르정리[[#This Row],[Roguelike]]),1,0)),1,0)</f>
        <v>0</v>
      </c>
      <c r="F162" s="3">
        <f>IF(AND(IF('차트 정리 표'!$Q$2 = 표메인[[#This Row],[연령대]], 1, 0),IF(COUNT(표장르정리[[#This Row],[Soulslike]]),1,0)),1,0)</f>
        <v>0</v>
      </c>
      <c r="G162" s="3">
        <f>IF(AND(IF('차트 정리 표'!$Q$2 = 표메인[[#This Row],[연령대]], 1, 0),IF(COUNT(표장르정리[[#This Row],[Rhythm]]),1,0)),1,0)</f>
        <v>0</v>
      </c>
      <c r="H162" s="3">
        <f>IF(AND(IF('차트 정리 표'!$Q$2 = 표메인[[#This Row],[연령대]], 1, 0),IF(COUNT(표장르정리[[#This Row],[Racing]]),1,0)),1,0)</f>
        <v>0</v>
      </c>
      <c r="I162" s="3">
        <f>IF(AND(IF('차트 정리 표'!$Q$2 = 표메인[[#This Row],[연령대]], 1, 0),IF(COUNT(표장르정리[[#This Row],[Sport]]),1,0)),1,0)</f>
        <v>0</v>
      </c>
      <c r="J162" s="3">
        <f>IF(AND(IF('차트 정리 표'!$Q$2 = 표메인[[#This Row],[연령대]], 1, 0),IF(COUNT(표장르정리[[#This Row],[Stealth]]),1,0)),1,0)</f>
        <v>0</v>
      </c>
      <c r="K162" s="3">
        <f>IF(AND(IF('차트 정리 표'!$Q$2 = 표메인[[#This Row],[연령대]], 1, 0),IF(COUNT(표장르정리[[#This Row],[Strategy]]),1,0)),1,0)</f>
        <v>0</v>
      </c>
      <c r="L162" s="3">
        <f>IF(AND(IF('차트 정리 표'!$Q$2 = 표메인[[#This Row],[연령대]], 1, 0),IF(COUNT(표장르정리[[#This Row],[Puzzle]]),1,0)),1,0)</f>
        <v>0</v>
      </c>
      <c r="M162" s="3">
        <f>IF(AND(IF('차트 정리 표'!$Q$2 = 표메인[[#This Row],[연령대]], 1, 0),IF(COUNT(표장르정리[[#This Row],[Board]]),1,0)),1,0)</f>
        <v>0</v>
      </c>
      <c r="N162" s="3">
        <f>IF(AND(IF('차트 정리 표'!$Q$2 = 표메인[[#This Row],[연령대]], 1, 0),IF(COUNT(표장르정리[[#This Row],[Arcade]]),1,0)),1,0)</f>
        <v>0</v>
      </c>
      <c r="O162" s="3">
        <f>IF(AND(IF('차트 정리 표'!$Q$2 = 표메인[[#This Row],[연령대]], 1, 0),IF(COUNT(표장르정리[[#This Row],[Simulation]]),1,0)),1,0)</f>
        <v>0</v>
      </c>
      <c r="P162" s="34">
        <f>IF(AND(IF('차트 정리 표'!$Q$19 = 표메인[[#This Row],[연령대]], 1, 0),IF('차트 정리 표'!$J$20=표메인[[#This Row],[타격감
시각적 효과]],1,0)),1,0)</f>
        <v>0</v>
      </c>
      <c r="Q162" s="34">
        <f>IF(AND(IF('차트 정리 표'!$Q$19 = 표메인[[#This Row],[연령대]], 1, 0),IF('차트 정리 표'!$J$21=표메인[[#This Row],[타격감
시각적 효과]],1,0)),1,0)</f>
        <v>0</v>
      </c>
      <c r="R162" s="34">
        <f>IF(AND(IF('차트 정리 표'!$Q$19 = 표메인[[#This Row],[연령대]], 1, 0),IF('차트 정리 표'!$J$22=표메인[[#This Row],[타격감
시각적 효과]],1,0)),1,0)</f>
        <v>0</v>
      </c>
      <c r="S162" s="34">
        <f>IF(AND(IF('차트 정리 표'!$Q$19 = 표메인[[#This Row],[연령대]], 1, 0),IF('차트 정리 표'!$J$23=표메인[[#This Row],[타격감
시각적 효과]],1,0)),1,0)</f>
        <v>0</v>
      </c>
      <c r="T162" s="34">
        <f>IF(AND(IF('차트 정리 표'!$Q$25 = 표메인[[#This Row],[연령대]], 1, 0),IF('차트 정리 표'!$J$26=표메인[게임몰입도
청각적 효과],1,0)),1,0)</f>
        <v>0</v>
      </c>
      <c r="U162" s="34">
        <f>IF(AND(IF('차트 정리 표'!$Q$25 = 표메인[[#This Row],[연령대]], 1, 0),IF('차트 정리 표'!$J$27=표메인[게임몰입도
청각적 효과],1,0)),1,0)</f>
        <v>0</v>
      </c>
      <c r="V162" s="34">
        <f>IF(AND(IF('차트 정리 표'!$Q$25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표'!$Q$2 = 표메인[[#This Row],[연령대]], 1, 0),IF(COUNT(표장르정리[[#This Row],[RPG]]),1,0)), 1, 0)</f>
        <v>0</v>
      </c>
      <c r="B163" s="3">
        <f>IF(AND(IF('차트 정리 표'!$Q$2 = 표메인[[#This Row],[연령대]], 1, 0),IF(COUNT(표장르정리[[#This Row],[AOS]]),1,0)),1,0)</f>
        <v>0</v>
      </c>
      <c r="C163" s="3">
        <f>IF(AND(IF('차트 정리 표'!$Q$2 = 표메인[[#This Row],[연령대]], 1, 0),IF(COUNT(표장르정리[[#This Row],[FPS]]),1,0)),1,0)</f>
        <v>0</v>
      </c>
      <c r="D163" s="3">
        <f>IF(AND(IF('차트 정리 표'!$Q$2 = 표메인[[#This Row],[연령대]], 1, 0),IF(COUNT(표장르정리[[#This Row],[CCG]]),1,0)),1,0)</f>
        <v>0</v>
      </c>
      <c r="E163" s="3">
        <f>IF(AND(IF('차트 정리 표'!$Q$2 = 표메인[[#This Row],[연령대]], 1, 0),IF(COUNT(표장르정리[[#This Row],[Roguelike]]),1,0)),1,0)</f>
        <v>0</v>
      </c>
      <c r="F163" s="3">
        <f>IF(AND(IF('차트 정리 표'!$Q$2 = 표메인[[#This Row],[연령대]], 1, 0),IF(COUNT(표장르정리[[#This Row],[Soulslike]]),1,0)),1,0)</f>
        <v>0</v>
      </c>
      <c r="G163" s="3">
        <f>IF(AND(IF('차트 정리 표'!$Q$2 = 표메인[[#This Row],[연령대]], 1, 0),IF(COUNT(표장르정리[[#This Row],[Rhythm]]),1,0)),1,0)</f>
        <v>0</v>
      </c>
      <c r="H163" s="3">
        <f>IF(AND(IF('차트 정리 표'!$Q$2 = 표메인[[#This Row],[연령대]], 1, 0),IF(COUNT(표장르정리[[#This Row],[Racing]]),1,0)),1,0)</f>
        <v>0</v>
      </c>
      <c r="I163" s="3">
        <f>IF(AND(IF('차트 정리 표'!$Q$2 = 표메인[[#This Row],[연령대]], 1, 0),IF(COUNT(표장르정리[[#This Row],[Sport]]),1,0)),1,0)</f>
        <v>0</v>
      </c>
      <c r="J163" s="3">
        <f>IF(AND(IF('차트 정리 표'!$Q$2 = 표메인[[#This Row],[연령대]], 1, 0),IF(COUNT(표장르정리[[#This Row],[Stealth]]),1,0)),1,0)</f>
        <v>0</v>
      </c>
      <c r="K163" s="3">
        <f>IF(AND(IF('차트 정리 표'!$Q$2 = 표메인[[#This Row],[연령대]], 1, 0),IF(COUNT(표장르정리[[#This Row],[Strategy]]),1,0)),1,0)</f>
        <v>0</v>
      </c>
      <c r="L163" s="3">
        <f>IF(AND(IF('차트 정리 표'!$Q$2 = 표메인[[#This Row],[연령대]], 1, 0),IF(COUNT(표장르정리[[#This Row],[Puzzle]]),1,0)),1,0)</f>
        <v>0</v>
      </c>
      <c r="M163" s="3">
        <f>IF(AND(IF('차트 정리 표'!$Q$2 = 표메인[[#This Row],[연령대]], 1, 0),IF(COUNT(표장르정리[[#This Row],[Board]]),1,0)),1,0)</f>
        <v>0</v>
      </c>
      <c r="N163" s="3">
        <f>IF(AND(IF('차트 정리 표'!$Q$2 = 표메인[[#This Row],[연령대]], 1, 0),IF(COUNT(표장르정리[[#This Row],[Arcade]]),1,0)),1,0)</f>
        <v>0</v>
      </c>
      <c r="O163" s="3">
        <f>IF(AND(IF('차트 정리 표'!$Q$2 = 표메인[[#This Row],[연령대]], 1, 0),IF(COUNT(표장르정리[[#This Row],[Simulation]]),1,0)),1,0)</f>
        <v>0</v>
      </c>
      <c r="P163" s="34">
        <f>IF(AND(IF('차트 정리 표'!$Q$19 = 표메인[[#This Row],[연령대]], 1, 0),IF('차트 정리 표'!$J$20=표메인[[#This Row],[타격감
시각적 효과]],1,0)),1,0)</f>
        <v>0</v>
      </c>
      <c r="Q163" s="34">
        <f>IF(AND(IF('차트 정리 표'!$Q$19 = 표메인[[#This Row],[연령대]], 1, 0),IF('차트 정리 표'!$J$21=표메인[[#This Row],[타격감
시각적 효과]],1,0)),1,0)</f>
        <v>0</v>
      </c>
      <c r="R163" s="34">
        <f>IF(AND(IF('차트 정리 표'!$Q$19 = 표메인[[#This Row],[연령대]], 1, 0),IF('차트 정리 표'!$J$22=표메인[[#This Row],[타격감
시각적 효과]],1,0)),1,0)</f>
        <v>0</v>
      </c>
      <c r="S163" s="34">
        <f>IF(AND(IF('차트 정리 표'!$Q$19 = 표메인[[#This Row],[연령대]], 1, 0),IF('차트 정리 표'!$J$23=표메인[[#This Row],[타격감
시각적 효과]],1,0)),1,0)</f>
        <v>0</v>
      </c>
      <c r="T163" s="34">
        <f>IF(AND(IF('차트 정리 표'!$Q$25 = 표메인[[#This Row],[연령대]], 1, 0),IF('차트 정리 표'!$J$26=표메인[게임몰입도
청각적 효과],1,0)),1,0)</f>
        <v>0</v>
      </c>
      <c r="U163" s="34">
        <f>IF(AND(IF('차트 정리 표'!$Q$25 = 표메인[[#This Row],[연령대]], 1, 0),IF('차트 정리 표'!$J$27=표메인[게임몰입도
청각적 효과],1,0)),1,0)</f>
        <v>0</v>
      </c>
      <c r="V163" s="34">
        <f>IF(AND(IF('차트 정리 표'!$Q$25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표'!$Q$2 = 표메인[[#This Row],[연령대]], 1, 0),IF(COUNT(표장르정리[[#This Row],[RPG]]),1,0)), 1, 0)</f>
        <v>0</v>
      </c>
      <c r="B164" s="3">
        <f>IF(AND(IF('차트 정리 표'!$Q$2 = 표메인[[#This Row],[연령대]], 1, 0),IF(COUNT(표장르정리[[#This Row],[AOS]]),1,0)),1,0)</f>
        <v>0</v>
      </c>
      <c r="C164" s="3">
        <f>IF(AND(IF('차트 정리 표'!$Q$2 = 표메인[[#This Row],[연령대]], 1, 0),IF(COUNT(표장르정리[[#This Row],[FPS]]),1,0)),1,0)</f>
        <v>0</v>
      </c>
      <c r="D164" s="3">
        <f>IF(AND(IF('차트 정리 표'!$Q$2 = 표메인[[#This Row],[연령대]], 1, 0),IF(COUNT(표장르정리[[#This Row],[CCG]]),1,0)),1,0)</f>
        <v>0</v>
      </c>
      <c r="E164" s="3">
        <f>IF(AND(IF('차트 정리 표'!$Q$2 = 표메인[[#This Row],[연령대]], 1, 0),IF(COUNT(표장르정리[[#This Row],[Roguelike]]),1,0)),1,0)</f>
        <v>0</v>
      </c>
      <c r="F164" s="3">
        <f>IF(AND(IF('차트 정리 표'!$Q$2 = 표메인[[#This Row],[연령대]], 1, 0),IF(COUNT(표장르정리[[#This Row],[Soulslike]]),1,0)),1,0)</f>
        <v>0</v>
      </c>
      <c r="G164" s="3">
        <f>IF(AND(IF('차트 정리 표'!$Q$2 = 표메인[[#This Row],[연령대]], 1, 0),IF(COUNT(표장르정리[[#This Row],[Rhythm]]),1,0)),1,0)</f>
        <v>0</v>
      </c>
      <c r="H164" s="3">
        <f>IF(AND(IF('차트 정리 표'!$Q$2 = 표메인[[#This Row],[연령대]], 1, 0),IF(COUNT(표장르정리[[#This Row],[Racing]]),1,0)),1,0)</f>
        <v>0</v>
      </c>
      <c r="I164" s="3">
        <f>IF(AND(IF('차트 정리 표'!$Q$2 = 표메인[[#This Row],[연령대]], 1, 0),IF(COUNT(표장르정리[[#This Row],[Sport]]),1,0)),1,0)</f>
        <v>0</v>
      </c>
      <c r="J164" s="3">
        <f>IF(AND(IF('차트 정리 표'!$Q$2 = 표메인[[#This Row],[연령대]], 1, 0),IF(COUNT(표장르정리[[#This Row],[Stealth]]),1,0)),1,0)</f>
        <v>0</v>
      </c>
      <c r="K164" s="3">
        <f>IF(AND(IF('차트 정리 표'!$Q$2 = 표메인[[#This Row],[연령대]], 1, 0),IF(COUNT(표장르정리[[#This Row],[Strategy]]),1,0)),1,0)</f>
        <v>0</v>
      </c>
      <c r="L164" s="3">
        <f>IF(AND(IF('차트 정리 표'!$Q$2 = 표메인[[#This Row],[연령대]], 1, 0),IF(COUNT(표장르정리[[#This Row],[Puzzle]]),1,0)),1,0)</f>
        <v>0</v>
      </c>
      <c r="M164" s="3">
        <f>IF(AND(IF('차트 정리 표'!$Q$2 = 표메인[[#This Row],[연령대]], 1, 0),IF(COUNT(표장르정리[[#This Row],[Board]]),1,0)),1,0)</f>
        <v>0</v>
      </c>
      <c r="N164" s="3">
        <f>IF(AND(IF('차트 정리 표'!$Q$2 = 표메인[[#This Row],[연령대]], 1, 0),IF(COUNT(표장르정리[[#This Row],[Arcade]]),1,0)),1,0)</f>
        <v>0</v>
      </c>
      <c r="O164" s="3">
        <f>IF(AND(IF('차트 정리 표'!$Q$2 = 표메인[[#This Row],[연령대]], 1, 0),IF(COUNT(표장르정리[[#This Row],[Simulation]]),1,0)),1,0)</f>
        <v>0</v>
      </c>
      <c r="P164" s="34">
        <f>IF(AND(IF('차트 정리 표'!$Q$19 = 표메인[[#This Row],[연령대]], 1, 0),IF('차트 정리 표'!$J$20=표메인[[#This Row],[타격감
시각적 효과]],1,0)),1,0)</f>
        <v>0</v>
      </c>
      <c r="Q164" s="34">
        <f>IF(AND(IF('차트 정리 표'!$Q$19 = 표메인[[#This Row],[연령대]], 1, 0),IF('차트 정리 표'!$J$21=표메인[[#This Row],[타격감
시각적 효과]],1,0)),1,0)</f>
        <v>0</v>
      </c>
      <c r="R164" s="34">
        <f>IF(AND(IF('차트 정리 표'!$Q$19 = 표메인[[#This Row],[연령대]], 1, 0),IF('차트 정리 표'!$J$22=표메인[[#This Row],[타격감
시각적 효과]],1,0)),1,0)</f>
        <v>0</v>
      </c>
      <c r="S164" s="34">
        <f>IF(AND(IF('차트 정리 표'!$Q$19 = 표메인[[#This Row],[연령대]], 1, 0),IF('차트 정리 표'!$J$23=표메인[[#This Row],[타격감
시각적 효과]],1,0)),1,0)</f>
        <v>0</v>
      </c>
      <c r="T164" s="34">
        <f>IF(AND(IF('차트 정리 표'!$Q$25 = 표메인[[#This Row],[연령대]], 1, 0),IF('차트 정리 표'!$J$26=표메인[게임몰입도
청각적 효과],1,0)),1,0)</f>
        <v>0</v>
      </c>
      <c r="U164" s="34">
        <f>IF(AND(IF('차트 정리 표'!$Q$25 = 표메인[[#This Row],[연령대]], 1, 0),IF('차트 정리 표'!$J$27=표메인[게임몰입도
청각적 효과],1,0)),1,0)</f>
        <v>0</v>
      </c>
      <c r="V164" s="34">
        <f>IF(AND(IF('차트 정리 표'!$Q$25 = 표메인[[#This Row],[연령대]], 1, 0),IF('차트 정리 표'!$J$28=표메인[게임몰입도
청각적 효과],1,0)),1,0)</f>
        <v>0</v>
      </c>
    </row>
    <row r="165" spans="1:22" x14ac:dyDescent="0.3">
      <c r="A165" s="3">
        <f>IF(AND(IF('차트 정리 표'!$Q$2 = 표메인[[#This Row],[연령대]], 1, 0),IF(COUNT(표장르정리[[#This Row],[RPG]]),1,0)), 1, 0)</f>
        <v>0</v>
      </c>
      <c r="B165" s="3">
        <f>IF(AND(IF('차트 정리 표'!$Q$2 = 표메인[[#This Row],[연령대]], 1, 0),IF(COUNT(표장르정리[[#This Row],[AOS]]),1,0)),1,0)</f>
        <v>0</v>
      </c>
      <c r="C165" s="3">
        <f>IF(AND(IF('차트 정리 표'!$Q$2 = 표메인[[#This Row],[연령대]], 1, 0),IF(COUNT(표장르정리[[#This Row],[FPS]]),1,0)),1,0)</f>
        <v>0</v>
      </c>
      <c r="D165" s="3">
        <f>IF(AND(IF('차트 정리 표'!$Q$2 = 표메인[[#This Row],[연령대]], 1, 0),IF(COUNT(표장르정리[[#This Row],[CCG]]),1,0)),1,0)</f>
        <v>0</v>
      </c>
      <c r="E165" s="3">
        <f>IF(AND(IF('차트 정리 표'!$Q$2 = 표메인[[#This Row],[연령대]], 1, 0),IF(COUNT(표장르정리[[#This Row],[Roguelike]]),1,0)),1,0)</f>
        <v>0</v>
      </c>
      <c r="F165" s="3">
        <f>IF(AND(IF('차트 정리 표'!$Q$2 = 표메인[[#This Row],[연령대]], 1, 0),IF(COUNT(표장르정리[[#This Row],[Soulslike]]),1,0)),1,0)</f>
        <v>0</v>
      </c>
      <c r="G165" s="3">
        <f>IF(AND(IF('차트 정리 표'!$Q$2 = 표메인[[#This Row],[연령대]], 1, 0),IF(COUNT(표장르정리[[#This Row],[Rhythm]]),1,0)),1,0)</f>
        <v>0</v>
      </c>
      <c r="H165" s="3">
        <f>IF(AND(IF('차트 정리 표'!$Q$2 = 표메인[[#This Row],[연령대]], 1, 0),IF(COUNT(표장르정리[[#This Row],[Racing]]),1,0)),1,0)</f>
        <v>0</v>
      </c>
      <c r="I165" s="3">
        <f>IF(AND(IF('차트 정리 표'!$Q$2 = 표메인[[#This Row],[연령대]], 1, 0),IF(COUNT(표장르정리[[#This Row],[Sport]]),1,0)),1,0)</f>
        <v>0</v>
      </c>
      <c r="J165" s="3">
        <f>IF(AND(IF('차트 정리 표'!$Q$2 = 표메인[[#This Row],[연령대]], 1, 0),IF(COUNT(표장르정리[[#This Row],[Stealth]]),1,0)),1,0)</f>
        <v>0</v>
      </c>
      <c r="K165" s="3">
        <f>IF(AND(IF('차트 정리 표'!$Q$2 = 표메인[[#This Row],[연령대]], 1, 0),IF(COUNT(표장르정리[[#This Row],[Strategy]]),1,0)),1,0)</f>
        <v>0</v>
      </c>
      <c r="L165" s="3">
        <f>IF(AND(IF('차트 정리 표'!$Q$2 = 표메인[[#This Row],[연령대]], 1, 0),IF(COUNT(표장르정리[[#This Row],[Puzzle]]),1,0)),1,0)</f>
        <v>0</v>
      </c>
      <c r="M165" s="3">
        <f>IF(AND(IF('차트 정리 표'!$Q$2 = 표메인[[#This Row],[연령대]], 1, 0),IF(COUNT(표장르정리[[#This Row],[Board]]),1,0)),1,0)</f>
        <v>0</v>
      </c>
      <c r="N165" s="3">
        <f>IF(AND(IF('차트 정리 표'!$Q$2 = 표메인[[#This Row],[연령대]], 1, 0),IF(COUNT(표장르정리[[#This Row],[Arcade]]),1,0)),1,0)</f>
        <v>0</v>
      </c>
      <c r="O165" s="3">
        <f>IF(AND(IF('차트 정리 표'!$Q$2 = 표메인[[#This Row],[연령대]], 1, 0),IF(COUNT(표장르정리[[#This Row],[Simulation]]),1,0)),1,0)</f>
        <v>0</v>
      </c>
      <c r="P165" s="34">
        <f>IF(AND(IF('차트 정리 표'!$Q$19 = 표메인[[#This Row],[연령대]], 1, 0),IF('차트 정리 표'!$J$20=표메인[[#This Row],[타격감
시각적 효과]],1,0)),1,0)</f>
        <v>0</v>
      </c>
      <c r="Q165" s="34">
        <f>IF(AND(IF('차트 정리 표'!$Q$19 = 표메인[[#This Row],[연령대]], 1, 0),IF('차트 정리 표'!$J$21=표메인[[#This Row],[타격감
시각적 효과]],1,0)),1,0)</f>
        <v>0</v>
      </c>
      <c r="R165" s="34">
        <f>IF(AND(IF('차트 정리 표'!$Q$19 = 표메인[[#This Row],[연령대]], 1, 0),IF('차트 정리 표'!$J$22=표메인[[#This Row],[타격감
시각적 효과]],1,0)),1,0)</f>
        <v>0</v>
      </c>
      <c r="S165" s="34">
        <f>IF(AND(IF('차트 정리 표'!$Q$19 = 표메인[[#This Row],[연령대]], 1, 0),IF('차트 정리 표'!$J$23=표메인[[#This Row],[타격감
시각적 효과]],1,0)),1,0)</f>
        <v>0</v>
      </c>
      <c r="T165" s="34">
        <f>IF(AND(IF('차트 정리 표'!$Q$25 = 표메인[[#This Row],[연령대]], 1, 0),IF('차트 정리 표'!$J$26=표메인[게임몰입도
청각적 효과],1,0)),1,0)</f>
        <v>0</v>
      </c>
      <c r="U165" s="34">
        <f>IF(AND(IF('차트 정리 표'!$Q$25 = 표메인[[#This Row],[연령대]], 1, 0),IF('차트 정리 표'!$J$27=표메인[게임몰입도
청각적 효과],1,0)),1,0)</f>
        <v>0</v>
      </c>
      <c r="V165" s="34">
        <f>IF(AND(IF('차트 정리 표'!$Q$25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표'!$Q$2 = 표메인[[#This Row],[연령대]], 1, 0),IF(COUNT(표장르정리[[#This Row],[RPG]]),1,0)), 1, 0)</f>
        <v>0</v>
      </c>
      <c r="B166" s="3">
        <f>IF(AND(IF('차트 정리 표'!$Q$2 = 표메인[[#This Row],[연령대]], 1, 0),IF(COUNT(표장르정리[[#This Row],[AOS]]),1,0)),1,0)</f>
        <v>0</v>
      </c>
      <c r="C166" s="3">
        <f>IF(AND(IF('차트 정리 표'!$Q$2 = 표메인[[#This Row],[연령대]], 1, 0),IF(COUNT(표장르정리[[#This Row],[FPS]]),1,0)),1,0)</f>
        <v>0</v>
      </c>
      <c r="D166" s="3">
        <f>IF(AND(IF('차트 정리 표'!$Q$2 = 표메인[[#This Row],[연령대]], 1, 0),IF(COUNT(표장르정리[[#This Row],[CCG]]),1,0)),1,0)</f>
        <v>0</v>
      </c>
      <c r="E166" s="3">
        <f>IF(AND(IF('차트 정리 표'!$Q$2 = 표메인[[#This Row],[연령대]], 1, 0),IF(COUNT(표장르정리[[#This Row],[Roguelike]]),1,0)),1,0)</f>
        <v>0</v>
      </c>
      <c r="F166" s="3">
        <f>IF(AND(IF('차트 정리 표'!$Q$2 = 표메인[[#This Row],[연령대]], 1, 0),IF(COUNT(표장르정리[[#This Row],[Soulslike]]),1,0)),1,0)</f>
        <v>0</v>
      </c>
      <c r="G166" s="3">
        <f>IF(AND(IF('차트 정리 표'!$Q$2 = 표메인[[#This Row],[연령대]], 1, 0),IF(COUNT(표장르정리[[#This Row],[Rhythm]]),1,0)),1,0)</f>
        <v>0</v>
      </c>
      <c r="H166" s="3">
        <f>IF(AND(IF('차트 정리 표'!$Q$2 = 표메인[[#This Row],[연령대]], 1, 0),IF(COUNT(표장르정리[[#This Row],[Racing]]),1,0)),1,0)</f>
        <v>0</v>
      </c>
      <c r="I166" s="3">
        <f>IF(AND(IF('차트 정리 표'!$Q$2 = 표메인[[#This Row],[연령대]], 1, 0),IF(COUNT(표장르정리[[#This Row],[Sport]]),1,0)),1,0)</f>
        <v>0</v>
      </c>
      <c r="J166" s="3">
        <f>IF(AND(IF('차트 정리 표'!$Q$2 = 표메인[[#This Row],[연령대]], 1, 0),IF(COUNT(표장르정리[[#This Row],[Stealth]]),1,0)),1,0)</f>
        <v>0</v>
      </c>
      <c r="K166" s="3">
        <f>IF(AND(IF('차트 정리 표'!$Q$2 = 표메인[[#This Row],[연령대]], 1, 0),IF(COUNT(표장르정리[[#This Row],[Strategy]]),1,0)),1,0)</f>
        <v>0</v>
      </c>
      <c r="L166" s="3">
        <f>IF(AND(IF('차트 정리 표'!$Q$2 = 표메인[[#This Row],[연령대]], 1, 0),IF(COUNT(표장르정리[[#This Row],[Puzzle]]),1,0)),1,0)</f>
        <v>0</v>
      </c>
      <c r="M166" s="3">
        <f>IF(AND(IF('차트 정리 표'!$Q$2 = 표메인[[#This Row],[연령대]], 1, 0),IF(COUNT(표장르정리[[#This Row],[Board]]),1,0)),1,0)</f>
        <v>0</v>
      </c>
      <c r="N166" s="3">
        <f>IF(AND(IF('차트 정리 표'!$Q$2 = 표메인[[#This Row],[연령대]], 1, 0),IF(COUNT(표장르정리[[#This Row],[Arcade]]),1,0)),1,0)</f>
        <v>0</v>
      </c>
      <c r="O166" s="3">
        <f>IF(AND(IF('차트 정리 표'!$Q$2 = 표메인[[#This Row],[연령대]], 1, 0),IF(COUNT(표장르정리[[#This Row],[Simulation]]),1,0)),1,0)</f>
        <v>0</v>
      </c>
      <c r="P166" s="34">
        <f>IF(AND(IF('차트 정리 표'!$Q$19 = 표메인[[#This Row],[연령대]], 1, 0),IF('차트 정리 표'!$J$20=표메인[[#This Row],[타격감
시각적 효과]],1,0)),1,0)</f>
        <v>0</v>
      </c>
      <c r="Q166" s="34">
        <f>IF(AND(IF('차트 정리 표'!$Q$19 = 표메인[[#This Row],[연령대]], 1, 0),IF('차트 정리 표'!$J$21=표메인[[#This Row],[타격감
시각적 효과]],1,0)),1,0)</f>
        <v>0</v>
      </c>
      <c r="R166" s="34">
        <f>IF(AND(IF('차트 정리 표'!$Q$19 = 표메인[[#This Row],[연령대]], 1, 0),IF('차트 정리 표'!$J$22=표메인[[#This Row],[타격감
시각적 효과]],1,0)),1,0)</f>
        <v>0</v>
      </c>
      <c r="S166" s="34">
        <f>IF(AND(IF('차트 정리 표'!$Q$19 = 표메인[[#This Row],[연령대]], 1, 0),IF('차트 정리 표'!$J$23=표메인[[#This Row],[타격감
시각적 효과]],1,0)),1,0)</f>
        <v>0</v>
      </c>
      <c r="T166" s="34">
        <f>IF(AND(IF('차트 정리 표'!$Q$25 = 표메인[[#This Row],[연령대]], 1, 0),IF('차트 정리 표'!$J$26=표메인[게임몰입도
청각적 효과],1,0)),1,0)</f>
        <v>0</v>
      </c>
      <c r="U166" s="34">
        <f>IF(AND(IF('차트 정리 표'!$Q$25 = 표메인[[#This Row],[연령대]], 1, 0),IF('차트 정리 표'!$J$27=표메인[게임몰입도
청각적 효과],1,0)),1,0)</f>
        <v>0</v>
      </c>
      <c r="V166" s="34">
        <f>IF(AND(IF('차트 정리 표'!$Q$25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표'!$Q$2 = 표메인[[#This Row],[연령대]], 1, 0),IF(COUNT(표장르정리[[#This Row],[RPG]]),1,0)), 1, 0)</f>
        <v>0</v>
      </c>
      <c r="B167" s="3">
        <f>IF(AND(IF('차트 정리 표'!$Q$2 = 표메인[[#This Row],[연령대]], 1, 0),IF(COUNT(표장르정리[[#This Row],[AOS]]),1,0)),1,0)</f>
        <v>0</v>
      </c>
      <c r="C167" s="3">
        <f>IF(AND(IF('차트 정리 표'!$Q$2 = 표메인[[#This Row],[연령대]], 1, 0),IF(COUNT(표장르정리[[#This Row],[FPS]]),1,0)),1,0)</f>
        <v>0</v>
      </c>
      <c r="D167" s="3">
        <f>IF(AND(IF('차트 정리 표'!$Q$2 = 표메인[[#This Row],[연령대]], 1, 0),IF(COUNT(표장르정리[[#This Row],[CCG]]),1,0)),1,0)</f>
        <v>0</v>
      </c>
      <c r="E167" s="3">
        <f>IF(AND(IF('차트 정리 표'!$Q$2 = 표메인[[#This Row],[연령대]], 1, 0),IF(COUNT(표장르정리[[#This Row],[Roguelike]]),1,0)),1,0)</f>
        <v>0</v>
      </c>
      <c r="F167" s="3">
        <f>IF(AND(IF('차트 정리 표'!$Q$2 = 표메인[[#This Row],[연령대]], 1, 0),IF(COUNT(표장르정리[[#This Row],[Soulslike]]),1,0)),1,0)</f>
        <v>0</v>
      </c>
      <c r="G167" s="3">
        <f>IF(AND(IF('차트 정리 표'!$Q$2 = 표메인[[#This Row],[연령대]], 1, 0),IF(COUNT(표장르정리[[#This Row],[Rhythm]]),1,0)),1,0)</f>
        <v>0</v>
      </c>
      <c r="H167" s="3">
        <f>IF(AND(IF('차트 정리 표'!$Q$2 = 표메인[[#This Row],[연령대]], 1, 0),IF(COUNT(표장르정리[[#This Row],[Racing]]),1,0)),1,0)</f>
        <v>0</v>
      </c>
      <c r="I167" s="3">
        <f>IF(AND(IF('차트 정리 표'!$Q$2 = 표메인[[#This Row],[연령대]], 1, 0),IF(COUNT(표장르정리[[#This Row],[Sport]]),1,0)),1,0)</f>
        <v>0</v>
      </c>
      <c r="J167" s="3">
        <f>IF(AND(IF('차트 정리 표'!$Q$2 = 표메인[[#This Row],[연령대]], 1, 0),IF(COUNT(표장르정리[[#This Row],[Stealth]]),1,0)),1,0)</f>
        <v>0</v>
      </c>
      <c r="K167" s="3">
        <f>IF(AND(IF('차트 정리 표'!$Q$2 = 표메인[[#This Row],[연령대]], 1, 0),IF(COUNT(표장르정리[[#This Row],[Strategy]]),1,0)),1,0)</f>
        <v>0</v>
      </c>
      <c r="L167" s="3">
        <f>IF(AND(IF('차트 정리 표'!$Q$2 = 표메인[[#This Row],[연령대]], 1, 0),IF(COUNT(표장르정리[[#This Row],[Puzzle]]),1,0)),1,0)</f>
        <v>0</v>
      </c>
      <c r="M167" s="3">
        <f>IF(AND(IF('차트 정리 표'!$Q$2 = 표메인[[#This Row],[연령대]], 1, 0),IF(COUNT(표장르정리[[#This Row],[Board]]),1,0)),1,0)</f>
        <v>0</v>
      </c>
      <c r="N167" s="3">
        <f>IF(AND(IF('차트 정리 표'!$Q$2 = 표메인[[#This Row],[연령대]], 1, 0),IF(COUNT(표장르정리[[#This Row],[Arcade]]),1,0)),1,0)</f>
        <v>0</v>
      </c>
      <c r="O167" s="3">
        <f>IF(AND(IF('차트 정리 표'!$Q$2 = 표메인[[#This Row],[연령대]], 1, 0),IF(COUNT(표장르정리[[#This Row],[Simulation]]),1,0)),1,0)</f>
        <v>0</v>
      </c>
      <c r="P167" s="34">
        <f>IF(AND(IF('차트 정리 표'!$Q$19 = 표메인[[#This Row],[연령대]], 1, 0),IF('차트 정리 표'!$J$20=표메인[[#This Row],[타격감
시각적 효과]],1,0)),1,0)</f>
        <v>0</v>
      </c>
      <c r="Q167" s="34">
        <f>IF(AND(IF('차트 정리 표'!$Q$19 = 표메인[[#This Row],[연령대]], 1, 0),IF('차트 정리 표'!$J$21=표메인[[#This Row],[타격감
시각적 효과]],1,0)),1,0)</f>
        <v>0</v>
      </c>
      <c r="R167" s="34">
        <f>IF(AND(IF('차트 정리 표'!$Q$19 = 표메인[[#This Row],[연령대]], 1, 0),IF('차트 정리 표'!$J$22=표메인[[#This Row],[타격감
시각적 효과]],1,0)),1,0)</f>
        <v>0</v>
      </c>
      <c r="S167" s="34">
        <f>IF(AND(IF('차트 정리 표'!$Q$19 = 표메인[[#This Row],[연령대]], 1, 0),IF('차트 정리 표'!$J$23=표메인[[#This Row],[타격감
시각적 효과]],1,0)),1,0)</f>
        <v>0</v>
      </c>
      <c r="T167" s="34">
        <f>IF(AND(IF('차트 정리 표'!$Q$25 = 표메인[[#This Row],[연령대]], 1, 0),IF('차트 정리 표'!$J$26=표메인[게임몰입도
청각적 효과],1,0)),1,0)</f>
        <v>0</v>
      </c>
      <c r="U167" s="34">
        <f>IF(AND(IF('차트 정리 표'!$Q$25 = 표메인[[#This Row],[연령대]], 1, 0),IF('차트 정리 표'!$J$27=표메인[게임몰입도
청각적 효과],1,0)),1,0)</f>
        <v>0</v>
      </c>
      <c r="V167" s="34">
        <f>IF(AND(IF('차트 정리 표'!$Q$25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표'!$Q$2 = 표메인[[#This Row],[연령대]], 1, 0),IF(COUNT(표장르정리[[#This Row],[RPG]]),1,0)), 1, 0)</f>
        <v>0</v>
      </c>
      <c r="B168" s="3">
        <f>IF(AND(IF('차트 정리 표'!$Q$2 = 표메인[[#This Row],[연령대]], 1, 0),IF(COUNT(표장르정리[[#This Row],[AOS]]),1,0)),1,0)</f>
        <v>0</v>
      </c>
      <c r="C168" s="3">
        <f>IF(AND(IF('차트 정리 표'!$Q$2 = 표메인[[#This Row],[연령대]], 1, 0),IF(COUNT(표장르정리[[#This Row],[FPS]]),1,0)),1,0)</f>
        <v>0</v>
      </c>
      <c r="D168" s="3">
        <f>IF(AND(IF('차트 정리 표'!$Q$2 = 표메인[[#This Row],[연령대]], 1, 0),IF(COUNT(표장르정리[[#This Row],[CCG]]),1,0)),1,0)</f>
        <v>0</v>
      </c>
      <c r="E168" s="3">
        <f>IF(AND(IF('차트 정리 표'!$Q$2 = 표메인[[#This Row],[연령대]], 1, 0),IF(COUNT(표장르정리[[#This Row],[Roguelike]]),1,0)),1,0)</f>
        <v>0</v>
      </c>
      <c r="F168" s="3">
        <f>IF(AND(IF('차트 정리 표'!$Q$2 = 표메인[[#This Row],[연령대]], 1, 0),IF(COUNT(표장르정리[[#This Row],[Soulslike]]),1,0)),1,0)</f>
        <v>0</v>
      </c>
      <c r="G168" s="3">
        <f>IF(AND(IF('차트 정리 표'!$Q$2 = 표메인[[#This Row],[연령대]], 1, 0),IF(COUNT(표장르정리[[#This Row],[Rhythm]]),1,0)),1,0)</f>
        <v>0</v>
      </c>
      <c r="H168" s="3">
        <f>IF(AND(IF('차트 정리 표'!$Q$2 = 표메인[[#This Row],[연령대]], 1, 0),IF(COUNT(표장르정리[[#This Row],[Racing]]),1,0)),1,0)</f>
        <v>0</v>
      </c>
      <c r="I168" s="3">
        <f>IF(AND(IF('차트 정리 표'!$Q$2 = 표메인[[#This Row],[연령대]], 1, 0),IF(COUNT(표장르정리[[#This Row],[Sport]]),1,0)),1,0)</f>
        <v>0</v>
      </c>
      <c r="J168" s="3">
        <f>IF(AND(IF('차트 정리 표'!$Q$2 = 표메인[[#This Row],[연령대]], 1, 0),IF(COUNT(표장르정리[[#This Row],[Stealth]]),1,0)),1,0)</f>
        <v>0</v>
      </c>
      <c r="K168" s="3">
        <f>IF(AND(IF('차트 정리 표'!$Q$2 = 표메인[[#This Row],[연령대]], 1, 0),IF(COUNT(표장르정리[[#This Row],[Strategy]]),1,0)),1,0)</f>
        <v>0</v>
      </c>
      <c r="L168" s="3">
        <f>IF(AND(IF('차트 정리 표'!$Q$2 = 표메인[[#This Row],[연령대]], 1, 0),IF(COUNT(표장르정리[[#This Row],[Puzzle]]),1,0)),1,0)</f>
        <v>0</v>
      </c>
      <c r="M168" s="3">
        <f>IF(AND(IF('차트 정리 표'!$Q$2 = 표메인[[#This Row],[연령대]], 1, 0),IF(COUNT(표장르정리[[#This Row],[Board]]),1,0)),1,0)</f>
        <v>0</v>
      </c>
      <c r="N168" s="3">
        <f>IF(AND(IF('차트 정리 표'!$Q$2 = 표메인[[#This Row],[연령대]], 1, 0),IF(COUNT(표장르정리[[#This Row],[Arcade]]),1,0)),1,0)</f>
        <v>0</v>
      </c>
      <c r="O168" s="3">
        <f>IF(AND(IF('차트 정리 표'!$Q$2 = 표메인[[#This Row],[연령대]], 1, 0),IF(COUNT(표장르정리[[#This Row],[Simulation]]),1,0)),1,0)</f>
        <v>0</v>
      </c>
      <c r="P168" s="34">
        <f>IF(AND(IF('차트 정리 표'!$Q$19 = 표메인[[#This Row],[연령대]], 1, 0),IF('차트 정리 표'!$J$20=표메인[[#This Row],[타격감
시각적 효과]],1,0)),1,0)</f>
        <v>0</v>
      </c>
      <c r="Q168" s="34">
        <f>IF(AND(IF('차트 정리 표'!$Q$19 = 표메인[[#This Row],[연령대]], 1, 0),IF('차트 정리 표'!$J$21=표메인[[#This Row],[타격감
시각적 효과]],1,0)),1,0)</f>
        <v>0</v>
      </c>
      <c r="R168" s="34">
        <f>IF(AND(IF('차트 정리 표'!$Q$19 = 표메인[[#This Row],[연령대]], 1, 0),IF('차트 정리 표'!$J$22=표메인[[#This Row],[타격감
시각적 효과]],1,0)),1,0)</f>
        <v>0</v>
      </c>
      <c r="S168" s="34">
        <f>IF(AND(IF('차트 정리 표'!$Q$19 = 표메인[[#This Row],[연령대]], 1, 0),IF('차트 정리 표'!$J$23=표메인[[#This Row],[타격감
시각적 효과]],1,0)),1,0)</f>
        <v>0</v>
      </c>
      <c r="T168" s="34">
        <f>IF(AND(IF('차트 정리 표'!$Q$25 = 표메인[[#This Row],[연령대]], 1, 0),IF('차트 정리 표'!$J$26=표메인[게임몰입도
청각적 효과],1,0)),1,0)</f>
        <v>0</v>
      </c>
      <c r="U168" s="34">
        <f>IF(AND(IF('차트 정리 표'!$Q$25 = 표메인[[#This Row],[연령대]], 1, 0),IF('차트 정리 표'!$J$27=표메인[게임몰입도
청각적 효과],1,0)),1,0)</f>
        <v>0</v>
      </c>
      <c r="V168" s="34">
        <f>IF(AND(IF('차트 정리 표'!$Q$25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표'!$Q$2 = 표메인[[#This Row],[연령대]], 1, 0),IF(COUNT(표장르정리[[#This Row],[RPG]]),1,0)), 1, 0)</f>
        <v>0</v>
      </c>
      <c r="B169" s="3">
        <f>IF(AND(IF('차트 정리 표'!$Q$2 = 표메인[[#This Row],[연령대]], 1, 0),IF(COUNT(표장르정리[[#This Row],[AOS]]),1,0)),1,0)</f>
        <v>0</v>
      </c>
      <c r="C169" s="3">
        <f>IF(AND(IF('차트 정리 표'!$Q$2 = 표메인[[#This Row],[연령대]], 1, 0),IF(COUNT(표장르정리[[#This Row],[FPS]]),1,0)),1,0)</f>
        <v>0</v>
      </c>
      <c r="D169" s="3">
        <f>IF(AND(IF('차트 정리 표'!$Q$2 = 표메인[[#This Row],[연령대]], 1, 0),IF(COUNT(표장르정리[[#This Row],[CCG]]),1,0)),1,0)</f>
        <v>0</v>
      </c>
      <c r="E169" s="3">
        <f>IF(AND(IF('차트 정리 표'!$Q$2 = 표메인[[#This Row],[연령대]], 1, 0),IF(COUNT(표장르정리[[#This Row],[Roguelike]]),1,0)),1,0)</f>
        <v>0</v>
      </c>
      <c r="F169" s="3">
        <f>IF(AND(IF('차트 정리 표'!$Q$2 = 표메인[[#This Row],[연령대]], 1, 0),IF(COUNT(표장르정리[[#This Row],[Soulslike]]),1,0)),1,0)</f>
        <v>0</v>
      </c>
      <c r="G169" s="3">
        <f>IF(AND(IF('차트 정리 표'!$Q$2 = 표메인[[#This Row],[연령대]], 1, 0),IF(COUNT(표장르정리[[#This Row],[Rhythm]]),1,0)),1,0)</f>
        <v>0</v>
      </c>
      <c r="H169" s="3">
        <f>IF(AND(IF('차트 정리 표'!$Q$2 = 표메인[[#This Row],[연령대]], 1, 0),IF(COUNT(표장르정리[[#This Row],[Racing]]),1,0)),1,0)</f>
        <v>0</v>
      </c>
      <c r="I169" s="3">
        <f>IF(AND(IF('차트 정리 표'!$Q$2 = 표메인[[#This Row],[연령대]], 1, 0),IF(COUNT(표장르정리[[#This Row],[Sport]]),1,0)),1,0)</f>
        <v>0</v>
      </c>
      <c r="J169" s="3">
        <f>IF(AND(IF('차트 정리 표'!$Q$2 = 표메인[[#This Row],[연령대]], 1, 0),IF(COUNT(표장르정리[[#This Row],[Stealth]]),1,0)),1,0)</f>
        <v>0</v>
      </c>
      <c r="K169" s="3">
        <f>IF(AND(IF('차트 정리 표'!$Q$2 = 표메인[[#This Row],[연령대]], 1, 0),IF(COUNT(표장르정리[[#This Row],[Strategy]]),1,0)),1,0)</f>
        <v>0</v>
      </c>
      <c r="L169" s="3">
        <f>IF(AND(IF('차트 정리 표'!$Q$2 = 표메인[[#This Row],[연령대]], 1, 0),IF(COUNT(표장르정리[[#This Row],[Puzzle]]),1,0)),1,0)</f>
        <v>0</v>
      </c>
      <c r="M169" s="3">
        <f>IF(AND(IF('차트 정리 표'!$Q$2 = 표메인[[#This Row],[연령대]], 1, 0),IF(COUNT(표장르정리[[#This Row],[Board]]),1,0)),1,0)</f>
        <v>0</v>
      </c>
      <c r="N169" s="3">
        <f>IF(AND(IF('차트 정리 표'!$Q$2 = 표메인[[#This Row],[연령대]], 1, 0),IF(COUNT(표장르정리[[#This Row],[Arcade]]),1,0)),1,0)</f>
        <v>0</v>
      </c>
      <c r="O169" s="3">
        <f>IF(AND(IF('차트 정리 표'!$Q$2 = 표메인[[#This Row],[연령대]], 1, 0),IF(COUNT(표장르정리[[#This Row],[Simulation]]),1,0)),1,0)</f>
        <v>0</v>
      </c>
      <c r="P169" s="34">
        <f>IF(AND(IF('차트 정리 표'!$Q$19 = 표메인[[#This Row],[연령대]], 1, 0),IF('차트 정리 표'!$J$20=표메인[[#This Row],[타격감
시각적 효과]],1,0)),1,0)</f>
        <v>0</v>
      </c>
      <c r="Q169" s="34">
        <f>IF(AND(IF('차트 정리 표'!$Q$19 = 표메인[[#This Row],[연령대]], 1, 0),IF('차트 정리 표'!$J$21=표메인[[#This Row],[타격감
시각적 효과]],1,0)),1,0)</f>
        <v>0</v>
      </c>
      <c r="R169" s="34">
        <f>IF(AND(IF('차트 정리 표'!$Q$19 = 표메인[[#This Row],[연령대]], 1, 0),IF('차트 정리 표'!$J$22=표메인[[#This Row],[타격감
시각적 효과]],1,0)),1,0)</f>
        <v>0</v>
      </c>
      <c r="S169" s="34">
        <f>IF(AND(IF('차트 정리 표'!$Q$19 = 표메인[[#This Row],[연령대]], 1, 0),IF('차트 정리 표'!$J$23=표메인[[#This Row],[타격감
시각적 효과]],1,0)),1,0)</f>
        <v>0</v>
      </c>
      <c r="T169" s="34">
        <f>IF(AND(IF('차트 정리 표'!$Q$25 = 표메인[[#This Row],[연령대]], 1, 0),IF('차트 정리 표'!$J$26=표메인[게임몰입도
청각적 효과],1,0)),1,0)</f>
        <v>0</v>
      </c>
      <c r="U169" s="34">
        <f>IF(AND(IF('차트 정리 표'!$Q$25 = 표메인[[#This Row],[연령대]], 1, 0),IF('차트 정리 표'!$J$27=표메인[게임몰입도
청각적 효과],1,0)),1,0)</f>
        <v>0</v>
      </c>
      <c r="V169" s="34">
        <f>IF(AND(IF('차트 정리 표'!$Q$25 = 표메인[[#This Row],[연령대]], 1, 0),IF('차트 정리 표'!$J$28=표메인[게임몰입도
청각적 효과],1,0)),1,0)</f>
        <v>0</v>
      </c>
    </row>
    <row r="170" spans="1:22" x14ac:dyDescent="0.3">
      <c r="A170" s="3">
        <f>IF(AND(IF('차트 정리 표'!$Q$2 = 표메인[[#This Row],[연령대]], 1, 0),IF(COUNT(표장르정리[[#This Row],[RPG]]),1,0)), 1, 0)</f>
        <v>0</v>
      </c>
      <c r="B170" s="3">
        <f>IF(AND(IF('차트 정리 표'!$Q$2 = 표메인[[#This Row],[연령대]], 1, 0),IF(COUNT(표장르정리[[#This Row],[AOS]]),1,0)),1,0)</f>
        <v>0</v>
      </c>
      <c r="C170" s="3">
        <f>IF(AND(IF('차트 정리 표'!$Q$2 = 표메인[[#This Row],[연령대]], 1, 0),IF(COUNT(표장르정리[[#This Row],[FPS]]),1,0)),1,0)</f>
        <v>0</v>
      </c>
      <c r="D170" s="3">
        <f>IF(AND(IF('차트 정리 표'!$Q$2 = 표메인[[#This Row],[연령대]], 1, 0),IF(COUNT(표장르정리[[#This Row],[CCG]]),1,0)),1,0)</f>
        <v>0</v>
      </c>
      <c r="E170" s="3">
        <f>IF(AND(IF('차트 정리 표'!$Q$2 = 표메인[[#This Row],[연령대]], 1, 0),IF(COUNT(표장르정리[[#This Row],[Roguelike]]),1,0)),1,0)</f>
        <v>0</v>
      </c>
      <c r="F170" s="3">
        <f>IF(AND(IF('차트 정리 표'!$Q$2 = 표메인[[#This Row],[연령대]], 1, 0),IF(COUNT(표장르정리[[#This Row],[Soulslike]]),1,0)),1,0)</f>
        <v>0</v>
      </c>
      <c r="G170" s="3">
        <f>IF(AND(IF('차트 정리 표'!$Q$2 = 표메인[[#This Row],[연령대]], 1, 0),IF(COUNT(표장르정리[[#This Row],[Rhythm]]),1,0)),1,0)</f>
        <v>0</v>
      </c>
      <c r="H170" s="3">
        <f>IF(AND(IF('차트 정리 표'!$Q$2 = 표메인[[#This Row],[연령대]], 1, 0),IF(COUNT(표장르정리[[#This Row],[Racing]]),1,0)),1,0)</f>
        <v>0</v>
      </c>
      <c r="I170" s="3">
        <f>IF(AND(IF('차트 정리 표'!$Q$2 = 표메인[[#This Row],[연령대]], 1, 0),IF(COUNT(표장르정리[[#This Row],[Sport]]),1,0)),1,0)</f>
        <v>0</v>
      </c>
      <c r="J170" s="3">
        <f>IF(AND(IF('차트 정리 표'!$Q$2 = 표메인[[#This Row],[연령대]], 1, 0),IF(COUNT(표장르정리[[#This Row],[Stealth]]),1,0)),1,0)</f>
        <v>0</v>
      </c>
      <c r="K170" s="3">
        <f>IF(AND(IF('차트 정리 표'!$Q$2 = 표메인[[#This Row],[연령대]], 1, 0),IF(COUNT(표장르정리[[#This Row],[Strategy]]),1,0)),1,0)</f>
        <v>0</v>
      </c>
      <c r="L170" s="3">
        <f>IF(AND(IF('차트 정리 표'!$Q$2 = 표메인[[#This Row],[연령대]], 1, 0),IF(COUNT(표장르정리[[#This Row],[Puzzle]]),1,0)),1,0)</f>
        <v>0</v>
      </c>
      <c r="M170" s="3">
        <f>IF(AND(IF('차트 정리 표'!$Q$2 = 표메인[[#This Row],[연령대]], 1, 0),IF(COUNT(표장르정리[[#This Row],[Board]]),1,0)),1,0)</f>
        <v>0</v>
      </c>
      <c r="N170" s="3">
        <f>IF(AND(IF('차트 정리 표'!$Q$2 = 표메인[[#This Row],[연령대]], 1, 0),IF(COUNT(표장르정리[[#This Row],[Arcade]]),1,0)),1,0)</f>
        <v>0</v>
      </c>
      <c r="O170" s="3">
        <f>IF(AND(IF('차트 정리 표'!$Q$2 = 표메인[[#This Row],[연령대]], 1, 0),IF(COUNT(표장르정리[[#This Row],[Simulation]]),1,0)),1,0)</f>
        <v>0</v>
      </c>
      <c r="P170" s="34">
        <f>IF(AND(IF('차트 정리 표'!$Q$19 = 표메인[[#This Row],[연령대]], 1, 0),IF('차트 정리 표'!$J$20=표메인[[#This Row],[타격감
시각적 효과]],1,0)),1,0)</f>
        <v>0</v>
      </c>
      <c r="Q170" s="34">
        <f>IF(AND(IF('차트 정리 표'!$Q$19 = 표메인[[#This Row],[연령대]], 1, 0),IF('차트 정리 표'!$J$21=표메인[[#This Row],[타격감
시각적 효과]],1,0)),1,0)</f>
        <v>0</v>
      </c>
      <c r="R170" s="34">
        <f>IF(AND(IF('차트 정리 표'!$Q$19 = 표메인[[#This Row],[연령대]], 1, 0),IF('차트 정리 표'!$J$22=표메인[[#This Row],[타격감
시각적 효과]],1,0)),1,0)</f>
        <v>0</v>
      </c>
      <c r="S170" s="34">
        <f>IF(AND(IF('차트 정리 표'!$Q$19 = 표메인[[#This Row],[연령대]], 1, 0),IF('차트 정리 표'!$J$23=표메인[[#This Row],[타격감
시각적 효과]],1,0)),1,0)</f>
        <v>0</v>
      </c>
      <c r="T170" s="34">
        <f>IF(AND(IF('차트 정리 표'!$Q$25 = 표메인[[#This Row],[연령대]], 1, 0),IF('차트 정리 표'!$J$26=표메인[게임몰입도
청각적 효과],1,0)),1,0)</f>
        <v>0</v>
      </c>
      <c r="U170" s="34">
        <f>IF(AND(IF('차트 정리 표'!$Q$25 = 표메인[[#This Row],[연령대]], 1, 0),IF('차트 정리 표'!$J$27=표메인[게임몰입도
청각적 효과],1,0)),1,0)</f>
        <v>0</v>
      </c>
      <c r="V170" s="34">
        <f>IF(AND(IF('차트 정리 표'!$Q$25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표'!$Q$2 = 표메인[[#This Row],[연령대]], 1, 0),IF(COUNT(표장르정리[[#This Row],[RPG]]),1,0)), 1, 0)</f>
        <v>0</v>
      </c>
      <c r="B171" s="3">
        <f>IF(AND(IF('차트 정리 표'!$Q$2 = 표메인[[#This Row],[연령대]], 1, 0),IF(COUNT(표장르정리[[#This Row],[AOS]]),1,0)),1,0)</f>
        <v>0</v>
      </c>
      <c r="C171" s="3">
        <f>IF(AND(IF('차트 정리 표'!$Q$2 = 표메인[[#This Row],[연령대]], 1, 0),IF(COUNT(표장르정리[[#This Row],[FPS]]),1,0)),1,0)</f>
        <v>0</v>
      </c>
      <c r="D171" s="3">
        <f>IF(AND(IF('차트 정리 표'!$Q$2 = 표메인[[#This Row],[연령대]], 1, 0),IF(COUNT(표장르정리[[#This Row],[CCG]]),1,0)),1,0)</f>
        <v>0</v>
      </c>
      <c r="E171" s="3">
        <f>IF(AND(IF('차트 정리 표'!$Q$2 = 표메인[[#This Row],[연령대]], 1, 0),IF(COUNT(표장르정리[[#This Row],[Roguelike]]),1,0)),1,0)</f>
        <v>0</v>
      </c>
      <c r="F171" s="3">
        <f>IF(AND(IF('차트 정리 표'!$Q$2 = 표메인[[#This Row],[연령대]], 1, 0),IF(COUNT(표장르정리[[#This Row],[Soulslike]]),1,0)),1,0)</f>
        <v>0</v>
      </c>
      <c r="G171" s="3">
        <f>IF(AND(IF('차트 정리 표'!$Q$2 = 표메인[[#This Row],[연령대]], 1, 0),IF(COUNT(표장르정리[[#This Row],[Rhythm]]),1,0)),1,0)</f>
        <v>0</v>
      </c>
      <c r="H171" s="3">
        <f>IF(AND(IF('차트 정리 표'!$Q$2 = 표메인[[#This Row],[연령대]], 1, 0),IF(COUNT(표장르정리[[#This Row],[Racing]]),1,0)),1,0)</f>
        <v>0</v>
      </c>
      <c r="I171" s="3">
        <f>IF(AND(IF('차트 정리 표'!$Q$2 = 표메인[[#This Row],[연령대]], 1, 0),IF(COUNT(표장르정리[[#This Row],[Sport]]),1,0)),1,0)</f>
        <v>0</v>
      </c>
      <c r="J171" s="3">
        <f>IF(AND(IF('차트 정리 표'!$Q$2 = 표메인[[#This Row],[연령대]], 1, 0),IF(COUNT(표장르정리[[#This Row],[Stealth]]),1,0)),1,0)</f>
        <v>0</v>
      </c>
      <c r="K171" s="3">
        <f>IF(AND(IF('차트 정리 표'!$Q$2 = 표메인[[#This Row],[연령대]], 1, 0),IF(COUNT(표장르정리[[#This Row],[Strategy]]),1,0)),1,0)</f>
        <v>0</v>
      </c>
      <c r="L171" s="3">
        <f>IF(AND(IF('차트 정리 표'!$Q$2 = 표메인[[#This Row],[연령대]], 1, 0),IF(COUNT(표장르정리[[#This Row],[Puzzle]]),1,0)),1,0)</f>
        <v>0</v>
      </c>
      <c r="M171" s="3">
        <f>IF(AND(IF('차트 정리 표'!$Q$2 = 표메인[[#This Row],[연령대]], 1, 0),IF(COUNT(표장르정리[[#This Row],[Board]]),1,0)),1,0)</f>
        <v>0</v>
      </c>
      <c r="N171" s="3">
        <f>IF(AND(IF('차트 정리 표'!$Q$2 = 표메인[[#This Row],[연령대]], 1, 0),IF(COUNT(표장르정리[[#This Row],[Arcade]]),1,0)),1,0)</f>
        <v>0</v>
      </c>
      <c r="O171" s="3">
        <f>IF(AND(IF('차트 정리 표'!$Q$2 = 표메인[[#This Row],[연령대]], 1, 0),IF(COUNT(표장르정리[[#This Row],[Simulation]]),1,0)),1,0)</f>
        <v>0</v>
      </c>
      <c r="P171" s="34">
        <f>IF(AND(IF('차트 정리 표'!$Q$19 = 표메인[[#This Row],[연령대]], 1, 0),IF('차트 정리 표'!$J$20=표메인[[#This Row],[타격감
시각적 효과]],1,0)),1,0)</f>
        <v>0</v>
      </c>
      <c r="Q171" s="34">
        <f>IF(AND(IF('차트 정리 표'!$Q$19 = 표메인[[#This Row],[연령대]], 1, 0),IF('차트 정리 표'!$J$21=표메인[[#This Row],[타격감
시각적 효과]],1,0)),1,0)</f>
        <v>0</v>
      </c>
      <c r="R171" s="34">
        <f>IF(AND(IF('차트 정리 표'!$Q$19 = 표메인[[#This Row],[연령대]], 1, 0),IF('차트 정리 표'!$J$22=표메인[[#This Row],[타격감
시각적 효과]],1,0)),1,0)</f>
        <v>0</v>
      </c>
      <c r="S171" s="34">
        <f>IF(AND(IF('차트 정리 표'!$Q$19 = 표메인[[#This Row],[연령대]], 1, 0),IF('차트 정리 표'!$J$23=표메인[[#This Row],[타격감
시각적 효과]],1,0)),1,0)</f>
        <v>0</v>
      </c>
      <c r="T171" s="34">
        <f>IF(AND(IF('차트 정리 표'!$Q$25 = 표메인[[#This Row],[연령대]], 1, 0),IF('차트 정리 표'!$J$26=표메인[게임몰입도
청각적 효과],1,0)),1,0)</f>
        <v>0</v>
      </c>
      <c r="U171" s="34">
        <f>IF(AND(IF('차트 정리 표'!$Q$25 = 표메인[[#This Row],[연령대]], 1, 0),IF('차트 정리 표'!$J$27=표메인[게임몰입도
청각적 효과],1,0)),1,0)</f>
        <v>0</v>
      </c>
      <c r="V171" s="34">
        <f>IF(AND(IF('차트 정리 표'!$Q$25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표'!$Q$2 = 표메인[[#This Row],[연령대]], 1, 0),IF(COUNT(표장르정리[[#This Row],[RPG]]),1,0)), 1, 0)</f>
        <v>0</v>
      </c>
      <c r="B172" s="3">
        <f>IF(AND(IF('차트 정리 표'!$Q$2 = 표메인[[#This Row],[연령대]], 1, 0),IF(COUNT(표장르정리[[#This Row],[AOS]]),1,0)),1,0)</f>
        <v>0</v>
      </c>
      <c r="C172" s="3">
        <f>IF(AND(IF('차트 정리 표'!$Q$2 = 표메인[[#This Row],[연령대]], 1, 0),IF(COUNT(표장르정리[[#This Row],[FPS]]),1,0)),1,0)</f>
        <v>0</v>
      </c>
      <c r="D172" s="3">
        <f>IF(AND(IF('차트 정리 표'!$Q$2 = 표메인[[#This Row],[연령대]], 1, 0),IF(COUNT(표장르정리[[#This Row],[CCG]]),1,0)),1,0)</f>
        <v>0</v>
      </c>
      <c r="E172" s="3">
        <f>IF(AND(IF('차트 정리 표'!$Q$2 = 표메인[[#This Row],[연령대]], 1, 0),IF(COUNT(표장르정리[[#This Row],[Roguelike]]),1,0)),1,0)</f>
        <v>0</v>
      </c>
      <c r="F172" s="3">
        <f>IF(AND(IF('차트 정리 표'!$Q$2 = 표메인[[#This Row],[연령대]], 1, 0),IF(COUNT(표장르정리[[#This Row],[Soulslike]]),1,0)),1,0)</f>
        <v>0</v>
      </c>
      <c r="G172" s="3">
        <f>IF(AND(IF('차트 정리 표'!$Q$2 = 표메인[[#This Row],[연령대]], 1, 0),IF(COUNT(표장르정리[[#This Row],[Rhythm]]),1,0)),1,0)</f>
        <v>0</v>
      </c>
      <c r="H172" s="3">
        <f>IF(AND(IF('차트 정리 표'!$Q$2 = 표메인[[#This Row],[연령대]], 1, 0),IF(COUNT(표장르정리[[#This Row],[Racing]]),1,0)),1,0)</f>
        <v>0</v>
      </c>
      <c r="I172" s="3">
        <f>IF(AND(IF('차트 정리 표'!$Q$2 = 표메인[[#This Row],[연령대]], 1, 0),IF(COUNT(표장르정리[[#This Row],[Sport]]),1,0)),1,0)</f>
        <v>0</v>
      </c>
      <c r="J172" s="3">
        <f>IF(AND(IF('차트 정리 표'!$Q$2 = 표메인[[#This Row],[연령대]], 1, 0),IF(COUNT(표장르정리[[#This Row],[Stealth]]),1,0)),1,0)</f>
        <v>0</v>
      </c>
      <c r="K172" s="3">
        <f>IF(AND(IF('차트 정리 표'!$Q$2 = 표메인[[#This Row],[연령대]], 1, 0),IF(COUNT(표장르정리[[#This Row],[Strategy]]),1,0)),1,0)</f>
        <v>0</v>
      </c>
      <c r="L172" s="3">
        <f>IF(AND(IF('차트 정리 표'!$Q$2 = 표메인[[#This Row],[연령대]], 1, 0),IF(COUNT(표장르정리[[#This Row],[Puzzle]]),1,0)),1,0)</f>
        <v>0</v>
      </c>
      <c r="M172" s="3">
        <f>IF(AND(IF('차트 정리 표'!$Q$2 = 표메인[[#This Row],[연령대]], 1, 0),IF(COUNT(표장르정리[[#This Row],[Board]]),1,0)),1,0)</f>
        <v>0</v>
      </c>
      <c r="N172" s="3">
        <f>IF(AND(IF('차트 정리 표'!$Q$2 = 표메인[[#This Row],[연령대]], 1, 0),IF(COUNT(표장르정리[[#This Row],[Arcade]]),1,0)),1,0)</f>
        <v>0</v>
      </c>
      <c r="O172" s="3">
        <f>IF(AND(IF('차트 정리 표'!$Q$2 = 표메인[[#This Row],[연령대]], 1, 0),IF(COUNT(표장르정리[[#This Row],[Simulation]]),1,0)),1,0)</f>
        <v>0</v>
      </c>
      <c r="P172" s="34">
        <f>IF(AND(IF('차트 정리 표'!$Q$19 = 표메인[[#This Row],[연령대]], 1, 0),IF('차트 정리 표'!$J$20=표메인[[#This Row],[타격감
시각적 효과]],1,0)),1,0)</f>
        <v>0</v>
      </c>
      <c r="Q172" s="34">
        <f>IF(AND(IF('차트 정리 표'!$Q$19 = 표메인[[#This Row],[연령대]], 1, 0),IF('차트 정리 표'!$J$21=표메인[[#This Row],[타격감
시각적 효과]],1,0)),1,0)</f>
        <v>0</v>
      </c>
      <c r="R172" s="34">
        <f>IF(AND(IF('차트 정리 표'!$Q$19 = 표메인[[#This Row],[연령대]], 1, 0),IF('차트 정리 표'!$J$22=표메인[[#This Row],[타격감
시각적 효과]],1,0)),1,0)</f>
        <v>0</v>
      </c>
      <c r="S172" s="34">
        <f>IF(AND(IF('차트 정리 표'!$Q$19 = 표메인[[#This Row],[연령대]], 1, 0),IF('차트 정리 표'!$J$23=표메인[[#This Row],[타격감
시각적 효과]],1,0)),1,0)</f>
        <v>0</v>
      </c>
      <c r="T172" s="34">
        <f>IF(AND(IF('차트 정리 표'!$Q$25 = 표메인[[#This Row],[연령대]], 1, 0),IF('차트 정리 표'!$J$26=표메인[게임몰입도
청각적 효과],1,0)),1,0)</f>
        <v>0</v>
      </c>
      <c r="U172" s="34">
        <f>IF(AND(IF('차트 정리 표'!$Q$25 = 표메인[[#This Row],[연령대]], 1, 0),IF('차트 정리 표'!$J$27=표메인[게임몰입도
청각적 효과],1,0)),1,0)</f>
        <v>0</v>
      </c>
      <c r="V172" s="34">
        <f>IF(AND(IF('차트 정리 표'!$Q$25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표'!$Q$2 = 표메인[[#This Row],[연령대]], 1, 0),IF(COUNT(표장르정리[[#This Row],[RPG]]),1,0)), 1, 0)</f>
        <v>0</v>
      </c>
      <c r="B173" s="3">
        <f>IF(AND(IF('차트 정리 표'!$Q$2 = 표메인[[#This Row],[연령대]], 1, 0),IF(COUNT(표장르정리[[#This Row],[AOS]]),1,0)),1,0)</f>
        <v>0</v>
      </c>
      <c r="C173" s="3">
        <f>IF(AND(IF('차트 정리 표'!$Q$2 = 표메인[[#This Row],[연령대]], 1, 0),IF(COUNT(표장르정리[[#This Row],[FPS]]),1,0)),1,0)</f>
        <v>0</v>
      </c>
      <c r="D173" s="3">
        <f>IF(AND(IF('차트 정리 표'!$Q$2 = 표메인[[#This Row],[연령대]], 1, 0),IF(COUNT(표장르정리[[#This Row],[CCG]]),1,0)),1,0)</f>
        <v>0</v>
      </c>
      <c r="E173" s="3">
        <f>IF(AND(IF('차트 정리 표'!$Q$2 = 표메인[[#This Row],[연령대]], 1, 0),IF(COUNT(표장르정리[[#This Row],[Roguelike]]),1,0)),1,0)</f>
        <v>0</v>
      </c>
      <c r="F173" s="3">
        <f>IF(AND(IF('차트 정리 표'!$Q$2 = 표메인[[#This Row],[연령대]], 1, 0),IF(COUNT(표장르정리[[#This Row],[Soulslike]]),1,0)),1,0)</f>
        <v>0</v>
      </c>
      <c r="G173" s="3">
        <f>IF(AND(IF('차트 정리 표'!$Q$2 = 표메인[[#This Row],[연령대]], 1, 0),IF(COUNT(표장르정리[[#This Row],[Rhythm]]),1,0)),1,0)</f>
        <v>0</v>
      </c>
      <c r="H173" s="3">
        <f>IF(AND(IF('차트 정리 표'!$Q$2 = 표메인[[#This Row],[연령대]], 1, 0),IF(COUNT(표장르정리[[#This Row],[Racing]]),1,0)),1,0)</f>
        <v>0</v>
      </c>
      <c r="I173" s="3">
        <f>IF(AND(IF('차트 정리 표'!$Q$2 = 표메인[[#This Row],[연령대]], 1, 0),IF(COUNT(표장르정리[[#This Row],[Sport]]),1,0)),1,0)</f>
        <v>0</v>
      </c>
      <c r="J173" s="3">
        <f>IF(AND(IF('차트 정리 표'!$Q$2 = 표메인[[#This Row],[연령대]], 1, 0),IF(COUNT(표장르정리[[#This Row],[Stealth]]),1,0)),1,0)</f>
        <v>0</v>
      </c>
      <c r="K173" s="3">
        <f>IF(AND(IF('차트 정리 표'!$Q$2 = 표메인[[#This Row],[연령대]], 1, 0),IF(COUNT(표장르정리[[#This Row],[Strategy]]),1,0)),1,0)</f>
        <v>0</v>
      </c>
      <c r="L173" s="3">
        <f>IF(AND(IF('차트 정리 표'!$Q$2 = 표메인[[#This Row],[연령대]], 1, 0),IF(COUNT(표장르정리[[#This Row],[Puzzle]]),1,0)),1,0)</f>
        <v>0</v>
      </c>
      <c r="M173" s="3">
        <f>IF(AND(IF('차트 정리 표'!$Q$2 = 표메인[[#This Row],[연령대]], 1, 0),IF(COUNT(표장르정리[[#This Row],[Board]]),1,0)),1,0)</f>
        <v>0</v>
      </c>
      <c r="N173" s="3">
        <f>IF(AND(IF('차트 정리 표'!$Q$2 = 표메인[[#This Row],[연령대]], 1, 0),IF(COUNT(표장르정리[[#This Row],[Arcade]]),1,0)),1,0)</f>
        <v>0</v>
      </c>
      <c r="O173" s="3">
        <f>IF(AND(IF('차트 정리 표'!$Q$2 = 표메인[[#This Row],[연령대]], 1, 0),IF(COUNT(표장르정리[[#This Row],[Simulation]]),1,0)),1,0)</f>
        <v>0</v>
      </c>
      <c r="P173" s="34">
        <f>IF(AND(IF('차트 정리 표'!$Q$19 = 표메인[[#This Row],[연령대]], 1, 0),IF('차트 정리 표'!$J$20=표메인[[#This Row],[타격감
시각적 효과]],1,0)),1,0)</f>
        <v>0</v>
      </c>
      <c r="Q173" s="34">
        <f>IF(AND(IF('차트 정리 표'!$Q$19 = 표메인[[#This Row],[연령대]], 1, 0),IF('차트 정리 표'!$J$21=표메인[[#This Row],[타격감
시각적 효과]],1,0)),1,0)</f>
        <v>0</v>
      </c>
      <c r="R173" s="34">
        <f>IF(AND(IF('차트 정리 표'!$Q$19 = 표메인[[#This Row],[연령대]], 1, 0),IF('차트 정리 표'!$J$22=표메인[[#This Row],[타격감
시각적 효과]],1,0)),1,0)</f>
        <v>0</v>
      </c>
      <c r="S173" s="34">
        <f>IF(AND(IF('차트 정리 표'!$Q$19 = 표메인[[#This Row],[연령대]], 1, 0),IF('차트 정리 표'!$J$23=표메인[[#This Row],[타격감
시각적 효과]],1,0)),1,0)</f>
        <v>0</v>
      </c>
      <c r="T173" s="34">
        <f>IF(AND(IF('차트 정리 표'!$Q$25 = 표메인[[#This Row],[연령대]], 1, 0),IF('차트 정리 표'!$J$26=표메인[게임몰입도
청각적 효과],1,0)),1,0)</f>
        <v>0</v>
      </c>
      <c r="U173" s="34">
        <f>IF(AND(IF('차트 정리 표'!$Q$25 = 표메인[[#This Row],[연령대]], 1, 0),IF('차트 정리 표'!$J$27=표메인[게임몰입도
청각적 효과],1,0)),1,0)</f>
        <v>0</v>
      </c>
      <c r="V173" s="34">
        <f>IF(AND(IF('차트 정리 표'!$Q$25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표'!$Q$2 = 표메인[[#This Row],[연령대]], 1, 0),IF(COUNT(표장르정리[[#This Row],[RPG]]),1,0)), 1, 0)</f>
        <v>0</v>
      </c>
      <c r="B174" s="3">
        <f>IF(AND(IF('차트 정리 표'!$Q$2 = 표메인[[#This Row],[연령대]], 1, 0),IF(COUNT(표장르정리[[#This Row],[AOS]]),1,0)),1,0)</f>
        <v>0</v>
      </c>
      <c r="C174" s="3">
        <f>IF(AND(IF('차트 정리 표'!$Q$2 = 표메인[[#This Row],[연령대]], 1, 0),IF(COUNT(표장르정리[[#This Row],[FPS]]),1,0)),1,0)</f>
        <v>0</v>
      </c>
      <c r="D174" s="3">
        <f>IF(AND(IF('차트 정리 표'!$Q$2 = 표메인[[#This Row],[연령대]], 1, 0),IF(COUNT(표장르정리[[#This Row],[CCG]]),1,0)),1,0)</f>
        <v>0</v>
      </c>
      <c r="E174" s="3">
        <f>IF(AND(IF('차트 정리 표'!$Q$2 = 표메인[[#This Row],[연령대]], 1, 0),IF(COUNT(표장르정리[[#This Row],[Roguelike]]),1,0)),1,0)</f>
        <v>0</v>
      </c>
      <c r="F174" s="3">
        <f>IF(AND(IF('차트 정리 표'!$Q$2 = 표메인[[#This Row],[연령대]], 1, 0),IF(COUNT(표장르정리[[#This Row],[Soulslike]]),1,0)),1,0)</f>
        <v>0</v>
      </c>
      <c r="G174" s="3">
        <f>IF(AND(IF('차트 정리 표'!$Q$2 = 표메인[[#This Row],[연령대]], 1, 0),IF(COUNT(표장르정리[[#This Row],[Rhythm]]),1,0)),1,0)</f>
        <v>0</v>
      </c>
      <c r="H174" s="3">
        <f>IF(AND(IF('차트 정리 표'!$Q$2 = 표메인[[#This Row],[연령대]], 1, 0),IF(COUNT(표장르정리[[#This Row],[Racing]]),1,0)),1,0)</f>
        <v>0</v>
      </c>
      <c r="I174" s="3">
        <f>IF(AND(IF('차트 정리 표'!$Q$2 = 표메인[[#This Row],[연령대]], 1, 0),IF(COUNT(표장르정리[[#This Row],[Sport]]),1,0)),1,0)</f>
        <v>0</v>
      </c>
      <c r="J174" s="3">
        <f>IF(AND(IF('차트 정리 표'!$Q$2 = 표메인[[#This Row],[연령대]], 1, 0),IF(COUNT(표장르정리[[#This Row],[Stealth]]),1,0)),1,0)</f>
        <v>0</v>
      </c>
      <c r="K174" s="3">
        <f>IF(AND(IF('차트 정리 표'!$Q$2 = 표메인[[#This Row],[연령대]], 1, 0),IF(COUNT(표장르정리[[#This Row],[Strategy]]),1,0)),1,0)</f>
        <v>0</v>
      </c>
      <c r="L174" s="3">
        <f>IF(AND(IF('차트 정리 표'!$Q$2 = 표메인[[#This Row],[연령대]], 1, 0),IF(COUNT(표장르정리[[#This Row],[Puzzle]]),1,0)),1,0)</f>
        <v>0</v>
      </c>
      <c r="M174" s="3">
        <f>IF(AND(IF('차트 정리 표'!$Q$2 = 표메인[[#This Row],[연령대]], 1, 0),IF(COUNT(표장르정리[[#This Row],[Board]]),1,0)),1,0)</f>
        <v>0</v>
      </c>
      <c r="N174" s="3">
        <f>IF(AND(IF('차트 정리 표'!$Q$2 = 표메인[[#This Row],[연령대]], 1, 0),IF(COUNT(표장르정리[[#This Row],[Arcade]]),1,0)),1,0)</f>
        <v>0</v>
      </c>
      <c r="O174" s="3">
        <f>IF(AND(IF('차트 정리 표'!$Q$2 = 표메인[[#This Row],[연령대]], 1, 0),IF(COUNT(표장르정리[[#This Row],[Simulation]]),1,0)),1,0)</f>
        <v>0</v>
      </c>
      <c r="P174" s="34">
        <f>IF(AND(IF('차트 정리 표'!$Q$19 = 표메인[[#This Row],[연령대]], 1, 0),IF('차트 정리 표'!$J$20=표메인[[#This Row],[타격감
시각적 효과]],1,0)),1,0)</f>
        <v>0</v>
      </c>
      <c r="Q174" s="34">
        <f>IF(AND(IF('차트 정리 표'!$Q$19 = 표메인[[#This Row],[연령대]], 1, 0),IF('차트 정리 표'!$J$21=표메인[[#This Row],[타격감
시각적 효과]],1,0)),1,0)</f>
        <v>0</v>
      </c>
      <c r="R174" s="34">
        <f>IF(AND(IF('차트 정리 표'!$Q$19 = 표메인[[#This Row],[연령대]], 1, 0),IF('차트 정리 표'!$J$22=표메인[[#This Row],[타격감
시각적 효과]],1,0)),1,0)</f>
        <v>0</v>
      </c>
      <c r="S174" s="34">
        <f>IF(AND(IF('차트 정리 표'!$Q$19 = 표메인[[#This Row],[연령대]], 1, 0),IF('차트 정리 표'!$J$23=표메인[[#This Row],[타격감
시각적 효과]],1,0)),1,0)</f>
        <v>0</v>
      </c>
      <c r="T174" s="34">
        <f>IF(AND(IF('차트 정리 표'!$Q$25 = 표메인[[#This Row],[연령대]], 1, 0),IF('차트 정리 표'!$J$26=표메인[게임몰입도
청각적 효과],1,0)),1,0)</f>
        <v>0</v>
      </c>
      <c r="U174" s="34">
        <f>IF(AND(IF('차트 정리 표'!$Q$25 = 표메인[[#This Row],[연령대]], 1, 0),IF('차트 정리 표'!$J$27=표메인[게임몰입도
청각적 효과],1,0)),1,0)</f>
        <v>0</v>
      </c>
      <c r="V174" s="34">
        <f>IF(AND(IF('차트 정리 표'!$Q$25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표'!$Q$2 = 표메인[[#This Row],[연령대]], 1, 0),IF(COUNT(표장르정리[[#This Row],[RPG]]),1,0)), 1, 0)</f>
        <v>0</v>
      </c>
      <c r="B175" s="3">
        <f>IF(AND(IF('차트 정리 표'!$Q$2 = 표메인[[#This Row],[연령대]], 1, 0),IF(COUNT(표장르정리[[#This Row],[AOS]]),1,0)),1,0)</f>
        <v>0</v>
      </c>
      <c r="C175" s="3">
        <f>IF(AND(IF('차트 정리 표'!$Q$2 = 표메인[[#This Row],[연령대]], 1, 0),IF(COUNT(표장르정리[[#This Row],[FPS]]),1,0)),1,0)</f>
        <v>0</v>
      </c>
      <c r="D175" s="3">
        <f>IF(AND(IF('차트 정리 표'!$Q$2 = 표메인[[#This Row],[연령대]], 1, 0),IF(COUNT(표장르정리[[#This Row],[CCG]]),1,0)),1,0)</f>
        <v>0</v>
      </c>
      <c r="E175" s="3">
        <f>IF(AND(IF('차트 정리 표'!$Q$2 = 표메인[[#This Row],[연령대]], 1, 0),IF(COUNT(표장르정리[[#This Row],[Roguelike]]),1,0)),1,0)</f>
        <v>0</v>
      </c>
      <c r="F175" s="3">
        <f>IF(AND(IF('차트 정리 표'!$Q$2 = 표메인[[#This Row],[연령대]], 1, 0),IF(COUNT(표장르정리[[#This Row],[Soulslike]]),1,0)),1,0)</f>
        <v>0</v>
      </c>
      <c r="G175" s="3">
        <f>IF(AND(IF('차트 정리 표'!$Q$2 = 표메인[[#This Row],[연령대]], 1, 0),IF(COUNT(표장르정리[[#This Row],[Rhythm]]),1,0)),1,0)</f>
        <v>0</v>
      </c>
      <c r="H175" s="3">
        <f>IF(AND(IF('차트 정리 표'!$Q$2 = 표메인[[#This Row],[연령대]], 1, 0),IF(COUNT(표장르정리[[#This Row],[Racing]]),1,0)),1,0)</f>
        <v>0</v>
      </c>
      <c r="I175" s="3">
        <f>IF(AND(IF('차트 정리 표'!$Q$2 = 표메인[[#This Row],[연령대]], 1, 0),IF(COUNT(표장르정리[[#This Row],[Sport]]),1,0)),1,0)</f>
        <v>0</v>
      </c>
      <c r="J175" s="3">
        <f>IF(AND(IF('차트 정리 표'!$Q$2 = 표메인[[#This Row],[연령대]], 1, 0),IF(COUNT(표장르정리[[#This Row],[Stealth]]),1,0)),1,0)</f>
        <v>0</v>
      </c>
      <c r="K175" s="3">
        <f>IF(AND(IF('차트 정리 표'!$Q$2 = 표메인[[#This Row],[연령대]], 1, 0),IF(COUNT(표장르정리[[#This Row],[Strategy]]),1,0)),1,0)</f>
        <v>0</v>
      </c>
      <c r="L175" s="3">
        <f>IF(AND(IF('차트 정리 표'!$Q$2 = 표메인[[#This Row],[연령대]], 1, 0),IF(COUNT(표장르정리[[#This Row],[Puzzle]]),1,0)),1,0)</f>
        <v>0</v>
      </c>
      <c r="M175" s="3">
        <f>IF(AND(IF('차트 정리 표'!$Q$2 = 표메인[[#This Row],[연령대]], 1, 0),IF(COUNT(표장르정리[[#This Row],[Board]]),1,0)),1,0)</f>
        <v>0</v>
      </c>
      <c r="N175" s="3">
        <f>IF(AND(IF('차트 정리 표'!$Q$2 = 표메인[[#This Row],[연령대]], 1, 0),IF(COUNT(표장르정리[[#This Row],[Arcade]]),1,0)),1,0)</f>
        <v>0</v>
      </c>
      <c r="O175" s="3">
        <f>IF(AND(IF('차트 정리 표'!$Q$2 = 표메인[[#This Row],[연령대]], 1, 0),IF(COUNT(표장르정리[[#This Row],[Simulation]]),1,0)),1,0)</f>
        <v>0</v>
      </c>
      <c r="P175" s="34">
        <f>IF(AND(IF('차트 정리 표'!$Q$19 = 표메인[[#This Row],[연령대]], 1, 0),IF('차트 정리 표'!$J$20=표메인[[#This Row],[타격감
시각적 효과]],1,0)),1,0)</f>
        <v>0</v>
      </c>
      <c r="Q175" s="34">
        <f>IF(AND(IF('차트 정리 표'!$Q$19 = 표메인[[#This Row],[연령대]], 1, 0),IF('차트 정리 표'!$J$21=표메인[[#This Row],[타격감
시각적 효과]],1,0)),1,0)</f>
        <v>0</v>
      </c>
      <c r="R175" s="34">
        <f>IF(AND(IF('차트 정리 표'!$Q$19 = 표메인[[#This Row],[연령대]], 1, 0),IF('차트 정리 표'!$J$22=표메인[[#This Row],[타격감
시각적 효과]],1,0)),1,0)</f>
        <v>0</v>
      </c>
      <c r="S175" s="34">
        <f>IF(AND(IF('차트 정리 표'!$Q$19 = 표메인[[#This Row],[연령대]], 1, 0),IF('차트 정리 표'!$J$23=표메인[[#This Row],[타격감
시각적 효과]],1,0)),1,0)</f>
        <v>0</v>
      </c>
      <c r="T175" s="34">
        <f>IF(AND(IF('차트 정리 표'!$Q$25 = 표메인[[#This Row],[연령대]], 1, 0),IF('차트 정리 표'!$J$26=표메인[게임몰입도
청각적 효과],1,0)),1,0)</f>
        <v>0</v>
      </c>
      <c r="U175" s="34">
        <f>IF(AND(IF('차트 정리 표'!$Q$25 = 표메인[[#This Row],[연령대]], 1, 0),IF('차트 정리 표'!$J$27=표메인[게임몰입도
청각적 효과],1,0)),1,0)</f>
        <v>0</v>
      </c>
      <c r="V175" s="34">
        <f>IF(AND(IF('차트 정리 표'!$Q$25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표'!$Q$2 = 표메인[[#This Row],[연령대]], 1, 0),IF(COUNT(표장르정리[[#This Row],[RPG]]),1,0)), 1, 0)</f>
        <v>0</v>
      </c>
      <c r="B176" s="3">
        <f>IF(AND(IF('차트 정리 표'!$Q$2 = 표메인[[#This Row],[연령대]], 1, 0),IF(COUNT(표장르정리[[#This Row],[AOS]]),1,0)),1,0)</f>
        <v>0</v>
      </c>
      <c r="C176" s="3">
        <f>IF(AND(IF('차트 정리 표'!$Q$2 = 표메인[[#This Row],[연령대]], 1, 0),IF(COUNT(표장르정리[[#This Row],[FPS]]),1,0)),1,0)</f>
        <v>0</v>
      </c>
      <c r="D176" s="3">
        <f>IF(AND(IF('차트 정리 표'!$Q$2 = 표메인[[#This Row],[연령대]], 1, 0),IF(COUNT(표장르정리[[#This Row],[CCG]]),1,0)),1,0)</f>
        <v>0</v>
      </c>
      <c r="E176" s="3">
        <f>IF(AND(IF('차트 정리 표'!$Q$2 = 표메인[[#This Row],[연령대]], 1, 0),IF(COUNT(표장르정리[[#This Row],[Roguelike]]),1,0)),1,0)</f>
        <v>0</v>
      </c>
      <c r="F176" s="3">
        <f>IF(AND(IF('차트 정리 표'!$Q$2 = 표메인[[#This Row],[연령대]], 1, 0),IF(COUNT(표장르정리[[#This Row],[Soulslike]]),1,0)),1,0)</f>
        <v>0</v>
      </c>
      <c r="G176" s="3">
        <f>IF(AND(IF('차트 정리 표'!$Q$2 = 표메인[[#This Row],[연령대]], 1, 0),IF(COUNT(표장르정리[[#This Row],[Rhythm]]),1,0)),1,0)</f>
        <v>0</v>
      </c>
      <c r="H176" s="3">
        <f>IF(AND(IF('차트 정리 표'!$Q$2 = 표메인[[#This Row],[연령대]], 1, 0),IF(COUNT(표장르정리[[#This Row],[Racing]]),1,0)),1,0)</f>
        <v>0</v>
      </c>
      <c r="I176" s="3">
        <f>IF(AND(IF('차트 정리 표'!$Q$2 = 표메인[[#This Row],[연령대]], 1, 0),IF(COUNT(표장르정리[[#This Row],[Sport]]),1,0)),1,0)</f>
        <v>0</v>
      </c>
      <c r="J176" s="3">
        <f>IF(AND(IF('차트 정리 표'!$Q$2 = 표메인[[#This Row],[연령대]], 1, 0),IF(COUNT(표장르정리[[#This Row],[Stealth]]),1,0)),1,0)</f>
        <v>0</v>
      </c>
      <c r="K176" s="3">
        <f>IF(AND(IF('차트 정리 표'!$Q$2 = 표메인[[#This Row],[연령대]], 1, 0),IF(COUNT(표장르정리[[#This Row],[Strategy]]),1,0)),1,0)</f>
        <v>0</v>
      </c>
      <c r="L176" s="3">
        <f>IF(AND(IF('차트 정리 표'!$Q$2 = 표메인[[#This Row],[연령대]], 1, 0),IF(COUNT(표장르정리[[#This Row],[Puzzle]]),1,0)),1,0)</f>
        <v>0</v>
      </c>
      <c r="M176" s="3">
        <f>IF(AND(IF('차트 정리 표'!$Q$2 = 표메인[[#This Row],[연령대]], 1, 0),IF(COUNT(표장르정리[[#This Row],[Board]]),1,0)),1,0)</f>
        <v>0</v>
      </c>
      <c r="N176" s="3">
        <f>IF(AND(IF('차트 정리 표'!$Q$2 = 표메인[[#This Row],[연령대]], 1, 0),IF(COUNT(표장르정리[[#This Row],[Arcade]]),1,0)),1,0)</f>
        <v>0</v>
      </c>
      <c r="O176" s="3">
        <f>IF(AND(IF('차트 정리 표'!$Q$2 = 표메인[[#This Row],[연령대]], 1, 0),IF(COUNT(표장르정리[[#This Row],[Simulation]]),1,0)),1,0)</f>
        <v>0</v>
      </c>
      <c r="P176" s="34">
        <f>IF(AND(IF('차트 정리 표'!$Q$19 = 표메인[[#This Row],[연령대]], 1, 0),IF('차트 정리 표'!$J$20=표메인[[#This Row],[타격감
시각적 효과]],1,0)),1,0)</f>
        <v>0</v>
      </c>
      <c r="Q176" s="34">
        <f>IF(AND(IF('차트 정리 표'!$Q$19 = 표메인[[#This Row],[연령대]], 1, 0),IF('차트 정리 표'!$J$21=표메인[[#This Row],[타격감
시각적 효과]],1,0)),1,0)</f>
        <v>0</v>
      </c>
      <c r="R176" s="34">
        <f>IF(AND(IF('차트 정리 표'!$Q$19 = 표메인[[#This Row],[연령대]], 1, 0),IF('차트 정리 표'!$J$22=표메인[[#This Row],[타격감
시각적 효과]],1,0)),1,0)</f>
        <v>0</v>
      </c>
      <c r="S176" s="34">
        <f>IF(AND(IF('차트 정리 표'!$Q$19 = 표메인[[#This Row],[연령대]], 1, 0),IF('차트 정리 표'!$J$23=표메인[[#This Row],[타격감
시각적 효과]],1,0)),1,0)</f>
        <v>0</v>
      </c>
      <c r="T176" s="34">
        <f>IF(AND(IF('차트 정리 표'!$Q$25 = 표메인[[#This Row],[연령대]], 1, 0),IF('차트 정리 표'!$J$26=표메인[게임몰입도
청각적 효과],1,0)),1,0)</f>
        <v>0</v>
      </c>
      <c r="U176" s="34">
        <f>IF(AND(IF('차트 정리 표'!$Q$25 = 표메인[[#This Row],[연령대]], 1, 0),IF('차트 정리 표'!$J$27=표메인[게임몰입도
청각적 효과],1,0)),1,0)</f>
        <v>0</v>
      </c>
      <c r="V176" s="34">
        <f>IF(AND(IF('차트 정리 표'!$Q$25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표'!$Q$2 = 표메인[[#This Row],[연령대]], 1, 0),IF(COUNT(표장르정리[[#This Row],[RPG]]),1,0)), 1, 0)</f>
        <v>0</v>
      </c>
      <c r="B177" s="3">
        <f>IF(AND(IF('차트 정리 표'!$Q$2 = 표메인[[#This Row],[연령대]], 1, 0),IF(COUNT(표장르정리[[#This Row],[AOS]]),1,0)),1,0)</f>
        <v>0</v>
      </c>
      <c r="C177" s="3">
        <f>IF(AND(IF('차트 정리 표'!$Q$2 = 표메인[[#This Row],[연령대]], 1, 0),IF(COUNT(표장르정리[[#This Row],[FPS]]),1,0)),1,0)</f>
        <v>0</v>
      </c>
      <c r="D177" s="3">
        <f>IF(AND(IF('차트 정리 표'!$Q$2 = 표메인[[#This Row],[연령대]], 1, 0),IF(COUNT(표장르정리[[#This Row],[CCG]]),1,0)),1,0)</f>
        <v>0</v>
      </c>
      <c r="E177" s="3">
        <f>IF(AND(IF('차트 정리 표'!$Q$2 = 표메인[[#This Row],[연령대]], 1, 0),IF(COUNT(표장르정리[[#This Row],[Roguelike]]),1,0)),1,0)</f>
        <v>0</v>
      </c>
      <c r="F177" s="3">
        <f>IF(AND(IF('차트 정리 표'!$Q$2 = 표메인[[#This Row],[연령대]], 1, 0),IF(COUNT(표장르정리[[#This Row],[Soulslike]]),1,0)),1,0)</f>
        <v>0</v>
      </c>
      <c r="G177" s="3">
        <f>IF(AND(IF('차트 정리 표'!$Q$2 = 표메인[[#This Row],[연령대]], 1, 0),IF(COUNT(표장르정리[[#This Row],[Rhythm]]),1,0)),1,0)</f>
        <v>0</v>
      </c>
      <c r="H177" s="3">
        <f>IF(AND(IF('차트 정리 표'!$Q$2 = 표메인[[#This Row],[연령대]], 1, 0),IF(COUNT(표장르정리[[#This Row],[Racing]]),1,0)),1,0)</f>
        <v>0</v>
      </c>
      <c r="I177" s="3">
        <f>IF(AND(IF('차트 정리 표'!$Q$2 = 표메인[[#This Row],[연령대]], 1, 0),IF(COUNT(표장르정리[[#This Row],[Sport]]),1,0)),1,0)</f>
        <v>0</v>
      </c>
      <c r="J177" s="3">
        <f>IF(AND(IF('차트 정리 표'!$Q$2 = 표메인[[#This Row],[연령대]], 1, 0),IF(COUNT(표장르정리[[#This Row],[Stealth]]),1,0)),1,0)</f>
        <v>0</v>
      </c>
      <c r="K177" s="3">
        <f>IF(AND(IF('차트 정리 표'!$Q$2 = 표메인[[#This Row],[연령대]], 1, 0),IF(COUNT(표장르정리[[#This Row],[Strategy]]),1,0)),1,0)</f>
        <v>0</v>
      </c>
      <c r="L177" s="3">
        <f>IF(AND(IF('차트 정리 표'!$Q$2 = 표메인[[#This Row],[연령대]], 1, 0),IF(COUNT(표장르정리[[#This Row],[Puzzle]]),1,0)),1,0)</f>
        <v>0</v>
      </c>
      <c r="M177" s="3">
        <f>IF(AND(IF('차트 정리 표'!$Q$2 = 표메인[[#This Row],[연령대]], 1, 0),IF(COUNT(표장르정리[[#This Row],[Board]]),1,0)),1,0)</f>
        <v>0</v>
      </c>
      <c r="N177" s="3">
        <f>IF(AND(IF('차트 정리 표'!$Q$2 = 표메인[[#This Row],[연령대]], 1, 0),IF(COUNT(표장르정리[[#This Row],[Arcade]]),1,0)),1,0)</f>
        <v>0</v>
      </c>
      <c r="O177" s="3">
        <f>IF(AND(IF('차트 정리 표'!$Q$2 = 표메인[[#This Row],[연령대]], 1, 0),IF(COUNT(표장르정리[[#This Row],[Simulation]]),1,0)),1,0)</f>
        <v>0</v>
      </c>
      <c r="P177" s="34">
        <f>IF(AND(IF('차트 정리 표'!$Q$19 = 표메인[[#This Row],[연령대]], 1, 0),IF('차트 정리 표'!$J$20=표메인[[#This Row],[타격감
시각적 효과]],1,0)),1,0)</f>
        <v>0</v>
      </c>
      <c r="Q177" s="34">
        <f>IF(AND(IF('차트 정리 표'!$Q$19 = 표메인[[#This Row],[연령대]], 1, 0),IF('차트 정리 표'!$J$21=표메인[[#This Row],[타격감
시각적 효과]],1,0)),1,0)</f>
        <v>0</v>
      </c>
      <c r="R177" s="34">
        <f>IF(AND(IF('차트 정리 표'!$Q$19 = 표메인[[#This Row],[연령대]], 1, 0),IF('차트 정리 표'!$J$22=표메인[[#This Row],[타격감
시각적 효과]],1,0)),1,0)</f>
        <v>0</v>
      </c>
      <c r="S177" s="34">
        <f>IF(AND(IF('차트 정리 표'!$Q$19 = 표메인[[#This Row],[연령대]], 1, 0),IF('차트 정리 표'!$J$23=표메인[[#This Row],[타격감
시각적 효과]],1,0)),1,0)</f>
        <v>0</v>
      </c>
      <c r="T177" s="34">
        <f>IF(AND(IF('차트 정리 표'!$Q$25 = 표메인[[#This Row],[연령대]], 1, 0),IF('차트 정리 표'!$J$26=표메인[게임몰입도
청각적 효과],1,0)),1,0)</f>
        <v>0</v>
      </c>
      <c r="U177" s="34">
        <f>IF(AND(IF('차트 정리 표'!$Q$25 = 표메인[[#This Row],[연령대]], 1, 0),IF('차트 정리 표'!$J$27=표메인[게임몰입도
청각적 효과],1,0)),1,0)</f>
        <v>0</v>
      </c>
      <c r="V177" s="34">
        <f>IF(AND(IF('차트 정리 표'!$Q$25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표'!$Q$2 = 표메인[[#This Row],[연령대]], 1, 0),IF(COUNT(표장르정리[[#This Row],[RPG]]),1,0)), 1, 0)</f>
        <v>0</v>
      </c>
      <c r="B178" s="3">
        <f>IF(AND(IF('차트 정리 표'!$Q$2 = 표메인[[#This Row],[연령대]], 1, 0),IF(COUNT(표장르정리[[#This Row],[AOS]]),1,0)),1,0)</f>
        <v>0</v>
      </c>
      <c r="C178" s="3">
        <f>IF(AND(IF('차트 정리 표'!$Q$2 = 표메인[[#This Row],[연령대]], 1, 0),IF(COUNT(표장르정리[[#This Row],[FPS]]),1,0)),1,0)</f>
        <v>0</v>
      </c>
      <c r="D178" s="3">
        <f>IF(AND(IF('차트 정리 표'!$Q$2 = 표메인[[#This Row],[연령대]], 1, 0),IF(COUNT(표장르정리[[#This Row],[CCG]]),1,0)),1,0)</f>
        <v>0</v>
      </c>
      <c r="E178" s="3">
        <f>IF(AND(IF('차트 정리 표'!$Q$2 = 표메인[[#This Row],[연령대]], 1, 0),IF(COUNT(표장르정리[[#This Row],[Roguelike]]),1,0)),1,0)</f>
        <v>0</v>
      </c>
      <c r="F178" s="3">
        <f>IF(AND(IF('차트 정리 표'!$Q$2 = 표메인[[#This Row],[연령대]], 1, 0),IF(COUNT(표장르정리[[#This Row],[Soulslike]]),1,0)),1,0)</f>
        <v>0</v>
      </c>
      <c r="G178" s="3">
        <f>IF(AND(IF('차트 정리 표'!$Q$2 = 표메인[[#This Row],[연령대]], 1, 0),IF(COUNT(표장르정리[[#This Row],[Rhythm]]),1,0)),1,0)</f>
        <v>0</v>
      </c>
      <c r="H178" s="3">
        <f>IF(AND(IF('차트 정리 표'!$Q$2 = 표메인[[#This Row],[연령대]], 1, 0),IF(COUNT(표장르정리[[#This Row],[Racing]]),1,0)),1,0)</f>
        <v>0</v>
      </c>
      <c r="I178" s="3">
        <f>IF(AND(IF('차트 정리 표'!$Q$2 = 표메인[[#This Row],[연령대]], 1, 0),IF(COUNT(표장르정리[[#This Row],[Sport]]),1,0)),1,0)</f>
        <v>0</v>
      </c>
      <c r="J178" s="3">
        <f>IF(AND(IF('차트 정리 표'!$Q$2 = 표메인[[#This Row],[연령대]], 1, 0),IF(COUNT(표장르정리[[#This Row],[Stealth]]),1,0)),1,0)</f>
        <v>0</v>
      </c>
      <c r="K178" s="3">
        <f>IF(AND(IF('차트 정리 표'!$Q$2 = 표메인[[#This Row],[연령대]], 1, 0),IF(COUNT(표장르정리[[#This Row],[Strategy]]),1,0)),1,0)</f>
        <v>0</v>
      </c>
      <c r="L178" s="3">
        <f>IF(AND(IF('차트 정리 표'!$Q$2 = 표메인[[#This Row],[연령대]], 1, 0),IF(COUNT(표장르정리[[#This Row],[Puzzle]]),1,0)),1,0)</f>
        <v>0</v>
      </c>
      <c r="M178" s="3">
        <f>IF(AND(IF('차트 정리 표'!$Q$2 = 표메인[[#This Row],[연령대]], 1, 0),IF(COUNT(표장르정리[[#This Row],[Board]]),1,0)),1,0)</f>
        <v>0</v>
      </c>
      <c r="N178" s="3">
        <f>IF(AND(IF('차트 정리 표'!$Q$2 = 표메인[[#This Row],[연령대]], 1, 0),IF(COUNT(표장르정리[[#This Row],[Arcade]]),1,0)),1,0)</f>
        <v>0</v>
      </c>
      <c r="O178" s="3">
        <f>IF(AND(IF('차트 정리 표'!$Q$2 = 표메인[[#This Row],[연령대]], 1, 0),IF(COUNT(표장르정리[[#This Row],[Simulation]]),1,0)),1,0)</f>
        <v>0</v>
      </c>
      <c r="P178" s="34">
        <f>IF(AND(IF('차트 정리 표'!$Q$19 = 표메인[[#This Row],[연령대]], 1, 0),IF('차트 정리 표'!$J$20=표메인[[#This Row],[타격감
시각적 효과]],1,0)),1,0)</f>
        <v>0</v>
      </c>
      <c r="Q178" s="34">
        <f>IF(AND(IF('차트 정리 표'!$Q$19 = 표메인[[#This Row],[연령대]], 1, 0),IF('차트 정리 표'!$J$21=표메인[[#This Row],[타격감
시각적 효과]],1,0)),1,0)</f>
        <v>0</v>
      </c>
      <c r="R178" s="34">
        <f>IF(AND(IF('차트 정리 표'!$Q$19 = 표메인[[#This Row],[연령대]], 1, 0),IF('차트 정리 표'!$J$22=표메인[[#This Row],[타격감
시각적 효과]],1,0)),1,0)</f>
        <v>0</v>
      </c>
      <c r="S178" s="34">
        <f>IF(AND(IF('차트 정리 표'!$Q$19 = 표메인[[#This Row],[연령대]], 1, 0),IF('차트 정리 표'!$J$23=표메인[[#This Row],[타격감
시각적 효과]],1,0)),1,0)</f>
        <v>0</v>
      </c>
      <c r="T178" s="34">
        <f>IF(AND(IF('차트 정리 표'!$Q$25 = 표메인[[#This Row],[연령대]], 1, 0),IF('차트 정리 표'!$J$26=표메인[게임몰입도
청각적 효과],1,0)),1,0)</f>
        <v>0</v>
      </c>
      <c r="U178" s="34">
        <f>IF(AND(IF('차트 정리 표'!$Q$25 = 표메인[[#This Row],[연령대]], 1, 0),IF('차트 정리 표'!$J$27=표메인[게임몰입도
청각적 효과],1,0)),1,0)</f>
        <v>0</v>
      </c>
      <c r="V178" s="34">
        <f>IF(AND(IF('차트 정리 표'!$Q$25 = 표메인[[#This Row],[연령대]], 1, 0),IF('차트 정리 표'!$J$28=표메인[게임몰입도
청각적 효과],1,0)),1,0)</f>
        <v>0</v>
      </c>
    </row>
    <row r="179" spans="1:22" x14ac:dyDescent="0.3">
      <c r="A179" s="3">
        <f>IF(AND(IF('차트 정리 표'!$Q$2 = 표메인[[#This Row],[연령대]], 1, 0),IF(COUNT(표장르정리[[#This Row],[RPG]]),1,0)), 1, 0)</f>
        <v>0</v>
      </c>
      <c r="B179" s="3">
        <f>IF(AND(IF('차트 정리 표'!$Q$2 = 표메인[[#This Row],[연령대]], 1, 0),IF(COUNT(표장르정리[[#This Row],[AOS]]),1,0)),1,0)</f>
        <v>0</v>
      </c>
      <c r="C179" s="3">
        <f>IF(AND(IF('차트 정리 표'!$Q$2 = 표메인[[#This Row],[연령대]], 1, 0),IF(COUNT(표장르정리[[#This Row],[FPS]]),1,0)),1,0)</f>
        <v>0</v>
      </c>
      <c r="D179" s="3">
        <f>IF(AND(IF('차트 정리 표'!$Q$2 = 표메인[[#This Row],[연령대]], 1, 0),IF(COUNT(표장르정리[[#This Row],[CCG]]),1,0)),1,0)</f>
        <v>0</v>
      </c>
      <c r="E179" s="3">
        <f>IF(AND(IF('차트 정리 표'!$Q$2 = 표메인[[#This Row],[연령대]], 1, 0),IF(COUNT(표장르정리[[#This Row],[Roguelike]]),1,0)),1,0)</f>
        <v>0</v>
      </c>
      <c r="F179" s="3">
        <f>IF(AND(IF('차트 정리 표'!$Q$2 = 표메인[[#This Row],[연령대]], 1, 0),IF(COUNT(표장르정리[[#This Row],[Soulslike]]),1,0)),1,0)</f>
        <v>0</v>
      </c>
      <c r="G179" s="3">
        <f>IF(AND(IF('차트 정리 표'!$Q$2 = 표메인[[#This Row],[연령대]], 1, 0),IF(COUNT(표장르정리[[#This Row],[Rhythm]]),1,0)),1,0)</f>
        <v>0</v>
      </c>
      <c r="H179" s="3">
        <f>IF(AND(IF('차트 정리 표'!$Q$2 = 표메인[[#This Row],[연령대]], 1, 0),IF(COUNT(표장르정리[[#This Row],[Racing]]),1,0)),1,0)</f>
        <v>0</v>
      </c>
      <c r="I179" s="3">
        <f>IF(AND(IF('차트 정리 표'!$Q$2 = 표메인[[#This Row],[연령대]], 1, 0),IF(COUNT(표장르정리[[#This Row],[Sport]]),1,0)),1,0)</f>
        <v>0</v>
      </c>
      <c r="J179" s="3">
        <f>IF(AND(IF('차트 정리 표'!$Q$2 = 표메인[[#This Row],[연령대]], 1, 0),IF(COUNT(표장르정리[[#This Row],[Stealth]]),1,0)),1,0)</f>
        <v>0</v>
      </c>
      <c r="K179" s="3">
        <f>IF(AND(IF('차트 정리 표'!$Q$2 = 표메인[[#This Row],[연령대]], 1, 0),IF(COUNT(표장르정리[[#This Row],[Strategy]]),1,0)),1,0)</f>
        <v>0</v>
      </c>
      <c r="L179" s="3">
        <f>IF(AND(IF('차트 정리 표'!$Q$2 = 표메인[[#This Row],[연령대]], 1, 0),IF(COUNT(표장르정리[[#This Row],[Puzzle]]),1,0)),1,0)</f>
        <v>0</v>
      </c>
      <c r="M179" s="3">
        <f>IF(AND(IF('차트 정리 표'!$Q$2 = 표메인[[#This Row],[연령대]], 1, 0),IF(COUNT(표장르정리[[#This Row],[Board]]),1,0)),1,0)</f>
        <v>0</v>
      </c>
      <c r="N179" s="3">
        <f>IF(AND(IF('차트 정리 표'!$Q$2 = 표메인[[#This Row],[연령대]], 1, 0),IF(COUNT(표장르정리[[#This Row],[Arcade]]),1,0)),1,0)</f>
        <v>0</v>
      </c>
      <c r="O179" s="3">
        <f>IF(AND(IF('차트 정리 표'!$Q$2 = 표메인[[#This Row],[연령대]], 1, 0),IF(COUNT(표장르정리[[#This Row],[Simulation]]),1,0)),1,0)</f>
        <v>0</v>
      </c>
      <c r="P179" s="34">
        <f>IF(AND(IF('차트 정리 표'!$Q$19 = 표메인[[#This Row],[연령대]], 1, 0),IF('차트 정리 표'!$J$20=표메인[[#This Row],[타격감
시각적 효과]],1,0)),1,0)</f>
        <v>0</v>
      </c>
      <c r="Q179" s="34">
        <f>IF(AND(IF('차트 정리 표'!$Q$19 = 표메인[[#This Row],[연령대]], 1, 0),IF('차트 정리 표'!$J$21=표메인[[#This Row],[타격감
시각적 효과]],1,0)),1,0)</f>
        <v>0</v>
      </c>
      <c r="R179" s="34">
        <f>IF(AND(IF('차트 정리 표'!$Q$19 = 표메인[[#This Row],[연령대]], 1, 0),IF('차트 정리 표'!$J$22=표메인[[#This Row],[타격감
시각적 효과]],1,0)),1,0)</f>
        <v>0</v>
      </c>
      <c r="S179" s="34">
        <f>IF(AND(IF('차트 정리 표'!$Q$19 = 표메인[[#This Row],[연령대]], 1, 0),IF('차트 정리 표'!$J$23=표메인[[#This Row],[타격감
시각적 효과]],1,0)),1,0)</f>
        <v>0</v>
      </c>
      <c r="T179" s="34">
        <f>IF(AND(IF('차트 정리 표'!$Q$25 = 표메인[[#This Row],[연령대]], 1, 0),IF('차트 정리 표'!$J$26=표메인[게임몰입도
청각적 효과],1,0)),1,0)</f>
        <v>0</v>
      </c>
      <c r="U179" s="34">
        <f>IF(AND(IF('차트 정리 표'!$Q$25 = 표메인[[#This Row],[연령대]], 1, 0),IF('차트 정리 표'!$J$27=표메인[게임몰입도
청각적 효과],1,0)),1,0)</f>
        <v>0</v>
      </c>
      <c r="V179" s="34">
        <f>IF(AND(IF('차트 정리 표'!$Q$25 = 표메인[[#This Row],[연령대]], 1, 0),IF('차트 정리 표'!$J$28=표메인[게임몰입도
청각적 효과],1,0)),1,0)</f>
        <v>0</v>
      </c>
    </row>
    <row r="180" spans="1:22" x14ac:dyDescent="0.3">
      <c r="A180" s="3">
        <f>IF(AND(IF('차트 정리 표'!$Q$2 = 표메인[[#This Row],[연령대]], 1, 0),IF(COUNT(표장르정리[[#This Row],[RPG]]),1,0)), 1, 0)</f>
        <v>0</v>
      </c>
      <c r="B180" s="3">
        <f>IF(AND(IF('차트 정리 표'!$Q$2 = 표메인[[#This Row],[연령대]], 1, 0),IF(COUNT(표장르정리[[#This Row],[AOS]]),1,0)),1,0)</f>
        <v>0</v>
      </c>
      <c r="C180" s="3">
        <f>IF(AND(IF('차트 정리 표'!$Q$2 = 표메인[[#This Row],[연령대]], 1, 0),IF(COUNT(표장르정리[[#This Row],[FPS]]),1,0)),1,0)</f>
        <v>0</v>
      </c>
      <c r="D180" s="3">
        <f>IF(AND(IF('차트 정리 표'!$Q$2 = 표메인[[#This Row],[연령대]], 1, 0),IF(COUNT(표장르정리[[#This Row],[CCG]]),1,0)),1,0)</f>
        <v>0</v>
      </c>
      <c r="E180" s="3">
        <f>IF(AND(IF('차트 정리 표'!$Q$2 = 표메인[[#This Row],[연령대]], 1, 0),IF(COUNT(표장르정리[[#This Row],[Roguelike]]),1,0)),1,0)</f>
        <v>0</v>
      </c>
      <c r="F180" s="3">
        <f>IF(AND(IF('차트 정리 표'!$Q$2 = 표메인[[#This Row],[연령대]], 1, 0),IF(COUNT(표장르정리[[#This Row],[Soulslike]]),1,0)),1,0)</f>
        <v>0</v>
      </c>
      <c r="G180" s="3">
        <f>IF(AND(IF('차트 정리 표'!$Q$2 = 표메인[[#This Row],[연령대]], 1, 0),IF(COUNT(표장르정리[[#This Row],[Rhythm]]),1,0)),1,0)</f>
        <v>0</v>
      </c>
      <c r="H180" s="3">
        <f>IF(AND(IF('차트 정리 표'!$Q$2 = 표메인[[#This Row],[연령대]], 1, 0),IF(COUNT(표장르정리[[#This Row],[Racing]]),1,0)),1,0)</f>
        <v>0</v>
      </c>
      <c r="I180" s="3">
        <f>IF(AND(IF('차트 정리 표'!$Q$2 = 표메인[[#This Row],[연령대]], 1, 0),IF(COUNT(표장르정리[[#This Row],[Sport]]),1,0)),1,0)</f>
        <v>0</v>
      </c>
      <c r="J180" s="3">
        <f>IF(AND(IF('차트 정리 표'!$Q$2 = 표메인[[#This Row],[연령대]], 1, 0),IF(COUNT(표장르정리[[#This Row],[Stealth]]),1,0)),1,0)</f>
        <v>0</v>
      </c>
      <c r="K180" s="3">
        <f>IF(AND(IF('차트 정리 표'!$Q$2 = 표메인[[#This Row],[연령대]], 1, 0),IF(COUNT(표장르정리[[#This Row],[Strategy]]),1,0)),1,0)</f>
        <v>0</v>
      </c>
      <c r="L180" s="3">
        <f>IF(AND(IF('차트 정리 표'!$Q$2 = 표메인[[#This Row],[연령대]], 1, 0),IF(COUNT(표장르정리[[#This Row],[Puzzle]]),1,0)),1,0)</f>
        <v>0</v>
      </c>
      <c r="M180" s="3">
        <f>IF(AND(IF('차트 정리 표'!$Q$2 = 표메인[[#This Row],[연령대]], 1, 0),IF(COUNT(표장르정리[[#This Row],[Board]]),1,0)),1,0)</f>
        <v>0</v>
      </c>
      <c r="N180" s="3">
        <f>IF(AND(IF('차트 정리 표'!$Q$2 = 표메인[[#This Row],[연령대]], 1, 0),IF(COUNT(표장르정리[[#This Row],[Arcade]]),1,0)),1,0)</f>
        <v>0</v>
      </c>
      <c r="O180" s="3">
        <f>IF(AND(IF('차트 정리 표'!$Q$2 = 표메인[[#This Row],[연령대]], 1, 0),IF(COUNT(표장르정리[[#This Row],[Simulation]]),1,0)),1,0)</f>
        <v>0</v>
      </c>
      <c r="P180" s="34">
        <f>IF(AND(IF('차트 정리 표'!$Q$19 = 표메인[[#This Row],[연령대]], 1, 0),IF('차트 정리 표'!$J$20=표메인[[#This Row],[타격감
시각적 효과]],1,0)),1,0)</f>
        <v>0</v>
      </c>
      <c r="Q180" s="34">
        <f>IF(AND(IF('차트 정리 표'!$Q$19 = 표메인[[#This Row],[연령대]], 1, 0),IF('차트 정리 표'!$J$21=표메인[[#This Row],[타격감
시각적 효과]],1,0)),1,0)</f>
        <v>0</v>
      </c>
      <c r="R180" s="34">
        <f>IF(AND(IF('차트 정리 표'!$Q$19 = 표메인[[#This Row],[연령대]], 1, 0),IF('차트 정리 표'!$J$22=표메인[[#This Row],[타격감
시각적 효과]],1,0)),1,0)</f>
        <v>0</v>
      </c>
      <c r="S180" s="34">
        <f>IF(AND(IF('차트 정리 표'!$Q$19 = 표메인[[#This Row],[연령대]], 1, 0),IF('차트 정리 표'!$J$23=표메인[[#This Row],[타격감
시각적 효과]],1,0)),1,0)</f>
        <v>0</v>
      </c>
      <c r="T180" s="34">
        <f>IF(AND(IF('차트 정리 표'!$Q$25 = 표메인[[#This Row],[연령대]], 1, 0),IF('차트 정리 표'!$J$26=표메인[게임몰입도
청각적 효과],1,0)),1,0)</f>
        <v>0</v>
      </c>
      <c r="U180" s="34">
        <f>IF(AND(IF('차트 정리 표'!$Q$25 = 표메인[[#This Row],[연령대]], 1, 0),IF('차트 정리 표'!$J$27=표메인[게임몰입도
청각적 효과],1,0)),1,0)</f>
        <v>0</v>
      </c>
      <c r="V180" s="34">
        <f>IF(AND(IF('차트 정리 표'!$Q$25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표'!$Q$2 = 표메인[[#This Row],[연령대]], 1, 0),IF(COUNT(표장르정리[[#This Row],[RPG]]),1,0)), 1, 0)</f>
        <v>0</v>
      </c>
      <c r="B181" s="3">
        <f>IF(AND(IF('차트 정리 표'!$Q$2 = 표메인[[#This Row],[연령대]], 1, 0),IF(COUNT(표장르정리[[#This Row],[AOS]]),1,0)),1,0)</f>
        <v>0</v>
      </c>
      <c r="C181" s="3">
        <f>IF(AND(IF('차트 정리 표'!$Q$2 = 표메인[[#This Row],[연령대]], 1, 0),IF(COUNT(표장르정리[[#This Row],[FPS]]),1,0)),1,0)</f>
        <v>0</v>
      </c>
      <c r="D181" s="3">
        <f>IF(AND(IF('차트 정리 표'!$Q$2 = 표메인[[#This Row],[연령대]], 1, 0),IF(COUNT(표장르정리[[#This Row],[CCG]]),1,0)),1,0)</f>
        <v>0</v>
      </c>
      <c r="E181" s="3">
        <f>IF(AND(IF('차트 정리 표'!$Q$2 = 표메인[[#This Row],[연령대]], 1, 0),IF(COUNT(표장르정리[[#This Row],[Roguelike]]),1,0)),1,0)</f>
        <v>0</v>
      </c>
      <c r="F181" s="3">
        <f>IF(AND(IF('차트 정리 표'!$Q$2 = 표메인[[#This Row],[연령대]], 1, 0),IF(COUNT(표장르정리[[#This Row],[Soulslike]]),1,0)),1,0)</f>
        <v>0</v>
      </c>
      <c r="G181" s="3">
        <f>IF(AND(IF('차트 정리 표'!$Q$2 = 표메인[[#This Row],[연령대]], 1, 0),IF(COUNT(표장르정리[[#This Row],[Rhythm]]),1,0)),1,0)</f>
        <v>0</v>
      </c>
      <c r="H181" s="3">
        <f>IF(AND(IF('차트 정리 표'!$Q$2 = 표메인[[#This Row],[연령대]], 1, 0),IF(COUNT(표장르정리[[#This Row],[Racing]]),1,0)),1,0)</f>
        <v>0</v>
      </c>
      <c r="I181" s="3">
        <f>IF(AND(IF('차트 정리 표'!$Q$2 = 표메인[[#This Row],[연령대]], 1, 0),IF(COUNT(표장르정리[[#This Row],[Sport]]),1,0)),1,0)</f>
        <v>0</v>
      </c>
      <c r="J181" s="3">
        <f>IF(AND(IF('차트 정리 표'!$Q$2 = 표메인[[#This Row],[연령대]], 1, 0),IF(COUNT(표장르정리[[#This Row],[Stealth]]),1,0)),1,0)</f>
        <v>0</v>
      </c>
      <c r="K181" s="3">
        <f>IF(AND(IF('차트 정리 표'!$Q$2 = 표메인[[#This Row],[연령대]], 1, 0),IF(COUNT(표장르정리[[#This Row],[Strategy]]),1,0)),1,0)</f>
        <v>0</v>
      </c>
      <c r="L181" s="3">
        <f>IF(AND(IF('차트 정리 표'!$Q$2 = 표메인[[#This Row],[연령대]], 1, 0),IF(COUNT(표장르정리[[#This Row],[Puzzle]]),1,0)),1,0)</f>
        <v>0</v>
      </c>
      <c r="M181" s="3">
        <f>IF(AND(IF('차트 정리 표'!$Q$2 = 표메인[[#This Row],[연령대]], 1, 0),IF(COUNT(표장르정리[[#This Row],[Board]]),1,0)),1,0)</f>
        <v>0</v>
      </c>
      <c r="N181" s="3">
        <f>IF(AND(IF('차트 정리 표'!$Q$2 = 표메인[[#This Row],[연령대]], 1, 0),IF(COUNT(표장르정리[[#This Row],[Arcade]]),1,0)),1,0)</f>
        <v>0</v>
      </c>
      <c r="O181" s="3">
        <f>IF(AND(IF('차트 정리 표'!$Q$2 = 표메인[[#This Row],[연령대]], 1, 0),IF(COUNT(표장르정리[[#This Row],[Simulation]]),1,0)),1,0)</f>
        <v>0</v>
      </c>
      <c r="P181" s="34">
        <f>IF(AND(IF('차트 정리 표'!$Q$19 = 표메인[[#This Row],[연령대]], 1, 0),IF('차트 정리 표'!$J$20=표메인[[#This Row],[타격감
시각적 효과]],1,0)),1,0)</f>
        <v>0</v>
      </c>
      <c r="Q181" s="34">
        <f>IF(AND(IF('차트 정리 표'!$Q$19 = 표메인[[#This Row],[연령대]], 1, 0),IF('차트 정리 표'!$J$21=표메인[[#This Row],[타격감
시각적 효과]],1,0)),1,0)</f>
        <v>0</v>
      </c>
      <c r="R181" s="34">
        <f>IF(AND(IF('차트 정리 표'!$Q$19 = 표메인[[#This Row],[연령대]], 1, 0),IF('차트 정리 표'!$J$22=표메인[[#This Row],[타격감
시각적 효과]],1,0)),1,0)</f>
        <v>0</v>
      </c>
      <c r="S181" s="34">
        <f>IF(AND(IF('차트 정리 표'!$Q$19 = 표메인[[#This Row],[연령대]], 1, 0),IF('차트 정리 표'!$J$23=표메인[[#This Row],[타격감
시각적 효과]],1,0)),1,0)</f>
        <v>0</v>
      </c>
      <c r="T181" s="34">
        <f>IF(AND(IF('차트 정리 표'!$Q$25 = 표메인[[#This Row],[연령대]], 1, 0),IF('차트 정리 표'!$J$26=표메인[게임몰입도
청각적 효과],1,0)),1,0)</f>
        <v>0</v>
      </c>
      <c r="U181" s="34">
        <f>IF(AND(IF('차트 정리 표'!$Q$25 = 표메인[[#This Row],[연령대]], 1, 0),IF('차트 정리 표'!$J$27=표메인[게임몰입도
청각적 효과],1,0)),1,0)</f>
        <v>0</v>
      </c>
      <c r="V181" s="34">
        <f>IF(AND(IF('차트 정리 표'!$Q$25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표'!$Q$2 = 표메인[[#This Row],[연령대]], 1, 0),IF(COUNT(표장르정리[[#This Row],[RPG]]),1,0)), 1, 0)</f>
        <v>0</v>
      </c>
      <c r="B182" s="3">
        <f>IF(AND(IF('차트 정리 표'!$Q$2 = 표메인[[#This Row],[연령대]], 1, 0),IF(COUNT(표장르정리[[#This Row],[AOS]]),1,0)),1,0)</f>
        <v>0</v>
      </c>
      <c r="C182" s="3">
        <f>IF(AND(IF('차트 정리 표'!$Q$2 = 표메인[[#This Row],[연령대]], 1, 0),IF(COUNT(표장르정리[[#This Row],[FPS]]),1,0)),1,0)</f>
        <v>0</v>
      </c>
      <c r="D182" s="3">
        <f>IF(AND(IF('차트 정리 표'!$Q$2 = 표메인[[#This Row],[연령대]], 1, 0),IF(COUNT(표장르정리[[#This Row],[CCG]]),1,0)),1,0)</f>
        <v>0</v>
      </c>
      <c r="E182" s="3">
        <f>IF(AND(IF('차트 정리 표'!$Q$2 = 표메인[[#This Row],[연령대]], 1, 0),IF(COUNT(표장르정리[[#This Row],[Roguelike]]),1,0)),1,0)</f>
        <v>0</v>
      </c>
      <c r="F182" s="3">
        <f>IF(AND(IF('차트 정리 표'!$Q$2 = 표메인[[#This Row],[연령대]], 1, 0),IF(COUNT(표장르정리[[#This Row],[Soulslike]]),1,0)),1,0)</f>
        <v>0</v>
      </c>
      <c r="G182" s="3">
        <f>IF(AND(IF('차트 정리 표'!$Q$2 = 표메인[[#This Row],[연령대]], 1, 0),IF(COUNT(표장르정리[[#This Row],[Rhythm]]),1,0)),1,0)</f>
        <v>0</v>
      </c>
      <c r="H182" s="3">
        <f>IF(AND(IF('차트 정리 표'!$Q$2 = 표메인[[#This Row],[연령대]], 1, 0),IF(COUNT(표장르정리[[#This Row],[Racing]]),1,0)),1,0)</f>
        <v>0</v>
      </c>
      <c r="I182" s="3">
        <f>IF(AND(IF('차트 정리 표'!$Q$2 = 표메인[[#This Row],[연령대]], 1, 0),IF(COUNT(표장르정리[[#This Row],[Sport]]),1,0)),1,0)</f>
        <v>0</v>
      </c>
      <c r="J182" s="3">
        <f>IF(AND(IF('차트 정리 표'!$Q$2 = 표메인[[#This Row],[연령대]], 1, 0),IF(COUNT(표장르정리[[#This Row],[Stealth]]),1,0)),1,0)</f>
        <v>0</v>
      </c>
      <c r="K182" s="3">
        <f>IF(AND(IF('차트 정리 표'!$Q$2 = 표메인[[#This Row],[연령대]], 1, 0),IF(COUNT(표장르정리[[#This Row],[Strategy]]),1,0)),1,0)</f>
        <v>0</v>
      </c>
      <c r="L182" s="3">
        <f>IF(AND(IF('차트 정리 표'!$Q$2 = 표메인[[#This Row],[연령대]], 1, 0),IF(COUNT(표장르정리[[#This Row],[Puzzle]]),1,0)),1,0)</f>
        <v>0</v>
      </c>
      <c r="M182" s="3">
        <f>IF(AND(IF('차트 정리 표'!$Q$2 = 표메인[[#This Row],[연령대]], 1, 0),IF(COUNT(표장르정리[[#This Row],[Board]]),1,0)),1,0)</f>
        <v>0</v>
      </c>
      <c r="N182" s="3">
        <f>IF(AND(IF('차트 정리 표'!$Q$2 = 표메인[[#This Row],[연령대]], 1, 0),IF(COUNT(표장르정리[[#This Row],[Arcade]]),1,0)),1,0)</f>
        <v>0</v>
      </c>
      <c r="O182" s="3">
        <f>IF(AND(IF('차트 정리 표'!$Q$2 = 표메인[[#This Row],[연령대]], 1, 0),IF(COUNT(표장르정리[[#This Row],[Simulation]]),1,0)),1,0)</f>
        <v>0</v>
      </c>
      <c r="P182" s="34">
        <f>IF(AND(IF('차트 정리 표'!$Q$19 = 표메인[[#This Row],[연령대]], 1, 0),IF('차트 정리 표'!$J$20=표메인[[#This Row],[타격감
시각적 효과]],1,0)),1,0)</f>
        <v>0</v>
      </c>
      <c r="Q182" s="34">
        <f>IF(AND(IF('차트 정리 표'!$Q$19 = 표메인[[#This Row],[연령대]], 1, 0),IF('차트 정리 표'!$J$21=표메인[[#This Row],[타격감
시각적 효과]],1,0)),1,0)</f>
        <v>0</v>
      </c>
      <c r="R182" s="34">
        <f>IF(AND(IF('차트 정리 표'!$Q$19 = 표메인[[#This Row],[연령대]], 1, 0),IF('차트 정리 표'!$J$22=표메인[[#This Row],[타격감
시각적 효과]],1,0)),1,0)</f>
        <v>0</v>
      </c>
      <c r="S182" s="34">
        <f>IF(AND(IF('차트 정리 표'!$Q$19 = 표메인[[#This Row],[연령대]], 1, 0),IF('차트 정리 표'!$J$23=표메인[[#This Row],[타격감
시각적 효과]],1,0)),1,0)</f>
        <v>0</v>
      </c>
      <c r="T182" s="34">
        <f>IF(AND(IF('차트 정리 표'!$Q$25 = 표메인[[#This Row],[연령대]], 1, 0),IF('차트 정리 표'!$J$26=표메인[게임몰입도
청각적 효과],1,0)),1,0)</f>
        <v>0</v>
      </c>
      <c r="U182" s="34">
        <f>IF(AND(IF('차트 정리 표'!$Q$25 = 표메인[[#This Row],[연령대]], 1, 0),IF('차트 정리 표'!$J$27=표메인[게임몰입도
청각적 효과],1,0)),1,0)</f>
        <v>0</v>
      </c>
      <c r="V182" s="34">
        <f>IF(AND(IF('차트 정리 표'!$Q$25 = 표메인[[#This Row],[연령대]], 1, 0),IF('차트 정리 표'!$J$28=표메인[게임몰입도
청각적 효과],1,0)),1,0)</f>
        <v>0</v>
      </c>
    </row>
    <row r="183" spans="1:22" x14ac:dyDescent="0.3">
      <c r="A183" s="3">
        <f>IF(AND(IF('차트 정리 표'!$Q$2 = 표메인[[#This Row],[연령대]], 1, 0),IF(COUNT(표장르정리[[#This Row],[RPG]]),1,0)), 1, 0)</f>
        <v>0</v>
      </c>
      <c r="B183" s="3">
        <f>IF(AND(IF('차트 정리 표'!$Q$2 = 표메인[[#This Row],[연령대]], 1, 0),IF(COUNT(표장르정리[[#This Row],[AOS]]),1,0)),1,0)</f>
        <v>0</v>
      </c>
      <c r="C183" s="3">
        <f>IF(AND(IF('차트 정리 표'!$Q$2 = 표메인[[#This Row],[연령대]], 1, 0),IF(COUNT(표장르정리[[#This Row],[FPS]]),1,0)),1,0)</f>
        <v>0</v>
      </c>
      <c r="D183" s="3">
        <f>IF(AND(IF('차트 정리 표'!$Q$2 = 표메인[[#This Row],[연령대]], 1, 0),IF(COUNT(표장르정리[[#This Row],[CCG]]),1,0)),1,0)</f>
        <v>0</v>
      </c>
      <c r="E183" s="3">
        <f>IF(AND(IF('차트 정리 표'!$Q$2 = 표메인[[#This Row],[연령대]], 1, 0),IF(COUNT(표장르정리[[#This Row],[Roguelike]]),1,0)),1,0)</f>
        <v>0</v>
      </c>
      <c r="F183" s="3">
        <f>IF(AND(IF('차트 정리 표'!$Q$2 = 표메인[[#This Row],[연령대]], 1, 0),IF(COUNT(표장르정리[[#This Row],[Soulslike]]),1,0)),1,0)</f>
        <v>0</v>
      </c>
      <c r="G183" s="3">
        <f>IF(AND(IF('차트 정리 표'!$Q$2 = 표메인[[#This Row],[연령대]], 1, 0),IF(COUNT(표장르정리[[#This Row],[Rhythm]]),1,0)),1,0)</f>
        <v>0</v>
      </c>
      <c r="H183" s="3">
        <f>IF(AND(IF('차트 정리 표'!$Q$2 = 표메인[[#This Row],[연령대]], 1, 0),IF(COUNT(표장르정리[[#This Row],[Racing]]),1,0)),1,0)</f>
        <v>0</v>
      </c>
      <c r="I183" s="3">
        <f>IF(AND(IF('차트 정리 표'!$Q$2 = 표메인[[#This Row],[연령대]], 1, 0),IF(COUNT(표장르정리[[#This Row],[Sport]]),1,0)),1,0)</f>
        <v>0</v>
      </c>
      <c r="J183" s="3">
        <f>IF(AND(IF('차트 정리 표'!$Q$2 = 표메인[[#This Row],[연령대]], 1, 0),IF(COUNT(표장르정리[[#This Row],[Stealth]]),1,0)),1,0)</f>
        <v>0</v>
      </c>
      <c r="K183" s="3">
        <f>IF(AND(IF('차트 정리 표'!$Q$2 = 표메인[[#This Row],[연령대]], 1, 0),IF(COUNT(표장르정리[[#This Row],[Strategy]]),1,0)),1,0)</f>
        <v>0</v>
      </c>
      <c r="L183" s="3">
        <f>IF(AND(IF('차트 정리 표'!$Q$2 = 표메인[[#This Row],[연령대]], 1, 0),IF(COUNT(표장르정리[[#This Row],[Puzzle]]),1,0)),1,0)</f>
        <v>0</v>
      </c>
      <c r="M183" s="3">
        <f>IF(AND(IF('차트 정리 표'!$Q$2 = 표메인[[#This Row],[연령대]], 1, 0),IF(COUNT(표장르정리[[#This Row],[Board]]),1,0)),1,0)</f>
        <v>0</v>
      </c>
      <c r="N183" s="3">
        <f>IF(AND(IF('차트 정리 표'!$Q$2 = 표메인[[#This Row],[연령대]], 1, 0),IF(COUNT(표장르정리[[#This Row],[Arcade]]),1,0)),1,0)</f>
        <v>0</v>
      </c>
      <c r="O183" s="3">
        <f>IF(AND(IF('차트 정리 표'!$Q$2 = 표메인[[#This Row],[연령대]], 1, 0),IF(COUNT(표장르정리[[#This Row],[Simulation]]),1,0)),1,0)</f>
        <v>0</v>
      </c>
      <c r="P183" s="34">
        <f>IF(AND(IF('차트 정리 표'!$Q$19 = 표메인[[#This Row],[연령대]], 1, 0),IF('차트 정리 표'!$J$20=표메인[[#This Row],[타격감
시각적 효과]],1,0)),1,0)</f>
        <v>0</v>
      </c>
      <c r="Q183" s="34">
        <f>IF(AND(IF('차트 정리 표'!$Q$19 = 표메인[[#This Row],[연령대]], 1, 0),IF('차트 정리 표'!$J$21=표메인[[#This Row],[타격감
시각적 효과]],1,0)),1,0)</f>
        <v>0</v>
      </c>
      <c r="R183" s="34">
        <f>IF(AND(IF('차트 정리 표'!$Q$19 = 표메인[[#This Row],[연령대]], 1, 0),IF('차트 정리 표'!$J$22=표메인[[#This Row],[타격감
시각적 효과]],1,0)),1,0)</f>
        <v>0</v>
      </c>
      <c r="S183" s="34">
        <f>IF(AND(IF('차트 정리 표'!$Q$19 = 표메인[[#This Row],[연령대]], 1, 0),IF('차트 정리 표'!$J$23=표메인[[#This Row],[타격감
시각적 효과]],1,0)),1,0)</f>
        <v>0</v>
      </c>
      <c r="T183" s="34">
        <f>IF(AND(IF('차트 정리 표'!$Q$25 = 표메인[[#This Row],[연령대]], 1, 0),IF('차트 정리 표'!$J$26=표메인[게임몰입도
청각적 효과],1,0)),1,0)</f>
        <v>0</v>
      </c>
      <c r="U183" s="34">
        <f>IF(AND(IF('차트 정리 표'!$Q$25 = 표메인[[#This Row],[연령대]], 1, 0),IF('차트 정리 표'!$J$27=표메인[게임몰입도
청각적 효과],1,0)),1,0)</f>
        <v>0</v>
      </c>
      <c r="V183" s="34">
        <f>IF(AND(IF('차트 정리 표'!$Q$25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표'!$Q$2 = 표메인[[#This Row],[연령대]], 1, 0),IF(COUNT(표장르정리[[#This Row],[RPG]]),1,0)), 1, 0)</f>
        <v>0</v>
      </c>
      <c r="B184" s="3">
        <f>IF(AND(IF('차트 정리 표'!$Q$2 = 표메인[[#This Row],[연령대]], 1, 0),IF(COUNT(표장르정리[[#This Row],[AOS]]),1,0)),1,0)</f>
        <v>0</v>
      </c>
      <c r="C184" s="3">
        <f>IF(AND(IF('차트 정리 표'!$Q$2 = 표메인[[#This Row],[연령대]], 1, 0),IF(COUNT(표장르정리[[#This Row],[FPS]]),1,0)),1,0)</f>
        <v>0</v>
      </c>
      <c r="D184" s="3">
        <f>IF(AND(IF('차트 정리 표'!$Q$2 = 표메인[[#This Row],[연령대]], 1, 0),IF(COUNT(표장르정리[[#This Row],[CCG]]),1,0)),1,0)</f>
        <v>0</v>
      </c>
      <c r="E184" s="3">
        <f>IF(AND(IF('차트 정리 표'!$Q$2 = 표메인[[#This Row],[연령대]], 1, 0),IF(COUNT(표장르정리[[#This Row],[Roguelike]]),1,0)),1,0)</f>
        <v>0</v>
      </c>
      <c r="F184" s="3">
        <f>IF(AND(IF('차트 정리 표'!$Q$2 = 표메인[[#This Row],[연령대]], 1, 0),IF(COUNT(표장르정리[[#This Row],[Soulslike]]),1,0)),1,0)</f>
        <v>0</v>
      </c>
      <c r="G184" s="3">
        <f>IF(AND(IF('차트 정리 표'!$Q$2 = 표메인[[#This Row],[연령대]], 1, 0),IF(COUNT(표장르정리[[#This Row],[Rhythm]]),1,0)),1,0)</f>
        <v>0</v>
      </c>
      <c r="H184" s="3">
        <f>IF(AND(IF('차트 정리 표'!$Q$2 = 표메인[[#This Row],[연령대]], 1, 0),IF(COUNT(표장르정리[[#This Row],[Racing]]),1,0)),1,0)</f>
        <v>0</v>
      </c>
      <c r="I184" s="3">
        <f>IF(AND(IF('차트 정리 표'!$Q$2 = 표메인[[#This Row],[연령대]], 1, 0),IF(COUNT(표장르정리[[#This Row],[Sport]]),1,0)),1,0)</f>
        <v>0</v>
      </c>
      <c r="J184" s="3">
        <f>IF(AND(IF('차트 정리 표'!$Q$2 = 표메인[[#This Row],[연령대]], 1, 0),IF(COUNT(표장르정리[[#This Row],[Stealth]]),1,0)),1,0)</f>
        <v>0</v>
      </c>
      <c r="K184" s="3">
        <f>IF(AND(IF('차트 정리 표'!$Q$2 = 표메인[[#This Row],[연령대]], 1, 0),IF(COUNT(표장르정리[[#This Row],[Strategy]]),1,0)),1,0)</f>
        <v>0</v>
      </c>
      <c r="L184" s="3">
        <f>IF(AND(IF('차트 정리 표'!$Q$2 = 표메인[[#This Row],[연령대]], 1, 0),IF(COUNT(표장르정리[[#This Row],[Puzzle]]),1,0)),1,0)</f>
        <v>0</v>
      </c>
      <c r="M184" s="3">
        <f>IF(AND(IF('차트 정리 표'!$Q$2 = 표메인[[#This Row],[연령대]], 1, 0),IF(COUNT(표장르정리[[#This Row],[Board]]),1,0)),1,0)</f>
        <v>0</v>
      </c>
      <c r="N184" s="3">
        <f>IF(AND(IF('차트 정리 표'!$Q$2 = 표메인[[#This Row],[연령대]], 1, 0),IF(COUNT(표장르정리[[#This Row],[Arcade]]),1,0)),1,0)</f>
        <v>0</v>
      </c>
      <c r="O184" s="3">
        <f>IF(AND(IF('차트 정리 표'!$Q$2 = 표메인[[#This Row],[연령대]], 1, 0),IF(COUNT(표장르정리[[#This Row],[Simulation]]),1,0)),1,0)</f>
        <v>0</v>
      </c>
      <c r="P184" s="34">
        <f>IF(AND(IF('차트 정리 표'!$Q$19 = 표메인[[#This Row],[연령대]], 1, 0),IF('차트 정리 표'!$J$20=표메인[[#This Row],[타격감
시각적 효과]],1,0)),1,0)</f>
        <v>0</v>
      </c>
      <c r="Q184" s="34">
        <f>IF(AND(IF('차트 정리 표'!$Q$19 = 표메인[[#This Row],[연령대]], 1, 0),IF('차트 정리 표'!$J$21=표메인[[#This Row],[타격감
시각적 효과]],1,0)),1,0)</f>
        <v>0</v>
      </c>
      <c r="R184" s="34">
        <f>IF(AND(IF('차트 정리 표'!$Q$19 = 표메인[[#This Row],[연령대]], 1, 0),IF('차트 정리 표'!$J$22=표메인[[#This Row],[타격감
시각적 효과]],1,0)),1,0)</f>
        <v>0</v>
      </c>
      <c r="S184" s="34">
        <f>IF(AND(IF('차트 정리 표'!$Q$19 = 표메인[[#This Row],[연령대]], 1, 0),IF('차트 정리 표'!$J$23=표메인[[#This Row],[타격감
시각적 효과]],1,0)),1,0)</f>
        <v>0</v>
      </c>
      <c r="T184" s="34">
        <f>IF(AND(IF('차트 정리 표'!$Q$25 = 표메인[[#This Row],[연령대]], 1, 0),IF('차트 정리 표'!$J$26=표메인[게임몰입도
청각적 효과],1,0)),1,0)</f>
        <v>0</v>
      </c>
      <c r="U184" s="34">
        <f>IF(AND(IF('차트 정리 표'!$Q$25 = 표메인[[#This Row],[연령대]], 1, 0),IF('차트 정리 표'!$J$27=표메인[게임몰입도
청각적 효과],1,0)),1,0)</f>
        <v>0</v>
      </c>
      <c r="V184" s="34">
        <f>IF(AND(IF('차트 정리 표'!$Q$25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표'!$Q$2 = 표메인[[#This Row],[연령대]], 1, 0),IF(COUNT(표장르정리[[#This Row],[RPG]]),1,0)), 1, 0)</f>
        <v>0</v>
      </c>
      <c r="B185" s="3">
        <f>IF(AND(IF('차트 정리 표'!$Q$2 = 표메인[[#This Row],[연령대]], 1, 0),IF(COUNT(표장르정리[[#This Row],[AOS]]),1,0)),1,0)</f>
        <v>0</v>
      </c>
      <c r="C185" s="3">
        <f>IF(AND(IF('차트 정리 표'!$Q$2 = 표메인[[#This Row],[연령대]], 1, 0),IF(COUNT(표장르정리[[#This Row],[FPS]]),1,0)),1,0)</f>
        <v>0</v>
      </c>
      <c r="D185" s="3">
        <f>IF(AND(IF('차트 정리 표'!$Q$2 = 표메인[[#This Row],[연령대]], 1, 0),IF(COUNT(표장르정리[[#This Row],[CCG]]),1,0)),1,0)</f>
        <v>0</v>
      </c>
      <c r="E185" s="3">
        <f>IF(AND(IF('차트 정리 표'!$Q$2 = 표메인[[#This Row],[연령대]], 1, 0),IF(COUNT(표장르정리[[#This Row],[Roguelike]]),1,0)),1,0)</f>
        <v>0</v>
      </c>
      <c r="F185" s="3">
        <f>IF(AND(IF('차트 정리 표'!$Q$2 = 표메인[[#This Row],[연령대]], 1, 0),IF(COUNT(표장르정리[[#This Row],[Soulslike]]),1,0)),1,0)</f>
        <v>0</v>
      </c>
      <c r="G185" s="3">
        <f>IF(AND(IF('차트 정리 표'!$Q$2 = 표메인[[#This Row],[연령대]], 1, 0),IF(COUNT(표장르정리[[#This Row],[Rhythm]]),1,0)),1,0)</f>
        <v>0</v>
      </c>
      <c r="H185" s="3">
        <f>IF(AND(IF('차트 정리 표'!$Q$2 = 표메인[[#This Row],[연령대]], 1, 0),IF(COUNT(표장르정리[[#This Row],[Racing]]),1,0)),1,0)</f>
        <v>0</v>
      </c>
      <c r="I185" s="3">
        <f>IF(AND(IF('차트 정리 표'!$Q$2 = 표메인[[#This Row],[연령대]], 1, 0),IF(COUNT(표장르정리[[#This Row],[Sport]]),1,0)),1,0)</f>
        <v>0</v>
      </c>
      <c r="J185" s="3">
        <f>IF(AND(IF('차트 정리 표'!$Q$2 = 표메인[[#This Row],[연령대]], 1, 0),IF(COUNT(표장르정리[[#This Row],[Stealth]]),1,0)),1,0)</f>
        <v>0</v>
      </c>
      <c r="K185" s="3">
        <f>IF(AND(IF('차트 정리 표'!$Q$2 = 표메인[[#This Row],[연령대]], 1, 0),IF(COUNT(표장르정리[[#This Row],[Strategy]]),1,0)),1,0)</f>
        <v>0</v>
      </c>
      <c r="L185" s="3">
        <f>IF(AND(IF('차트 정리 표'!$Q$2 = 표메인[[#This Row],[연령대]], 1, 0),IF(COUNT(표장르정리[[#This Row],[Puzzle]]),1,0)),1,0)</f>
        <v>0</v>
      </c>
      <c r="M185" s="3">
        <f>IF(AND(IF('차트 정리 표'!$Q$2 = 표메인[[#This Row],[연령대]], 1, 0),IF(COUNT(표장르정리[[#This Row],[Board]]),1,0)),1,0)</f>
        <v>0</v>
      </c>
      <c r="N185" s="3">
        <f>IF(AND(IF('차트 정리 표'!$Q$2 = 표메인[[#This Row],[연령대]], 1, 0),IF(COUNT(표장르정리[[#This Row],[Arcade]]),1,0)),1,0)</f>
        <v>0</v>
      </c>
      <c r="O185" s="3">
        <f>IF(AND(IF('차트 정리 표'!$Q$2 = 표메인[[#This Row],[연령대]], 1, 0),IF(COUNT(표장르정리[[#This Row],[Simulation]]),1,0)),1,0)</f>
        <v>0</v>
      </c>
      <c r="P185" s="34">
        <f>IF(AND(IF('차트 정리 표'!$Q$19 = 표메인[[#This Row],[연령대]], 1, 0),IF('차트 정리 표'!$J$20=표메인[[#This Row],[타격감
시각적 효과]],1,0)),1,0)</f>
        <v>0</v>
      </c>
      <c r="Q185" s="34">
        <f>IF(AND(IF('차트 정리 표'!$Q$19 = 표메인[[#This Row],[연령대]], 1, 0),IF('차트 정리 표'!$J$21=표메인[[#This Row],[타격감
시각적 효과]],1,0)),1,0)</f>
        <v>0</v>
      </c>
      <c r="R185" s="34">
        <f>IF(AND(IF('차트 정리 표'!$Q$19 = 표메인[[#This Row],[연령대]], 1, 0),IF('차트 정리 표'!$J$22=표메인[[#This Row],[타격감
시각적 효과]],1,0)),1,0)</f>
        <v>0</v>
      </c>
      <c r="S185" s="34">
        <f>IF(AND(IF('차트 정리 표'!$Q$19 = 표메인[[#This Row],[연령대]], 1, 0),IF('차트 정리 표'!$J$23=표메인[[#This Row],[타격감
시각적 효과]],1,0)),1,0)</f>
        <v>0</v>
      </c>
      <c r="T185" s="34">
        <f>IF(AND(IF('차트 정리 표'!$Q$25 = 표메인[[#This Row],[연령대]], 1, 0),IF('차트 정리 표'!$J$26=표메인[게임몰입도
청각적 효과],1,0)),1,0)</f>
        <v>0</v>
      </c>
      <c r="U185" s="34">
        <f>IF(AND(IF('차트 정리 표'!$Q$25 = 표메인[[#This Row],[연령대]], 1, 0),IF('차트 정리 표'!$J$27=표메인[게임몰입도
청각적 효과],1,0)),1,0)</f>
        <v>0</v>
      </c>
      <c r="V185" s="34">
        <f>IF(AND(IF('차트 정리 표'!$Q$25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표'!$Q$2 = 표메인[[#This Row],[연령대]], 1, 0),IF(COUNT(표장르정리[[#This Row],[RPG]]),1,0)), 1, 0)</f>
        <v>0</v>
      </c>
      <c r="B186" s="3">
        <f>IF(AND(IF('차트 정리 표'!$Q$2 = 표메인[[#This Row],[연령대]], 1, 0),IF(COUNT(표장르정리[[#This Row],[AOS]]),1,0)),1,0)</f>
        <v>0</v>
      </c>
      <c r="C186" s="3">
        <f>IF(AND(IF('차트 정리 표'!$Q$2 = 표메인[[#This Row],[연령대]], 1, 0),IF(COUNT(표장르정리[[#This Row],[FPS]]),1,0)),1,0)</f>
        <v>0</v>
      </c>
      <c r="D186" s="3">
        <f>IF(AND(IF('차트 정리 표'!$Q$2 = 표메인[[#This Row],[연령대]], 1, 0),IF(COUNT(표장르정리[[#This Row],[CCG]]),1,0)),1,0)</f>
        <v>0</v>
      </c>
      <c r="E186" s="3">
        <f>IF(AND(IF('차트 정리 표'!$Q$2 = 표메인[[#This Row],[연령대]], 1, 0),IF(COUNT(표장르정리[[#This Row],[Roguelike]]),1,0)),1,0)</f>
        <v>0</v>
      </c>
      <c r="F186" s="3">
        <f>IF(AND(IF('차트 정리 표'!$Q$2 = 표메인[[#This Row],[연령대]], 1, 0),IF(COUNT(표장르정리[[#This Row],[Soulslike]]),1,0)),1,0)</f>
        <v>0</v>
      </c>
      <c r="G186" s="3">
        <f>IF(AND(IF('차트 정리 표'!$Q$2 = 표메인[[#This Row],[연령대]], 1, 0),IF(COUNT(표장르정리[[#This Row],[Rhythm]]),1,0)),1,0)</f>
        <v>0</v>
      </c>
      <c r="H186" s="3">
        <f>IF(AND(IF('차트 정리 표'!$Q$2 = 표메인[[#This Row],[연령대]], 1, 0),IF(COUNT(표장르정리[[#This Row],[Racing]]),1,0)),1,0)</f>
        <v>0</v>
      </c>
      <c r="I186" s="3">
        <f>IF(AND(IF('차트 정리 표'!$Q$2 = 표메인[[#This Row],[연령대]], 1, 0),IF(COUNT(표장르정리[[#This Row],[Sport]]),1,0)),1,0)</f>
        <v>0</v>
      </c>
      <c r="J186" s="3">
        <f>IF(AND(IF('차트 정리 표'!$Q$2 = 표메인[[#This Row],[연령대]], 1, 0),IF(COUNT(표장르정리[[#This Row],[Stealth]]),1,0)),1,0)</f>
        <v>0</v>
      </c>
      <c r="K186" s="3">
        <f>IF(AND(IF('차트 정리 표'!$Q$2 = 표메인[[#This Row],[연령대]], 1, 0),IF(COUNT(표장르정리[[#This Row],[Strategy]]),1,0)),1,0)</f>
        <v>0</v>
      </c>
      <c r="L186" s="3">
        <f>IF(AND(IF('차트 정리 표'!$Q$2 = 표메인[[#This Row],[연령대]], 1, 0),IF(COUNT(표장르정리[[#This Row],[Puzzle]]),1,0)),1,0)</f>
        <v>0</v>
      </c>
      <c r="M186" s="3">
        <f>IF(AND(IF('차트 정리 표'!$Q$2 = 표메인[[#This Row],[연령대]], 1, 0),IF(COUNT(표장르정리[[#This Row],[Board]]),1,0)),1,0)</f>
        <v>0</v>
      </c>
      <c r="N186" s="3">
        <f>IF(AND(IF('차트 정리 표'!$Q$2 = 표메인[[#This Row],[연령대]], 1, 0),IF(COUNT(표장르정리[[#This Row],[Arcade]]),1,0)),1,0)</f>
        <v>0</v>
      </c>
      <c r="O186" s="3">
        <f>IF(AND(IF('차트 정리 표'!$Q$2 = 표메인[[#This Row],[연령대]], 1, 0),IF(COUNT(표장르정리[[#This Row],[Simulation]]),1,0)),1,0)</f>
        <v>0</v>
      </c>
      <c r="P186" s="34">
        <f>IF(AND(IF('차트 정리 표'!$Q$19 = 표메인[[#This Row],[연령대]], 1, 0),IF('차트 정리 표'!$J$20=표메인[[#This Row],[타격감
시각적 효과]],1,0)),1,0)</f>
        <v>0</v>
      </c>
      <c r="Q186" s="34">
        <f>IF(AND(IF('차트 정리 표'!$Q$19 = 표메인[[#This Row],[연령대]], 1, 0),IF('차트 정리 표'!$J$21=표메인[[#This Row],[타격감
시각적 효과]],1,0)),1,0)</f>
        <v>0</v>
      </c>
      <c r="R186" s="34">
        <f>IF(AND(IF('차트 정리 표'!$Q$19 = 표메인[[#This Row],[연령대]], 1, 0),IF('차트 정리 표'!$J$22=표메인[[#This Row],[타격감
시각적 효과]],1,0)),1,0)</f>
        <v>0</v>
      </c>
      <c r="S186" s="34">
        <f>IF(AND(IF('차트 정리 표'!$Q$19 = 표메인[[#This Row],[연령대]], 1, 0),IF('차트 정리 표'!$J$23=표메인[[#This Row],[타격감
시각적 효과]],1,0)),1,0)</f>
        <v>0</v>
      </c>
      <c r="T186" s="34">
        <f>IF(AND(IF('차트 정리 표'!$Q$25 = 표메인[[#This Row],[연령대]], 1, 0),IF('차트 정리 표'!$J$26=표메인[게임몰입도
청각적 효과],1,0)),1,0)</f>
        <v>0</v>
      </c>
      <c r="U186" s="34">
        <f>IF(AND(IF('차트 정리 표'!$Q$25 = 표메인[[#This Row],[연령대]], 1, 0),IF('차트 정리 표'!$J$27=표메인[게임몰입도
청각적 효과],1,0)),1,0)</f>
        <v>0</v>
      </c>
      <c r="V186" s="34">
        <f>IF(AND(IF('차트 정리 표'!$Q$25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표'!$Q$2 = 표메인[[#This Row],[연령대]], 1, 0),IF(COUNT(표장르정리[[#This Row],[RPG]]),1,0)), 1, 0)</f>
        <v>0</v>
      </c>
      <c r="B187" s="3">
        <f>IF(AND(IF('차트 정리 표'!$Q$2 = 표메인[[#This Row],[연령대]], 1, 0),IF(COUNT(표장르정리[[#This Row],[AOS]]),1,0)),1,0)</f>
        <v>0</v>
      </c>
      <c r="C187" s="3">
        <f>IF(AND(IF('차트 정리 표'!$Q$2 = 표메인[[#This Row],[연령대]], 1, 0),IF(COUNT(표장르정리[[#This Row],[FPS]]),1,0)),1,0)</f>
        <v>0</v>
      </c>
      <c r="D187" s="3">
        <f>IF(AND(IF('차트 정리 표'!$Q$2 = 표메인[[#This Row],[연령대]], 1, 0),IF(COUNT(표장르정리[[#This Row],[CCG]]),1,0)),1,0)</f>
        <v>0</v>
      </c>
      <c r="E187" s="3">
        <f>IF(AND(IF('차트 정리 표'!$Q$2 = 표메인[[#This Row],[연령대]], 1, 0),IF(COUNT(표장르정리[[#This Row],[Roguelike]]),1,0)),1,0)</f>
        <v>0</v>
      </c>
      <c r="F187" s="3">
        <f>IF(AND(IF('차트 정리 표'!$Q$2 = 표메인[[#This Row],[연령대]], 1, 0),IF(COUNT(표장르정리[[#This Row],[Soulslike]]),1,0)),1,0)</f>
        <v>0</v>
      </c>
      <c r="G187" s="3">
        <f>IF(AND(IF('차트 정리 표'!$Q$2 = 표메인[[#This Row],[연령대]], 1, 0),IF(COUNT(표장르정리[[#This Row],[Rhythm]]),1,0)),1,0)</f>
        <v>0</v>
      </c>
      <c r="H187" s="3">
        <f>IF(AND(IF('차트 정리 표'!$Q$2 = 표메인[[#This Row],[연령대]], 1, 0),IF(COUNT(표장르정리[[#This Row],[Racing]]),1,0)),1,0)</f>
        <v>0</v>
      </c>
      <c r="I187" s="3">
        <f>IF(AND(IF('차트 정리 표'!$Q$2 = 표메인[[#This Row],[연령대]], 1, 0),IF(COUNT(표장르정리[[#This Row],[Sport]]),1,0)),1,0)</f>
        <v>0</v>
      </c>
      <c r="J187" s="3">
        <f>IF(AND(IF('차트 정리 표'!$Q$2 = 표메인[[#This Row],[연령대]], 1, 0),IF(COUNT(표장르정리[[#This Row],[Stealth]]),1,0)),1,0)</f>
        <v>0</v>
      </c>
      <c r="K187" s="3">
        <f>IF(AND(IF('차트 정리 표'!$Q$2 = 표메인[[#This Row],[연령대]], 1, 0),IF(COUNT(표장르정리[[#This Row],[Strategy]]),1,0)),1,0)</f>
        <v>0</v>
      </c>
      <c r="L187" s="3">
        <f>IF(AND(IF('차트 정리 표'!$Q$2 = 표메인[[#This Row],[연령대]], 1, 0),IF(COUNT(표장르정리[[#This Row],[Puzzle]]),1,0)),1,0)</f>
        <v>0</v>
      </c>
      <c r="M187" s="3">
        <f>IF(AND(IF('차트 정리 표'!$Q$2 = 표메인[[#This Row],[연령대]], 1, 0),IF(COUNT(표장르정리[[#This Row],[Board]]),1,0)),1,0)</f>
        <v>0</v>
      </c>
      <c r="N187" s="3">
        <f>IF(AND(IF('차트 정리 표'!$Q$2 = 표메인[[#This Row],[연령대]], 1, 0),IF(COUNT(표장르정리[[#This Row],[Arcade]]),1,0)),1,0)</f>
        <v>0</v>
      </c>
      <c r="O187" s="3">
        <f>IF(AND(IF('차트 정리 표'!$Q$2 = 표메인[[#This Row],[연령대]], 1, 0),IF(COUNT(표장르정리[[#This Row],[Simulation]]),1,0)),1,0)</f>
        <v>0</v>
      </c>
      <c r="P187" s="34">
        <f>IF(AND(IF('차트 정리 표'!$Q$19 = 표메인[[#This Row],[연령대]], 1, 0),IF('차트 정리 표'!$J$20=표메인[[#This Row],[타격감
시각적 효과]],1,0)),1,0)</f>
        <v>0</v>
      </c>
      <c r="Q187" s="34">
        <f>IF(AND(IF('차트 정리 표'!$Q$19 = 표메인[[#This Row],[연령대]], 1, 0),IF('차트 정리 표'!$J$21=표메인[[#This Row],[타격감
시각적 효과]],1,0)),1,0)</f>
        <v>0</v>
      </c>
      <c r="R187" s="34">
        <f>IF(AND(IF('차트 정리 표'!$Q$19 = 표메인[[#This Row],[연령대]], 1, 0),IF('차트 정리 표'!$J$22=표메인[[#This Row],[타격감
시각적 효과]],1,0)),1,0)</f>
        <v>0</v>
      </c>
      <c r="S187" s="34">
        <f>IF(AND(IF('차트 정리 표'!$Q$19 = 표메인[[#This Row],[연령대]], 1, 0),IF('차트 정리 표'!$J$23=표메인[[#This Row],[타격감
시각적 효과]],1,0)),1,0)</f>
        <v>0</v>
      </c>
      <c r="T187" s="34">
        <f>IF(AND(IF('차트 정리 표'!$Q$25 = 표메인[[#This Row],[연령대]], 1, 0),IF('차트 정리 표'!$J$26=표메인[게임몰입도
청각적 효과],1,0)),1,0)</f>
        <v>0</v>
      </c>
      <c r="U187" s="34">
        <f>IF(AND(IF('차트 정리 표'!$Q$25 = 표메인[[#This Row],[연령대]], 1, 0),IF('차트 정리 표'!$J$27=표메인[게임몰입도
청각적 효과],1,0)),1,0)</f>
        <v>0</v>
      </c>
      <c r="V187" s="34">
        <f>IF(AND(IF('차트 정리 표'!$Q$25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표'!$Q$2 = 표메인[[#This Row],[연령대]], 1, 0),IF(COUNT(표장르정리[[#This Row],[RPG]]),1,0)), 1, 0)</f>
        <v>0</v>
      </c>
      <c r="B188" s="3">
        <f>IF(AND(IF('차트 정리 표'!$Q$2 = 표메인[[#This Row],[연령대]], 1, 0),IF(COUNT(표장르정리[[#This Row],[AOS]]),1,0)),1,0)</f>
        <v>0</v>
      </c>
      <c r="C188" s="3">
        <f>IF(AND(IF('차트 정리 표'!$Q$2 = 표메인[[#This Row],[연령대]], 1, 0),IF(COUNT(표장르정리[[#This Row],[FPS]]),1,0)),1,0)</f>
        <v>0</v>
      </c>
      <c r="D188" s="3">
        <f>IF(AND(IF('차트 정리 표'!$Q$2 = 표메인[[#This Row],[연령대]], 1, 0),IF(COUNT(표장르정리[[#This Row],[CCG]]),1,0)),1,0)</f>
        <v>0</v>
      </c>
      <c r="E188" s="3">
        <f>IF(AND(IF('차트 정리 표'!$Q$2 = 표메인[[#This Row],[연령대]], 1, 0),IF(COUNT(표장르정리[[#This Row],[Roguelike]]),1,0)),1,0)</f>
        <v>0</v>
      </c>
      <c r="F188" s="3">
        <f>IF(AND(IF('차트 정리 표'!$Q$2 = 표메인[[#This Row],[연령대]], 1, 0),IF(COUNT(표장르정리[[#This Row],[Soulslike]]),1,0)),1,0)</f>
        <v>0</v>
      </c>
      <c r="G188" s="3">
        <f>IF(AND(IF('차트 정리 표'!$Q$2 = 표메인[[#This Row],[연령대]], 1, 0),IF(COUNT(표장르정리[[#This Row],[Rhythm]]),1,0)),1,0)</f>
        <v>0</v>
      </c>
      <c r="H188" s="3">
        <f>IF(AND(IF('차트 정리 표'!$Q$2 = 표메인[[#This Row],[연령대]], 1, 0),IF(COUNT(표장르정리[[#This Row],[Racing]]),1,0)),1,0)</f>
        <v>0</v>
      </c>
      <c r="I188" s="3">
        <f>IF(AND(IF('차트 정리 표'!$Q$2 = 표메인[[#This Row],[연령대]], 1, 0),IF(COUNT(표장르정리[[#This Row],[Sport]]),1,0)),1,0)</f>
        <v>0</v>
      </c>
      <c r="J188" s="3">
        <f>IF(AND(IF('차트 정리 표'!$Q$2 = 표메인[[#This Row],[연령대]], 1, 0),IF(COUNT(표장르정리[[#This Row],[Stealth]]),1,0)),1,0)</f>
        <v>0</v>
      </c>
      <c r="K188" s="3">
        <f>IF(AND(IF('차트 정리 표'!$Q$2 = 표메인[[#This Row],[연령대]], 1, 0),IF(COUNT(표장르정리[[#This Row],[Strategy]]),1,0)),1,0)</f>
        <v>0</v>
      </c>
      <c r="L188" s="3">
        <f>IF(AND(IF('차트 정리 표'!$Q$2 = 표메인[[#This Row],[연령대]], 1, 0),IF(COUNT(표장르정리[[#This Row],[Puzzle]]),1,0)),1,0)</f>
        <v>0</v>
      </c>
      <c r="M188" s="3">
        <f>IF(AND(IF('차트 정리 표'!$Q$2 = 표메인[[#This Row],[연령대]], 1, 0),IF(COUNT(표장르정리[[#This Row],[Board]]),1,0)),1,0)</f>
        <v>0</v>
      </c>
      <c r="N188" s="3">
        <f>IF(AND(IF('차트 정리 표'!$Q$2 = 표메인[[#This Row],[연령대]], 1, 0),IF(COUNT(표장르정리[[#This Row],[Arcade]]),1,0)),1,0)</f>
        <v>0</v>
      </c>
      <c r="O188" s="3">
        <f>IF(AND(IF('차트 정리 표'!$Q$2 = 표메인[[#This Row],[연령대]], 1, 0),IF(COUNT(표장르정리[[#This Row],[Simulation]]),1,0)),1,0)</f>
        <v>0</v>
      </c>
      <c r="P188" s="34">
        <f>IF(AND(IF('차트 정리 표'!$Q$19 = 표메인[[#This Row],[연령대]], 1, 0),IF('차트 정리 표'!$J$20=표메인[[#This Row],[타격감
시각적 효과]],1,0)),1,0)</f>
        <v>0</v>
      </c>
      <c r="Q188" s="34">
        <f>IF(AND(IF('차트 정리 표'!$Q$19 = 표메인[[#This Row],[연령대]], 1, 0),IF('차트 정리 표'!$J$21=표메인[[#This Row],[타격감
시각적 효과]],1,0)),1,0)</f>
        <v>0</v>
      </c>
      <c r="R188" s="34">
        <f>IF(AND(IF('차트 정리 표'!$Q$19 = 표메인[[#This Row],[연령대]], 1, 0),IF('차트 정리 표'!$J$22=표메인[[#This Row],[타격감
시각적 효과]],1,0)),1,0)</f>
        <v>0</v>
      </c>
      <c r="S188" s="34">
        <f>IF(AND(IF('차트 정리 표'!$Q$19 = 표메인[[#This Row],[연령대]], 1, 0),IF('차트 정리 표'!$J$23=표메인[[#This Row],[타격감
시각적 효과]],1,0)),1,0)</f>
        <v>0</v>
      </c>
      <c r="T188" s="34">
        <f>IF(AND(IF('차트 정리 표'!$Q$25 = 표메인[[#This Row],[연령대]], 1, 0),IF('차트 정리 표'!$J$26=표메인[게임몰입도
청각적 효과],1,0)),1,0)</f>
        <v>0</v>
      </c>
      <c r="U188" s="34">
        <f>IF(AND(IF('차트 정리 표'!$Q$25 = 표메인[[#This Row],[연령대]], 1, 0),IF('차트 정리 표'!$J$27=표메인[게임몰입도
청각적 효과],1,0)),1,0)</f>
        <v>0</v>
      </c>
      <c r="V188" s="34">
        <f>IF(AND(IF('차트 정리 표'!$Q$25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표'!$Q$2 = 표메인[[#This Row],[연령대]], 1, 0),IF(COUNT(표장르정리[[#This Row],[RPG]]),1,0)), 1, 0)</f>
        <v>0</v>
      </c>
      <c r="B189" s="3">
        <f>IF(AND(IF('차트 정리 표'!$Q$2 = 표메인[[#This Row],[연령대]], 1, 0),IF(COUNT(표장르정리[[#This Row],[AOS]]),1,0)),1,0)</f>
        <v>0</v>
      </c>
      <c r="C189" s="3">
        <f>IF(AND(IF('차트 정리 표'!$Q$2 = 표메인[[#This Row],[연령대]], 1, 0),IF(COUNT(표장르정리[[#This Row],[FPS]]),1,0)),1,0)</f>
        <v>0</v>
      </c>
      <c r="D189" s="3">
        <f>IF(AND(IF('차트 정리 표'!$Q$2 = 표메인[[#This Row],[연령대]], 1, 0),IF(COUNT(표장르정리[[#This Row],[CCG]]),1,0)),1,0)</f>
        <v>0</v>
      </c>
      <c r="E189" s="3">
        <f>IF(AND(IF('차트 정리 표'!$Q$2 = 표메인[[#This Row],[연령대]], 1, 0),IF(COUNT(표장르정리[[#This Row],[Roguelike]]),1,0)),1,0)</f>
        <v>0</v>
      </c>
      <c r="F189" s="3">
        <f>IF(AND(IF('차트 정리 표'!$Q$2 = 표메인[[#This Row],[연령대]], 1, 0),IF(COUNT(표장르정리[[#This Row],[Soulslike]]),1,0)),1,0)</f>
        <v>0</v>
      </c>
      <c r="G189" s="3">
        <f>IF(AND(IF('차트 정리 표'!$Q$2 = 표메인[[#This Row],[연령대]], 1, 0),IF(COUNT(표장르정리[[#This Row],[Rhythm]]),1,0)),1,0)</f>
        <v>0</v>
      </c>
      <c r="H189" s="3">
        <f>IF(AND(IF('차트 정리 표'!$Q$2 = 표메인[[#This Row],[연령대]], 1, 0),IF(COUNT(표장르정리[[#This Row],[Racing]]),1,0)),1,0)</f>
        <v>0</v>
      </c>
      <c r="I189" s="3">
        <f>IF(AND(IF('차트 정리 표'!$Q$2 = 표메인[[#This Row],[연령대]], 1, 0),IF(COUNT(표장르정리[[#This Row],[Sport]]),1,0)),1,0)</f>
        <v>0</v>
      </c>
      <c r="J189" s="3">
        <f>IF(AND(IF('차트 정리 표'!$Q$2 = 표메인[[#This Row],[연령대]], 1, 0),IF(COUNT(표장르정리[[#This Row],[Stealth]]),1,0)),1,0)</f>
        <v>0</v>
      </c>
      <c r="K189" s="3">
        <f>IF(AND(IF('차트 정리 표'!$Q$2 = 표메인[[#This Row],[연령대]], 1, 0),IF(COUNT(표장르정리[[#This Row],[Strategy]]),1,0)),1,0)</f>
        <v>0</v>
      </c>
      <c r="L189" s="3">
        <f>IF(AND(IF('차트 정리 표'!$Q$2 = 표메인[[#This Row],[연령대]], 1, 0),IF(COUNT(표장르정리[[#This Row],[Puzzle]]),1,0)),1,0)</f>
        <v>0</v>
      </c>
      <c r="M189" s="3">
        <f>IF(AND(IF('차트 정리 표'!$Q$2 = 표메인[[#This Row],[연령대]], 1, 0),IF(COUNT(표장르정리[[#This Row],[Board]]),1,0)),1,0)</f>
        <v>0</v>
      </c>
      <c r="N189" s="3">
        <f>IF(AND(IF('차트 정리 표'!$Q$2 = 표메인[[#This Row],[연령대]], 1, 0),IF(COUNT(표장르정리[[#This Row],[Arcade]]),1,0)),1,0)</f>
        <v>0</v>
      </c>
      <c r="O189" s="3">
        <f>IF(AND(IF('차트 정리 표'!$Q$2 = 표메인[[#This Row],[연령대]], 1, 0),IF(COUNT(표장르정리[[#This Row],[Simulation]]),1,0)),1,0)</f>
        <v>0</v>
      </c>
      <c r="P189" s="34">
        <f>IF(AND(IF('차트 정리 표'!$Q$19 = 표메인[[#This Row],[연령대]], 1, 0),IF('차트 정리 표'!$J$20=표메인[[#This Row],[타격감
시각적 효과]],1,0)),1,0)</f>
        <v>0</v>
      </c>
      <c r="Q189" s="34">
        <f>IF(AND(IF('차트 정리 표'!$Q$19 = 표메인[[#This Row],[연령대]], 1, 0),IF('차트 정리 표'!$J$21=표메인[[#This Row],[타격감
시각적 효과]],1,0)),1,0)</f>
        <v>0</v>
      </c>
      <c r="R189" s="34">
        <f>IF(AND(IF('차트 정리 표'!$Q$19 = 표메인[[#This Row],[연령대]], 1, 0),IF('차트 정리 표'!$J$22=표메인[[#This Row],[타격감
시각적 효과]],1,0)),1,0)</f>
        <v>0</v>
      </c>
      <c r="S189" s="34">
        <f>IF(AND(IF('차트 정리 표'!$Q$19 = 표메인[[#This Row],[연령대]], 1, 0),IF('차트 정리 표'!$J$23=표메인[[#This Row],[타격감
시각적 효과]],1,0)),1,0)</f>
        <v>0</v>
      </c>
      <c r="T189" s="34">
        <f>IF(AND(IF('차트 정리 표'!$Q$25 = 표메인[[#This Row],[연령대]], 1, 0),IF('차트 정리 표'!$J$26=표메인[게임몰입도
청각적 효과],1,0)),1,0)</f>
        <v>0</v>
      </c>
      <c r="U189" s="34">
        <f>IF(AND(IF('차트 정리 표'!$Q$25 = 표메인[[#This Row],[연령대]], 1, 0),IF('차트 정리 표'!$J$27=표메인[게임몰입도
청각적 효과],1,0)),1,0)</f>
        <v>0</v>
      </c>
      <c r="V189" s="34">
        <f>IF(AND(IF('차트 정리 표'!$Q$25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표'!$Q$2 = 표메인[[#This Row],[연령대]], 1, 0),IF(COUNT(표장르정리[[#This Row],[RPG]]),1,0)), 1, 0)</f>
        <v>0</v>
      </c>
      <c r="B190" s="3">
        <f>IF(AND(IF('차트 정리 표'!$Q$2 = 표메인[[#This Row],[연령대]], 1, 0),IF(COUNT(표장르정리[[#This Row],[AOS]]),1,0)),1,0)</f>
        <v>0</v>
      </c>
      <c r="C190" s="3">
        <f>IF(AND(IF('차트 정리 표'!$Q$2 = 표메인[[#This Row],[연령대]], 1, 0),IF(COUNT(표장르정리[[#This Row],[FPS]]),1,0)),1,0)</f>
        <v>1</v>
      </c>
      <c r="D190" s="3">
        <f>IF(AND(IF('차트 정리 표'!$Q$2 = 표메인[[#This Row],[연령대]], 1, 0),IF(COUNT(표장르정리[[#This Row],[CCG]]),1,0)),1,0)</f>
        <v>0</v>
      </c>
      <c r="E190" s="3">
        <f>IF(AND(IF('차트 정리 표'!$Q$2 = 표메인[[#This Row],[연령대]], 1, 0),IF(COUNT(표장르정리[[#This Row],[Roguelike]]),1,0)),1,0)</f>
        <v>0</v>
      </c>
      <c r="F190" s="3">
        <f>IF(AND(IF('차트 정리 표'!$Q$2 = 표메인[[#This Row],[연령대]], 1, 0),IF(COUNT(표장르정리[[#This Row],[Soulslike]]),1,0)),1,0)</f>
        <v>0</v>
      </c>
      <c r="G190" s="3">
        <f>IF(AND(IF('차트 정리 표'!$Q$2 = 표메인[[#This Row],[연령대]], 1, 0),IF(COUNT(표장르정리[[#This Row],[Rhythm]]),1,0)),1,0)</f>
        <v>0</v>
      </c>
      <c r="H190" s="3">
        <f>IF(AND(IF('차트 정리 표'!$Q$2 = 표메인[[#This Row],[연령대]], 1, 0),IF(COUNT(표장르정리[[#This Row],[Racing]]),1,0)),1,0)</f>
        <v>0</v>
      </c>
      <c r="I190" s="3">
        <f>IF(AND(IF('차트 정리 표'!$Q$2 = 표메인[[#This Row],[연령대]], 1, 0),IF(COUNT(표장르정리[[#This Row],[Sport]]),1,0)),1,0)</f>
        <v>0</v>
      </c>
      <c r="J190" s="3">
        <f>IF(AND(IF('차트 정리 표'!$Q$2 = 표메인[[#This Row],[연령대]], 1, 0),IF(COUNT(표장르정리[[#This Row],[Stealth]]),1,0)),1,0)</f>
        <v>0</v>
      </c>
      <c r="K190" s="3">
        <f>IF(AND(IF('차트 정리 표'!$Q$2 = 표메인[[#This Row],[연령대]], 1, 0),IF(COUNT(표장르정리[[#This Row],[Strategy]]),1,0)),1,0)</f>
        <v>0</v>
      </c>
      <c r="L190" s="3">
        <f>IF(AND(IF('차트 정리 표'!$Q$2 = 표메인[[#This Row],[연령대]], 1, 0),IF(COUNT(표장르정리[[#This Row],[Puzzle]]),1,0)),1,0)</f>
        <v>0</v>
      </c>
      <c r="M190" s="3">
        <f>IF(AND(IF('차트 정리 표'!$Q$2 = 표메인[[#This Row],[연령대]], 1, 0),IF(COUNT(표장르정리[[#This Row],[Board]]),1,0)),1,0)</f>
        <v>0</v>
      </c>
      <c r="N190" s="3">
        <f>IF(AND(IF('차트 정리 표'!$Q$2 = 표메인[[#This Row],[연령대]], 1, 0),IF(COUNT(표장르정리[[#This Row],[Arcade]]),1,0)),1,0)</f>
        <v>0</v>
      </c>
      <c r="O190" s="3">
        <f>IF(AND(IF('차트 정리 표'!$Q$2 = 표메인[[#This Row],[연령대]], 1, 0),IF(COUNT(표장르정리[[#This Row],[Simulation]]),1,0)),1,0)</f>
        <v>0</v>
      </c>
      <c r="P190" s="34">
        <f>IF(AND(IF('차트 정리 표'!$Q$19 = 표메인[[#This Row],[연령대]], 1, 0),IF('차트 정리 표'!$J$20=표메인[[#This Row],[타격감
시각적 효과]],1,0)),1,0)</f>
        <v>0</v>
      </c>
      <c r="Q190" s="34">
        <f>IF(AND(IF('차트 정리 표'!$Q$19 = 표메인[[#This Row],[연령대]], 1, 0),IF('차트 정리 표'!$J$21=표메인[[#This Row],[타격감
시각적 효과]],1,0)),1,0)</f>
        <v>0</v>
      </c>
      <c r="R190" s="34">
        <f>IF(AND(IF('차트 정리 표'!$Q$19 = 표메인[[#This Row],[연령대]], 1, 0),IF('차트 정리 표'!$J$22=표메인[[#This Row],[타격감
시각적 효과]],1,0)),1,0)</f>
        <v>1</v>
      </c>
      <c r="S190" s="34">
        <f>IF(AND(IF('차트 정리 표'!$Q$19 = 표메인[[#This Row],[연령대]], 1, 0),IF('차트 정리 표'!$J$23=표메인[[#This Row],[타격감
시각적 효과]],1,0)),1,0)</f>
        <v>0</v>
      </c>
      <c r="T190" s="34">
        <f>IF(AND(IF('차트 정리 표'!$Q$25 = 표메인[[#This Row],[연령대]], 1, 0),IF('차트 정리 표'!$J$26=표메인[게임몰입도
청각적 효과],1,0)),1,0)</f>
        <v>0</v>
      </c>
      <c r="U190" s="34">
        <f>IF(AND(IF('차트 정리 표'!$Q$25 = 표메인[[#This Row],[연령대]], 1, 0),IF('차트 정리 표'!$J$27=표메인[게임몰입도
청각적 효과],1,0)),1,0)</f>
        <v>1</v>
      </c>
      <c r="V190" s="34">
        <f>IF(AND(IF('차트 정리 표'!$Q$25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표'!$Q$2 = 표메인[[#This Row],[연령대]], 1, 0),IF(COUNT(표장르정리[[#This Row],[RPG]]),1,0)), 1, 0)</f>
        <v>0</v>
      </c>
      <c r="B191" s="3">
        <f>IF(AND(IF('차트 정리 표'!$Q$2 = 표메인[[#This Row],[연령대]], 1, 0),IF(COUNT(표장르정리[[#This Row],[AOS]]),1,0)),1,0)</f>
        <v>1</v>
      </c>
      <c r="C191" s="3">
        <f>IF(AND(IF('차트 정리 표'!$Q$2 = 표메인[[#This Row],[연령대]], 1, 0),IF(COUNT(표장르정리[[#This Row],[FPS]]),1,0)),1,0)</f>
        <v>1</v>
      </c>
      <c r="D191" s="3">
        <f>IF(AND(IF('차트 정리 표'!$Q$2 = 표메인[[#This Row],[연령대]], 1, 0),IF(COUNT(표장르정리[[#This Row],[CCG]]),1,0)),1,0)</f>
        <v>0</v>
      </c>
      <c r="E191" s="3">
        <f>IF(AND(IF('차트 정리 표'!$Q$2 = 표메인[[#This Row],[연령대]], 1, 0),IF(COUNT(표장르정리[[#This Row],[Roguelike]]),1,0)),1,0)</f>
        <v>0</v>
      </c>
      <c r="F191" s="3">
        <f>IF(AND(IF('차트 정리 표'!$Q$2 = 표메인[[#This Row],[연령대]], 1, 0),IF(COUNT(표장르정리[[#This Row],[Soulslike]]),1,0)),1,0)</f>
        <v>0</v>
      </c>
      <c r="G191" s="3">
        <f>IF(AND(IF('차트 정리 표'!$Q$2 = 표메인[[#This Row],[연령대]], 1, 0),IF(COUNT(표장르정리[[#This Row],[Rhythm]]),1,0)),1,0)</f>
        <v>0</v>
      </c>
      <c r="H191" s="3">
        <f>IF(AND(IF('차트 정리 표'!$Q$2 = 표메인[[#This Row],[연령대]], 1, 0),IF(COUNT(표장르정리[[#This Row],[Racing]]),1,0)),1,0)</f>
        <v>0</v>
      </c>
      <c r="I191" s="3">
        <f>IF(AND(IF('차트 정리 표'!$Q$2 = 표메인[[#This Row],[연령대]], 1, 0),IF(COUNT(표장르정리[[#This Row],[Sport]]),1,0)),1,0)</f>
        <v>0</v>
      </c>
      <c r="J191" s="3">
        <f>IF(AND(IF('차트 정리 표'!$Q$2 = 표메인[[#This Row],[연령대]], 1, 0),IF(COUNT(표장르정리[[#This Row],[Stealth]]),1,0)),1,0)</f>
        <v>0</v>
      </c>
      <c r="K191" s="3">
        <f>IF(AND(IF('차트 정리 표'!$Q$2 = 표메인[[#This Row],[연령대]], 1, 0),IF(COUNT(표장르정리[[#This Row],[Strategy]]),1,0)),1,0)</f>
        <v>0</v>
      </c>
      <c r="L191" s="3">
        <f>IF(AND(IF('차트 정리 표'!$Q$2 = 표메인[[#This Row],[연령대]], 1, 0),IF(COUNT(표장르정리[[#This Row],[Puzzle]]),1,0)),1,0)</f>
        <v>0</v>
      </c>
      <c r="M191" s="3">
        <f>IF(AND(IF('차트 정리 표'!$Q$2 = 표메인[[#This Row],[연령대]], 1, 0),IF(COUNT(표장르정리[[#This Row],[Board]]),1,0)),1,0)</f>
        <v>0</v>
      </c>
      <c r="N191" s="3">
        <f>IF(AND(IF('차트 정리 표'!$Q$2 = 표메인[[#This Row],[연령대]], 1, 0),IF(COUNT(표장르정리[[#This Row],[Arcade]]),1,0)),1,0)</f>
        <v>0</v>
      </c>
      <c r="O191" s="3">
        <f>IF(AND(IF('차트 정리 표'!$Q$2 = 표메인[[#This Row],[연령대]], 1, 0),IF(COUNT(표장르정리[[#This Row],[Simulation]]),1,0)),1,0)</f>
        <v>0</v>
      </c>
      <c r="P191" s="34">
        <f>IF(AND(IF('차트 정리 표'!$Q$19 = 표메인[[#This Row],[연령대]], 1, 0),IF('차트 정리 표'!$J$20=표메인[[#This Row],[타격감
시각적 효과]],1,0)),1,0)</f>
        <v>0</v>
      </c>
      <c r="Q191" s="34">
        <f>IF(AND(IF('차트 정리 표'!$Q$19 = 표메인[[#This Row],[연령대]], 1, 0),IF('차트 정리 표'!$J$21=표메인[[#This Row],[타격감
시각적 효과]],1,0)),1,0)</f>
        <v>1</v>
      </c>
      <c r="R191" s="34">
        <f>IF(AND(IF('차트 정리 표'!$Q$19 = 표메인[[#This Row],[연령대]], 1, 0),IF('차트 정리 표'!$J$22=표메인[[#This Row],[타격감
시각적 효과]],1,0)),1,0)</f>
        <v>0</v>
      </c>
      <c r="S191" s="34">
        <f>IF(AND(IF('차트 정리 표'!$Q$19 = 표메인[[#This Row],[연령대]], 1, 0),IF('차트 정리 표'!$J$23=표메인[[#This Row],[타격감
시각적 효과]],1,0)),1,0)</f>
        <v>0</v>
      </c>
      <c r="T191" s="34">
        <f>IF(AND(IF('차트 정리 표'!$Q$25 = 표메인[[#This Row],[연령대]], 1, 0),IF('차트 정리 표'!$J$26=표메인[게임몰입도
청각적 효과],1,0)),1,0)</f>
        <v>1</v>
      </c>
      <c r="U191" s="34">
        <f>IF(AND(IF('차트 정리 표'!$Q$25 = 표메인[[#This Row],[연령대]], 1, 0),IF('차트 정리 표'!$J$27=표메인[게임몰입도
청각적 효과],1,0)),1,0)</f>
        <v>0</v>
      </c>
      <c r="V191" s="34">
        <f>IF(AND(IF('차트 정리 표'!$Q$25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표'!$Q$2 = 표메인[[#This Row],[연령대]], 1, 0),IF(COUNT(표장르정리[[#This Row],[RPG]]),1,0)), 1, 0)</f>
        <v>0</v>
      </c>
      <c r="B192" s="3">
        <f>IF(AND(IF('차트 정리 표'!$Q$2 = 표메인[[#This Row],[연령대]], 1, 0),IF(COUNT(표장르정리[[#This Row],[AOS]]),1,0)),1,0)</f>
        <v>1</v>
      </c>
      <c r="C192" s="3">
        <f>IF(AND(IF('차트 정리 표'!$Q$2 = 표메인[[#This Row],[연령대]], 1, 0),IF(COUNT(표장르정리[[#This Row],[FPS]]),1,0)),1,0)</f>
        <v>1</v>
      </c>
      <c r="D192" s="3">
        <f>IF(AND(IF('차트 정리 표'!$Q$2 = 표메인[[#This Row],[연령대]], 1, 0),IF(COUNT(표장르정리[[#This Row],[CCG]]),1,0)),1,0)</f>
        <v>0</v>
      </c>
      <c r="E192" s="3">
        <f>IF(AND(IF('차트 정리 표'!$Q$2 = 표메인[[#This Row],[연령대]], 1, 0),IF(COUNT(표장르정리[[#This Row],[Roguelike]]),1,0)),1,0)</f>
        <v>0</v>
      </c>
      <c r="F192" s="3">
        <f>IF(AND(IF('차트 정리 표'!$Q$2 = 표메인[[#This Row],[연령대]], 1, 0),IF(COUNT(표장르정리[[#This Row],[Soulslike]]),1,0)),1,0)</f>
        <v>1</v>
      </c>
      <c r="G192" s="3">
        <f>IF(AND(IF('차트 정리 표'!$Q$2 = 표메인[[#This Row],[연령대]], 1, 0),IF(COUNT(표장르정리[[#This Row],[Rhythm]]),1,0)),1,0)</f>
        <v>0</v>
      </c>
      <c r="H192" s="3">
        <f>IF(AND(IF('차트 정리 표'!$Q$2 = 표메인[[#This Row],[연령대]], 1, 0),IF(COUNT(표장르정리[[#This Row],[Racing]]),1,0)),1,0)</f>
        <v>0</v>
      </c>
      <c r="I192" s="3">
        <f>IF(AND(IF('차트 정리 표'!$Q$2 = 표메인[[#This Row],[연령대]], 1, 0),IF(COUNT(표장르정리[[#This Row],[Sport]]),1,0)),1,0)</f>
        <v>0</v>
      </c>
      <c r="J192" s="3">
        <f>IF(AND(IF('차트 정리 표'!$Q$2 = 표메인[[#This Row],[연령대]], 1, 0),IF(COUNT(표장르정리[[#This Row],[Stealth]]),1,0)),1,0)</f>
        <v>0</v>
      </c>
      <c r="K192" s="3">
        <f>IF(AND(IF('차트 정리 표'!$Q$2 = 표메인[[#This Row],[연령대]], 1, 0),IF(COUNT(표장르정리[[#This Row],[Strategy]]),1,0)),1,0)</f>
        <v>0</v>
      </c>
      <c r="L192" s="3">
        <f>IF(AND(IF('차트 정리 표'!$Q$2 = 표메인[[#This Row],[연령대]], 1, 0),IF(COUNT(표장르정리[[#This Row],[Puzzle]]),1,0)),1,0)</f>
        <v>0</v>
      </c>
      <c r="M192" s="3">
        <f>IF(AND(IF('차트 정리 표'!$Q$2 = 표메인[[#This Row],[연령대]], 1, 0),IF(COUNT(표장르정리[[#This Row],[Board]]),1,0)),1,0)</f>
        <v>0</v>
      </c>
      <c r="N192" s="3">
        <f>IF(AND(IF('차트 정리 표'!$Q$2 = 표메인[[#This Row],[연령대]], 1, 0),IF(COUNT(표장르정리[[#This Row],[Arcade]]),1,0)),1,0)</f>
        <v>0</v>
      </c>
      <c r="O192" s="3">
        <f>IF(AND(IF('차트 정리 표'!$Q$2 = 표메인[[#This Row],[연령대]], 1, 0),IF(COUNT(표장르정리[[#This Row],[Simulation]]),1,0)),1,0)</f>
        <v>0</v>
      </c>
      <c r="P192" s="34">
        <f>IF(AND(IF('차트 정리 표'!$Q$19 = 표메인[[#This Row],[연령대]], 1, 0),IF('차트 정리 표'!$J$20=표메인[[#This Row],[타격감
시각적 효과]],1,0)),1,0)</f>
        <v>0</v>
      </c>
      <c r="Q192" s="34">
        <f>IF(AND(IF('차트 정리 표'!$Q$19 = 표메인[[#This Row],[연령대]], 1, 0),IF('차트 정리 표'!$J$21=표메인[[#This Row],[타격감
시각적 효과]],1,0)),1,0)</f>
        <v>1</v>
      </c>
      <c r="R192" s="34">
        <f>IF(AND(IF('차트 정리 표'!$Q$19 = 표메인[[#This Row],[연령대]], 1, 0),IF('차트 정리 표'!$J$22=표메인[[#This Row],[타격감
시각적 효과]],1,0)),1,0)</f>
        <v>0</v>
      </c>
      <c r="S192" s="34">
        <f>IF(AND(IF('차트 정리 표'!$Q$19 = 표메인[[#This Row],[연령대]], 1, 0),IF('차트 정리 표'!$J$23=표메인[[#This Row],[타격감
시각적 효과]],1,0)),1,0)</f>
        <v>0</v>
      </c>
      <c r="T192" s="34">
        <f>IF(AND(IF('차트 정리 표'!$Q$25 = 표메인[[#This Row],[연령대]], 1, 0),IF('차트 정리 표'!$J$26=표메인[게임몰입도
청각적 효과],1,0)),1,0)</f>
        <v>1</v>
      </c>
      <c r="U192" s="34">
        <f>IF(AND(IF('차트 정리 표'!$Q$25 = 표메인[[#This Row],[연령대]], 1, 0),IF('차트 정리 표'!$J$27=표메인[게임몰입도
청각적 효과],1,0)),1,0)</f>
        <v>0</v>
      </c>
      <c r="V192" s="34">
        <f>IF(AND(IF('차트 정리 표'!$Q$25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표'!$Q$2 = 표메인[[#This Row],[연령대]], 1, 0),IF(COUNT(표장르정리[[#This Row],[RPG]]),1,0)), 1, 0)</f>
        <v>0</v>
      </c>
      <c r="B193" s="3">
        <f>IF(AND(IF('차트 정리 표'!$Q$2 = 표메인[[#This Row],[연령대]], 1, 0),IF(COUNT(표장르정리[[#This Row],[AOS]]),1,0)),1,0)</f>
        <v>0</v>
      </c>
      <c r="C193" s="3">
        <f>IF(AND(IF('차트 정리 표'!$Q$2 = 표메인[[#This Row],[연령대]], 1, 0),IF(COUNT(표장르정리[[#This Row],[FPS]]),1,0)),1,0)</f>
        <v>0</v>
      </c>
      <c r="D193" s="3">
        <f>IF(AND(IF('차트 정리 표'!$Q$2 = 표메인[[#This Row],[연령대]], 1, 0),IF(COUNT(표장르정리[[#This Row],[CCG]]),1,0)),1,0)</f>
        <v>0</v>
      </c>
      <c r="E193" s="3">
        <f>IF(AND(IF('차트 정리 표'!$Q$2 = 표메인[[#This Row],[연령대]], 1, 0),IF(COUNT(표장르정리[[#This Row],[Roguelike]]),1,0)),1,0)</f>
        <v>1</v>
      </c>
      <c r="F193" s="3">
        <f>IF(AND(IF('차트 정리 표'!$Q$2 = 표메인[[#This Row],[연령대]], 1, 0),IF(COUNT(표장르정리[[#This Row],[Soulslike]]),1,0)),1,0)</f>
        <v>0</v>
      </c>
      <c r="G193" s="3">
        <f>IF(AND(IF('차트 정리 표'!$Q$2 = 표메인[[#This Row],[연령대]], 1, 0),IF(COUNT(표장르정리[[#This Row],[Rhythm]]),1,0)),1,0)</f>
        <v>0</v>
      </c>
      <c r="H193" s="3">
        <f>IF(AND(IF('차트 정리 표'!$Q$2 = 표메인[[#This Row],[연령대]], 1, 0),IF(COUNT(표장르정리[[#This Row],[Racing]]),1,0)),1,0)</f>
        <v>0</v>
      </c>
      <c r="I193" s="3">
        <f>IF(AND(IF('차트 정리 표'!$Q$2 = 표메인[[#This Row],[연령대]], 1, 0),IF(COUNT(표장르정리[[#This Row],[Sport]]),1,0)),1,0)</f>
        <v>0</v>
      </c>
      <c r="J193" s="3">
        <f>IF(AND(IF('차트 정리 표'!$Q$2 = 표메인[[#This Row],[연령대]], 1, 0),IF(COUNT(표장르정리[[#This Row],[Stealth]]),1,0)),1,0)</f>
        <v>0</v>
      </c>
      <c r="K193" s="3">
        <f>IF(AND(IF('차트 정리 표'!$Q$2 = 표메인[[#This Row],[연령대]], 1, 0),IF(COUNT(표장르정리[[#This Row],[Strategy]]),1,0)),1,0)</f>
        <v>0</v>
      </c>
      <c r="L193" s="3">
        <f>IF(AND(IF('차트 정리 표'!$Q$2 = 표메인[[#This Row],[연령대]], 1, 0),IF(COUNT(표장르정리[[#This Row],[Puzzle]]),1,0)),1,0)</f>
        <v>0</v>
      </c>
      <c r="M193" s="3">
        <f>IF(AND(IF('차트 정리 표'!$Q$2 = 표메인[[#This Row],[연령대]], 1, 0),IF(COUNT(표장르정리[[#This Row],[Board]]),1,0)),1,0)</f>
        <v>0</v>
      </c>
      <c r="N193" s="3">
        <f>IF(AND(IF('차트 정리 표'!$Q$2 = 표메인[[#This Row],[연령대]], 1, 0),IF(COUNT(표장르정리[[#This Row],[Arcade]]),1,0)),1,0)</f>
        <v>0</v>
      </c>
      <c r="O193" s="3">
        <f>IF(AND(IF('차트 정리 표'!$Q$2 = 표메인[[#This Row],[연령대]], 1, 0),IF(COUNT(표장르정리[[#This Row],[Simulation]]),1,0)),1,0)</f>
        <v>0</v>
      </c>
      <c r="P193" s="34">
        <f>IF(AND(IF('차트 정리 표'!$Q$19 = 표메인[[#This Row],[연령대]], 1, 0),IF('차트 정리 표'!$J$20=표메인[[#This Row],[타격감
시각적 효과]],1,0)),1,0)</f>
        <v>1</v>
      </c>
      <c r="Q193" s="34">
        <f>IF(AND(IF('차트 정리 표'!$Q$19 = 표메인[[#This Row],[연령대]], 1, 0),IF('차트 정리 표'!$J$21=표메인[[#This Row],[타격감
시각적 효과]],1,0)),1,0)</f>
        <v>0</v>
      </c>
      <c r="R193" s="34">
        <f>IF(AND(IF('차트 정리 표'!$Q$19 = 표메인[[#This Row],[연령대]], 1, 0),IF('차트 정리 표'!$J$22=표메인[[#This Row],[타격감
시각적 효과]],1,0)),1,0)</f>
        <v>0</v>
      </c>
      <c r="S193" s="34">
        <f>IF(AND(IF('차트 정리 표'!$Q$19 = 표메인[[#This Row],[연령대]], 1, 0),IF('차트 정리 표'!$J$23=표메인[[#This Row],[타격감
시각적 효과]],1,0)),1,0)</f>
        <v>0</v>
      </c>
      <c r="T193" s="34">
        <f>IF(AND(IF('차트 정리 표'!$Q$25 = 표메인[[#This Row],[연령대]], 1, 0),IF('차트 정리 표'!$J$26=표메인[게임몰입도
청각적 효과],1,0)),1,0)</f>
        <v>1</v>
      </c>
      <c r="U193" s="34">
        <f>IF(AND(IF('차트 정리 표'!$Q$25 = 표메인[[#This Row],[연령대]], 1, 0),IF('차트 정리 표'!$J$27=표메인[게임몰입도
청각적 효과],1,0)),1,0)</f>
        <v>0</v>
      </c>
      <c r="V193" s="34">
        <f>IF(AND(IF('차트 정리 표'!$Q$25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표'!$Q$2 = 표메인[[#This Row],[연령대]], 1, 0),IF(COUNT(표장르정리[[#This Row],[RPG]]),1,0)), 1, 0)</f>
        <v>1</v>
      </c>
      <c r="B194" s="3">
        <f>IF(AND(IF('차트 정리 표'!$Q$2 = 표메인[[#This Row],[연령대]], 1, 0),IF(COUNT(표장르정리[[#This Row],[AOS]]),1,0)),1,0)</f>
        <v>0</v>
      </c>
      <c r="C194" s="3">
        <f>IF(AND(IF('차트 정리 표'!$Q$2 = 표메인[[#This Row],[연령대]], 1, 0),IF(COUNT(표장르정리[[#This Row],[FPS]]),1,0)),1,0)</f>
        <v>0</v>
      </c>
      <c r="D194" s="3">
        <f>IF(AND(IF('차트 정리 표'!$Q$2 = 표메인[[#This Row],[연령대]], 1, 0),IF(COUNT(표장르정리[[#This Row],[CCG]]),1,0)),1,0)</f>
        <v>0</v>
      </c>
      <c r="E194" s="3">
        <f>IF(AND(IF('차트 정리 표'!$Q$2 = 표메인[[#This Row],[연령대]], 1, 0),IF(COUNT(표장르정리[[#This Row],[Roguelike]]),1,0)),1,0)</f>
        <v>0</v>
      </c>
      <c r="F194" s="3">
        <f>IF(AND(IF('차트 정리 표'!$Q$2 = 표메인[[#This Row],[연령대]], 1, 0),IF(COUNT(표장르정리[[#This Row],[Soulslike]]),1,0)),1,0)</f>
        <v>0</v>
      </c>
      <c r="G194" s="3">
        <f>IF(AND(IF('차트 정리 표'!$Q$2 = 표메인[[#This Row],[연령대]], 1, 0),IF(COUNT(표장르정리[[#This Row],[Rhythm]]),1,0)),1,0)</f>
        <v>0</v>
      </c>
      <c r="H194" s="3">
        <f>IF(AND(IF('차트 정리 표'!$Q$2 = 표메인[[#This Row],[연령대]], 1, 0),IF(COUNT(표장르정리[[#This Row],[Racing]]),1,0)),1,0)</f>
        <v>0</v>
      </c>
      <c r="I194" s="3">
        <f>IF(AND(IF('차트 정리 표'!$Q$2 = 표메인[[#This Row],[연령대]], 1, 0),IF(COUNT(표장르정리[[#This Row],[Sport]]),1,0)),1,0)</f>
        <v>0</v>
      </c>
      <c r="J194" s="3">
        <f>IF(AND(IF('차트 정리 표'!$Q$2 = 표메인[[#This Row],[연령대]], 1, 0),IF(COUNT(표장르정리[[#This Row],[Stealth]]),1,0)),1,0)</f>
        <v>0</v>
      </c>
      <c r="K194" s="3">
        <f>IF(AND(IF('차트 정리 표'!$Q$2 = 표메인[[#This Row],[연령대]], 1, 0),IF(COUNT(표장르정리[[#This Row],[Strategy]]),1,0)),1,0)</f>
        <v>0</v>
      </c>
      <c r="L194" s="3">
        <f>IF(AND(IF('차트 정리 표'!$Q$2 = 표메인[[#This Row],[연령대]], 1, 0),IF(COUNT(표장르정리[[#This Row],[Puzzle]]),1,0)),1,0)</f>
        <v>0</v>
      </c>
      <c r="M194" s="3">
        <f>IF(AND(IF('차트 정리 표'!$Q$2 = 표메인[[#This Row],[연령대]], 1, 0),IF(COUNT(표장르정리[[#This Row],[Board]]),1,0)),1,0)</f>
        <v>0</v>
      </c>
      <c r="N194" s="3">
        <f>IF(AND(IF('차트 정리 표'!$Q$2 = 표메인[[#This Row],[연령대]], 1, 0),IF(COUNT(표장르정리[[#This Row],[Arcade]]),1,0)),1,0)</f>
        <v>0</v>
      </c>
      <c r="O194" s="3">
        <f>IF(AND(IF('차트 정리 표'!$Q$2 = 표메인[[#This Row],[연령대]], 1, 0),IF(COUNT(표장르정리[[#This Row],[Simulation]]),1,0)),1,0)</f>
        <v>0</v>
      </c>
      <c r="P194" s="34">
        <f>IF(AND(IF('차트 정리 표'!$Q$19 = 표메인[[#This Row],[연령대]], 1, 0),IF('차트 정리 표'!$J$20=표메인[[#This Row],[타격감
시각적 효과]],1,0)),1,0)</f>
        <v>1</v>
      </c>
      <c r="Q194" s="34">
        <f>IF(AND(IF('차트 정리 표'!$Q$19 = 표메인[[#This Row],[연령대]], 1, 0),IF('차트 정리 표'!$J$21=표메인[[#This Row],[타격감
시각적 효과]],1,0)),1,0)</f>
        <v>0</v>
      </c>
      <c r="R194" s="34">
        <f>IF(AND(IF('차트 정리 표'!$Q$19 = 표메인[[#This Row],[연령대]], 1, 0),IF('차트 정리 표'!$J$22=표메인[[#This Row],[타격감
시각적 효과]],1,0)),1,0)</f>
        <v>0</v>
      </c>
      <c r="S194" s="34">
        <f>IF(AND(IF('차트 정리 표'!$Q$19 = 표메인[[#This Row],[연령대]], 1, 0),IF('차트 정리 표'!$J$23=표메인[[#This Row],[타격감
시각적 효과]],1,0)),1,0)</f>
        <v>0</v>
      </c>
      <c r="T194" s="34">
        <f>IF(AND(IF('차트 정리 표'!$Q$25 = 표메인[[#This Row],[연령대]], 1, 0),IF('차트 정리 표'!$J$26=표메인[게임몰입도
청각적 효과],1,0)),1,0)</f>
        <v>1</v>
      </c>
      <c r="U194" s="34">
        <f>IF(AND(IF('차트 정리 표'!$Q$25 = 표메인[[#This Row],[연령대]], 1, 0),IF('차트 정리 표'!$J$27=표메인[게임몰입도
청각적 효과],1,0)),1,0)</f>
        <v>0</v>
      </c>
      <c r="V194" s="34">
        <f>IF(AND(IF('차트 정리 표'!$Q$25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표'!$Q$2 = 표메인[[#This Row],[연령대]], 1, 0),IF(COUNT(표장르정리[[#This Row],[RPG]]),1,0)), 1, 0)</f>
        <v>1</v>
      </c>
      <c r="B195" s="3">
        <f>IF(AND(IF('차트 정리 표'!$Q$2 = 표메인[[#This Row],[연령대]], 1, 0),IF(COUNT(표장르정리[[#This Row],[AOS]]),1,0)),1,0)</f>
        <v>0</v>
      </c>
      <c r="C195" s="3">
        <f>IF(AND(IF('차트 정리 표'!$Q$2 = 표메인[[#This Row],[연령대]], 1, 0),IF(COUNT(표장르정리[[#This Row],[FPS]]),1,0)),1,0)</f>
        <v>0</v>
      </c>
      <c r="D195" s="3">
        <f>IF(AND(IF('차트 정리 표'!$Q$2 = 표메인[[#This Row],[연령대]], 1, 0),IF(COUNT(표장르정리[[#This Row],[CCG]]),1,0)),1,0)</f>
        <v>1</v>
      </c>
      <c r="E195" s="3">
        <f>IF(AND(IF('차트 정리 표'!$Q$2 = 표메인[[#This Row],[연령대]], 1, 0),IF(COUNT(표장르정리[[#This Row],[Roguelike]]),1,0)),1,0)</f>
        <v>0</v>
      </c>
      <c r="F195" s="3">
        <f>IF(AND(IF('차트 정리 표'!$Q$2 = 표메인[[#This Row],[연령대]], 1, 0),IF(COUNT(표장르정리[[#This Row],[Soulslike]]),1,0)),1,0)</f>
        <v>1</v>
      </c>
      <c r="G195" s="3">
        <f>IF(AND(IF('차트 정리 표'!$Q$2 = 표메인[[#This Row],[연령대]], 1, 0),IF(COUNT(표장르정리[[#This Row],[Rhythm]]),1,0)),1,0)</f>
        <v>0</v>
      </c>
      <c r="H195" s="3">
        <f>IF(AND(IF('차트 정리 표'!$Q$2 = 표메인[[#This Row],[연령대]], 1, 0),IF(COUNT(표장르정리[[#This Row],[Racing]]),1,0)),1,0)</f>
        <v>0</v>
      </c>
      <c r="I195" s="3">
        <f>IF(AND(IF('차트 정리 표'!$Q$2 = 표메인[[#This Row],[연령대]], 1, 0),IF(COUNT(표장르정리[[#This Row],[Sport]]),1,0)),1,0)</f>
        <v>0</v>
      </c>
      <c r="J195" s="3">
        <f>IF(AND(IF('차트 정리 표'!$Q$2 = 표메인[[#This Row],[연령대]], 1, 0),IF(COUNT(표장르정리[[#This Row],[Stealth]]),1,0)),1,0)</f>
        <v>0</v>
      </c>
      <c r="K195" s="3">
        <f>IF(AND(IF('차트 정리 표'!$Q$2 = 표메인[[#This Row],[연령대]], 1, 0),IF(COUNT(표장르정리[[#This Row],[Strategy]]),1,0)),1,0)</f>
        <v>0</v>
      </c>
      <c r="L195" s="3">
        <f>IF(AND(IF('차트 정리 표'!$Q$2 = 표메인[[#This Row],[연령대]], 1, 0),IF(COUNT(표장르정리[[#This Row],[Puzzle]]),1,0)),1,0)</f>
        <v>0</v>
      </c>
      <c r="M195" s="3">
        <f>IF(AND(IF('차트 정리 표'!$Q$2 = 표메인[[#This Row],[연령대]], 1, 0),IF(COUNT(표장르정리[[#This Row],[Board]]),1,0)),1,0)</f>
        <v>0</v>
      </c>
      <c r="N195" s="3">
        <f>IF(AND(IF('차트 정리 표'!$Q$2 = 표메인[[#This Row],[연령대]], 1, 0),IF(COUNT(표장르정리[[#This Row],[Arcade]]),1,0)),1,0)</f>
        <v>0</v>
      </c>
      <c r="O195" s="3">
        <f>IF(AND(IF('차트 정리 표'!$Q$2 = 표메인[[#This Row],[연령대]], 1, 0),IF(COUNT(표장르정리[[#This Row],[Simulation]]),1,0)),1,0)</f>
        <v>0</v>
      </c>
      <c r="P195" s="34">
        <f>IF(AND(IF('차트 정리 표'!$Q$19 = 표메인[[#This Row],[연령대]], 1, 0),IF('차트 정리 표'!$J$20=표메인[[#This Row],[타격감
시각적 효과]],1,0)),1,0)</f>
        <v>1</v>
      </c>
      <c r="Q195" s="34">
        <f>IF(AND(IF('차트 정리 표'!$Q$19 = 표메인[[#This Row],[연령대]], 1, 0),IF('차트 정리 표'!$J$21=표메인[[#This Row],[타격감
시각적 효과]],1,0)),1,0)</f>
        <v>0</v>
      </c>
      <c r="R195" s="34">
        <f>IF(AND(IF('차트 정리 표'!$Q$19 = 표메인[[#This Row],[연령대]], 1, 0),IF('차트 정리 표'!$J$22=표메인[[#This Row],[타격감
시각적 효과]],1,0)),1,0)</f>
        <v>0</v>
      </c>
      <c r="S195" s="34">
        <f>IF(AND(IF('차트 정리 표'!$Q$19 = 표메인[[#This Row],[연령대]], 1, 0),IF('차트 정리 표'!$J$23=표메인[[#This Row],[타격감
시각적 효과]],1,0)),1,0)</f>
        <v>0</v>
      </c>
      <c r="T195" s="34">
        <f>IF(AND(IF('차트 정리 표'!$Q$25 = 표메인[[#This Row],[연령대]], 1, 0),IF('차트 정리 표'!$J$26=표메인[게임몰입도
청각적 효과],1,0)),1,0)</f>
        <v>1</v>
      </c>
      <c r="U195" s="34">
        <f>IF(AND(IF('차트 정리 표'!$Q$25 = 표메인[[#This Row],[연령대]], 1, 0),IF('차트 정리 표'!$J$27=표메인[게임몰입도
청각적 효과],1,0)),1,0)</f>
        <v>0</v>
      </c>
      <c r="V195" s="34">
        <f>IF(AND(IF('차트 정리 표'!$Q$25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표'!$Q$2 = 표메인[[#This Row],[연령대]], 1, 0),IF(COUNT(표장르정리[[#This Row],[RPG]]),1,0)), 1, 0)</f>
        <v>1</v>
      </c>
      <c r="B196" s="3">
        <f>IF(AND(IF('차트 정리 표'!$Q$2 = 표메인[[#This Row],[연령대]], 1, 0),IF(COUNT(표장르정리[[#This Row],[AOS]]),1,0)),1,0)</f>
        <v>0</v>
      </c>
      <c r="C196" s="3">
        <f>IF(AND(IF('차트 정리 표'!$Q$2 = 표메인[[#This Row],[연령대]], 1, 0),IF(COUNT(표장르정리[[#This Row],[FPS]]),1,0)),1,0)</f>
        <v>1</v>
      </c>
      <c r="D196" s="3">
        <f>IF(AND(IF('차트 정리 표'!$Q$2 = 표메인[[#This Row],[연령대]], 1, 0),IF(COUNT(표장르정리[[#This Row],[CCG]]),1,0)),1,0)</f>
        <v>0</v>
      </c>
      <c r="E196" s="3">
        <f>IF(AND(IF('차트 정리 표'!$Q$2 = 표메인[[#This Row],[연령대]], 1, 0),IF(COUNT(표장르정리[[#This Row],[Roguelike]]),1,0)),1,0)</f>
        <v>0</v>
      </c>
      <c r="F196" s="3">
        <f>IF(AND(IF('차트 정리 표'!$Q$2 = 표메인[[#This Row],[연령대]], 1, 0),IF(COUNT(표장르정리[[#This Row],[Soulslike]]),1,0)),1,0)</f>
        <v>0</v>
      </c>
      <c r="G196" s="3">
        <f>IF(AND(IF('차트 정리 표'!$Q$2 = 표메인[[#This Row],[연령대]], 1, 0),IF(COUNT(표장르정리[[#This Row],[Rhythm]]),1,0)),1,0)</f>
        <v>0</v>
      </c>
      <c r="H196" s="3">
        <f>IF(AND(IF('차트 정리 표'!$Q$2 = 표메인[[#This Row],[연령대]], 1, 0),IF(COUNT(표장르정리[[#This Row],[Racing]]),1,0)),1,0)</f>
        <v>0</v>
      </c>
      <c r="I196" s="3">
        <f>IF(AND(IF('차트 정리 표'!$Q$2 = 표메인[[#This Row],[연령대]], 1, 0),IF(COUNT(표장르정리[[#This Row],[Sport]]),1,0)),1,0)</f>
        <v>0</v>
      </c>
      <c r="J196" s="3">
        <f>IF(AND(IF('차트 정리 표'!$Q$2 = 표메인[[#This Row],[연령대]], 1, 0),IF(COUNT(표장르정리[[#This Row],[Stealth]]),1,0)),1,0)</f>
        <v>0</v>
      </c>
      <c r="K196" s="3">
        <f>IF(AND(IF('차트 정리 표'!$Q$2 = 표메인[[#This Row],[연령대]], 1, 0),IF(COUNT(표장르정리[[#This Row],[Strategy]]),1,0)),1,0)</f>
        <v>0</v>
      </c>
      <c r="L196" s="3">
        <f>IF(AND(IF('차트 정리 표'!$Q$2 = 표메인[[#This Row],[연령대]], 1, 0),IF(COUNT(표장르정리[[#This Row],[Puzzle]]),1,0)),1,0)</f>
        <v>0</v>
      </c>
      <c r="M196" s="3">
        <f>IF(AND(IF('차트 정리 표'!$Q$2 = 표메인[[#This Row],[연령대]], 1, 0),IF(COUNT(표장르정리[[#This Row],[Board]]),1,0)),1,0)</f>
        <v>0</v>
      </c>
      <c r="N196" s="3">
        <f>IF(AND(IF('차트 정리 표'!$Q$2 = 표메인[[#This Row],[연령대]], 1, 0),IF(COUNT(표장르정리[[#This Row],[Arcade]]),1,0)),1,0)</f>
        <v>0</v>
      </c>
      <c r="O196" s="3">
        <f>IF(AND(IF('차트 정리 표'!$Q$2 = 표메인[[#This Row],[연령대]], 1, 0),IF(COUNT(표장르정리[[#This Row],[Simulation]]),1,0)),1,0)</f>
        <v>0</v>
      </c>
      <c r="P196" s="34">
        <f>IF(AND(IF('차트 정리 표'!$Q$19 = 표메인[[#This Row],[연령대]], 1, 0),IF('차트 정리 표'!$J$20=표메인[[#This Row],[타격감
시각적 효과]],1,0)),1,0)</f>
        <v>0</v>
      </c>
      <c r="Q196" s="34">
        <f>IF(AND(IF('차트 정리 표'!$Q$19 = 표메인[[#This Row],[연령대]], 1, 0),IF('차트 정리 표'!$J$21=표메인[[#This Row],[타격감
시각적 효과]],1,0)),1,0)</f>
        <v>1</v>
      </c>
      <c r="R196" s="34">
        <f>IF(AND(IF('차트 정리 표'!$Q$19 = 표메인[[#This Row],[연령대]], 1, 0),IF('차트 정리 표'!$J$22=표메인[[#This Row],[타격감
시각적 효과]],1,0)),1,0)</f>
        <v>0</v>
      </c>
      <c r="S196" s="34">
        <f>IF(AND(IF('차트 정리 표'!$Q$19 = 표메인[[#This Row],[연령대]], 1, 0),IF('차트 정리 표'!$J$23=표메인[[#This Row],[타격감
시각적 효과]],1,0)),1,0)</f>
        <v>0</v>
      </c>
      <c r="T196" s="34">
        <f>IF(AND(IF('차트 정리 표'!$Q$25 = 표메인[[#This Row],[연령대]], 1, 0),IF('차트 정리 표'!$J$26=표메인[게임몰입도
청각적 효과],1,0)),1,0)</f>
        <v>1</v>
      </c>
      <c r="U196" s="34">
        <f>IF(AND(IF('차트 정리 표'!$Q$25 = 표메인[[#This Row],[연령대]], 1, 0),IF('차트 정리 표'!$J$27=표메인[게임몰입도
청각적 효과],1,0)),1,0)</f>
        <v>0</v>
      </c>
      <c r="V196" s="34">
        <f>IF(AND(IF('차트 정리 표'!$Q$25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표'!$Q$2 = 표메인[[#This Row],[연령대]], 1, 0),IF(COUNT(표장르정리[[#This Row],[RPG]]),1,0)), 1, 0)</f>
        <v>1</v>
      </c>
      <c r="B197" s="3">
        <f>IF(AND(IF('차트 정리 표'!$Q$2 = 표메인[[#This Row],[연령대]], 1, 0),IF(COUNT(표장르정리[[#This Row],[AOS]]),1,0)),1,0)</f>
        <v>0</v>
      </c>
      <c r="C197" s="3">
        <f>IF(AND(IF('차트 정리 표'!$Q$2 = 표메인[[#This Row],[연령대]], 1, 0),IF(COUNT(표장르정리[[#This Row],[FPS]]),1,0)),1,0)</f>
        <v>1</v>
      </c>
      <c r="D197" s="3">
        <f>IF(AND(IF('차트 정리 표'!$Q$2 = 표메인[[#This Row],[연령대]], 1, 0),IF(COUNT(표장르정리[[#This Row],[CCG]]),1,0)),1,0)</f>
        <v>0</v>
      </c>
      <c r="E197" s="3">
        <f>IF(AND(IF('차트 정리 표'!$Q$2 = 표메인[[#This Row],[연령대]], 1, 0),IF(COUNT(표장르정리[[#This Row],[Roguelike]]),1,0)),1,0)</f>
        <v>0</v>
      </c>
      <c r="F197" s="3">
        <f>IF(AND(IF('차트 정리 표'!$Q$2 = 표메인[[#This Row],[연령대]], 1, 0),IF(COUNT(표장르정리[[#This Row],[Soulslike]]),1,0)),1,0)</f>
        <v>0</v>
      </c>
      <c r="G197" s="3">
        <f>IF(AND(IF('차트 정리 표'!$Q$2 = 표메인[[#This Row],[연령대]], 1, 0),IF(COUNT(표장르정리[[#This Row],[Rhythm]]),1,0)),1,0)</f>
        <v>0</v>
      </c>
      <c r="H197" s="3">
        <f>IF(AND(IF('차트 정리 표'!$Q$2 = 표메인[[#This Row],[연령대]], 1, 0),IF(COUNT(표장르정리[[#This Row],[Racing]]),1,0)),1,0)</f>
        <v>0</v>
      </c>
      <c r="I197" s="3">
        <f>IF(AND(IF('차트 정리 표'!$Q$2 = 표메인[[#This Row],[연령대]], 1, 0),IF(COUNT(표장르정리[[#This Row],[Sport]]),1,0)),1,0)</f>
        <v>0</v>
      </c>
      <c r="J197" s="3">
        <f>IF(AND(IF('차트 정리 표'!$Q$2 = 표메인[[#This Row],[연령대]], 1, 0),IF(COUNT(표장르정리[[#This Row],[Stealth]]),1,0)),1,0)</f>
        <v>0</v>
      </c>
      <c r="K197" s="3">
        <f>IF(AND(IF('차트 정리 표'!$Q$2 = 표메인[[#This Row],[연령대]], 1, 0),IF(COUNT(표장르정리[[#This Row],[Strategy]]),1,0)),1,0)</f>
        <v>0</v>
      </c>
      <c r="L197" s="3">
        <f>IF(AND(IF('차트 정리 표'!$Q$2 = 표메인[[#This Row],[연령대]], 1, 0),IF(COUNT(표장르정리[[#This Row],[Puzzle]]),1,0)),1,0)</f>
        <v>0</v>
      </c>
      <c r="M197" s="3">
        <f>IF(AND(IF('차트 정리 표'!$Q$2 = 표메인[[#This Row],[연령대]], 1, 0),IF(COUNT(표장르정리[[#This Row],[Board]]),1,0)),1,0)</f>
        <v>0</v>
      </c>
      <c r="N197" s="3">
        <f>IF(AND(IF('차트 정리 표'!$Q$2 = 표메인[[#This Row],[연령대]], 1, 0),IF(COUNT(표장르정리[[#This Row],[Arcade]]),1,0)),1,0)</f>
        <v>0</v>
      </c>
      <c r="O197" s="3">
        <f>IF(AND(IF('차트 정리 표'!$Q$2 = 표메인[[#This Row],[연령대]], 1, 0),IF(COUNT(표장르정리[[#This Row],[Simulation]]),1,0)),1,0)</f>
        <v>0</v>
      </c>
      <c r="P197" s="34">
        <f>IF(AND(IF('차트 정리 표'!$Q$19 = 표메인[[#This Row],[연령대]], 1, 0),IF('차트 정리 표'!$J$20=표메인[[#This Row],[타격감
시각적 효과]],1,0)),1,0)</f>
        <v>0</v>
      </c>
      <c r="Q197" s="34">
        <f>IF(AND(IF('차트 정리 표'!$Q$19 = 표메인[[#This Row],[연령대]], 1, 0),IF('차트 정리 표'!$J$21=표메인[[#This Row],[타격감
시각적 효과]],1,0)),1,0)</f>
        <v>1</v>
      </c>
      <c r="R197" s="34">
        <f>IF(AND(IF('차트 정리 표'!$Q$19 = 표메인[[#This Row],[연령대]], 1, 0),IF('차트 정리 표'!$J$22=표메인[[#This Row],[타격감
시각적 효과]],1,0)),1,0)</f>
        <v>0</v>
      </c>
      <c r="S197" s="34">
        <f>IF(AND(IF('차트 정리 표'!$Q$19 = 표메인[[#This Row],[연령대]], 1, 0),IF('차트 정리 표'!$J$23=표메인[[#This Row],[타격감
시각적 효과]],1,0)),1,0)</f>
        <v>0</v>
      </c>
      <c r="T197" s="34">
        <f>IF(AND(IF('차트 정리 표'!$Q$25 = 표메인[[#This Row],[연령대]], 1, 0),IF('차트 정리 표'!$J$26=표메인[게임몰입도
청각적 효과],1,0)),1,0)</f>
        <v>0</v>
      </c>
      <c r="U197" s="34">
        <f>IF(AND(IF('차트 정리 표'!$Q$25 = 표메인[[#This Row],[연령대]], 1, 0),IF('차트 정리 표'!$J$27=표메인[게임몰입도
청각적 효과],1,0)),1,0)</f>
        <v>1</v>
      </c>
      <c r="V197" s="34">
        <f>IF(AND(IF('차트 정리 표'!$Q$25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표'!$Q$2 = 표메인[[#This Row],[연령대]], 1, 0),IF(COUNT(표장르정리[[#This Row],[RPG]]),1,0)), 1, 0)</f>
        <v>0</v>
      </c>
      <c r="B198" s="3">
        <f>IF(AND(IF('차트 정리 표'!$Q$2 = 표메인[[#This Row],[연령대]], 1, 0),IF(COUNT(표장르정리[[#This Row],[AOS]]),1,0)),1,0)</f>
        <v>0</v>
      </c>
      <c r="C198" s="3">
        <f>IF(AND(IF('차트 정리 표'!$Q$2 = 표메인[[#This Row],[연령대]], 1, 0),IF(COUNT(표장르정리[[#This Row],[FPS]]),1,0)),1,0)</f>
        <v>1</v>
      </c>
      <c r="D198" s="3">
        <f>IF(AND(IF('차트 정리 표'!$Q$2 = 표메인[[#This Row],[연령대]], 1, 0),IF(COUNT(표장르정리[[#This Row],[CCG]]),1,0)),1,0)</f>
        <v>0</v>
      </c>
      <c r="E198" s="3">
        <f>IF(AND(IF('차트 정리 표'!$Q$2 = 표메인[[#This Row],[연령대]], 1, 0),IF(COUNT(표장르정리[[#This Row],[Roguelike]]),1,0)),1,0)</f>
        <v>0</v>
      </c>
      <c r="F198" s="3">
        <f>IF(AND(IF('차트 정리 표'!$Q$2 = 표메인[[#This Row],[연령대]], 1, 0),IF(COUNT(표장르정리[[#This Row],[Soulslike]]),1,0)),1,0)</f>
        <v>0</v>
      </c>
      <c r="G198" s="3">
        <f>IF(AND(IF('차트 정리 표'!$Q$2 = 표메인[[#This Row],[연령대]], 1, 0),IF(COUNT(표장르정리[[#This Row],[Rhythm]]),1,0)),1,0)</f>
        <v>0</v>
      </c>
      <c r="H198" s="3">
        <f>IF(AND(IF('차트 정리 표'!$Q$2 = 표메인[[#This Row],[연령대]], 1, 0),IF(COUNT(표장르정리[[#This Row],[Racing]]),1,0)),1,0)</f>
        <v>0</v>
      </c>
      <c r="I198" s="3">
        <f>IF(AND(IF('차트 정리 표'!$Q$2 = 표메인[[#This Row],[연령대]], 1, 0),IF(COUNT(표장르정리[[#This Row],[Sport]]),1,0)),1,0)</f>
        <v>0</v>
      </c>
      <c r="J198" s="3">
        <f>IF(AND(IF('차트 정리 표'!$Q$2 = 표메인[[#This Row],[연령대]], 1, 0),IF(COUNT(표장르정리[[#This Row],[Stealth]]),1,0)),1,0)</f>
        <v>0</v>
      </c>
      <c r="K198" s="3">
        <f>IF(AND(IF('차트 정리 표'!$Q$2 = 표메인[[#This Row],[연령대]], 1, 0),IF(COUNT(표장르정리[[#This Row],[Strategy]]),1,0)),1,0)</f>
        <v>0</v>
      </c>
      <c r="L198" s="3">
        <f>IF(AND(IF('차트 정리 표'!$Q$2 = 표메인[[#This Row],[연령대]], 1, 0),IF(COUNT(표장르정리[[#This Row],[Puzzle]]),1,0)),1,0)</f>
        <v>0</v>
      </c>
      <c r="M198" s="3">
        <f>IF(AND(IF('차트 정리 표'!$Q$2 = 표메인[[#This Row],[연령대]], 1, 0),IF(COUNT(표장르정리[[#This Row],[Board]]),1,0)),1,0)</f>
        <v>0</v>
      </c>
      <c r="N198" s="3">
        <f>IF(AND(IF('차트 정리 표'!$Q$2 = 표메인[[#This Row],[연령대]], 1, 0),IF(COUNT(표장르정리[[#This Row],[Arcade]]),1,0)),1,0)</f>
        <v>0</v>
      </c>
      <c r="O198" s="3">
        <f>IF(AND(IF('차트 정리 표'!$Q$2 = 표메인[[#This Row],[연령대]], 1, 0),IF(COUNT(표장르정리[[#This Row],[Simulation]]),1,0)),1,0)</f>
        <v>0</v>
      </c>
      <c r="P198" s="34">
        <f>IF(AND(IF('차트 정리 표'!$Q$19 = 표메인[[#This Row],[연령대]], 1, 0),IF('차트 정리 표'!$J$20=표메인[[#This Row],[타격감
시각적 효과]],1,0)),1,0)</f>
        <v>1</v>
      </c>
      <c r="Q198" s="34">
        <f>IF(AND(IF('차트 정리 표'!$Q$19 = 표메인[[#This Row],[연령대]], 1, 0),IF('차트 정리 표'!$J$21=표메인[[#This Row],[타격감
시각적 효과]],1,0)),1,0)</f>
        <v>0</v>
      </c>
      <c r="R198" s="34">
        <f>IF(AND(IF('차트 정리 표'!$Q$19 = 표메인[[#This Row],[연령대]], 1, 0),IF('차트 정리 표'!$J$22=표메인[[#This Row],[타격감
시각적 효과]],1,0)),1,0)</f>
        <v>0</v>
      </c>
      <c r="S198" s="34">
        <f>IF(AND(IF('차트 정리 표'!$Q$19 = 표메인[[#This Row],[연령대]], 1, 0),IF('차트 정리 표'!$J$23=표메인[[#This Row],[타격감
시각적 효과]],1,0)),1,0)</f>
        <v>0</v>
      </c>
      <c r="T198" s="34">
        <f>IF(AND(IF('차트 정리 표'!$Q$25 = 표메인[[#This Row],[연령대]], 1, 0),IF('차트 정리 표'!$J$26=표메인[게임몰입도
청각적 효과],1,0)),1,0)</f>
        <v>1</v>
      </c>
      <c r="U198" s="34">
        <f>IF(AND(IF('차트 정리 표'!$Q$25 = 표메인[[#This Row],[연령대]], 1, 0),IF('차트 정리 표'!$J$27=표메인[게임몰입도
청각적 효과],1,0)),1,0)</f>
        <v>0</v>
      </c>
      <c r="V198" s="34">
        <f>IF(AND(IF('차트 정리 표'!$Q$25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표'!$Q$2 = 표메인[[#This Row],[연령대]], 1, 0),IF(COUNT(표장르정리[[#This Row],[RPG]]),1,0)), 1, 0)</f>
        <v>0</v>
      </c>
      <c r="B199" s="3">
        <f>IF(AND(IF('차트 정리 표'!$Q$2 = 표메인[[#This Row],[연령대]], 1, 0),IF(COUNT(표장르정리[[#This Row],[AOS]]),1,0)),1,0)</f>
        <v>0</v>
      </c>
      <c r="C199" s="3">
        <f>IF(AND(IF('차트 정리 표'!$Q$2 = 표메인[[#This Row],[연령대]], 1, 0),IF(COUNT(표장르정리[[#This Row],[FPS]]),1,0)),1,0)</f>
        <v>1</v>
      </c>
      <c r="D199" s="3">
        <f>IF(AND(IF('차트 정리 표'!$Q$2 = 표메인[[#This Row],[연령대]], 1, 0),IF(COUNT(표장르정리[[#This Row],[CCG]]),1,0)),1,0)</f>
        <v>0</v>
      </c>
      <c r="E199" s="3">
        <f>IF(AND(IF('차트 정리 표'!$Q$2 = 표메인[[#This Row],[연령대]], 1, 0),IF(COUNT(표장르정리[[#This Row],[Roguelike]]),1,0)),1,0)</f>
        <v>0</v>
      </c>
      <c r="F199" s="3">
        <f>IF(AND(IF('차트 정리 표'!$Q$2 = 표메인[[#This Row],[연령대]], 1, 0),IF(COUNT(표장르정리[[#This Row],[Soulslike]]),1,0)),1,0)</f>
        <v>0</v>
      </c>
      <c r="G199" s="3">
        <f>IF(AND(IF('차트 정리 표'!$Q$2 = 표메인[[#This Row],[연령대]], 1, 0),IF(COUNT(표장르정리[[#This Row],[Rhythm]]),1,0)),1,0)</f>
        <v>0</v>
      </c>
      <c r="H199" s="3">
        <f>IF(AND(IF('차트 정리 표'!$Q$2 = 표메인[[#This Row],[연령대]], 1, 0),IF(COUNT(표장르정리[[#This Row],[Racing]]),1,0)),1,0)</f>
        <v>0</v>
      </c>
      <c r="I199" s="3">
        <f>IF(AND(IF('차트 정리 표'!$Q$2 = 표메인[[#This Row],[연령대]], 1, 0),IF(COUNT(표장르정리[[#This Row],[Sport]]),1,0)),1,0)</f>
        <v>0</v>
      </c>
      <c r="J199" s="3">
        <f>IF(AND(IF('차트 정리 표'!$Q$2 = 표메인[[#This Row],[연령대]], 1, 0),IF(COUNT(표장르정리[[#This Row],[Stealth]]),1,0)),1,0)</f>
        <v>0</v>
      </c>
      <c r="K199" s="3">
        <f>IF(AND(IF('차트 정리 표'!$Q$2 = 표메인[[#This Row],[연령대]], 1, 0),IF(COUNT(표장르정리[[#This Row],[Strategy]]),1,0)),1,0)</f>
        <v>0</v>
      </c>
      <c r="L199" s="3">
        <f>IF(AND(IF('차트 정리 표'!$Q$2 = 표메인[[#This Row],[연령대]], 1, 0),IF(COUNT(표장르정리[[#This Row],[Puzzle]]),1,0)),1,0)</f>
        <v>0</v>
      </c>
      <c r="M199" s="3">
        <f>IF(AND(IF('차트 정리 표'!$Q$2 = 표메인[[#This Row],[연령대]], 1, 0),IF(COUNT(표장르정리[[#This Row],[Board]]),1,0)),1,0)</f>
        <v>0</v>
      </c>
      <c r="N199" s="3">
        <f>IF(AND(IF('차트 정리 표'!$Q$2 = 표메인[[#This Row],[연령대]], 1, 0),IF(COUNT(표장르정리[[#This Row],[Arcade]]),1,0)),1,0)</f>
        <v>0</v>
      </c>
      <c r="O199" s="3">
        <f>IF(AND(IF('차트 정리 표'!$Q$2 = 표메인[[#This Row],[연령대]], 1, 0),IF(COUNT(표장르정리[[#This Row],[Simulation]]),1,0)),1,0)</f>
        <v>0</v>
      </c>
      <c r="P199" s="34">
        <f>IF(AND(IF('차트 정리 표'!$Q$19 = 표메인[[#This Row],[연령대]], 1, 0),IF('차트 정리 표'!$J$20=표메인[[#This Row],[타격감
시각적 효과]],1,0)),1,0)</f>
        <v>0</v>
      </c>
      <c r="Q199" s="34">
        <f>IF(AND(IF('차트 정리 표'!$Q$19 = 표메인[[#This Row],[연령대]], 1, 0),IF('차트 정리 표'!$J$21=표메인[[#This Row],[타격감
시각적 효과]],1,0)),1,0)</f>
        <v>0</v>
      </c>
      <c r="R199" s="34">
        <f>IF(AND(IF('차트 정리 표'!$Q$19 = 표메인[[#This Row],[연령대]], 1, 0),IF('차트 정리 표'!$J$22=표메인[[#This Row],[타격감
시각적 효과]],1,0)),1,0)</f>
        <v>1</v>
      </c>
      <c r="S199" s="34">
        <f>IF(AND(IF('차트 정리 표'!$Q$19 = 표메인[[#This Row],[연령대]], 1, 0),IF('차트 정리 표'!$J$23=표메인[[#This Row],[타격감
시각적 효과]],1,0)),1,0)</f>
        <v>0</v>
      </c>
      <c r="T199" s="34">
        <f>IF(AND(IF('차트 정리 표'!$Q$25 = 표메인[[#This Row],[연령대]], 1, 0),IF('차트 정리 표'!$J$26=표메인[게임몰입도
청각적 효과],1,0)),1,0)</f>
        <v>1</v>
      </c>
      <c r="U199" s="34">
        <f>IF(AND(IF('차트 정리 표'!$Q$25 = 표메인[[#This Row],[연령대]], 1, 0),IF('차트 정리 표'!$J$27=표메인[게임몰입도
청각적 효과],1,0)),1,0)</f>
        <v>0</v>
      </c>
      <c r="V199" s="34">
        <f>IF(AND(IF('차트 정리 표'!$Q$25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표'!$Q$2 = 표메인[[#This Row],[연령대]], 1, 0),IF(COUNT(표장르정리[[#This Row],[RPG]]),1,0)), 1, 0)</f>
        <v>0</v>
      </c>
      <c r="B200" s="3">
        <f>IF(AND(IF('차트 정리 표'!$Q$2 = 표메인[[#This Row],[연령대]], 1, 0),IF(COUNT(표장르정리[[#This Row],[AOS]]),1,0)),1,0)</f>
        <v>0</v>
      </c>
      <c r="C200" s="3">
        <f>IF(AND(IF('차트 정리 표'!$Q$2 = 표메인[[#This Row],[연령대]], 1, 0),IF(COUNT(표장르정리[[#This Row],[FPS]]),1,0)),1,0)</f>
        <v>0</v>
      </c>
      <c r="D200" s="3">
        <f>IF(AND(IF('차트 정리 표'!$Q$2 = 표메인[[#This Row],[연령대]], 1, 0),IF(COUNT(표장르정리[[#This Row],[CCG]]),1,0)),1,0)</f>
        <v>0</v>
      </c>
      <c r="E200" s="3">
        <f>IF(AND(IF('차트 정리 표'!$Q$2 = 표메인[[#This Row],[연령대]], 1, 0),IF(COUNT(표장르정리[[#This Row],[Roguelike]]),1,0)),1,0)</f>
        <v>0</v>
      </c>
      <c r="F200" s="3">
        <f>IF(AND(IF('차트 정리 표'!$Q$2 = 표메인[[#This Row],[연령대]], 1, 0),IF(COUNT(표장르정리[[#This Row],[Soulslike]]),1,0)),1,0)</f>
        <v>0</v>
      </c>
      <c r="G200" s="3">
        <f>IF(AND(IF('차트 정리 표'!$Q$2 = 표메인[[#This Row],[연령대]], 1, 0),IF(COUNT(표장르정리[[#This Row],[Rhythm]]),1,0)),1,0)</f>
        <v>0</v>
      </c>
      <c r="H200" s="3">
        <f>IF(AND(IF('차트 정리 표'!$Q$2 = 표메인[[#This Row],[연령대]], 1, 0),IF(COUNT(표장르정리[[#This Row],[Racing]]),1,0)),1,0)</f>
        <v>0</v>
      </c>
      <c r="I200" s="3">
        <f>IF(AND(IF('차트 정리 표'!$Q$2 = 표메인[[#This Row],[연령대]], 1, 0),IF(COUNT(표장르정리[[#This Row],[Sport]]),1,0)),1,0)</f>
        <v>0</v>
      </c>
      <c r="J200" s="3">
        <f>IF(AND(IF('차트 정리 표'!$Q$2 = 표메인[[#This Row],[연령대]], 1, 0),IF(COUNT(표장르정리[[#This Row],[Stealth]]),1,0)),1,0)</f>
        <v>0</v>
      </c>
      <c r="K200" s="3">
        <f>IF(AND(IF('차트 정리 표'!$Q$2 = 표메인[[#This Row],[연령대]], 1, 0),IF(COUNT(표장르정리[[#This Row],[Strategy]]),1,0)),1,0)</f>
        <v>0</v>
      </c>
      <c r="L200" s="3">
        <f>IF(AND(IF('차트 정리 표'!$Q$2 = 표메인[[#This Row],[연령대]], 1, 0),IF(COUNT(표장르정리[[#This Row],[Puzzle]]),1,0)),1,0)</f>
        <v>1</v>
      </c>
      <c r="M200" s="3">
        <f>IF(AND(IF('차트 정리 표'!$Q$2 = 표메인[[#This Row],[연령대]], 1, 0),IF(COUNT(표장르정리[[#This Row],[Board]]),1,0)),1,0)</f>
        <v>0</v>
      </c>
      <c r="N200" s="3">
        <f>IF(AND(IF('차트 정리 표'!$Q$2 = 표메인[[#This Row],[연령대]], 1, 0),IF(COUNT(표장르정리[[#This Row],[Arcade]]),1,0)),1,0)</f>
        <v>0</v>
      </c>
      <c r="O200" s="3">
        <f>IF(AND(IF('차트 정리 표'!$Q$2 = 표메인[[#This Row],[연령대]], 1, 0),IF(COUNT(표장르정리[[#This Row],[Simulation]]),1,0)),1,0)</f>
        <v>0</v>
      </c>
      <c r="P200" s="34">
        <f>IF(AND(IF('차트 정리 표'!$Q$19 = 표메인[[#This Row],[연령대]], 1, 0),IF('차트 정리 표'!$J$20=표메인[[#This Row],[타격감
시각적 효과]],1,0)),1,0)</f>
        <v>1</v>
      </c>
      <c r="Q200" s="34">
        <f>IF(AND(IF('차트 정리 표'!$Q$19 = 표메인[[#This Row],[연령대]], 1, 0),IF('차트 정리 표'!$J$21=표메인[[#This Row],[타격감
시각적 효과]],1,0)),1,0)</f>
        <v>0</v>
      </c>
      <c r="R200" s="34">
        <f>IF(AND(IF('차트 정리 표'!$Q$19 = 표메인[[#This Row],[연령대]], 1, 0),IF('차트 정리 표'!$J$22=표메인[[#This Row],[타격감
시각적 효과]],1,0)),1,0)</f>
        <v>0</v>
      </c>
      <c r="S200" s="34">
        <f>IF(AND(IF('차트 정리 표'!$Q$19 = 표메인[[#This Row],[연령대]], 1, 0),IF('차트 정리 표'!$J$23=표메인[[#This Row],[타격감
시각적 효과]],1,0)),1,0)</f>
        <v>0</v>
      </c>
      <c r="T200" s="34">
        <f>IF(AND(IF('차트 정리 표'!$Q$25 = 표메인[[#This Row],[연령대]], 1, 0),IF('차트 정리 표'!$J$26=표메인[게임몰입도
청각적 효과],1,0)),1,0)</f>
        <v>1</v>
      </c>
      <c r="U200" s="34">
        <f>IF(AND(IF('차트 정리 표'!$Q$25 = 표메인[[#This Row],[연령대]], 1, 0),IF('차트 정리 표'!$J$27=표메인[게임몰입도
청각적 효과],1,0)),1,0)</f>
        <v>0</v>
      </c>
      <c r="V200" s="34">
        <f>IF(AND(IF('차트 정리 표'!$Q$25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표'!$Q$2 = 표메인[[#This Row],[연령대]], 1, 0),IF(COUNT(표장르정리[[#This Row],[RPG]]),1,0)), 1, 0)</f>
        <v>0</v>
      </c>
      <c r="B201" s="3">
        <f>IF(AND(IF('차트 정리 표'!$Q$2 = 표메인[[#This Row],[연령대]], 1, 0),IF(COUNT(표장르정리[[#This Row],[AOS]]),1,0)),1,0)</f>
        <v>0</v>
      </c>
      <c r="C201" s="3">
        <f>IF(AND(IF('차트 정리 표'!$Q$2 = 표메인[[#This Row],[연령대]], 1, 0),IF(COUNT(표장르정리[[#This Row],[FPS]]),1,0)),1,0)</f>
        <v>0</v>
      </c>
      <c r="D201" s="3">
        <f>IF(AND(IF('차트 정리 표'!$Q$2 = 표메인[[#This Row],[연령대]], 1, 0),IF(COUNT(표장르정리[[#This Row],[CCG]]),1,0)),1,0)</f>
        <v>0</v>
      </c>
      <c r="E201" s="3">
        <f>IF(AND(IF('차트 정리 표'!$Q$2 = 표메인[[#This Row],[연령대]], 1, 0),IF(COUNT(표장르정리[[#This Row],[Roguelike]]),1,0)),1,0)</f>
        <v>0</v>
      </c>
      <c r="F201" s="3">
        <f>IF(AND(IF('차트 정리 표'!$Q$2 = 표메인[[#This Row],[연령대]], 1, 0),IF(COUNT(표장르정리[[#This Row],[Soulslike]]),1,0)),1,0)</f>
        <v>0</v>
      </c>
      <c r="G201" s="3">
        <f>IF(AND(IF('차트 정리 표'!$Q$2 = 표메인[[#This Row],[연령대]], 1, 0),IF(COUNT(표장르정리[[#This Row],[Rhythm]]),1,0)),1,0)</f>
        <v>0</v>
      </c>
      <c r="H201" s="3">
        <f>IF(AND(IF('차트 정리 표'!$Q$2 = 표메인[[#This Row],[연령대]], 1, 0),IF(COUNT(표장르정리[[#This Row],[Racing]]),1,0)),1,0)</f>
        <v>0</v>
      </c>
      <c r="I201" s="3">
        <f>IF(AND(IF('차트 정리 표'!$Q$2 = 표메인[[#This Row],[연령대]], 1, 0),IF(COUNT(표장르정리[[#This Row],[Sport]]),1,0)),1,0)</f>
        <v>0</v>
      </c>
      <c r="J201" s="3">
        <f>IF(AND(IF('차트 정리 표'!$Q$2 = 표메인[[#This Row],[연령대]], 1, 0),IF(COUNT(표장르정리[[#This Row],[Stealth]]),1,0)),1,0)</f>
        <v>0</v>
      </c>
      <c r="K201" s="3">
        <f>IF(AND(IF('차트 정리 표'!$Q$2 = 표메인[[#This Row],[연령대]], 1, 0),IF(COUNT(표장르정리[[#This Row],[Strategy]]),1,0)),1,0)</f>
        <v>0</v>
      </c>
      <c r="L201" s="3">
        <f>IF(AND(IF('차트 정리 표'!$Q$2 = 표메인[[#This Row],[연령대]], 1, 0),IF(COUNT(표장르정리[[#This Row],[Puzzle]]),1,0)),1,0)</f>
        <v>1</v>
      </c>
      <c r="M201" s="3">
        <f>IF(AND(IF('차트 정리 표'!$Q$2 = 표메인[[#This Row],[연령대]], 1, 0),IF(COUNT(표장르정리[[#This Row],[Board]]),1,0)),1,0)</f>
        <v>0</v>
      </c>
      <c r="N201" s="3">
        <f>IF(AND(IF('차트 정리 표'!$Q$2 = 표메인[[#This Row],[연령대]], 1, 0),IF(COUNT(표장르정리[[#This Row],[Arcade]]),1,0)),1,0)</f>
        <v>0</v>
      </c>
      <c r="O201" s="3">
        <f>IF(AND(IF('차트 정리 표'!$Q$2 = 표메인[[#This Row],[연령대]], 1, 0),IF(COUNT(표장르정리[[#This Row],[Simulation]]),1,0)),1,0)</f>
        <v>0</v>
      </c>
      <c r="P201" s="34">
        <f>IF(AND(IF('차트 정리 표'!$Q$19 = 표메인[[#This Row],[연령대]], 1, 0),IF('차트 정리 표'!$J$20=표메인[[#This Row],[타격감
시각적 효과]],1,0)),1,0)</f>
        <v>1</v>
      </c>
      <c r="Q201" s="34">
        <f>IF(AND(IF('차트 정리 표'!$Q$19 = 표메인[[#This Row],[연령대]], 1, 0),IF('차트 정리 표'!$J$21=표메인[[#This Row],[타격감
시각적 효과]],1,0)),1,0)</f>
        <v>0</v>
      </c>
      <c r="R201" s="34">
        <f>IF(AND(IF('차트 정리 표'!$Q$19 = 표메인[[#This Row],[연령대]], 1, 0),IF('차트 정리 표'!$J$22=표메인[[#This Row],[타격감
시각적 효과]],1,0)),1,0)</f>
        <v>0</v>
      </c>
      <c r="S201" s="34">
        <f>IF(AND(IF('차트 정리 표'!$Q$19 = 표메인[[#This Row],[연령대]], 1, 0),IF('차트 정리 표'!$J$23=표메인[[#This Row],[타격감
시각적 효과]],1,0)),1,0)</f>
        <v>0</v>
      </c>
      <c r="T201" s="34">
        <f>IF(AND(IF('차트 정리 표'!$Q$25 = 표메인[[#This Row],[연령대]], 1, 0),IF('차트 정리 표'!$J$26=표메인[게임몰입도
청각적 효과],1,0)),1,0)</f>
        <v>0</v>
      </c>
      <c r="U201" s="34">
        <f>IF(AND(IF('차트 정리 표'!$Q$25 = 표메인[[#This Row],[연령대]], 1, 0),IF('차트 정리 표'!$J$27=표메인[게임몰입도
청각적 효과],1,0)),1,0)</f>
        <v>1</v>
      </c>
      <c r="V201" s="34">
        <f>IF(AND(IF('차트 정리 표'!$Q$25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표'!$Q$2 = 표메인[[#This Row],[연령대]], 1, 0),IF(COUNT(표장르정리[[#This Row],[RPG]]),1,0)), 1, 0)</f>
        <v>0</v>
      </c>
      <c r="B202" s="3">
        <f>IF(AND(IF('차트 정리 표'!$Q$2 = 표메인[[#This Row],[연령대]], 1, 0),IF(COUNT(표장르정리[[#This Row],[AOS]]),1,0)),1,0)</f>
        <v>0</v>
      </c>
      <c r="C202" s="3">
        <f>IF(AND(IF('차트 정리 표'!$Q$2 = 표메인[[#This Row],[연령대]], 1, 0),IF(COUNT(표장르정리[[#This Row],[FPS]]),1,0)),1,0)</f>
        <v>0</v>
      </c>
      <c r="D202" s="3">
        <f>IF(AND(IF('차트 정리 표'!$Q$2 = 표메인[[#This Row],[연령대]], 1, 0),IF(COUNT(표장르정리[[#This Row],[CCG]]),1,0)),1,0)</f>
        <v>0</v>
      </c>
      <c r="E202" s="3">
        <f>IF(AND(IF('차트 정리 표'!$Q$2 = 표메인[[#This Row],[연령대]], 1, 0),IF(COUNT(표장르정리[[#This Row],[Roguelike]]),1,0)),1,0)</f>
        <v>0</v>
      </c>
      <c r="F202" s="3">
        <f>IF(AND(IF('차트 정리 표'!$Q$2 = 표메인[[#This Row],[연령대]], 1, 0),IF(COUNT(표장르정리[[#This Row],[Soulslike]]),1,0)),1,0)</f>
        <v>0</v>
      </c>
      <c r="G202" s="3">
        <f>IF(AND(IF('차트 정리 표'!$Q$2 = 표메인[[#This Row],[연령대]], 1, 0),IF(COUNT(표장르정리[[#This Row],[Rhythm]]),1,0)),1,0)</f>
        <v>0</v>
      </c>
      <c r="H202" s="3">
        <f>IF(AND(IF('차트 정리 표'!$Q$2 = 표메인[[#This Row],[연령대]], 1, 0),IF(COUNT(표장르정리[[#This Row],[Racing]]),1,0)),1,0)</f>
        <v>0</v>
      </c>
      <c r="I202" s="3">
        <f>IF(AND(IF('차트 정리 표'!$Q$2 = 표메인[[#This Row],[연령대]], 1, 0),IF(COUNT(표장르정리[[#This Row],[Sport]]),1,0)),1,0)</f>
        <v>0</v>
      </c>
      <c r="J202" s="3">
        <f>IF(AND(IF('차트 정리 표'!$Q$2 = 표메인[[#This Row],[연령대]], 1, 0),IF(COUNT(표장르정리[[#This Row],[Stealth]]),1,0)),1,0)</f>
        <v>0</v>
      </c>
      <c r="K202" s="3">
        <f>IF(AND(IF('차트 정리 표'!$Q$2 = 표메인[[#This Row],[연령대]], 1, 0),IF(COUNT(표장르정리[[#This Row],[Strategy]]),1,0)),1,0)</f>
        <v>0</v>
      </c>
      <c r="L202" s="3">
        <f>IF(AND(IF('차트 정리 표'!$Q$2 = 표메인[[#This Row],[연령대]], 1, 0),IF(COUNT(표장르정리[[#This Row],[Puzzle]]),1,0)),1,0)</f>
        <v>1</v>
      </c>
      <c r="M202" s="3">
        <f>IF(AND(IF('차트 정리 표'!$Q$2 = 표메인[[#This Row],[연령대]], 1, 0),IF(COUNT(표장르정리[[#This Row],[Board]]),1,0)),1,0)</f>
        <v>0</v>
      </c>
      <c r="N202" s="3">
        <f>IF(AND(IF('차트 정리 표'!$Q$2 = 표메인[[#This Row],[연령대]], 1, 0),IF(COUNT(표장르정리[[#This Row],[Arcade]]),1,0)),1,0)</f>
        <v>0</v>
      </c>
      <c r="O202" s="3">
        <f>IF(AND(IF('차트 정리 표'!$Q$2 = 표메인[[#This Row],[연령대]], 1, 0),IF(COUNT(표장르정리[[#This Row],[Simulation]]),1,0)),1,0)</f>
        <v>0</v>
      </c>
      <c r="P202" s="34">
        <f>IF(AND(IF('차트 정리 표'!$Q$19 = 표메인[[#This Row],[연령대]], 1, 0),IF('차트 정리 표'!$J$20=표메인[[#This Row],[타격감
시각적 효과]],1,0)),1,0)</f>
        <v>0</v>
      </c>
      <c r="Q202" s="34">
        <f>IF(AND(IF('차트 정리 표'!$Q$19 = 표메인[[#This Row],[연령대]], 1, 0),IF('차트 정리 표'!$J$21=표메인[[#This Row],[타격감
시각적 효과]],1,0)),1,0)</f>
        <v>0</v>
      </c>
      <c r="R202" s="34">
        <f>IF(AND(IF('차트 정리 표'!$Q$19 = 표메인[[#This Row],[연령대]], 1, 0),IF('차트 정리 표'!$J$22=표메인[[#This Row],[타격감
시각적 효과]],1,0)),1,0)</f>
        <v>1</v>
      </c>
      <c r="S202" s="34">
        <f>IF(AND(IF('차트 정리 표'!$Q$19 = 표메인[[#This Row],[연령대]], 1, 0),IF('차트 정리 표'!$J$23=표메인[[#This Row],[타격감
시각적 효과]],1,0)),1,0)</f>
        <v>0</v>
      </c>
      <c r="T202" s="34">
        <f>IF(AND(IF('차트 정리 표'!$Q$25 = 표메인[[#This Row],[연령대]], 1, 0),IF('차트 정리 표'!$J$26=표메인[게임몰입도
청각적 효과],1,0)),1,0)</f>
        <v>0</v>
      </c>
      <c r="U202" s="34">
        <f>IF(AND(IF('차트 정리 표'!$Q$25 = 표메인[[#This Row],[연령대]], 1, 0),IF('차트 정리 표'!$J$27=표메인[게임몰입도
청각적 효과],1,0)),1,0)</f>
        <v>1</v>
      </c>
      <c r="V202" s="34">
        <f>IF(AND(IF('차트 정리 표'!$Q$25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표'!$Q$2 = 표메인[[#This Row],[연령대]], 1, 0),IF(COUNT(표장르정리[[#This Row],[RPG]]),1,0)), 1, 0)</f>
        <v>0</v>
      </c>
      <c r="B203" s="3">
        <f>IF(AND(IF('차트 정리 표'!$Q$2 = 표메인[[#This Row],[연령대]], 1, 0),IF(COUNT(표장르정리[[#This Row],[AOS]]),1,0)),1,0)</f>
        <v>0</v>
      </c>
      <c r="C203" s="3">
        <f>IF(AND(IF('차트 정리 표'!$Q$2 = 표메인[[#This Row],[연령대]], 1, 0),IF(COUNT(표장르정리[[#This Row],[FPS]]),1,0)),1,0)</f>
        <v>0</v>
      </c>
      <c r="D203" s="3">
        <f>IF(AND(IF('차트 정리 표'!$Q$2 = 표메인[[#This Row],[연령대]], 1, 0),IF(COUNT(표장르정리[[#This Row],[CCG]]),1,0)),1,0)</f>
        <v>0</v>
      </c>
      <c r="E203" s="3">
        <f>IF(AND(IF('차트 정리 표'!$Q$2 = 표메인[[#This Row],[연령대]], 1, 0),IF(COUNT(표장르정리[[#This Row],[Roguelike]]),1,0)),1,0)</f>
        <v>0</v>
      </c>
      <c r="F203" s="3">
        <f>IF(AND(IF('차트 정리 표'!$Q$2 = 표메인[[#This Row],[연령대]], 1, 0),IF(COUNT(표장르정리[[#This Row],[Soulslike]]),1,0)),1,0)</f>
        <v>0</v>
      </c>
      <c r="G203" s="3">
        <f>IF(AND(IF('차트 정리 표'!$Q$2 = 표메인[[#This Row],[연령대]], 1, 0),IF(COUNT(표장르정리[[#This Row],[Rhythm]]),1,0)),1,0)</f>
        <v>0</v>
      </c>
      <c r="H203" s="3">
        <f>IF(AND(IF('차트 정리 표'!$Q$2 = 표메인[[#This Row],[연령대]], 1, 0),IF(COUNT(표장르정리[[#This Row],[Racing]]),1,0)),1,0)</f>
        <v>1</v>
      </c>
      <c r="I203" s="3">
        <f>IF(AND(IF('차트 정리 표'!$Q$2 = 표메인[[#This Row],[연령대]], 1, 0),IF(COUNT(표장르정리[[#This Row],[Sport]]),1,0)),1,0)</f>
        <v>0</v>
      </c>
      <c r="J203" s="3">
        <f>IF(AND(IF('차트 정리 표'!$Q$2 = 표메인[[#This Row],[연령대]], 1, 0),IF(COUNT(표장르정리[[#This Row],[Stealth]]),1,0)),1,0)</f>
        <v>0</v>
      </c>
      <c r="K203" s="3">
        <f>IF(AND(IF('차트 정리 표'!$Q$2 = 표메인[[#This Row],[연령대]], 1, 0),IF(COUNT(표장르정리[[#This Row],[Strategy]]),1,0)),1,0)</f>
        <v>0</v>
      </c>
      <c r="L203" s="3">
        <f>IF(AND(IF('차트 정리 표'!$Q$2 = 표메인[[#This Row],[연령대]], 1, 0),IF(COUNT(표장르정리[[#This Row],[Puzzle]]),1,0)),1,0)</f>
        <v>0</v>
      </c>
      <c r="M203" s="3">
        <f>IF(AND(IF('차트 정리 표'!$Q$2 = 표메인[[#This Row],[연령대]], 1, 0),IF(COUNT(표장르정리[[#This Row],[Board]]),1,0)),1,0)</f>
        <v>0</v>
      </c>
      <c r="N203" s="3">
        <f>IF(AND(IF('차트 정리 표'!$Q$2 = 표메인[[#This Row],[연령대]], 1, 0),IF(COUNT(표장르정리[[#This Row],[Arcade]]),1,0)),1,0)</f>
        <v>0</v>
      </c>
      <c r="O203" s="3">
        <f>IF(AND(IF('차트 정리 표'!$Q$2 = 표메인[[#This Row],[연령대]], 1, 0),IF(COUNT(표장르정리[[#This Row],[Simulation]]),1,0)),1,0)</f>
        <v>0</v>
      </c>
      <c r="P203" s="34">
        <f>IF(AND(IF('차트 정리 표'!$Q$19 = 표메인[[#This Row],[연령대]], 1, 0),IF('차트 정리 표'!$J$20=표메인[[#This Row],[타격감
시각적 효과]],1,0)),1,0)</f>
        <v>1</v>
      </c>
      <c r="Q203" s="34">
        <f>IF(AND(IF('차트 정리 표'!$Q$19 = 표메인[[#This Row],[연령대]], 1, 0),IF('차트 정리 표'!$J$21=표메인[[#This Row],[타격감
시각적 효과]],1,0)),1,0)</f>
        <v>0</v>
      </c>
      <c r="R203" s="34">
        <f>IF(AND(IF('차트 정리 표'!$Q$19 = 표메인[[#This Row],[연령대]], 1, 0),IF('차트 정리 표'!$J$22=표메인[[#This Row],[타격감
시각적 효과]],1,0)),1,0)</f>
        <v>0</v>
      </c>
      <c r="S203" s="34">
        <f>IF(AND(IF('차트 정리 표'!$Q$19 = 표메인[[#This Row],[연령대]], 1, 0),IF('차트 정리 표'!$J$23=표메인[[#This Row],[타격감
시각적 효과]],1,0)),1,0)</f>
        <v>0</v>
      </c>
      <c r="T203" s="34">
        <f>IF(AND(IF('차트 정리 표'!$Q$25 = 표메인[[#This Row],[연령대]], 1, 0),IF('차트 정리 표'!$J$26=표메인[게임몰입도
청각적 효과],1,0)),1,0)</f>
        <v>1</v>
      </c>
      <c r="U203" s="34">
        <f>IF(AND(IF('차트 정리 표'!$Q$25 = 표메인[[#This Row],[연령대]], 1, 0),IF('차트 정리 표'!$J$27=표메인[게임몰입도
청각적 효과],1,0)),1,0)</f>
        <v>0</v>
      </c>
      <c r="V203" s="34">
        <f>IF(AND(IF('차트 정리 표'!$Q$25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표'!$Q$2 = 표메인[[#This Row],[연령대]], 1, 0),IF(COUNT(표장르정리[[#This Row],[RPG]]),1,0)), 1, 0)</f>
        <v>1</v>
      </c>
      <c r="B204" s="3">
        <f>IF(AND(IF('차트 정리 표'!$Q$2 = 표메인[[#This Row],[연령대]], 1, 0),IF(COUNT(표장르정리[[#This Row],[AOS]]),1,0)),1,0)</f>
        <v>0</v>
      </c>
      <c r="C204" s="4">
        <f>IF(AND(IF('차트 정리 표'!$Q$2 = 표메인[[#This Row],[연령대]], 1, 0),IF(COUNT(표장르정리[[#This Row],[FPS]]),1,0)),1,0)</f>
        <v>0</v>
      </c>
      <c r="D204" s="4">
        <f>IF(AND(IF('차트 정리 표'!$Q$2 = 표메인[[#This Row],[연령대]], 1, 0),IF(COUNT(표장르정리[[#This Row],[CCG]]),1,0)),1,0)</f>
        <v>0</v>
      </c>
      <c r="E204" s="4">
        <f>IF(AND(IF('차트 정리 표'!$Q$2 = 표메인[[#This Row],[연령대]], 1, 0),IF(COUNT(표장르정리[[#This Row],[Roguelike]]),1,0)),1,0)</f>
        <v>0</v>
      </c>
      <c r="F204" s="4">
        <f>IF(AND(IF('차트 정리 표'!$Q$2 = 표메인[[#This Row],[연령대]], 1, 0),IF(COUNT(표장르정리[[#This Row],[Soulslike]]),1,0)),1,0)</f>
        <v>0</v>
      </c>
      <c r="G204" s="4">
        <f>IF(AND(IF('차트 정리 표'!$Q$2 = 표메인[[#This Row],[연령대]], 1, 0),IF(COUNT(표장르정리[[#This Row],[Rhythm]]),1,0)),1,0)</f>
        <v>0</v>
      </c>
      <c r="H204" s="4">
        <f>IF(AND(IF('차트 정리 표'!$Q$2 = 표메인[[#This Row],[연령대]], 1, 0),IF(COUNT(표장르정리[[#This Row],[Racing]]),1,0)),1,0)</f>
        <v>0</v>
      </c>
      <c r="I204" s="4">
        <f>IF(AND(IF('차트 정리 표'!$Q$2 = 표메인[[#This Row],[연령대]], 1, 0),IF(COUNT(표장르정리[[#This Row],[Sport]]),1,0)),1,0)</f>
        <v>0</v>
      </c>
      <c r="J204" s="4">
        <f>IF(AND(IF('차트 정리 표'!$Q$2 = 표메인[[#This Row],[연령대]], 1, 0),IF(COUNT(표장르정리[[#This Row],[Stealth]]),1,0)),1,0)</f>
        <v>0</v>
      </c>
      <c r="K204" s="4">
        <f>IF(AND(IF('차트 정리 표'!$Q$2 = 표메인[[#This Row],[연령대]], 1, 0),IF(COUNT(표장르정리[[#This Row],[Strategy]]),1,0)),1,0)</f>
        <v>0</v>
      </c>
      <c r="L204" s="4">
        <f>IF(AND(IF('차트 정리 표'!$Q$2 = 표메인[[#This Row],[연령대]], 1, 0),IF(COUNT(표장르정리[[#This Row],[Puzzle]]),1,0)),1,0)</f>
        <v>0</v>
      </c>
      <c r="M204" s="4">
        <f>IF(AND(IF('차트 정리 표'!$Q$2 = 표메인[[#This Row],[연령대]], 1, 0),IF(COUNT(표장르정리[[#This Row],[Board]]),1,0)),1,0)</f>
        <v>0</v>
      </c>
      <c r="N204" s="4">
        <f>IF(AND(IF('차트 정리 표'!$Q$2 = 표메인[[#This Row],[연령대]], 1, 0),IF(COUNT(표장르정리[[#This Row],[Arcade]]),1,0)),1,0)</f>
        <v>0</v>
      </c>
      <c r="O204" s="4">
        <f>IF(AND(IF('차트 정리 표'!$Q$2 = 표메인[[#This Row],[연령대]], 1, 0),IF(COUNT(표장르정리[[#This Row],[Simulation]]),1,0)),1,0)</f>
        <v>0</v>
      </c>
      <c r="P204" s="36">
        <f>IF(AND(IF('차트 정리 표'!$Q$19 = 표메인[[#This Row],[연령대]], 1, 0),IF('차트 정리 표'!$J$20=표메인[[#This Row],[타격감
시각적 효과]],1,0)),1,0)</f>
        <v>0</v>
      </c>
      <c r="Q204" s="36">
        <f>IF(AND(IF('차트 정리 표'!$Q$19 = 표메인[[#This Row],[연령대]], 1, 0),IF('차트 정리 표'!$J$21=표메인[[#This Row],[타격감
시각적 효과]],1,0)),1,0)</f>
        <v>0</v>
      </c>
      <c r="R204" s="36">
        <f>IF(AND(IF('차트 정리 표'!$Q$19 = 표메인[[#This Row],[연령대]], 1, 0),IF('차트 정리 표'!$J$22=표메인[[#This Row],[타격감
시각적 효과]],1,0)),1,0)</f>
        <v>0</v>
      </c>
      <c r="S204" s="36">
        <f>IF(AND(IF('차트 정리 표'!$Q$19 = 표메인[[#This Row],[연령대]], 1, 0),IF('차트 정리 표'!$J$23=표메인[[#This Row],[타격감
시각적 효과]],1,0)),1,0)</f>
        <v>1</v>
      </c>
      <c r="T204" s="36">
        <f>IF(AND(IF('차트 정리 표'!$Q$25 = 표메인[[#This Row],[연령대]], 1, 0),IF('차트 정리 표'!$J$26=표메인[게임몰입도
청각적 효과],1,0)),1,0)</f>
        <v>0</v>
      </c>
      <c r="U204" s="36">
        <f>IF(AND(IF('차트 정리 표'!$Q$25 = 표메인[[#This Row],[연령대]], 1, 0),IF('차트 정리 표'!$J$27=표메인[게임몰입도
청각적 효과],1,0)),1,0)</f>
        <v>0</v>
      </c>
      <c r="V204" s="36">
        <f>IF(AND(IF('차트 정리 표'!$Q$25 = 표메인[[#This Row],[연령대]], 1, 0),IF('차트 정리 표'!$J$28=표메인[게임몰입도
청각적 효과],1,0)),1,0)</f>
        <v>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showGridLines="0" tabSelected="1" zoomScale="85" zoomScaleNormal="85" workbookViewId="0">
      <selection activeCell="C27" sqref="C27"/>
    </sheetView>
  </sheetViews>
  <sheetFormatPr defaultRowHeight="16.5" x14ac:dyDescent="0.3"/>
  <cols>
    <col min="2" max="2" width="57.5" customWidth="1"/>
    <col min="3" max="3" width="122.75" customWidth="1"/>
    <col min="4" max="4" width="71.375" customWidth="1"/>
    <col min="5" max="5" width="26.625" customWidth="1"/>
    <col min="6" max="24" width="58.125" bestFit="1" customWidth="1"/>
    <col min="25" max="25" width="7.375" customWidth="1"/>
  </cols>
  <sheetData>
    <row r="1" spans="2:4" ht="17.25" thickBot="1" x14ac:dyDescent="0.35"/>
    <row r="2" spans="2:4" ht="18" thickBot="1" x14ac:dyDescent="0.35">
      <c r="B2" s="18" t="s">
        <v>250</v>
      </c>
      <c r="C2" s="19" t="s">
        <v>251</v>
      </c>
      <c r="D2" s="20" t="s">
        <v>247</v>
      </c>
    </row>
    <row r="3" spans="2:4" hidden="1" x14ac:dyDescent="0.3">
      <c r="B3" s="7" t="s">
        <v>370</v>
      </c>
      <c r="C3" s="9" t="s">
        <v>370</v>
      </c>
      <c r="D3" s="8" t="s">
        <v>370</v>
      </c>
    </row>
    <row r="4" spans="2:4" ht="17.25" x14ac:dyDescent="0.3">
      <c r="B4" s="10" t="s">
        <v>372</v>
      </c>
      <c r="C4" s="11" t="s">
        <v>205</v>
      </c>
      <c r="D4" s="12" t="s">
        <v>248</v>
      </c>
    </row>
    <row r="5" spans="2:4" ht="17.25" x14ac:dyDescent="0.3">
      <c r="B5" s="10" t="s">
        <v>348</v>
      </c>
      <c r="C5" s="11" t="s">
        <v>44</v>
      </c>
      <c r="D5" s="12" t="s">
        <v>181</v>
      </c>
    </row>
    <row r="6" spans="2:4" ht="17.25" x14ac:dyDescent="0.3">
      <c r="B6" s="10" t="s">
        <v>346</v>
      </c>
      <c r="C6" s="11" t="s">
        <v>94</v>
      </c>
      <c r="D6" s="12" t="s">
        <v>34</v>
      </c>
    </row>
    <row r="7" spans="2:4" ht="17.25" x14ac:dyDescent="0.3">
      <c r="B7" s="10" t="s">
        <v>312</v>
      </c>
      <c r="C7" s="11" t="s">
        <v>72</v>
      </c>
      <c r="D7" s="12" t="s">
        <v>357</v>
      </c>
    </row>
    <row r="8" spans="2:4" ht="17.25" x14ac:dyDescent="0.3">
      <c r="B8" s="10" t="s">
        <v>364</v>
      </c>
      <c r="C8" s="11" t="s">
        <v>38</v>
      </c>
      <c r="D8" s="12" t="s">
        <v>172</v>
      </c>
    </row>
    <row r="9" spans="2:4" ht="17.25" x14ac:dyDescent="0.3">
      <c r="B9" s="10" t="s">
        <v>352</v>
      </c>
      <c r="C9" s="11" t="s">
        <v>131</v>
      </c>
      <c r="D9" s="12" t="s">
        <v>61</v>
      </c>
    </row>
    <row r="10" spans="2:4" ht="17.25" x14ac:dyDescent="0.3">
      <c r="B10" s="10" t="s">
        <v>344</v>
      </c>
      <c r="C10" s="11" t="s">
        <v>196</v>
      </c>
      <c r="D10" s="13" t="s">
        <v>371</v>
      </c>
    </row>
    <row r="11" spans="2:4" ht="17.25" x14ac:dyDescent="0.3">
      <c r="B11" s="10" t="s">
        <v>360</v>
      </c>
      <c r="C11" s="11" t="s">
        <v>112</v>
      </c>
      <c r="D11" s="14"/>
    </row>
    <row r="12" spans="2:4" ht="17.25" x14ac:dyDescent="0.3">
      <c r="B12" s="10" t="s">
        <v>111</v>
      </c>
      <c r="C12" s="11" t="s">
        <v>252</v>
      </c>
      <c r="D12" s="14"/>
    </row>
    <row r="13" spans="2:4" ht="17.25" x14ac:dyDescent="0.3">
      <c r="B13" s="10" t="s">
        <v>187</v>
      </c>
      <c r="C13" s="11" t="s">
        <v>17</v>
      </c>
      <c r="D13" s="14"/>
    </row>
    <row r="14" spans="2:4" ht="17.25" x14ac:dyDescent="0.3">
      <c r="B14" s="10" t="s">
        <v>93</v>
      </c>
      <c r="C14" s="11" t="s">
        <v>354</v>
      </c>
      <c r="D14" s="14"/>
    </row>
    <row r="15" spans="2:4" ht="17.25" x14ac:dyDescent="0.3">
      <c r="B15" s="10" t="s">
        <v>148</v>
      </c>
      <c r="C15" s="11" t="s">
        <v>319</v>
      </c>
      <c r="D15" s="14"/>
    </row>
    <row r="16" spans="2:4" ht="17.25" x14ac:dyDescent="0.3">
      <c r="B16" s="10" t="s">
        <v>350</v>
      </c>
      <c r="C16" s="11" t="s">
        <v>60</v>
      </c>
      <c r="D16" s="14"/>
    </row>
    <row r="17" spans="2:4" ht="17.25" x14ac:dyDescent="0.3">
      <c r="B17" s="10" t="s">
        <v>8</v>
      </c>
      <c r="C17" s="11" t="s">
        <v>207</v>
      </c>
      <c r="D17" s="14"/>
    </row>
    <row r="18" spans="2:4" ht="17.25" x14ac:dyDescent="0.3">
      <c r="B18" s="10" t="s">
        <v>254</v>
      </c>
      <c r="C18" s="11" t="s">
        <v>9</v>
      </c>
      <c r="D18" s="14"/>
    </row>
    <row r="19" spans="2:4" ht="17.25" x14ac:dyDescent="0.3">
      <c r="B19" s="10" t="s">
        <v>195</v>
      </c>
      <c r="C19" s="11" t="s">
        <v>180</v>
      </c>
      <c r="D19" s="14"/>
    </row>
    <row r="20" spans="2:4" ht="17.25" x14ac:dyDescent="0.3">
      <c r="B20" s="10" t="s">
        <v>74</v>
      </c>
      <c r="C20" s="11" t="s">
        <v>342</v>
      </c>
      <c r="D20" s="14"/>
    </row>
    <row r="21" spans="2:4" ht="17.25" x14ac:dyDescent="0.3">
      <c r="B21" s="10" t="s">
        <v>256</v>
      </c>
      <c r="C21" s="11" t="s">
        <v>33</v>
      </c>
      <c r="D21" s="14"/>
    </row>
    <row r="22" spans="2:4" ht="17.25" x14ac:dyDescent="0.3">
      <c r="B22" s="10" t="s">
        <v>32</v>
      </c>
      <c r="C22" s="11" t="s">
        <v>316</v>
      </c>
      <c r="D22" s="14"/>
    </row>
    <row r="23" spans="2:4" ht="17.25" x14ac:dyDescent="0.3">
      <c r="B23" s="10" t="s">
        <v>71</v>
      </c>
      <c r="C23" s="11" t="s">
        <v>219</v>
      </c>
      <c r="D23" s="14"/>
    </row>
    <row r="24" spans="2:4" ht="18" thickBot="1" x14ac:dyDescent="0.35">
      <c r="B24" s="15" t="s">
        <v>59</v>
      </c>
      <c r="C24" s="16" t="s">
        <v>371</v>
      </c>
      <c r="D24" s="17"/>
    </row>
    <row r="25" spans="2:4" x14ac:dyDescent="0.3">
      <c r="B25" s="6" t="s">
        <v>371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showGridLines="0" workbookViewId="0">
      <selection activeCell="M27" sqref="M27"/>
    </sheetView>
  </sheetViews>
  <sheetFormatPr defaultRowHeight="16.5" x14ac:dyDescent="0.3"/>
  <cols>
    <col min="2" max="2" width="15.875" bestFit="1" customWidth="1"/>
    <col min="3" max="4" width="9" customWidth="1"/>
    <col min="6" max="6" width="10.625" bestFit="1" customWidth="1"/>
    <col min="7" max="8" width="9" customWidth="1"/>
    <col min="10" max="10" width="15.875" bestFit="1" customWidth="1"/>
    <col min="11" max="12" width="9" customWidth="1"/>
    <col min="14" max="17" width="9" customWidth="1"/>
    <col min="18" max="18" width="10" customWidth="1"/>
    <col min="19" max="19" width="9" customWidth="1"/>
  </cols>
  <sheetData>
    <row r="1" spans="2:18" ht="17.25" thickBot="1" x14ac:dyDescent="0.35"/>
    <row r="2" spans="2:18" ht="17.25" thickBot="1" x14ac:dyDescent="0.35">
      <c r="B2" s="21" t="s">
        <v>334</v>
      </c>
      <c r="C2" s="22" t="s">
        <v>323</v>
      </c>
      <c r="D2" s="23" t="s">
        <v>324</v>
      </c>
      <c r="F2" s="21" t="s">
        <v>341</v>
      </c>
      <c r="G2" s="22" t="s">
        <v>323</v>
      </c>
      <c r="H2" s="23" t="s">
        <v>324</v>
      </c>
      <c r="J2" s="46" t="s">
        <v>399</v>
      </c>
      <c r="K2" s="47" t="s">
        <v>326</v>
      </c>
      <c r="L2" s="47" t="s">
        <v>327</v>
      </c>
      <c r="M2" s="47" t="s">
        <v>328</v>
      </c>
      <c r="N2" s="47" t="s">
        <v>329</v>
      </c>
      <c r="O2" s="47" t="s">
        <v>330</v>
      </c>
      <c r="P2" s="47" t="s">
        <v>331</v>
      </c>
      <c r="Q2" s="48" t="s">
        <v>332</v>
      </c>
      <c r="R2" s="42" t="s">
        <v>398</v>
      </c>
    </row>
    <row r="3" spans="2:18" x14ac:dyDescent="0.3">
      <c r="B3" s="24" t="s">
        <v>246</v>
      </c>
      <c r="C3" s="5">
        <f>COUNTIF('메인 표'!$B:$B, 표성별[[#This Row],[성별]])</f>
        <v>131</v>
      </c>
      <c r="D3" s="29">
        <f>$C$3/$C$5</f>
        <v>0.64532019704433496</v>
      </c>
      <c r="F3" s="24" t="s">
        <v>265</v>
      </c>
      <c r="G3" s="2">
        <f>COUNT('장르 정리 표'!$A:$A)</f>
        <v>90</v>
      </c>
      <c r="H3" s="29">
        <f t="shared" ref="H3:H17" si="0">G3/$G$18</f>
        <v>0.27190332326283989</v>
      </c>
      <c r="J3" s="39" t="s">
        <v>264</v>
      </c>
      <c r="K3" s="38">
        <f>COUNTIF(표10_14[RPG],1)</f>
        <v>3</v>
      </c>
      <c r="L3" s="38">
        <f>COUNTIF(표15_19[RPG],1)</f>
        <v>3</v>
      </c>
      <c r="M3" s="38">
        <f>COUNTIF(표20_24[RPG],1)</f>
        <v>32</v>
      </c>
      <c r="N3" s="38">
        <f>COUNTIF(표25_29[RPG],1)</f>
        <v>39</v>
      </c>
      <c r="O3" s="38">
        <f>COUNTIF(표30_34[RPG],1)</f>
        <v>5</v>
      </c>
      <c r="P3" s="38">
        <f>COUNTIF(표35_39[RPG],1)</f>
        <v>3</v>
      </c>
      <c r="Q3" s="38">
        <f>COUNTIF(표40_[RPG],1)</f>
        <v>5</v>
      </c>
      <c r="R3" s="43">
        <f>SUM(K3:Q3)</f>
        <v>90</v>
      </c>
    </row>
    <row r="4" spans="2:18" x14ac:dyDescent="0.3">
      <c r="B4" s="24" t="s">
        <v>322</v>
      </c>
      <c r="C4" s="5">
        <f>COUNTIF('메인 표'!$B:$B, 표성별[[#This Row],[성별]])</f>
        <v>72</v>
      </c>
      <c r="D4" s="29">
        <f>$C$4/$C$5</f>
        <v>0.35467980295566504</v>
      </c>
      <c r="F4" s="24" t="s">
        <v>259</v>
      </c>
      <c r="G4" s="2">
        <f>COUNT('장르 정리 표'!$B:$B)</f>
        <v>89</v>
      </c>
      <c r="H4" s="29">
        <f t="shared" si="0"/>
        <v>0.26888217522658608</v>
      </c>
      <c r="J4" s="40" t="s">
        <v>258</v>
      </c>
      <c r="K4" s="32">
        <f>COUNTIF(표10_14[AOS],1)</f>
        <v>1</v>
      </c>
      <c r="L4" s="32">
        <f>COUNTIF(표15_19[AOS],1)</f>
        <v>7</v>
      </c>
      <c r="M4" s="32">
        <f>COUNTIF(표20_24[AOS],1)</f>
        <v>45</v>
      </c>
      <c r="N4" s="32">
        <f>COUNTIF(표25_29[AOS],1)</f>
        <v>32</v>
      </c>
      <c r="O4" s="32">
        <f>COUNTIF(표30_34[AOS],1)</f>
        <v>2</v>
      </c>
      <c r="P4" s="32">
        <f>COUNTIF(표35_39[AOS],1)</f>
        <v>0</v>
      </c>
      <c r="Q4" s="32">
        <f>COUNTIF(표40_[AOS],1)</f>
        <v>2</v>
      </c>
      <c r="R4" s="44">
        <f t="shared" ref="R4:R17" si="1">SUM(K4:Q4)</f>
        <v>89</v>
      </c>
    </row>
    <row r="5" spans="2:18" ht="17.25" thickBot="1" x14ac:dyDescent="0.35">
      <c r="B5" s="26" t="s">
        <v>325</v>
      </c>
      <c r="C5" s="27">
        <f>SUM(표성별[인원 수])</f>
        <v>203</v>
      </c>
      <c r="D5" s="30">
        <f>$C$5/$C$5</f>
        <v>1</v>
      </c>
      <c r="F5" s="24" t="s">
        <v>263</v>
      </c>
      <c r="G5" s="2">
        <f>COUNT('장르 정리 표'!$C:$C)</f>
        <v>78</v>
      </c>
      <c r="H5" s="29">
        <f t="shared" si="0"/>
        <v>0.23564954682779457</v>
      </c>
      <c r="J5" s="40" t="s">
        <v>262</v>
      </c>
      <c r="K5" s="32">
        <f>COUNTIF(표10_14[FPS],1)</f>
        <v>1</v>
      </c>
      <c r="L5" s="32">
        <f>COUNTIF(표15_19[FPS],1)</f>
        <v>10</v>
      </c>
      <c r="M5" s="32">
        <f>COUNTIF(표20_24[FPS],1)</f>
        <v>31</v>
      </c>
      <c r="N5" s="32">
        <f>COUNTIF(표25_29[FPS],1)</f>
        <v>26</v>
      </c>
      <c r="O5" s="32">
        <f>COUNTIF(표30_34[FPS],1)</f>
        <v>1</v>
      </c>
      <c r="P5" s="32">
        <f>COUNTIF(표35_39[FPS],1)</f>
        <v>2</v>
      </c>
      <c r="Q5" s="32">
        <f>COUNTIF(표40_[FPS],1)</f>
        <v>7</v>
      </c>
      <c r="R5" s="44">
        <f t="shared" si="1"/>
        <v>78</v>
      </c>
    </row>
    <row r="6" spans="2:18" ht="17.25" thickBot="1" x14ac:dyDescent="0.35">
      <c r="F6" s="24" t="s">
        <v>336</v>
      </c>
      <c r="G6" s="2">
        <f>COUNT('장르 정리 표'!$D:$D)</f>
        <v>21</v>
      </c>
      <c r="H6" s="29">
        <f t="shared" si="0"/>
        <v>6.3444108761329304E-2</v>
      </c>
      <c r="J6" s="40" t="s">
        <v>275</v>
      </c>
      <c r="K6" s="32">
        <f>COUNTIF(표10_14[CCG],1)</f>
        <v>1</v>
      </c>
      <c r="L6" s="32">
        <f>COUNTIF(표15_19[CCG],1)</f>
        <v>2</v>
      </c>
      <c r="M6" s="32">
        <f>COUNTIF(표20_24[CCG],1)</f>
        <v>10</v>
      </c>
      <c r="N6" s="32">
        <f>COUNTIF(표25_29[CCG],1)</f>
        <v>6</v>
      </c>
      <c r="O6" s="32">
        <f>COUNTIF(표30_34[CCG],1)</f>
        <v>1</v>
      </c>
      <c r="P6" s="32">
        <f>COUNTIF(표35_39[CCG],1)</f>
        <v>0</v>
      </c>
      <c r="Q6" s="32">
        <f>COUNTIF(표40_[CCG],1)</f>
        <v>1</v>
      </c>
      <c r="R6" s="44">
        <f t="shared" si="1"/>
        <v>21</v>
      </c>
    </row>
    <row r="7" spans="2:18" x14ac:dyDescent="0.3">
      <c r="B7" s="21" t="s">
        <v>333</v>
      </c>
      <c r="C7" s="22" t="s">
        <v>323</v>
      </c>
      <c r="D7" s="23" t="s">
        <v>324</v>
      </c>
      <c r="F7" s="24" t="s">
        <v>338</v>
      </c>
      <c r="G7" s="2">
        <f>COUNT('장르 정리 표'!$F:$F)</f>
        <v>17</v>
      </c>
      <c r="H7" s="29">
        <f t="shared" si="0"/>
        <v>5.1359516616314202E-2</v>
      </c>
      <c r="J7" s="40" t="s">
        <v>291</v>
      </c>
      <c r="K7" s="32">
        <f>COUNTIF(표10_14[Soulslike],1)</f>
        <v>1</v>
      </c>
      <c r="L7" s="32">
        <f>COUNTIF(표15_19[Soulslike],1)</f>
        <v>1</v>
      </c>
      <c r="M7" s="32">
        <f>COUNTIF(표20_24[Soulslike],1)</f>
        <v>9</v>
      </c>
      <c r="N7" s="32">
        <f>COUNTIF(표25_29[Soulslike],1)</f>
        <v>4</v>
      </c>
      <c r="O7" s="32">
        <f>COUNTIF(표30_34[Soulslike],1)</f>
        <v>0</v>
      </c>
      <c r="P7" s="32">
        <f>COUNTIF(표35_39[Soulslike],1)</f>
        <v>0</v>
      </c>
      <c r="Q7" s="32">
        <f>COUNTIF(표40_[Soulslike],1)</f>
        <v>2</v>
      </c>
      <c r="R7" s="44">
        <f t="shared" si="1"/>
        <v>17</v>
      </c>
    </row>
    <row r="8" spans="2:18" x14ac:dyDescent="0.3">
      <c r="B8" s="24" t="s">
        <v>326</v>
      </c>
      <c r="C8" s="5">
        <f>COUNTIF('메인 표'!$C:$C, 표연령대[[#This Row],[나이]])</f>
        <v>4</v>
      </c>
      <c r="D8" s="29">
        <f t="shared" ref="D8:D14" si="2">C8/$C$15</f>
        <v>1.9704433497536946E-2</v>
      </c>
      <c r="F8" s="24" t="s">
        <v>337</v>
      </c>
      <c r="G8" s="2">
        <f>COUNT('장르 정리 표'!$E:$E)</f>
        <v>15</v>
      </c>
      <c r="H8" s="29">
        <f t="shared" si="0"/>
        <v>4.5317220543806644E-2</v>
      </c>
      <c r="J8" s="40" t="s">
        <v>283</v>
      </c>
      <c r="K8" s="32">
        <f>COUNTIF(표10_14[Roguelike],1)</f>
        <v>0</v>
      </c>
      <c r="L8" s="32">
        <f>COUNTIF(표15_19[Roguelike],1)</f>
        <v>2</v>
      </c>
      <c r="M8" s="32">
        <f>COUNTIF(표20_24[Roguelike],1)</f>
        <v>6</v>
      </c>
      <c r="N8" s="32">
        <f>COUNTIF(표25_29[Roguelike],1)</f>
        <v>6</v>
      </c>
      <c r="O8" s="32">
        <f>COUNTIF(표30_34[Roguelike],1)</f>
        <v>0</v>
      </c>
      <c r="P8" s="32">
        <f>COUNTIF(표35_39[Roguelike],1)</f>
        <v>0</v>
      </c>
      <c r="Q8" s="32">
        <f>COUNTIF(표40_[Roguelike],1)</f>
        <v>1</v>
      </c>
      <c r="R8" s="44">
        <f t="shared" si="1"/>
        <v>15</v>
      </c>
    </row>
    <row r="9" spans="2:18" x14ac:dyDescent="0.3">
      <c r="B9" s="24" t="s">
        <v>327</v>
      </c>
      <c r="C9" s="5">
        <f>COUNTIF('메인 표'!$C:$C, 표연령대[[#This Row],[나이]])</f>
        <v>15</v>
      </c>
      <c r="D9" s="29">
        <f t="shared" si="2"/>
        <v>7.3891625615763554E-2</v>
      </c>
      <c r="F9" s="24" t="s">
        <v>302</v>
      </c>
      <c r="G9" s="2">
        <f>COUNT('장르 정리 표'!$K:$K)</f>
        <v>5</v>
      </c>
      <c r="H9" s="29">
        <f t="shared" si="0"/>
        <v>1.5105740181268883E-2</v>
      </c>
      <c r="J9" s="41" t="s">
        <v>383</v>
      </c>
      <c r="K9" s="32">
        <f>COUNTIF(표10_14[Rhythm],1)</f>
        <v>0</v>
      </c>
      <c r="L9" s="32">
        <f>COUNTIF(표15_19[Rhythm],1)</f>
        <v>0</v>
      </c>
      <c r="M9" s="32">
        <f>COUNTIF(표20_24[Rhythm],1)</f>
        <v>4</v>
      </c>
      <c r="N9" s="32">
        <f>COUNTIF(표25_29[Rhythm],1)</f>
        <v>0</v>
      </c>
      <c r="O9" s="32">
        <f>COUNTIF(표30_34[Rhythm],1)</f>
        <v>0</v>
      </c>
      <c r="P9" s="32">
        <f>COUNTIF(표35_39[Rhythm],1)</f>
        <v>0</v>
      </c>
      <c r="Q9" s="32">
        <f>COUNTIF(표40_[Rhythm],1)</f>
        <v>0</v>
      </c>
      <c r="R9" s="44">
        <f t="shared" si="1"/>
        <v>4</v>
      </c>
    </row>
    <row r="10" spans="2:18" x14ac:dyDescent="0.3">
      <c r="B10" s="24" t="s">
        <v>328</v>
      </c>
      <c r="C10" s="5">
        <f>COUNTIF('메인 표'!$C:$C, 표연령대[[#This Row],[나이]])</f>
        <v>87</v>
      </c>
      <c r="D10" s="29">
        <f t="shared" si="2"/>
        <v>0.42857142857142855</v>
      </c>
      <c r="F10" s="24" t="s">
        <v>299</v>
      </c>
      <c r="G10" s="2">
        <f>COUNT('장르 정리 표'!$G:$G)</f>
        <v>4</v>
      </c>
      <c r="H10" s="29">
        <f t="shared" si="0"/>
        <v>1.2084592145015106E-2</v>
      </c>
      <c r="J10" s="40" t="s">
        <v>376</v>
      </c>
      <c r="K10" s="32">
        <f>COUNTIF(표10_14[Puzzle],1)</f>
        <v>0</v>
      </c>
      <c r="L10" s="32">
        <f>COUNTIF(표15_19[Puzzle],1)</f>
        <v>0</v>
      </c>
      <c r="M10" s="32">
        <f>COUNTIF(표20_24[Puzzle],1)</f>
        <v>1</v>
      </c>
      <c r="N10" s="32">
        <f>COUNTIF(표25_29[Puzzle],1)</f>
        <v>0</v>
      </c>
      <c r="O10" s="32">
        <f>COUNTIF(표30_34[Puzzle],1)</f>
        <v>0</v>
      </c>
      <c r="P10" s="32">
        <f>COUNTIF(표35_39[Puzzle],1)</f>
        <v>0</v>
      </c>
      <c r="Q10" s="32">
        <f>COUNTIF(표40_[Puzzle],1)</f>
        <v>3</v>
      </c>
      <c r="R10" s="44">
        <f t="shared" si="1"/>
        <v>4</v>
      </c>
    </row>
    <row r="11" spans="2:18" x14ac:dyDescent="0.3">
      <c r="B11" s="24" t="s">
        <v>329</v>
      </c>
      <c r="C11" s="5">
        <f>COUNTIF('메인 표'!$C:$C, 표연령대[[#This Row],[나이]])</f>
        <v>69</v>
      </c>
      <c r="D11" s="29">
        <f t="shared" si="2"/>
        <v>0.33990147783251229</v>
      </c>
      <c r="F11" s="24" t="s">
        <v>303</v>
      </c>
      <c r="G11" s="2">
        <f>COUNT('장르 정리 표'!$L:$L)</f>
        <v>4</v>
      </c>
      <c r="H11" s="29">
        <f t="shared" si="0"/>
        <v>1.2084592145015106E-2</v>
      </c>
      <c r="J11" s="40" t="s">
        <v>380</v>
      </c>
      <c r="K11" s="32">
        <f>COUNTIF(표10_14[Racing],1)</f>
        <v>0</v>
      </c>
      <c r="L11" s="32">
        <f>COUNTIF(표15_19[Racing],1)</f>
        <v>0</v>
      </c>
      <c r="M11" s="32">
        <f>COUNTIF(표20_24[Racing],1)</f>
        <v>1</v>
      </c>
      <c r="N11" s="32">
        <f>COUNTIF(표25_29[Racing],1)</f>
        <v>0</v>
      </c>
      <c r="O11" s="32">
        <f>COUNTIF(표30_34[Racing],1)</f>
        <v>0</v>
      </c>
      <c r="P11" s="32">
        <f>COUNTIF(표35_39[Racing],1)</f>
        <v>0</v>
      </c>
      <c r="Q11" s="32">
        <f>COUNTIF(표40_[Racing],1)</f>
        <v>1</v>
      </c>
      <c r="R11" s="44">
        <f t="shared" si="1"/>
        <v>2</v>
      </c>
    </row>
    <row r="12" spans="2:18" x14ac:dyDescent="0.3">
      <c r="B12" s="24" t="s">
        <v>330</v>
      </c>
      <c r="C12" s="5">
        <f>COUNTIF('메인 표'!$C:$C, 표연령대[[#This Row],[나이]])</f>
        <v>8</v>
      </c>
      <c r="D12" s="29">
        <f t="shared" si="2"/>
        <v>3.9408866995073892E-2</v>
      </c>
      <c r="F12" s="24" t="s">
        <v>306</v>
      </c>
      <c r="G12" s="2">
        <f>COUNT('장르 정리 표'!$H:$H)</f>
        <v>2</v>
      </c>
      <c r="H12" s="29">
        <f t="shared" si="0"/>
        <v>6.0422960725075529E-3</v>
      </c>
      <c r="J12" s="40" t="s">
        <v>379</v>
      </c>
      <c r="K12" s="32">
        <f>COUNTIF(표10_14[Sport],1)</f>
        <v>0</v>
      </c>
      <c r="L12" s="32">
        <f>COUNTIF(표15_19[Sport],1)</f>
        <v>0</v>
      </c>
      <c r="M12" s="32">
        <f>COUNTIF(표20_24[Sport],1)</f>
        <v>1</v>
      </c>
      <c r="N12" s="32">
        <f>COUNTIF(표25_29[Sport],1)</f>
        <v>1</v>
      </c>
      <c r="O12" s="32">
        <f>COUNTIF(표30_34[Sport],1)</f>
        <v>0</v>
      </c>
      <c r="P12" s="32">
        <f>COUNTIF(표35_39[Sport],1)</f>
        <v>0</v>
      </c>
      <c r="Q12" s="32">
        <f>COUNTIF(표40_[Sport],1)</f>
        <v>0</v>
      </c>
      <c r="R12" s="44">
        <f t="shared" si="1"/>
        <v>2</v>
      </c>
    </row>
    <row r="13" spans="2:18" x14ac:dyDescent="0.3">
      <c r="B13" s="24" t="s">
        <v>331</v>
      </c>
      <c r="C13" s="5">
        <f>COUNTIF('메인 표'!$C:$C, 표연령대[[#This Row],[나이]])</f>
        <v>5</v>
      </c>
      <c r="D13" s="29">
        <f t="shared" si="2"/>
        <v>2.4630541871921183E-2</v>
      </c>
      <c r="F13" s="24" t="s">
        <v>277</v>
      </c>
      <c r="G13" s="2">
        <f>COUNT('장르 정리 표'!$I:$I)</f>
        <v>2</v>
      </c>
      <c r="H13" s="29">
        <f t="shared" si="0"/>
        <v>6.0422960725075529E-3</v>
      </c>
      <c r="J13" s="40" t="s">
        <v>381</v>
      </c>
      <c r="K13" s="32">
        <f>COUNTIF(표10_14[Stealth],1)</f>
        <v>0</v>
      </c>
      <c r="L13" s="32">
        <f>COUNTIF(표15_19[Stealth],1)</f>
        <v>0</v>
      </c>
      <c r="M13" s="32">
        <f>COUNTIF(표20_24[Stealth],1)</f>
        <v>1</v>
      </c>
      <c r="N13" s="32">
        <f>COUNTIF(표25_29[Stealth],1)</f>
        <v>0</v>
      </c>
      <c r="O13" s="32">
        <f>COUNTIF(표30_34[Stealth],1)</f>
        <v>0</v>
      </c>
      <c r="P13" s="32">
        <f>COUNTIF(표35_39[Stealth],1)</f>
        <v>0</v>
      </c>
      <c r="Q13" s="32">
        <f>COUNTIF(표40_[Stealth],1)</f>
        <v>0</v>
      </c>
      <c r="R13" s="44">
        <f t="shared" si="1"/>
        <v>1</v>
      </c>
    </row>
    <row r="14" spans="2:18" x14ac:dyDescent="0.3">
      <c r="B14" s="24" t="s">
        <v>332</v>
      </c>
      <c r="C14" s="5">
        <f>COUNTIF('메인 표'!$C:$C, 표연령대[[#This Row],[나이]])</f>
        <v>15</v>
      </c>
      <c r="D14" s="29">
        <f t="shared" si="2"/>
        <v>7.3891625615763554E-2</v>
      </c>
      <c r="F14" s="24" t="s">
        <v>339</v>
      </c>
      <c r="G14" s="2">
        <f>COUNT('장르 정리 표'!$J:$J)</f>
        <v>1</v>
      </c>
      <c r="H14" s="29">
        <f t="shared" si="0"/>
        <v>3.0211480362537764E-3</v>
      </c>
      <c r="J14" s="40" t="s">
        <v>377</v>
      </c>
      <c r="K14" s="32">
        <f>COUNTIF(표10_14[Strategy],1)</f>
        <v>0</v>
      </c>
      <c r="L14" s="32">
        <f>COUNTIF(표15_19[Strategy],1)</f>
        <v>0</v>
      </c>
      <c r="M14" s="32">
        <f>COUNTIF(표20_24[Strategy],1)</f>
        <v>3</v>
      </c>
      <c r="N14" s="32">
        <f>COUNTIF(표25_29[Strategy],1)</f>
        <v>2</v>
      </c>
      <c r="O14" s="32">
        <f>COUNTIF(표30_34[Strategy],1)</f>
        <v>0</v>
      </c>
      <c r="P14" s="32">
        <f>COUNTIF(표35_39[Strategy],1)</f>
        <v>0</v>
      </c>
      <c r="Q14" s="32">
        <f>COUNTIF(표40_[Strategy],1)</f>
        <v>0</v>
      </c>
      <c r="R14" s="44">
        <f t="shared" si="1"/>
        <v>5</v>
      </c>
    </row>
    <row r="15" spans="2:18" ht="17.25" thickBot="1" x14ac:dyDescent="0.35">
      <c r="B15" s="26" t="s">
        <v>325</v>
      </c>
      <c r="C15" s="27">
        <f>SUM(표연령대[인원 수])</f>
        <v>203</v>
      </c>
      <c r="D15" s="30">
        <f>$C$15/$C$15</f>
        <v>1</v>
      </c>
      <c r="F15" s="24" t="s">
        <v>304</v>
      </c>
      <c r="G15" s="2">
        <f>COUNT('장르 정리 표'!$M:$M)</f>
        <v>1</v>
      </c>
      <c r="H15" s="29">
        <f t="shared" si="0"/>
        <v>3.0211480362537764E-3</v>
      </c>
      <c r="J15" s="40" t="s">
        <v>378</v>
      </c>
      <c r="K15" s="32">
        <f>COUNTIF(표10_14[Board],1)</f>
        <v>0</v>
      </c>
      <c r="L15" s="32">
        <f>COUNTIF(표15_19[Board],1)</f>
        <v>0</v>
      </c>
      <c r="M15" s="32">
        <f>COUNTIF(표20_24[Board],1)</f>
        <v>0</v>
      </c>
      <c r="N15" s="32">
        <f>COUNTIF(표25_29[Board],1)</f>
        <v>1</v>
      </c>
      <c r="O15" s="32">
        <f>COUNTIF(표30_34[Board],1)</f>
        <v>0</v>
      </c>
      <c r="P15" s="32">
        <f>COUNTIF(표35_39[Board],1)</f>
        <v>0</v>
      </c>
      <c r="Q15" s="32">
        <f>COUNTIF(표40_[Board],1)</f>
        <v>0</v>
      </c>
      <c r="R15" s="44">
        <f t="shared" si="1"/>
        <v>1</v>
      </c>
    </row>
    <row r="16" spans="2:18" ht="17.25" thickBot="1" x14ac:dyDescent="0.35">
      <c r="F16" s="24" t="s">
        <v>307</v>
      </c>
      <c r="G16" s="2">
        <f>COUNT('장르 정리 표'!$N:$N)</f>
        <v>1</v>
      </c>
      <c r="H16" s="29">
        <f t="shared" si="0"/>
        <v>3.0211480362537764E-3</v>
      </c>
      <c r="J16" s="40" t="s">
        <v>375</v>
      </c>
      <c r="K16" s="32">
        <f>COUNTIF(표10_14[Arcade],1)</f>
        <v>0</v>
      </c>
      <c r="L16" s="32">
        <f>COUNTIF(표15_19[Arcade],1)</f>
        <v>0</v>
      </c>
      <c r="M16" s="32">
        <f>COUNTIF(표20_24[Arcade],1)</f>
        <v>1</v>
      </c>
      <c r="N16" s="32">
        <f>COUNTIF(표25_29[Arcade],1)</f>
        <v>0</v>
      </c>
      <c r="O16" s="32">
        <f>COUNTIF(표30_34[Arcade],1)</f>
        <v>0</v>
      </c>
      <c r="P16" s="32">
        <f>COUNTIF(표35_39[Arcade],1)</f>
        <v>0</v>
      </c>
      <c r="Q16" s="32">
        <f>COUNTIF(표40_[Arcade],1)</f>
        <v>0</v>
      </c>
      <c r="R16" s="44">
        <f t="shared" si="1"/>
        <v>1</v>
      </c>
    </row>
    <row r="17" spans="2:18" ht="17.25" thickBot="1" x14ac:dyDescent="0.35">
      <c r="B17" s="21" t="s">
        <v>359</v>
      </c>
      <c r="C17" s="22" t="s">
        <v>323</v>
      </c>
      <c r="D17" s="23" t="s">
        <v>324</v>
      </c>
      <c r="F17" s="24" t="s">
        <v>340</v>
      </c>
      <c r="G17" s="2">
        <f>COUNT('장르 정리 표'!$O:$O)</f>
        <v>1</v>
      </c>
      <c r="H17" s="29">
        <f t="shared" si="0"/>
        <v>3.0211480362537764E-3</v>
      </c>
      <c r="J17" s="49" t="s">
        <v>382</v>
      </c>
      <c r="K17" s="38">
        <f>COUNTIF(표10_14[Simulation],1)</f>
        <v>0</v>
      </c>
      <c r="L17" s="38">
        <f>COUNTIF(표15_19[Simulation],1)</f>
        <v>0</v>
      </c>
      <c r="M17" s="38">
        <f>COUNTIF(표20_24[Simulation],1)</f>
        <v>0</v>
      </c>
      <c r="N17" s="38">
        <f>COUNTIF(표25_29[Simulation],1)</f>
        <v>1</v>
      </c>
      <c r="O17" s="38">
        <f>COUNTIF(표30_34[Simulation],1)</f>
        <v>0</v>
      </c>
      <c r="P17" s="38">
        <f>COUNTIF(표35_39[Simulation],1)</f>
        <v>0</v>
      </c>
      <c r="Q17" s="38">
        <f>COUNTIF(표40_[Simulation],1)</f>
        <v>0</v>
      </c>
      <c r="R17" s="45">
        <f t="shared" si="1"/>
        <v>1</v>
      </c>
    </row>
    <row r="18" spans="2:18" ht="17.25" thickBot="1" x14ac:dyDescent="0.35">
      <c r="B18" s="24" t="s">
        <v>367</v>
      </c>
      <c r="C18" s="5">
        <f>COUNTIF(표메인[타격감
시각적 효과], 표시각적효과[[#This Row],[시각적 효과]])</f>
        <v>75</v>
      </c>
      <c r="D18" s="25">
        <f>표시각적효과[[#This Row],[인원 수]]/$C$22</f>
        <v>0.36945812807881773</v>
      </c>
      <c r="F18" s="26" t="s">
        <v>325</v>
      </c>
      <c r="G18" s="31">
        <f>SUM(표장르[인원 수])</f>
        <v>331</v>
      </c>
      <c r="H18" s="30">
        <f>$G$18/$G$18</f>
        <v>1</v>
      </c>
    </row>
    <row r="19" spans="2:18" ht="17.25" thickBot="1" x14ac:dyDescent="0.35">
      <c r="B19" s="24" t="s">
        <v>105</v>
      </c>
      <c r="C19" s="5">
        <f>COUNTIF(표메인[타격감
시각적 효과], 표시각적효과[[#This Row],[시각적 효과]])</f>
        <v>66</v>
      </c>
      <c r="D19" s="25">
        <f>표시각적효과[[#This Row],[인원 수]]/$C$22</f>
        <v>0.3251231527093596</v>
      </c>
      <c r="J19" s="46" t="s">
        <v>400</v>
      </c>
      <c r="K19" s="47" t="s">
        <v>326</v>
      </c>
      <c r="L19" s="47" t="s">
        <v>327</v>
      </c>
      <c r="M19" s="47" t="s">
        <v>328</v>
      </c>
      <c r="N19" s="47" t="s">
        <v>329</v>
      </c>
      <c r="O19" s="47" t="s">
        <v>330</v>
      </c>
      <c r="P19" s="47" t="s">
        <v>331</v>
      </c>
      <c r="Q19" s="48" t="s">
        <v>332</v>
      </c>
      <c r="R19" s="42" t="s">
        <v>398</v>
      </c>
    </row>
    <row r="20" spans="2:18" x14ac:dyDescent="0.3">
      <c r="B20" s="24" t="s">
        <v>25</v>
      </c>
      <c r="C20" s="5">
        <f>COUNTIF(표메인[타격감
시각적 효과], 표시각적효과[[#This Row],[시각적 효과]])</f>
        <v>35</v>
      </c>
      <c r="D20" s="25">
        <f>표시각적효과[[#This Row],[인원 수]]/$C$22</f>
        <v>0.17241379310344829</v>
      </c>
      <c r="J20" s="50" t="s">
        <v>386</v>
      </c>
      <c r="K20" s="37">
        <f>COUNTIF(표10_14[애니메이션],1)</f>
        <v>1</v>
      </c>
      <c r="L20" s="37">
        <f>COUNTIF(표15_19[애니메이션],1)</f>
        <v>7</v>
      </c>
      <c r="M20" s="37">
        <f>COUNTIF(표20_24[애니메이션],1)</f>
        <v>29</v>
      </c>
      <c r="N20" s="37">
        <f>COUNTIF(표25_29[애니메이션],1)</f>
        <v>22</v>
      </c>
      <c r="O20" s="37">
        <f>COUNTIF(표30_34[애니메이션],1)</f>
        <v>5</v>
      </c>
      <c r="P20" s="37">
        <f>COUNTIF(표35_39[애니메이션],1)</f>
        <v>4</v>
      </c>
      <c r="Q20" s="37">
        <f>COUNTIF(표40_[애니메이션],1)</f>
        <v>7</v>
      </c>
      <c r="R20" s="51">
        <f>SUM(K20:Q20)</f>
        <v>75</v>
      </c>
    </row>
    <row r="21" spans="2:18" x14ac:dyDescent="0.3">
      <c r="B21" s="24" t="s">
        <v>310</v>
      </c>
      <c r="C21" s="5">
        <f>COUNTIF(표메인[타격감
시각적 효과], 표시각적효과[[#This Row],[시각적 효과]])</f>
        <v>27</v>
      </c>
      <c r="D21" s="25">
        <f>표시각적효과[[#This Row],[인원 수]]/$C$22</f>
        <v>0.13300492610837439</v>
      </c>
      <c r="J21" s="40" t="s">
        <v>105</v>
      </c>
      <c r="K21" s="33">
        <f>COUNTIF(표10_14[파티클 이펙트],1)</f>
        <v>0</v>
      </c>
      <c r="L21" s="33">
        <f>COUNTIF(표15_19[파티클 이펙트],1)</f>
        <v>6</v>
      </c>
      <c r="M21" s="33">
        <f>COUNTIF(표20_24[파티클 이펙트],1)</f>
        <v>30</v>
      </c>
      <c r="N21" s="33">
        <f>COUNTIF(표25_29[파티클 이펙트],1)</f>
        <v>23</v>
      </c>
      <c r="O21" s="33">
        <f>COUNTIF(표30_34[파티클 이펙트],1)</f>
        <v>2</v>
      </c>
      <c r="P21" s="33">
        <f>COUNTIF(표35_39[파티클 이펙트],1)</f>
        <v>1</v>
      </c>
      <c r="Q21" s="33">
        <f>COUNTIF(표40_[파티클 이펙트],1)</f>
        <v>4</v>
      </c>
      <c r="R21" s="44">
        <f t="shared" ref="R21:R23" si="3">SUM(K21:Q21)</f>
        <v>66</v>
      </c>
    </row>
    <row r="22" spans="2:18" ht="17.25" thickBot="1" x14ac:dyDescent="0.35">
      <c r="B22" s="26" t="s">
        <v>325</v>
      </c>
      <c r="C22" s="27">
        <f>SUM(표시각적효과[인원 수])</f>
        <v>203</v>
      </c>
      <c r="D22" s="28">
        <f>$C$22/$C$22</f>
        <v>1</v>
      </c>
      <c r="J22" s="40" t="s">
        <v>25</v>
      </c>
      <c r="K22" s="33">
        <f>COUNTIF(표10_14[카메라 흔들림],1)</f>
        <v>2</v>
      </c>
      <c r="L22" s="33">
        <f>COUNTIF(표15_19[카메라 흔들림],1)</f>
        <v>0</v>
      </c>
      <c r="M22" s="33">
        <f>COUNTIF(표20_24[카메라 흔들림],1)</f>
        <v>17</v>
      </c>
      <c r="N22" s="33">
        <f>COUNTIF(표25_29[카메라 흔들림],1)</f>
        <v>13</v>
      </c>
      <c r="O22" s="33">
        <f>COUNTIF(표30_34[카메라 흔들림],1)</f>
        <v>0</v>
      </c>
      <c r="P22" s="33">
        <f>COUNTIF(표35_39[카메라 흔들림],1)</f>
        <v>0</v>
      </c>
      <c r="Q22" s="33">
        <f>COUNTIF(표40_[카메라 흔들림],1)</f>
        <v>3</v>
      </c>
      <c r="R22" s="44">
        <f t="shared" si="3"/>
        <v>35</v>
      </c>
    </row>
    <row r="23" spans="2:18" ht="17.25" thickBot="1" x14ac:dyDescent="0.35">
      <c r="J23" s="49" t="s">
        <v>310</v>
      </c>
      <c r="K23" s="38">
        <f>COUNTIF(표10_14[프레임 딜레이],1)</f>
        <v>1</v>
      </c>
      <c r="L23" s="38">
        <f>COUNTIF(표15_19[프레임 딜레이],1)</f>
        <v>2</v>
      </c>
      <c r="M23" s="38">
        <f>COUNTIF(표20_24[프레임 딜레이],1)</f>
        <v>11</v>
      </c>
      <c r="N23" s="38">
        <f>COUNTIF(표25_29[프레임 딜레이],1)</f>
        <v>11</v>
      </c>
      <c r="O23" s="38">
        <f>COUNTIF(표30_34[프레임 딜레이],1)</f>
        <v>1</v>
      </c>
      <c r="P23" s="38">
        <f>COUNTIF(표35_39[프레임 딜레이],1)</f>
        <v>0</v>
      </c>
      <c r="Q23" s="38">
        <f>COUNTIF(표40_[프레임 딜레이],1)</f>
        <v>1</v>
      </c>
      <c r="R23" s="45">
        <f t="shared" si="3"/>
        <v>27</v>
      </c>
    </row>
    <row r="24" spans="2:18" ht="17.25" thickBot="1" x14ac:dyDescent="0.35">
      <c r="B24" s="21" t="s">
        <v>368</v>
      </c>
      <c r="C24" s="22" t="s">
        <v>323</v>
      </c>
      <c r="D24" s="23" t="s">
        <v>324</v>
      </c>
      <c r="J24" s="5"/>
      <c r="K24" s="5"/>
      <c r="L24" s="5"/>
      <c r="M24" s="5"/>
      <c r="N24" s="5"/>
      <c r="O24" s="5"/>
      <c r="P24" s="5"/>
      <c r="Q24" s="5"/>
    </row>
    <row r="25" spans="2:18" ht="17.25" thickBot="1" x14ac:dyDescent="0.35">
      <c r="B25" s="24" t="s">
        <v>369</v>
      </c>
      <c r="C25" s="5">
        <f>COUNTIF('메인 표'!G:G,표청각적효과[[#This Row],[청각적 효과]])</f>
        <v>152</v>
      </c>
      <c r="D25" s="29">
        <f>표청각적효과[[#This Row],[인원 수]]/$C$28</f>
        <v>0.74876847290640391</v>
      </c>
      <c r="J25" s="52" t="s">
        <v>401</v>
      </c>
      <c r="K25" s="53" t="s">
        <v>326</v>
      </c>
      <c r="L25" s="53" t="s">
        <v>327</v>
      </c>
      <c r="M25" s="53" t="s">
        <v>328</v>
      </c>
      <c r="N25" s="53" t="s">
        <v>329</v>
      </c>
      <c r="O25" s="53" t="s">
        <v>330</v>
      </c>
      <c r="P25" s="53" t="s">
        <v>331</v>
      </c>
      <c r="Q25" s="54" t="s">
        <v>332</v>
      </c>
      <c r="R25" s="42" t="s">
        <v>398</v>
      </c>
    </row>
    <row r="26" spans="2:18" x14ac:dyDescent="0.3">
      <c r="B26" s="24" t="s">
        <v>317</v>
      </c>
      <c r="C26" s="5">
        <f>COUNTIF('메인 표'!G:G,표청각적효과[[#This Row],[청각적 효과]])</f>
        <v>30</v>
      </c>
      <c r="D26" s="29">
        <f>표청각적효과[[#This Row],[인원 수]]/$C$28</f>
        <v>0.14778325123152711</v>
      </c>
      <c r="J26" s="55" t="s">
        <v>314</v>
      </c>
      <c r="K26" s="37">
        <f>COUNTIF(표10_14[타격음],1)</f>
        <v>2</v>
      </c>
      <c r="L26" s="37">
        <f>COUNTIF(표15_19[타격음],1)</f>
        <v>9</v>
      </c>
      <c r="M26" s="37">
        <f>COUNTIF(표20_24[타격음],1)</f>
        <v>66</v>
      </c>
      <c r="N26" s="37">
        <f>COUNTIF(표25_29[타격음],1)</f>
        <v>55</v>
      </c>
      <c r="O26" s="37">
        <f>COUNTIF(표30_34[타격음],1)</f>
        <v>5</v>
      </c>
      <c r="P26" s="37">
        <f>COUNTIF(표35_39[타격음],1)</f>
        <v>5</v>
      </c>
      <c r="Q26" s="37">
        <f>COUNTIF(표40_[타격음],1)</f>
        <v>10</v>
      </c>
      <c r="R26" s="51">
        <f>SUM(K26:Q26)</f>
        <v>152</v>
      </c>
    </row>
    <row r="27" spans="2:18" x14ac:dyDescent="0.3">
      <c r="B27" s="24" t="s">
        <v>318</v>
      </c>
      <c r="C27" s="5">
        <f>COUNTIF('메인 표'!G:G,표청각적효과[[#This Row],[청각적 효과]])</f>
        <v>21</v>
      </c>
      <c r="D27" s="29">
        <f>표청각적효과[[#This Row],[인원 수]]/$C$28</f>
        <v>0.10344827586206896</v>
      </c>
      <c r="J27" s="56" t="s">
        <v>316</v>
      </c>
      <c r="K27" s="32">
        <f>COUNTIF(표10_14[피격음],1)</f>
        <v>0</v>
      </c>
      <c r="L27" s="32">
        <f>COUNTIF(표15_19[피격음],1)</f>
        <v>4</v>
      </c>
      <c r="M27" s="32">
        <f>COUNTIF(표20_24[피격음],1)</f>
        <v>15</v>
      </c>
      <c r="N27" s="32">
        <f>COUNTIF(표25_29[피격음],1)</f>
        <v>7</v>
      </c>
      <c r="O27" s="32">
        <f>COUNTIF(표30_34[피격음],1)</f>
        <v>0</v>
      </c>
      <c r="P27" s="32">
        <f>COUNTIF(표35_39[피격음],1)</f>
        <v>0</v>
      </c>
      <c r="Q27" s="32">
        <f>COUNTIF(표40_[피격음],1)</f>
        <v>4</v>
      </c>
      <c r="R27" s="44">
        <f t="shared" ref="R27:R28" si="4">SUM(K27:Q27)</f>
        <v>30</v>
      </c>
    </row>
    <row r="28" spans="2:18" ht="17.25" thickBot="1" x14ac:dyDescent="0.35">
      <c r="B28" s="26" t="s">
        <v>325</v>
      </c>
      <c r="C28" s="27">
        <f>SUM(표청각적효과[인원 수])</f>
        <v>203</v>
      </c>
      <c r="D28" s="30">
        <f>$C$28/$C$28</f>
        <v>1</v>
      </c>
      <c r="J28" s="57" t="s">
        <v>315</v>
      </c>
      <c r="K28" s="58">
        <f>COUNTIF(표10_14[캐릭터 소리],1)</f>
        <v>2</v>
      </c>
      <c r="L28" s="58">
        <f>COUNTIF(표15_19[캐릭터 소리],1)</f>
        <v>2</v>
      </c>
      <c r="M28" s="58">
        <f>COUNTIF(표20_24[캐릭터 소리],1)</f>
        <v>6</v>
      </c>
      <c r="N28" s="58">
        <f>COUNTIF(표25_29[캐릭터 소리],1)</f>
        <v>7</v>
      </c>
      <c r="O28" s="58">
        <f>COUNTIF(표30_34[캐릭터 소리],1)</f>
        <v>3</v>
      </c>
      <c r="P28" s="58">
        <f>COUNTIF(표35_39[캐릭터 소리],1)</f>
        <v>0</v>
      </c>
      <c r="Q28" s="58">
        <f>COUNTIF(표40_[캐릭터 소리],1)</f>
        <v>1</v>
      </c>
      <c r="R28" s="45">
        <f t="shared" si="4"/>
        <v>21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showGridLines="0" topLeftCell="B70" workbookViewId="0">
      <selection activeCell="J61" sqref="J61"/>
    </sheetView>
  </sheetViews>
  <sheetFormatPr defaultRowHeight="16.5" x14ac:dyDescent="0.3"/>
  <cols>
    <col min="1" max="1" width="12.125" hidden="1" customWidth="1"/>
    <col min="2" max="2" width="6.5" customWidth="1"/>
    <col min="3" max="3" width="9.75" bestFit="1" customWidth="1"/>
    <col min="4" max="4" width="15.375" customWidth="1"/>
    <col min="5" max="5" width="13.875" bestFit="1" customWidth="1"/>
    <col min="6" max="6" width="15.5" customWidth="1"/>
    <col min="7" max="7" width="14.125" bestFit="1" customWidth="1"/>
    <col min="8" max="8" width="16" customWidth="1"/>
    <col min="9" max="9" width="9.375" customWidth="1"/>
  </cols>
  <sheetData>
    <row r="1" spans="1:9" ht="33" x14ac:dyDescent="0.3">
      <c r="A1" t="s">
        <v>0</v>
      </c>
      <c r="B1" t="s">
        <v>1</v>
      </c>
      <c r="C1" t="s">
        <v>245</v>
      </c>
      <c r="D1" t="s">
        <v>311</v>
      </c>
      <c r="E1" s="1" t="s">
        <v>335</v>
      </c>
      <c r="F1" t="s">
        <v>250</v>
      </c>
      <c r="G1" s="1" t="s">
        <v>321</v>
      </c>
      <c r="H1" t="s">
        <v>251</v>
      </c>
      <c r="I1" t="s">
        <v>247</v>
      </c>
    </row>
    <row r="2" spans="1:9" x14ac:dyDescent="0.3">
      <c r="A2" t="s">
        <v>2</v>
      </c>
      <c r="B2" t="s">
        <v>7</v>
      </c>
      <c r="C2" t="s">
        <v>20</v>
      </c>
      <c r="D2" t="s">
        <v>271</v>
      </c>
      <c r="E2" t="s">
        <v>385</v>
      </c>
      <c r="G2" t="s">
        <v>315</v>
      </c>
    </row>
    <row r="3" spans="1:9" x14ac:dyDescent="0.3">
      <c r="A3" t="s">
        <v>4</v>
      </c>
      <c r="B3" t="s">
        <v>11</v>
      </c>
      <c r="C3" t="s">
        <v>20</v>
      </c>
      <c r="D3" t="s">
        <v>265</v>
      </c>
      <c r="E3" t="s">
        <v>386</v>
      </c>
      <c r="G3" t="s">
        <v>314</v>
      </c>
    </row>
    <row r="4" spans="1:9" x14ac:dyDescent="0.3">
      <c r="A4" t="s">
        <v>6</v>
      </c>
      <c r="B4" t="s">
        <v>11</v>
      </c>
      <c r="C4" t="s">
        <v>20</v>
      </c>
      <c r="D4" t="s">
        <v>272</v>
      </c>
      <c r="E4" t="s">
        <v>25</v>
      </c>
      <c r="G4" t="s">
        <v>314</v>
      </c>
    </row>
    <row r="5" spans="1:9" x14ac:dyDescent="0.3">
      <c r="A5" t="s">
        <v>10</v>
      </c>
      <c r="B5" t="s">
        <v>11</v>
      </c>
      <c r="C5" t="s">
        <v>20</v>
      </c>
      <c r="D5" t="s">
        <v>291</v>
      </c>
      <c r="E5" t="s">
        <v>310</v>
      </c>
      <c r="G5" t="s">
        <v>315</v>
      </c>
    </row>
    <row r="6" spans="1:9" x14ac:dyDescent="0.3">
      <c r="A6" t="s">
        <v>16</v>
      </c>
      <c r="B6" t="s">
        <v>7</v>
      </c>
      <c r="C6" t="s">
        <v>12</v>
      </c>
      <c r="D6" t="s">
        <v>258</v>
      </c>
      <c r="E6" t="s">
        <v>366</v>
      </c>
      <c r="G6" t="s">
        <v>314</v>
      </c>
    </row>
    <row r="7" spans="1:9" x14ac:dyDescent="0.3">
      <c r="A7" t="s">
        <v>21</v>
      </c>
      <c r="B7" t="s">
        <v>7</v>
      </c>
      <c r="C7" t="s">
        <v>12</v>
      </c>
      <c r="D7" t="s">
        <v>258</v>
      </c>
      <c r="E7" t="s">
        <v>366</v>
      </c>
      <c r="G7" t="s">
        <v>316</v>
      </c>
    </row>
    <row r="8" spans="1:9" ht="33" x14ac:dyDescent="0.3">
      <c r="A8" t="s">
        <v>14</v>
      </c>
      <c r="B8" t="s">
        <v>7</v>
      </c>
      <c r="C8" t="s">
        <v>12</v>
      </c>
      <c r="D8" t="s">
        <v>281</v>
      </c>
      <c r="E8" t="s">
        <v>105</v>
      </c>
      <c r="G8" s="1" t="s">
        <v>318</v>
      </c>
      <c r="H8" s="1" t="s">
        <v>355</v>
      </c>
    </row>
    <row r="9" spans="1:9" x14ac:dyDescent="0.3">
      <c r="A9" t="s">
        <v>15</v>
      </c>
      <c r="B9" t="s">
        <v>7</v>
      </c>
      <c r="C9" t="s">
        <v>12</v>
      </c>
      <c r="D9" t="s">
        <v>262</v>
      </c>
      <c r="E9" t="s">
        <v>105</v>
      </c>
      <c r="G9" t="s">
        <v>314</v>
      </c>
    </row>
    <row r="10" spans="1:9" x14ac:dyDescent="0.3">
      <c r="A10" t="s">
        <v>18</v>
      </c>
      <c r="B10" t="s">
        <v>7</v>
      </c>
      <c r="C10" t="s">
        <v>12</v>
      </c>
      <c r="D10" t="s">
        <v>266</v>
      </c>
      <c r="E10" t="s">
        <v>105</v>
      </c>
      <c r="G10" t="s">
        <v>314</v>
      </c>
    </row>
    <row r="11" spans="1:9" x14ac:dyDescent="0.3">
      <c r="A11" t="s">
        <v>13</v>
      </c>
      <c r="B11" t="s">
        <v>7</v>
      </c>
      <c r="C11" t="s">
        <v>12</v>
      </c>
      <c r="D11" t="s">
        <v>266</v>
      </c>
      <c r="E11" t="s">
        <v>310</v>
      </c>
      <c r="G11" t="s">
        <v>314</v>
      </c>
    </row>
    <row r="12" spans="1:9" x14ac:dyDescent="0.3">
      <c r="A12" t="s">
        <v>22</v>
      </c>
      <c r="B12" t="s">
        <v>7</v>
      </c>
      <c r="C12" t="s">
        <v>12</v>
      </c>
      <c r="D12" t="s">
        <v>298</v>
      </c>
      <c r="E12" t="s">
        <v>310</v>
      </c>
      <c r="G12" t="s">
        <v>314</v>
      </c>
    </row>
    <row r="13" spans="1:9" x14ac:dyDescent="0.3">
      <c r="A13" t="s">
        <v>19</v>
      </c>
      <c r="B13" t="s">
        <v>7</v>
      </c>
      <c r="C13" t="s">
        <v>12</v>
      </c>
      <c r="D13" t="s">
        <v>279</v>
      </c>
      <c r="E13" t="s">
        <v>105</v>
      </c>
      <c r="G13" t="s">
        <v>314</v>
      </c>
    </row>
    <row r="14" spans="1:9" x14ac:dyDescent="0.3">
      <c r="A14" t="s">
        <v>23</v>
      </c>
      <c r="B14" t="s">
        <v>11</v>
      </c>
      <c r="C14" t="s">
        <v>12</v>
      </c>
      <c r="D14" t="s">
        <v>263</v>
      </c>
      <c r="E14" t="s">
        <v>366</v>
      </c>
      <c r="G14" t="s">
        <v>316</v>
      </c>
    </row>
    <row r="15" spans="1:9" x14ac:dyDescent="0.3">
      <c r="A15" t="s">
        <v>29</v>
      </c>
      <c r="B15" t="s">
        <v>11</v>
      </c>
      <c r="C15" t="s">
        <v>12</v>
      </c>
      <c r="D15" t="s">
        <v>262</v>
      </c>
      <c r="E15" t="s">
        <v>366</v>
      </c>
      <c r="G15" t="s">
        <v>316</v>
      </c>
    </row>
    <row r="16" spans="1:9" x14ac:dyDescent="0.3">
      <c r="A16" t="s">
        <v>24</v>
      </c>
      <c r="B16" t="s">
        <v>11</v>
      </c>
      <c r="C16" t="s">
        <v>12</v>
      </c>
      <c r="D16" t="s">
        <v>263</v>
      </c>
      <c r="E16" t="s">
        <v>105</v>
      </c>
      <c r="G16" t="s">
        <v>314</v>
      </c>
    </row>
    <row r="17" spans="1:9" x14ac:dyDescent="0.3">
      <c r="A17" t="s">
        <v>30</v>
      </c>
      <c r="B17" t="s">
        <v>11</v>
      </c>
      <c r="C17" t="s">
        <v>12</v>
      </c>
      <c r="D17" t="s">
        <v>266</v>
      </c>
      <c r="E17" t="s">
        <v>366</v>
      </c>
      <c r="G17" t="s">
        <v>314</v>
      </c>
    </row>
    <row r="18" spans="1:9" x14ac:dyDescent="0.3">
      <c r="A18" t="s">
        <v>28</v>
      </c>
      <c r="B18" t="s">
        <v>11</v>
      </c>
      <c r="C18" t="s">
        <v>12</v>
      </c>
      <c r="D18" t="s">
        <v>264</v>
      </c>
      <c r="E18" t="s">
        <v>366</v>
      </c>
      <c r="G18" t="s">
        <v>315</v>
      </c>
    </row>
    <row r="19" spans="1:9" x14ac:dyDescent="0.3">
      <c r="A19" t="s">
        <v>26</v>
      </c>
      <c r="B19" t="s">
        <v>11</v>
      </c>
      <c r="C19" t="s">
        <v>12</v>
      </c>
      <c r="D19" t="s">
        <v>265</v>
      </c>
      <c r="E19" t="s">
        <v>105</v>
      </c>
      <c r="G19" t="s">
        <v>314</v>
      </c>
    </row>
    <row r="20" spans="1:9" x14ac:dyDescent="0.3">
      <c r="A20" t="s">
        <v>27</v>
      </c>
      <c r="B20" t="s">
        <v>11</v>
      </c>
      <c r="C20" t="s">
        <v>12</v>
      </c>
      <c r="D20" t="s">
        <v>261</v>
      </c>
      <c r="E20" t="s">
        <v>366</v>
      </c>
      <c r="G20" t="s">
        <v>316</v>
      </c>
    </row>
    <row r="21" spans="1:9" x14ac:dyDescent="0.3">
      <c r="A21" t="s">
        <v>49</v>
      </c>
      <c r="B21" t="s">
        <v>7</v>
      </c>
      <c r="C21" t="s">
        <v>3</v>
      </c>
      <c r="D21" t="s">
        <v>258</v>
      </c>
      <c r="E21" t="s">
        <v>363</v>
      </c>
      <c r="G21" t="s">
        <v>314</v>
      </c>
    </row>
    <row r="22" spans="1:9" x14ac:dyDescent="0.3">
      <c r="A22" t="s">
        <v>58</v>
      </c>
      <c r="B22" t="s">
        <v>7</v>
      </c>
      <c r="C22" t="s">
        <v>3</v>
      </c>
      <c r="D22" t="s">
        <v>258</v>
      </c>
      <c r="E22" t="s">
        <v>366</v>
      </c>
      <c r="G22" t="s">
        <v>314</v>
      </c>
    </row>
    <row r="23" spans="1:9" x14ac:dyDescent="0.3">
      <c r="A23" t="s">
        <v>83</v>
      </c>
      <c r="B23" t="s">
        <v>7</v>
      </c>
      <c r="C23" t="s">
        <v>3</v>
      </c>
      <c r="D23" t="s">
        <v>258</v>
      </c>
      <c r="E23" t="s">
        <v>366</v>
      </c>
      <c r="G23" t="s">
        <v>314</v>
      </c>
    </row>
    <row r="24" spans="1:9" x14ac:dyDescent="0.3">
      <c r="A24" t="s">
        <v>87</v>
      </c>
      <c r="B24" t="s">
        <v>7</v>
      </c>
      <c r="C24" t="s">
        <v>3</v>
      </c>
      <c r="D24" t="s">
        <v>258</v>
      </c>
      <c r="E24" t="s">
        <v>366</v>
      </c>
      <c r="G24" t="s">
        <v>316</v>
      </c>
    </row>
    <row r="25" spans="1:9" x14ac:dyDescent="0.3">
      <c r="A25" t="s">
        <v>52</v>
      </c>
      <c r="B25" t="s">
        <v>7</v>
      </c>
      <c r="C25" t="s">
        <v>3</v>
      </c>
      <c r="D25" t="s">
        <v>258</v>
      </c>
      <c r="E25" t="s">
        <v>25</v>
      </c>
      <c r="F25" t="s">
        <v>111</v>
      </c>
      <c r="G25" t="s">
        <v>314</v>
      </c>
      <c r="H25" t="s">
        <v>356</v>
      </c>
    </row>
    <row r="26" spans="1:9" x14ac:dyDescent="0.3">
      <c r="A26" t="s">
        <v>88</v>
      </c>
      <c r="B26" t="s">
        <v>7</v>
      </c>
      <c r="C26" t="s">
        <v>3</v>
      </c>
      <c r="D26" t="s">
        <v>258</v>
      </c>
      <c r="E26" t="s">
        <v>25</v>
      </c>
      <c r="G26" t="s">
        <v>314</v>
      </c>
    </row>
    <row r="27" spans="1:9" x14ac:dyDescent="0.3">
      <c r="A27" t="s">
        <v>31</v>
      </c>
      <c r="B27" t="s">
        <v>246</v>
      </c>
      <c r="C27" t="s">
        <v>3</v>
      </c>
      <c r="D27" t="s">
        <v>259</v>
      </c>
      <c r="E27" t="s">
        <v>105</v>
      </c>
      <c r="G27" t="s">
        <v>314</v>
      </c>
    </row>
    <row r="28" spans="1:9" x14ac:dyDescent="0.3">
      <c r="A28" t="s">
        <v>66</v>
      </c>
      <c r="B28" t="s">
        <v>7</v>
      </c>
      <c r="C28" t="s">
        <v>3</v>
      </c>
      <c r="D28" t="s">
        <v>258</v>
      </c>
      <c r="E28" t="s">
        <v>105</v>
      </c>
      <c r="G28" t="s">
        <v>314</v>
      </c>
    </row>
    <row r="29" spans="1:9" x14ac:dyDescent="0.3">
      <c r="A29" t="s">
        <v>67</v>
      </c>
      <c r="B29" t="s">
        <v>7</v>
      </c>
      <c r="C29" t="s">
        <v>3</v>
      </c>
      <c r="D29" t="s">
        <v>258</v>
      </c>
      <c r="E29" t="s">
        <v>105</v>
      </c>
      <c r="G29" t="s">
        <v>314</v>
      </c>
    </row>
    <row r="30" spans="1:9" x14ac:dyDescent="0.3">
      <c r="A30" t="s">
        <v>79</v>
      </c>
      <c r="B30" t="s">
        <v>7</v>
      </c>
      <c r="C30" t="s">
        <v>3</v>
      </c>
      <c r="D30" t="s">
        <v>258</v>
      </c>
      <c r="E30" t="s">
        <v>105</v>
      </c>
      <c r="G30" t="s">
        <v>316</v>
      </c>
      <c r="I30" t="s">
        <v>358</v>
      </c>
    </row>
    <row r="31" spans="1:9" x14ac:dyDescent="0.3">
      <c r="A31" t="s">
        <v>40</v>
      </c>
      <c r="B31" t="s">
        <v>7</v>
      </c>
      <c r="C31" t="s">
        <v>3</v>
      </c>
      <c r="D31" t="s">
        <v>258</v>
      </c>
      <c r="E31" t="s">
        <v>105</v>
      </c>
      <c r="G31" t="s">
        <v>316</v>
      </c>
    </row>
    <row r="32" spans="1:9" x14ac:dyDescent="0.3">
      <c r="A32" t="s">
        <v>78</v>
      </c>
      <c r="B32" t="s">
        <v>7</v>
      </c>
      <c r="C32" t="s">
        <v>3</v>
      </c>
      <c r="D32" t="s">
        <v>258</v>
      </c>
      <c r="E32" t="s">
        <v>310</v>
      </c>
      <c r="G32" t="s">
        <v>316</v>
      </c>
    </row>
    <row r="33" spans="1:9" x14ac:dyDescent="0.3">
      <c r="A33" t="s">
        <v>54</v>
      </c>
      <c r="B33" t="s">
        <v>7</v>
      </c>
      <c r="C33" t="s">
        <v>3</v>
      </c>
      <c r="D33" t="s">
        <v>290</v>
      </c>
      <c r="E33" t="s">
        <v>105</v>
      </c>
      <c r="G33" t="s">
        <v>316</v>
      </c>
    </row>
    <row r="34" spans="1:9" x14ac:dyDescent="0.3">
      <c r="A34" t="s">
        <v>73</v>
      </c>
      <c r="B34" t="s">
        <v>7</v>
      </c>
      <c r="C34" t="s">
        <v>3</v>
      </c>
      <c r="D34" t="s">
        <v>301</v>
      </c>
      <c r="E34" t="s">
        <v>105</v>
      </c>
      <c r="G34" t="s">
        <v>314</v>
      </c>
    </row>
    <row r="35" spans="1:9" x14ac:dyDescent="0.3">
      <c r="A35" t="s">
        <v>56</v>
      </c>
      <c r="B35" t="s">
        <v>7</v>
      </c>
      <c r="C35" t="s">
        <v>3</v>
      </c>
      <c r="D35" t="s">
        <v>275</v>
      </c>
      <c r="E35" t="s">
        <v>105</v>
      </c>
      <c r="G35" t="s">
        <v>314</v>
      </c>
    </row>
    <row r="36" spans="1:9" x14ac:dyDescent="0.3">
      <c r="A36" t="s">
        <v>57</v>
      </c>
      <c r="B36" t="s">
        <v>7</v>
      </c>
      <c r="C36" t="s">
        <v>3</v>
      </c>
      <c r="D36" t="s">
        <v>292</v>
      </c>
      <c r="E36" t="s">
        <v>310</v>
      </c>
      <c r="G36" t="s">
        <v>316</v>
      </c>
    </row>
    <row r="37" spans="1:9" x14ac:dyDescent="0.3">
      <c r="A37" t="s">
        <v>42</v>
      </c>
      <c r="B37" t="s">
        <v>7</v>
      </c>
      <c r="C37" t="s">
        <v>3</v>
      </c>
      <c r="D37" t="s">
        <v>397</v>
      </c>
      <c r="E37" t="s">
        <v>362</v>
      </c>
      <c r="F37" t="s">
        <v>365</v>
      </c>
      <c r="G37" t="s">
        <v>314</v>
      </c>
      <c r="I37" s="1"/>
    </row>
    <row r="38" spans="1:9" x14ac:dyDescent="0.3">
      <c r="A38" t="s">
        <v>35</v>
      </c>
      <c r="B38" t="s">
        <v>7</v>
      </c>
      <c r="C38" t="s">
        <v>3</v>
      </c>
      <c r="D38" t="s">
        <v>263</v>
      </c>
      <c r="E38" t="s">
        <v>366</v>
      </c>
      <c r="G38" t="s">
        <v>314</v>
      </c>
      <c r="H38" t="s">
        <v>17</v>
      </c>
    </row>
    <row r="39" spans="1:9" x14ac:dyDescent="0.3">
      <c r="A39" t="s">
        <v>96</v>
      </c>
      <c r="B39" t="s">
        <v>7</v>
      </c>
      <c r="C39" t="s">
        <v>3</v>
      </c>
      <c r="D39" t="s">
        <v>262</v>
      </c>
      <c r="E39" t="s">
        <v>25</v>
      </c>
      <c r="G39" t="s">
        <v>315</v>
      </c>
    </row>
    <row r="40" spans="1:9" x14ac:dyDescent="0.3">
      <c r="A40" t="s">
        <v>37</v>
      </c>
      <c r="B40" t="s">
        <v>7</v>
      </c>
      <c r="C40" t="s">
        <v>3</v>
      </c>
      <c r="D40" t="s">
        <v>263</v>
      </c>
      <c r="E40" t="s">
        <v>105</v>
      </c>
      <c r="G40" t="s">
        <v>316</v>
      </c>
    </row>
    <row r="41" spans="1:9" x14ac:dyDescent="0.3">
      <c r="A41" t="s">
        <v>64</v>
      </c>
      <c r="B41" t="s">
        <v>7</v>
      </c>
      <c r="C41" t="s">
        <v>3</v>
      </c>
      <c r="D41" t="s">
        <v>262</v>
      </c>
      <c r="E41" t="s">
        <v>105</v>
      </c>
      <c r="G41" t="s">
        <v>316</v>
      </c>
    </row>
    <row r="42" spans="1:9" x14ac:dyDescent="0.3">
      <c r="A42" t="s">
        <v>84</v>
      </c>
      <c r="B42" t="s">
        <v>7</v>
      </c>
      <c r="C42" t="s">
        <v>3</v>
      </c>
      <c r="D42" t="s">
        <v>262</v>
      </c>
      <c r="E42" t="s">
        <v>310</v>
      </c>
      <c r="G42" t="s">
        <v>314</v>
      </c>
    </row>
    <row r="43" spans="1:9" x14ac:dyDescent="0.3">
      <c r="A43" t="s">
        <v>95</v>
      </c>
      <c r="B43" t="s">
        <v>7</v>
      </c>
      <c r="C43" t="s">
        <v>3</v>
      </c>
      <c r="D43" t="s">
        <v>266</v>
      </c>
      <c r="E43" t="s">
        <v>25</v>
      </c>
      <c r="G43" t="s">
        <v>314</v>
      </c>
    </row>
    <row r="44" spans="1:9" x14ac:dyDescent="0.3">
      <c r="A44" t="s">
        <v>76</v>
      </c>
      <c r="B44" t="s">
        <v>7</v>
      </c>
      <c r="C44" t="s">
        <v>3</v>
      </c>
      <c r="D44" t="s">
        <v>267</v>
      </c>
      <c r="E44" t="s">
        <v>105</v>
      </c>
      <c r="G44" t="s">
        <v>314</v>
      </c>
    </row>
    <row r="45" spans="1:9" x14ac:dyDescent="0.3">
      <c r="A45" t="s">
        <v>80</v>
      </c>
      <c r="B45" t="s">
        <v>7</v>
      </c>
      <c r="C45" t="s">
        <v>3</v>
      </c>
      <c r="D45" t="s">
        <v>266</v>
      </c>
      <c r="E45" t="s">
        <v>105</v>
      </c>
      <c r="G45" t="s">
        <v>314</v>
      </c>
    </row>
    <row r="46" spans="1:9" x14ac:dyDescent="0.3">
      <c r="A46" t="s">
        <v>91</v>
      </c>
      <c r="B46" t="s">
        <v>7</v>
      </c>
      <c r="C46" t="s">
        <v>3</v>
      </c>
      <c r="D46" t="s">
        <v>266</v>
      </c>
      <c r="E46" t="s">
        <v>105</v>
      </c>
      <c r="G46" t="s">
        <v>314</v>
      </c>
    </row>
    <row r="47" spans="1:9" x14ac:dyDescent="0.3">
      <c r="A47" t="s">
        <v>92</v>
      </c>
      <c r="B47" t="s">
        <v>7</v>
      </c>
      <c r="C47" t="s">
        <v>3</v>
      </c>
      <c r="D47" t="s">
        <v>266</v>
      </c>
      <c r="E47" t="s">
        <v>105</v>
      </c>
      <c r="G47" t="s">
        <v>314</v>
      </c>
    </row>
    <row r="48" spans="1:9" x14ac:dyDescent="0.3">
      <c r="A48" t="s">
        <v>36</v>
      </c>
      <c r="B48" t="s">
        <v>7</v>
      </c>
      <c r="C48" t="s">
        <v>3</v>
      </c>
      <c r="D48" t="s">
        <v>267</v>
      </c>
      <c r="E48" t="s">
        <v>310</v>
      </c>
      <c r="G48" t="s">
        <v>314</v>
      </c>
    </row>
    <row r="49" spans="1:8" x14ac:dyDescent="0.3">
      <c r="A49" t="s">
        <v>39</v>
      </c>
      <c r="B49" t="s">
        <v>7</v>
      </c>
      <c r="C49" t="s">
        <v>3</v>
      </c>
      <c r="D49" t="s">
        <v>266</v>
      </c>
      <c r="E49" t="s">
        <v>310</v>
      </c>
      <c r="G49" t="s">
        <v>314</v>
      </c>
    </row>
    <row r="50" spans="1:8" x14ac:dyDescent="0.3">
      <c r="A50" t="s">
        <v>62</v>
      </c>
      <c r="B50" t="s">
        <v>7</v>
      </c>
      <c r="C50" t="s">
        <v>3</v>
      </c>
      <c r="D50" t="s">
        <v>278</v>
      </c>
      <c r="E50" t="s">
        <v>310</v>
      </c>
      <c r="G50" t="s">
        <v>314</v>
      </c>
    </row>
    <row r="51" spans="1:8" x14ac:dyDescent="0.3">
      <c r="A51" t="s">
        <v>50</v>
      </c>
      <c r="B51" t="s">
        <v>7</v>
      </c>
      <c r="C51" t="s">
        <v>3</v>
      </c>
      <c r="D51" t="s">
        <v>279</v>
      </c>
      <c r="E51" t="s">
        <v>25</v>
      </c>
      <c r="G51" t="s">
        <v>314</v>
      </c>
    </row>
    <row r="52" spans="1:8" x14ac:dyDescent="0.3">
      <c r="A52" t="s">
        <v>53</v>
      </c>
      <c r="B52" t="s">
        <v>7</v>
      </c>
      <c r="C52" t="s">
        <v>3</v>
      </c>
      <c r="D52" t="s">
        <v>289</v>
      </c>
      <c r="E52" t="s">
        <v>362</v>
      </c>
      <c r="F52" t="s">
        <v>361</v>
      </c>
      <c r="G52" t="s">
        <v>314</v>
      </c>
    </row>
    <row r="53" spans="1:8" x14ac:dyDescent="0.3">
      <c r="A53" t="s">
        <v>82</v>
      </c>
      <c r="B53" t="s">
        <v>7</v>
      </c>
      <c r="C53" t="s">
        <v>3</v>
      </c>
      <c r="D53" t="s">
        <v>299</v>
      </c>
      <c r="E53" t="s">
        <v>105</v>
      </c>
      <c r="G53" t="s">
        <v>314</v>
      </c>
    </row>
    <row r="54" spans="1:8" x14ac:dyDescent="0.3">
      <c r="A54" t="s">
        <v>45</v>
      </c>
      <c r="B54" t="s">
        <v>7</v>
      </c>
      <c r="C54" t="s">
        <v>3</v>
      </c>
      <c r="D54" t="s">
        <v>287</v>
      </c>
      <c r="E54" t="s">
        <v>105</v>
      </c>
      <c r="G54" t="s">
        <v>314</v>
      </c>
    </row>
    <row r="55" spans="1:8" x14ac:dyDescent="0.3">
      <c r="A55" t="s">
        <v>75</v>
      </c>
      <c r="B55" t="s">
        <v>7</v>
      </c>
      <c r="C55" t="s">
        <v>3</v>
      </c>
      <c r="D55" t="s">
        <v>265</v>
      </c>
      <c r="E55" t="s">
        <v>366</v>
      </c>
      <c r="G55" t="s">
        <v>314</v>
      </c>
      <c r="H55" t="s">
        <v>317</v>
      </c>
    </row>
    <row r="56" spans="1:8" x14ac:dyDescent="0.3">
      <c r="A56" t="s">
        <v>69</v>
      </c>
      <c r="B56" t="s">
        <v>7</v>
      </c>
      <c r="C56" t="s">
        <v>3</v>
      </c>
      <c r="D56" t="s">
        <v>264</v>
      </c>
      <c r="E56" t="s">
        <v>25</v>
      </c>
      <c r="G56" t="s">
        <v>314</v>
      </c>
    </row>
    <row r="57" spans="1:8" x14ac:dyDescent="0.3">
      <c r="A57" t="s">
        <v>89</v>
      </c>
      <c r="B57" t="s">
        <v>7</v>
      </c>
      <c r="C57" t="s">
        <v>3</v>
      </c>
      <c r="D57" t="s">
        <v>268</v>
      </c>
      <c r="E57" t="s">
        <v>366</v>
      </c>
      <c r="G57" t="s">
        <v>314</v>
      </c>
    </row>
    <row r="58" spans="1:8" x14ac:dyDescent="0.3">
      <c r="A58" t="s">
        <v>55</v>
      </c>
      <c r="B58" t="s">
        <v>7</v>
      </c>
      <c r="C58" t="s">
        <v>3</v>
      </c>
      <c r="D58" t="s">
        <v>269</v>
      </c>
      <c r="E58" t="s">
        <v>366</v>
      </c>
      <c r="G58" t="s">
        <v>316</v>
      </c>
    </row>
    <row r="59" spans="1:8" x14ac:dyDescent="0.3">
      <c r="A59" t="s">
        <v>41</v>
      </c>
      <c r="B59" t="s">
        <v>7</v>
      </c>
      <c r="C59" t="s">
        <v>3</v>
      </c>
      <c r="D59" t="s">
        <v>268</v>
      </c>
      <c r="E59" t="s">
        <v>25</v>
      </c>
      <c r="G59" t="s">
        <v>316</v>
      </c>
    </row>
    <row r="60" spans="1:8" x14ac:dyDescent="0.3">
      <c r="A60" t="s">
        <v>46</v>
      </c>
      <c r="B60" t="s">
        <v>7</v>
      </c>
      <c r="C60" t="s">
        <v>3</v>
      </c>
      <c r="D60" t="s">
        <v>268</v>
      </c>
      <c r="E60" t="s">
        <v>105</v>
      </c>
      <c r="G60" t="s">
        <v>314</v>
      </c>
    </row>
    <row r="61" spans="1:8" x14ac:dyDescent="0.3">
      <c r="A61" t="s">
        <v>77</v>
      </c>
      <c r="B61" t="s">
        <v>7</v>
      </c>
      <c r="C61" t="s">
        <v>3</v>
      </c>
      <c r="D61" t="s">
        <v>269</v>
      </c>
      <c r="E61" t="s">
        <v>105</v>
      </c>
      <c r="G61" t="s">
        <v>314</v>
      </c>
    </row>
    <row r="62" spans="1:8" x14ac:dyDescent="0.3">
      <c r="A62" t="s">
        <v>47</v>
      </c>
      <c r="B62" t="s">
        <v>7</v>
      </c>
      <c r="C62" t="s">
        <v>3</v>
      </c>
      <c r="D62" t="s">
        <v>268</v>
      </c>
      <c r="E62" t="s">
        <v>310</v>
      </c>
      <c r="G62" t="s">
        <v>315</v>
      </c>
    </row>
    <row r="63" spans="1:8" x14ac:dyDescent="0.3">
      <c r="A63" t="s">
        <v>86</v>
      </c>
      <c r="B63" t="s">
        <v>7</v>
      </c>
      <c r="C63" t="s">
        <v>3</v>
      </c>
      <c r="D63" t="s">
        <v>288</v>
      </c>
      <c r="E63" t="s">
        <v>105</v>
      </c>
      <c r="G63" t="s">
        <v>314</v>
      </c>
    </row>
    <row r="64" spans="1:8" x14ac:dyDescent="0.3">
      <c r="A64" t="s">
        <v>85</v>
      </c>
      <c r="B64" t="s">
        <v>7</v>
      </c>
      <c r="C64" t="s">
        <v>3</v>
      </c>
      <c r="D64" t="s">
        <v>294</v>
      </c>
      <c r="E64" t="s">
        <v>366</v>
      </c>
      <c r="G64" t="s">
        <v>314</v>
      </c>
    </row>
    <row r="65" spans="1:8" x14ac:dyDescent="0.3">
      <c r="A65" t="s">
        <v>90</v>
      </c>
      <c r="B65" t="s">
        <v>7</v>
      </c>
      <c r="C65" t="s">
        <v>3</v>
      </c>
      <c r="D65" t="s">
        <v>272</v>
      </c>
      <c r="E65" t="s">
        <v>25</v>
      </c>
      <c r="G65" t="s">
        <v>314</v>
      </c>
    </row>
    <row r="66" spans="1:8" x14ac:dyDescent="0.3">
      <c r="A66" t="s">
        <v>68</v>
      </c>
      <c r="B66" t="s">
        <v>7</v>
      </c>
      <c r="C66" t="s">
        <v>3</v>
      </c>
      <c r="D66" t="s">
        <v>282</v>
      </c>
      <c r="E66" t="s">
        <v>105</v>
      </c>
      <c r="G66" t="s">
        <v>314</v>
      </c>
    </row>
    <row r="67" spans="1:8" x14ac:dyDescent="0.3">
      <c r="A67" t="s">
        <v>63</v>
      </c>
      <c r="B67" t="s">
        <v>7</v>
      </c>
      <c r="C67" t="s">
        <v>3</v>
      </c>
      <c r="D67" t="s">
        <v>260</v>
      </c>
      <c r="E67" t="s">
        <v>25</v>
      </c>
      <c r="F67" t="s">
        <v>345</v>
      </c>
      <c r="G67" t="s">
        <v>315</v>
      </c>
      <c r="H67" t="s">
        <v>343</v>
      </c>
    </row>
    <row r="68" spans="1:8" x14ac:dyDescent="0.3">
      <c r="A68" t="s">
        <v>65</v>
      </c>
      <c r="B68" t="s">
        <v>7</v>
      </c>
      <c r="C68" t="s">
        <v>3</v>
      </c>
      <c r="D68" t="s">
        <v>270</v>
      </c>
      <c r="E68" t="s">
        <v>366</v>
      </c>
      <c r="G68" t="s">
        <v>314</v>
      </c>
    </row>
    <row r="69" spans="1:8" x14ac:dyDescent="0.3">
      <c r="A69" t="s">
        <v>70</v>
      </c>
      <c r="B69" t="s">
        <v>7</v>
      </c>
      <c r="C69" t="s">
        <v>3</v>
      </c>
      <c r="D69" t="s">
        <v>274</v>
      </c>
      <c r="E69" t="s">
        <v>25</v>
      </c>
      <c r="G69" t="s">
        <v>314</v>
      </c>
    </row>
    <row r="70" spans="1:8" ht="66" x14ac:dyDescent="0.3">
      <c r="A70" t="s">
        <v>43</v>
      </c>
      <c r="B70" t="s">
        <v>7</v>
      </c>
      <c r="C70" t="s">
        <v>3</v>
      </c>
      <c r="D70" t="s">
        <v>286</v>
      </c>
      <c r="E70" t="s">
        <v>366</v>
      </c>
      <c r="F70" s="1" t="s">
        <v>313</v>
      </c>
      <c r="G70" s="1" t="s">
        <v>318</v>
      </c>
      <c r="H70" s="1" t="s">
        <v>320</v>
      </c>
    </row>
    <row r="71" spans="1:8" x14ac:dyDescent="0.3">
      <c r="A71" t="s">
        <v>81</v>
      </c>
      <c r="B71" t="s">
        <v>7</v>
      </c>
      <c r="C71" t="s">
        <v>3</v>
      </c>
      <c r="D71" t="s">
        <v>302</v>
      </c>
      <c r="E71" t="s">
        <v>105</v>
      </c>
      <c r="G71" t="s">
        <v>314</v>
      </c>
    </row>
    <row r="72" spans="1:8" x14ac:dyDescent="0.3">
      <c r="A72" t="s">
        <v>98</v>
      </c>
      <c r="B72" t="s">
        <v>11</v>
      </c>
      <c r="C72" t="s">
        <v>3</v>
      </c>
      <c r="D72" t="s">
        <v>259</v>
      </c>
      <c r="E72" t="s">
        <v>366</v>
      </c>
      <c r="G72" t="s">
        <v>314</v>
      </c>
    </row>
    <row r="73" spans="1:8" x14ac:dyDescent="0.3">
      <c r="A73" t="s">
        <v>116</v>
      </c>
      <c r="B73" t="s">
        <v>11</v>
      </c>
      <c r="C73" t="s">
        <v>3</v>
      </c>
      <c r="D73" t="s">
        <v>258</v>
      </c>
      <c r="E73" t="s">
        <v>366</v>
      </c>
      <c r="G73" t="s">
        <v>314</v>
      </c>
    </row>
    <row r="74" spans="1:8" x14ac:dyDescent="0.3">
      <c r="A74" t="s">
        <v>125</v>
      </c>
      <c r="B74" t="s">
        <v>11</v>
      </c>
      <c r="C74" t="s">
        <v>3</v>
      </c>
      <c r="D74" t="s">
        <v>258</v>
      </c>
      <c r="E74" t="s">
        <v>366</v>
      </c>
      <c r="G74" t="s">
        <v>314</v>
      </c>
    </row>
    <row r="75" spans="1:8" x14ac:dyDescent="0.3">
      <c r="A75" t="s">
        <v>123</v>
      </c>
      <c r="B75" t="s">
        <v>11</v>
      </c>
      <c r="C75" t="s">
        <v>3</v>
      </c>
      <c r="D75" t="s">
        <v>258</v>
      </c>
      <c r="E75" t="s">
        <v>25</v>
      </c>
      <c r="G75" t="s">
        <v>316</v>
      </c>
    </row>
    <row r="76" spans="1:8" x14ac:dyDescent="0.3">
      <c r="A76" t="s">
        <v>97</v>
      </c>
      <c r="B76" t="s">
        <v>11</v>
      </c>
      <c r="C76" t="s">
        <v>3</v>
      </c>
      <c r="D76" t="s">
        <v>259</v>
      </c>
      <c r="E76" t="s">
        <v>310</v>
      </c>
      <c r="G76" t="s">
        <v>315</v>
      </c>
    </row>
    <row r="77" spans="1:8" x14ac:dyDescent="0.3">
      <c r="A77" t="s">
        <v>132</v>
      </c>
      <c r="B77" t="s">
        <v>11</v>
      </c>
      <c r="C77" t="s">
        <v>3</v>
      </c>
      <c r="D77" t="s">
        <v>307</v>
      </c>
      <c r="E77" t="s">
        <v>366</v>
      </c>
      <c r="G77" t="s">
        <v>314</v>
      </c>
    </row>
    <row r="78" spans="1:8" x14ac:dyDescent="0.3">
      <c r="A78" t="s">
        <v>102</v>
      </c>
      <c r="B78" t="s">
        <v>11</v>
      </c>
      <c r="C78" t="s">
        <v>3</v>
      </c>
      <c r="D78" t="s">
        <v>396</v>
      </c>
      <c r="E78" t="s">
        <v>366</v>
      </c>
      <c r="F78" t="s">
        <v>74</v>
      </c>
      <c r="G78" t="s">
        <v>314</v>
      </c>
    </row>
    <row r="79" spans="1:8" x14ac:dyDescent="0.3">
      <c r="A79" t="s">
        <v>107</v>
      </c>
      <c r="B79" t="s">
        <v>11</v>
      </c>
      <c r="C79" t="s">
        <v>3</v>
      </c>
      <c r="D79" t="s">
        <v>262</v>
      </c>
      <c r="E79" t="s">
        <v>366</v>
      </c>
      <c r="G79" t="s">
        <v>314</v>
      </c>
    </row>
    <row r="80" spans="1:8" x14ac:dyDescent="0.3">
      <c r="A80" t="s">
        <v>121</v>
      </c>
      <c r="B80" t="s">
        <v>11</v>
      </c>
      <c r="C80" t="s">
        <v>3</v>
      </c>
      <c r="D80" t="s">
        <v>262</v>
      </c>
      <c r="E80" t="s">
        <v>366</v>
      </c>
      <c r="G80" t="s">
        <v>314</v>
      </c>
    </row>
    <row r="81" spans="1:9" x14ac:dyDescent="0.3">
      <c r="A81" t="s">
        <v>115</v>
      </c>
      <c r="B81" t="s">
        <v>11</v>
      </c>
      <c r="C81" t="s">
        <v>3</v>
      </c>
      <c r="D81" t="s">
        <v>262</v>
      </c>
      <c r="E81" t="s">
        <v>25</v>
      </c>
      <c r="G81" t="s">
        <v>314</v>
      </c>
    </row>
    <row r="82" spans="1:9" x14ac:dyDescent="0.3">
      <c r="A82" t="s">
        <v>104</v>
      </c>
      <c r="B82" t="s">
        <v>11</v>
      </c>
      <c r="C82" t="s">
        <v>3</v>
      </c>
      <c r="D82" t="s">
        <v>262</v>
      </c>
      <c r="E82" t="s">
        <v>105</v>
      </c>
      <c r="G82" t="s">
        <v>314</v>
      </c>
    </row>
    <row r="83" spans="1:9" x14ac:dyDescent="0.3">
      <c r="A83" t="s">
        <v>108</v>
      </c>
      <c r="B83" t="s">
        <v>11</v>
      </c>
      <c r="C83" t="s">
        <v>3</v>
      </c>
      <c r="D83" t="s">
        <v>262</v>
      </c>
      <c r="E83" t="s">
        <v>105</v>
      </c>
      <c r="G83" t="s">
        <v>314</v>
      </c>
    </row>
    <row r="84" spans="1:9" x14ac:dyDescent="0.3">
      <c r="A84" t="s">
        <v>118</v>
      </c>
      <c r="B84" t="s">
        <v>11</v>
      </c>
      <c r="C84" t="s">
        <v>3</v>
      </c>
      <c r="D84" t="s">
        <v>262</v>
      </c>
      <c r="E84" t="s">
        <v>310</v>
      </c>
      <c r="G84" t="s">
        <v>314</v>
      </c>
      <c r="I84" t="s">
        <v>172</v>
      </c>
    </row>
    <row r="85" spans="1:9" x14ac:dyDescent="0.3">
      <c r="A85" t="s">
        <v>110</v>
      </c>
      <c r="B85" t="s">
        <v>11</v>
      </c>
      <c r="C85" t="s">
        <v>3</v>
      </c>
      <c r="D85" t="s">
        <v>266</v>
      </c>
      <c r="E85" t="s">
        <v>366</v>
      </c>
      <c r="G85" t="s">
        <v>314</v>
      </c>
    </row>
    <row r="86" spans="1:9" x14ac:dyDescent="0.3">
      <c r="A86" t="s">
        <v>137</v>
      </c>
      <c r="B86" t="s">
        <v>11</v>
      </c>
      <c r="C86" t="s">
        <v>3</v>
      </c>
      <c r="D86" t="s">
        <v>297</v>
      </c>
      <c r="E86" t="s">
        <v>25</v>
      </c>
      <c r="G86" t="s">
        <v>314</v>
      </c>
    </row>
    <row r="87" spans="1:9" ht="33" x14ac:dyDescent="0.3">
      <c r="A87" t="s">
        <v>130</v>
      </c>
      <c r="B87" t="s">
        <v>11</v>
      </c>
      <c r="C87" t="s">
        <v>3</v>
      </c>
      <c r="D87" t="s">
        <v>305</v>
      </c>
      <c r="E87" t="s">
        <v>105</v>
      </c>
      <c r="F87" s="1" t="s">
        <v>257</v>
      </c>
      <c r="G87" t="s">
        <v>314</v>
      </c>
    </row>
    <row r="88" spans="1:9" x14ac:dyDescent="0.3">
      <c r="A88" t="s">
        <v>127</v>
      </c>
      <c r="B88" t="s">
        <v>11</v>
      </c>
      <c r="C88" t="s">
        <v>3</v>
      </c>
      <c r="D88" t="s">
        <v>305</v>
      </c>
      <c r="E88" t="s">
        <v>310</v>
      </c>
      <c r="G88" t="s">
        <v>316</v>
      </c>
      <c r="H88" t="s">
        <v>205</v>
      </c>
    </row>
    <row r="89" spans="1:9" x14ac:dyDescent="0.3">
      <c r="A89" t="s">
        <v>133</v>
      </c>
      <c r="B89" t="s">
        <v>11</v>
      </c>
      <c r="C89" t="s">
        <v>3</v>
      </c>
      <c r="D89" t="s">
        <v>303</v>
      </c>
      <c r="E89" t="s">
        <v>366</v>
      </c>
      <c r="G89" t="s">
        <v>314</v>
      </c>
    </row>
    <row r="90" spans="1:9" x14ac:dyDescent="0.3">
      <c r="A90" t="s">
        <v>101</v>
      </c>
      <c r="B90" t="s">
        <v>11</v>
      </c>
      <c r="C90" t="s">
        <v>3</v>
      </c>
      <c r="D90" t="s">
        <v>299</v>
      </c>
      <c r="E90" t="s">
        <v>366</v>
      </c>
      <c r="G90" t="s">
        <v>314</v>
      </c>
    </row>
    <row r="91" spans="1:9" x14ac:dyDescent="0.3">
      <c r="A91" t="s">
        <v>103</v>
      </c>
      <c r="B91" t="s">
        <v>11</v>
      </c>
      <c r="C91" t="s">
        <v>3</v>
      </c>
      <c r="D91" t="s">
        <v>300</v>
      </c>
      <c r="E91" t="s">
        <v>25</v>
      </c>
      <c r="G91" t="s">
        <v>314</v>
      </c>
    </row>
    <row r="92" spans="1:9" x14ac:dyDescent="0.3">
      <c r="A92" t="s">
        <v>120</v>
      </c>
      <c r="B92" t="s">
        <v>11</v>
      </c>
      <c r="C92" t="s">
        <v>3</v>
      </c>
      <c r="D92" t="s">
        <v>264</v>
      </c>
      <c r="E92" t="s">
        <v>366</v>
      </c>
      <c r="G92" t="s">
        <v>314</v>
      </c>
    </row>
    <row r="93" spans="1:9" x14ac:dyDescent="0.3">
      <c r="A93" t="s">
        <v>134</v>
      </c>
      <c r="B93" t="s">
        <v>11</v>
      </c>
      <c r="C93" t="s">
        <v>3</v>
      </c>
      <c r="D93" t="s">
        <v>264</v>
      </c>
      <c r="E93" t="s">
        <v>366</v>
      </c>
      <c r="G93" t="s">
        <v>314</v>
      </c>
    </row>
    <row r="94" spans="1:9" x14ac:dyDescent="0.3">
      <c r="A94" t="s">
        <v>119</v>
      </c>
      <c r="B94" t="s">
        <v>11</v>
      </c>
      <c r="C94" t="s">
        <v>3</v>
      </c>
      <c r="D94" t="s">
        <v>264</v>
      </c>
      <c r="E94" t="s">
        <v>105</v>
      </c>
      <c r="G94" t="s">
        <v>315</v>
      </c>
    </row>
    <row r="95" spans="1:9" x14ac:dyDescent="0.3">
      <c r="A95" t="s">
        <v>109</v>
      </c>
      <c r="B95" t="s">
        <v>11</v>
      </c>
      <c r="C95" t="s">
        <v>3</v>
      </c>
      <c r="D95" t="s">
        <v>264</v>
      </c>
      <c r="E95" t="s">
        <v>105</v>
      </c>
      <c r="G95" t="s">
        <v>314</v>
      </c>
    </row>
    <row r="96" spans="1:9" x14ac:dyDescent="0.3">
      <c r="A96" t="s">
        <v>128</v>
      </c>
      <c r="B96" t="s">
        <v>11</v>
      </c>
      <c r="C96" t="s">
        <v>3</v>
      </c>
      <c r="D96" t="s">
        <v>264</v>
      </c>
      <c r="E96" t="s">
        <v>105</v>
      </c>
      <c r="G96" t="s">
        <v>314</v>
      </c>
    </row>
    <row r="97" spans="1:8" x14ac:dyDescent="0.3">
      <c r="A97" t="s">
        <v>126</v>
      </c>
      <c r="B97" t="s">
        <v>11</v>
      </c>
      <c r="C97" t="s">
        <v>3</v>
      </c>
      <c r="D97" t="s">
        <v>268</v>
      </c>
      <c r="E97" t="s">
        <v>366</v>
      </c>
      <c r="G97" t="s">
        <v>314</v>
      </c>
    </row>
    <row r="98" spans="1:8" x14ac:dyDescent="0.3">
      <c r="A98" t="s">
        <v>117</v>
      </c>
      <c r="B98" t="s">
        <v>11</v>
      </c>
      <c r="C98" t="s">
        <v>3</v>
      </c>
      <c r="D98" t="s">
        <v>268</v>
      </c>
      <c r="E98" t="s">
        <v>366</v>
      </c>
      <c r="G98" t="s">
        <v>314</v>
      </c>
    </row>
    <row r="99" spans="1:8" x14ac:dyDescent="0.3">
      <c r="A99" t="s">
        <v>100</v>
      </c>
      <c r="B99" t="s">
        <v>11</v>
      </c>
      <c r="C99" t="s">
        <v>3</v>
      </c>
      <c r="D99" t="s">
        <v>268</v>
      </c>
      <c r="E99" t="s">
        <v>25</v>
      </c>
      <c r="G99" t="s">
        <v>314</v>
      </c>
    </row>
    <row r="100" spans="1:8" x14ac:dyDescent="0.3">
      <c r="A100" t="s">
        <v>106</v>
      </c>
      <c r="B100" t="s">
        <v>11</v>
      </c>
      <c r="C100" t="s">
        <v>3</v>
      </c>
      <c r="D100" t="s">
        <v>268</v>
      </c>
      <c r="E100" t="s">
        <v>105</v>
      </c>
      <c r="G100" t="s">
        <v>314</v>
      </c>
    </row>
    <row r="101" spans="1:8" x14ac:dyDescent="0.3">
      <c r="A101" t="s">
        <v>124</v>
      </c>
      <c r="B101" t="s">
        <v>11</v>
      </c>
      <c r="C101" t="s">
        <v>3</v>
      </c>
      <c r="D101" t="s">
        <v>260</v>
      </c>
      <c r="E101" t="s">
        <v>366</v>
      </c>
      <c r="G101" t="s">
        <v>314</v>
      </c>
    </row>
    <row r="102" spans="1:8" x14ac:dyDescent="0.3">
      <c r="A102" t="s">
        <v>136</v>
      </c>
      <c r="B102" t="s">
        <v>11</v>
      </c>
      <c r="C102" t="s">
        <v>3</v>
      </c>
      <c r="D102" t="s">
        <v>260</v>
      </c>
      <c r="E102" t="s">
        <v>366</v>
      </c>
      <c r="G102" t="s">
        <v>316</v>
      </c>
    </row>
    <row r="103" spans="1:8" x14ac:dyDescent="0.3">
      <c r="A103" t="s">
        <v>99</v>
      </c>
      <c r="B103" t="s">
        <v>11</v>
      </c>
      <c r="C103" t="s">
        <v>3</v>
      </c>
      <c r="D103" t="s">
        <v>270</v>
      </c>
      <c r="E103" t="s">
        <v>366</v>
      </c>
      <c r="G103" t="s">
        <v>314</v>
      </c>
    </row>
    <row r="104" spans="1:8" x14ac:dyDescent="0.3">
      <c r="A104" t="s">
        <v>113</v>
      </c>
      <c r="B104" t="s">
        <v>11</v>
      </c>
      <c r="C104" t="s">
        <v>3</v>
      </c>
      <c r="D104" t="s">
        <v>270</v>
      </c>
      <c r="E104" t="s">
        <v>366</v>
      </c>
      <c r="G104" t="s">
        <v>314</v>
      </c>
    </row>
    <row r="105" spans="1:8" x14ac:dyDescent="0.3">
      <c r="A105" t="s">
        <v>129</v>
      </c>
      <c r="B105" t="s">
        <v>11</v>
      </c>
      <c r="C105" t="s">
        <v>3</v>
      </c>
      <c r="D105" t="s">
        <v>270</v>
      </c>
      <c r="E105" t="s">
        <v>105</v>
      </c>
      <c r="G105" t="s">
        <v>314</v>
      </c>
    </row>
    <row r="106" spans="1:8" x14ac:dyDescent="0.3">
      <c r="A106" t="s">
        <v>135</v>
      </c>
      <c r="B106" t="s">
        <v>11</v>
      </c>
      <c r="C106" t="s">
        <v>3</v>
      </c>
      <c r="D106" t="s">
        <v>309</v>
      </c>
      <c r="E106" t="s">
        <v>366</v>
      </c>
      <c r="G106" t="s">
        <v>316</v>
      </c>
    </row>
    <row r="107" spans="1:8" x14ac:dyDescent="0.3">
      <c r="A107" t="s">
        <v>114</v>
      </c>
      <c r="B107" t="s">
        <v>11</v>
      </c>
      <c r="C107" t="s">
        <v>3</v>
      </c>
      <c r="D107" t="s">
        <v>293</v>
      </c>
      <c r="E107" t="s">
        <v>310</v>
      </c>
      <c r="F107" t="s">
        <v>347</v>
      </c>
      <c r="G107" t="s">
        <v>316</v>
      </c>
      <c r="H107" t="s">
        <v>131</v>
      </c>
    </row>
    <row r="108" spans="1:8" x14ac:dyDescent="0.3">
      <c r="A108" t="s">
        <v>188</v>
      </c>
      <c r="B108" t="s">
        <v>7</v>
      </c>
      <c r="C108" t="s">
        <v>5</v>
      </c>
      <c r="D108" t="s">
        <v>258</v>
      </c>
      <c r="E108" t="s">
        <v>366</v>
      </c>
      <c r="F108" t="s">
        <v>148</v>
      </c>
      <c r="G108" t="s">
        <v>314</v>
      </c>
    </row>
    <row r="109" spans="1:8" x14ac:dyDescent="0.3">
      <c r="A109" t="s">
        <v>168</v>
      </c>
      <c r="B109" t="s">
        <v>7</v>
      </c>
      <c r="C109" t="s">
        <v>5</v>
      </c>
      <c r="D109" t="s">
        <v>258</v>
      </c>
      <c r="E109" t="s">
        <v>366</v>
      </c>
      <c r="G109" t="s">
        <v>316</v>
      </c>
    </row>
    <row r="110" spans="1:8" x14ac:dyDescent="0.3">
      <c r="A110" t="s">
        <v>198</v>
      </c>
      <c r="B110" t="s">
        <v>7</v>
      </c>
      <c r="C110" t="s">
        <v>5</v>
      </c>
      <c r="D110" t="s">
        <v>258</v>
      </c>
      <c r="E110" t="s">
        <v>105</v>
      </c>
      <c r="G110" t="s">
        <v>315</v>
      </c>
    </row>
    <row r="111" spans="1:8" x14ac:dyDescent="0.3">
      <c r="A111" t="s">
        <v>173</v>
      </c>
      <c r="B111" t="s">
        <v>7</v>
      </c>
      <c r="C111" t="s">
        <v>5</v>
      </c>
      <c r="D111" t="s">
        <v>258</v>
      </c>
      <c r="E111" t="s">
        <v>105</v>
      </c>
      <c r="G111" t="s">
        <v>314</v>
      </c>
    </row>
    <row r="112" spans="1:8" x14ac:dyDescent="0.3">
      <c r="A112" t="s">
        <v>185</v>
      </c>
      <c r="B112" t="s">
        <v>7</v>
      </c>
      <c r="C112" t="s">
        <v>5</v>
      </c>
      <c r="D112" t="s">
        <v>258</v>
      </c>
      <c r="E112" t="s">
        <v>105</v>
      </c>
      <c r="G112" t="s">
        <v>314</v>
      </c>
    </row>
    <row r="113" spans="1:9" x14ac:dyDescent="0.3">
      <c r="A113" t="s">
        <v>202</v>
      </c>
      <c r="B113" t="s">
        <v>7</v>
      </c>
      <c r="C113" t="s">
        <v>5</v>
      </c>
      <c r="D113" t="s">
        <v>258</v>
      </c>
      <c r="E113" t="s">
        <v>105</v>
      </c>
      <c r="G113" t="s">
        <v>314</v>
      </c>
    </row>
    <row r="114" spans="1:9" x14ac:dyDescent="0.3">
      <c r="A114" t="s">
        <v>142</v>
      </c>
      <c r="B114" t="s">
        <v>7</v>
      </c>
      <c r="C114" t="s">
        <v>5</v>
      </c>
      <c r="D114" t="s">
        <v>259</v>
      </c>
      <c r="E114" t="s">
        <v>310</v>
      </c>
      <c r="G114" t="s">
        <v>315</v>
      </c>
    </row>
    <row r="115" spans="1:9" x14ac:dyDescent="0.3">
      <c r="A115" t="s">
        <v>145</v>
      </c>
      <c r="B115" t="s">
        <v>7</v>
      </c>
      <c r="C115" t="s">
        <v>5</v>
      </c>
      <c r="D115" t="s">
        <v>273</v>
      </c>
      <c r="E115" t="s">
        <v>310</v>
      </c>
      <c r="G115" t="s">
        <v>314</v>
      </c>
    </row>
    <row r="116" spans="1:9" x14ac:dyDescent="0.3">
      <c r="A116" t="s">
        <v>167</v>
      </c>
      <c r="B116" t="s">
        <v>7</v>
      </c>
      <c r="C116" t="s">
        <v>5</v>
      </c>
      <c r="D116" t="s">
        <v>281</v>
      </c>
      <c r="E116" t="s">
        <v>310</v>
      </c>
      <c r="G116" t="s">
        <v>314</v>
      </c>
      <c r="H116" t="s">
        <v>72</v>
      </c>
    </row>
    <row r="117" spans="1:9" x14ac:dyDescent="0.3">
      <c r="A117" t="s">
        <v>189</v>
      </c>
      <c r="B117" t="s">
        <v>7</v>
      </c>
      <c r="C117" t="s">
        <v>5</v>
      </c>
      <c r="D117" t="s">
        <v>281</v>
      </c>
      <c r="E117" t="s">
        <v>310</v>
      </c>
      <c r="G117" t="s">
        <v>314</v>
      </c>
    </row>
    <row r="118" spans="1:9" x14ac:dyDescent="0.3">
      <c r="A118" t="s">
        <v>156</v>
      </c>
      <c r="B118" t="s">
        <v>7</v>
      </c>
      <c r="C118" t="s">
        <v>5</v>
      </c>
      <c r="D118" t="s">
        <v>275</v>
      </c>
      <c r="E118" t="s">
        <v>25</v>
      </c>
      <c r="G118" t="s">
        <v>316</v>
      </c>
    </row>
    <row r="119" spans="1:9" x14ac:dyDescent="0.3">
      <c r="A119" t="s">
        <v>192</v>
      </c>
      <c r="B119" t="s">
        <v>7</v>
      </c>
      <c r="C119" t="s">
        <v>5</v>
      </c>
      <c r="D119" t="s">
        <v>394</v>
      </c>
      <c r="E119" t="s">
        <v>366</v>
      </c>
      <c r="G119" t="s">
        <v>315</v>
      </c>
    </row>
    <row r="120" spans="1:9" x14ac:dyDescent="0.3">
      <c r="A120" t="s">
        <v>146</v>
      </c>
      <c r="B120" t="s">
        <v>7</v>
      </c>
      <c r="C120" t="s">
        <v>5</v>
      </c>
      <c r="D120" t="s">
        <v>263</v>
      </c>
      <c r="E120" t="s">
        <v>366</v>
      </c>
      <c r="F120" t="s">
        <v>32</v>
      </c>
      <c r="G120" t="s">
        <v>314</v>
      </c>
      <c r="H120" t="s">
        <v>33</v>
      </c>
      <c r="I120" t="s">
        <v>34</v>
      </c>
    </row>
    <row r="121" spans="1:9" x14ac:dyDescent="0.3">
      <c r="A121" t="s">
        <v>179</v>
      </c>
      <c r="B121" t="s">
        <v>7</v>
      </c>
      <c r="C121" t="s">
        <v>5</v>
      </c>
      <c r="D121" t="s">
        <v>262</v>
      </c>
      <c r="E121" t="s">
        <v>25</v>
      </c>
      <c r="G121" t="s">
        <v>314</v>
      </c>
    </row>
    <row r="122" spans="1:9" x14ac:dyDescent="0.3">
      <c r="A122" t="s">
        <v>197</v>
      </c>
      <c r="B122" t="s">
        <v>7</v>
      </c>
      <c r="C122" t="s">
        <v>5</v>
      </c>
      <c r="D122" t="s">
        <v>262</v>
      </c>
      <c r="E122" t="s">
        <v>105</v>
      </c>
      <c r="G122" t="s">
        <v>314</v>
      </c>
    </row>
    <row r="123" spans="1:9" x14ac:dyDescent="0.3">
      <c r="A123" t="s">
        <v>147</v>
      </c>
      <c r="B123" t="s">
        <v>7</v>
      </c>
      <c r="C123" t="s">
        <v>5</v>
      </c>
      <c r="D123" t="s">
        <v>263</v>
      </c>
      <c r="E123" t="s">
        <v>310</v>
      </c>
      <c r="G123" t="s">
        <v>314</v>
      </c>
    </row>
    <row r="124" spans="1:9" x14ac:dyDescent="0.3">
      <c r="A124" t="s">
        <v>182</v>
      </c>
      <c r="B124" t="s">
        <v>7</v>
      </c>
      <c r="C124" t="s">
        <v>5</v>
      </c>
      <c r="D124" t="s">
        <v>266</v>
      </c>
      <c r="E124" t="s">
        <v>25</v>
      </c>
      <c r="G124" t="s">
        <v>314</v>
      </c>
    </row>
    <row r="125" spans="1:9" x14ac:dyDescent="0.3">
      <c r="A125" t="s">
        <v>165</v>
      </c>
      <c r="B125" t="s">
        <v>7</v>
      </c>
      <c r="C125" t="s">
        <v>5</v>
      </c>
      <c r="D125" t="s">
        <v>266</v>
      </c>
      <c r="E125" t="s">
        <v>105</v>
      </c>
      <c r="G125" t="s">
        <v>314</v>
      </c>
    </row>
    <row r="126" spans="1:9" x14ac:dyDescent="0.3">
      <c r="A126" t="s">
        <v>193</v>
      </c>
      <c r="B126" t="s">
        <v>7</v>
      </c>
      <c r="C126" t="s">
        <v>5</v>
      </c>
      <c r="D126" t="s">
        <v>266</v>
      </c>
      <c r="E126" t="s">
        <v>105</v>
      </c>
      <c r="G126" t="s">
        <v>314</v>
      </c>
    </row>
    <row r="127" spans="1:9" x14ac:dyDescent="0.3">
      <c r="A127" t="s">
        <v>163</v>
      </c>
      <c r="B127" t="s">
        <v>7</v>
      </c>
      <c r="C127" t="s">
        <v>5</v>
      </c>
      <c r="D127" t="s">
        <v>266</v>
      </c>
      <c r="E127" t="s">
        <v>310</v>
      </c>
      <c r="G127" t="s">
        <v>314</v>
      </c>
    </row>
    <row r="128" spans="1:9" x14ac:dyDescent="0.3">
      <c r="A128" t="s">
        <v>164</v>
      </c>
      <c r="B128" t="s">
        <v>7</v>
      </c>
      <c r="C128" t="s">
        <v>5</v>
      </c>
      <c r="D128" t="s">
        <v>280</v>
      </c>
      <c r="E128" t="s">
        <v>366</v>
      </c>
      <c r="G128" t="s">
        <v>314</v>
      </c>
    </row>
    <row r="129" spans="1:8" x14ac:dyDescent="0.3">
      <c r="A129" t="s">
        <v>200</v>
      </c>
      <c r="B129" t="s">
        <v>7</v>
      </c>
      <c r="C129" t="s">
        <v>5</v>
      </c>
      <c r="D129" t="s">
        <v>295</v>
      </c>
      <c r="E129" t="s">
        <v>105</v>
      </c>
      <c r="G129" t="s">
        <v>314</v>
      </c>
      <c r="H129" t="s">
        <v>219</v>
      </c>
    </row>
    <row r="130" spans="1:8" x14ac:dyDescent="0.3">
      <c r="A130" t="s">
        <v>201</v>
      </c>
      <c r="B130" t="s">
        <v>7</v>
      </c>
      <c r="C130" t="s">
        <v>5</v>
      </c>
      <c r="D130" t="s">
        <v>283</v>
      </c>
      <c r="E130" t="s">
        <v>25</v>
      </c>
      <c r="G130" t="s">
        <v>315</v>
      </c>
    </row>
    <row r="131" spans="1:8" x14ac:dyDescent="0.3">
      <c r="A131" t="s">
        <v>190</v>
      </c>
      <c r="B131" t="s">
        <v>7</v>
      </c>
      <c r="C131" t="s">
        <v>5</v>
      </c>
      <c r="D131" t="s">
        <v>283</v>
      </c>
      <c r="E131" t="s">
        <v>310</v>
      </c>
      <c r="G131" t="s">
        <v>314</v>
      </c>
    </row>
    <row r="132" spans="1:8" ht="148.5" x14ac:dyDescent="0.3">
      <c r="A132" t="s">
        <v>175</v>
      </c>
      <c r="B132" t="s">
        <v>7</v>
      </c>
      <c r="C132" t="s">
        <v>5</v>
      </c>
      <c r="D132" t="s">
        <v>265</v>
      </c>
      <c r="E132" t="s">
        <v>366</v>
      </c>
      <c r="F132" t="s">
        <v>349</v>
      </c>
      <c r="G132" t="s">
        <v>314</v>
      </c>
      <c r="H132" s="1" t="s">
        <v>253</v>
      </c>
    </row>
    <row r="133" spans="1:8" x14ac:dyDescent="0.3">
      <c r="A133" t="s">
        <v>171</v>
      </c>
      <c r="B133" t="s">
        <v>7</v>
      </c>
      <c r="C133" t="s">
        <v>5</v>
      </c>
      <c r="D133" t="s">
        <v>264</v>
      </c>
      <c r="E133" t="s">
        <v>366</v>
      </c>
      <c r="G133" t="s">
        <v>314</v>
      </c>
    </row>
    <row r="134" spans="1:8" x14ac:dyDescent="0.3">
      <c r="A134" t="s">
        <v>194</v>
      </c>
      <c r="B134" t="s">
        <v>7</v>
      </c>
      <c r="C134" t="s">
        <v>5</v>
      </c>
      <c r="D134" t="s">
        <v>264</v>
      </c>
      <c r="E134" t="s">
        <v>366</v>
      </c>
      <c r="G134" t="s">
        <v>314</v>
      </c>
    </row>
    <row r="135" spans="1:8" x14ac:dyDescent="0.3">
      <c r="A135" t="s">
        <v>186</v>
      </c>
      <c r="B135" t="s">
        <v>7</v>
      </c>
      <c r="C135" t="s">
        <v>5</v>
      </c>
      <c r="D135" t="s">
        <v>264</v>
      </c>
      <c r="E135" t="s">
        <v>25</v>
      </c>
      <c r="F135" t="s">
        <v>111</v>
      </c>
      <c r="G135" t="s">
        <v>314</v>
      </c>
    </row>
    <row r="136" spans="1:8" x14ac:dyDescent="0.3">
      <c r="A136" t="s">
        <v>143</v>
      </c>
      <c r="B136" t="s">
        <v>7</v>
      </c>
      <c r="C136" t="s">
        <v>5</v>
      </c>
      <c r="D136" t="s">
        <v>265</v>
      </c>
      <c r="E136" t="s">
        <v>25</v>
      </c>
      <c r="G136" t="s">
        <v>314</v>
      </c>
    </row>
    <row r="137" spans="1:8" x14ac:dyDescent="0.3">
      <c r="A137" t="s">
        <v>158</v>
      </c>
      <c r="B137" t="s">
        <v>7</v>
      </c>
      <c r="C137" t="s">
        <v>5</v>
      </c>
      <c r="D137" t="s">
        <v>265</v>
      </c>
      <c r="E137" t="s">
        <v>25</v>
      </c>
      <c r="G137" t="s">
        <v>314</v>
      </c>
    </row>
    <row r="138" spans="1:8" x14ac:dyDescent="0.3">
      <c r="A138" t="s">
        <v>162</v>
      </c>
      <c r="B138" t="s">
        <v>7</v>
      </c>
      <c r="C138" t="s">
        <v>5</v>
      </c>
      <c r="D138" t="s">
        <v>264</v>
      </c>
      <c r="E138" t="s">
        <v>25</v>
      </c>
      <c r="G138" t="s">
        <v>314</v>
      </c>
    </row>
    <row r="139" spans="1:8" x14ac:dyDescent="0.3">
      <c r="A139" t="s">
        <v>150</v>
      </c>
      <c r="B139" t="s">
        <v>7</v>
      </c>
      <c r="C139" t="s">
        <v>5</v>
      </c>
      <c r="D139" t="s">
        <v>265</v>
      </c>
      <c r="E139" t="s">
        <v>310</v>
      </c>
      <c r="F139" t="s">
        <v>353</v>
      </c>
      <c r="G139" t="s">
        <v>314</v>
      </c>
      <c r="H139" t="s">
        <v>38</v>
      </c>
    </row>
    <row r="140" spans="1:8" x14ac:dyDescent="0.3">
      <c r="A140" t="s">
        <v>152</v>
      </c>
      <c r="B140" t="s">
        <v>7</v>
      </c>
      <c r="C140" t="s">
        <v>5</v>
      </c>
      <c r="D140" t="s">
        <v>265</v>
      </c>
      <c r="E140" t="s">
        <v>310</v>
      </c>
      <c r="G140" t="s">
        <v>314</v>
      </c>
    </row>
    <row r="141" spans="1:8" x14ac:dyDescent="0.3">
      <c r="A141" t="s">
        <v>153</v>
      </c>
      <c r="B141" t="s">
        <v>7</v>
      </c>
      <c r="C141" t="s">
        <v>5</v>
      </c>
      <c r="D141" t="s">
        <v>393</v>
      </c>
      <c r="E141" t="s">
        <v>105</v>
      </c>
      <c r="G141" t="s">
        <v>314</v>
      </c>
    </row>
    <row r="142" spans="1:8" x14ac:dyDescent="0.3">
      <c r="A142" t="s">
        <v>169</v>
      </c>
      <c r="B142" t="s">
        <v>7</v>
      </c>
      <c r="C142" t="s">
        <v>5</v>
      </c>
      <c r="D142" t="s">
        <v>268</v>
      </c>
      <c r="E142" t="s">
        <v>366</v>
      </c>
      <c r="G142" t="s">
        <v>314</v>
      </c>
    </row>
    <row r="143" spans="1:8" x14ac:dyDescent="0.3">
      <c r="A143" t="s">
        <v>191</v>
      </c>
      <c r="B143" t="s">
        <v>7</v>
      </c>
      <c r="C143" t="s">
        <v>5</v>
      </c>
      <c r="D143" t="s">
        <v>268</v>
      </c>
      <c r="E143" t="s">
        <v>366</v>
      </c>
      <c r="G143" t="s">
        <v>314</v>
      </c>
    </row>
    <row r="144" spans="1:8" x14ac:dyDescent="0.3">
      <c r="A144" t="s">
        <v>174</v>
      </c>
      <c r="B144" t="s">
        <v>7</v>
      </c>
      <c r="C144" t="s">
        <v>5</v>
      </c>
      <c r="D144" t="s">
        <v>268</v>
      </c>
      <c r="E144" t="s">
        <v>25</v>
      </c>
      <c r="F144" t="s">
        <v>93</v>
      </c>
      <c r="G144" t="s">
        <v>314</v>
      </c>
      <c r="H144" t="s">
        <v>94</v>
      </c>
    </row>
    <row r="145" spans="1:9" x14ac:dyDescent="0.3">
      <c r="A145" t="s">
        <v>144</v>
      </c>
      <c r="B145" t="s">
        <v>7</v>
      </c>
      <c r="C145" t="s">
        <v>5</v>
      </c>
      <c r="D145" t="s">
        <v>269</v>
      </c>
      <c r="E145" t="s">
        <v>105</v>
      </c>
      <c r="G145" t="s">
        <v>314</v>
      </c>
    </row>
    <row r="146" spans="1:9" x14ac:dyDescent="0.3">
      <c r="A146" t="s">
        <v>149</v>
      </c>
      <c r="B146" t="s">
        <v>7</v>
      </c>
      <c r="C146" t="s">
        <v>5</v>
      </c>
      <c r="D146" t="s">
        <v>269</v>
      </c>
      <c r="E146" t="s">
        <v>105</v>
      </c>
      <c r="G146" t="s">
        <v>314</v>
      </c>
    </row>
    <row r="147" spans="1:9" x14ac:dyDescent="0.3">
      <c r="A147" t="s">
        <v>183</v>
      </c>
      <c r="B147" t="s">
        <v>7</v>
      </c>
      <c r="C147" t="s">
        <v>5</v>
      </c>
      <c r="D147" t="s">
        <v>268</v>
      </c>
      <c r="E147" t="s">
        <v>105</v>
      </c>
      <c r="G147" t="s">
        <v>314</v>
      </c>
    </row>
    <row r="148" spans="1:9" x14ac:dyDescent="0.3">
      <c r="A148" t="s">
        <v>139</v>
      </c>
      <c r="B148" t="s">
        <v>7</v>
      </c>
      <c r="C148" t="s">
        <v>5</v>
      </c>
      <c r="D148" t="s">
        <v>284</v>
      </c>
      <c r="E148" t="s">
        <v>310</v>
      </c>
      <c r="F148" t="s">
        <v>8</v>
      </c>
      <c r="G148" t="s">
        <v>314</v>
      </c>
      <c r="H148" t="s">
        <v>9</v>
      </c>
    </row>
    <row r="149" spans="1:9" x14ac:dyDescent="0.3">
      <c r="A149" t="s">
        <v>177</v>
      </c>
      <c r="B149" t="s">
        <v>7</v>
      </c>
      <c r="C149" t="s">
        <v>5</v>
      </c>
      <c r="D149" t="s">
        <v>288</v>
      </c>
      <c r="E149" t="s">
        <v>366</v>
      </c>
      <c r="G149" t="s">
        <v>314</v>
      </c>
    </row>
    <row r="150" spans="1:9" x14ac:dyDescent="0.3">
      <c r="A150" t="s">
        <v>141</v>
      </c>
      <c r="B150" t="s">
        <v>7</v>
      </c>
      <c r="C150" t="s">
        <v>5</v>
      </c>
      <c r="D150" t="s">
        <v>272</v>
      </c>
      <c r="E150" t="s">
        <v>310</v>
      </c>
      <c r="G150" t="s">
        <v>314</v>
      </c>
    </row>
    <row r="151" spans="1:9" x14ac:dyDescent="0.3">
      <c r="A151" t="s">
        <v>170</v>
      </c>
      <c r="B151" t="s">
        <v>7</v>
      </c>
      <c r="C151" t="s">
        <v>5</v>
      </c>
      <c r="D151" t="s">
        <v>260</v>
      </c>
      <c r="E151" t="s">
        <v>363</v>
      </c>
      <c r="G151" t="s">
        <v>314</v>
      </c>
    </row>
    <row r="152" spans="1:9" x14ac:dyDescent="0.3">
      <c r="A152" t="s">
        <v>199</v>
      </c>
      <c r="B152" t="s">
        <v>7</v>
      </c>
      <c r="C152" t="s">
        <v>5</v>
      </c>
      <c r="D152" t="s">
        <v>260</v>
      </c>
      <c r="E152" t="s">
        <v>366</v>
      </c>
      <c r="G152" t="s">
        <v>316</v>
      </c>
    </row>
    <row r="153" spans="1:9" x14ac:dyDescent="0.3">
      <c r="A153" t="s">
        <v>166</v>
      </c>
      <c r="B153" t="s">
        <v>7</v>
      </c>
      <c r="C153" t="s">
        <v>5</v>
      </c>
      <c r="D153" t="s">
        <v>260</v>
      </c>
      <c r="E153" t="s">
        <v>105</v>
      </c>
      <c r="F153" t="s">
        <v>374</v>
      </c>
      <c r="G153" t="s">
        <v>315</v>
      </c>
    </row>
    <row r="154" spans="1:9" ht="148.5" x14ac:dyDescent="0.3">
      <c r="A154" t="s">
        <v>161</v>
      </c>
      <c r="B154" t="s">
        <v>7</v>
      </c>
      <c r="C154" t="s">
        <v>5</v>
      </c>
      <c r="D154" t="s">
        <v>260</v>
      </c>
      <c r="E154" t="s">
        <v>105</v>
      </c>
      <c r="F154" t="s">
        <v>59</v>
      </c>
      <c r="G154" t="s">
        <v>314</v>
      </c>
      <c r="H154" t="s">
        <v>60</v>
      </c>
      <c r="I154" s="1" t="s">
        <v>61</v>
      </c>
    </row>
    <row r="155" spans="1:9" x14ac:dyDescent="0.3">
      <c r="A155" t="s">
        <v>138</v>
      </c>
      <c r="B155" t="s">
        <v>246</v>
      </c>
      <c r="C155" t="s">
        <v>5</v>
      </c>
      <c r="D155" t="s">
        <v>261</v>
      </c>
      <c r="E155" t="s">
        <v>105</v>
      </c>
      <c r="G155" t="s">
        <v>314</v>
      </c>
    </row>
    <row r="156" spans="1:9" x14ac:dyDescent="0.3">
      <c r="A156" t="s">
        <v>140</v>
      </c>
      <c r="B156" t="s">
        <v>7</v>
      </c>
      <c r="C156" t="s">
        <v>5</v>
      </c>
      <c r="D156" t="s">
        <v>261</v>
      </c>
      <c r="E156" t="s">
        <v>105</v>
      </c>
      <c r="G156" t="s">
        <v>314</v>
      </c>
    </row>
    <row r="157" spans="1:9" x14ac:dyDescent="0.3">
      <c r="A157" t="s">
        <v>176</v>
      </c>
      <c r="B157" t="s">
        <v>7</v>
      </c>
      <c r="C157" t="s">
        <v>5</v>
      </c>
      <c r="D157" t="s">
        <v>260</v>
      </c>
      <c r="E157" t="s">
        <v>105</v>
      </c>
      <c r="G157" t="s">
        <v>314</v>
      </c>
    </row>
    <row r="158" spans="1:9" ht="82.5" x14ac:dyDescent="0.3">
      <c r="A158" t="s">
        <v>154</v>
      </c>
      <c r="B158" t="s">
        <v>7</v>
      </c>
      <c r="C158" t="s">
        <v>5</v>
      </c>
      <c r="D158" t="s">
        <v>271</v>
      </c>
      <c r="E158" t="s">
        <v>25</v>
      </c>
      <c r="F158" s="1" t="s">
        <v>255</v>
      </c>
      <c r="G158" t="s">
        <v>314</v>
      </c>
      <c r="H158" t="s">
        <v>44</v>
      </c>
    </row>
    <row r="159" spans="1:9" x14ac:dyDescent="0.3">
      <c r="A159" t="s">
        <v>178</v>
      </c>
      <c r="B159" t="s">
        <v>7</v>
      </c>
      <c r="C159" t="s">
        <v>5</v>
      </c>
      <c r="D159" t="s">
        <v>270</v>
      </c>
      <c r="E159" t="s">
        <v>105</v>
      </c>
      <c r="G159" t="s">
        <v>316</v>
      </c>
    </row>
    <row r="160" spans="1:9" x14ac:dyDescent="0.3">
      <c r="A160" t="s">
        <v>155</v>
      </c>
      <c r="B160" t="s">
        <v>7</v>
      </c>
      <c r="C160" t="s">
        <v>5</v>
      </c>
      <c r="D160" t="s">
        <v>274</v>
      </c>
      <c r="E160" t="s">
        <v>105</v>
      </c>
      <c r="G160" t="s">
        <v>314</v>
      </c>
    </row>
    <row r="161" spans="1:8" x14ac:dyDescent="0.3">
      <c r="A161" t="s">
        <v>159</v>
      </c>
      <c r="B161" t="s">
        <v>7</v>
      </c>
      <c r="C161" t="s">
        <v>5</v>
      </c>
      <c r="D161" t="s">
        <v>285</v>
      </c>
      <c r="E161" t="s">
        <v>366</v>
      </c>
      <c r="G161" t="s">
        <v>314</v>
      </c>
    </row>
    <row r="162" spans="1:8" x14ac:dyDescent="0.3">
      <c r="A162" t="s">
        <v>151</v>
      </c>
      <c r="B162" t="s">
        <v>7</v>
      </c>
      <c r="C162" t="s">
        <v>5</v>
      </c>
      <c r="D162" t="s">
        <v>395</v>
      </c>
      <c r="E162" t="s">
        <v>366</v>
      </c>
      <c r="G162" t="s">
        <v>314</v>
      </c>
    </row>
    <row r="163" spans="1:8" x14ac:dyDescent="0.3">
      <c r="A163" t="s">
        <v>157</v>
      </c>
      <c r="B163" t="s">
        <v>7</v>
      </c>
      <c r="C163" t="s">
        <v>5</v>
      </c>
      <c r="D163" t="s">
        <v>377</v>
      </c>
      <c r="E163" t="s">
        <v>105</v>
      </c>
      <c r="G163" t="s">
        <v>316</v>
      </c>
    </row>
    <row r="164" spans="1:8" x14ac:dyDescent="0.3">
      <c r="A164" t="s">
        <v>184</v>
      </c>
      <c r="B164" t="s">
        <v>7</v>
      </c>
      <c r="C164" t="s">
        <v>5</v>
      </c>
      <c r="D164" t="s">
        <v>291</v>
      </c>
      <c r="E164" t="s">
        <v>25</v>
      </c>
      <c r="G164" t="s">
        <v>315</v>
      </c>
    </row>
    <row r="165" spans="1:8" x14ac:dyDescent="0.3">
      <c r="A165" t="s">
        <v>160</v>
      </c>
      <c r="B165" t="s">
        <v>7</v>
      </c>
      <c r="C165" t="s">
        <v>5</v>
      </c>
      <c r="D165" t="s">
        <v>277</v>
      </c>
      <c r="E165" t="s">
        <v>366</v>
      </c>
      <c r="G165" t="s">
        <v>314</v>
      </c>
    </row>
    <row r="166" spans="1:8" x14ac:dyDescent="0.3">
      <c r="A166" t="s">
        <v>212</v>
      </c>
      <c r="B166" t="s">
        <v>11</v>
      </c>
      <c r="C166" t="s">
        <v>5</v>
      </c>
      <c r="D166" t="s">
        <v>304</v>
      </c>
      <c r="E166" t="s">
        <v>366</v>
      </c>
      <c r="F166" t="s">
        <v>195</v>
      </c>
      <c r="G166" t="s">
        <v>314</v>
      </c>
      <c r="H166" t="s">
        <v>196</v>
      </c>
    </row>
    <row r="167" spans="1:8" x14ac:dyDescent="0.3">
      <c r="A167" t="s">
        <v>211</v>
      </c>
      <c r="B167" t="s">
        <v>11</v>
      </c>
      <c r="C167" t="s">
        <v>5</v>
      </c>
      <c r="D167" t="s">
        <v>262</v>
      </c>
      <c r="E167" t="s">
        <v>366</v>
      </c>
      <c r="G167" t="s">
        <v>314</v>
      </c>
    </row>
    <row r="168" spans="1:8" x14ac:dyDescent="0.3">
      <c r="A168" t="s">
        <v>208</v>
      </c>
      <c r="B168" t="s">
        <v>11</v>
      </c>
      <c r="C168" t="s">
        <v>5</v>
      </c>
      <c r="D168" t="s">
        <v>262</v>
      </c>
      <c r="E168" t="s">
        <v>25</v>
      </c>
      <c r="G168" t="s">
        <v>316</v>
      </c>
    </row>
    <row r="169" spans="1:8" x14ac:dyDescent="0.3">
      <c r="A169" t="s">
        <v>206</v>
      </c>
      <c r="B169" t="s">
        <v>11</v>
      </c>
      <c r="C169" t="s">
        <v>5</v>
      </c>
      <c r="D169" t="s">
        <v>264</v>
      </c>
      <c r="E169" t="s">
        <v>366</v>
      </c>
      <c r="G169" t="s">
        <v>315</v>
      </c>
    </row>
    <row r="170" spans="1:8" x14ac:dyDescent="0.3">
      <c r="A170" t="s">
        <v>203</v>
      </c>
      <c r="B170" t="s">
        <v>11</v>
      </c>
      <c r="C170" t="s">
        <v>5</v>
      </c>
      <c r="D170" t="s">
        <v>265</v>
      </c>
      <c r="E170" t="s">
        <v>366</v>
      </c>
      <c r="G170" t="s">
        <v>314</v>
      </c>
    </row>
    <row r="171" spans="1:8" x14ac:dyDescent="0.3">
      <c r="A171" t="s">
        <v>214</v>
      </c>
      <c r="B171" t="s">
        <v>11</v>
      </c>
      <c r="C171" t="s">
        <v>5</v>
      </c>
      <c r="D171" t="s">
        <v>264</v>
      </c>
      <c r="E171" t="s">
        <v>105</v>
      </c>
      <c r="G171" t="s">
        <v>314</v>
      </c>
    </row>
    <row r="172" spans="1:8" x14ac:dyDescent="0.3">
      <c r="A172" t="s">
        <v>213</v>
      </c>
      <c r="B172" t="s">
        <v>11</v>
      </c>
      <c r="C172" t="s">
        <v>5</v>
      </c>
      <c r="D172" t="s">
        <v>268</v>
      </c>
      <c r="E172" t="s">
        <v>366</v>
      </c>
      <c r="G172" t="s">
        <v>314</v>
      </c>
    </row>
    <row r="173" spans="1:8" x14ac:dyDescent="0.3">
      <c r="A173" t="s">
        <v>215</v>
      </c>
      <c r="B173" t="s">
        <v>11</v>
      </c>
      <c r="C173" t="s">
        <v>5</v>
      </c>
      <c r="D173" t="s">
        <v>308</v>
      </c>
      <c r="E173" t="s">
        <v>25</v>
      </c>
      <c r="G173" t="s">
        <v>314</v>
      </c>
    </row>
    <row r="174" spans="1:8" x14ac:dyDescent="0.3">
      <c r="A174" t="s">
        <v>204</v>
      </c>
      <c r="B174" t="s">
        <v>11</v>
      </c>
      <c r="C174" t="s">
        <v>5</v>
      </c>
      <c r="D174" t="s">
        <v>260</v>
      </c>
      <c r="E174" t="s">
        <v>105</v>
      </c>
      <c r="G174" t="s">
        <v>316</v>
      </c>
    </row>
    <row r="175" spans="1:8" x14ac:dyDescent="0.3">
      <c r="A175" t="s">
        <v>209</v>
      </c>
      <c r="B175" t="s">
        <v>11</v>
      </c>
      <c r="C175" t="s">
        <v>5</v>
      </c>
      <c r="D175" t="s">
        <v>270</v>
      </c>
      <c r="E175" t="s">
        <v>366</v>
      </c>
      <c r="G175" t="s">
        <v>314</v>
      </c>
    </row>
    <row r="176" spans="1:8" x14ac:dyDescent="0.3">
      <c r="A176" t="s">
        <v>210</v>
      </c>
      <c r="B176" t="s">
        <v>11</v>
      </c>
      <c r="C176" t="s">
        <v>5</v>
      </c>
      <c r="D176" t="s">
        <v>270</v>
      </c>
      <c r="E176" t="s">
        <v>366</v>
      </c>
      <c r="G176" t="s">
        <v>314</v>
      </c>
    </row>
    <row r="177" spans="1:7" x14ac:dyDescent="0.3">
      <c r="A177" t="s">
        <v>216</v>
      </c>
      <c r="B177" t="s">
        <v>7</v>
      </c>
      <c r="C177" t="s">
        <v>48</v>
      </c>
      <c r="D177" t="s">
        <v>259</v>
      </c>
      <c r="E177" t="s">
        <v>105</v>
      </c>
      <c r="G177" t="s">
        <v>314</v>
      </c>
    </row>
    <row r="178" spans="1:7" x14ac:dyDescent="0.3">
      <c r="A178" t="s">
        <v>218</v>
      </c>
      <c r="B178" t="s">
        <v>7</v>
      </c>
      <c r="C178" t="s">
        <v>48</v>
      </c>
      <c r="D178" t="s">
        <v>264</v>
      </c>
      <c r="E178" t="s">
        <v>366</v>
      </c>
      <c r="G178" t="s">
        <v>315</v>
      </c>
    </row>
    <row r="179" spans="1:7" x14ac:dyDescent="0.3">
      <c r="A179" t="s">
        <v>217</v>
      </c>
      <c r="B179" t="s">
        <v>7</v>
      </c>
      <c r="C179" t="s">
        <v>48</v>
      </c>
      <c r="D179" t="s">
        <v>276</v>
      </c>
      <c r="E179" t="s">
        <v>310</v>
      </c>
      <c r="G179" t="s">
        <v>315</v>
      </c>
    </row>
    <row r="180" spans="1:7" x14ac:dyDescent="0.3">
      <c r="A180" t="s">
        <v>224</v>
      </c>
      <c r="B180" t="s">
        <v>11</v>
      </c>
      <c r="C180" t="s">
        <v>48</v>
      </c>
      <c r="D180" t="s">
        <v>262</v>
      </c>
      <c r="E180" t="s">
        <v>366</v>
      </c>
      <c r="G180" t="s">
        <v>314</v>
      </c>
    </row>
    <row r="181" spans="1:7" x14ac:dyDescent="0.3">
      <c r="A181" t="s">
        <v>220</v>
      </c>
      <c r="B181" t="s">
        <v>11</v>
      </c>
      <c r="C181" t="s">
        <v>48</v>
      </c>
      <c r="D181" t="s">
        <v>305</v>
      </c>
      <c r="E181" t="s">
        <v>366</v>
      </c>
      <c r="G181" t="s">
        <v>314</v>
      </c>
    </row>
    <row r="182" spans="1:7" x14ac:dyDescent="0.3">
      <c r="A182" t="s">
        <v>223</v>
      </c>
      <c r="B182" t="s">
        <v>11</v>
      </c>
      <c r="C182" t="s">
        <v>48</v>
      </c>
      <c r="D182" t="s">
        <v>264</v>
      </c>
      <c r="E182" t="s">
        <v>366</v>
      </c>
      <c r="G182" t="s">
        <v>315</v>
      </c>
    </row>
    <row r="183" spans="1:7" x14ac:dyDescent="0.3">
      <c r="A183" t="s">
        <v>221</v>
      </c>
      <c r="B183" t="s">
        <v>11</v>
      </c>
      <c r="C183" t="s">
        <v>48</v>
      </c>
      <c r="D183" t="s">
        <v>264</v>
      </c>
      <c r="E183" t="s">
        <v>366</v>
      </c>
      <c r="F183" t="s">
        <v>187</v>
      </c>
      <c r="G183" t="s">
        <v>314</v>
      </c>
    </row>
    <row r="184" spans="1:7" x14ac:dyDescent="0.3">
      <c r="A184" t="s">
        <v>222</v>
      </c>
      <c r="B184" t="s">
        <v>11</v>
      </c>
      <c r="C184" t="s">
        <v>48</v>
      </c>
      <c r="D184" t="s">
        <v>264</v>
      </c>
      <c r="E184" t="s">
        <v>105</v>
      </c>
      <c r="G184" t="s">
        <v>314</v>
      </c>
    </row>
    <row r="185" spans="1:7" x14ac:dyDescent="0.3">
      <c r="A185" t="s">
        <v>225</v>
      </c>
      <c r="B185" t="s">
        <v>7</v>
      </c>
      <c r="C185" t="s">
        <v>51</v>
      </c>
      <c r="D185" t="s">
        <v>262</v>
      </c>
      <c r="E185" t="s">
        <v>366</v>
      </c>
      <c r="G185" t="s">
        <v>314</v>
      </c>
    </row>
    <row r="186" spans="1:7" x14ac:dyDescent="0.3">
      <c r="A186" t="s">
        <v>226</v>
      </c>
      <c r="B186" t="s">
        <v>7</v>
      </c>
      <c r="C186" t="s">
        <v>51</v>
      </c>
      <c r="D186" t="s">
        <v>264</v>
      </c>
      <c r="E186" t="s">
        <v>105</v>
      </c>
      <c r="G186" t="s">
        <v>314</v>
      </c>
    </row>
    <row r="187" spans="1:7" x14ac:dyDescent="0.3">
      <c r="A187" t="s">
        <v>228</v>
      </c>
      <c r="B187" t="s">
        <v>11</v>
      </c>
      <c r="C187" t="s">
        <v>51</v>
      </c>
      <c r="D187" t="s">
        <v>262</v>
      </c>
      <c r="E187" t="s">
        <v>366</v>
      </c>
      <c r="G187" t="s">
        <v>314</v>
      </c>
    </row>
    <row r="188" spans="1:7" x14ac:dyDescent="0.3">
      <c r="A188" t="s">
        <v>227</v>
      </c>
      <c r="B188" t="s">
        <v>11</v>
      </c>
      <c r="C188" t="s">
        <v>51</v>
      </c>
      <c r="D188" t="s">
        <v>265</v>
      </c>
      <c r="E188" t="s">
        <v>366</v>
      </c>
      <c r="G188" t="s">
        <v>314</v>
      </c>
    </row>
    <row r="189" spans="1:7" x14ac:dyDescent="0.3">
      <c r="A189" t="s">
        <v>229</v>
      </c>
      <c r="B189" t="s">
        <v>11</v>
      </c>
      <c r="C189" t="s">
        <v>51</v>
      </c>
      <c r="D189" t="s">
        <v>264</v>
      </c>
      <c r="E189" t="s">
        <v>366</v>
      </c>
      <c r="G189" t="s">
        <v>314</v>
      </c>
    </row>
    <row r="190" spans="1:7" x14ac:dyDescent="0.3">
      <c r="A190" t="s">
        <v>230</v>
      </c>
      <c r="B190" t="s">
        <v>7</v>
      </c>
      <c r="C190" t="s">
        <v>122</v>
      </c>
      <c r="D190" t="s">
        <v>262</v>
      </c>
      <c r="E190" t="s">
        <v>25</v>
      </c>
      <c r="G190" t="s">
        <v>316</v>
      </c>
    </row>
    <row r="191" spans="1:7" x14ac:dyDescent="0.3">
      <c r="A191" t="s">
        <v>237</v>
      </c>
      <c r="B191" t="s">
        <v>7</v>
      </c>
      <c r="C191" t="s">
        <v>122</v>
      </c>
      <c r="D191" t="s">
        <v>266</v>
      </c>
      <c r="E191" t="s">
        <v>105</v>
      </c>
      <c r="G191" t="s">
        <v>314</v>
      </c>
    </row>
    <row r="192" spans="1:7" x14ac:dyDescent="0.3">
      <c r="A192" t="s">
        <v>233</v>
      </c>
      <c r="B192" t="s">
        <v>7</v>
      </c>
      <c r="C192" t="s">
        <v>122</v>
      </c>
      <c r="D192" t="s">
        <v>295</v>
      </c>
      <c r="E192" t="s">
        <v>105</v>
      </c>
      <c r="G192" t="s">
        <v>314</v>
      </c>
    </row>
    <row r="193" spans="1:9" ht="82.5" x14ac:dyDescent="0.3">
      <c r="A193" t="s">
        <v>235</v>
      </c>
      <c r="B193" t="s">
        <v>7</v>
      </c>
      <c r="C193" t="s">
        <v>122</v>
      </c>
      <c r="D193" t="s">
        <v>283</v>
      </c>
      <c r="E193" t="s">
        <v>366</v>
      </c>
      <c r="G193" t="s">
        <v>314</v>
      </c>
      <c r="H193" t="s">
        <v>207</v>
      </c>
      <c r="I193" s="1" t="s">
        <v>249</v>
      </c>
    </row>
    <row r="194" spans="1:9" x14ac:dyDescent="0.3">
      <c r="A194" t="s">
        <v>234</v>
      </c>
      <c r="B194" t="s">
        <v>7</v>
      </c>
      <c r="C194" t="s">
        <v>122</v>
      </c>
      <c r="D194" t="s">
        <v>264</v>
      </c>
      <c r="E194" t="s">
        <v>366</v>
      </c>
      <c r="G194" t="s">
        <v>314</v>
      </c>
    </row>
    <row r="195" spans="1:9" x14ac:dyDescent="0.3">
      <c r="A195" t="s">
        <v>236</v>
      </c>
      <c r="B195" t="s">
        <v>7</v>
      </c>
      <c r="C195" t="s">
        <v>122</v>
      </c>
      <c r="D195" t="s">
        <v>296</v>
      </c>
      <c r="E195" t="s">
        <v>366</v>
      </c>
      <c r="G195" t="s">
        <v>314</v>
      </c>
    </row>
    <row r="196" spans="1:9" x14ac:dyDescent="0.3">
      <c r="A196" t="s">
        <v>231</v>
      </c>
      <c r="B196" t="s">
        <v>7</v>
      </c>
      <c r="C196" t="s">
        <v>122</v>
      </c>
      <c r="D196" t="s">
        <v>260</v>
      </c>
      <c r="E196" t="s">
        <v>105</v>
      </c>
      <c r="G196" t="s">
        <v>314</v>
      </c>
    </row>
    <row r="197" spans="1:9" x14ac:dyDescent="0.3">
      <c r="A197" t="s">
        <v>232</v>
      </c>
      <c r="B197" t="s">
        <v>7</v>
      </c>
      <c r="C197" t="s">
        <v>122</v>
      </c>
      <c r="D197" t="s">
        <v>260</v>
      </c>
      <c r="E197" t="s">
        <v>105</v>
      </c>
      <c r="F197" t="s">
        <v>351</v>
      </c>
      <c r="G197" t="s">
        <v>316</v>
      </c>
      <c r="H197" t="s">
        <v>180</v>
      </c>
      <c r="I197" t="s">
        <v>181</v>
      </c>
    </row>
    <row r="198" spans="1:9" x14ac:dyDescent="0.3">
      <c r="A198" t="s">
        <v>239</v>
      </c>
      <c r="B198" t="s">
        <v>11</v>
      </c>
      <c r="C198" t="s">
        <v>122</v>
      </c>
      <c r="D198" t="s">
        <v>262</v>
      </c>
      <c r="E198" t="s">
        <v>366</v>
      </c>
      <c r="G198" t="s">
        <v>314</v>
      </c>
    </row>
    <row r="199" spans="1:9" x14ac:dyDescent="0.3">
      <c r="A199" t="s">
        <v>244</v>
      </c>
      <c r="B199" t="s">
        <v>11</v>
      </c>
      <c r="C199" t="s">
        <v>122</v>
      </c>
      <c r="D199" t="s">
        <v>262</v>
      </c>
      <c r="E199" t="s">
        <v>25</v>
      </c>
      <c r="G199" t="s">
        <v>314</v>
      </c>
    </row>
    <row r="200" spans="1:9" x14ac:dyDescent="0.3">
      <c r="A200" t="s">
        <v>238</v>
      </c>
      <c r="B200" t="s">
        <v>11</v>
      </c>
      <c r="C200" t="s">
        <v>122</v>
      </c>
      <c r="D200" t="s">
        <v>303</v>
      </c>
      <c r="E200" t="s">
        <v>366</v>
      </c>
      <c r="G200" t="s">
        <v>314</v>
      </c>
    </row>
    <row r="201" spans="1:9" x14ac:dyDescent="0.3">
      <c r="A201" t="s">
        <v>241</v>
      </c>
      <c r="B201" t="s">
        <v>11</v>
      </c>
      <c r="C201" t="s">
        <v>122</v>
      </c>
      <c r="D201" t="s">
        <v>303</v>
      </c>
      <c r="E201" t="s">
        <v>366</v>
      </c>
      <c r="G201" t="s">
        <v>316</v>
      </c>
    </row>
    <row r="202" spans="1:9" x14ac:dyDescent="0.3">
      <c r="A202" t="s">
        <v>242</v>
      </c>
      <c r="B202" t="s">
        <v>11</v>
      </c>
      <c r="C202" t="s">
        <v>122</v>
      </c>
      <c r="D202" t="s">
        <v>303</v>
      </c>
      <c r="E202" t="s">
        <v>25</v>
      </c>
      <c r="G202" t="s">
        <v>316</v>
      </c>
    </row>
    <row r="203" spans="1:9" x14ac:dyDescent="0.3">
      <c r="A203" t="s">
        <v>240</v>
      </c>
      <c r="B203" t="s">
        <v>11</v>
      </c>
      <c r="C203" t="s">
        <v>122</v>
      </c>
      <c r="D203" t="s">
        <v>306</v>
      </c>
      <c r="E203" t="s">
        <v>366</v>
      </c>
      <c r="G203" t="s">
        <v>314</v>
      </c>
    </row>
    <row r="204" spans="1:9" x14ac:dyDescent="0.3">
      <c r="A204" t="s">
        <v>243</v>
      </c>
      <c r="B204" t="s">
        <v>11</v>
      </c>
      <c r="C204" t="s">
        <v>122</v>
      </c>
      <c r="D204" t="s">
        <v>264</v>
      </c>
      <c r="E204" t="s">
        <v>310</v>
      </c>
      <c r="G204" t="s">
        <v>315</v>
      </c>
    </row>
  </sheetData>
  <sortState ref="B2:I204">
    <sortCondition ref="C2:C204"/>
    <sortCondition ref="B2:B204" customList="남성,여성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showGridLines="0" workbookViewId="0">
      <selection activeCell="E24" sqref="E24"/>
    </sheetView>
  </sheetViews>
  <sheetFormatPr defaultRowHeight="16.5" x14ac:dyDescent="0.3"/>
  <cols>
    <col min="1" max="1" width="6.375" customWidth="1"/>
    <col min="2" max="2" width="6.5" customWidth="1"/>
    <col min="3" max="3" width="5.75" customWidth="1"/>
    <col min="4" max="4" width="6.625" customWidth="1"/>
    <col min="5" max="5" width="11.25" customWidth="1"/>
    <col min="6" max="6" width="10.25" customWidth="1"/>
    <col min="7" max="7" width="9.25" customWidth="1"/>
    <col min="8" max="8" width="8.5" customWidth="1"/>
    <col min="9" max="9" width="7.25" customWidth="1"/>
    <col min="10" max="10" width="8.625" customWidth="1"/>
    <col min="11" max="11" width="9.625" customWidth="1"/>
    <col min="12" max="12" width="8.25" customWidth="1"/>
    <col min="13" max="13" width="7.75" customWidth="1"/>
    <col min="14" max="14" width="8.625" customWidth="1"/>
    <col min="15" max="15" width="11.875" customWidth="1"/>
    <col min="16" max="16" width="9.75" customWidth="1"/>
  </cols>
  <sheetData>
    <row r="1" spans="1:17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</row>
    <row r="2" spans="1:17" x14ac:dyDescent="0.3">
      <c r="A2" s="3">
        <f>IFERROR(SEARCH($A$1,표메인[[#This Row],[플레이 게임 장르]]),"")</f>
        <v>1</v>
      </c>
      <c r="B2" s="3">
        <f>IFERROR(SEARCH($B$1,표메인[[#This Row],[플레이 게임 장르]]),"")</f>
        <v>11</v>
      </c>
      <c r="C2" s="3">
        <f>IFERROR(SEARCH($C$1,표메인[[#This Row],[플레이 게임 장르]]),"")</f>
        <v>6</v>
      </c>
      <c r="D2" s="3" t="str">
        <f>IFERROR(SEARCH($D$1,표메인[[#This Row],[플레이 게임 장르]]),"")</f>
        <v/>
      </c>
      <c r="E2" s="3" t="str">
        <f>IFERROR(SEARCH($E$1,표메인[[#This Row],[플레이 게임 장르]]),"")</f>
        <v/>
      </c>
      <c r="F2" s="3" t="str">
        <f>IFERROR(SEARCH($F$1,표메인[[#This Row],[플레이 게임 장르]]),"")</f>
        <v/>
      </c>
      <c r="G2" s="3" t="str">
        <f>IFERROR(SEARCH($G$1,표메인[[#This Row],[플레이 게임 장르]]),"")</f>
        <v/>
      </c>
      <c r="H2" s="3" t="str">
        <f>IFERROR(SEARCH($H$1,표메인[[#This Row],[플레이 게임 장르]]),"")</f>
        <v/>
      </c>
      <c r="I2" s="3" t="str">
        <f>IFERROR(SEARCH($I$1,표메인[[#This Row],[플레이 게임 장르]]),"")</f>
        <v/>
      </c>
      <c r="J2" s="3" t="str">
        <f>IFERROR(SEARCH($J$1,표메인[[#This Row],[플레이 게임 장르]]),"")</f>
        <v/>
      </c>
      <c r="K2" s="3" t="str">
        <f>IFERROR(SEARCH($K$1,표메인[[#This Row],[플레이 게임 장르]]),"")</f>
        <v/>
      </c>
      <c r="L2" s="3" t="str">
        <f>IFERROR(SEARCH($L$1,표메인[[#This Row],[플레이 게임 장르]]),"")</f>
        <v/>
      </c>
      <c r="M2" s="3" t="str">
        <f>IFERROR(SEARCH($M$1,표메인[[#This Row],[플레이 게임 장르]]),"")</f>
        <v/>
      </c>
      <c r="N2" s="3" t="str">
        <f>IFERROR(SEARCH($N$1,표메인[[#This Row],[플레이 게임 장르]]),"")</f>
        <v/>
      </c>
      <c r="O2" s="3" t="str">
        <f>IFERROR(SEARCH($O$1,표메인[[#This Row],[플레이 게임 장르]]),"")</f>
        <v/>
      </c>
      <c r="Q2" t="s">
        <v>373</v>
      </c>
    </row>
    <row r="3" spans="1:17" x14ac:dyDescent="0.3">
      <c r="A3" s="3">
        <f>IFERROR(SEARCH($A$1,표메인[[#This Row],[플레이 게임 장르]]),"")</f>
        <v>1</v>
      </c>
      <c r="B3" s="3" t="str">
        <f>IFERROR(SEARCH($B$1,표메인[[#This Row],[플레이 게임 장르]]),"")</f>
        <v/>
      </c>
      <c r="C3" s="3" t="str">
        <f>IFERROR(SEARCH($C$1,표메인[[#This Row],[플레이 게임 장르]]),"")</f>
        <v/>
      </c>
      <c r="D3" s="3" t="str">
        <f>IFERROR(SEARCH($D$1,표메인[[#This Row],[플레이 게임 장르]]),"")</f>
        <v/>
      </c>
      <c r="E3" s="3" t="str">
        <f>IFERROR(SEARCH($E$1,표메인[[#This Row],[플레이 게임 장르]]),"")</f>
        <v/>
      </c>
      <c r="F3" s="3" t="str">
        <f>IFERROR(SEARCH($F$1,표메인[[#This Row],[플레이 게임 장르]]),"")</f>
        <v/>
      </c>
      <c r="G3" s="3" t="str">
        <f>IFERROR(SEARCH($G$1,표메인[[#This Row],[플레이 게임 장르]]),"")</f>
        <v/>
      </c>
      <c r="H3" s="3" t="str">
        <f>IFERROR(SEARCH($H$1,표메인[[#This Row],[플레이 게임 장르]]),"")</f>
        <v/>
      </c>
      <c r="I3" s="3" t="str">
        <f>IFERROR(SEARCH($I$1,표메인[[#This Row],[플레이 게임 장르]]),"")</f>
        <v/>
      </c>
      <c r="J3" s="3" t="str">
        <f>IFERROR(SEARCH($J$1,표메인[[#This Row],[플레이 게임 장르]]),"")</f>
        <v/>
      </c>
      <c r="K3" s="3" t="str">
        <f>IFERROR(SEARCH($K$1,표메인[[#This Row],[플레이 게임 장르]]),"")</f>
        <v/>
      </c>
      <c r="L3" s="3" t="str">
        <f>IFERROR(SEARCH($L$1,표메인[[#This Row],[플레이 게임 장르]]),"")</f>
        <v/>
      </c>
      <c r="M3" s="3" t="str">
        <f>IFERROR(SEARCH($M$1,표메인[[#This Row],[플레이 게임 장르]]),"")</f>
        <v/>
      </c>
      <c r="N3" s="3" t="str">
        <f>IFERROR(SEARCH($N$1,표메인[[#This Row],[플레이 게임 장르]]),"")</f>
        <v/>
      </c>
      <c r="O3" s="3" t="str">
        <f>IFERROR(SEARCH($O$1,표메인[[#This Row],[플레이 게임 장르]]),"")</f>
        <v/>
      </c>
    </row>
    <row r="4" spans="1:17" x14ac:dyDescent="0.3">
      <c r="A4" s="3">
        <f>IFERROR(SEARCH($A$1,표메인[[#This Row],[플레이 게임 장르]]),"")</f>
        <v>1</v>
      </c>
      <c r="B4" s="3" t="str">
        <f>IFERROR(SEARCH($B$1,표메인[[#This Row],[플레이 게임 장르]]),"")</f>
        <v/>
      </c>
      <c r="C4" s="3" t="str">
        <f>IFERROR(SEARCH($C$1,표메인[[#This Row],[플레이 게임 장르]]),"")</f>
        <v/>
      </c>
      <c r="D4" s="3">
        <f>IFERROR(SEARCH($D$1,표메인[[#This Row],[플레이 게임 장르]]),"")</f>
        <v>6</v>
      </c>
      <c r="E4" s="3" t="str">
        <f>IFERROR(SEARCH($E$1,표메인[[#This Row],[플레이 게임 장르]]),"")</f>
        <v/>
      </c>
      <c r="F4" s="3" t="str">
        <f>IFERROR(SEARCH($F$1,표메인[[#This Row],[플레이 게임 장르]]),"")</f>
        <v/>
      </c>
      <c r="G4" s="3" t="str">
        <f>IFERROR(SEARCH($G$1,표메인[[#This Row],[플레이 게임 장르]]),"")</f>
        <v/>
      </c>
      <c r="H4" s="3" t="str">
        <f>IFERROR(SEARCH($H$1,표메인[[#This Row],[플레이 게임 장르]]),"")</f>
        <v/>
      </c>
      <c r="I4" s="3" t="str">
        <f>IFERROR(SEARCH($I$1,표메인[[#This Row],[플레이 게임 장르]]),"")</f>
        <v/>
      </c>
      <c r="J4" s="3" t="str">
        <f>IFERROR(SEARCH($J$1,표메인[[#This Row],[플레이 게임 장르]]),"")</f>
        <v/>
      </c>
      <c r="K4" s="3" t="str">
        <f>IFERROR(SEARCH($K$1,표메인[[#This Row],[플레이 게임 장르]]),"")</f>
        <v/>
      </c>
      <c r="L4" s="3" t="str">
        <f>IFERROR(SEARCH($L$1,표메인[[#This Row],[플레이 게임 장르]]),"")</f>
        <v/>
      </c>
      <c r="M4" s="3" t="str">
        <f>IFERROR(SEARCH($M$1,표메인[[#This Row],[플레이 게임 장르]]),"")</f>
        <v/>
      </c>
      <c r="N4" s="3" t="str">
        <f>IFERROR(SEARCH($N$1,표메인[[#This Row],[플레이 게임 장르]]),"")</f>
        <v/>
      </c>
      <c r="O4" s="3" t="str">
        <f>IFERROR(SEARCH($O$1,표메인[[#This Row],[플레이 게임 장르]]),"")</f>
        <v/>
      </c>
    </row>
    <row r="5" spans="1:17" x14ac:dyDescent="0.3">
      <c r="A5" s="3" t="str">
        <f>IFERROR(SEARCH($A$1,표메인[[#This Row],[플레이 게임 장르]]),"")</f>
        <v/>
      </c>
      <c r="B5" s="3" t="str">
        <f>IFERROR(SEARCH($B$1,표메인[[#This Row],[플레이 게임 장르]]),"")</f>
        <v/>
      </c>
      <c r="C5" s="3" t="str">
        <f>IFERROR(SEARCH($C$1,표메인[[#This Row],[플레이 게임 장르]]),"")</f>
        <v/>
      </c>
      <c r="D5" s="3" t="str">
        <f>IFERROR(SEARCH($D$1,표메인[[#This Row],[플레이 게임 장르]]),"")</f>
        <v/>
      </c>
      <c r="E5" s="3" t="str">
        <f>IFERROR(SEARCH($E$1,표메인[[#This Row],[플레이 게임 장르]]),"")</f>
        <v/>
      </c>
      <c r="F5" s="3">
        <f>IFERROR(SEARCH($F$1,표메인[[#This Row],[플레이 게임 장르]]),"")</f>
        <v>1</v>
      </c>
      <c r="G5" s="3" t="str">
        <f>IFERROR(SEARCH($G$1,표메인[[#This Row],[플레이 게임 장르]]),"")</f>
        <v/>
      </c>
      <c r="H5" s="3" t="str">
        <f>IFERROR(SEARCH($H$1,표메인[[#This Row],[플레이 게임 장르]]),"")</f>
        <v/>
      </c>
      <c r="I5" s="3" t="str">
        <f>IFERROR(SEARCH($I$1,표메인[[#This Row],[플레이 게임 장르]]),"")</f>
        <v/>
      </c>
      <c r="J5" s="3" t="str">
        <f>IFERROR(SEARCH($J$1,표메인[[#This Row],[플레이 게임 장르]]),"")</f>
        <v/>
      </c>
      <c r="K5" s="3" t="str">
        <f>IFERROR(SEARCH($K$1,표메인[[#This Row],[플레이 게임 장르]]),"")</f>
        <v/>
      </c>
      <c r="L5" s="3" t="str">
        <f>IFERROR(SEARCH($L$1,표메인[[#This Row],[플레이 게임 장르]]),"")</f>
        <v/>
      </c>
      <c r="M5" s="3" t="str">
        <f>IFERROR(SEARCH($M$1,표메인[[#This Row],[플레이 게임 장르]]),"")</f>
        <v/>
      </c>
      <c r="N5" s="3" t="str">
        <f>IFERROR(SEARCH($N$1,표메인[[#This Row],[플레이 게임 장르]]),"")</f>
        <v/>
      </c>
      <c r="O5" s="3" t="str">
        <f>IFERROR(SEARCH($O$1,표메인[[#This Row],[플레이 게임 장르]]),"")</f>
        <v/>
      </c>
    </row>
    <row r="6" spans="1:17" x14ac:dyDescent="0.3">
      <c r="A6" s="3" t="str">
        <f>IFERROR(SEARCH($A$1,표메인[[#This Row],[플레이 게임 장르]]),"")</f>
        <v/>
      </c>
      <c r="B6" s="3">
        <f>IFERROR(SEARCH($B$1,표메인[[#This Row],[플레이 게임 장르]]),"")</f>
        <v>1</v>
      </c>
      <c r="C6" s="3" t="str">
        <f>IFERROR(SEARCH($C$1,표메인[[#This Row],[플레이 게임 장르]]),"")</f>
        <v/>
      </c>
      <c r="D6" s="3" t="str">
        <f>IFERROR(SEARCH($D$1,표메인[[#This Row],[플레이 게임 장르]]),"")</f>
        <v/>
      </c>
      <c r="E6" s="3" t="str">
        <f>IFERROR(SEARCH($E$1,표메인[[#This Row],[플레이 게임 장르]]),"")</f>
        <v/>
      </c>
      <c r="F6" s="3" t="str">
        <f>IFERROR(SEARCH($F$1,표메인[[#This Row],[플레이 게임 장르]]),"")</f>
        <v/>
      </c>
      <c r="G6" s="3" t="str">
        <f>IFERROR(SEARCH($G$1,표메인[[#This Row],[플레이 게임 장르]]),"")</f>
        <v/>
      </c>
      <c r="H6" s="3" t="str">
        <f>IFERROR(SEARCH($H$1,표메인[[#This Row],[플레이 게임 장르]]),"")</f>
        <v/>
      </c>
      <c r="I6" s="3" t="str">
        <f>IFERROR(SEARCH($I$1,표메인[[#This Row],[플레이 게임 장르]]),"")</f>
        <v/>
      </c>
      <c r="J6" s="3" t="str">
        <f>IFERROR(SEARCH($J$1,표메인[[#This Row],[플레이 게임 장르]]),"")</f>
        <v/>
      </c>
      <c r="K6" s="3" t="str">
        <f>IFERROR(SEARCH($K$1,표메인[[#This Row],[플레이 게임 장르]]),"")</f>
        <v/>
      </c>
      <c r="L6" s="3" t="str">
        <f>IFERROR(SEARCH($L$1,표메인[[#This Row],[플레이 게임 장르]]),"")</f>
        <v/>
      </c>
      <c r="M6" s="3" t="str">
        <f>IFERROR(SEARCH($M$1,표메인[[#This Row],[플레이 게임 장르]]),"")</f>
        <v/>
      </c>
      <c r="N6" s="3" t="str">
        <f>IFERROR(SEARCH($N$1,표메인[[#This Row],[플레이 게임 장르]]),"")</f>
        <v/>
      </c>
      <c r="O6" s="3" t="str">
        <f>IFERROR(SEARCH($O$1,표메인[[#This Row],[플레이 게임 장르]]),"")</f>
        <v/>
      </c>
    </row>
    <row r="7" spans="1:17" x14ac:dyDescent="0.3">
      <c r="A7" s="3" t="str">
        <f>IFERROR(SEARCH($A$1,표메인[[#This Row],[플레이 게임 장르]]),"")</f>
        <v/>
      </c>
      <c r="B7" s="3">
        <f>IFERROR(SEARCH($B$1,표메인[[#This Row],[플레이 게임 장르]]),"")</f>
        <v>1</v>
      </c>
      <c r="C7" s="3" t="str">
        <f>IFERROR(SEARCH($C$1,표메인[[#This Row],[플레이 게임 장르]]),"")</f>
        <v/>
      </c>
      <c r="D7" s="3" t="str">
        <f>IFERROR(SEARCH($D$1,표메인[[#This Row],[플레이 게임 장르]]),"")</f>
        <v/>
      </c>
      <c r="E7" s="3" t="str">
        <f>IFERROR(SEARCH($E$1,표메인[[#This Row],[플레이 게임 장르]]),"")</f>
        <v/>
      </c>
      <c r="F7" s="3" t="str">
        <f>IFERROR(SEARCH($F$1,표메인[[#This Row],[플레이 게임 장르]]),"")</f>
        <v/>
      </c>
      <c r="G7" s="3" t="str">
        <f>IFERROR(SEARCH($G$1,표메인[[#This Row],[플레이 게임 장르]]),"")</f>
        <v/>
      </c>
      <c r="H7" s="3" t="str">
        <f>IFERROR(SEARCH($H$1,표메인[[#This Row],[플레이 게임 장르]]),"")</f>
        <v/>
      </c>
      <c r="I7" s="3" t="str">
        <f>IFERROR(SEARCH($I$1,표메인[[#This Row],[플레이 게임 장르]]),"")</f>
        <v/>
      </c>
      <c r="J7" s="3" t="str">
        <f>IFERROR(SEARCH($J$1,표메인[[#This Row],[플레이 게임 장르]]),"")</f>
        <v/>
      </c>
      <c r="K7" s="3" t="str">
        <f>IFERROR(SEARCH($K$1,표메인[[#This Row],[플레이 게임 장르]]),"")</f>
        <v/>
      </c>
      <c r="L7" s="3" t="str">
        <f>IFERROR(SEARCH($L$1,표메인[[#This Row],[플레이 게임 장르]]),"")</f>
        <v/>
      </c>
      <c r="M7" s="3" t="str">
        <f>IFERROR(SEARCH($M$1,표메인[[#This Row],[플레이 게임 장르]]),"")</f>
        <v/>
      </c>
      <c r="N7" s="3" t="str">
        <f>IFERROR(SEARCH($N$1,표메인[[#This Row],[플레이 게임 장르]]),"")</f>
        <v/>
      </c>
      <c r="O7" s="3" t="str">
        <f>IFERROR(SEARCH($O$1,표메인[[#This Row],[플레이 게임 장르]]),"")</f>
        <v/>
      </c>
    </row>
    <row r="8" spans="1:17" x14ac:dyDescent="0.3">
      <c r="A8" s="3" t="str">
        <f>IFERROR(SEARCH($A$1,표메인[[#This Row],[플레이 게임 장르]]),"")</f>
        <v/>
      </c>
      <c r="B8" s="3">
        <f>IFERROR(SEARCH($B$1,표메인[[#This Row],[플레이 게임 장르]]),"")</f>
        <v>1</v>
      </c>
      <c r="C8" s="3" t="str">
        <f>IFERROR(SEARCH($C$1,표메인[[#This Row],[플레이 게임 장르]]),"")</f>
        <v/>
      </c>
      <c r="D8" s="3" t="str">
        <f>IFERROR(SEARCH($D$1,표메인[[#This Row],[플레이 게임 장르]]),"")</f>
        <v/>
      </c>
      <c r="E8" s="3">
        <f>IFERROR(SEARCH($E$1,표메인[[#This Row],[플레이 게임 장르]]),"")</f>
        <v>6</v>
      </c>
      <c r="F8" s="3" t="str">
        <f>IFERROR(SEARCH($F$1,표메인[[#This Row],[플레이 게임 장르]]),"")</f>
        <v/>
      </c>
      <c r="G8" s="3" t="str">
        <f>IFERROR(SEARCH($G$1,표메인[[#This Row],[플레이 게임 장르]]),"")</f>
        <v/>
      </c>
      <c r="H8" s="3" t="str">
        <f>IFERROR(SEARCH($H$1,표메인[[#This Row],[플레이 게임 장르]]),"")</f>
        <v/>
      </c>
      <c r="I8" s="3" t="str">
        <f>IFERROR(SEARCH($I$1,표메인[[#This Row],[플레이 게임 장르]]),"")</f>
        <v/>
      </c>
      <c r="J8" s="3" t="str">
        <f>IFERROR(SEARCH($J$1,표메인[[#This Row],[플레이 게임 장르]]),"")</f>
        <v/>
      </c>
      <c r="K8" s="3" t="str">
        <f>IFERROR(SEARCH($K$1,표메인[[#This Row],[플레이 게임 장르]]),"")</f>
        <v/>
      </c>
      <c r="L8" s="3" t="str">
        <f>IFERROR(SEARCH($L$1,표메인[[#This Row],[플레이 게임 장르]]),"")</f>
        <v/>
      </c>
      <c r="M8" s="3" t="str">
        <f>IFERROR(SEARCH($M$1,표메인[[#This Row],[플레이 게임 장르]]),"")</f>
        <v/>
      </c>
      <c r="N8" s="3" t="str">
        <f>IFERROR(SEARCH($N$1,표메인[[#This Row],[플레이 게임 장르]]),"")</f>
        <v/>
      </c>
      <c r="O8" s="3" t="str">
        <f>IFERROR(SEARCH($O$1,표메인[[#This Row],[플레이 게임 장르]]),"")</f>
        <v/>
      </c>
    </row>
    <row r="9" spans="1:17" x14ac:dyDescent="0.3">
      <c r="A9" s="3" t="str">
        <f>IFERROR(SEARCH($A$1,표메인[[#This Row],[플레이 게임 장르]]),"")</f>
        <v/>
      </c>
      <c r="B9" s="3" t="str">
        <f>IFERROR(SEARCH($B$1,표메인[[#This Row],[플레이 게임 장르]]),"")</f>
        <v/>
      </c>
      <c r="C9" s="3">
        <f>IFERROR(SEARCH($C$1,표메인[[#This Row],[플레이 게임 장르]]),"")</f>
        <v>1</v>
      </c>
      <c r="D9" s="3" t="str">
        <f>IFERROR(SEARCH($D$1,표메인[[#This Row],[플레이 게임 장르]]),"")</f>
        <v/>
      </c>
      <c r="E9" s="3" t="str">
        <f>IFERROR(SEARCH($E$1,표메인[[#This Row],[플레이 게임 장르]]),"")</f>
        <v/>
      </c>
      <c r="F9" s="3" t="str">
        <f>IFERROR(SEARCH($F$1,표메인[[#This Row],[플레이 게임 장르]]),"")</f>
        <v/>
      </c>
      <c r="G9" s="3" t="str">
        <f>IFERROR(SEARCH($G$1,표메인[[#This Row],[플레이 게임 장르]]),"")</f>
        <v/>
      </c>
      <c r="H9" s="3" t="str">
        <f>IFERROR(SEARCH($H$1,표메인[[#This Row],[플레이 게임 장르]]),"")</f>
        <v/>
      </c>
      <c r="I9" s="3" t="str">
        <f>IFERROR(SEARCH($I$1,표메인[[#This Row],[플레이 게임 장르]]),"")</f>
        <v/>
      </c>
      <c r="J9" s="3" t="str">
        <f>IFERROR(SEARCH($J$1,표메인[[#This Row],[플레이 게임 장르]]),"")</f>
        <v/>
      </c>
      <c r="K9" s="3" t="str">
        <f>IFERROR(SEARCH($K$1,표메인[[#This Row],[플레이 게임 장르]]),"")</f>
        <v/>
      </c>
      <c r="L9" s="3" t="str">
        <f>IFERROR(SEARCH($L$1,표메인[[#This Row],[플레이 게임 장르]]),"")</f>
        <v/>
      </c>
      <c r="M9" s="3" t="str">
        <f>IFERROR(SEARCH($M$1,표메인[[#This Row],[플레이 게임 장르]]),"")</f>
        <v/>
      </c>
      <c r="N9" s="3" t="str">
        <f>IFERROR(SEARCH($N$1,표메인[[#This Row],[플레이 게임 장르]]),"")</f>
        <v/>
      </c>
      <c r="O9" s="3" t="str">
        <f>IFERROR(SEARCH($O$1,표메인[[#This Row],[플레이 게임 장르]]),"")</f>
        <v/>
      </c>
    </row>
    <row r="10" spans="1:17" x14ac:dyDescent="0.3">
      <c r="A10" s="3" t="str">
        <f>IFERROR(SEARCH($A$1,표메인[[#This Row],[플레이 게임 장르]]),"")</f>
        <v/>
      </c>
      <c r="B10" s="3">
        <f>IFERROR(SEARCH($B$1,표메인[[#This Row],[플레이 게임 장르]]),"")</f>
        <v>6</v>
      </c>
      <c r="C10" s="3">
        <f>IFERROR(SEARCH($C$1,표메인[[#This Row],[플레이 게임 장르]]),"")</f>
        <v>1</v>
      </c>
      <c r="D10" s="3" t="str">
        <f>IFERROR(SEARCH($D$1,표메인[[#This Row],[플레이 게임 장르]]),"")</f>
        <v/>
      </c>
      <c r="E10" s="3" t="str">
        <f>IFERROR(SEARCH($E$1,표메인[[#This Row],[플레이 게임 장르]]),"")</f>
        <v/>
      </c>
      <c r="F10" s="3" t="str">
        <f>IFERROR(SEARCH($F$1,표메인[[#This Row],[플레이 게임 장르]]),"")</f>
        <v/>
      </c>
      <c r="G10" s="3" t="str">
        <f>IFERROR(SEARCH($G$1,표메인[[#This Row],[플레이 게임 장르]]),"")</f>
        <v/>
      </c>
      <c r="H10" s="3" t="str">
        <f>IFERROR(SEARCH($H$1,표메인[[#This Row],[플레이 게임 장르]]),"")</f>
        <v/>
      </c>
      <c r="I10" s="3" t="str">
        <f>IFERROR(SEARCH($I$1,표메인[[#This Row],[플레이 게임 장르]]),"")</f>
        <v/>
      </c>
      <c r="J10" s="3" t="str">
        <f>IFERROR(SEARCH($J$1,표메인[[#This Row],[플레이 게임 장르]]),"")</f>
        <v/>
      </c>
      <c r="K10" s="3" t="str">
        <f>IFERROR(SEARCH($K$1,표메인[[#This Row],[플레이 게임 장르]]),"")</f>
        <v/>
      </c>
      <c r="L10" s="3" t="str">
        <f>IFERROR(SEARCH($L$1,표메인[[#This Row],[플레이 게임 장르]]),"")</f>
        <v/>
      </c>
      <c r="M10" s="3" t="str">
        <f>IFERROR(SEARCH($M$1,표메인[[#This Row],[플레이 게임 장르]]),"")</f>
        <v/>
      </c>
      <c r="N10" s="3" t="str">
        <f>IFERROR(SEARCH($N$1,표메인[[#This Row],[플레이 게임 장르]]),"")</f>
        <v/>
      </c>
      <c r="O10" s="3" t="str">
        <f>IFERROR(SEARCH($O$1,표메인[[#This Row],[플레이 게임 장르]]),"")</f>
        <v/>
      </c>
    </row>
    <row r="11" spans="1:17" x14ac:dyDescent="0.3">
      <c r="A11" s="3" t="str">
        <f>IFERROR(SEARCH($A$1,표메인[[#This Row],[플레이 게임 장르]]),"")</f>
        <v/>
      </c>
      <c r="B11" s="3">
        <f>IFERROR(SEARCH($B$1,표메인[[#This Row],[플레이 게임 장르]]),"")</f>
        <v>6</v>
      </c>
      <c r="C11" s="3">
        <f>IFERROR(SEARCH($C$1,표메인[[#This Row],[플레이 게임 장르]]),"")</f>
        <v>1</v>
      </c>
      <c r="D11" s="3" t="str">
        <f>IFERROR(SEARCH($D$1,표메인[[#This Row],[플레이 게임 장르]]),"")</f>
        <v/>
      </c>
      <c r="E11" s="3" t="str">
        <f>IFERROR(SEARCH($E$1,표메인[[#This Row],[플레이 게임 장르]]),"")</f>
        <v/>
      </c>
      <c r="F11" s="3" t="str">
        <f>IFERROR(SEARCH($F$1,표메인[[#This Row],[플레이 게임 장르]]),"")</f>
        <v/>
      </c>
      <c r="G11" s="3" t="str">
        <f>IFERROR(SEARCH($G$1,표메인[[#This Row],[플레이 게임 장르]]),"")</f>
        <v/>
      </c>
      <c r="H11" s="3" t="str">
        <f>IFERROR(SEARCH($H$1,표메인[[#This Row],[플레이 게임 장르]]),"")</f>
        <v/>
      </c>
      <c r="I11" s="3" t="str">
        <f>IFERROR(SEARCH($I$1,표메인[[#This Row],[플레이 게임 장르]]),"")</f>
        <v/>
      </c>
      <c r="J11" s="3" t="str">
        <f>IFERROR(SEARCH($J$1,표메인[[#This Row],[플레이 게임 장르]]),"")</f>
        <v/>
      </c>
      <c r="K11" s="3" t="str">
        <f>IFERROR(SEARCH($K$1,표메인[[#This Row],[플레이 게임 장르]]),"")</f>
        <v/>
      </c>
      <c r="L11" s="3" t="str">
        <f>IFERROR(SEARCH($L$1,표메인[[#This Row],[플레이 게임 장르]]),"")</f>
        <v/>
      </c>
      <c r="M11" s="3" t="str">
        <f>IFERROR(SEARCH($M$1,표메인[[#This Row],[플레이 게임 장르]]),"")</f>
        <v/>
      </c>
      <c r="N11" s="3" t="str">
        <f>IFERROR(SEARCH($N$1,표메인[[#This Row],[플레이 게임 장르]]),"")</f>
        <v/>
      </c>
      <c r="O11" s="3" t="str">
        <f>IFERROR(SEARCH($O$1,표메인[[#This Row],[플레이 게임 장르]]),"")</f>
        <v/>
      </c>
    </row>
    <row r="12" spans="1:17" x14ac:dyDescent="0.3">
      <c r="A12" s="3" t="str">
        <f>IFERROR(SEARCH($A$1,표메인[[#This Row],[플레이 게임 장르]]),"")</f>
        <v/>
      </c>
      <c r="B12" s="3">
        <f>IFERROR(SEARCH($B$1,표메인[[#This Row],[플레이 게임 장르]]),"")</f>
        <v>6</v>
      </c>
      <c r="C12" s="3">
        <f>IFERROR(SEARCH($C$1,표메인[[#This Row],[플레이 게임 장르]]),"")</f>
        <v>1</v>
      </c>
      <c r="D12" s="3">
        <f>IFERROR(SEARCH($D$1,표메인[[#This Row],[플레이 게임 장르]]),"")</f>
        <v>11</v>
      </c>
      <c r="E12" s="3">
        <f>IFERROR(SEARCH($E$1,표메인[[#This Row],[플레이 게임 장르]]),"")</f>
        <v>16</v>
      </c>
      <c r="F12" s="3">
        <f>IFERROR(SEARCH($F$1,표메인[[#This Row],[플레이 게임 장르]]),"")</f>
        <v>27</v>
      </c>
      <c r="G12" s="3" t="str">
        <f>IFERROR(SEARCH($G$1,표메인[[#This Row],[플레이 게임 장르]]),"")</f>
        <v/>
      </c>
      <c r="H12" s="3" t="str">
        <f>IFERROR(SEARCH($H$1,표메인[[#This Row],[플레이 게임 장르]]),"")</f>
        <v/>
      </c>
      <c r="I12" s="3" t="str">
        <f>IFERROR(SEARCH($I$1,표메인[[#This Row],[플레이 게임 장르]]),"")</f>
        <v/>
      </c>
      <c r="J12" s="3" t="str">
        <f>IFERROR(SEARCH($J$1,표메인[[#This Row],[플레이 게임 장르]]),"")</f>
        <v/>
      </c>
      <c r="K12" s="3" t="str">
        <f>IFERROR(SEARCH($K$1,표메인[[#This Row],[플레이 게임 장르]]),"")</f>
        <v/>
      </c>
      <c r="L12" s="3" t="str">
        <f>IFERROR(SEARCH($L$1,표메인[[#This Row],[플레이 게임 장르]]),"")</f>
        <v/>
      </c>
      <c r="M12" s="3" t="str">
        <f>IFERROR(SEARCH($M$1,표메인[[#This Row],[플레이 게임 장르]]),"")</f>
        <v/>
      </c>
      <c r="N12" s="3" t="str">
        <f>IFERROR(SEARCH($N$1,표메인[[#This Row],[플레이 게임 장르]]),"")</f>
        <v/>
      </c>
      <c r="O12" s="3" t="str">
        <f>IFERROR(SEARCH($O$1,표메인[[#This Row],[플레이 게임 장르]]),"")</f>
        <v/>
      </c>
    </row>
    <row r="13" spans="1:17" x14ac:dyDescent="0.3">
      <c r="A13" s="3" t="str">
        <f>IFERROR(SEARCH($A$1,표메인[[#This Row],[플레이 게임 장르]]),"")</f>
        <v/>
      </c>
      <c r="B13" s="3" t="str">
        <f>IFERROR(SEARCH($B$1,표메인[[#This Row],[플레이 게임 장르]]),"")</f>
        <v/>
      </c>
      <c r="C13" s="3">
        <f>IFERROR(SEARCH($C$1,표메인[[#This Row],[플레이 게임 장르]]),"")</f>
        <v>1</v>
      </c>
      <c r="D13" s="3">
        <f>IFERROR(SEARCH($D$1,표메인[[#This Row],[플레이 게임 장르]]),"")</f>
        <v>6</v>
      </c>
      <c r="E13" s="3" t="str">
        <f>IFERROR(SEARCH($E$1,표메인[[#This Row],[플레이 게임 장르]]),"")</f>
        <v/>
      </c>
      <c r="F13" s="3" t="str">
        <f>IFERROR(SEARCH($F$1,표메인[[#This Row],[플레이 게임 장르]]),"")</f>
        <v/>
      </c>
      <c r="G13" s="3" t="str">
        <f>IFERROR(SEARCH($G$1,표메인[[#This Row],[플레이 게임 장르]]),"")</f>
        <v/>
      </c>
      <c r="H13" s="3" t="str">
        <f>IFERROR(SEARCH($H$1,표메인[[#This Row],[플레이 게임 장르]]),"")</f>
        <v/>
      </c>
      <c r="I13" s="3" t="str">
        <f>IFERROR(SEARCH($I$1,표메인[[#This Row],[플레이 게임 장르]]),"")</f>
        <v/>
      </c>
      <c r="J13" s="3" t="str">
        <f>IFERROR(SEARCH($J$1,표메인[[#This Row],[플레이 게임 장르]]),"")</f>
        <v/>
      </c>
      <c r="K13" s="3" t="str">
        <f>IFERROR(SEARCH($K$1,표메인[[#This Row],[플레이 게임 장르]]),"")</f>
        <v/>
      </c>
      <c r="L13" s="3" t="str">
        <f>IFERROR(SEARCH($L$1,표메인[[#This Row],[플레이 게임 장르]]),"")</f>
        <v/>
      </c>
      <c r="M13" s="3" t="str">
        <f>IFERROR(SEARCH($M$1,표메인[[#This Row],[플레이 게임 장르]]),"")</f>
        <v/>
      </c>
      <c r="N13" s="3" t="str">
        <f>IFERROR(SEARCH($N$1,표메인[[#This Row],[플레이 게임 장르]]),"")</f>
        <v/>
      </c>
      <c r="O13" s="3" t="str">
        <f>IFERROR(SEARCH($O$1,표메인[[#This Row],[플레이 게임 장르]]),"")</f>
        <v/>
      </c>
    </row>
    <row r="14" spans="1:17" x14ac:dyDescent="0.3">
      <c r="A14" s="3" t="str">
        <f>IFERROR(SEARCH($A$1,표메인[[#This Row],[플레이 게임 장르]]),"")</f>
        <v/>
      </c>
      <c r="B14" s="3" t="str">
        <f>IFERROR(SEARCH($B$1,표메인[[#This Row],[플레이 게임 장르]]),"")</f>
        <v/>
      </c>
      <c r="C14" s="3">
        <f>IFERROR(SEARCH($C$1,표메인[[#This Row],[플레이 게임 장르]]),"")</f>
        <v>1</v>
      </c>
      <c r="D14" s="3" t="str">
        <f>IFERROR(SEARCH($D$1,표메인[[#This Row],[플레이 게임 장르]]),"")</f>
        <v/>
      </c>
      <c r="E14" s="3" t="str">
        <f>IFERROR(SEARCH($E$1,표메인[[#This Row],[플레이 게임 장르]]),"")</f>
        <v/>
      </c>
      <c r="F14" s="3" t="str">
        <f>IFERROR(SEARCH($F$1,표메인[[#This Row],[플레이 게임 장르]]),"")</f>
        <v/>
      </c>
      <c r="G14" s="3" t="str">
        <f>IFERROR(SEARCH($G$1,표메인[[#This Row],[플레이 게임 장르]]),"")</f>
        <v/>
      </c>
      <c r="H14" s="3" t="str">
        <f>IFERROR(SEARCH($H$1,표메인[[#This Row],[플레이 게임 장르]]),"")</f>
        <v/>
      </c>
      <c r="I14" s="3" t="str">
        <f>IFERROR(SEARCH($I$1,표메인[[#This Row],[플레이 게임 장르]]),"")</f>
        <v/>
      </c>
      <c r="J14" s="3" t="str">
        <f>IFERROR(SEARCH($J$1,표메인[[#This Row],[플레이 게임 장르]]),"")</f>
        <v/>
      </c>
      <c r="K14" s="3" t="str">
        <f>IFERROR(SEARCH($K$1,표메인[[#This Row],[플레이 게임 장르]]),"")</f>
        <v/>
      </c>
      <c r="L14" s="3" t="str">
        <f>IFERROR(SEARCH($L$1,표메인[[#This Row],[플레이 게임 장르]]),"")</f>
        <v/>
      </c>
      <c r="M14" s="3" t="str">
        <f>IFERROR(SEARCH($M$1,표메인[[#This Row],[플레이 게임 장르]]),"")</f>
        <v/>
      </c>
      <c r="N14" s="3" t="str">
        <f>IFERROR(SEARCH($N$1,표메인[[#This Row],[플레이 게임 장르]]),"")</f>
        <v/>
      </c>
      <c r="O14" s="3" t="str">
        <f>IFERROR(SEARCH($O$1,표메인[[#This Row],[플레이 게임 장르]]),"")</f>
        <v/>
      </c>
    </row>
    <row r="15" spans="1:17" x14ac:dyDescent="0.3">
      <c r="A15" s="3" t="str">
        <f>IFERROR(SEARCH($A$1,표메인[[#This Row],[플레이 게임 장르]]),"")</f>
        <v/>
      </c>
      <c r="B15" s="3" t="str">
        <f>IFERROR(SEARCH($B$1,표메인[[#This Row],[플레이 게임 장르]]),"")</f>
        <v/>
      </c>
      <c r="C15" s="3">
        <f>IFERROR(SEARCH($C$1,표메인[[#This Row],[플레이 게임 장르]]),"")</f>
        <v>1</v>
      </c>
      <c r="D15" s="3" t="str">
        <f>IFERROR(SEARCH($D$1,표메인[[#This Row],[플레이 게임 장르]]),"")</f>
        <v/>
      </c>
      <c r="E15" s="3" t="str">
        <f>IFERROR(SEARCH($E$1,표메인[[#This Row],[플레이 게임 장르]]),"")</f>
        <v/>
      </c>
      <c r="F15" s="3" t="str">
        <f>IFERROR(SEARCH($F$1,표메인[[#This Row],[플레이 게임 장르]]),"")</f>
        <v/>
      </c>
      <c r="G15" s="3" t="str">
        <f>IFERROR(SEARCH($G$1,표메인[[#This Row],[플레이 게임 장르]]),"")</f>
        <v/>
      </c>
      <c r="H15" s="3" t="str">
        <f>IFERROR(SEARCH($H$1,표메인[[#This Row],[플레이 게임 장르]]),"")</f>
        <v/>
      </c>
      <c r="I15" s="3" t="str">
        <f>IFERROR(SEARCH($I$1,표메인[[#This Row],[플레이 게임 장르]]),"")</f>
        <v/>
      </c>
      <c r="J15" s="3" t="str">
        <f>IFERROR(SEARCH($J$1,표메인[[#This Row],[플레이 게임 장르]]),"")</f>
        <v/>
      </c>
      <c r="K15" s="3" t="str">
        <f>IFERROR(SEARCH($K$1,표메인[[#This Row],[플레이 게임 장르]]),"")</f>
        <v/>
      </c>
      <c r="L15" s="3" t="str">
        <f>IFERROR(SEARCH($L$1,표메인[[#This Row],[플레이 게임 장르]]),"")</f>
        <v/>
      </c>
      <c r="M15" s="3" t="str">
        <f>IFERROR(SEARCH($M$1,표메인[[#This Row],[플레이 게임 장르]]),"")</f>
        <v/>
      </c>
      <c r="N15" s="3" t="str">
        <f>IFERROR(SEARCH($N$1,표메인[[#This Row],[플레이 게임 장르]]),"")</f>
        <v/>
      </c>
      <c r="O15" s="3" t="str">
        <f>IFERROR(SEARCH($O$1,표메인[[#This Row],[플레이 게임 장르]]),"")</f>
        <v/>
      </c>
    </row>
    <row r="16" spans="1:17" x14ac:dyDescent="0.3">
      <c r="A16" s="3" t="str">
        <f>IFERROR(SEARCH($A$1,표메인[[#This Row],[플레이 게임 장르]]),"")</f>
        <v/>
      </c>
      <c r="B16" s="3" t="str">
        <f>IFERROR(SEARCH($B$1,표메인[[#This Row],[플레이 게임 장르]]),"")</f>
        <v/>
      </c>
      <c r="C16" s="3">
        <f>IFERROR(SEARCH($C$1,표메인[[#This Row],[플레이 게임 장르]]),"")</f>
        <v>1</v>
      </c>
      <c r="D16" s="3" t="str">
        <f>IFERROR(SEARCH($D$1,표메인[[#This Row],[플레이 게임 장르]]),"")</f>
        <v/>
      </c>
      <c r="E16" s="3" t="str">
        <f>IFERROR(SEARCH($E$1,표메인[[#This Row],[플레이 게임 장르]]),"")</f>
        <v/>
      </c>
      <c r="F16" s="3" t="str">
        <f>IFERROR(SEARCH($F$1,표메인[[#This Row],[플레이 게임 장르]]),"")</f>
        <v/>
      </c>
      <c r="G16" s="3" t="str">
        <f>IFERROR(SEARCH($G$1,표메인[[#This Row],[플레이 게임 장르]]),"")</f>
        <v/>
      </c>
      <c r="H16" s="3" t="str">
        <f>IFERROR(SEARCH($H$1,표메인[[#This Row],[플레이 게임 장르]]),"")</f>
        <v/>
      </c>
      <c r="I16" s="3" t="str">
        <f>IFERROR(SEARCH($I$1,표메인[[#This Row],[플레이 게임 장르]]),"")</f>
        <v/>
      </c>
      <c r="J16" s="3" t="str">
        <f>IFERROR(SEARCH($J$1,표메인[[#This Row],[플레이 게임 장르]]),"")</f>
        <v/>
      </c>
      <c r="K16" s="3" t="str">
        <f>IFERROR(SEARCH($K$1,표메인[[#This Row],[플레이 게임 장르]]),"")</f>
        <v/>
      </c>
      <c r="L16" s="3" t="str">
        <f>IFERROR(SEARCH($L$1,표메인[[#This Row],[플레이 게임 장르]]),"")</f>
        <v/>
      </c>
      <c r="M16" s="3" t="str">
        <f>IFERROR(SEARCH($M$1,표메인[[#This Row],[플레이 게임 장르]]),"")</f>
        <v/>
      </c>
      <c r="N16" s="3" t="str">
        <f>IFERROR(SEARCH($N$1,표메인[[#This Row],[플레이 게임 장르]]),"")</f>
        <v/>
      </c>
      <c r="O16" s="3" t="str">
        <f>IFERROR(SEARCH($O$1,표메인[[#This Row],[플레이 게임 장르]]),"")</f>
        <v/>
      </c>
    </row>
    <row r="17" spans="1:15" x14ac:dyDescent="0.3">
      <c r="A17" s="3" t="str">
        <f>IFERROR(SEARCH($A$1,표메인[[#This Row],[플레이 게임 장르]]),"")</f>
        <v/>
      </c>
      <c r="B17" s="3">
        <f>IFERROR(SEARCH($B$1,표메인[[#This Row],[플레이 게임 장르]]),"")</f>
        <v>6</v>
      </c>
      <c r="C17" s="3">
        <f>IFERROR(SEARCH($C$1,표메인[[#This Row],[플레이 게임 장르]]),"")</f>
        <v>1</v>
      </c>
      <c r="D17" s="3" t="str">
        <f>IFERROR(SEARCH($D$1,표메인[[#This Row],[플레이 게임 장르]]),"")</f>
        <v/>
      </c>
      <c r="E17" s="3" t="str">
        <f>IFERROR(SEARCH($E$1,표메인[[#This Row],[플레이 게임 장르]]),"")</f>
        <v/>
      </c>
      <c r="F17" s="3" t="str">
        <f>IFERROR(SEARCH($F$1,표메인[[#This Row],[플레이 게임 장르]]),"")</f>
        <v/>
      </c>
      <c r="G17" s="3" t="str">
        <f>IFERROR(SEARCH($G$1,표메인[[#This Row],[플레이 게임 장르]]),"")</f>
        <v/>
      </c>
      <c r="H17" s="3" t="str">
        <f>IFERROR(SEARCH($H$1,표메인[[#This Row],[플레이 게임 장르]]),"")</f>
        <v/>
      </c>
      <c r="I17" s="3" t="str">
        <f>IFERROR(SEARCH($I$1,표메인[[#This Row],[플레이 게임 장르]]),"")</f>
        <v/>
      </c>
      <c r="J17" s="3" t="str">
        <f>IFERROR(SEARCH($J$1,표메인[[#This Row],[플레이 게임 장르]]),"")</f>
        <v/>
      </c>
      <c r="K17" s="3" t="str">
        <f>IFERROR(SEARCH($K$1,표메인[[#This Row],[플레이 게임 장르]]),"")</f>
        <v/>
      </c>
      <c r="L17" s="3" t="str">
        <f>IFERROR(SEARCH($L$1,표메인[[#This Row],[플레이 게임 장르]]),"")</f>
        <v/>
      </c>
      <c r="M17" s="3" t="str">
        <f>IFERROR(SEARCH($M$1,표메인[[#This Row],[플레이 게임 장르]]),"")</f>
        <v/>
      </c>
      <c r="N17" s="3" t="str">
        <f>IFERROR(SEARCH($N$1,표메인[[#This Row],[플레이 게임 장르]]),"")</f>
        <v/>
      </c>
      <c r="O17" s="3" t="str">
        <f>IFERROR(SEARCH($O$1,표메인[[#This Row],[플레이 게임 장르]]),"")</f>
        <v/>
      </c>
    </row>
    <row r="18" spans="1:15" x14ac:dyDescent="0.3">
      <c r="A18" s="3">
        <f>IFERROR(SEARCH($A$1,표메인[[#This Row],[플레이 게임 장르]]),"")</f>
        <v>1</v>
      </c>
      <c r="B18" s="3" t="str">
        <f>IFERROR(SEARCH($B$1,표메인[[#This Row],[플레이 게임 장르]]),"")</f>
        <v/>
      </c>
      <c r="C18" s="3" t="str">
        <f>IFERROR(SEARCH($C$1,표메인[[#This Row],[플레이 게임 장르]]),"")</f>
        <v/>
      </c>
      <c r="D18" s="3" t="str">
        <f>IFERROR(SEARCH($D$1,표메인[[#This Row],[플레이 게임 장르]]),"")</f>
        <v/>
      </c>
      <c r="E18" s="3" t="str">
        <f>IFERROR(SEARCH($E$1,표메인[[#This Row],[플레이 게임 장르]]),"")</f>
        <v/>
      </c>
      <c r="F18" s="3" t="str">
        <f>IFERROR(SEARCH($F$1,표메인[[#This Row],[플레이 게임 장르]]),"")</f>
        <v/>
      </c>
      <c r="G18" s="3" t="str">
        <f>IFERROR(SEARCH($G$1,표메인[[#This Row],[플레이 게임 장르]]),"")</f>
        <v/>
      </c>
      <c r="H18" s="3" t="str">
        <f>IFERROR(SEARCH($H$1,표메인[[#This Row],[플레이 게임 장르]]),"")</f>
        <v/>
      </c>
      <c r="I18" s="3" t="str">
        <f>IFERROR(SEARCH($I$1,표메인[[#This Row],[플레이 게임 장르]]),"")</f>
        <v/>
      </c>
      <c r="J18" s="3" t="str">
        <f>IFERROR(SEARCH($J$1,표메인[[#This Row],[플레이 게임 장르]]),"")</f>
        <v/>
      </c>
      <c r="K18" s="3" t="str">
        <f>IFERROR(SEARCH($K$1,표메인[[#This Row],[플레이 게임 장르]]),"")</f>
        <v/>
      </c>
      <c r="L18" s="3" t="str">
        <f>IFERROR(SEARCH($L$1,표메인[[#This Row],[플레이 게임 장르]]),"")</f>
        <v/>
      </c>
      <c r="M18" s="3" t="str">
        <f>IFERROR(SEARCH($M$1,표메인[[#This Row],[플레이 게임 장르]]),"")</f>
        <v/>
      </c>
      <c r="N18" s="3" t="str">
        <f>IFERROR(SEARCH($N$1,표메인[[#This Row],[플레이 게임 장르]]),"")</f>
        <v/>
      </c>
      <c r="O18" s="3" t="str">
        <f>IFERROR(SEARCH($O$1,표메인[[#This Row],[플레이 게임 장르]]),"")</f>
        <v/>
      </c>
    </row>
    <row r="19" spans="1:15" x14ac:dyDescent="0.3">
      <c r="A19" s="3">
        <f>IFERROR(SEARCH($A$1,표메인[[#This Row],[플레이 게임 장르]]),"")</f>
        <v>1</v>
      </c>
      <c r="B19" s="3" t="str">
        <f>IFERROR(SEARCH($B$1,표메인[[#This Row],[플레이 게임 장르]]),"")</f>
        <v/>
      </c>
      <c r="C19" s="3" t="str">
        <f>IFERROR(SEARCH($C$1,표메인[[#This Row],[플레이 게임 장르]]),"")</f>
        <v/>
      </c>
      <c r="D19" s="3" t="str">
        <f>IFERROR(SEARCH($D$1,표메인[[#This Row],[플레이 게임 장르]]),"")</f>
        <v/>
      </c>
      <c r="E19" s="3" t="str">
        <f>IFERROR(SEARCH($E$1,표메인[[#This Row],[플레이 게임 장르]]),"")</f>
        <v/>
      </c>
      <c r="F19" s="3" t="str">
        <f>IFERROR(SEARCH($F$1,표메인[[#This Row],[플레이 게임 장르]]),"")</f>
        <v/>
      </c>
      <c r="G19" s="3" t="str">
        <f>IFERROR(SEARCH($G$1,표메인[[#This Row],[플레이 게임 장르]]),"")</f>
        <v/>
      </c>
      <c r="H19" s="3" t="str">
        <f>IFERROR(SEARCH($H$1,표메인[[#This Row],[플레이 게임 장르]]),"")</f>
        <v/>
      </c>
      <c r="I19" s="3" t="str">
        <f>IFERROR(SEARCH($I$1,표메인[[#This Row],[플레이 게임 장르]]),"")</f>
        <v/>
      </c>
      <c r="J19" s="3" t="str">
        <f>IFERROR(SEARCH($J$1,표메인[[#This Row],[플레이 게임 장르]]),"")</f>
        <v/>
      </c>
      <c r="K19" s="3" t="str">
        <f>IFERROR(SEARCH($K$1,표메인[[#This Row],[플레이 게임 장르]]),"")</f>
        <v/>
      </c>
      <c r="L19" s="3" t="str">
        <f>IFERROR(SEARCH($L$1,표메인[[#This Row],[플레이 게임 장르]]),"")</f>
        <v/>
      </c>
      <c r="M19" s="3" t="str">
        <f>IFERROR(SEARCH($M$1,표메인[[#This Row],[플레이 게임 장르]]),"")</f>
        <v/>
      </c>
      <c r="N19" s="3" t="str">
        <f>IFERROR(SEARCH($N$1,표메인[[#This Row],[플레이 게임 장르]]),"")</f>
        <v/>
      </c>
      <c r="O19" s="3" t="str">
        <f>IFERROR(SEARCH($O$1,표메인[[#This Row],[플레이 게임 장르]]),"")</f>
        <v/>
      </c>
    </row>
    <row r="20" spans="1:15" x14ac:dyDescent="0.3">
      <c r="A20" s="3">
        <f>IFERROR(SEARCH($A$1,표메인[[#This Row],[플레이 게임 장르]]),"")</f>
        <v>1</v>
      </c>
      <c r="B20" s="3" t="str">
        <f>IFERROR(SEARCH($B$1,표메인[[#This Row],[플레이 게임 장르]]),"")</f>
        <v/>
      </c>
      <c r="C20" s="3">
        <f>IFERROR(SEARCH($C$1,표메인[[#This Row],[플레이 게임 장르]]),"")</f>
        <v>6</v>
      </c>
      <c r="D20" s="3" t="str">
        <f>IFERROR(SEARCH($D$1,표메인[[#This Row],[플레이 게임 장르]]),"")</f>
        <v/>
      </c>
      <c r="E20" s="3" t="str">
        <f>IFERROR(SEARCH($E$1,표메인[[#This Row],[플레이 게임 장르]]),"")</f>
        <v/>
      </c>
      <c r="F20" s="3" t="str">
        <f>IFERROR(SEARCH($F$1,표메인[[#This Row],[플레이 게임 장르]]),"")</f>
        <v/>
      </c>
      <c r="G20" s="3" t="str">
        <f>IFERROR(SEARCH($G$1,표메인[[#This Row],[플레이 게임 장르]]),"")</f>
        <v/>
      </c>
      <c r="H20" s="3" t="str">
        <f>IFERROR(SEARCH($H$1,표메인[[#This Row],[플레이 게임 장르]]),"")</f>
        <v/>
      </c>
      <c r="I20" s="3" t="str">
        <f>IFERROR(SEARCH($I$1,표메인[[#This Row],[플레이 게임 장르]]),"")</f>
        <v/>
      </c>
      <c r="J20" s="3" t="str">
        <f>IFERROR(SEARCH($J$1,표메인[[#This Row],[플레이 게임 장르]]),"")</f>
        <v/>
      </c>
      <c r="K20" s="3" t="str">
        <f>IFERROR(SEARCH($K$1,표메인[[#This Row],[플레이 게임 장르]]),"")</f>
        <v/>
      </c>
      <c r="L20" s="3" t="str">
        <f>IFERROR(SEARCH($L$1,표메인[[#This Row],[플레이 게임 장르]]),"")</f>
        <v/>
      </c>
      <c r="M20" s="3" t="str">
        <f>IFERROR(SEARCH($M$1,표메인[[#This Row],[플레이 게임 장르]]),"")</f>
        <v/>
      </c>
      <c r="N20" s="3" t="str">
        <f>IFERROR(SEARCH($N$1,표메인[[#This Row],[플레이 게임 장르]]),"")</f>
        <v/>
      </c>
      <c r="O20" s="3" t="str">
        <f>IFERROR(SEARCH($O$1,표메인[[#This Row],[플레이 게임 장르]]),"")</f>
        <v/>
      </c>
    </row>
    <row r="21" spans="1:15" x14ac:dyDescent="0.3">
      <c r="A21" s="3" t="str">
        <f>IFERROR(SEARCH($A$1,표메인[[#This Row],[플레이 게임 장르]]),"")</f>
        <v/>
      </c>
      <c r="B21" s="3">
        <f>IFERROR(SEARCH($B$1,표메인[[#This Row],[플레이 게임 장르]]),"")</f>
        <v>1</v>
      </c>
      <c r="C21" s="3" t="str">
        <f>IFERROR(SEARCH($C$1,표메인[[#This Row],[플레이 게임 장르]]),"")</f>
        <v/>
      </c>
      <c r="D21" s="3" t="str">
        <f>IFERROR(SEARCH($D$1,표메인[[#This Row],[플레이 게임 장르]]),"")</f>
        <v/>
      </c>
      <c r="E21" s="3" t="str">
        <f>IFERROR(SEARCH($E$1,표메인[[#This Row],[플레이 게임 장르]]),"")</f>
        <v/>
      </c>
      <c r="F21" s="3" t="str">
        <f>IFERROR(SEARCH($F$1,표메인[[#This Row],[플레이 게임 장르]]),"")</f>
        <v/>
      </c>
      <c r="G21" s="3" t="str">
        <f>IFERROR(SEARCH($G$1,표메인[[#This Row],[플레이 게임 장르]]),"")</f>
        <v/>
      </c>
      <c r="H21" s="3" t="str">
        <f>IFERROR(SEARCH($H$1,표메인[[#This Row],[플레이 게임 장르]]),"")</f>
        <v/>
      </c>
      <c r="I21" s="3" t="str">
        <f>IFERROR(SEARCH($I$1,표메인[[#This Row],[플레이 게임 장르]]),"")</f>
        <v/>
      </c>
      <c r="J21" s="3" t="str">
        <f>IFERROR(SEARCH($J$1,표메인[[#This Row],[플레이 게임 장르]]),"")</f>
        <v/>
      </c>
      <c r="K21" s="3" t="str">
        <f>IFERROR(SEARCH($K$1,표메인[[#This Row],[플레이 게임 장르]]),"")</f>
        <v/>
      </c>
      <c r="L21" s="3" t="str">
        <f>IFERROR(SEARCH($L$1,표메인[[#This Row],[플레이 게임 장르]]),"")</f>
        <v/>
      </c>
      <c r="M21" s="3" t="str">
        <f>IFERROR(SEARCH($M$1,표메인[[#This Row],[플레이 게임 장르]]),"")</f>
        <v/>
      </c>
      <c r="N21" s="3" t="str">
        <f>IFERROR(SEARCH($N$1,표메인[[#This Row],[플레이 게임 장르]]),"")</f>
        <v/>
      </c>
      <c r="O21" s="3" t="str">
        <f>IFERROR(SEARCH($O$1,표메인[[#This Row],[플레이 게임 장르]]),"")</f>
        <v/>
      </c>
    </row>
    <row r="22" spans="1:15" x14ac:dyDescent="0.3">
      <c r="A22" s="3" t="str">
        <f>IFERROR(SEARCH($A$1,표메인[[#This Row],[플레이 게임 장르]]),"")</f>
        <v/>
      </c>
      <c r="B22" s="3">
        <f>IFERROR(SEARCH($B$1,표메인[[#This Row],[플레이 게임 장르]]),"")</f>
        <v>1</v>
      </c>
      <c r="C22" s="3" t="str">
        <f>IFERROR(SEARCH($C$1,표메인[[#This Row],[플레이 게임 장르]]),"")</f>
        <v/>
      </c>
      <c r="D22" s="3" t="str">
        <f>IFERROR(SEARCH($D$1,표메인[[#This Row],[플레이 게임 장르]]),"")</f>
        <v/>
      </c>
      <c r="E22" s="3" t="str">
        <f>IFERROR(SEARCH($E$1,표메인[[#This Row],[플레이 게임 장르]]),"")</f>
        <v/>
      </c>
      <c r="F22" s="3" t="str">
        <f>IFERROR(SEARCH($F$1,표메인[[#This Row],[플레이 게임 장르]]),"")</f>
        <v/>
      </c>
      <c r="G22" s="3" t="str">
        <f>IFERROR(SEARCH($G$1,표메인[[#This Row],[플레이 게임 장르]]),"")</f>
        <v/>
      </c>
      <c r="H22" s="3" t="str">
        <f>IFERROR(SEARCH($H$1,표메인[[#This Row],[플레이 게임 장르]]),"")</f>
        <v/>
      </c>
      <c r="I22" s="3" t="str">
        <f>IFERROR(SEARCH($I$1,표메인[[#This Row],[플레이 게임 장르]]),"")</f>
        <v/>
      </c>
      <c r="J22" s="3" t="str">
        <f>IFERROR(SEARCH($J$1,표메인[[#This Row],[플레이 게임 장르]]),"")</f>
        <v/>
      </c>
      <c r="K22" s="3" t="str">
        <f>IFERROR(SEARCH($K$1,표메인[[#This Row],[플레이 게임 장르]]),"")</f>
        <v/>
      </c>
      <c r="L22" s="3" t="str">
        <f>IFERROR(SEARCH($L$1,표메인[[#This Row],[플레이 게임 장르]]),"")</f>
        <v/>
      </c>
      <c r="M22" s="3" t="str">
        <f>IFERROR(SEARCH($M$1,표메인[[#This Row],[플레이 게임 장르]]),"")</f>
        <v/>
      </c>
      <c r="N22" s="3" t="str">
        <f>IFERROR(SEARCH($N$1,표메인[[#This Row],[플레이 게임 장르]]),"")</f>
        <v/>
      </c>
      <c r="O22" s="3" t="str">
        <f>IFERROR(SEARCH($O$1,표메인[[#This Row],[플레이 게임 장르]]),"")</f>
        <v/>
      </c>
    </row>
    <row r="23" spans="1:15" x14ac:dyDescent="0.3">
      <c r="A23" s="3" t="str">
        <f>IFERROR(SEARCH($A$1,표메인[[#This Row],[플레이 게임 장르]]),"")</f>
        <v/>
      </c>
      <c r="B23" s="3">
        <f>IFERROR(SEARCH($B$1,표메인[[#This Row],[플레이 게임 장르]]),"")</f>
        <v>1</v>
      </c>
      <c r="C23" s="3" t="str">
        <f>IFERROR(SEARCH($C$1,표메인[[#This Row],[플레이 게임 장르]]),"")</f>
        <v/>
      </c>
      <c r="D23" s="3" t="str">
        <f>IFERROR(SEARCH($D$1,표메인[[#This Row],[플레이 게임 장르]]),"")</f>
        <v/>
      </c>
      <c r="E23" s="3" t="str">
        <f>IFERROR(SEARCH($E$1,표메인[[#This Row],[플레이 게임 장르]]),"")</f>
        <v/>
      </c>
      <c r="F23" s="3" t="str">
        <f>IFERROR(SEARCH($F$1,표메인[[#This Row],[플레이 게임 장르]]),"")</f>
        <v/>
      </c>
      <c r="G23" s="3" t="str">
        <f>IFERROR(SEARCH($G$1,표메인[[#This Row],[플레이 게임 장르]]),"")</f>
        <v/>
      </c>
      <c r="H23" s="3" t="str">
        <f>IFERROR(SEARCH($H$1,표메인[[#This Row],[플레이 게임 장르]]),"")</f>
        <v/>
      </c>
      <c r="I23" s="3" t="str">
        <f>IFERROR(SEARCH($I$1,표메인[[#This Row],[플레이 게임 장르]]),"")</f>
        <v/>
      </c>
      <c r="J23" s="3" t="str">
        <f>IFERROR(SEARCH($J$1,표메인[[#This Row],[플레이 게임 장르]]),"")</f>
        <v/>
      </c>
      <c r="K23" s="3" t="str">
        <f>IFERROR(SEARCH($K$1,표메인[[#This Row],[플레이 게임 장르]]),"")</f>
        <v/>
      </c>
      <c r="L23" s="3" t="str">
        <f>IFERROR(SEARCH($L$1,표메인[[#This Row],[플레이 게임 장르]]),"")</f>
        <v/>
      </c>
      <c r="M23" s="3" t="str">
        <f>IFERROR(SEARCH($M$1,표메인[[#This Row],[플레이 게임 장르]]),"")</f>
        <v/>
      </c>
      <c r="N23" s="3" t="str">
        <f>IFERROR(SEARCH($N$1,표메인[[#This Row],[플레이 게임 장르]]),"")</f>
        <v/>
      </c>
      <c r="O23" s="3" t="str">
        <f>IFERROR(SEARCH($O$1,표메인[[#This Row],[플레이 게임 장르]]),"")</f>
        <v/>
      </c>
    </row>
    <row r="24" spans="1:15" x14ac:dyDescent="0.3">
      <c r="A24" s="3" t="str">
        <f>IFERROR(SEARCH($A$1,표메인[[#This Row],[플레이 게임 장르]]),"")</f>
        <v/>
      </c>
      <c r="B24" s="3">
        <f>IFERROR(SEARCH($B$1,표메인[[#This Row],[플레이 게임 장르]]),"")</f>
        <v>1</v>
      </c>
      <c r="C24" s="3" t="str">
        <f>IFERROR(SEARCH($C$1,표메인[[#This Row],[플레이 게임 장르]]),"")</f>
        <v/>
      </c>
      <c r="D24" s="3" t="str">
        <f>IFERROR(SEARCH($D$1,표메인[[#This Row],[플레이 게임 장르]]),"")</f>
        <v/>
      </c>
      <c r="E24" s="3" t="str">
        <f>IFERROR(SEARCH($E$1,표메인[[#This Row],[플레이 게임 장르]]),"")</f>
        <v/>
      </c>
      <c r="F24" s="3" t="str">
        <f>IFERROR(SEARCH($F$1,표메인[[#This Row],[플레이 게임 장르]]),"")</f>
        <v/>
      </c>
      <c r="G24" s="3" t="str">
        <f>IFERROR(SEARCH($G$1,표메인[[#This Row],[플레이 게임 장르]]),"")</f>
        <v/>
      </c>
      <c r="H24" s="3" t="str">
        <f>IFERROR(SEARCH($H$1,표메인[[#This Row],[플레이 게임 장르]]),"")</f>
        <v/>
      </c>
      <c r="I24" s="3" t="str">
        <f>IFERROR(SEARCH($I$1,표메인[[#This Row],[플레이 게임 장르]]),"")</f>
        <v/>
      </c>
      <c r="J24" s="3" t="str">
        <f>IFERROR(SEARCH($J$1,표메인[[#This Row],[플레이 게임 장르]]),"")</f>
        <v/>
      </c>
      <c r="K24" s="3" t="str">
        <f>IFERROR(SEARCH($K$1,표메인[[#This Row],[플레이 게임 장르]]),"")</f>
        <v/>
      </c>
      <c r="L24" s="3" t="str">
        <f>IFERROR(SEARCH($L$1,표메인[[#This Row],[플레이 게임 장르]]),"")</f>
        <v/>
      </c>
      <c r="M24" s="3" t="str">
        <f>IFERROR(SEARCH($M$1,표메인[[#This Row],[플레이 게임 장르]]),"")</f>
        <v/>
      </c>
      <c r="N24" s="3" t="str">
        <f>IFERROR(SEARCH($N$1,표메인[[#This Row],[플레이 게임 장르]]),"")</f>
        <v/>
      </c>
      <c r="O24" s="3" t="str">
        <f>IFERROR(SEARCH($O$1,표메인[[#This Row],[플레이 게임 장르]]),"")</f>
        <v/>
      </c>
    </row>
    <row r="25" spans="1:15" x14ac:dyDescent="0.3">
      <c r="A25" s="3" t="str">
        <f>IFERROR(SEARCH($A$1,표메인[[#This Row],[플레이 게임 장르]]),"")</f>
        <v/>
      </c>
      <c r="B25" s="3">
        <f>IFERROR(SEARCH($B$1,표메인[[#This Row],[플레이 게임 장르]]),"")</f>
        <v>1</v>
      </c>
      <c r="C25" s="3" t="str">
        <f>IFERROR(SEARCH($C$1,표메인[[#This Row],[플레이 게임 장르]]),"")</f>
        <v/>
      </c>
      <c r="D25" s="3" t="str">
        <f>IFERROR(SEARCH($D$1,표메인[[#This Row],[플레이 게임 장르]]),"")</f>
        <v/>
      </c>
      <c r="E25" s="3" t="str">
        <f>IFERROR(SEARCH($E$1,표메인[[#This Row],[플레이 게임 장르]]),"")</f>
        <v/>
      </c>
      <c r="F25" s="3" t="str">
        <f>IFERROR(SEARCH($F$1,표메인[[#This Row],[플레이 게임 장르]]),"")</f>
        <v/>
      </c>
      <c r="G25" s="3" t="str">
        <f>IFERROR(SEARCH($G$1,표메인[[#This Row],[플레이 게임 장르]]),"")</f>
        <v/>
      </c>
      <c r="H25" s="3" t="str">
        <f>IFERROR(SEARCH($H$1,표메인[[#This Row],[플레이 게임 장르]]),"")</f>
        <v/>
      </c>
      <c r="I25" s="3" t="str">
        <f>IFERROR(SEARCH($I$1,표메인[[#This Row],[플레이 게임 장르]]),"")</f>
        <v/>
      </c>
      <c r="J25" s="3" t="str">
        <f>IFERROR(SEARCH($J$1,표메인[[#This Row],[플레이 게임 장르]]),"")</f>
        <v/>
      </c>
      <c r="K25" s="3" t="str">
        <f>IFERROR(SEARCH($K$1,표메인[[#This Row],[플레이 게임 장르]]),"")</f>
        <v/>
      </c>
      <c r="L25" s="3" t="str">
        <f>IFERROR(SEARCH($L$1,표메인[[#This Row],[플레이 게임 장르]]),"")</f>
        <v/>
      </c>
      <c r="M25" s="3" t="str">
        <f>IFERROR(SEARCH($M$1,표메인[[#This Row],[플레이 게임 장르]]),"")</f>
        <v/>
      </c>
      <c r="N25" s="3" t="str">
        <f>IFERROR(SEARCH($N$1,표메인[[#This Row],[플레이 게임 장르]]),"")</f>
        <v/>
      </c>
      <c r="O25" s="3" t="str">
        <f>IFERROR(SEARCH($O$1,표메인[[#This Row],[플레이 게임 장르]]),"")</f>
        <v/>
      </c>
    </row>
    <row r="26" spans="1:15" x14ac:dyDescent="0.3">
      <c r="A26" s="3" t="str">
        <f>IFERROR(SEARCH($A$1,표메인[[#This Row],[플레이 게임 장르]]),"")</f>
        <v/>
      </c>
      <c r="B26" s="3">
        <f>IFERROR(SEARCH($B$1,표메인[[#This Row],[플레이 게임 장르]]),"")</f>
        <v>1</v>
      </c>
      <c r="C26" s="3" t="str">
        <f>IFERROR(SEARCH($C$1,표메인[[#This Row],[플레이 게임 장르]]),"")</f>
        <v/>
      </c>
      <c r="D26" s="3" t="str">
        <f>IFERROR(SEARCH($D$1,표메인[[#This Row],[플레이 게임 장르]]),"")</f>
        <v/>
      </c>
      <c r="E26" s="3" t="str">
        <f>IFERROR(SEARCH($E$1,표메인[[#This Row],[플레이 게임 장르]]),"")</f>
        <v/>
      </c>
      <c r="F26" s="3" t="str">
        <f>IFERROR(SEARCH($F$1,표메인[[#This Row],[플레이 게임 장르]]),"")</f>
        <v/>
      </c>
      <c r="G26" s="3" t="str">
        <f>IFERROR(SEARCH($G$1,표메인[[#This Row],[플레이 게임 장르]]),"")</f>
        <v/>
      </c>
      <c r="H26" s="3" t="str">
        <f>IFERROR(SEARCH($H$1,표메인[[#This Row],[플레이 게임 장르]]),"")</f>
        <v/>
      </c>
      <c r="I26" s="3" t="str">
        <f>IFERROR(SEARCH($I$1,표메인[[#This Row],[플레이 게임 장르]]),"")</f>
        <v/>
      </c>
      <c r="J26" s="3" t="str">
        <f>IFERROR(SEARCH($J$1,표메인[[#This Row],[플레이 게임 장르]]),"")</f>
        <v/>
      </c>
      <c r="K26" s="3" t="str">
        <f>IFERROR(SEARCH($K$1,표메인[[#This Row],[플레이 게임 장르]]),"")</f>
        <v/>
      </c>
      <c r="L26" s="3" t="str">
        <f>IFERROR(SEARCH($L$1,표메인[[#This Row],[플레이 게임 장르]]),"")</f>
        <v/>
      </c>
      <c r="M26" s="3" t="str">
        <f>IFERROR(SEARCH($M$1,표메인[[#This Row],[플레이 게임 장르]]),"")</f>
        <v/>
      </c>
      <c r="N26" s="3" t="str">
        <f>IFERROR(SEARCH($N$1,표메인[[#This Row],[플레이 게임 장르]]),"")</f>
        <v/>
      </c>
      <c r="O26" s="3" t="str">
        <f>IFERROR(SEARCH($O$1,표메인[[#This Row],[플레이 게임 장르]]),"")</f>
        <v/>
      </c>
    </row>
    <row r="27" spans="1:15" x14ac:dyDescent="0.3">
      <c r="A27" s="3" t="str">
        <f>IFERROR(SEARCH($A$1,표메인[[#This Row],[플레이 게임 장르]]),"")</f>
        <v/>
      </c>
      <c r="B27" s="3">
        <f>IFERROR(SEARCH($B$1,표메인[[#This Row],[플레이 게임 장르]]),"")</f>
        <v>1</v>
      </c>
      <c r="C27" s="3" t="str">
        <f>IFERROR(SEARCH($C$1,표메인[[#This Row],[플레이 게임 장르]]),"")</f>
        <v/>
      </c>
      <c r="D27" s="3" t="str">
        <f>IFERROR(SEARCH($D$1,표메인[[#This Row],[플레이 게임 장르]]),"")</f>
        <v/>
      </c>
      <c r="E27" s="3" t="str">
        <f>IFERROR(SEARCH($E$1,표메인[[#This Row],[플레이 게임 장르]]),"")</f>
        <v/>
      </c>
      <c r="F27" s="3" t="str">
        <f>IFERROR(SEARCH($F$1,표메인[[#This Row],[플레이 게임 장르]]),"")</f>
        <v/>
      </c>
      <c r="G27" s="3" t="str">
        <f>IFERROR(SEARCH($G$1,표메인[[#This Row],[플레이 게임 장르]]),"")</f>
        <v/>
      </c>
      <c r="H27" s="3" t="str">
        <f>IFERROR(SEARCH($H$1,표메인[[#This Row],[플레이 게임 장르]]),"")</f>
        <v/>
      </c>
      <c r="I27" s="3" t="str">
        <f>IFERROR(SEARCH($I$1,표메인[[#This Row],[플레이 게임 장르]]),"")</f>
        <v/>
      </c>
      <c r="J27" s="3" t="str">
        <f>IFERROR(SEARCH($J$1,표메인[[#This Row],[플레이 게임 장르]]),"")</f>
        <v/>
      </c>
      <c r="K27" s="3" t="str">
        <f>IFERROR(SEARCH($K$1,표메인[[#This Row],[플레이 게임 장르]]),"")</f>
        <v/>
      </c>
      <c r="L27" s="3" t="str">
        <f>IFERROR(SEARCH($L$1,표메인[[#This Row],[플레이 게임 장르]]),"")</f>
        <v/>
      </c>
      <c r="M27" s="3" t="str">
        <f>IFERROR(SEARCH($M$1,표메인[[#This Row],[플레이 게임 장르]]),"")</f>
        <v/>
      </c>
      <c r="N27" s="3" t="str">
        <f>IFERROR(SEARCH($N$1,표메인[[#This Row],[플레이 게임 장르]]),"")</f>
        <v/>
      </c>
      <c r="O27" s="3" t="str">
        <f>IFERROR(SEARCH($O$1,표메인[[#This Row],[플레이 게임 장르]]),"")</f>
        <v/>
      </c>
    </row>
    <row r="28" spans="1:15" x14ac:dyDescent="0.3">
      <c r="A28" s="3" t="str">
        <f>IFERROR(SEARCH($A$1,표메인[[#This Row],[플레이 게임 장르]]),"")</f>
        <v/>
      </c>
      <c r="B28" s="3">
        <f>IFERROR(SEARCH($B$1,표메인[[#This Row],[플레이 게임 장르]]),"")</f>
        <v>1</v>
      </c>
      <c r="C28" s="3" t="str">
        <f>IFERROR(SEARCH($C$1,표메인[[#This Row],[플레이 게임 장르]]),"")</f>
        <v/>
      </c>
      <c r="D28" s="3" t="str">
        <f>IFERROR(SEARCH($D$1,표메인[[#This Row],[플레이 게임 장르]]),"")</f>
        <v/>
      </c>
      <c r="E28" s="3" t="str">
        <f>IFERROR(SEARCH($E$1,표메인[[#This Row],[플레이 게임 장르]]),"")</f>
        <v/>
      </c>
      <c r="F28" s="3" t="str">
        <f>IFERROR(SEARCH($F$1,표메인[[#This Row],[플레이 게임 장르]]),"")</f>
        <v/>
      </c>
      <c r="G28" s="3" t="str">
        <f>IFERROR(SEARCH($G$1,표메인[[#This Row],[플레이 게임 장르]]),"")</f>
        <v/>
      </c>
      <c r="H28" s="3" t="str">
        <f>IFERROR(SEARCH($H$1,표메인[[#This Row],[플레이 게임 장르]]),"")</f>
        <v/>
      </c>
      <c r="I28" s="3" t="str">
        <f>IFERROR(SEARCH($I$1,표메인[[#This Row],[플레이 게임 장르]]),"")</f>
        <v/>
      </c>
      <c r="J28" s="3" t="str">
        <f>IFERROR(SEARCH($J$1,표메인[[#This Row],[플레이 게임 장르]]),"")</f>
        <v/>
      </c>
      <c r="K28" s="3" t="str">
        <f>IFERROR(SEARCH($K$1,표메인[[#This Row],[플레이 게임 장르]]),"")</f>
        <v/>
      </c>
      <c r="L28" s="3" t="str">
        <f>IFERROR(SEARCH($L$1,표메인[[#This Row],[플레이 게임 장르]]),"")</f>
        <v/>
      </c>
      <c r="M28" s="3" t="str">
        <f>IFERROR(SEARCH($M$1,표메인[[#This Row],[플레이 게임 장르]]),"")</f>
        <v/>
      </c>
      <c r="N28" s="3" t="str">
        <f>IFERROR(SEARCH($N$1,표메인[[#This Row],[플레이 게임 장르]]),"")</f>
        <v/>
      </c>
      <c r="O28" s="3" t="str">
        <f>IFERROR(SEARCH($O$1,표메인[[#This Row],[플레이 게임 장르]]),"")</f>
        <v/>
      </c>
    </row>
    <row r="29" spans="1:15" x14ac:dyDescent="0.3">
      <c r="A29" s="3" t="str">
        <f>IFERROR(SEARCH($A$1,표메인[[#This Row],[플레이 게임 장르]]),"")</f>
        <v/>
      </c>
      <c r="B29" s="3">
        <f>IFERROR(SEARCH($B$1,표메인[[#This Row],[플레이 게임 장르]]),"")</f>
        <v>1</v>
      </c>
      <c r="C29" s="3" t="str">
        <f>IFERROR(SEARCH($C$1,표메인[[#This Row],[플레이 게임 장르]]),"")</f>
        <v/>
      </c>
      <c r="D29" s="3" t="str">
        <f>IFERROR(SEARCH($D$1,표메인[[#This Row],[플레이 게임 장르]]),"")</f>
        <v/>
      </c>
      <c r="E29" s="3" t="str">
        <f>IFERROR(SEARCH($E$1,표메인[[#This Row],[플레이 게임 장르]]),"")</f>
        <v/>
      </c>
      <c r="F29" s="3" t="str">
        <f>IFERROR(SEARCH($F$1,표메인[[#This Row],[플레이 게임 장르]]),"")</f>
        <v/>
      </c>
      <c r="G29" s="3" t="str">
        <f>IFERROR(SEARCH($G$1,표메인[[#This Row],[플레이 게임 장르]]),"")</f>
        <v/>
      </c>
      <c r="H29" s="3" t="str">
        <f>IFERROR(SEARCH($H$1,표메인[[#This Row],[플레이 게임 장르]]),"")</f>
        <v/>
      </c>
      <c r="I29" s="3" t="str">
        <f>IFERROR(SEARCH($I$1,표메인[[#This Row],[플레이 게임 장르]]),"")</f>
        <v/>
      </c>
      <c r="J29" s="3" t="str">
        <f>IFERROR(SEARCH($J$1,표메인[[#This Row],[플레이 게임 장르]]),"")</f>
        <v/>
      </c>
      <c r="K29" s="3" t="str">
        <f>IFERROR(SEARCH($K$1,표메인[[#This Row],[플레이 게임 장르]]),"")</f>
        <v/>
      </c>
      <c r="L29" s="3" t="str">
        <f>IFERROR(SEARCH($L$1,표메인[[#This Row],[플레이 게임 장르]]),"")</f>
        <v/>
      </c>
      <c r="M29" s="3" t="str">
        <f>IFERROR(SEARCH($M$1,표메인[[#This Row],[플레이 게임 장르]]),"")</f>
        <v/>
      </c>
      <c r="N29" s="3" t="str">
        <f>IFERROR(SEARCH($N$1,표메인[[#This Row],[플레이 게임 장르]]),"")</f>
        <v/>
      </c>
      <c r="O29" s="3" t="str">
        <f>IFERROR(SEARCH($O$1,표메인[[#This Row],[플레이 게임 장르]]),"")</f>
        <v/>
      </c>
    </row>
    <row r="30" spans="1:15" x14ac:dyDescent="0.3">
      <c r="A30" s="3" t="str">
        <f>IFERROR(SEARCH($A$1,표메인[[#This Row],[플레이 게임 장르]]),"")</f>
        <v/>
      </c>
      <c r="B30" s="3">
        <f>IFERROR(SEARCH($B$1,표메인[[#This Row],[플레이 게임 장르]]),"")</f>
        <v>1</v>
      </c>
      <c r="C30" s="3" t="str">
        <f>IFERROR(SEARCH($C$1,표메인[[#This Row],[플레이 게임 장르]]),"")</f>
        <v/>
      </c>
      <c r="D30" s="3" t="str">
        <f>IFERROR(SEARCH($D$1,표메인[[#This Row],[플레이 게임 장르]]),"")</f>
        <v/>
      </c>
      <c r="E30" s="3" t="str">
        <f>IFERROR(SEARCH($E$1,표메인[[#This Row],[플레이 게임 장르]]),"")</f>
        <v/>
      </c>
      <c r="F30" s="3" t="str">
        <f>IFERROR(SEARCH($F$1,표메인[[#This Row],[플레이 게임 장르]]),"")</f>
        <v/>
      </c>
      <c r="G30" s="3" t="str">
        <f>IFERROR(SEARCH($G$1,표메인[[#This Row],[플레이 게임 장르]]),"")</f>
        <v/>
      </c>
      <c r="H30" s="3" t="str">
        <f>IFERROR(SEARCH($H$1,표메인[[#This Row],[플레이 게임 장르]]),"")</f>
        <v/>
      </c>
      <c r="I30" s="3" t="str">
        <f>IFERROR(SEARCH($I$1,표메인[[#This Row],[플레이 게임 장르]]),"")</f>
        <v/>
      </c>
      <c r="J30" s="3" t="str">
        <f>IFERROR(SEARCH($J$1,표메인[[#This Row],[플레이 게임 장르]]),"")</f>
        <v/>
      </c>
      <c r="K30" s="3" t="str">
        <f>IFERROR(SEARCH($K$1,표메인[[#This Row],[플레이 게임 장르]]),"")</f>
        <v/>
      </c>
      <c r="L30" s="3" t="str">
        <f>IFERROR(SEARCH($L$1,표메인[[#This Row],[플레이 게임 장르]]),"")</f>
        <v/>
      </c>
      <c r="M30" s="3" t="str">
        <f>IFERROR(SEARCH($M$1,표메인[[#This Row],[플레이 게임 장르]]),"")</f>
        <v/>
      </c>
      <c r="N30" s="3" t="str">
        <f>IFERROR(SEARCH($N$1,표메인[[#This Row],[플레이 게임 장르]]),"")</f>
        <v/>
      </c>
      <c r="O30" s="3" t="str">
        <f>IFERROR(SEARCH($O$1,표메인[[#This Row],[플레이 게임 장르]]),"")</f>
        <v/>
      </c>
    </row>
    <row r="31" spans="1:15" x14ac:dyDescent="0.3">
      <c r="A31" s="3" t="str">
        <f>IFERROR(SEARCH($A$1,표메인[[#This Row],[플레이 게임 장르]]),"")</f>
        <v/>
      </c>
      <c r="B31" s="3">
        <f>IFERROR(SEARCH($B$1,표메인[[#This Row],[플레이 게임 장르]]),"")</f>
        <v>1</v>
      </c>
      <c r="C31" s="3" t="str">
        <f>IFERROR(SEARCH($C$1,표메인[[#This Row],[플레이 게임 장르]]),"")</f>
        <v/>
      </c>
      <c r="D31" s="3" t="str">
        <f>IFERROR(SEARCH($D$1,표메인[[#This Row],[플레이 게임 장르]]),"")</f>
        <v/>
      </c>
      <c r="E31" s="3" t="str">
        <f>IFERROR(SEARCH($E$1,표메인[[#This Row],[플레이 게임 장르]]),"")</f>
        <v/>
      </c>
      <c r="F31" s="3" t="str">
        <f>IFERROR(SEARCH($F$1,표메인[[#This Row],[플레이 게임 장르]]),"")</f>
        <v/>
      </c>
      <c r="G31" s="3" t="str">
        <f>IFERROR(SEARCH($G$1,표메인[[#This Row],[플레이 게임 장르]]),"")</f>
        <v/>
      </c>
      <c r="H31" s="3" t="str">
        <f>IFERROR(SEARCH($H$1,표메인[[#This Row],[플레이 게임 장르]]),"")</f>
        <v/>
      </c>
      <c r="I31" s="3" t="str">
        <f>IFERROR(SEARCH($I$1,표메인[[#This Row],[플레이 게임 장르]]),"")</f>
        <v/>
      </c>
      <c r="J31" s="3" t="str">
        <f>IFERROR(SEARCH($J$1,표메인[[#This Row],[플레이 게임 장르]]),"")</f>
        <v/>
      </c>
      <c r="K31" s="3" t="str">
        <f>IFERROR(SEARCH($K$1,표메인[[#This Row],[플레이 게임 장르]]),"")</f>
        <v/>
      </c>
      <c r="L31" s="3" t="str">
        <f>IFERROR(SEARCH($L$1,표메인[[#This Row],[플레이 게임 장르]]),"")</f>
        <v/>
      </c>
      <c r="M31" s="3" t="str">
        <f>IFERROR(SEARCH($M$1,표메인[[#This Row],[플레이 게임 장르]]),"")</f>
        <v/>
      </c>
      <c r="N31" s="3" t="str">
        <f>IFERROR(SEARCH($N$1,표메인[[#This Row],[플레이 게임 장르]]),"")</f>
        <v/>
      </c>
      <c r="O31" s="3" t="str">
        <f>IFERROR(SEARCH($O$1,표메인[[#This Row],[플레이 게임 장르]]),"")</f>
        <v/>
      </c>
    </row>
    <row r="32" spans="1:15" x14ac:dyDescent="0.3">
      <c r="A32" s="3" t="str">
        <f>IFERROR(SEARCH($A$1,표메인[[#This Row],[플레이 게임 장르]]),"")</f>
        <v/>
      </c>
      <c r="B32" s="3">
        <f>IFERROR(SEARCH($B$1,표메인[[#This Row],[플레이 게임 장르]]),"")</f>
        <v>1</v>
      </c>
      <c r="C32" s="3" t="str">
        <f>IFERROR(SEARCH($C$1,표메인[[#This Row],[플레이 게임 장르]]),"")</f>
        <v/>
      </c>
      <c r="D32" s="3" t="str">
        <f>IFERROR(SEARCH($D$1,표메인[[#This Row],[플레이 게임 장르]]),"")</f>
        <v/>
      </c>
      <c r="E32" s="3" t="str">
        <f>IFERROR(SEARCH($E$1,표메인[[#This Row],[플레이 게임 장르]]),"")</f>
        <v/>
      </c>
      <c r="F32" s="3" t="str">
        <f>IFERROR(SEARCH($F$1,표메인[[#This Row],[플레이 게임 장르]]),"")</f>
        <v/>
      </c>
      <c r="G32" s="3" t="str">
        <f>IFERROR(SEARCH($G$1,표메인[[#This Row],[플레이 게임 장르]]),"")</f>
        <v/>
      </c>
      <c r="H32" s="3" t="str">
        <f>IFERROR(SEARCH($H$1,표메인[[#This Row],[플레이 게임 장르]]),"")</f>
        <v/>
      </c>
      <c r="I32" s="3" t="str">
        <f>IFERROR(SEARCH($I$1,표메인[[#This Row],[플레이 게임 장르]]),"")</f>
        <v/>
      </c>
      <c r="J32" s="3" t="str">
        <f>IFERROR(SEARCH($J$1,표메인[[#This Row],[플레이 게임 장르]]),"")</f>
        <v/>
      </c>
      <c r="K32" s="3" t="str">
        <f>IFERROR(SEARCH($K$1,표메인[[#This Row],[플레이 게임 장르]]),"")</f>
        <v/>
      </c>
      <c r="L32" s="3" t="str">
        <f>IFERROR(SEARCH($L$1,표메인[[#This Row],[플레이 게임 장르]]),"")</f>
        <v/>
      </c>
      <c r="M32" s="3" t="str">
        <f>IFERROR(SEARCH($M$1,표메인[[#This Row],[플레이 게임 장르]]),"")</f>
        <v/>
      </c>
      <c r="N32" s="3" t="str">
        <f>IFERROR(SEARCH($N$1,표메인[[#This Row],[플레이 게임 장르]]),"")</f>
        <v/>
      </c>
      <c r="O32" s="3" t="str">
        <f>IFERROR(SEARCH($O$1,표메인[[#This Row],[플레이 게임 장르]]),"")</f>
        <v/>
      </c>
    </row>
    <row r="33" spans="1:15" x14ac:dyDescent="0.3">
      <c r="A33" s="3" t="str">
        <f>IFERROR(SEARCH($A$1,표메인[[#This Row],[플레이 게임 장르]]),"")</f>
        <v/>
      </c>
      <c r="B33" s="3">
        <f>IFERROR(SEARCH($B$1,표메인[[#This Row],[플레이 게임 장르]]),"")</f>
        <v>1</v>
      </c>
      <c r="C33" s="3" t="str">
        <f>IFERROR(SEARCH($C$1,표메인[[#This Row],[플레이 게임 장르]]),"")</f>
        <v/>
      </c>
      <c r="D33" s="3" t="str">
        <f>IFERROR(SEARCH($D$1,표메인[[#This Row],[플레이 게임 장르]]),"")</f>
        <v/>
      </c>
      <c r="E33" s="3" t="str">
        <f>IFERROR(SEARCH($E$1,표메인[[#This Row],[플레이 게임 장르]]),"")</f>
        <v/>
      </c>
      <c r="F33" s="3">
        <f>IFERROR(SEARCH($F$1,표메인[[#This Row],[플레이 게임 장르]]),"")</f>
        <v>6</v>
      </c>
      <c r="G33" s="3" t="str">
        <f>IFERROR(SEARCH($G$1,표메인[[#This Row],[플레이 게임 장르]]),"")</f>
        <v/>
      </c>
      <c r="H33" s="3" t="str">
        <f>IFERROR(SEARCH($H$1,표메인[[#This Row],[플레이 게임 장르]]),"")</f>
        <v/>
      </c>
      <c r="I33" s="3" t="str">
        <f>IFERROR(SEARCH($I$1,표메인[[#This Row],[플레이 게임 장르]]),"")</f>
        <v/>
      </c>
      <c r="J33" s="3" t="str">
        <f>IFERROR(SEARCH($J$1,표메인[[#This Row],[플레이 게임 장르]]),"")</f>
        <v/>
      </c>
      <c r="K33" s="3" t="str">
        <f>IFERROR(SEARCH($K$1,표메인[[#This Row],[플레이 게임 장르]]),"")</f>
        <v/>
      </c>
      <c r="L33" s="3" t="str">
        <f>IFERROR(SEARCH($L$1,표메인[[#This Row],[플레이 게임 장르]]),"")</f>
        <v/>
      </c>
      <c r="M33" s="3" t="str">
        <f>IFERROR(SEARCH($M$1,표메인[[#This Row],[플레이 게임 장르]]),"")</f>
        <v/>
      </c>
      <c r="N33" s="3" t="str">
        <f>IFERROR(SEARCH($N$1,표메인[[#This Row],[플레이 게임 장르]]),"")</f>
        <v/>
      </c>
      <c r="O33" s="3" t="str">
        <f>IFERROR(SEARCH($O$1,표메인[[#This Row],[플레이 게임 장르]]),"")</f>
        <v/>
      </c>
    </row>
    <row r="34" spans="1:15" x14ac:dyDescent="0.3">
      <c r="A34" s="3" t="str">
        <f>IFERROR(SEARCH($A$1,표메인[[#This Row],[플레이 게임 장르]]),"")</f>
        <v/>
      </c>
      <c r="B34" s="3">
        <f>IFERROR(SEARCH($B$1,표메인[[#This Row],[플레이 게임 장르]]),"")</f>
        <v>1</v>
      </c>
      <c r="C34" s="3" t="str">
        <f>IFERROR(SEARCH($C$1,표메인[[#This Row],[플레이 게임 장르]]),"")</f>
        <v/>
      </c>
      <c r="D34" s="3" t="str">
        <f>IFERROR(SEARCH($D$1,표메인[[#This Row],[플레이 게임 장르]]),"")</f>
        <v/>
      </c>
      <c r="E34" s="3" t="str">
        <f>IFERROR(SEARCH($E$1,표메인[[#This Row],[플레이 게임 장르]]),"")</f>
        <v/>
      </c>
      <c r="F34" s="3" t="str">
        <f>IFERROR(SEARCH($F$1,표메인[[#This Row],[플레이 게임 장르]]),"")</f>
        <v/>
      </c>
      <c r="G34" s="3" t="str">
        <f>IFERROR(SEARCH($G$1,표메인[[#This Row],[플레이 게임 장르]]),"")</f>
        <v/>
      </c>
      <c r="H34" s="3" t="str">
        <f>IFERROR(SEARCH($H$1,표메인[[#This Row],[플레이 게임 장르]]),"")</f>
        <v/>
      </c>
      <c r="I34" s="3">
        <f>IFERROR(SEARCH($I$1,표메인[[#This Row],[플레이 게임 장르]]),"")</f>
        <v>6</v>
      </c>
      <c r="J34" s="3" t="str">
        <f>IFERROR(SEARCH($J$1,표메인[[#This Row],[플레이 게임 장르]]),"")</f>
        <v/>
      </c>
      <c r="K34" s="3" t="str">
        <f>IFERROR(SEARCH($K$1,표메인[[#This Row],[플레이 게임 장르]]),"")</f>
        <v/>
      </c>
      <c r="L34" s="3" t="str">
        <f>IFERROR(SEARCH($L$1,표메인[[#This Row],[플레이 게임 장르]]),"")</f>
        <v/>
      </c>
      <c r="M34" s="3" t="str">
        <f>IFERROR(SEARCH($M$1,표메인[[#This Row],[플레이 게임 장르]]),"")</f>
        <v/>
      </c>
      <c r="N34" s="3" t="str">
        <f>IFERROR(SEARCH($N$1,표메인[[#This Row],[플레이 게임 장르]]),"")</f>
        <v/>
      </c>
      <c r="O34" s="3" t="str">
        <f>IFERROR(SEARCH($O$1,표메인[[#This Row],[플레이 게임 장르]]),"")</f>
        <v/>
      </c>
    </row>
    <row r="35" spans="1:15" x14ac:dyDescent="0.3">
      <c r="A35" s="3" t="str">
        <f>IFERROR(SEARCH($A$1,표메인[[#This Row],[플레이 게임 장르]]),"")</f>
        <v/>
      </c>
      <c r="B35" s="3" t="str">
        <f>IFERROR(SEARCH($B$1,표메인[[#This Row],[플레이 게임 장르]]),"")</f>
        <v/>
      </c>
      <c r="C35" s="3" t="str">
        <f>IFERROR(SEARCH($C$1,표메인[[#This Row],[플레이 게임 장르]]),"")</f>
        <v/>
      </c>
      <c r="D35" s="3">
        <f>IFERROR(SEARCH($D$1,표메인[[#This Row],[플레이 게임 장르]]),"")</f>
        <v>1</v>
      </c>
      <c r="E35" s="3" t="str">
        <f>IFERROR(SEARCH($E$1,표메인[[#This Row],[플레이 게임 장르]]),"")</f>
        <v/>
      </c>
      <c r="F35" s="3" t="str">
        <f>IFERROR(SEARCH($F$1,표메인[[#This Row],[플레이 게임 장르]]),"")</f>
        <v/>
      </c>
      <c r="G35" s="3" t="str">
        <f>IFERROR(SEARCH($G$1,표메인[[#This Row],[플레이 게임 장르]]),"")</f>
        <v/>
      </c>
      <c r="H35" s="3" t="str">
        <f>IFERROR(SEARCH($H$1,표메인[[#This Row],[플레이 게임 장르]]),"")</f>
        <v/>
      </c>
      <c r="I35" s="3" t="str">
        <f>IFERROR(SEARCH($I$1,표메인[[#This Row],[플레이 게임 장르]]),"")</f>
        <v/>
      </c>
      <c r="J35" s="3" t="str">
        <f>IFERROR(SEARCH($J$1,표메인[[#This Row],[플레이 게임 장르]]),"")</f>
        <v/>
      </c>
      <c r="K35" s="3" t="str">
        <f>IFERROR(SEARCH($K$1,표메인[[#This Row],[플레이 게임 장르]]),"")</f>
        <v/>
      </c>
      <c r="L35" s="3" t="str">
        <f>IFERROR(SEARCH($L$1,표메인[[#This Row],[플레이 게임 장르]]),"")</f>
        <v/>
      </c>
      <c r="M35" s="3" t="str">
        <f>IFERROR(SEARCH($M$1,표메인[[#This Row],[플레이 게임 장르]]),"")</f>
        <v/>
      </c>
      <c r="N35" s="3" t="str">
        <f>IFERROR(SEARCH($N$1,표메인[[#This Row],[플레이 게임 장르]]),"")</f>
        <v/>
      </c>
      <c r="O35" s="3" t="str">
        <f>IFERROR(SEARCH($O$1,표메인[[#This Row],[플레이 게임 장르]]),"")</f>
        <v/>
      </c>
    </row>
    <row r="36" spans="1:15" x14ac:dyDescent="0.3">
      <c r="A36" s="3" t="str">
        <f>IFERROR(SEARCH($A$1,표메인[[#This Row],[플레이 게임 장르]]),"")</f>
        <v/>
      </c>
      <c r="B36" s="3" t="str">
        <f>IFERROR(SEARCH($B$1,표메인[[#This Row],[플레이 게임 장르]]),"")</f>
        <v/>
      </c>
      <c r="C36" s="3" t="str">
        <f>IFERROR(SEARCH($C$1,표메인[[#This Row],[플레이 게임 장르]]),"")</f>
        <v/>
      </c>
      <c r="D36" s="3">
        <f>IFERROR(SEARCH($D$1,표메인[[#This Row],[플레이 게임 장르]]),"")</f>
        <v>1</v>
      </c>
      <c r="E36" s="3" t="str">
        <f>IFERROR(SEARCH($E$1,표메인[[#This Row],[플레이 게임 장르]]),"")</f>
        <v/>
      </c>
      <c r="F36" s="3">
        <f>IFERROR(SEARCH($F$1,표메인[[#This Row],[플레이 게임 장르]]),"")</f>
        <v>6</v>
      </c>
      <c r="G36" s="3" t="str">
        <f>IFERROR(SEARCH($G$1,표메인[[#This Row],[플레이 게임 장르]]),"")</f>
        <v/>
      </c>
      <c r="H36" s="3" t="str">
        <f>IFERROR(SEARCH($H$1,표메인[[#This Row],[플레이 게임 장르]]),"")</f>
        <v/>
      </c>
      <c r="I36" s="3" t="str">
        <f>IFERROR(SEARCH($I$1,표메인[[#This Row],[플레이 게임 장르]]),"")</f>
        <v/>
      </c>
      <c r="J36" s="3" t="str">
        <f>IFERROR(SEARCH($J$1,표메인[[#This Row],[플레이 게임 장르]]),"")</f>
        <v/>
      </c>
      <c r="K36" s="3" t="str">
        <f>IFERROR(SEARCH($K$1,표메인[[#This Row],[플레이 게임 장르]]),"")</f>
        <v/>
      </c>
      <c r="L36" s="3" t="str">
        <f>IFERROR(SEARCH($L$1,표메인[[#This Row],[플레이 게임 장르]]),"")</f>
        <v/>
      </c>
      <c r="M36" s="3" t="str">
        <f>IFERROR(SEARCH($M$1,표메인[[#This Row],[플레이 게임 장르]]),"")</f>
        <v/>
      </c>
      <c r="N36" s="3" t="str">
        <f>IFERROR(SEARCH($N$1,표메인[[#This Row],[플레이 게임 장르]]),"")</f>
        <v/>
      </c>
      <c r="O36" s="3" t="str">
        <f>IFERROR(SEARCH($O$1,표메인[[#This Row],[플레이 게임 장르]]),"")</f>
        <v/>
      </c>
    </row>
    <row r="37" spans="1:15" x14ac:dyDescent="0.3">
      <c r="A37" s="3" t="str">
        <f>IFERROR(SEARCH($A$1,표메인[[#This Row],[플레이 게임 장르]]),"")</f>
        <v/>
      </c>
      <c r="B37" s="3" t="str">
        <f>IFERROR(SEARCH($B$1,표메인[[#This Row],[플레이 게임 장르]]),"")</f>
        <v/>
      </c>
      <c r="C37" s="3" t="str">
        <f>IFERROR(SEARCH($C$1,표메인[[#This Row],[플레이 게임 장르]]),"")</f>
        <v/>
      </c>
      <c r="D37" s="3">
        <f>IFERROR(SEARCH($D$1,표메인[[#This Row],[플레이 게임 장르]]),"")</f>
        <v>1</v>
      </c>
      <c r="E37" s="3" t="str">
        <f>IFERROR(SEARCH($E$1,표메인[[#This Row],[플레이 게임 장르]]),"")</f>
        <v/>
      </c>
      <c r="F37" s="3" t="str">
        <f>IFERROR(SEARCH($F$1,표메인[[#This Row],[플레이 게임 장르]]),"")</f>
        <v/>
      </c>
      <c r="G37" s="3" t="str">
        <f>IFERROR(SEARCH($G$1,표메인[[#This Row],[플레이 게임 장르]]),"")</f>
        <v/>
      </c>
      <c r="H37" s="3" t="str">
        <f>IFERROR(SEARCH($H$1,표메인[[#This Row],[플레이 게임 장르]]),"")</f>
        <v/>
      </c>
      <c r="I37" s="3" t="str">
        <f>IFERROR(SEARCH($I$1,표메인[[#This Row],[플레이 게임 장르]]),"")</f>
        <v/>
      </c>
      <c r="J37" s="3">
        <f>IFERROR(SEARCH($J$1,표메인[[#This Row],[플레이 게임 장르]]),"")</f>
        <v>6</v>
      </c>
      <c r="K37" s="3">
        <f>IFERROR(SEARCH($K$1,표메인[[#This Row],[플레이 게임 장르]]),"")</f>
        <v>15</v>
      </c>
      <c r="L37" s="3" t="str">
        <f>IFERROR(SEARCH($L$1,표메인[[#This Row],[플레이 게임 장르]]),"")</f>
        <v/>
      </c>
      <c r="M37" s="3" t="str">
        <f>IFERROR(SEARCH($M$1,표메인[[#This Row],[플레이 게임 장르]]),"")</f>
        <v/>
      </c>
      <c r="N37" s="3" t="str">
        <f>IFERROR(SEARCH($N$1,표메인[[#This Row],[플레이 게임 장르]]),"")</f>
        <v/>
      </c>
      <c r="O37" s="3" t="str">
        <f>IFERROR(SEARCH($O$1,표메인[[#This Row],[플레이 게임 장르]]),"")</f>
        <v/>
      </c>
    </row>
    <row r="38" spans="1:15" x14ac:dyDescent="0.3">
      <c r="A38" s="3" t="str">
        <f>IFERROR(SEARCH($A$1,표메인[[#This Row],[플레이 게임 장르]]),"")</f>
        <v/>
      </c>
      <c r="B38" s="3" t="str">
        <f>IFERROR(SEARCH($B$1,표메인[[#This Row],[플레이 게임 장르]]),"")</f>
        <v/>
      </c>
      <c r="C38" s="3">
        <f>IFERROR(SEARCH($C$1,표메인[[#This Row],[플레이 게임 장르]]),"")</f>
        <v>1</v>
      </c>
      <c r="D38" s="3" t="str">
        <f>IFERROR(SEARCH($D$1,표메인[[#This Row],[플레이 게임 장르]]),"")</f>
        <v/>
      </c>
      <c r="E38" s="3" t="str">
        <f>IFERROR(SEARCH($E$1,표메인[[#This Row],[플레이 게임 장르]]),"")</f>
        <v/>
      </c>
      <c r="F38" s="3" t="str">
        <f>IFERROR(SEARCH($F$1,표메인[[#This Row],[플레이 게임 장르]]),"")</f>
        <v/>
      </c>
      <c r="G38" s="3" t="str">
        <f>IFERROR(SEARCH($G$1,표메인[[#This Row],[플레이 게임 장르]]),"")</f>
        <v/>
      </c>
      <c r="H38" s="3" t="str">
        <f>IFERROR(SEARCH($H$1,표메인[[#This Row],[플레이 게임 장르]]),"")</f>
        <v/>
      </c>
      <c r="I38" s="3" t="str">
        <f>IFERROR(SEARCH($I$1,표메인[[#This Row],[플레이 게임 장르]]),"")</f>
        <v/>
      </c>
      <c r="J38" s="3" t="str">
        <f>IFERROR(SEARCH($J$1,표메인[[#This Row],[플레이 게임 장르]]),"")</f>
        <v/>
      </c>
      <c r="K38" s="3" t="str">
        <f>IFERROR(SEARCH($K$1,표메인[[#This Row],[플레이 게임 장르]]),"")</f>
        <v/>
      </c>
      <c r="L38" s="3" t="str">
        <f>IFERROR(SEARCH($L$1,표메인[[#This Row],[플레이 게임 장르]]),"")</f>
        <v/>
      </c>
      <c r="M38" s="3" t="str">
        <f>IFERROR(SEARCH($M$1,표메인[[#This Row],[플레이 게임 장르]]),"")</f>
        <v/>
      </c>
      <c r="N38" s="3" t="str">
        <f>IFERROR(SEARCH($N$1,표메인[[#This Row],[플레이 게임 장르]]),"")</f>
        <v/>
      </c>
      <c r="O38" s="3" t="str">
        <f>IFERROR(SEARCH($O$1,표메인[[#This Row],[플레이 게임 장르]]),"")</f>
        <v/>
      </c>
    </row>
    <row r="39" spans="1:15" x14ac:dyDescent="0.3">
      <c r="A39" s="3" t="str">
        <f>IFERROR(SEARCH($A$1,표메인[[#This Row],[플레이 게임 장르]]),"")</f>
        <v/>
      </c>
      <c r="B39" s="3" t="str">
        <f>IFERROR(SEARCH($B$1,표메인[[#This Row],[플레이 게임 장르]]),"")</f>
        <v/>
      </c>
      <c r="C39" s="3">
        <f>IFERROR(SEARCH($C$1,표메인[[#This Row],[플레이 게임 장르]]),"")</f>
        <v>1</v>
      </c>
      <c r="D39" s="3" t="str">
        <f>IFERROR(SEARCH($D$1,표메인[[#This Row],[플레이 게임 장르]]),"")</f>
        <v/>
      </c>
      <c r="E39" s="3" t="str">
        <f>IFERROR(SEARCH($E$1,표메인[[#This Row],[플레이 게임 장르]]),"")</f>
        <v/>
      </c>
      <c r="F39" s="3" t="str">
        <f>IFERROR(SEARCH($F$1,표메인[[#This Row],[플레이 게임 장르]]),"")</f>
        <v/>
      </c>
      <c r="G39" s="3" t="str">
        <f>IFERROR(SEARCH($G$1,표메인[[#This Row],[플레이 게임 장르]]),"")</f>
        <v/>
      </c>
      <c r="H39" s="3" t="str">
        <f>IFERROR(SEARCH($H$1,표메인[[#This Row],[플레이 게임 장르]]),"")</f>
        <v/>
      </c>
      <c r="I39" s="3" t="str">
        <f>IFERROR(SEARCH($I$1,표메인[[#This Row],[플레이 게임 장르]]),"")</f>
        <v/>
      </c>
      <c r="J39" s="3" t="str">
        <f>IFERROR(SEARCH($J$1,표메인[[#This Row],[플레이 게임 장르]]),"")</f>
        <v/>
      </c>
      <c r="K39" s="3" t="str">
        <f>IFERROR(SEARCH($K$1,표메인[[#This Row],[플레이 게임 장르]]),"")</f>
        <v/>
      </c>
      <c r="L39" s="3" t="str">
        <f>IFERROR(SEARCH($L$1,표메인[[#This Row],[플레이 게임 장르]]),"")</f>
        <v/>
      </c>
      <c r="M39" s="3" t="str">
        <f>IFERROR(SEARCH($M$1,표메인[[#This Row],[플레이 게임 장르]]),"")</f>
        <v/>
      </c>
      <c r="N39" s="3" t="str">
        <f>IFERROR(SEARCH($N$1,표메인[[#This Row],[플레이 게임 장르]]),"")</f>
        <v/>
      </c>
      <c r="O39" s="3" t="str">
        <f>IFERROR(SEARCH($O$1,표메인[[#This Row],[플레이 게임 장르]]),"")</f>
        <v/>
      </c>
    </row>
    <row r="40" spans="1:15" x14ac:dyDescent="0.3">
      <c r="A40" s="3" t="str">
        <f>IFERROR(SEARCH($A$1,표메인[[#This Row],[플레이 게임 장르]]),"")</f>
        <v/>
      </c>
      <c r="B40" s="3" t="str">
        <f>IFERROR(SEARCH($B$1,표메인[[#This Row],[플레이 게임 장르]]),"")</f>
        <v/>
      </c>
      <c r="C40" s="3">
        <f>IFERROR(SEARCH($C$1,표메인[[#This Row],[플레이 게임 장르]]),"")</f>
        <v>1</v>
      </c>
      <c r="D40" s="3" t="str">
        <f>IFERROR(SEARCH($D$1,표메인[[#This Row],[플레이 게임 장르]]),"")</f>
        <v/>
      </c>
      <c r="E40" s="3" t="str">
        <f>IFERROR(SEARCH($E$1,표메인[[#This Row],[플레이 게임 장르]]),"")</f>
        <v/>
      </c>
      <c r="F40" s="3" t="str">
        <f>IFERROR(SEARCH($F$1,표메인[[#This Row],[플레이 게임 장르]]),"")</f>
        <v/>
      </c>
      <c r="G40" s="3" t="str">
        <f>IFERROR(SEARCH($G$1,표메인[[#This Row],[플레이 게임 장르]]),"")</f>
        <v/>
      </c>
      <c r="H40" s="3" t="str">
        <f>IFERROR(SEARCH($H$1,표메인[[#This Row],[플레이 게임 장르]]),"")</f>
        <v/>
      </c>
      <c r="I40" s="3" t="str">
        <f>IFERROR(SEARCH($I$1,표메인[[#This Row],[플레이 게임 장르]]),"")</f>
        <v/>
      </c>
      <c r="J40" s="3" t="str">
        <f>IFERROR(SEARCH($J$1,표메인[[#This Row],[플레이 게임 장르]]),"")</f>
        <v/>
      </c>
      <c r="K40" s="3" t="str">
        <f>IFERROR(SEARCH($K$1,표메인[[#This Row],[플레이 게임 장르]]),"")</f>
        <v/>
      </c>
      <c r="L40" s="3" t="str">
        <f>IFERROR(SEARCH($L$1,표메인[[#This Row],[플레이 게임 장르]]),"")</f>
        <v/>
      </c>
      <c r="M40" s="3" t="str">
        <f>IFERROR(SEARCH($M$1,표메인[[#This Row],[플레이 게임 장르]]),"")</f>
        <v/>
      </c>
      <c r="N40" s="3" t="str">
        <f>IFERROR(SEARCH($N$1,표메인[[#This Row],[플레이 게임 장르]]),"")</f>
        <v/>
      </c>
      <c r="O40" s="3" t="str">
        <f>IFERROR(SEARCH($O$1,표메인[[#This Row],[플레이 게임 장르]]),"")</f>
        <v/>
      </c>
    </row>
    <row r="41" spans="1:15" x14ac:dyDescent="0.3">
      <c r="A41" s="3" t="str">
        <f>IFERROR(SEARCH($A$1,표메인[[#This Row],[플레이 게임 장르]]),"")</f>
        <v/>
      </c>
      <c r="B41" s="3" t="str">
        <f>IFERROR(SEARCH($B$1,표메인[[#This Row],[플레이 게임 장르]]),"")</f>
        <v/>
      </c>
      <c r="C41" s="3">
        <f>IFERROR(SEARCH($C$1,표메인[[#This Row],[플레이 게임 장르]]),"")</f>
        <v>1</v>
      </c>
      <c r="D41" s="3" t="str">
        <f>IFERROR(SEARCH($D$1,표메인[[#This Row],[플레이 게임 장르]]),"")</f>
        <v/>
      </c>
      <c r="E41" s="3" t="str">
        <f>IFERROR(SEARCH($E$1,표메인[[#This Row],[플레이 게임 장르]]),"")</f>
        <v/>
      </c>
      <c r="F41" s="3" t="str">
        <f>IFERROR(SEARCH($F$1,표메인[[#This Row],[플레이 게임 장르]]),"")</f>
        <v/>
      </c>
      <c r="G41" s="3" t="str">
        <f>IFERROR(SEARCH($G$1,표메인[[#This Row],[플레이 게임 장르]]),"")</f>
        <v/>
      </c>
      <c r="H41" s="3" t="str">
        <f>IFERROR(SEARCH($H$1,표메인[[#This Row],[플레이 게임 장르]]),"")</f>
        <v/>
      </c>
      <c r="I41" s="3" t="str">
        <f>IFERROR(SEARCH($I$1,표메인[[#This Row],[플레이 게임 장르]]),"")</f>
        <v/>
      </c>
      <c r="J41" s="3" t="str">
        <f>IFERROR(SEARCH($J$1,표메인[[#This Row],[플레이 게임 장르]]),"")</f>
        <v/>
      </c>
      <c r="K41" s="3" t="str">
        <f>IFERROR(SEARCH($K$1,표메인[[#This Row],[플레이 게임 장르]]),"")</f>
        <v/>
      </c>
      <c r="L41" s="3" t="str">
        <f>IFERROR(SEARCH($L$1,표메인[[#This Row],[플레이 게임 장르]]),"")</f>
        <v/>
      </c>
      <c r="M41" s="3" t="str">
        <f>IFERROR(SEARCH($M$1,표메인[[#This Row],[플레이 게임 장르]]),"")</f>
        <v/>
      </c>
      <c r="N41" s="3" t="str">
        <f>IFERROR(SEARCH($N$1,표메인[[#This Row],[플레이 게임 장르]]),"")</f>
        <v/>
      </c>
      <c r="O41" s="3" t="str">
        <f>IFERROR(SEARCH($O$1,표메인[[#This Row],[플레이 게임 장르]]),"")</f>
        <v/>
      </c>
    </row>
    <row r="42" spans="1:15" x14ac:dyDescent="0.3">
      <c r="A42" s="3" t="str">
        <f>IFERROR(SEARCH($A$1,표메인[[#This Row],[플레이 게임 장르]]),"")</f>
        <v/>
      </c>
      <c r="B42" s="3" t="str">
        <f>IFERROR(SEARCH($B$1,표메인[[#This Row],[플레이 게임 장르]]),"")</f>
        <v/>
      </c>
      <c r="C42" s="3">
        <f>IFERROR(SEARCH($C$1,표메인[[#This Row],[플레이 게임 장르]]),"")</f>
        <v>1</v>
      </c>
      <c r="D42" s="3" t="str">
        <f>IFERROR(SEARCH($D$1,표메인[[#This Row],[플레이 게임 장르]]),"")</f>
        <v/>
      </c>
      <c r="E42" s="3" t="str">
        <f>IFERROR(SEARCH($E$1,표메인[[#This Row],[플레이 게임 장르]]),"")</f>
        <v/>
      </c>
      <c r="F42" s="3" t="str">
        <f>IFERROR(SEARCH($F$1,표메인[[#This Row],[플레이 게임 장르]]),"")</f>
        <v/>
      </c>
      <c r="G42" s="3" t="str">
        <f>IFERROR(SEARCH($G$1,표메인[[#This Row],[플레이 게임 장르]]),"")</f>
        <v/>
      </c>
      <c r="H42" s="3" t="str">
        <f>IFERROR(SEARCH($H$1,표메인[[#This Row],[플레이 게임 장르]]),"")</f>
        <v/>
      </c>
      <c r="I42" s="3" t="str">
        <f>IFERROR(SEARCH($I$1,표메인[[#This Row],[플레이 게임 장르]]),"")</f>
        <v/>
      </c>
      <c r="J42" s="3" t="str">
        <f>IFERROR(SEARCH($J$1,표메인[[#This Row],[플레이 게임 장르]]),"")</f>
        <v/>
      </c>
      <c r="K42" s="3" t="str">
        <f>IFERROR(SEARCH($K$1,표메인[[#This Row],[플레이 게임 장르]]),"")</f>
        <v/>
      </c>
      <c r="L42" s="3" t="str">
        <f>IFERROR(SEARCH($L$1,표메인[[#This Row],[플레이 게임 장르]]),"")</f>
        <v/>
      </c>
      <c r="M42" s="3" t="str">
        <f>IFERROR(SEARCH($M$1,표메인[[#This Row],[플레이 게임 장르]]),"")</f>
        <v/>
      </c>
      <c r="N42" s="3" t="str">
        <f>IFERROR(SEARCH($N$1,표메인[[#This Row],[플레이 게임 장르]]),"")</f>
        <v/>
      </c>
      <c r="O42" s="3" t="str">
        <f>IFERROR(SEARCH($O$1,표메인[[#This Row],[플레이 게임 장르]]),"")</f>
        <v/>
      </c>
    </row>
    <row r="43" spans="1:15" x14ac:dyDescent="0.3">
      <c r="A43" s="3" t="str">
        <f>IFERROR(SEARCH($A$1,표메인[[#This Row],[플레이 게임 장르]]),"")</f>
        <v/>
      </c>
      <c r="B43" s="3">
        <f>IFERROR(SEARCH($B$1,표메인[[#This Row],[플레이 게임 장르]]),"")</f>
        <v>6</v>
      </c>
      <c r="C43" s="3">
        <f>IFERROR(SEARCH($C$1,표메인[[#This Row],[플레이 게임 장르]]),"")</f>
        <v>1</v>
      </c>
      <c r="D43" s="3" t="str">
        <f>IFERROR(SEARCH($D$1,표메인[[#This Row],[플레이 게임 장르]]),"")</f>
        <v/>
      </c>
      <c r="E43" s="3" t="str">
        <f>IFERROR(SEARCH($E$1,표메인[[#This Row],[플레이 게임 장르]]),"")</f>
        <v/>
      </c>
      <c r="F43" s="3" t="str">
        <f>IFERROR(SEARCH($F$1,표메인[[#This Row],[플레이 게임 장르]]),"")</f>
        <v/>
      </c>
      <c r="G43" s="3" t="str">
        <f>IFERROR(SEARCH($G$1,표메인[[#This Row],[플레이 게임 장르]]),"")</f>
        <v/>
      </c>
      <c r="H43" s="3" t="str">
        <f>IFERROR(SEARCH($H$1,표메인[[#This Row],[플레이 게임 장르]]),"")</f>
        <v/>
      </c>
      <c r="I43" s="3" t="str">
        <f>IFERROR(SEARCH($I$1,표메인[[#This Row],[플레이 게임 장르]]),"")</f>
        <v/>
      </c>
      <c r="J43" s="3" t="str">
        <f>IFERROR(SEARCH($J$1,표메인[[#This Row],[플레이 게임 장르]]),"")</f>
        <v/>
      </c>
      <c r="K43" s="3" t="str">
        <f>IFERROR(SEARCH($K$1,표메인[[#This Row],[플레이 게임 장르]]),"")</f>
        <v/>
      </c>
      <c r="L43" s="3" t="str">
        <f>IFERROR(SEARCH($L$1,표메인[[#This Row],[플레이 게임 장르]]),"")</f>
        <v/>
      </c>
      <c r="M43" s="3" t="str">
        <f>IFERROR(SEARCH($M$1,표메인[[#This Row],[플레이 게임 장르]]),"")</f>
        <v/>
      </c>
      <c r="N43" s="3" t="str">
        <f>IFERROR(SEARCH($N$1,표메인[[#This Row],[플레이 게임 장르]]),"")</f>
        <v/>
      </c>
      <c r="O43" s="3" t="str">
        <f>IFERROR(SEARCH($O$1,표메인[[#This Row],[플레이 게임 장르]]),"")</f>
        <v/>
      </c>
    </row>
    <row r="44" spans="1:15" x14ac:dyDescent="0.3">
      <c r="A44" s="3" t="str">
        <f>IFERROR(SEARCH($A$1,표메인[[#This Row],[플레이 게임 장르]]),"")</f>
        <v/>
      </c>
      <c r="B44" s="3">
        <f>IFERROR(SEARCH($B$1,표메인[[#This Row],[플레이 게임 장르]]),"")</f>
        <v>6</v>
      </c>
      <c r="C44" s="3">
        <f>IFERROR(SEARCH($C$1,표메인[[#This Row],[플레이 게임 장르]]),"")</f>
        <v>1</v>
      </c>
      <c r="D44" s="3" t="str">
        <f>IFERROR(SEARCH($D$1,표메인[[#This Row],[플레이 게임 장르]]),"")</f>
        <v/>
      </c>
      <c r="E44" s="3" t="str">
        <f>IFERROR(SEARCH($E$1,표메인[[#This Row],[플레이 게임 장르]]),"")</f>
        <v/>
      </c>
      <c r="F44" s="3" t="str">
        <f>IFERROR(SEARCH($F$1,표메인[[#This Row],[플레이 게임 장르]]),"")</f>
        <v/>
      </c>
      <c r="G44" s="3" t="str">
        <f>IFERROR(SEARCH($G$1,표메인[[#This Row],[플레이 게임 장르]]),"")</f>
        <v/>
      </c>
      <c r="H44" s="3" t="str">
        <f>IFERROR(SEARCH($H$1,표메인[[#This Row],[플레이 게임 장르]]),"")</f>
        <v/>
      </c>
      <c r="I44" s="3" t="str">
        <f>IFERROR(SEARCH($I$1,표메인[[#This Row],[플레이 게임 장르]]),"")</f>
        <v/>
      </c>
      <c r="J44" s="3" t="str">
        <f>IFERROR(SEARCH($J$1,표메인[[#This Row],[플레이 게임 장르]]),"")</f>
        <v/>
      </c>
      <c r="K44" s="3" t="str">
        <f>IFERROR(SEARCH($K$1,표메인[[#This Row],[플레이 게임 장르]]),"")</f>
        <v/>
      </c>
      <c r="L44" s="3" t="str">
        <f>IFERROR(SEARCH($L$1,표메인[[#This Row],[플레이 게임 장르]]),"")</f>
        <v/>
      </c>
      <c r="M44" s="3" t="str">
        <f>IFERROR(SEARCH($M$1,표메인[[#This Row],[플레이 게임 장르]]),"")</f>
        <v/>
      </c>
      <c r="N44" s="3" t="str">
        <f>IFERROR(SEARCH($N$1,표메인[[#This Row],[플레이 게임 장르]]),"")</f>
        <v/>
      </c>
      <c r="O44" s="3" t="str">
        <f>IFERROR(SEARCH($O$1,표메인[[#This Row],[플레이 게임 장르]]),"")</f>
        <v/>
      </c>
    </row>
    <row r="45" spans="1:15" x14ac:dyDescent="0.3">
      <c r="A45" s="3" t="str">
        <f>IFERROR(SEARCH($A$1,표메인[[#This Row],[플레이 게임 장르]]),"")</f>
        <v/>
      </c>
      <c r="B45" s="3">
        <f>IFERROR(SEARCH($B$1,표메인[[#This Row],[플레이 게임 장르]]),"")</f>
        <v>6</v>
      </c>
      <c r="C45" s="3">
        <f>IFERROR(SEARCH($C$1,표메인[[#This Row],[플레이 게임 장르]]),"")</f>
        <v>1</v>
      </c>
      <c r="D45" s="3" t="str">
        <f>IFERROR(SEARCH($D$1,표메인[[#This Row],[플레이 게임 장르]]),"")</f>
        <v/>
      </c>
      <c r="E45" s="3" t="str">
        <f>IFERROR(SEARCH($E$1,표메인[[#This Row],[플레이 게임 장르]]),"")</f>
        <v/>
      </c>
      <c r="F45" s="3" t="str">
        <f>IFERROR(SEARCH($F$1,표메인[[#This Row],[플레이 게임 장르]]),"")</f>
        <v/>
      </c>
      <c r="G45" s="3" t="str">
        <f>IFERROR(SEARCH($G$1,표메인[[#This Row],[플레이 게임 장르]]),"")</f>
        <v/>
      </c>
      <c r="H45" s="3" t="str">
        <f>IFERROR(SEARCH($H$1,표메인[[#This Row],[플레이 게임 장르]]),"")</f>
        <v/>
      </c>
      <c r="I45" s="3" t="str">
        <f>IFERROR(SEARCH($I$1,표메인[[#This Row],[플레이 게임 장르]]),"")</f>
        <v/>
      </c>
      <c r="J45" s="3" t="str">
        <f>IFERROR(SEARCH($J$1,표메인[[#This Row],[플레이 게임 장르]]),"")</f>
        <v/>
      </c>
      <c r="K45" s="3" t="str">
        <f>IFERROR(SEARCH($K$1,표메인[[#This Row],[플레이 게임 장르]]),"")</f>
        <v/>
      </c>
      <c r="L45" s="3" t="str">
        <f>IFERROR(SEARCH($L$1,표메인[[#This Row],[플레이 게임 장르]]),"")</f>
        <v/>
      </c>
      <c r="M45" s="3" t="str">
        <f>IFERROR(SEARCH($M$1,표메인[[#This Row],[플레이 게임 장르]]),"")</f>
        <v/>
      </c>
      <c r="N45" s="3" t="str">
        <f>IFERROR(SEARCH($N$1,표메인[[#This Row],[플레이 게임 장르]]),"")</f>
        <v/>
      </c>
      <c r="O45" s="3" t="str">
        <f>IFERROR(SEARCH($O$1,표메인[[#This Row],[플레이 게임 장르]]),"")</f>
        <v/>
      </c>
    </row>
    <row r="46" spans="1:15" x14ac:dyDescent="0.3">
      <c r="A46" s="3" t="str">
        <f>IFERROR(SEARCH($A$1,표메인[[#This Row],[플레이 게임 장르]]),"")</f>
        <v/>
      </c>
      <c r="B46" s="3">
        <f>IFERROR(SEARCH($B$1,표메인[[#This Row],[플레이 게임 장르]]),"")</f>
        <v>6</v>
      </c>
      <c r="C46" s="3">
        <f>IFERROR(SEARCH($C$1,표메인[[#This Row],[플레이 게임 장르]]),"")</f>
        <v>1</v>
      </c>
      <c r="D46" s="3" t="str">
        <f>IFERROR(SEARCH($D$1,표메인[[#This Row],[플레이 게임 장르]]),"")</f>
        <v/>
      </c>
      <c r="E46" s="3" t="str">
        <f>IFERROR(SEARCH($E$1,표메인[[#This Row],[플레이 게임 장르]]),"")</f>
        <v/>
      </c>
      <c r="F46" s="3" t="str">
        <f>IFERROR(SEARCH($F$1,표메인[[#This Row],[플레이 게임 장르]]),"")</f>
        <v/>
      </c>
      <c r="G46" s="3" t="str">
        <f>IFERROR(SEARCH($G$1,표메인[[#This Row],[플레이 게임 장르]]),"")</f>
        <v/>
      </c>
      <c r="H46" s="3" t="str">
        <f>IFERROR(SEARCH($H$1,표메인[[#This Row],[플레이 게임 장르]]),"")</f>
        <v/>
      </c>
      <c r="I46" s="3" t="str">
        <f>IFERROR(SEARCH($I$1,표메인[[#This Row],[플레이 게임 장르]]),"")</f>
        <v/>
      </c>
      <c r="J46" s="3" t="str">
        <f>IFERROR(SEARCH($J$1,표메인[[#This Row],[플레이 게임 장르]]),"")</f>
        <v/>
      </c>
      <c r="K46" s="3" t="str">
        <f>IFERROR(SEARCH($K$1,표메인[[#This Row],[플레이 게임 장르]]),"")</f>
        <v/>
      </c>
      <c r="L46" s="3" t="str">
        <f>IFERROR(SEARCH($L$1,표메인[[#This Row],[플레이 게임 장르]]),"")</f>
        <v/>
      </c>
      <c r="M46" s="3" t="str">
        <f>IFERROR(SEARCH($M$1,표메인[[#This Row],[플레이 게임 장르]]),"")</f>
        <v/>
      </c>
      <c r="N46" s="3" t="str">
        <f>IFERROR(SEARCH($N$1,표메인[[#This Row],[플레이 게임 장르]]),"")</f>
        <v/>
      </c>
      <c r="O46" s="3" t="str">
        <f>IFERROR(SEARCH($O$1,표메인[[#This Row],[플레이 게임 장르]]),"")</f>
        <v/>
      </c>
    </row>
    <row r="47" spans="1:15" x14ac:dyDescent="0.3">
      <c r="A47" s="3" t="str">
        <f>IFERROR(SEARCH($A$1,표메인[[#This Row],[플레이 게임 장르]]),"")</f>
        <v/>
      </c>
      <c r="B47" s="3">
        <f>IFERROR(SEARCH($B$1,표메인[[#This Row],[플레이 게임 장르]]),"")</f>
        <v>6</v>
      </c>
      <c r="C47" s="3">
        <f>IFERROR(SEARCH($C$1,표메인[[#This Row],[플레이 게임 장르]]),"")</f>
        <v>1</v>
      </c>
      <c r="D47" s="3" t="str">
        <f>IFERROR(SEARCH($D$1,표메인[[#This Row],[플레이 게임 장르]]),"")</f>
        <v/>
      </c>
      <c r="E47" s="3" t="str">
        <f>IFERROR(SEARCH($E$1,표메인[[#This Row],[플레이 게임 장르]]),"")</f>
        <v/>
      </c>
      <c r="F47" s="3" t="str">
        <f>IFERROR(SEARCH($F$1,표메인[[#This Row],[플레이 게임 장르]]),"")</f>
        <v/>
      </c>
      <c r="G47" s="3" t="str">
        <f>IFERROR(SEARCH($G$1,표메인[[#This Row],[플레이 게임 장르]]),"")</f>
        <v/>
      </c>
      <c r="H47" s="3" t="str">
        <f>IFERROR(SEARCH($H$1,표메인[[#This Row],[플레이 게임 장르]]),"")</f>
        <v/>
      </c>
      <c r="I47" s="3" t="str">
        <f>IFERROR(SEARCH($I$1,표메인[[#This Row],[플레이 게임 장르]]),"")</f>
        <v/>
      </c>
      <c r="J47" s="3" t="str">
        <f>IFERROR(SEARCH($J$1,표메인[[#This Row],[플레이 게임 장르]]),"")</f>
        <v/>
      </c>
      <c r="K47" s="3" t="str">
        <f>IFERROR(SEARCH($K$1,표메인[[#This Row],[플레이 게임 장르]]),"")</f>
        <v/>
      </c>
      <c r="L47" s="3" t="str">
        <f>IFERROR(SEARCH($L$1,표메인[[#This Row],[플레이 게임 장르]]),"")</f>
        <v/>
      </c>
      <c r="M47" s="3" t="str">
        <f>IFERROR(SEARCH($M$1,표메인[[#This Row],[플레이 게임 장르]]),"")</f>
        <v/>
      </c>
      <c r="N47" s="3" t="str">
        <f>IFERROR(SEARCH($N$1,표메인[[#This Row],[플레이 게임 장르]]),"")</f>
        <v/>
      </c>
      <c r="O47" s="3" t="str">
        <f>IFERROR(SEARCH($O$1,표메인[[#This Row],[플레이 게임 장르]]),"")</f>
        <v/>
      </c>
    </row>
    <row r="48" spans="1:15" x14ac:dyDescent="0.3">
      <c r="A48" s="3" t="str">
        <f>IFERROR(SEARCH($A$1,표메인[[#This Row],[플레이 게임 장르]]),"")</f>
        <v/>
      </c>
      <c r="B48" s="3">
        <f>IFERROR(SEARCH($B$1,표메인[[#This Row],[플레이 게임 장르]]),"")</f>
        <v>6</v>
      </c>
      <c r="C48" s="3">
        <f>IFERROR(SEARCH($C$1,표메인[[#This Row],[플레이 게임 장르]]),"")</f>
        <v>1</v>
      </c>
      <c r="D48" s="3" t="str">
        <f>IFERROR(SEARCH($D$1,표메인[[#This Row],[플레이 게임 장르]]),"")</f>
        <v/>
      </c>
      <c r="E48" s="3" t="str">
        <f>IFERROR(SEARCH($E$1,표메인[[#This Row],[플레이 게임 장르]]),"")</f>
        <v/>
      </c>
      <c r="F48" s="3" t="str">
        <f>IFERROR(SEARCH($F$1,표메인[[#This Row],[플레이 게임 장르]]),"")</f>
        <v/>
      </c>
      <c r="G48" s="3" t="str">
        <f>IFERROR(SEARCH($G$1,표메인[[#This Row],[플레이 게임 장르]]),"")</f>
        <v/>
      </c>
      <c r="H48" s="3" t="str">
        <f>IFERROR(SEARCH($H$1,표메인[[#This Row],[플레이 게임 장르]]),"")</f>
        <v/>
      </c>
      <c r="I48" s="3" t="str">
        <f>IFERROR(SEARCH($I$1,표메인[[#This Row],[플레이 게임 장르]]),"")</f>
        <v/>
      </c>
      <c r="J48" s="3" t="str">
        <f>IFERROR(SEARCH($J$1,표메인[[#This Row],[플레이 게임 장르]]),"")</f>
        <v/>
      </c>
      <c r="K48" s="3" t="str">
        <f>IFERROR(SEARCH($K$1,표메인[[#This Row],[플레이 게임 장르]]),"")</f>
        <v/>
      </c>
      <c r="L48" s="3" t="str">
        <f>IFERROR(SEARCH($L$1,표메인[[#This Row],[플레이 게임 장르]]),"")</f>
        <v/>
      </c>
      <c r="M48" s="3" t="str">
        <f>IFERROR(SEARCH($M$1,표메인[[#This Row],[플레이 게임 장르]]),"")</f>
        <v/>
      </c>
      <c r="N48" s="3" t="str">
        <f>IFERROR(SEARCH($N$1,표메인[[#This Row],[플레이 게임 장르]]),"")</f>
        <v/>
      </c>
      <c r="O48" s="3" t="str">
        <f>IFERROR(SEARCH($O$1,표메인[[#This Row],[플레이 게임 장르]]),"")</f>
        <v/>
      </c>
    </row>
    <row r="49" spans="1:15" x14ac:dyDescent="0.3">
      <c r="A49" s="3" t="str">
        <f>IFERROR(SEARCH($A$1,표메인[[#This Row],[플레이 게임 장르]]),"")</f>
        <v/>
      </c>
      <c r="B49" s="3">
        <f>IFERROR(SEARCH($B$1,표메인[[#This Row],[플레이 게임 장르]]),"")</f>
        <v>6</v>
      </c>
      <c r="C49" s="3">
        <f>IFERROR(SEARCH($C$1,표메인[[#This Row],[플레이 게임 장르]]),"")</f>
        <v>1</v>
      </c>
      <c r="D49" s="3" t="str">
        <f>IFERROR(SEARCH($D$1,표메인[[#This Row],[플레이 게임 장르]]),"")</f>
        <v/>
      </c>
      <c r="E49" s="3" t="str">
        <f>IFERROR(SEARCH($E$1,표메인[[#This Row],[플레이 게임 장르]]),"")</f>
        <v/>
      </c>
      <c r="F49" s="3" t="str">
        <f>IFERROR(SEARCH($F$1,표메인[[#This Row],[플레이 게임 장르]]),"")</f>
        <v/>
      </c>
      <c r="G49" s="3" t="str">
        <f>IFERROR(SEARCH($G$1,표메인[[#This Row],[플레이 게임 장르]]),"")</f>
        <v/>
      </c>
      <c r="H49" s="3" t="str">
        <f>IFERROR(SEARCH($H$1,표메인[[#This Row],[플레이 게임 장르]]),"")</f>
        <v/>
      </c>
      <c r="I49" s="3" t="str">
        <f>IFERROR(SEARCH($I$1,표메인[[#This Row],[플레이 게임 장르]]),"")</f>
        <v/>
      </c>
      <c r="J49" s="3" t="str">
        <f>IFERROR(SEARCH($J$1,표메인[[#This Row],[플레이 게임 장르]]),"")</f>
        <v/>
      </c>
      <c r="K49" s="3" t="str">
        <f>IFERROR(SEARCH($K$1,표메인[[#This Row],[플레이 게임 장르]]),"")</f>
        <v/>
      </c>
      <c r="L49" s="3" t="str">
        <f>IFERROR(SEARCH($L$1,표메인[[#This Row],[플레이 게임 장르]]),"")</f>
        <v/>
      </c>
      <c r="M49" s="3" t="str">
        <f>IFERROR(SEARCH($M$1,표메인[[#This Row],[플레이 게임 장르]]),"")</f>
        <v/>
      </c>
      <c r="N49" s="3" t="str">
        <f>IFERROR(SEARCH($N$1,표메인[[#This Row],[플레이 게임 장르]]),"")</f>
        <v/>
      </c>
      <c r="O49" s="3" t="str">
        <f>IFERROR(SEARCH($O$1,표메인[[#This Row],[플레이 게임 장르]]),"")</f>
        <v/>
      </c>
    </row>
    <row r="50" spans="1:15" x14ac:dyDescent="0.3">
      <c r="A50" s="3" t="str">
        <f>IFERROR(SEARCH($A$1,표메인[[#This Row],[플레이 게임 장르]]),"")</f>
        <v/>
      </c>
      <c r="B50" s="3">
        <f>IFERROR(SEARCH($B$1,표메인[[#This Row],[플레이 게임 장르]]),"")</f>
        <v>6</v>
      </c>
      <c r="C50" s="3">
        <f>IFERROR(SEARCH($C$1,표메인[[#This Row],[플레이 게임 장르]]),"")</f>
        <v>1</v>
      </c>
      <c r="D50" s="3">
        <f>IFERROR(SEARCH($D$1,표메인[[#This Row],[플레이 게임 장르]]),"")</f>
        <v>11</v>
      </c>
      <c r="E50" s="3" t="str">
        <f>IFERROR(SEARCH($E$1,표메인[[#This Row],[플레이 게임 장르]]),"")</f>
        <v/>
      </c>
      <c r="F50" s="3" t="str">
        <f>IFERROR(SEARCH($F$1,표메인[[#This Row],[플레이 게임 장르]]),"")</f>
        <v/>
      </c>
      <c r="G50" s="3" t="str">
        <f>IFERROR(SEARCH($G$1,표메인[[#This Row],[플레이 게임 장르]]),"")</f>
        <v/>
      </c>
      <c r="H50" s="3" t="str">
        <f>IFERROR(SEARCH($H$1,표메인[[#This Row],[플레이 게임 장르]]),"")</f>
        <v/>
      </c>
      <c r="I50" s="3" t="str">
        <f>IFERROR(SEARCH($I$1,표메인[[#This Row],[플레이 게임 장르]]),"")</f>
        <v/>
      </c>
      <c r="J50" s="3" t="str">
        <f>IFERROR(SEARCH($J$1,표메인[[#This Row],[플레이 게임 장르]]),"")</f>
        <v/>
      </c>
      <c r="K50" s="3" t="str">
        <f>IFERROR(SEARCH($K$1,표메인[[#This Row],[플레이 게임 장르]]),"")</f>
        <v/>
      </c>
      <c r="L50" s="3" t="str">
        <f>IFERROR(SEARCH($L$1,표메인[[#This Row],[플레이 게임 장르]]),"")</f>
        <v/>
      </c>
      <c r="M50" s="3" t="str">
        <f>IFERROR(SEARCH($M$1,표메인[[#This Row],[플레이 게임 장르]]),"")</f>
        <v/>
      </c>
      <c r="N50" s="3" t="str">
        <f>IFERROR(SEARCH($N$1,표메인[[#This Row],[플레이 게임 장르]]),"")</f>
        <v/>
      </c>
      <c r="O50" s="3" t="str">
        <f>IFERROR(SEARCH($O$1,표메인[[#This Row],[플레이 게임 장르]]),"")</f>
        <v/>
      </c>
    </row>
    <row r="51" spans="1:15" x14ac:dyDescent="0.3">
      <c r="A51" s="3" t="str">
        <f>IFERROR(SEARCH($A$1,표메인[[#This Row],[플레이 게임 장르]]),"")</f>
        <v/>
      </c>
      <c r="B51" s="3" t="str">
        <f>IFERROR(SEARCH($B$1,표메인[[#This Row],[플레이 게임 장르]]),"")</f>
        <v/>
      </c>
      <c r="C51" s="3">
        <f>IFERROR(SEARCH($C$1,표메인[[#This Row],[플레이 게임 장르]]),"")</f>
        <v>1</v>
      </c>
      <c r="D51" s="3">
        <f>IFERROR(SEARCH($D$1,표메인[[#This Row],[플레이 게임 장르]]),"")</f>
        <v>6</v>
      </c>
      <c r="E51" s="3" t="str">
        <f>IFERROR(SEARCH($E$1,표메인[[#This Row],[플레이 게임 장르]]),"")</f>
        <v/>
      </c>
      <c r="F51" s="3" t="str">
        <f>IFERROR(SEARCH($F$1,표메인[[#This Row],[플레이 게임 장르]]),"")</f>
        <v/>
      </c>
      <c r="G51" s="3" t="str">
        <f>IFERROR(SEARCH($G$1,표메인[[#This Row],[플레이 게임 장르]]),"")</f>
        <v/>
      </c>
      <c r="H51" s="3" t="str">
        <f>IFERROR(SEARCH($H$1,표메인[[#This Row],[플레이 게임 장르]]),"")</f>
        <v/>
      </c>
      <c r="I51" s="3" t="str">
        <f>IFERROR(SEARCH($I$1,표메인[[#This Row],[플레이 게임 장르]]),"")</f>
        <v/>
      </c>
      <c r="J51" s="3" t="str">
        <f>IFERROR(SEARCH($J$1,표메인[[#This Row],[플레이 게임 장르]]),"")</f>
        <v/>
      </c>
      <c r="K51" s="3" t="str">
        <f>IFERROR(SEARCH($K$1,표메인[[#This Row],[플레이 게임 장르]]),"")</f>
        <v/>
      </c>
      <c r="L51" s="3" t="str">
        <f>IFERROR(SEARCH($L$1,표메인[[#This Row],[플레이 게임 장르]]),"")</f>
        <v/>
      </c>
      <c r="M51" s="3" t="str">
        <f>IFERROR(SEARCH($M$1,표메인[[#This Row],[플레이 게임 장르]]),"")</f>
        <v/>
      </c>
      <c r="N51" s="3" t="str">
        <f>IFERROR(SEARCH($N$1,표메인[[#This Row],[플레이 게임 장르]]),"")</f>
        <v/>
      </c>
      <c r="O51" s="3" t="str">
        <f>IFERROR(SEARCH($O$1,표메인[[#This Row],[플레이 게임 장르]]),"")</f>
        <v/>
      </c>
    </row>
    <row r="52" spans="1:15" x14ac:dyDescent="0.3">
      <c r="A52" s="3" t="str">
        <f>IFERROR(SEARCH($A$1,표메인[[#This Row],[플레이 게임 장르]]),"")</f>
        <v/>
      </c>
      <c r="B52" s="3" t="str">
        <f>IFERROR(SEARCH($B$1,표메인[[#This Row],[플레이 게임 장르]]),"")</f>
        <v/>
      </c>
      <c r="C52" s="3">
        <f>IFERROR(SEARCH($C$1,표메인[[#This Row],[플레이 게임 장르]]),"")</f>
        <v>1</v>
      </c>
      <c r="D52" s="3">
        <f>IFERROR(SEARCH($D$1,표메인[[#This Row],[플레이 게임 장르]]),"")</f>
        <v>6</v>
      </c>
      <c r="E52" s="3">
        <f>IFERROR(SEARCH($E$1,표메인[[#This Row],[플레이 게임 장르]]),"")</f>
        <v>11</v>
      </c>
      <c r="F52" s="3">
        <f>IFERROR(SEARCH($F$1,표메인[[#This Row],[플레이 게임 장르]]),"")</f>
        <v>22</v>
      </c>
      <c r="G52" s="3" t="str">
        <f>IFERROR(SEARCH($G$1,표메인[[#This Row],[플레이 게임 장르]]),"")</f>
        <v/>
      </c>
      <c r="H52" s="3" t="str">
        <f>IFERROR(SEARCH($H$1,표메인[[#This Row],[플레이 게임 장르]]),"")</f>
        <v/>
      </c>
      <c r="I52" s="3" t="str">
        <f>IFERROR(SEARCH($I$1,표메인[[#This Row],[플레이 게임 장르]]),"")</f>
        <v/>
      </c>
      <c r="J52" s="3" t="str">
        <f>IFERROR(SEARCH($J$1,표메인[[#This Row],[플레이 게임 장르]]),"")</f>
        <v/>
      </c>
      <c r="K52" s="3" t="str">
        <f>IFERROR(SEARCH($K$1,표메인[[#This Row],[플레이 게임 장르]]),"")</f>
        <v/>
      </c>
      <c r="L52" s="3" t="str">
        <f>IFERROR(SEARCH($L$1,표메인[[#This Row],[플레이 게임 장르]]),"")</f>
        <v/>
      </c>
      <c r="M52" s="3" t="str">
        <f>IFERROR(SEARCH($M$1,표메인[[#This Row],[플레이 게임 장르]]),"")</f>
        <v/>
      </c>
      <c r="N52" s="3" t="str">
        <f>IFERROR(SEARCH($N$1,표메인[[#This Row],[플레이 게임 장르]]),"")</f>
        <v/>
      </c>
      <c r="O52" s="3" t="str">
        <f>IFERROR(SEARCH($O$1,표메인[[#This Row],[플레이 게임 장르]]),"")</f>
        <v/>
      </c>
    </row>
    <row r="53" spans="1:15" x14ac:dyDescent="0.3">
      <c r="A53" s="3" t="str">
        <f>IFERROR(SEARCH($A$1,표메인[[#This Row],[플레이 게임 장르]]),"")</f>
        <v/>
      </c>
      <c r="B53" s="3" t="str">
        <f>IFERROR(SEARCH($B$1,표메인[[#This Row],[플레이 게임 장르]]),"")</f>
        <v/>
      </c>
      <c r="C53" s="3" t="str">
        <f>IFERROR(SEARCH($C$1,표메인[[#This Row],[플레이 게임 장르]]),"")</f>
        <v/>
      </c>
      <c r="D53" s="3" t="str">
        <f>IFERROR(SEARCH($D$1,표메인[[#This Row],[플레이 게임 장르]]),"")</f>
        <v/>
      </c>
      <c r="E53" s="3" t="str">
        <f>IFERROR(SEARCH($E$1,표메인[[#This Row],[플레이 게임 장르]]),"")</f>
        <v/>
      </c>
      <c r="F53" s="3" t="str">
        <f>IFERROR(SEARCH($F$1,표메인[[#This Row],[플레이 게임 장르]]),"")</f>
        <v/>
      </c>
      <c r="G53" s="3">
        <f>IFERROR(SEARCH($G$1,표메인[[#This Row],[플레이 게임 장르]]),"")</f>
        <v>1</v>
      </c>
      <c r="H53" s="3" t="str">
        <f>IFERROR(SEARCH($H$1,표메인[[#This Row],[플레이 게임 장르]]),"")</f>
        <v/>
      </c>
      <c r="I53" s="3" t="str">
        <f>IFERROR(SEARCH($I$1,표메인[[#This Row],[플레이 게임 장르]]),"")</f>
        <v/>
      </c>
      <c r="J53" s="3" t="str">
        <f>IFERROR(SEARCH($J$1,표메인[[#This Row],[플레이 게임 장르]]),"")</f>
        <v/>
      </c>
      <c r="K53" s="3" t="str">
        <f>IFERROR(SEARCH($K$1,표메인[[#This Row],[플레이 게임 장르]]),"")</f>
        <v/>
      </c>
      <c r="L53" s="3" t="str">
        <f>IFERROR(SEARCH($L$1,표메인[[#This Row],[플레이 게임 장르]]),"")</f>
        <v/>
      </c>
      <c r="M53" s="3" t="str">
        <f>IFERROR(SEARCH($M$1,표메인[[#This Row],[플레이 게임 장르]]),"")</f>
        <v/>
      </c>
      <c r="N53" s="3" t="str">
        <f>IFERROR(SEARCH($N$1,표메인[[#This Row],[플레이 게임 장르]]),"")</f>
        <v/>
      </c>
      <c r="O53" s="3" t="str">
        <f>IFERROR(SEARCH($O$1,표메인[[#This Row],[플레이 게임 장르]]),"")</f>
        <v/>
      </c>
    </row>
    <row r="54" spans="1:15" x14ac:dyDescent="0.3">
      <c r="A54" s="3" t="str">
        <f>IFERROR(SEARCH($A$1,표메인[[#This Row],[플레이 게임 장르]]),"")</f>
        <v/>
      </c>
      <c r="B54" s="3" t="str">
        <f>IFERROR(SEARCH($B$1,표메인[[#This Row],[플레이 게임 장르]]),"")</f>
        <v/>
      </c>
      <c r="C54" s="3" t="str">
        <f>IFERROR(SEARCH($C$1,표메인[[#This Row],[플레이 게임 장르]]),"")</f>
        <v/>
      </c>
      <c r="D54" s="3" t="str">
        <f>IFERROR(SEARCH($D$1,표메인[[#This Row],[플레이 게임 장르]]),"")</f>
        <v/>
      </c>
      <c r="E54" s="3">
        <f>IFERROR(SEARCH($E$1,표메인[[#This Row],[플레이 게임 장르]]),"")</f>
        <v>1</v>
      </c>
      <c r="F54" s="3">
        <f>IFERROR(SEARCH($F$1,표메인[[#This Row],[플레이 게임 장르]]),"")</f>
        <v>12</v>
      </c>
      <c r="G54" s="3" t="str">
        <f>IFERROR(SEARCH($G$1,표메인[[#This Row],[플레이 게임 장르]]),"")</f>
        <v/>
      </c>
      <c r="H54" s="3" t="str">
        <f>IFERROR(SEARCH($H$1,표메인[[#This Row],[플레이 게임 장르]]),"")</f>
        <v/>
      </c>
      <c r="I54" s="3" t="str">
        <f>IFERROR(SEARCH($I$1,표메인[[#This Row],[플레이 게임 장르]]),"")</f>
        <v/>
      </c>
      <c r="J54" s="3" t="str">
        <f>IFERROR(SEARCH($J$1,표메인[[#This Row],[플레이 게임 장르]]),"")</f>
        <v/>
      </c>
      <c r="K54" s="3" t="str">
        <f>IFERROR(SEARCH($K$1,표메인[[#This Row],[플레이 게임 장르]]),"")</f>
        <v/>
      </c>
      <c r="L54" s="3" t="str">
        <f>IFERROR(SEARCH($L$1,표메인[[#This Row],[플레이 게임 장르]]),"")</f>
        <v/>
      </c>
      <c r="M54" s="3" t="str">
        <f>IFERROR(SEARCH($M$1,표메인[[#This Row],[플레이 게임 장르]]),"")</f>
        <v/>
      </c>
      <c r="N54" s="3" t="str">
        <f>IFERROR(SEARCH($N$1,표메인[[#This Row],[플레이 게임 장르]]),"")</f>
        <v/>
      </c>
      <c r="O54" s="3" t="str">
        <f>IFERROR(SEARCH($O$1,표메인[[#This Row],[플레이 게임 장르]]),"")</f>
        <v/>
      </c>
    </row>
    <row r="55" spans="1:15" x14ac:dyDescent="0.3">
      <c r="A55" s="3">
        <f>IFERROR(SEARCH($A$1,표메인[[#This Row],[플레이 게임 장르]]),"")</f>
        <v>1</v>
      </c>
      <c r="B55" s="3" t="str">
        <f>IFERROR(SEARCH($B$1,표메인[[#This Row],[플레이 게임 장르]]),"")</f>
        <v/>
      </c>
      <c r="C55" s="3" t="str">
        <f>IFERROR(SEARCH($C$1,표메인[[#This Row],[플레이 게임 장르]]),"")</f>
        <v/>
      </c>
      <c r="D55" s="3" t="str">
        <f>IFERROR(SEARCH($D$1,표메인[[#This Row],[플레이 게임 장르]]),"")</f>
        <v/>
      </c>
      <c r="E55" s="3" t="str">
        <f>IFERROR(SEARCH($E$1,표메인[[#This Row],[플레이 게임 장르]]),"")</f>
        <v/>
      </c>
      <c r="F55" s="3" t="str">
        <f>IFERROR(SEARCH($F$1,표메인[[#This Row],[플레이 게임 장르]]),"")</f>
        <v/>
      </c>
      <c r="G55" s="3" t="str">
        <f>IFERROR(SEARCH($G$1,표메인[[#This Row],[플레이 게임 장르]]),"")</f>
        <v/>
      </c>
      <c r="H55" s="3" t="str">
        <f>IFERROR(SEARCH($H$1,표메인[[#This Row],[플레이 게임 장르]]),"")</f>
        <v/>
      </c>
      <c r="I55" s="3" t="str">
        <f>IFERROR(SEARCH($I$1,표메인[[#This Row],[플레이 게임 장르]]),"")</f>
        <v/>
      </c>
      <c r="J55" s="3" t="str">
        <f>IFERROR(SEARCH($J$1,표메인[[#This Row],[플레이 게임 장르]]),"")</f>
        <v/>
      </c>
      <c r="K55" s="3" t="str">
        <f>IFERROR(SEARCH($K$1,표메인[[#This Row],[플레이 게임 장르]]),"")</f>
        <v/>
      </c>
      <c r="L55" s="3" t="str">
        <f>IFERROR(SEARCH($L$1,표메인[[#This Row],[플레이 게임 장르]]),"")</f>
        <v/>
      </c>
      <c r="M55" s="3" t="str">
        <f>IFERROR(SEARCH($M$1,표메인[[#This Row],[플레이 게임 장르]]),"")</f>
        <v/>
      </c>
      <c r="N55" s="3" t="str">
        <f>IFERROR(SEARCH($N$1,표메인[[#This Row],[플레이 게임 장르]]),"")</f>
        <v/>
      </c>
      <c r="O55" s="3" t="str">
        <f>IFERROR(SEARCH($O$1,표메인[[#This Row],[플레이 게임 장르]]),"")</f>
        <v/>
      </c>
    </row>
    <row r="56" spans="1:15" x14ac:dyDescent="0.3">
      <c r="A56" s="3">
        <f>IFERROR(SEARCH($A$1,표메인[[#This Row],[플레이 게임 장르]]),"")</f>
        <v>1</v>
      </c>
      <c r="B56" s="3" t="str">
        <f>IFERROR(SEARCH($B$1,표메인[[#This Row],[플레이 게임 장르]]),"")</f>
        <v/>
      </c>
      <c r="C56" s="3" t="str">
        <f>IFERROR(SEARCH($C$1,표메인[[#This Row],[플레이 게임 장르]]),"")</f>
        <v/>
      </c>
      <c r="D56" s="3" t="str">
        <f>IFERROR(SEARCH($D$1,표메인[[#This Row],[플레이 게임 장르]]),"")</f>
        <v/>
      </c>
      <c r="E56" s="3" t="str">
        <f>IFERROR(SEARCH($E$1,표메인[[#This Row],[플레이 게임 장르]]),"")</f>
        <v/>
      </c>
      <c r="F56" s="3" t="str">
        <f>IFERROR(SEARCH($F$1,표메인[[#This Row],[플레이 게임 장르]]),"")</f>
        <v/>
      </c>
      <c r="G56" s="3" t="str">
        <f>IFERROR(SEARCH($G$1,표메인[[#This Row],[플레이 게임 장르]]),"")</f>
        <v/>
      </c>
      <c r="H56" s="3" t="str">
        <f>IFERROR(SEARCH($H$1,표메인[[#This Row],[플레이 게임 장르]]),"")</f>
        <v/>
      </c>
      <c r="I56" s="3" t="str">
        <f>IFERROR(SEARCH($I$1,표메인[[#This Row],[플레이 게임 장르]]),"")</f>
        <v/>
      </c>
      <c r="J56" s="3" t="str">
        <f>IFERROR(SEARCH($J$1,표메인[[#This Row],[플레이 게임 장르]]),"")</f>
        <v/>
      </c>
      <c r="K56" s="3" t="str">
        <f>IFERROR(SEARCH($K$1,표메인[[#This Row],[플레이 게임 장르]]),"")</f>
        <v/>
      </c>
      <c r="L56" s="3" t="str">
        <f>IFERROR(SEARCH($L$1,표메인[[#This Row],[플레이 게임 장르]]),"")</f>
        <v/>
      </c>
      <c r="M56" s="3" t="str">
        <f>IFERROR(SEARCH($M$1,표메인[[#This Row],[플레이 게임 장르]]),"")</f>
        <v/>
      </c>
      <c r="N56" s="3" t="str">
        <f>IFERROR(SEARCH($N$1,표메인[[#This Row],[플레이 게임 장르]]),"")</f>
        <v/>
      </c>
      <c r="O56" s="3" t="str">
        <f>IFERROR(SEARCH($O$1,표메인[[#This Row],[플레이 게임 장르]]),"")</f>
        <v/>
      </c>
    </row>
    <row r="57" spans="1:15" x14ac:dyDescent="0.3">
      <c r="A57" s="3">
        <f>IFERROR(SEARCH($A$1,표메인[[#This Row],[플레이 게임 장르]]),"")</f>
        <v>1</v>
      </c>
      <c r="B57" s="3">
        <f>IFERROR(SEARCH($B$1,표메인[[#This Row],[플레이 게임 장르]]),"")</f>
        <v>6</v>
      </c>
      <c r="C57" s="3" t="str">
        <f>IFERROR(SEARCH($C$1,표메인[[#This Row],[플레이 게임 장르]]),"")</f>
        <v/>
      </c>
      <c r="D57" s="3" t="str">
        <f>IFERROR(SEARCH($D$1,표메인[[#This Row],[플레이 게임 장르]]),"")</f>
        <v/>
      </c>
      <c r="E57" s="3" t="str">
        <f>IFERROR(SEARCH($E$1,표메인[[#This Row],[플레이 게임 장르]]),"")</f>
        <v/>
      </c>
      <c r="F57" s="3" t="str">
        <f>IFERROR(SEARCH($F$1,표메인[[#This Row],[플레이 게임 장르]]),"")</f>
        <v/>
      </c>
      <c r="G57" s="3" t="str">
        <f>IFERROR(SEARCH($G$1,표메인[[#This Row],[플레이 게임 장르]]),"")</f>
        <v/>
      </c>
      <c r="H57" s="3" t="str">
        <f>IFERROR(SEARCH($H$1,표메인[[#This Row],[플레이 게임 장르]]),"")</f>
        <v/>
      </c>
      <c r="I57" s="3" t="str">
        <f>IFERROR(SEARCH($I$1,표메인[[#This Row],[플레이 게임 장르]]),"")</f>
        <v/>
      </c>
      <c r="J57" s="3" t="str">
        <f>IFERROR(SEARCH($J$1,표메인[[#This Row],[플레이 게임 장르]]),"")</f>
        <v/>
      </c>
      <c r="K57" s="3" t="str">
        <f>IFERROR(SEARCH($K$1,표메인[[#This Row],[플레이 게임 장르]]),"")</f>
        <v/>
      </c>
      <c r="L57" s="3" t="str">
        <f>IFERROR(SEARCH($L$1,표메인[[#This Row],[플레이 게임 장르]]),"")</f>
        <v/>
      </c>
      <c r="M57" s="3" t="str">
        <f>IFERROR(SEARCH($M$1,표메인[[#This Row],[플레이 게임 장르]]),"")</f>
        <v/>
      </c>
      <c r="N57" s="3" t="str">
        <f>IFERROR(SEARCH($N$1,표메인[[#This Row],[플레이 게임 장르]]),"")</f>
        <v/>
      </c>
      <c r="O57" s="3" t="str">
        <f>IFERROR(SEARCH($O$1,표메인[[#This Row],[플레이 게임 장르]]),"")</f>
        <v/>
      </c>
    </row>
    <row r="58" spans="1:15" x14ac:dyDescent="0.3">
      <c r="A58" s="3">
        <f>IFERROR(SEARCH($A$1,표메인[[#This Row],[플레이 게임 장르]]),"")</f>
        <v>1</v>
      </c>
      <c r="B58" s="3">
        <f>IFERROR(SEARCH($B$1,표메인[[#This Row],[플레이 게임 장르]]),"")</f>
        <v>6</v>
      </c>
      <c r="C58" s="3" t="str">
        <f>IFERROR(SEARCH($C$1,표메인[[#This Row],[플레이 게임 장르]]),"")</f>
        <v/>
      </c>
      <c r="D58" s="3" t="str">
        <f>IFERROR(SEARCH($D$1,표메인[[#This Row],[플레이 게임 장르]]),"")</f>
        <v/>
      </c>
      <c r="E58" s="3" t="str">
        <f>IFERROR(SEARCH($E$1,표메인[[#This Row],[플레이 게임 장르]]),"")</f>
        <v/>
      </c>
      <c r="F58" s="3" t="str">
        <f>IFERROR(SEARCH($F$1,표메인[[#This Row],[플레이 게임 장르]]),"")</f>
        <v/>
      </c>
      <c r="G58" s="3" t="str">
        <f>IFERROR(SEARCH($G$1,표메인[[#This Row],[플레이 게임 장르]]),"")</f>
        <v/>
      </c>
      <c r="H58" s="3" t="str">
        <f>IFERROR(SEARCH($H$1,표메인[[#This Row],[플레이 게임 장르]]),"")</f>
        <v/>
      </c>
      <c r="I58" s="3" t="str">
        <f>IFERROR(SEARCH($I$1,표메인[[#This Row],[플레이 게임 장르]]),"")</f>
        <v/>
      </c>
      <c r="J58" s="3" t="str">
        <f>IFERROR(SEARCH($J$1,표메인[[#This Row],[플레이 게임 장르]]),"")</f>
        <v/>
      </c>
      <c r="K58" s="3" t="str">
        <f>IFERROR(SEARCH($K$1,표메인[[#This Row],[플레이 게임 장르]]),"")</f>
        <v/>
      </c>
      <c r="L58" s="3" t="str">
        <f>IFERROR(SEARCH($L$1,표메인[[#This Row],[플레이 게임 장르]]),"")</f>
        <v/>
      </c>
      <c r="M58" s="3" t="str">
        <f>IFERROR(SEARCH($M$1,표메인[[#This Row],[플레이 게임 장르]]),"")</f>
        <v/>
      </c>
      <c r="N58" s="3" t="str">
        <f>IFERROR(SEARCH($N$1,표메인[[#This Row],[플레이 게임 장르]]),"")</f>
        <v/>
      </c>
      <c r="O58" s="3" t="str">
        <f>IFERROR(SEARCH($O$1,표메인[[#This Row],[플레이 게임 장르]]),"")</f>
        <v/>
      </c>
    </row>
    <row r="59" spans="1:15" x14ac:dyDescent="0.3">
      <c r="A59" s="3">
        <f>IFERROR(SEARCH($A$1,표메인[[#This Row],[플레이 게임 장르]]),"")</f>
        <v>1</v>
      </c>
      <c r="B59" s="3">
        <f>IFERROR(SEARCH($B$1,표메인[[#This Row],[플레이 게임 장르]]),"")</f>
        <v>6</v>
      </c>
      <c r="C59" s="3" t="str">
        <f>IFERROR(SEARCH($C$1,표메인[[#This Row],[플레이 게임 장르]]),"")</f>
        <v/>
      </c>
      <c r="D59" s="3" t="str">
        <f>IFERROR(SEARCH($D$1,표메인[[#This Row],[플레이 게임 장르]]),"")</f>
        <v/>
      </c>
      <c r="E59" s="3" t="str">
        <f>IFERROR(SEARCH($E$1,표메인[[#This Row],[플레이 게임 장르]]),"")</f>
        <v/>
      </c>
      <c r="F59" s="3" t="str">
        <f>IFERROR(SEARCH($F$1,표메인[[#This Row],[플레이 게임 장르]]),"")</f>
        <v/>
      </c>
      <c r="G59" s="3" t="str">
        <f>IFERROR(SEARCH($G$1,표메인[[#This Row],[플레이 게임 장르]]),"")</f>
        <v/>
      </c>
      <c r="H59" s="3" t="str">
        <f>IFERROR(SEARCH($H$1,표메인[[#This Row],[플레이 게임 장르]]),"")</f>
        <v/>
      </c>
      <c r="I59" s="3" t="str">
        <f>IFERROR(SEARCH($I$1,표메인[[#This Row],[플레이 게임 장르]]),"")</f>
        <v/>
      </c>
      <c r="J59" s="3" t="str">
        <f>IFERROR(SEARCH($J$1,표메인[[#This Row],[플레이 게임 장르]]),"")</f>
        <v/>
      </c>
      <c r="K59" s="3" t="str">
        <f>IFERROR(SEARCH($K$1,표메인[[#This Row],[플레이 게임 장르]]),"")</f>
        <v/>
      </c>
      <c r="L59" s="3" t="str">
        <f>IFERROR(SEARCH($L$1,표메인[[#This Row],[플레이 게임 장르]]),"")</f>
        <v/>
      </c>
      <c r="M59" s="3" t="str">
        <f>IFERROR(SEARCH($M$1,표메인[[#This Row],[플레이 게임 장르]]),"")</f>
        <v/>
      </c>
      <c r="N59" s="3" t="str">
        <f>IFERROR(SEARCH($N$1,표메인[[#This Row],[플레이 게임 장르]]),"")</f>
        <v/>
      </c>
      <c r="O59" s="3" t="str">
        <f>IFERROR(SEARCH($O$1,표메인[[#This Row],[플레이 게임 장르]]),"")</f>
        <v/>
      </c>
    </row>
    <row r="60" spans="1:15" x14ac:dyDescent="0.3">
      <c r="A60" s="3">
        <f>IFERROR(SEARCH($A$1,표메인[[#This Row],[플레이 게임 장르]]),"")</f>
        <v>1</v>
      </c>
      <c r="B60" s="3">
        <f>IFERROR(SEARCH($B$1,표메인[[#This Row],[플레이 게임 장르]]),"")</f>
        <v>6</v>
      </c>
      <c r="C60" s="3" t="str">
        <f>IFERROR(SEARCH($C$1,표메인[[#This Row],[플레이 게임 장르]]),"")</f>
        <v/>
      </c>
      <c r="D60" s="3" t="str">
        <f>IFERROR(SEARCH($D$1,표메인[[#This Row],[플레이 게임 장르]]),"")</f>
        <v/>
      </c>
      <c r="E60" s="3" t="str">
        <f>IFERROR(SEARCH($E$1,표메인[[#This Row],[플레이 게임 장르]]),"")</f>
        <v/>
      </c>
      <c r="F60" s="3" t="str">
        <f>IFERROR(SEARCH($F$1,표메인[[#This Row],[플레이 게임 장르]]),"")</f>
        <v/>
      </c>
      <c r="G60" s="3" t="str">
        <f>IFERROR(SEARCH($G$1,표메인[[#This Row],[플레이 게임 장르]]),"")</f>
        <v/>
      </c>
      <c r="H60" s="3" t="str">
        <f>IFERROR(SEARCH($H$1,표메인[[#This Row],[플레이 게임 장르]]),"")</f>
        <v/>
      </c>
      <c r="I60" s="3" t="str">
        <f>IFERROR(SEARCH($I$1,표메인[[#This Row],[플레이 게임 장르]]),"")</f>
        <v/>
      </c>
      <c r="J60" s="3" t="str">
        <f>IFERROR(SEARCH($J$1,표메인[[#This Row],[플레이 게임 장르]]),"")</f>
        <v/>
      </c>
      <c r="K60" s="3" t="str">
        <f>IFERROR(SEARCH($K$1,표메인[[#This Row],[플레이 게임 장르]]),"")</f>
        <v/>
      </c>
      <c r="L60" s="3" t="str">
        <f>IFERROR(SEARCH($L$1,표메인[[#This Row],[플레이 게임 장르]]),"")</f>
        <v/>
      </c>
      <c r="M60" s="3" t="str">
        <f>IFERROR(SEARCH($M$1,표메인[[#This Row],[플레이 게임 장르]]),"")</f>
        <v/>
      </c>
      <c r="N60" s="3" t="str">
        <f>IFERROR(SEARCH($N$1,표메인[[#This Row],[플레이 게임 장르]]),"")</f>
        <v/>
      </c>
      <c r="O60" s="3" t="str">
        <f>IFERROR(SEARCH($O$1,표메인[[#This Row],[플레이 게임 장르]]),"")</f>
        <v/>
      </c>
    </row>
    <row r="61" spans="1:15" x14ac:dyDescent="0.3">
      <c r="A61" s="3">
        <f>IFERROR(SEARCH($A$1,표메인[[#This Row],[플레이 게임 장르]]),"")</f>
        <v>1</v>
      </c>
      <c r="B61" s="3">
        <f>IFERROR(SEARCH($B$1,표메인[[#This Row],[플레이 게임 장르]]),"")</f>
        <v>6</v>
      </c>
      <c r="C61" s="3" t="str">
        <f>IFERROR(SEARCH($C$1,표메인[[#This Row],[플레이 게임 장르]]),"")</f>
        <v/>
      </c>
      <c r="D61" s="3" t="str">
        <f>IFERROR(SEARCH($D$1,표메인[[#This Row],[플레이 게임 장르]]),"")</f>
        <v/>
      </c>
      <c r="E61" s="3" t="str">
        <f>IFERROR(SEARCH($E$1,표메인[[#This Row],[플레이 게임 장르]]),"")</f>
        <v/>
      </c>
      <c r="F61" s="3" t="str">
        <f>IFERROR(SEARCH($F$1,표메인[[#This Row],[플레이 게임 장르]]),"")</f>
        <v/>
      </c>
      <c r="G61" s="3" t="str">
        <f>IFERROR(SEARCH($G$1,표메인[[#This Row],[플레이 게임 장르]]),"")</f>
        <v/>
      </c>
      <c r="H61" s="3" t="str">
        <f>IFERROR(SEARCH($H$1,표메인[[#This Row],[플레이 게임 장르]]),"")</f>
        <v/>
      </c>
      <c r="I61" s="3" t="str">
        <f>IFERROR(SEARCH($I$1,표메인[[#This Row],[플레이 게임 장르]]),"")</f>
        <v/>
      </c>
      <c r="J61" s="3" t="str">
        <f>IFERROR(SEARCH($J$1,표메인[[#This Row],[플레이 게임 장르]]),"")</f>
        <v/>
      </c>
      <c r="K61" s="3" t="str">
        <f>IFERROR(SEARCH($K$1,표메인[[#This Row],[플레이 게임 장르]]),"")</f>
        <v/>
      </c>
      <c r="L61" s="3" t="str">
        <f>IFERROR(SEARCH($L$1,표메인[[#This Row],[플레이 게임 장르]]),"")</f>
        <v/>
      </c>
      <c r="M61" s="3" t="str">
        <f>IFERROR(SEARCH($M$1,표메인[[#This Row],[플레이 게임 장르]]),"")</f>
        <v/>
      </c>
      <c r="N61" s="3" t="str">
        <f>IFERROR(SEARCH($N$1,표메인[[#This Row],[플레이 게임 장르]]),"")</f>
        <v/>
      </c>
      <c r="O61" s="3" t="str">
        <f>IFERROR(SEARCH($O$1,표메인[[#This Row],[플레이 게임 장르]]),"")</f>
        <v/>
      </c>
    </row>
    <row r="62" spans="1:15" x14ac:dyDescent="0.3">
      <c r="A62" s="3">
        <f>IFERROR(SEARCH($A$1,표메인[[#This Row],[플레이 게임 장르]]),"")</f>
        <v>1</v>
      </c>
      <c r="B62" s="3">
        <f>IFERROR(SEARCH($B$1,표메인[[#This Row],[플레이 게임 장르]]),"")</f>
        <v>6</v>
      </c>
      <c r="C62" s="3" t="str">
        <f>IFERROR(SEARCH($C$1,표메인[[#This Row],[플레이 게임 장르]]),"")</f>
        <v/>
      </c>
      <c r="D62" s="3" t="str">
        <f>IFERROR(SEARCH($D$1,표메인[[#This Row],[플레이 게임 장르]]),"")</f>
        <v/>
      </c>
      <c r="E62" s="3" t="str">
        <f>IFERROR(SEARCH($E$1,표메인[[#This Row],[플레이 게임 장르]]),"")</f>
        <v/>
      </c>
      <c r="F62" s="3" t="str">
        <f>IFERROR(SEARCH($F$1,표메인[[#This Row],[플레이 게임 장르]]),"")</f>
        <v/>
      </c>
      <c r="G62" s="3" t="str">
        <f>IFERROR(SEARCH($G$1,표메인[[#This Row],[플레이 게임 장르]]),"")</f>
        <v/>
      </c>
      <c r="H62" s="3" t="str">
        <f>IFERROR(SEARCH($H$1,표메인[[#This Row],[플레이 게임 장르]]),"")</f>
        <v/>
      </c>
      <c r="I62" s="3" t="str">
        <f>IFERROR(SEARCH($I$1,표메인[[#This Row],[플레이 게임 장르]]),"")</f>
        <v/>
      </c>
      <c r="J62" s="3" t="str">
        <f>IFERROR(SEARCH($J$1,표메인[[#This Row],[플레이 게임 장르]]),"")</f>
        <v/>
      </c>
      <c r="K62" s="3" t="str">
        <f>IFERROR(SEARCH($K$1,표메인[[#This Row],[플레이 게임 장르]]),"")</f>
        <v/>
      </c>
      <c r="L62" s="3" t="str">
        <f>IFERROR(SEARCH($L$1,표메인[[#This Row],[플레이 게임 장르]]),"")</f>
        <v/>
      </c>
      <c r="M62" s="3" t="str">
        <f>IFERROR(SEARCH($M$1,표메인[[#This Row],[플레이 게임 장르]]),"")</f>
        <v/>
      </c>
      <c r="N62" s="3" t="str">
        <f>IFERROR(SEARCH($N$1,표메인[[#This Row],[플레이 게임 장르]]),"")</f>
        <v/>
      </c>
      <c r="O62" s="3" t="str">
        <f>IFERROR(SEARCH($O$1,표메인[[#This Row],[플레이 게임 장르]]),"")</f>
        <v/>
      </c>
    </row>
    <row r="63" spans="1:15" x14ac:dyDescent="0.3">
      <c r="A63" s="3">
        <f>IFERROR(SEARCH($A$1,표메인[[#This Row],[플레이 게임 장르]]),"")</f>
        <v>1</v>
      </c>
      <c r="B63" s="3">
        <f>IFERROR(SEARCH($B$1,표메인[[#This Row],[플레이 게임 장르]]),"")</f>
        <v>6</v>
      </c>
      <c r="C63" s="3" t="str">
        <f>IFERROR(SEARCH($C$1,표메인[[#This Row],[플레이 게임 장르]]),"")</f>
        <v/>
      </c>
      <c r="D63" s="3" t="str">
        <f>IFERROR(SEARCH($D$1,표메인[[#This Row],[플레이 게임 장르]]),"")</f>
        <v/>
      </c>
      <c r="E63" s="3">
        <f>IFERROR(SEARCH($E$1,표메인[[#This Row],[플레이 게임 장르]]),"")</f>
        <v>11</v>
      </c>
      <c r="F63" s="3">
        <f>IFERROR(SEARCH($F$1,표메인[[#This Row],[플레이 게임 장르]]),"")</f>
        <v>22</v>
      </c>
      <c r="G63" s="3" t="str">
        <f>IFERROR(SEARCH($G$1,표메인[[#This Row],[플레이 게임 장르]]),"")</f>
        <v/>
      </c>
      <c r="H63" s="3" t="str">
        <f>IFERROR(SEARCH($H$1,표메인[[#This Row],[플레이 게임 장르]]),"")</f>
        <v/>
      </c>
      <c r="I63" s="3" t="str">
        <f>IFERROR(SEARCH($I$1,표메인[[#This Row],[플레이 게임 장르]]),"")</f>
        <v/>
      </c>
      <c r="J63" s="3" t="str">
        <f>IFERROR(SEARCH($J$1,표메인[[#This Row],[플레이 게임 장르]]),"")</f>
        <v/>
      </c>
      <c r="K63" s="3" t="str">
        <f>IFERROR(SEARCH($K$1,표메인[[#This Row],[플레이 게임 장르]]),"")</f>
        <v/>
      </c>
      <c r="L63" s="3" t="str">
        <f>IFERROR(SEARCH($L$1,표메인[[#This Row],[플레이 게임 장르]]),"")</f>
        <v/>
      </c>
      <c r="M63" s="3" t="str">
        <f>IFERROR(SEARCH($M$1,표메인[[#This Row],[플레이 게임 장르]]),"")</f>
        <v/>
      </c>
      <c r="N63" s="3" t="str">
        <f>IFERROR(SEARCH($N$1,표메인[[#This Row],[플레이 게임 장르]]),"")</f>
        <v/>
      </c>
      <c r="O63" s="3" t="str">
        <f>IFERROR(SEARCH($O$1,표메인[[#This Row],[플레이 게임 장르]]),"")</f>
        <v/>
      </c>
    </row>
    <row r="64" spans="1:15" x14ac:dyDescent="0.3">
      <c r="A64" s="3">
        <f>IFERROR(SEARCH($A$1,표메인[[#This Row],[플레이 게임 장르]]),"")</f>
        <v>1</v>
      </c>
      <c r="B64" s="3">
        <f>IFERROR(SEARCH($B$1,표메인[[#This Row],[플레이 게임 장르]]),"")</f>
        <v>6</v>
      </c>
      <c r="C64" s="3" t="str">
        <f>IFERROR(SEARCH($C$1,표메인[[#This Row],[플레이 게임 장르]]),"")</f>
        <v/>
      </c>
      <c r="D64" s="3" t="str">
        <f>IFERROR(SEARCH($D$1,표메인[[#This Row],[플레이 게임 장르]]),"")</f>
        <v/>
      </c>
      <c r="E64" s="3" t="str">
        <f>IFERROR(SEARCH($E$1,표메인[[#This Row],[플레이 게임 장르]]),"")</f>
        <v/>
      </c>
      <c r="F64" s="3">
        <f>IFERROR(SEARCH($F$1,표메인[[#This Row],[플레이 게임 장르]]),"")</f>
        <v>11</v>
      </c>
      <c r="G64" s="3" t="str">
        <f>IFERROR(SEARCH($G$1,표메인[[#This Row],[플레이 게임 장르]]),"")</f>
        <v/>
      </c>
      <c r="H64" s="3" t="str">
        <f>IFERROR(SEARCH($H$1,표메인[[#This Row],[플레이 게임 장르]]),"")</f>
        <v/>
      </c>
      <c r="I64" s="3" t="str">
        <f>IFERROR(SEARCH($I$1,표메인[[#This Row],[플레이 게임 장르]]),"")</f>
        <v/>
      </c>
      <c r="J64" s="3" t="str">
        <f>IFERROR(SEARCH($J$1,표메인[[#This Row],[플레이 게임 장르]]),"")</f>
        <v/>
      </c>
      <c r="K64" s="3" t="str">
        <f>IFERROR(SEARCH($K$1,표메인[[#This Row],[플레이 게임 장르]]),"")</f>
        <v/>
      </c>
      <c r="L64" s="3" t="str">
        <f>IFERROR(SEARCH($L$1,표메인[[#This Row],[플레이 게임 장르]]),"")</f>
        <v/>
      </c>
      <c r="M64" s="3" t="str">
        <f>IFERROR(SEARCH($M$1,표메인[[#This Row],[플레이 게임 장르]]),"")</f>
        <v/>
      </c>
      <c r="N64" s="3" t="str">
        <f>IFERROR(SEARCH($N$1,표메인[[#This Row],[플레이 게임 장르]]),"")</f>
        <v/>
      </c>
      <c r="O64" s="3" t="str">
        <f>IFERROR(SEARCH($O$1,표메인[[#This Row],[플레이 게임 장르]]),"")</f>
        <v/>
      </c>
    </row>
    <row r="65" spans="1:15" x14ac:dyDescent="0.3">
      <c r="A65" s="3">
        <f>IFERROR(SEARCH($A$1,표메인[[#This Row],[플레이 게임 장르]]),"")</f>
        <v>1</v>
      </c>
      <c r="B65" s="3" t="str">
        <f>IFERROR(SEARCH($B$1,표메인[[#This Row],[플레이 게임 장르]]),"")</f>
        <v/>
      </c>
      <c r="C65" s="3" t="str">
        <f>IFERROR(SEARCH($C$1,표메인[[#This Row],[플레이 게임 장르]]),"")</f>
        <v/>
      </c>
      <c r="D65" s="3">
        <f>IFERROR(SEARCH($D$1,표메인[[#This Row],[플레이 게임 장르]]),"")</f>
        <v>6</v>
      </c>
      <c r="E65" s="3" t="str">
        <f>IFERROR(SEARCH($E$1,표메인[[#This Row],[플레이 게임 장르]]),"")</f>
        <v/>
      </c>
      <c r="F65" s="3" t="str">
        <f>IFERROR(SEARCH($F$1,표메인[[#This Row],[플레이 게임 장르]]),"")</f>
        <v/>
      </c>
      <c r="G65" s="3" t="str">
        <f>IFERROR(SEARCH($G$1,표메인[[#This Row],[플레이 게임 장르]]),"")</f>
        <v/>
      </c>
      <c r="H65" s="3" t="str">
        <f>IFERROR(SEARCH($H$1,표메인[[#This Row],[플레이 게임 장르]]),"")</f>
        <v/>
      </c>
      <c r="I65" s="3" t="str">
        <f>IFERROR(SEARCH($I$1,표메인[[#This Row],[플레이 게임 장르]]),"")</f>
        <v/>
      </c>
      <c r="J65" s="3" t="str">
        <f>IFERROR(SEARCH($J$1,표메인[[#This Row],[플레이 게임 장르]]),"")</f>
        <v/>
      </c>
      <c r="K65" s="3" t="str">
        <f>IFERROR(SEARCH($K$1,표메인[[#This Row],[플레이 게임 장르]]),"")</f>
        <v/>
      </c>
      <c r="L65" s="3" t="str">
        <f>IFERROR(SEARCH($L$1,표메인[[#This Row],[플레이 게임 장르]]),"")</f>
        <v/>
      </c>
      <c r="M65" s="3" t="str">
        <f>IFERROR(SEARCH($M$1,표메인[[#This Row],[플레이 게임 장르]]),"")</f>
        <v/>
      </c>
      <c r="N65" s="3" t="str">
        <f>IFERROR(SEARCH($N$1,표메인[[#This Row],[플레이 게임 장르]]),"")</f>
        <v/>
      </c>
      <c r="O65" s="3" t="str">
        <f>IFERROR(SEARCH($O$1,표메인[[#This Row],[플레이 게임 장르]]),"")</f>
        <v/>
      </c>
    </row>
    <row r="66" spans="1:15" x14ac:dyDescent="0.3">
      <c r="A66" s="3">
        <f>IFERROR(SEARCH($A$1,표메인[[#This Row],[플레이 게임 장르]]),"")</f>
        <v>1</v>
      </c>
      <c r="B66" s="3" t="str">
        <f>IFERROR(SEARCH($B$1,표메인[[#This Row],[플레이 게임 장르]]),"")</f>
        <v/>
      </c>
      <c r="C66" s="3" t="str">
        <f>IFERROR(SEARCH($C$1,표메인[[#This Row],[플레이 게임 장르]]),"")</f>
        <v/>
      </c>
      <c r="D66" s="3">
        <f>IFERROR(SEARCH($D$1,표메인[[#This Row],[플레이 게임 장르]]),"")</f>
        <v>6</v>
      </c>
      <c r="E66" s="3">
        <f>IFERROR(SEARCH($E$1,표메인[[#This Row],[플레이 게임 장르]]),"")</f>
        <v>11</v>
      </c>
      <c r="F66" s="3" t="str">
        <f>IFERROR(SEARCH($F$1,표메인[[#This Row],[플레이 게임 장르]]),"")</f>
        <v/>
      </c>
      <c r="G66" s="3" t="str">
        <f>IFERROR(SEARCH($G$1,표메인[[#This Row],[플레이 게임 장르]]),"")</f>
        <v/>
      </c>
      <c r="H66" s="3" t="str">
        <f>IFERROR(SEARCH($H$1,표메인[[#This Row],[플레이 게임 장르]]),"")</f>
        <v/>
      </c>
      <c r="I66" s="3" t="str">
        <f>IFERROR(SEARCH($I$1,표메인[[#This Row],[플레이 게임 장르]]),"")</f>
        <v/>
      </c>
      <c r="J66" s="3" t="str">
        <f>IFERROR(SEARCH($J$1,표메인[[#This Row],[플레이 게임 장르]]),"")</f>
        <v/>
      </c>
      <c r="K66" s="3" t="str">
        <f>IFERROR(SEARCH($K$1,표메인[[#This Row],[플레이 게임 장르]]),"")</f>
        <v/>
      </c>
      <c r="L66" s="3" t="str">
        <f>IFERROR(SEARCH($L$1,표메인[[#This Row],[플레이 게임 장르]]),"")</f>
        <v/>
      </c>
      <c r="M66" s="3" t="str">
        <f>IFERROR(SEARCH($M$1,표메인[[#This Row],[플레이 게임 장르]]),"")</f>
        <v/>
      </c>
      <c r="N66" s="3" t="str">
        <f>IFERROR(SEARCH($N$1,표메인[[#This Row],[플레이 게임 장르]]),"")</f>
        <v/>
      </c>
      <c r="O66" s="3" t="str">
        <f>IFERROR(SEARCH($O$1,표메인[[#This Row],[플레이 게임 장르]]),"")</f>
        <v/>
      </c>
    </row>
    <row r="67" spans="1:15" x14ac:dyDescent="0.3">
      <c r="A67" s="3">
        <f>IFERROR(SEARCH($A$1,표메인[[#This Row],[플레이 게임 장르]]),"")</f>
        <v>1</v>
      </c>
      <c r="B67" s="3" t="str">
        <f>IFERROR(SEARCH($B$1,표메인[[#This Row],[플레이 게임 장르]]),"")</f>
        <v/>
      </c>
      <c r="C67" s="3">
        <f>IFERROR(SEARCH($C$1,표메인[[#This Row],[플레이 게임 장르]]),"")</f>
        <v>6</v>
      </c>
      <c r="D67" s="3" t="str">
        <f>IFERROR(SEARCH($D$1,표메인[[#This Row],[플레이 게임 장르]]),"")</f>
        <v/>
      </c>
      <c r="E67" s="3" t="str">
        <f>IFERROR(SEARCH($E$1,표메인[[#This Row],[플레이 게임 장르]]),"")</f>
        <v/>
      </c>
      <c r="F67" s="3" t="str">
        <f>IFERROR(SEARCH($F$1,표메인[[#This Row],[플레이 게임 장르]]),"")</f>
        <v/>
      </c>
      <c r="G67" s="3" t="str">
        <f>IFERROR(SEARCH($G$1,표메인[[#This Row],[플레이 게임 장르]]),"")</f>
        <v/>
      </c>
      <c r="H67" s="3" t="str">
        <f>IFERROR(SEARCH($H$1,표메인[[#This Row],[플레이 게임 장르]]),"")</f>
        <v/>
      </c>
      <c r="I67" s="3" t="str">
        <f>IFERROR(SEARCH($I$1,표메인[[#This Row],[플레이 게임 장르]]),"")</f>
        <v/>
      </c>
      <c r="J67" s="3" t="str">
        <f>IFERROR(SEARCH($J$1,표메인[[#This Row],[플레이 게임 장르]]),"")</f>
        <v/>
      </c>
      <c r="K67" s="3" t="str">
        <f>IFERROR(SEARCH($K$1,표메인[[#This Row],[플레이 게임 장르]]),"")</f>
        <v/>
      </c>
      <c r="L67" s="3" t="str">
        <f>IFERROR(SEARCH($L$1,표메인[[#This Row],[플레이 게임 장르]]),"")</f>
        <v/>
      </c>
      <c r="M67" s="3" t="str">
        <f>IFERROR(SEARCH($M$1,표메인[[#This Row],[플레이 게임 장르]]),"")</f>
        <v/>
      </c>
      <c r="N67" s="3" t="str">
        <f>IFERROR(SEARCH($N$1,표메인[[#This Row],[플레이 게임 장르]]),"")</f>
        <v/>
      </c>
      <c r="O67" s="3" t="str">
        <f>IFERROR(SEARCH($O$1,표메인[[#This Row],[플레이 게임 장르]]),"")</f>
        <v/>
      </c>
    </row>
    <row r="68" spans="1:15" x14ac:dyDescent="0.3">
      <c r="A68" s="3">
        <f>IFERROR(SEARCH($A$1,표메인[[#This Row],[플레이 게임 장르]]),"")</f>
        <v>1</v>
      </c>
      <c r="B68" s="3">
        <f>IFERROR(SEARCH($B$1,표메인[[#This Row],[플레이 게임 장르]]),"")</f>
        <v>11</v>
      </c>
      <c r="C68" s="3">
        <f>IFERROR(SEARCH($C$1,표메인[[#This Row],[플레이 게임 장르]]),"")</f>
        <v>6</v>
      </c>
      <c r="D68" s="3" t="str">
        <f>IFERROR(SEARCH($D$1,표메인[[#This Row],[플레이 게임 장르]]),"")</f>
        <v/>
      </c>
      <c r="E68" s="3" t="str">
        <f>IFERROR(SEARCH($E$1,표메인[[#This Row],[플레이 게임 장르]]),"")</f>
        <v/>
      </c>
      <c r="F68" s="3" t="str">
        <f>IFERROR(SEARCH($F$1,표메인[[#This Row],[플레이 게임 장르]]),"")</f>
        <v/>
      </c>
      <c r="G68" s="3" t="str">
        <f>IFERROR(SEARCH($G$1,표메인[[#This Row],[플레이 게임 장르]]),"")</f>
        <v/>
      </c>
      <c r="H68" s="3" t="str">
        <f>IFERROR(SEARCH($H$1,표메인[[#This Row],[플레이 게임 장르]]),"")</f>
        <v/>
      </c>
      <c r="I68" s="3" t="str">
        <f>IFERROR(SEARCH($I$1,표메인[[#This Row],[플레이 게임 장르]]),"")</f>
        <v/>
      </c>
      <c r="J68" s="3" t="str">
        <f>IFERROR(SEARCH($J$1,표메인[[#This Row],[플레이 게임 장르]]),"")</f>
        <v/>
      </c>
      <c r="K68" s="3" t="str">
        <f>IFERROR(SEARCH($K$1,표메인[[#This Row],[플레이 게임 장르]]),"")</f>
        <v/>
      </c>
      <c r="L68" s="3" t="str">
        <f>IFERROR(SEARCH($L$1,표메인[[#This Row],[플레이 게임 장르]]),"")</f>
        <v/>
      </c>
      <c r="M68" s="3" t="str">
        <f>IFERROR(SEARCH($M$1,표메인[[#This Row],[플레이 게임 장르]]),"")</f>
        <v/>
      </c>
      <c r="N68" s="3" t="str">
        <f>IFERROR(SEARCH($N$1,표메인[[#This Row],[플레이 게임 장르]]),"")</f>
        <v/>
      </c>
      <c r="O68" s="3" t="str">
        <f>IFERROR(SEARCH($O$1,표메인[[#This Row],[플레이 게임 장르]]),"")</f>
        <v/>
      </c>
    </row>
    <row r="69" spans="1:15" x14ac:dyDescent="0.3">
      <c r="A69" s="3">
        <f>IFERROR(SEARCH($A$1,표메인[[#This Row],[플레이 게임 장르]]),"")</f>
        <v>1</v>
      </c>
      <c r="B69" s="3">
        <f>IFERROR(SEARCH($B$1,표메인[[#This Row],[플레이 게임 장르]]),"")</f>
        <v>11</v>
      </c>
      <c r="C69" s="3">
        <f>IFERROR(SEARCH($C$1,표메인[[#This Row],[플레이 게임 장르]]),"")</f>
        <v>6</v>
      </c>
      <c r="D69" s="3">
        <f>IFERROR(SEARCH($D$1,표메인[[#This Row],[플레이 게임 장르]]),"")</f>
        <v>16</v>
      </c>
      <c r="E69" s="3" t="str">
        <f>IFERROR(SEARCH($E$1,표메인[[#This Row],[플레이 게임 장르]]),"")</f>
        <v/>
      </c>
      <c r="F69" s="3" t="str">
        <f>IFERROR(SEARCH($F$1,표메인[[#This Row],[플레이 게임 장르]]),"")</f>
        <v/>
      </c>
      <c r="G69" s="3" t="str">
        <f>IFERROR(SEARCH($G$1,표메인[[#This Row],[플레이 게임 장르]]),"")</f>
        <v/>
      </c>
      <c r="H69" s="3" t="str">
        <f>IFERROR(SEARCH($H$1,표메인[[#This Row],[플레이 게임 장르]]),"")</f>
        <v/>
      </c>
      <c r="I69" s="3" t="str">
        <f>IFERROR(SEARCH($I$1,표메인[[#This Row],[플레이 게임 장르]]),"")</f>
        <v/>
      </c>
      <c r="J69" s="3" t="str">
        <f>IFERROR(SEARCH($J$1,표메인[[#This Row],[플레이 게임 장르]]),"")</f>
        <v/>
      </c>
      <c r="K69" s="3" t="str">
        <f>IFERROR(SEARCH($K$1,표메인[[#This Row],[플레이 게임 장르]]),"")</f>
        <v/>
      </c>
      <c r="L69" s="3" t="str">
        <f>IFERROR(SEARCH($L$1,표메인[[#This Row],[플레이 게임 장르]]),"")</f>
        <v/>
      </c>
      <c r="M69" s="3" t="str">
        <f>IFERROR(SEARCH($M$1,표메인[[#This Row],[플레이 게임 장르]]),"")</f>
        <v/>
      </c>
      <c r="N69" s="3" t="str">
        <f>IFERROR(SEARCH($N$1,표메인[[#This Row],[플레이 게임 장르]]),"")</f>
        <v/>
      </c>
      <c r="O69" s="3" t="str">
        <f>IFERROR(SEARCH($O$1,표메인[[#This Row],[플레이 게임 장르]]),"")</f>
        <v/>
      </c>
    </row>
    <row r="70" spans="1:15" x14ac:dyDescent="0.3">
      <c r="A70" s="3">
        <f>IFERROR(SEARCH($A$1,표메인[[#This Row],[플레이 게임 장르]]),"")</f>
        <v>1</v>
      </c>
      <c r="B70" s="3" t="str">
        <f>IFERROR(SEARCH($B$1,표메인[[#This Row],[플레이 게임 장르]]),"")</f>
        <v/>
      </c>
      <c r="C70" s="3" t="str">
        <f>IFERROR(SEARCH($C$1,표메인[[#This Row],[플레이 게임 장르]]),"")</f>
        <v/>
      </c>
      <c r="D70" s="3" t="str">
        <f>IFERROR(SEARCH($D$1,표메인[[#This Row],[플레이 게임 장르]]),"")</f>
        <v/>
      </c>
      <c r="E70" s="3">
        <f>IFERROR(SEARCH($E$1,표메인[[#This Row],[플레이 게임 장르]]),"")</f>
        <v>6</v>
      </c>
      <c r="F70" s="3">
        <f>IFERROR(SEARCH($F$1,표메인[[#This Row],[플레이 게임 장르]]),"")</f>
        <v>17</v>
      </c>
      <c r="G70" s="3" t="str">
        <f>IFERROR(SEARCH($G$1,표메인[[#This Row],[플레이 게임 장르]]),"")</f>
        <v/>
      </c>
      <c r="H70" s="3" t="str">
        <f>IFERROR(SEARCH($H$1,표메인[[#This Row],[플레이 게임 장르]]),"")</f>
        <v/>
      </c>
      <c r="I70" s="3" t="str">
        <f>IFERROR(SEARCH($I$1,표메인[[#This Row],[플레이 게임 장르]]),"")</f>
        <v/>
      </c>
      <c r="J70" s="3" t="str">
        <f>IFERROR(SEARCH($J$1,표메인[[#This Row],[플레이 게임 장르]]),"")</f>
        <v/>
      </c>
      <c r="K70" s="3" t="str">
        <f>IFERROR(SEARCH($K$1,표메인[[#This Row],[플레이 게임 장르]]),"")</f>
        <v/>
      </c>
      <c r="L70" s="3" t="str">
        <f>IFERROR(SEARCH($L$1,표메인[[#This Row],[플레이 게임 장르]]),"")</f>
        <v/>
      </c>
      <c r="M70" s="3" t="str">
        <f>IFERROR(SEARCH($M$1,표메인[[#This Row],[플레이 게임 장르]]),"")</f>
        <v/>
      </c>
      <c r="N70" s="3" t="str">
        <f>IFERROR(SEARCH($N$1,표메인[[#This Row],[플레이 게임 장르]]),"")</f>
        <v/>
      </c>
      <c r="O70" s="3" t="str">
        <f>IFERROR(SEARCH($O$1,표메인[[#This Row],[플레이 게임 장르]]),"")</f>
        <v/>
      </c>
    </row>
    <row r="71" spans="1:15" x14ac:dyDescent="0.3">
      <c r="A71" s="3" t="str">
        <f>IFERROR(SEARCH($A$1,표메인[[#This Row],[플레이 게임 장르]]),"")</f>
        <v/>
      </c>
      <c r="B71" s="3" t="str">
        <f>IFERROR(SEARCH($B$1,표메인[[#This Row],[플레이 게임 장르]]),"")</f>
        <v/>
      </c>
      <c r="C71" s="3" t="str">
        <f>IFERROR(SEARCH($C$1,표메인[[#This Row],[플레이 게임 장르]]),"")</f>
        <v/>
      </c>
      <c r="D71" s="3" t="str">
        <f>IFERROR(SEARCH($D$1,표메인[[#This Row],[플레이 게임 장르]]),"")</f>
        <v/>
      </c>
      <c r="E71" s="3" t="str">
        <f>IFERROR(SEARCH($E$1,표메인[[#This Row],[플레이 게임 장르]]),"")</f>
        <v/>
      </c>
      <c r="F71" s="3" t="str">
        <f>IFERROR(SEARCH($F$1,표메인[[#This Row],[플레이 게임 장르]]),"")</f>
        <v/>
      </c>
      <c r="G71" s="3" t="str">
        <f>IFERROR(SEARCH($G$1,표메인[[#This Row],[플레이 게임 장르]]),"")</f>
        <v/>
      </c>
      <c r="H71" s="3" t="str">
        <f>IFERROR(SEARCH($H$1,표메인[[#This Row],[플레이 게임 장르]]),"")</f>
        <v/>
      </c>
      <c r="I71" s="3" t="str">
        <f>IFERROR(SEARCH($I$1,표메인[[#This Row],[플레이 게임 장르]]),"")</f>
        <v/>
      </c>
      <c r="J71" s="3" t="str">
        <f>IFERROR(SEARCH($J$1,표메인[[#This Row],[플레이 게임 장르]]),"")</f>
        <v/>
      </c>
      <c r="K71" s="3">
        <f>IFERROR(SEARCH($K$1,표메인[[#This Row],[플레이 게임 장르]]),"")</f>
        <v>1</v>
      </c>
      <c r="L71" s="3" t="str">
        <f>IFERROR(SEARCH($L$1,표메인[[#This Row],[플레이 게임 장르]]),"")</f>
        <v/>
      </c>
      <c r="M71" s="3" t="str">
        <f>IFERROR(SEARCH($M$1,표메인[[#This Row],[플레이 게임 장르]]),"")</f>
        <v/>
      </c>
      <c r="N71" s="3" t="str">
        <f>IFERROR(SEARCH($N$1,표메인[[#This Row],[플레이 게임 장르]]),"")</f>
        <v/>
      </c>
      <c r="O71" s="3" t="str">
        <f>IFERROR(SEARCH($O$1,표메인[[#This Row],[플레이 게임 장르]]),"")</f>
        <v/>
      </c>
    </row>
    <row r="72" spans="1:15" x14ac:dyDescent="0.3">
      <c r="A72" s="3" t="str">
        <f>IFERROR(SEARCH($A$1,표메인[[#This Row],[플레이 게임 장르]]),"")</f>
        <v/>
      </c>
      <c r="B72" s="3">
        <f>IFERROR(SEARCH($B$1,표메인[[#This Row],[플레이 게임 장르]]),"")</f>
        <v>1</v>
      </c>
      <c r="C72" s="3" t="str">
        <f>IFERROR(SEARCH($C$1,표메인[[#This Row],[플레이 게임 장르]]),"")</f>
        <v/>
      </c>
      <c r="D72" s="3" t="str">
        <f>IFERROR(SEARCH($D$1,표메인[[#This Row],[플레이 게임 장르]]),"")</f>
        <v/>
      </c>
      <c r="E72" s="3" t="str">
        <f>IFERROR(SEARCH($E$1,표메인[[#This Row],[플레이 게임 장르]]),"")</f>
        <v/>
      </c>
      <c r="F72" s="3" t="str">
        <f>IFERROR(SEARCH($F$1,표메인[[#This Row],[플레이 게임 장르]]),"")</f>
        <v/>
      </c>
      <c r="G72" s="3" t="str">
        <f>IFERROR(SEARCH($G$1,표메인[[#This Row],[플레이 게임 장르]]),"")</f>
        <v/>
      </c>
      <c r="H72" s="3" t="str">
        <f>IFERROR(SEARCH($H$1,표메인[[#This Row],[플레이 게임 장르]]),"")</f>
        <v/>
      </c>
      <c r="I72" s="3" t="str">
        <f>IFERROR(SEARCH($I$1,표메인[[#This Row],[플레이 게임 장르]]),"")</f>
        <v/>
      </c>
      <c r="J72" s="3" t="str">
        <f>IFERROR(SEARCH($J$1,표메인[[#This Row],[플레이 게임 장르]]),"")</f>
        <v/>
      </c>
      <c r="K72" s="3" t="str">
        <f>IFERROR(SEARCH($K$1,표메인[[#This Row],[플레이 게임 장르]]),"")</f>
        <v/>
      </c>
      <c r="L72" s="3" t="str">
        <f>IFERROR(SEARCH($L$1,표메인[[#This Row],[플레이 게임 장르]]),"")</f>
        <v/>
      </c>
      <c r="M72" s="3" t="str">
        <f>IFERROR(SEARCH($M$1,표메인[[#This Row],[플레이 게임 장르]]),"")</f>
        <v/>
      </c>
      <c r="N72" s="3" t="str">
        <f>IFERROR(SEARCH($N$1,표메인[[#This Row],[플레이 게임 장르]]),"")</f>
        <v/>
      </c>
      <c r="O72" s="3" t="str">
        <f>IFERROR(SEARCH($O$1,표메인[[#This Row],[플레이 게임 장르]]),"")</f>
        <v/>
      </c>
    </row>
    <row r="73" spans="1:15" x14ac:dyDescent="0.3">
      <c r="A73" s="3" t="str">
        <f>IFERROR(SEARCH($A$1,표메인[[#This Row],[플레이 게임 장르]]),"")</f>
        <v/>
      </c>
      <c r="B73" s="3">
        <f>IFERROR(SEARCH($B$1,표메인[[#This Row],[플레이 게임 장르]]),"")</f>
        <v>1</v>
      </c>
      <c r="C73" s="3" t="str">
        <f>IFERROR(SEARCH($C$1,표메인[[#This Row],[플레이 게임 장르]]),"")</f>
        <v/>
      </c>
      <c r="D73" s="3" t="str">
        <f>IFERROR(SEARCH($D$1,표메인[[#This Row],[플레이 게임 장르]]),"")</f>
        <v/>
      </c>
      <c r="E73" s="3" t="str">
        <f>IFERROR(SEARCH($E$1,표메인[[#This Row],[플레이 게임 장르]]),"")</f>
        <v/>
      </c>
      <c r="F73" s="3" t="str">
        <f>IFERROR(SEARCH($F$1,표메인[[#This Row],[플레이 게임 장르]]),"")</f>
        <v/>
      </c>
      <c r="G73" s="3" t="str">
        <f>IFERROR(SEARCH($G$1,표메인[[#This Row],[플레이 게임 장르]]),"")</f>
        <v/>
      </c>
      <c r="H73" s="3" t="str">
        <f>IFERROR(SEARCH($H$1,표메인[[#This Row],[플레이 게임 장르]]),"")</f>
        <v/>
      </c>
      <c r="I73" s="3" t="str">
        <f>IFERROR(SEARCH($I$1,표메인[[#This Row],[플레이 게임 장르]]),"")</f>
        <v/>
      </c>
      <c r="J73" s="3" t="str">
        <f>IFERROR(SEARCH($J$1,표메인[[#This Row],[플레이 게임 장르]]),"")</f>
        <v/>
      </c>
      <c r="K73" s="3" t="str">
        <f>IFERROR(SEARCH($K$1,표메인[[#This Row],[플레이 게임 장르]]),"")</f>
        <v/>
      </c>
      <c r="L73" s="3" t="str">
        <f>IFERROR(SEARCH($L$1,표메인[[#This Row],[플레이 게임 장르]]),"")</f>
        <v/>
      </c>
      <c r="M73" s="3" t="str">
        <f>IFERROR(SEARCH($M$1,표메인[[#This Row],[플레이 게임 장르]]),"")</f>
        <v/>
      </c>
      <c r="N73" s="3" t="str">
        <f>IFERROR(SEARCH($N$1,표메인[[#This Row],[플레이 게임 장르]]),"")</f>
        <v/>
      </c>
      <c r="O73" s="3" t="str">
        <f>IFERROR(SEARCH($O$1,표메인[[#This Row],[플레이 게임 장르]]),"")</f>
        <v/>
      </c>
    </row>
    <row r="74" spans="1:15" x14ac:dyDescent="0.3">
      <c r="A74" s="3" t="str">
        <f>IFERROR(SEARCH($A$1,표메인[[#This Row],[플레이 게임 장르]]),"")</f>
        <v/>
      </c>
      <c r="B74" s="3">
        <f>IFERROR(SEARCH($B$1,표메인[[#This Row],[플레이 게임 장르]]),"")</f>
        <v>1</v>
      </c>
      <c r="C74" s="3" t="str">
        <f>IFERROR(SEARCH($C$1,표메인[[#This Row],[플레이 게임 장르]]),"")</f>
        <v/>
      </c>
      <c r="D74" s="3" t="str">
        <f>IFERROR(SEARCH($D$1,표메인[[#This Row],[플레이 게임 장르]]),"")</f>
        <v/>
      </c>
      <c r="E74" s="3" t="str">
        <f>IFERROR(SEARCH($E$1,표메인[[#This Row],[플레이 게임 장르]]),"")</f>
        <v/>
      </c>
      <c r="F74" s="3" t="str">
        <f>IFERROR(SEARCH($F$1,표메인[[#This Row],[플레이 게임 장르]]),"")</f>
        <v/>
      </c>
      <c r="G74" s="3" t="str">
        <f>IFERROR(SEARCH($G$1,표메인[[#This Row],[플레이 게임 장르]]),"")</f>
        <v/>
      </c>
      <c r="H74" s="3" t="str">
        <f>IFERROR(SEARCH($H$1,표메인[[#This Row],[플레이 게임 장르]]),"")</f>
        <v/>
      </c>
      <c r="I74" s="3" t="str">
        <f>IFERROR(SEARCH($I$1,표메인[[#This Row],[플레이 게임 장르]]),"")</f>
        <v/>
      </c>
      <c r="J74" s="3" t="str">
        <f>IFERROR(SEARCH($J$1,표메인[[#This Row],[플레이 게임 장르]]),"")</f>
        <v/>
      </c>
      <c r="K74" s="3" t="str">
        <f>IFERROR(SEARCH($K$1,표메인[[#This Row],[플레이 게임 장르]]),"")</f>
        <v/>
      </c>
      <c r="L74" s="3" t="str">
        <f>IFERROR(SEARCH($L$1,표메인[[#This Row],[플레이 게임 장르]]),"")</f>
        <v/>
      </c>
      <c r="M74" s="3" t="str">
        <f>IFERROR(SEARCH($M$1,표메인[[#This Row],[플레이 게임 장르]]),"")</f>
        <v/>
      </c>
      <c r="N74" s="3" t="str">
        <f>IFERROR(SEARCH($N$1,표메인[[#This Row],[플레이 게임 장르]]),"")</f>
        <v/>
      </c>
      <c r="O74" s="3" t="str">
        <f>IFERROR(SEARCH($O$1,표메인[[#This Row],[플레이 게임 장르]]),"")</f>
        <v/>
      </c>
    </row>
    <row r="75" spans="1:15" x14ac:dyDescent="0.3">
      <c r="A75" s="3" t="str">
        <f>IFERROR(SEARCH($A$1,표메인[[#This Row],[플레이 게임 장르]]),"")</f>
        <v/>
      </c>
      <c r="B75" s="3">
        <f>IFERROR(SEARCH($B$1,표메인[[#This Row],[플레이 게임 장르]]),"")</f>
        <v>1</v>
      </c>
      <c r="C75" s="3" t="str">
        <f>IFERROR(SEARCH($C$1,표메인[[#This Row],[플레이 게임 장르]]),"")</f>
        <v/>
      </c>
      <c r="D75" s="3" t="str">
        <f>IFERROR(SEARCH($D$1,표메인[[#This Row],[플레이 게임 장르]]),"")</f>
        <v/>
      </c>
      <c r="E75" s="3" t="str">
        <f>IFERROR(SEARCH($E$1,표메인[[#This Row],[플레이 게임 장르]]),"")</f>
        <v/>
      </c>
      <c r="F75" s="3" t="str">
        <f>IFERROR(SEARCH($F$1,표메인[[#This Row],[플레이 게임 장르]]),"")</f>
        <v/>
      </c>
      <c r="G75" s="3" t="str">
        <f>IFERROR(SEARCH($G$1,표메인[[#This Row],[플레이 게임 장르]]),"")</f>
        <v/>
      </c>
      <c r="H75" s="3" t="str">
        <f>IFERROR(SEARCH($H$1,표메인[[#This Row],[플레이 게임 장르]]),"")</f>
        <v/>
      </c>
      <c r="I75" s="3" t="str">
        <f>IFERROR(SEARCH($I$1,표메인[[#This Row],[플레이 게임 장르]]),"")</f>
        <v/>
      </c>
      <c r="J75" s="3" t="str">
        <f>IFERROR(SEARCH($J$1,표메인[[#This Row],[플레이 게임 장르]]),"")</f>
        <v/>
      </c>
      <c r="K75" s="3" t="str">
        <f>IFERROR(SEARCH($K$1,표메인[[#This Row],[플레이 게임 장르]]),"")</f>
        <v/>
      </c>
      <c r="L75" s="3" t="str">
        <f>IFERROR(SEARCH($L$1,표메인[[#This Row],[플레이 게임 장르]]),"")</f>
        <v/>
      </c>
      <c r="M75" s="3" t="str">
        <f>IFERROR(SEARCH($M$1,표메인[[#This Row],[플레이 게임 장르]]),"")</f>
        <v/>
      </c>
      <c r="N75" s="3" t="str">
        <f>IFERROR(SEARCH($N$1,표메인[[#This Row],[플레이 게임 장르]]),"")</f>
        <v/>
      </c>
      <c r="O75" s="3" t="str">
        <f>IFERROR(SEARCH($O$1,표메인[[#This Row],[플레이 게임 장르]]),"")</f>
        <v/>
      </c>
    </row>
    <row r="76" spans="1:15" x14ac:dyDescent="0.3">
      <c r="A76" s="3" t="str">
        <f>IFERROR(SEARCH($A$1,표메인[[#This Row],[플레이 게임 장르]]),"")</f>
        <v/>
      </c>
      <c r="B76" s="3">
        <f>IFERROR(SEARCH($B$1,표메인[[#This Row],[플레이 게임 장르]]),"")</f>
        <v>1</v>
      </c>
      <c r="C76" s="3" t="str">
        <f>IFERROR(SEARCH($C$1,표메인[[#This Row],[플레이 게임 장르]]),"")</f>
        <v/>
      </c>
      <c r="D76" s="3" t="str">
        <f>IFERROR(SEARCH($D$1,표메인[[#This Row],[플레이 게임 장르]]),"")</f>
        <v/>
      </c>
      <c r="E76" s="3" t="str">
        <f>IFERROR(SEARCH($E$1,표메인[[#This Row],[플레이 게임 장르]]),"")</f>
        <v/>
      </c>
      <c r="F76" s="3" t="str">
        <f>IFERROR(SEARCH($F$1,표메인[[#This Row],[플레이 게임 장르]]),"")</f>
        <v/>
      </c>
      <c r="G76" s="3" t="str">
        <f>IFERROR(SEARCH($G$1,표메인[[#This Row],[플레이 게임 장르]]),"")</f>
        <v/>
      </c>
      <c r="H76" s="3" t="str">
        <f>IFERROR(SEARCH($H$1,표메인[[#This Row],[플레이 게임 장르]]),"")</f>
        <v/>
      </c>
      <c r="I76" s="3" t="str">
        <f>IFERROR(SEARCH($I$1,표메인[[#This Row],[플레이 게임 장르]]),"")</f>
        <v/>
      </c>
      <c r="J76" s="3" t="str">
        <f>IFERROR(SEARCH($J$1,표메인[[#This Row],[플레이 게임 장르]]),"")</f>
        <v/>
      </c>
      <c r="K76" s="3" t="str">
        <f>IFERROR(SEARCH($K$1,표메인[[#This Row],[플레이 게임 장르]]),"")</f>
        <v/>
      </c>
      <c r="L76" s="3" t="str">
        <f>IFERROR(SEARCH($L$1,표메인[[#This Row],[플레이 게임 장르]]),"")</f>
        <v/>
      </c>
      <c r="M76" s="3" t="str">
        <f>IFERROR(SEARCH($M$1,표메인[[#This Row],[플레이 게임 장르]]),"")</f>
        <v/>
      </c>
      <c r="N76" s="3" t="str">
        <f>IFERROR(SEARCH($N$1,표메인[[#This Row],[플레이 게임 장르]]),"")</f>
        <v/>
      </c>
      <c r="O76" s="3" t="str">
        <f>IFERROR(SEARCH($O$1,표메인[[#This Row],[플레이 게임 장르]]),"")</f>
        <v/>
      </c>
    </row>
    <row r="77" spans="1:15" x14ac:dyDescent="0.3">
      <c r="A77" s="3" t="str">
        <f>IFERROR(SEARCH($A$1,표메인[[#This Row],[플레이 게임 장르]]),"")</f>
        <v/>
      </c>
      <c r="B77" s="3" t="str">
        <f>IFERROR(SEARCH($B$1,표메인[[#This Row],[플레이 게임 장르]]),"")</f>
        <v/>
      </c>
      <c r="C77" s="3" t="str">
        <f>IFERROR(SEARCH($C$1,표메인[[#This Row],[플레이 게임 장르]]),"")</f>
        <v/>
      </c>
      <c r="D77" s="3" t="str">
        <f>IFERROR(SEARCH($D$1,표메인[[#This Row],[플레이 게임 장르]]),"")</f>
        <v/>
      </c>
      <c r="E77" s="3" t="str">
        <f>IFERROR(SEARCH($E$1,표메인[[#This Row],[플레이 게임 장르]]),"")</f>
        <v/>
      </c>
      <c r="F77" s="3" t="str">
        <f>IFERROR(SEARCH($F$1,표메인[[#This Row],[플레이 게임 장르]]),"")</f>
        <v/>
      </c>
      <c r="G77" s="3" t="str">
        <f>IFERROR(SEARCH($G$1,표메인[[#This Row],[플레이 게임 장르]]),"")</f>
        <v/>
      </c>
      <c r="H77" s="3" t="str">
        <f>IFERROR(SEARCH($H$1,표메인[[#This Row],[플레이 게임 장르]]),"")</f>
        <v/>
      </c>
      <c r="I77" s="3" t="str">
        <f>IFERROR(SEARCH($I$1,표메인[[#This Row],[플레이 게임 장르]]),"")</f>
        <v/>
      </c>
      <c r="J77" s="3" t="str">
        <f>IFERROR(SEARCH($J$1,표메인[[#This Row],[플레이 게임 장르]]),"")</f>
        <v/>
      </c>
      <c r="K77" s="3" t="str">
        <f>IFERROR(SEARCH($K$1,표메인[[#This Row],[플레이 게임 장르]]),"")</f>
        <v/>
      </c>
      <c r="L77" s="3" t="str">
        <f>IFERROR(SEARCH($L$1,표메인[[#This Row],[플레이 게임 장르]]),"")</f>
        <v/>
      </c>
      <c r="M77" s="3" t="str">
        <f>IFERROR(SEARCH($M$1,표메인[[#This Row],[플레이 게임 장르]]),"")</f>
        <v/>
      </c>
      <c r="N77" s="3">
        <f>IFERROR(SEARCH($N$1,표메인[[#This Row],[플레이 게임 장르]]),"")</f>
        <v>1</v>
      </c>
      <c r="O77" s="3" t="str">
        <f>IFERROR(SEARCH($O$1,표메인[[#This Row],[플레이 게임 장르]]),"")</f>
        <v/>
      </c>
    </row>
    <row r="78" spans="1:15" x14ac:dyDescent="0.3">
      <c r="A78" s="3" t="str">
        <f>IFERROR(SEARCH($A$1,표메인[[#This Row],[플레이 게임 장르]]),"")</f>
        <v/>
      </c>
      <c r="B78" s="3" t="str">
        <f>IFERROR(SEARCH($B$1,표메인[[#This Row],[플레이 게임 장르]]),"")</f>
        <v/>
      </c>
      <c r="C78" s="3" t="str">
        <f>IFERROR(SEARCH($C$1,표메인[[#This Row],[플레이 게임 장르]]),"")</f>
        <v/>
      </c>
      <c r="D78" s="3">
        <f>IFERROR(SEARCH($D$1,표메인[[#This Row],[플레이 게임 장르]]),"")</f>
        <v>1</v>
      </c>
      <c r="E78" s="3" t="str">
        <f>IFERROR(SEARCH($E$1,표메인[[#This Row],[플레이 게임 장르]]),"")</f>
        <v/>
      </c>
      <c r="F78" s="3" t="str">
        <f>IFERROR(SEARCH($F$1,표메인[[#This Row],[플레이 게임 장르]]),"")</f>
        <v/>
      </c>
      <c r="G78" s="3" t="str">
        <f>IFERROR(SEARCH($G$1,표메인[[#This Row],[플레이 게임 장르]]),"")</f>
        <v/>
      </c>
      <c r="H78" s="3" t="str">
        <f>IFERROR(SEARCH($H$1,표메인[[#This Row],[플레이 게임 장르]]),"")</f>
        <v/>
      </c>
      <c r="I78" s="3" t="str">
        <f>IFERROR(SEARCH($I$1,표메인[[#This Row],[플레이 게임 장르]]),"")</f>
        <v/>
      </c>
      <c r="J78" s="3" t="str">
        <f>IFERROR(SEARCH($J$1,표메인[[#This Row],[플레이 게임 장르]]),"")</f>
        <v/>
      </c>
      <c r="K78" s="3">
        <f>IFERROR(SEARCH($K$1,표메인[[#This Row],[플레이 게임 장르]]),"")</f>
        <v>6</v>
      </c>
      <c r="L78" s="3" t="str">
        <f>IFERROR(SEARCH($L$1,표메인[[#This Row],[플레이 게임 장르]]),"")</f>
        <v/>
      </c>
      <c r="M78" s="3" t="str">
        <f>IFERROR(SEARCH($M$1,표메인[[#This Row],[플레이 게임 장르]]),"")</f>
        <v/>
      </c>
      <c r="N78" s="3" t="str">
        <f>IFERROR(SEARCH($N$1,표메인[[#This Row],[플레이 게임 장르]]),"")</f>
        <v/>
      </c>
      <c r="O78" s="3" t="str">
        <f>IFERROR(SEARCH($O$1,표메인[[#This Row],[플레이 게임 장르]]),"")</f>
        <v/>
      </c>
    </row>
    <row r="79" spans="1:15" x14ac:dyDescent="0.3">
      <c r="A79" s="3" t="str">
        <f>IFERROR(SEARCH($A$1,표메인[[#This Row],[플레이 게임 장르]]),"")</f>
        <v/>
      </c>
      <c r="B79" s="3" t="str">
        <f>IFERROR(SEARCH($B$1,표메인[[#This Row],[플레이 게임 장르]]),"")</f>
        <v/>
      </c>
      <c r="C79" s="3">
        <f>IFERROR(SEARCH($C$1,표메인[[#This Row],[플레이 게임 장르]]),"")</f>
        <v>1</v>
      </c>
      <c r="D79" s="3" t="str">
        <f>IFERROR(SEARCH($D$1,표메인[[#This Row],[플레이 게임 장르]]),"")</f>
        <v/>
      </c>
      <c r="E79" s="3" t="str">
        <f>IFERROR(SEARCH($E$1,표메인[[#This Row],[플레이 게임 장르]]),"")</f>
        <v/>
      </c>
      <c r="F79" s="3" t="str">
        <f>IFERROR(SEARCH($F$1,표메인[[#This Row],[플레이 게임 장르]]),"")</f>
        <v/>
      </c>
      <c r="G79" s="3" t="str">
        <f>IFERROR(SEARCH($G$1,표메인[[#This Row],[플레이 게임 장르]]),"")</f>
        <v/>
      </c>
      <c r="H79" s="3" t="str">
        <f>IFERROR(SEARCH($H$1,표메인[[#This Row],[플레이 게임 장르]]),"")</f>
        <v/>
      </c>
      <c r="I79" s="3" t="str">
        <f>IFERROR(SEARCH($I$1,표메인[[#This Row],[플레이 게임 장르]]),"")</f>
        <v/>
      </c>
      <c r="J79" s="3" t="str">
        <f>IFERROR(SEARCH($J$1,표메인[[#This Row],[플레이 게임 장르]]),"")</f>
        <v/>
      </c>
      <c r="K79" s="3" t="str">
        <f>IFERROR(SEARCH($K$1,표메인[[#This Row],[플레이 게임 장르]]),"")</f>
        <v/>
      </c>
      <c r="L79" s="3" t="str">
        <f>IFERROR(SEARCH($L$1,표메인[[#This Row],[플레이 게임 장르]]),"")</f>
        <v/>
      </c>
      <c r="M79" s="3" t="str">
        <f>IFERROR(SEARCH($M$1,표메인[[#This Row],[플레이 게임 장르]]),"")</f>
        <v/>
      </c>
      <c r="N79" s="3" t="str">
        <f>IFERROR(SEARCH($N$1,표메인[[#This Row],[플레이 게임 장르]]),"")</f>
        <v/>
      </c>
      <c r="O79" s="3" t="str">
        <f>IFERROR(SEARCH($O$1,표메인[[#This Row],[플레이 게임 장르]]),"")</f>
        <v/>
      </c>
    </row>
    <row r="80" spans="1:15" x14ac:dyDescent="0.3">
      <c r="A80" s="3" t="str">
        <f>IFERROR(SEARCH($A$1,표메인[[#This Row],[플레이 게임 장르]]),"")</f>
        <v/>
      </c>
      <c r="B80" s="3" t="str">
        <f>IFERROR(SEARCH($B$1,표메인[[#This Row],[플레이 게임 장르]]),"")</f>
        <v/>
      </c>
      <c r="C80" s="3">
        <f>IFERROR(SEARCH($C$1,표메인[[#This Row],[플레이 게임 장르]]),"")</f>
        <v>1</v>
      </c>
      <c r="D80" s="3" t="str">
        <f>IFERROR(SEARCH($D$1,표메인[[#This Row],[플레이 게임 장르]]),"")</f>
        <v/>
      </c>
      <c r="E80" s="3" t="str">
        <f>IFERROR(SEARCH($E$1,표메인[[#This Row],[플레이 게임 장르]]),"")</f>
        <v/>
      </c>
      <c r="F80" s="3" t="str">
        <f>IFERROR(SEARCH($F$1,표메인[[#This Row],[플레이 게임 장르]]),"")</f>
        <v/>
      </c>
      <c r="G80" s="3" t="str">
        <f>IFERROR(SEARCH($G$1,표메인[[#This Row],[플레이 게임 장르]]),"")</f>
        <v/>
      </c>
      <c r="H80" s="3" t="str">
        <f>IFERROR(SEARCH($H$1,표메인[[#This Row],[플레이 게임 장르]]),"")</f>
        <v/>
      </c>
      <c r="I80" s="3" t="str">
        <f>IFERROR(SEARCH($I$1,표메인[[#This Row],[플레이 게임 장르]]),"")</f>
        <v/>
      </c>
      <c r="J80" s="3" t="str">
        <f>IFERROR(SEARCH($J$1,표메인[[#This Row],[플레이 게임 장르]]),"")</f>
        <v/>
      </c>
      <c r="K80" s="3" t="str">
        <f>IFERROR(SEARCH($K$1,표메인[[#This Row],[플레이 게임 장르]]),"")</f>
        <v/>
      </c>
      <c r="L80" s="3" t="str">
        <f>IFERROR(SEARCH($L$1,표메인[[#This Row],[플레이 게임 장르]]),"")</f>
        <v/>
      </c>
      <c r="M80" s="3" t="str">
        <f>IFERROR(SEARCH($M$1,표메인[[#This Row],[플레이 게임 장르]]),"")</f>
        <v/>
      </c>
      <c r="N80" s="3" t="str">
        <f>IFERROR(SEARCH($N$1,표메인[[#This Row],[플레이 게임 장르]]),"")</f>
        <v/>
      </c>
      <c r="O80" s="3" t="str">
        <f>IFERROR(SEARCH($O$1,표메인[[#This Row],[플레이 게임 장르]]),"")</f>
        <v/>
      </c>
    </row>
    <row r="81" spans="1:15" x14ac:dyDescent="0.3">
      <c r="A81" s="3" t="str">
        <f>IFERROR(SEARCH($A$1,표메인[[#This Row],[플레이 게임 장르]]),"")</f>
        <v/>
      </c>
      <c r="B81" s="3" t="str">
        <f>IFERROR(SEARCH($B$1,표메인[[#This Row],[플레이 게임 장르]]),"")</f>
        <v/>
      </c>
      <c r="C81" s="3">
        <f>IFERROR(SEARCH($C$1,표메인[[#This Row],[플레이 게임 장르]]),"")</f>
        <v>1</v>
      </c>
      <c r="D81" s="3" t="str">
        <f>IFERROR(SEARCH($D$1,표메인[[#This Row],[플레이 게임 장르]]),"")</f>
        <v/>
      </c>
      <c r="E81" s="3" t="str">
        <f>IFERROR(SEARCH($E$1,표메인[[#This Row],[플레이 게임 장르]]),"")</f>
        <v/>
      </c>
      <c r="F81" s="3" t="str">
        <f>IFERROR(SEARCH($F$1,표메인[[#This Row],[플레이 게임 장르]]),"")</f>
        <v/>
      </c>
      <c r="G81" s="3" t="str">
        <f>IFERROR(SEARCH($G$1,표메인[[#This Row],[플레이 게임 장르]]),"")</f>
        <v/>
      </c>
      <c r="H81" s="3" t="str">
        <f>IFERROR(SEARCH($H$1,표메인[[#This Row],[플레이 게임 장르]]),"")</f>
        <v/>
      </c>
      <c r="I81" s="3" t="str">
        <f>IFERROR(SEARCH($I$1,표메인[[#This Row],[플레이 게임 장르]]),"")</f>
        <v/>
      </c>
      <c r="J81" s="3" t="str">
        <f>IFERROR(SEARCH($J$1,표메인[[#This Row],[플레이 게임 장르]]),"")</f>
        <v/>
      </c>
      <c r="K81" s="3" t="str">
        <f>IFERROR(SEARCH($K$1,표메인[[#This Row],[플레이 게임 장르]]),"")</f>
        <v/>
      </c>
      <c r="L81" s="3" t="str">
        <f>IFERROR(SEARCH($L$1,표메인[[#This Row],[플레이 게임 장르]]),"")</f>
        <v/>
      </c>
      <c r="M81" s="3" t="str">
        <f>IFERROR(SEARCH($M$1,표메인[[#This Row],[플레이 게임 장르]]),"")</f>
        <v/>
      </c>
      <c r="N81" s="3" t="str">
        <f>IFERROR(SEARCH($N$1,표메인[[#This Row],[플레이 게임 장르]]),"")</f>
        <v/>
      </c>
      <c r="O81" s="3" t="str">
        <f>IFERROR(SEARCH($O$1,표메인[[#This Row],[플레이 게임 장르]]),"")</f>
        <v/>
      </c>
    </row>
    <row r="82" spans="1:15" x14ac:dyDescent="0.3">
      <c r="A82" s="3" t="str">
        <f>IFERROR(SEARCH($A$1,표메인[[#This Row],[플레이 게임 장르]]),"")</f>
        <v/>
      </c>
      <c r="B82" s="3" t="str">
        <f>IFERROR(SEARCH($B$1,표메인[[#This Row],[플레이 게임 장르]]),"")</f>
        <v/>
      </c>
      <c r="C82" s="3">
        <f>IFERROR(SEARCH($C$1,표메인[[#This Row],[플레이 게임 장르]]),"")</f>
        <v>1</v>
      </c>
      <c r="D82" s="3" t="str">
        <f>IFERROR(SEARCH($D$1,표메인[[#This Row],[플레이 게임 장르]]),"")</f>
        <v/>
      </c>
      <c r="E82" s="3" t="str">
        <f>IFERROR(SEARCH($E$1,표메인[[#This Row],[플레이 게임 장르]]),"")</f>
        <v/>
      </c>
      <c r="F82" s="3" t="str">
        <f>IFERROR(SEARCH($F$1,표메인[[#This Row],[플레이 게임 장르]]),"")</f>
        <v/>
      </c>
      <c r="G82" s="3" t="str">
        <f>IFERROR(SEARCH($G$1,표메인[[#This Row],[플레이 게임 장르]]),"")</f>
        <v/>
      </c>
      <c r="H82" s="3" t="str">
        <f>IFERROR(SEARCH($H$1,표메인[[#This Row],[플레이 게임 장르]]),"")</f>
        <v/>
      </c>
      <c r="I82" s="3" t="str">
        <f>IFERROR(SEARCH($I$1,표메인[[#This Row],[플레이 게임 장르]]),"")</f>
        <v/>
      </c>
      <c r="J82" s="3" t="str">
        <f>IFERROR(SEARCH($J$1,표메인[[#This Row],[플레이 게임 장르]]),"")</f>
        <v/>
      </c>
      <c r="K82" s="3" t="str">
        <f>IFERROR(SEARCH($K$1,표메인[[#This Row],[플레이 게임 장르]]),"")</f>
        <v/>
      </c>
      <c r="L82" s="3" t="str">
        <f>IFERROR(SEARCH($L$1,표메인[[#This Row],[플레이 게임 장르]]),"")</f>
        <v/>
      </c>
      <c r="M82" s="3" t="str">
        <f>IFERROR(SEARCH($M$1,표메인[[#This Row],[플레이 게임 장르]]),"")</f>
        <v/>
      </c>
      <c r="N82" s="3" t="str">
        <f>IFERROR(SEARCH($N$1,표메인[[#This Row],[플레이 게임 장르]]),"")</f>
        <v/>
      </c>
      <c r="O82" s="3" t="str">
        <f>IFERROR(SEARCH($O$1,표메인[[#This Row],[플레이 게임 장르]]),"")</f>
        <v/>
      </c>
    </row>
    <row r="83" spans="1:15" x14ac:dyDescent="0.3">
      <c r="A83" s="3" t="str">
        <f>IFERROR(SEARCH($A$1,표메인[[#This Row],[플레이 게임 장르]]),"")</f>
        <v/>
      </c>
      <c r="B83" s="3" t="str">
        <f>IFERROR(SEARCH($B$1,표메인[[#This Row],[플레이 게임 장르]]),"")</f>
        <v/>
      </c>
      <c r="C83" s="3">
        <f>IFERROR(SEARCH($C$1,표메인[[#This Row],[플레이 게임 장르]]),"")</f>
        <v>1</v>
      </c>
      <c r="D83" s="3" t="str">
        <f>IFERROR(SEARCH($D$1,표메인[[#This Row],[플레이 게임 장르]]),"")</f>
        <v/>
      </c>
      <c r="E83" s="3" t="str">
        <f>IFERROR(SEARCH($E$1,표메인[[#This Row],[플레이 게임 장르]]),"")</f>
        <v/>
      </c>
      <c r="F83" s="3" t="str">
        <f>IFERROR(SEARCH($F$1,표메인[[#This Row],[플레이 게임 장르]]),"")</f>
        <v/>
      </c>
      <c r="G83" s="3" t="str">
        <f>IFERROR(SEARCH($G$1,표메인[[#This Row],[플레이 게임 장르]]),"")</f>
        <v/>
      </c>
      <c r="H83" s="3" t="str">
        <f>IFERROR(SEARCH($H$1,표메인[[#This Row],[플레이 게임 장르]]),"")</f>
        <v/>
      </c>
      <c r="I83" s="3" t="str">
        <f>IFERROR(SEARCH($I$1,표메인[[#This Row],[플레이 게임 장르]]),"")</f>
        <v/>
      </c>
      <c r="J83" s="3" t="str">
        <f>IFERROR(SEARCH($J$1,표메인[[#This Row],[플레이 게임 장르]]),"")</f>
        <v/>
      </c>
      <c r="K83" s="3" t="str">
        <f>IFERROR(SEARCH($K$1,표메인[[#This Row],[플레이 게임 장르]]),"")</f>
        <v/>
      </c>
      <c r="L83" s="3" t="str">
        <f>IFERROR(SEARCH($L$1,표메인[[#This Row],[플레이 게임 장르]]),"")</f>
        <v/>
      </c>
      <c r="M83" s="3" t="str">
        <f>IFERROR(SEARCH($M$1,표메인[[#This Row],[플레이 게임 장르]]),"")</f>
        <v/>
      </c>
      <c r="N83" s="3" t="str">
        <f>IFERROR(SEARCH($N$1,표메인[[#This Row],[플레이 게임 장르]]),"")</f>
        <v/>
      </c>
      <c r="O83" s="3" t="str">
        <f>IFERROR(SEARCH($O$1,표메인[[#This Row],[플레이 게임 장르]]),"")</f>
        <v/>
      </c>
    </row>
    <row r="84" spans="1:15" x14ac:dyDescent="0.3">
      <c r="A84" s="3" t="str">
        <f>IFERROR(SEARCH($A$1,표메인[[#This Row],[플레이 게임 장르]]),"")</f>
        <v/>
      </c>
      <c r="B84" s="3" t="str">
        <f>IFERROR(SEARCH($B$1,표메인[[#This Row],[플레이 게임 장르]]),"")</f>
        <v/>
      </c>
      <c r="C84" s="3">
        <f>IFERROR(SEARCH($C$1,표메인[[#This Row],[플레이 게임 장르]]),"")</f>
        <v>1</v>
      </c>
      <c r="D84" s="3" t="str">
        <f>IFERROR(SEARCH($D$1,표메인[[#This Row],[플레이 게임 장르]]),"")</f>
        <v/>
      </c>
      <c r="E84" s="3" t="str">
        <f>IFERROR(SEARCH($E$1,표메인[[#This Row],[플레이 게임 장르]]),"")</f>
        <v/>
      </c>
      <c r="F84" s="3" t="str">
        <f>IFERROR(SEARCH($F$1,표메인[[#This Row],[플레이 게임 장르]]),"")</f>
        <v/>
      </c>
      <c r="G84" s="3" t="str">
        <f>IFERROR(SEARCH($G$1,표메인[[#This Row],[플레이 게임 장르]]),"")</f>
        <v/>
      </c>
      <c r="H84" s="3" t="str">
        <f>IFERROR(SEARCH($H$1,표메인[[#This Row],[플레이 게임 장르]]),"")</f>
        <v/>
      </c>
      <c r="I84" s="3" t="str">
        <f>IFERROR(SEARCH($I$1,표메인[[#This Row],[플레이 게임 장르]]),"")</f>
        <v/>
      </c>
      <c r="J84" s="3" t="str">
        <f>IFERROR(SEARCH($J$1,표메인[[#This Row],[플레이 게임 장르]]),"")</f>
        <v/>
      </c>
      <c r="K84" s="3" t="str">
        <f>IFERROR(SEARCH($K$1,표메인[[#This Row],[플레이 게임 장르]]),"")</f>
        <v/>
      </c>
      <c r="L84" s="3" t="str">
        <f>IFERROR(SEARCH($L$1,표메인[[#This Row],[플레이 게임 장르]]),"")</f>
        <v/>
      </c>
      <c r="M84" s="3" t="str">
        <f>IFERROR(SEARCH($M$1,표메인[[#This Row],[플레이 게임 장르]]),"")</f>
        <v/>
      </c>
      <c r="N84" s="3" t="str">
        <f>IFERROR(SEARCH($N$1,표메인[[#This Row],[플레이 게임 장르]]),"")</f>
        <v/>
      </c>
      <c r="O84" s="3" t="str">
        <f>IFERROR(SEARCH($O$1,표메인[[#This Row],[플레이 게임 장르]]),"")</f>
        <v/>
      </c>
    </row>
    <row r="85" spans="1:15" x14ac:dyDescent="0.3">
      <c r="A85" s="3" t="str">
        <f>IFERROR(SEARCH($A$1,표메인[[#This Row],[플레이 게임 장르]]),"")</f>
        <v/>
      </c>
      <c r="B85" s="3">
        <f>IFERROR(SEARCH($B$1,표메인[[#This Row],[플레이 게임 장르]]),"")</f>
        <v>6</v>
      </c>
      <c r="C85" s="3">
        <f>IFERROR(SEARCH($C$1,표메인[[#This Row],[플레이 게임 장르]]),"")</f>
        <v>1</v>
      </c>
      <c r="D85" s="3" t="str">
        <f>IFERROR(SEARCH($D$1,표메인[[#This Row],[플레이 게임 장르]]),"")</f>
        <v/>
      </c>
      <c r="E85" s="3" t="str">
        <f>IFERROR(SEARCH($E$1,표메인[[#This Row],[플레이 게임 장르]]),"")</f>
        <v/>
      </c>
      <c r="F85" s="3" t="str">
        <f>IFERROR(SEARCH($F$1,표메인[[#This Row],[플레이 게임 장르]]),"")</f>
        <v/>
      </c>
      <c r="G85" s="3" t="str">
        <f>IFERROR(SEARCH($G$1,표메인[[#This Row],[플레이 게임 장르]]),"")</f>
        <v/>
      </c>
      <c r="H85" s="3" t="str">
        <f>IFERROR(SEARCH($H$1,표메인[[#This Row],[플레이 게임 장르]]),"")</f>
        <v/>
      </c>
      <c r="I85" s="3" t="str">
        <f>IFERROR(SEARCH($I$1,표메인[[#This Row],[플레이 게임 장르]]),"")</f>
        <v/>
      </c>
      <c r="J85" s="3" t="str">
        <f>IFERROR(SEARCH($J$1,표메인[[#This Row],[플레이 게임 장르]]),"")</f>
        <v/>
      </c>
      <c r="K85" s="3" t="str">
        <f>IFERROR(SEARCH($K$1,표메인[[#This Row],[플레이 게임 장르]]),"")</f>
        <v/>
      </c>
      <c r="L85" s="3" t="str">
        <f>IFERROR(SEARCH($L$1,표메인[[#This Row],[플레이 게임 장르]]),"")</f>
        <v/>
      </c>
      <c r="M85" s="3" t="str">
        <f>IFERROR(SEARCH($M$1,표메인[[#This Row],[플레이 게임 장르]]),"")</f>
        <v/>
      </c>
      <c r="N85" s="3" t="str">
        <f>IFERROR(SEARCH($N$1,표메인[[#This Row],[플레이 게임 장르]]),"")</f>
        <v/>
      </c>
      <c r="O85" s="3" t="str">
        <f>IFERROR(SEARCH($O$1,표메인[[#This Row],[플레이 게임 장르]]),"")</f>
        <v/>
      </c>
    </row>
    <row r="86" spans="1:15" x14ac:dyDescent="0.3">
      <c r="A86" s="3" t="str">
        <f>IFERROR(SEARCH($A$1,표메인[[#This Row],[플레이 게임 장르]]),"")</f>
        <v/>
      </c>
      <c r="B86" s="3" t="str">
        <f>IFERROR(SEARCH($B$1,표메인[[#This Row],[플레이 게임 장르]]),"")</f>
        <v/>
      </c>
      <c r="C86" s="3">
        <f>IFERROR(SEARCH($C$1,표메인[[#This Row],[플레이 게임 장르]]),"")</f>
        <v>1</v>
      </c>
      <c r="D86" s="3" t="str">
        <f>IFERROR(SEARCH($D$1,표메인[[#This Row],[플레이 게임 장르]]),"")</f>
        <v/>
      </c>
      <c r="E86" s="3" t="str">
        <f>IFERROR(SEARCH($E$1,표메인[[#This Row],[플레이 게임 장르]]),"")</f>
        <v/>
      </c>
      <c r="F86" s="3">
        <f>IFERROR(SEARCH($F$1,표메인[[#This Row],[플레이 게임 장르]]),"")</f>
        <v>6</v>
      </c>
      <c r="G86" s="3" t="str">
        <f>IFERROR(SEARCH($G$1,표메인[[#This Row],[플레이 게임 장르]]),"")</f>
        <v/>
      </c>
      <c r="H86" s="3" t="str">
        <f>IFERROR(SEARCH($H$1,표메인[[#This Row],[플레이 게임 장르]]),"")</f>
        <v/>
      </c>
      <c r="I86" s="3" t="str">
        <f>IFERROR(SEARCH($I$1,표메인[[#This Row],[플레이 게임 장르]]),"")</f>
        <v/>
      </c>
      <c r="J86" s="3" t="str">
        <f>IFERROR(SEARCH($J$1,표메인[[#This Row],[플레이 게임 장르]]),"")</f>
        <v/>
      </c>
      <c r="K86" s="3" t="str">
        <f>IFERROR(SEARCH($K$1,표메인[[#This Row],[플레이 게임 장르]]),"")</f>
        <v/>
      </c>
      <c r="L86" s="3" t="str">
        <f>IFERROR(SEARCH($L$1,표메인[[#This Row],[플레이 게임 장르]]),"")</f>
        <v/>
      </c>
      <c r="M86" s="3" t="str">
        <f>IFERROR(SEARCH($M$1,표메인[[#This Row],[플레이 게임 장르]]),"")</f>
        <v/>
      </c>
      <c r="N86" s="3" t="str">
        <f>IFERROR(SEARCH($N$1,표메인[[#This Row],[플레이 게임 장르]]),"")</f>
        <v/>
      </c>
      <c r="O86" s="3" t="str">
        <f>IFERROR(SEARCH($O$1,표메인[[#This Row],[플레이 게임 장르]]),"")</f>
        <v/>
      </c>
    </row>
    <row r="87" spans="1:15" x14ac:dyDescent="0.3">
      <c r="A87" s="3" t="str">
        <f>IFERROR(SEARCH($A$1,표메인[[#This Row],[플레이 게임 장르]]),"")</f>
        <v/>
      </c>
      <c r="B87" s="3" t="str">
        <f>IFERROR(SEARCH($B$1,표메인[[#This Row],[플레이 게임 장르]]),"")</f>
        <v/>
      </c>
      <c r="C87" s="3" t="str">
        <f>IFERROR(SEARCH($C$1,표메인[[#This Row],[플레이 게임 장르]]),"")</f>
        <v/>
      </c>
      <c r="D87" s="3" t="str">
        <f>IFERROR(SEARCH($D$1,표메인[[#This Row],[플레이 게임 장르]]),"")</f>
        <v/>
      </c>
      <c r="E87" s="3" t="str">
        <f>IFERROR(SEARCH($E$1,표메인[[#This Row],[플레이 게임 장르]]),"")</f>
        <v/>
      </c>
      <c r="F87" s="3" t="str">
        <f>IFERROR(SEARCH($F$1,표메인[[#This Row],[플레이 게임 장르]]),"")</f>
        <v/>
      </c>
      <c r="G87" s="3" t="str">
        <f>IFERROR(SEARCH($G$1,표메인[[#This Row],[플레이 게임 장르]]),"")</f>
        <v/>
      </c>
      <c r="H87" s="3" t="str">
        <f>IFERROR(SEARCH($H$1,표메인[[#This Row],[플레이 게임 장르]]),"")</f>
        <v/>
      </c>
      <c r="I87" s="3" t="str">
        <f>IFERROR(SEARCH($I$1,표메인[[#This Row],[플레이 게임 장르]]),"")</f>
        <v/>
      </c>
      <c r="J87" s="3" t="str">
        <f>IFERROR(SEARCH($J$1,표메인[[#This Row],[플레이 게임 장르]]),"")</f>
        <v/>
      </c>
      <c r="K87" s="3" t="str">
        <f>IFERROR(SEARCH($K$1,표메인[[#This Row],[플레이 게임 장르]]),"")</f>
        <v/>
      </c>
      <c r="L87" s="3" t="str">
        <f>IFERROR(SEARCH($L$1,표메인[[#This Row],[플레이 게임 장르]]),"")</f>
        <v/>
      </c>
      <c r="M87" s="3" t="str">
        <f>IFERROR(SEARCH($M$1,표메인[[#This Row],[플레이 게임 장르]]),"")</f>
        <v/>
      </c>
      <c r="N87" s="3" t="str">
        <f>IFERROR(SEARCH($N$1,표메인[[#This Row],[플레이 게임 장르]]),"")</f>
        <v/>
      </c>
      <c r="O87" s="3" t="str">
        <f>IFERROR(SEARCH($O$1,표메인[[#This Row],[플레이 게임 장르]]),"")</f>
        <v/>
      </c>
    </row>
    <row r="88" spans="1:15" x14ac:dyDescent="0.3">
      <c r="A88" s="3" t="str">
        <f>IFERROR(SEARCH($A$1,표메인[[#This Row],[플레이 게임 장르]]),"")</f>
        <v/>
      </c>
      <c r="B88" s="3" t="str">
        <f>IFERROR(SEARCH($B$1,표메인[[#This Row],[플레이 게임 장르]]),"")</f>
        <v/>
      </c>
      <c r="C88" s="3" t="str">
        <f>IFERROR(SEARCH($C$1,표메인[[#This Row],[플레이 게임 장르]]),"")</f>
        <v/>
      </c>
      <c r="D88" s="3" t="str">
        <f>IFERROR(SEARCH($D$1,표메인[[#This Row],[플레이 게임 장르]]),"")</f>
        <v/>
      </c>
      <c r="E88" s="3" t="str">
        <f>IFERROR(SEARCH($E$1,표메인[[#This Row],[플레이 게임 장르]]),"")</f>
        <v/>
      </c>
      <c r="F88" s="3" t="str">
        <f>IFERROR(SEARCH($F$1,표메인[[#This Row],[플레이 게임 장르]]),"")</f>
        <v/>
      </c>
      <c r="G88" s="3" t="str">
        <f>IFERROR(SEARCH($G$1,표메인[[#This Row],[플레이 게임 장르]]),"")</f>
        <v/>
      </c>
      <c r="H88" s="3" t="str">
        <f>IFERROR(SEARCH($H$1,표메인[[#This Row],[플레이 게임 장르]]),"")</f>
        <v/>
      </c>
      <c r="I88" s="3" t="str">
        <f>IFERROR(SEARCH($I$1,표메인[[#This Row],[플레이 게임 장르]]),"")</f>
        <v/>
      </c>
      <c r="J88" s="3" t="str">
        <f>IFERROR(SEARCH($J$1,표메인[[#This Row],[플레이 게임 장르]]),"")</f>
        <v/>
      </c>
      <c r="K88" s="3" t="str">
        <f>IFERROR(SEARCH($K$1,표메인[[#This Row],[플레이 게임 장르]]),"")</f>
        <v/>
      </c>
      <c r="L88" s="3" t="str">
        <f>IFERROR(SEARCH($L$1,표메인[[#This Row],[플레이 게임 장르]]),"")</f>
        <v/>
      </c>
      <c r="M88" s="3" t="str">
        <f>IFERROR(SEARCH($M$1,표메인[[#This Row],[플레이 게임 장르]]),"")</f>
        <v/>
      </c>
      <c r="N88" s="3" t="str">
        <f>IFERROR(SEARCH($N$1,표메인[[#This Row],[플레이 게임 장르]]),"")</f>
        <v/>
      </c>
      <c r="O88" s="3" t="str">
        <f>IFERROR(SEARCH($O$1,표메인[[#This Row],[플레이 게임 장르]]),"")</f>
        <v/>
      </c>
    </row>
    <row r="89" spans="1:15" x14ac:dyDescent="0.3">
      <c r="A89" s="3" t="str">
        <f>IFERROR(SEARCH($A$1,표메인[[#This Row],[플레이 게임 장르]]),"")</f>
        <v/>
      </c>
      <c r="B89" s="3" t="str">
        <f>IFERROR(SEARCH($B$1,표메인[[#This Row],[플레이 게임 장르]]),"")</f>
        <v/>
      </c>
      <c r="C89" s="3" t="str">
        <f>IFERROR(SEARCH($C$1,표메인[[#This Row],[플레이 게임 장르]]),"")</f>
        <v/>
      </c>
      <c r="D89" s="3" t="str">
        <f>IFERROR(SEARCH($D$1,표메인[[#This Row],[플레이 게임 장르]]),"")</f>
        <v/>
      </c>
      <c r="E89" s="3" t="str">
        <f>IFERROR(SEARCH($E$1,표메인[[#This Row],[플레이 게임 장르]]),"")</f>
        <v/>
      </c>
      <c r="F89" s="3" t="str">
        <f>IFERROR(SEARCH($F$1,표메인[[#This Row],[플레이 게임 장르]]),"")</f>
        <v/>
      </c>
      <c r="G89" s="3" t="str">
        <f>IFERROR(SEARCH($G$1,표메인[[#This Row],[플레이 게임 장르]]),"")</f>
        <v/>
      </c>
      <c r="H89" s="3" t="str">
        <f>IFERROR(SEARCH($H$1,표메인[[#This Row],[플레이 게임 장르]]),"")</f>
        <v/>
      </c>
      <c r="I89" s="3" t="str">
        <f>IFERROR(SEARCH($I$1,표메인[[#This Row],[플레이 게임 장르]]),"")</f>
        <v/>
      </c>
      <c r="J89" s="3" t="str">
        <f>IFERROR(SEARCH($J$1,표메인[[#This Row],[플레이 게임 장르]]),"")</f>
        <v/>
      </c>
      <c r="K89" s="3" t="str">
        <f>IFERROR(SEARCH($K$1,표메인[[#This Row],[플레이 게임 장르]]),"")</f>
        <v/>
      </c>
      <c r="L89" s="3">
        <f>IFERROR(SEARCH($L$1,표메인[[#This Row],[플레이 게임 장르]]),"")</f>
        <v>1</v>
      </c>
      <c r="M89" s="3" t="str">
        <f>IFERROR(SEARCH($M$1,표메인[[#This Row],[플레이 게임 장르]]),"")</f>
        <v/>
      </c>
      <c r="N89" s="3" t="str">
        <f>IFERROR(SEARCH($N$1,표메인[[#This Row],[플레이 게임 장르]]),"")</f>
        <v/>
      </c>
      <c r="O89" s="3" t="str">
        <f>IFERROR(SEARCH($O$1,표메인[[#This Row],[플레이 게임 장르]]),"")</f>
        <v/>
      </c>
    </row>
    <row r="90" spans="1:15" x14ac:dyDescent="0.3">
      <c r="A90" s="3" t="str">
        <f>IFERROR(SEARCH($A$1,표메인[[#This Row],[플레이 게임 장르]]),"")</f>
        <v/>
      </c>
      <c r="B90" s="3" t="str">
        <f>IFERROR(SEARCH($B$1,표메인[[#This Row],[플레이 게임 장르]]),"")</f>
        <v/>
      </c>
      <c r="C90" s="3" t="str">
        <f>IFERROR(SEARCH($C$1,표메인[[#This Row],[플레이 게임 장르]]),"")</f>
        <v/>
      </c>
      <c r="D90" s="3" t="str">
        <f>IFERROR(SEARCH($D$1,표메인[[#This Row],[플레이 게임 장르]]),"")</f>
        <v/>
      </c>
      <c r="E90" s="3" t="str">
        <f>IFERROR(SEARCH($E$1,표메인[[#This Row],[플레이 게임 장르]]),"")</f>
        <v/>
      </c>
      <c r="F90" s="3" t="str">
        <f>IFERROR(SEARCH($F$1,표메인[[#This Row],[플레이 게임 장르]]),"")</f>
        <v/>
      </c>
      <c r="G90" s="3">
        <f>IFERROR(SEARCH($G$1,표메인[[#This Row],[플레이 게임 장르]]),"")</f>
        <v>1</v>
      </c>
      <c r="H90" s="3" t="str">
        <f>IFERROR(SEARCH($H$1,표메인[[#This Row],[플레이 게임 장르]]),"")</f>
        <v/>
      </c>
      <c r="I90" s="3" t="str">
        <f>IFERROR(SEARCH($I$1,표메인[[#This Row],[플레이 게임 장르]]),"")</f>
        <v/>
      </c>
      <c r="J90" s="3" t="str">
        <f>IFERROR(SEARCH($J$1,표메인[[#This Row],[플레이 게임 장르]]),"")</f>
        <v/>
      </c>
      <c r="K90" s="3" t="str">
        <f>IFERROR(SEARCH($K$1,표메인[[#This Row],[플레이 게임 장르]]),"")</f>
        <v/>
      </c>
      <c r="L90" s="3" t="str">
        <f>IFERROR(SEARCH($L$1,표메인[[#This Row],[플레이 게임 장르]]),"")</f>
        <v/>
      </c>
      <c r="M90" s="3" t="str">
        <f>IFERROR(SEARCH($M$1,표메인[[#This Row],[플레이 게임 장르]]),"")</f>
        <v/>
      </c>
      <c r="N90" s="3" t="str">
        <f>IFERROR(SEARCH($N$1,표메인[[#This Row],[플레이 게임 장르]]),"")</f>
        <v/>
      </c>
      <c r="O90" s="3" t="str">
        <f>IFERROR(SEARCH($O$1,표메인[[#This Row],[플레이 게임 장르]]),"")</f>
        <v/>
      </c>
    </row>
    <row r="91" spans="1:15" x14ac:dyDescent="0.3">
      <c r="A91" s="3" t="str">
        <f>IFERROR(SEARCH($A$1,표메인[[#This Row],[플레이 게임 장르]]),"")</f>
        <v/>
      </c>
      <c r="B91" s="3" t="str">
        <f>IFERROR(SEARCH($B$1,표메인[[#This Row],[플레이 게임 장르]]),"")</f>
        <v/>
      </c>
      <c r="C91" s="3" t="str">
        <f>IFERROR(SEARCH($C$1,표메인[[#This Row],[플레이 게임 장르]]),"")</f>
        <v/>
      </c>
      <c r="D91" s="3" t="str">
        <f>IFERROR(SEARCH($D$1,표메인[[#This Row],[플레이 게임 장르]]),"")</f>
        <v/>
      </c>
      <c r="E91" s="3" t="str">
        <f>IFERROR(SEARCH($E$1,표메인[[#This Row],[플레이 게임 장르]]),"")</f>
        <v/>
      </c>
      <c r="F91" s="3" t="str">
        <f>IFERROR(SEARCH($F$1,표메인[[#This Row],[플레이 게임 장르]]),"")</f>
        <v/>
      </c>
      <c r="G91" s="3">
        <f>IFERROR(SEARCH($G$1,표메인[[#This Row],[플레이 게임 장르]]),"")</f>
        <v>1</v>
      </c>
      <c r="H91" s="3">
        <f>IFERROR(SEARCH($H$1,표메인[[#This Row],[플레이 게임 장르]]),"")</f>
        <v>9</v>
      </c>
      <c r="I91" s="3" t="str">
        <f>IFERROR(SEARCH($I$1,표메인[[#This Row],[플레이 게임 장르]]),"")</f>
        <v/>
      </c>
      <c r="J91" s="3" t="str">
        <f>IFERROR(SEARCH($J$1,표메인[[#This Row],[플레이 게임 장르]]),"")</f>
        <v/>
      </c>
      <c r="K91" s="3" t="str">
        <f>IFERROR(SEARCH($K$1,표메인[[#This Row],[플레이 게임 장르]]),"")</f>
        <v/>
      </c>
      <c r="L91" s="3" t="str">
        <f>IFERROR(SEARCH($L$1,표메인[[#This Row],[플레이 게임 장르]]),"")</f>
        <v/>
      </c>
      <c r="M91" s="3" t="str">
        <f>IFERROR(SEARCH($M$1,표메인[[#This Row],[플레이 게임 장르]]),"")</f>
        <v/>
      </c>
      <c r="N91" s="3" t="str">
        <f>IFERROR(SEARCH($N$1,표메인[[#This Row],[플레이 게임 장르]]),"")</f>
        <v/>
      </c>
      <c r="O91" s="3" t="str">
        <f>IFERROR(SEARCH($O$1,표메인[[#This Row],[플레이 게임 장르]]),"")</f>
        <v/>
      </c>
    </row>
    <row r="92" spans="1:15" x14ac:dyDescent="0.3">
      <c r="A92" s="3">
        <f>IFERROR(SEARCH($A$1,표메인[[#This Row],[플레이 게임 장르]]),"")</f>
        <v>1</v>
      </c>
      <c r="B92" s="3" t="str">
        <f>IFERROR(SEARCH($B$1,표메인[[#This Row],[플레이 게임 장르]]),"")</f>
        <v/>
      </c>
      <c r="C92" s="3" t="str">
        <f>IFERROR(SEARCH($C$1,표메인[[#This Row],[플레이 게임 장르]]),"")</f>
        <v/>
      </c>
      <c r="D92" s="3" t="str">
        <f>IFERROR(SEARCH($D$1,표메인[[#This Row],[플레이 게임 장르]]),"")</f>
        <v/>
      </c>
      <c r="E92" s="3" t="str">
        <f>IFERROR(SEARCH($E$1,표메인[[#This Row],[플레이 게임 장르]]),"")</f>
        <v/>
      </c>
      <c r="F92" s="3" t="str">
        <f>IFERROR(SEARCH($F$1,표메인[[#This Row],[플레이 게임 장르]]),"")</f>
        <v/>
      </c>
      <c r="G92" s="3" t="str">
        <f>IFERROR(SEARCH($G$1,표메인[[#This Row],[플레이 게임 장르]]),"")</f>
        <v/>
      </c>
      <c r="H92" s="3" t="str">
        <f>IFERROR(SEARCH($H$1,표메인[[#This Row],[플레이 게임 장르]]),"")</f>
        <v/>
      </c>
      <c r="I92" s="3" t="str">
        <f>IFERROR(SEARCH($I$1,표메인[[#This Row],[플레이 게임 장르]]),"")</f>
        <v/>
      </c>
      <c r="J92" s="3" t="str">
        <f>IFERROR(SEARCH($J$1,표메인[[#This Row],[플레이 게임 장르]]),"")</f>
        <v/>
      </c>
      <c r="K92" s="3" t="str">
        <f>IFERROR(SEARCH($K$1,표메인[[#This Row],[플레이 게임 장르]]),"")</f>
        <v/>
      </c>
      <c r="L92" s="3" t="str">
        <f>IFERROR(SEARCH($L$1,표메인[[#This Row],[플레이 게임 장르]]),"")</f>
        <v/>
      </c>
      <c r="M92" s="3" t="str">
        <f>IFERROR(SEARCH($M$1,표메인[[#This Row],[플레이 게임 장르]]),"")</f>
        <v/>
      </c>
      <c r="N92" s="3" t="str">
        <f>IFERROR(SEARCH($N$1,표메인[[#This Row],[플레이 게임 장르]]),"")</f>
        <v/>
      </c>
      <c r="O92" s="3" t="str">
        <f>IFERROR(SEARCH($O$1,표메인[[#This Row],[플레이 게임 장르]]),"")</f>
        <v/>
      </c>
    </row>
    <row r="93" spans="1:15" x14ac:dyDescent="0.3">
      <c r="A93" s="3">
        <f>IFERROR(SEARCH($A$1,표메인[[#This Row],[플레이 게임 장르]]),"")</f>
        <v>1</v>
      </c>
      <c r="B93" s="3" t="str">
        <f>IFERROR(SEARCH($B$1,표메인[[#This Row],[플레이 게임 장르]]),"")</f>
        <v/>
      </c>
      <c r="C93" s="3" t="str">
        <f>IFERROR(SEARCH($C$1,표메인[[#This Row],[플레이 게임 장르]]),"")</f>
        <v/>
      </c>
      <c r="D93" s="3" t="str">
        <f>IFERROR(SEARCH($D$1,표메인[[#This Row],[플레이 게임 장르]]),"")</f>
        <v/>
      </c>
      <c r="E93" s="3" t="str">
        <f>IFERROR(SEARCH($E$1,표메인[[#This Row],[플레이 게임 장르]]),"")</f>
        <v/>
      </c>
      <c r="F93" s="3" t="str">
        <f>IFERROR(SEARCH($F$1,표메인[[#This Row],[플레이 게임 장르]]),"")</f>
        <v/>
      </c>
      <c r="G93" s="3" t="str">
        <f>IFERROR(SEARCH($G$1,표메인[[#This Row],[플레이 게임 장르]]),"")</f>
        <v/>
      </c>
      <c r="H93" s="3" t="str">
        <f>IFERROR(SEARCH($H$1,표메인[[#This Row],[플레이 게임 장르]]),"")</f>
        <v/>
      </c>
      <c r="I93" s="3" t="str">
        <f>IFERROR(SEARCH($I$1,표메인[[#This Row],[플레이 게임 장르]]),"")</f>
        <v/>
      </c>
      <c r="J93" s="3" t="str">
        <f>IFERROR(SEARCH($J$1,표메인[[#This Row],[플레이 게임 장르]]),"")</f>
        <v/>
      </c>
      <c r="K93" s="3" t="str">
        <f>IFERROR(SEARCH($K$1,표메인[[#This Row],[플레이 게임 장르]]),"")</f>
        <v/>
      </c>
      <c r="L93" s="3" t="str">
        <f>IFERROR(SEARCH($L$1,표메인[[#This Row],[플레이 게임 장르]]),"")</f>
        <v/>
      </c>
      <c r="M93" s="3" t="str">
        <f>IFERROR(SEARCH($M$1,표메인[[#This Row],[플레이 게임 장르]]),"")</f>
        <v/>
      </c>
      <c r="N93" s="3" t="str">
        <f>IFERROR(SEARCH($N$1,표메인[[#This Row],[플레이 게임 장르]]),"")</f>
        <v/>
      </c>
      <c r="O93" s="3" t="str">
        <f>IFERROR(SEARCH($O$1,표메인[[#This Row],[플레이 게임 장르]]),"")</f>
        <v/>
      </c>
    </row>
    <row r="94" spans="1:15" x14ac:dyDescent="0.3">
      <c r="A94" s="3">
        <f>IFERROR(SEARCH($A$1,표메인[[#This Row],[플레이 게임 장르]]),"")</f>
        <v>1</v>
      </c>
      <c r="B94" s="3" t="str">
        <f>IFERROR(SEARCH($B$1,표메인[[#This Row],[플레이 게임 장르]]),"")</f>
        <v/>
      </c>
      <c r="C94" s="3" t="str">
        <f>IFERROR(SEARCH($C$1,표메인[[#This Row],[플레이 게임 장르]]),"")</f>
        <v/>
      </c>
      <c r="D94" s="3" t="str">
        <f>IFERROR(SEARCH($D$1,표메인[[#This Row],[플레이 게임 장르]]),"")</f>
        <v/>
      </c>
      <c r="E94" s="3" t="str">
        <f>IFERROR(SEARCH($E$1,표메인[[#This Row],[플레이 게임 장르]]),"")</f>
        <v/>
      </c>
      <c r="F94" s="3" t="str">
        <f>IFERROR(SEARCH($F$1,표메인[[#This Row],[플레이 게임 장르]]),"")</f>
        <v/>
      </c>
      <c r="G94" s="3" t="str">
        <f>IFERROR(SEARCH($G$1,표메인[[#This Row],[플레이 게임 장르]]),"")</f>
        <v/>
      </c>
      <c r="H94" s="3" t="str">
        <f>IFERROR(SEARCH($H$1,표메인[[#This Row],[플레이 게임 장르]]),"")</f>
        <v/>
      </c>
      <c r="I94" s="3" t="str">
        <f>IFERROR(SEARCH($I$1,표메인[[#This Row],[플레이 게임 장르]]),"")</f>
        <v/>
      </c>
      <c r="J94" s="3" t="str">
        <f>IFERROR(SEARCH($J$1,표메인[[#This Row],[플레이 게임 장르]]),"")</f>
        <v/>
      </c>
      <c r="K94" s="3" t="str">
        <f>IFERROR(SEARCH($K$1,표메인[[#This Row],[플레이 게임 장르]]),"")</f>
        <v/>
      </c>
      <c r="L94" s="3" t="str">
        <f>IFERROR(SEARCH($L$1,표메인[[#This Row],[플레이 게임 장르]]),"")</f>
        <v/>
      </c>
      <c r="M94" s="3" t="str">
        <f>IFERROR(SEARCH($M$1,표메인[[#This Row],[플레이 게임 장르]]),"")</f>
        <v/>
      </c>
      <c r="N94" s="3" t="str">
        <f>IFERROR(SEARCH($N$1,표메인[[#This Row],[플레이 게임 장르]]),"")</f>
        <v/>
      </c>
      <c r="O94" s="3" t="str">
        <f>IFERROR(SEARCH($O$1,표메인[[#This Row],[플레이 게임 장르]]),"")</f>
        <v/>
      </c>
    </row>
    <row r="95" spans="1:15" x14ac:dyDescent="0.3">
      <c r="A95" s="3">
        <f>IFERROR(SEARCH($A$1,표메인[[#This Row],[플레이 게임 장르]]),"")</f>
        <v>1</v>
      </c>
      <c r="B95" s="3" t="str">
        <f>IFERROR(SEARCH($B$1,표메인[[#This Row],[플레이 게임 장르]]),"")</f>
        <v/>
      </c>
      <c r="C95" s="3" t="str">
        <f>IFERROR(SEARCH($C$1,표메인[[#This Row],[플레이 게임 장르]]),"")</f>
        <v/>
      </c>
      <c r="D95" s="3" t="str">
        <f>IFERROR(SEARCH($D$1,표메인[[#This Row],[플레이 게임 장르]]),"")</f>
        <v/>
      </c>
      <c r="E95" s="3" t="str">
        <f>IFERROR(SEARCH($E$1,표메인[[#This Row],[플레이 게임 장르]]),"")</f>
        <v/>
      </c>
      <c r="F95" s="3" t="str">
        <f>IFERROR(SEARCH($F$1,표메인[[#This Row],[플레이 게임 장르]]),"")</f>
        <v/>
      </c>
      <c r="G95" s="3" t="str">
        <f>IFERROR(SEARCH($G$1,표메인[[#This Row],[플레이 게임 장르]]),"")</f>
        <v/>
      </c>
      <c r="H95" s="3" t="str">
        <f>IFERROR(SEARCH($H$1,표메인[[#This Row],[플레이 게임 장르]]),"")</f>
        <v/>
      </c>
      <c r="I95" s="3" t="str">
        <f>IFERROR(SEARCH($I$1,표메인[[#This Row],[플레이 게임 장르]]),"")</f>
        <v/>
      </c>
      <c r="J95" s="3" t="str">
        <f>IFERROR(SEARCH($J$1,표메인[[#This Row],[플레이 게임 장르]]),"")</f>
        <v/>
      </c>
      <c r="K95" s="3" t="str">
        <f>IFERROR(SEARCH($K$1,표메인[[#This Row],[플레이 게임 장르]]),"")</f>
        <v/>
      </c>
      <c r="L95" s="3" t="str">
        <f>IFERROR(SEARCH($L$1,표메인[[#This Row],[플레이 게임 장르]]),"")</f>
        <v/>
      </c>
      <c r="M95" s="3" t="str">
        <f>IFERROR(SEARCH($M$1,표메인[[#This Row],[플레이 게임 장르]]),"")</f>
        <v/>
      </c>
      <c r="N95" s="3" t="str">
        <f>IFERROR(SEARCH($N$1,표메인[[#This Row],[플레이 게임 장르]]),"")</f>
        <v/>
      </c>
      <c r="O95" s="3" t="str">
        <f>IFERROR(SEARCH($O$1,표메인[[#This Row],[플레이 게임 장르]]),"")</f>
        <v/>
      </c>
    </row>
    <row r="96" spans="1:15" x14ac:dyDescent="0.3">
      <c r="A96" s="3">
        <f>IFERROR(SEARCH($A$1,표메인[[#This Row],[플레이 게임 장르]]),"")</f>
        <v>1</v>
      </c>
      <c r="B96" s="3" t="str">
        <f>IFERROR(SEARCH($B$1,표메인[[#This Row],[플레이 게임 장르]]),"")</f>
        <v/>
      </c>
      <c r="C96" s="3" t="str">
        <f>IFERROR(SEARCH($C$1,표메인[[#This Row],[플레이 게임 장르]]),"")</f>
        <v/>
      </c>
      <c r="D96" s="3" t="str">
        <f>IFERROR(SEARCH($D$1,표메인[[#This Row],[플레이 게임 장르]]),"")</f>
        <v/>
      </c>
      <c r="E96" s="3" t="str">
        <f>IFERROR(SEARCH($E$1,표메인[[#This Row],[플레이 게임 장르]]),"")</f>
        <v/>
      </c>
      <c r="F96" s="3" t="str">
        <f>IFERROR(SEARCH($F$1,표메인[[#This Row],[플레이 게임 장르]]),"")</f>
        <v/>
      </c>
      <c r="G96" s="3" t="str">
        <f>IFERROR(SEARCH($G$1,표메인[[#This Row],[플레이 게임 장르]]),"")</f>
        <v/>
      </c>
      <c r="H96" s="3" t="str">
        <f>IFERROR(SEARCH($H$1,표메인[[#This Row],[플레이 게임 장르]]),"")</f>
        <v/>
      </c>
      <c r="I96" s="3" t="str">
        <f>IFERROR(SEARCH($I$1,표메인[[#This Row],[플레이 게임 장르]]),"")</f>
        <v/>
      </c>
      <c r="J96" s="3" t="str">
        <f>IFERROR(SEARCH($J$1,표메인[[#This Row],[플레이 게임 장르]]),"")</f>
        <v/>
      </c>
      <c r="K96" s="3" t="str">
        <f>IFERROR(SEARCH($K$1,표메인[[#This Row],[플레이 게임 장르]]),"")</f>
        <v/>
      </c>
      <c r="L96" s="3" t="str">
        <f>IFERROR(SEARCH($L$1,표메인[[#This Row],[플레이 게임 장르]]),"")</f>
        <v/>
      </c>
      <c r="M96" s="3" t="str">
        <f>IFERROR(SEARCH($M$1,표메인[[#This Row],[플레이 게임 장르]]),"")</f>
        <v/>
      </c>
      <c r="N96" s="3" t="str">
        <f>IFERROR(SEARCH($N$1,표메인[[#This Row],[플레이 게임 장르]]),"")</f>
        <v/>
      </c>
      <c r="O96" s="3" t="str">
        <f>IFERROR(SEARCH($O$1,표메인[[#This Row],[플레이 게임 장르]]),"")</f>
        <v/>
      </c>
    </row>
    <row r="97" spans="1:15" x14ac:dyDescent="0.3">
      <c r="A97" s="3">
        <f>IFERROR(SEARCH($A$1,표메인[[#This Row],[플레이 게임 장르]]),"")</f>
        <v>1</v>
      </c>
      <c r="B97" s="3">
        <f>IFERROR(SEARCH($B$1,표메인[[#This Row],[플레이 게임 장르]]),"")</f>
        <v>6</v>
      </c>
      <c r="C97" s="3" t="str">
        <f>IFERROR(SEARCH($C$1,표메인[[#This Row],[플레이 게임 장르]]),"")</f>
        <v/>
      </c>
      <c r="D97" s="3" t="str">
        <f>IFERROR(SEARCH($D$1,표메인[[#This Row],[플레이 게임 장르]]),"")</f>
        <v/>
      </c>
      <c r="E97" s="3" t="str">
        <f>IFERROR(SEARCH($E$1,표메인[[#This Row],[플레이 게임 장르]]),"")</f>
        <v/>
      </c>
      <c r="F97" s="3" t="str">
        <f>IFERROR(SEARCH($F$1,표메인[[#This Row],[플레이 게임 장르]]),"")</f>
        <v/>
      </c>
      <c r="G97" s="3" t="str">
        <f>IFERROR(SEARCH($G$1,표메인[[#This Row],[플레이 게임 장르]]),"")</f>
        <v/>
      </c>
      <c r="H97" s="3" t="str">
        <f>IFERROR(SEARCH($H$1,표메인[[#This Row],[플레이 게임 장르]]),"")</f>
        <v/>
      </c>
      <c r="I97" s="3" t="str">
        <f>IFERROR(SEARCH($I$1,표메인[[#This Row],[플레이 게임 장르]]),"")</f>
        <v/>
      </c>
      <c r="J97" s="3" t="str">
        <f>IFERROR(SEARCH($J$1,표메인[[#This Row],[플레이 게임 장르]]),"")</f>
        <v/>
      </c>
      <c r="K97" s="3" t="str">
        <f>IFERROR(SEARCH($K$1,표메인[[#This Row],[플레이 게임 장르]]),"")</f>
        <v/>
      </c>
      <c r="L97" s="3" t="str">
        <f>IFERROR(SEARCH($L$1,표메인[[#This Row],[플레이 게임 장르]]),"")</f>
        <v/>
      </c>
      <c r="M97" s="3" t="str">
        <f>IFERROR(SEARCH($M$1,표메인[[#This Row],[플레이 게임 장르]]),"")</f>
        <v/>
      </c>
      <c r="N97" s="3" t="str">
        <f>IFERROR(SEARCH($N$1,표메인[[#This Row],[플레이 게임 장르]]),"")</f>
        <v/>
      </c>
      <c r="O97" s="3" t="str">
        <f>IFERROR(SEARCH($O$1,표메인[[#This Row],[플레이 게임 장르]]),"")</f>
        <v/>
      </c>
    </row>
    <row r="98" spans="1:15" x14ac:dyDescent="0.3">
      <c r="A98" s="3">
        <f>IFERROR(SEARCH($A$1,표메인[[#This Row],[플레이 게임 장르]]),"")</f>
        <v>1</v>
      </c>
      <c r="B98" s="3">
        <f>IFERROR(SEARCH($B$1,표메인[[#This Row],[플레이 게임 장르]]),"")</f>
        <v>6</v>
      </c>
      <c r="C98" s="3" t="str">
        <f>IFERROR(SEARCH($C$1,표메인[[#This Row],[플레이 게임 장르]]),"")</f>
        <v/>
      </c>
      <c r="D98" s="3" t="str">
        <f>IFERROR(SEARCH($D$1,표메인[[#This Row],[플레이 게임 장르]]),"")</f>
        <v/>
      </c>
      <c r="E98" s="3" t="str">
        <f>IFERROR(SEARCH($E$1,표메인[[#This Row],[플레이 게임 장르]]),"")</f>
        <v/>
      </c>
      <c r="F98" s="3" t="str">
        <f>IFERROR(SEARCH($F$1,표메인[[#This Row],[플레이 게임 장르]]),"")</f>
        <v/>
      </c>
      <c r="G98" s="3" t="str">
        <f>IFERROR(SEARCH($G$1,표메인[[#This Row],[플레이 게임 장르]]),"")</f>
        <v/>
      </c>
      <c r="H98" s="3" t="str">
        <f>IFERROR(SEARCH($H$1,표메인[[#This Row],[플레이 게임 장르]]),"")</f>
        <v/>
      </c>
      <c r="I98" s="3" t="str">
        <f>IFERROR(SEARCH($I$1,표메인[[#This Row],[플레이 게임 장르]]),"")</f>
        <v/>
      </c>
      <c r="J98" s="3" t="str">
        <f>IFERROR(SEARCH($J$1,표메인[[#This Row],[플레이 게임 장르]]),"")</f>
        <v/>
      </c>
      <c r="K98" s="3" t="str">
        <f>IFERROR(SEARCH($K$1,표메인[[#This Row],[플레이 게임 장르]]),"")</f>
        <v/>
      </c>
      <c r="L98" s="3" t="str">
        <f>IFERROR(SEARCH($L$1,표메인[[#This Row],[플레이 게임 장르]]),"")</f>
        <v/>
      </c>
      <c r="M98" s="3" t="str">
        <f>IFERROR(SEARCH($M$1,표메인[[#This Row],[플레이 게임 장르]]),"")</f>
        <v/>
      </c>
      <c r="N98" s="3" t="str">
        <f>IFERROR(SEARCH($N$1,표메인[[#This Row],[플레이 게임 장르]]),"")</f>
        <v/>
      </c>
      <c r="O98" s="3" t="str">
        <f>IFERROR(SEARCH($O$1,표메인[[#This Row],[플레이 게임 장르]]),"")</f>
        <v/>
      </c>
    </row>
    <row r="99" spans="1:15" x14ac:dyDescent="0.3">
      <c r="A99" s="3">
        <f>IFERROR(SEARCH($A$1,표메인[[#This Row],[플레이 게임 장르]]),"")</f>
        <v>1</v>
      </c>
      <c r="B99" s="3">
        <f>IFERROR(SEARCH($B$1,표메인[[#This Row],[플레이 게임 장르]]),"")</f>
        <v>6</v>
      </c>
      <c r="C99" s="3" t="str">
        <f>IFERROR(SEARCH($C$1,표메인[[#This Row],[플레이 게임 장르]]),"")</f>
        <v/>
      </c>
      <c r="D99" s="3" t="str">
        <f>IFERROR(SEARCH($D$1,표메인[[#This Row],[플레이 게임 장르]]),"")</f>
        <v/>
      </c>
      <c r="E99" s="3" t="str">
        <f>IFERROR(SEARCH($E$1,표메인[[#This Row],[플레이 게임 장르]]),"")</f>
        <v/>
      </c>
      <c r="F99" s="3" t="str">
        <f>IFERROR(SEARCH($F$1,표메인[[#This Row],[플레이 게임 장르]]),"")</f>
        <v/>
      </c>
      <c r="G99" s="3" t="str">
        <f>IFERROR(SEARCH($G$1,표메인[[#This Row],[플레이 게임 장르]]),"")</f>
        <v/>
      </c>
      <c r="H99" s="3" t="str">
        <f>IFERROR(SEARCH($H$1,표메인[[#This Row],[플레이 게임 장르]]),"")</f>
        <v/>
      </c>
      <c r="I99" s="3" t="str">
        <f>IFERROR(SEARCH($I$1,표메인[[#This Row],[플레이 게임 장르]]),"")</f>
        <v/>
      </c>
      <c r="J99" s="3" t="str">
        <f>IFERROR(SEARCH($J$1,표메인[[#This Row],[플레이 게임 장르]]),"")</f>
        <v/>
      </c>
      <c r="K99" s="3" t="str">
        <f>IFERROR(SEARCH($K$1,표메인[[#This Row],[플레이 게임 장르]]),"")</f>
        <v/>
      </c>
      <c r="L99" s="3" t="str">
        <f>IFERROR(SEARCH($L$1,표메인[[#This Row],[플레이 게임 장르]]),"")</f>
        <v/>
      </c>
      <c r="M99" s="3" t="str">
        <f>IFERROR(SEARCH($M$1,표메인[[#This Row],[플레이 게임 장르]]),"")</f>
        <v/>
      </c>
      <c r="N99" s="3" t="str">
        <f>IFERROR(SEARCH($N$1,표메인[[#This Row],[플레이 게임 장르]]),"")</f>
        <v/>
      </c>
      <c r="O99" s="3" t="str">
        <f>IFERROR(SEARCH($O$1,표메인[[#This Row],[플레이 게임 장르]]),"")</f>
        <v/>
      </c>
    </row>
    <row r="100" spans="1:15" x14ac:dyDescent="0.3">
      <c r="A100" s="3">
        <f>IFERROR(SEARCH($A$1,표메인[[#This Row],[플레이 게임 장르]]),"")</f>
        <v>1</v>
      </c>
      <c r="B100" s="3">
        <f>IFERROR(SEARCH($B$1,표메인[[#This Row],[플레이 게임 장르]]),"")</f>
        <v>6</v>
      </c>
      <c r="C100" s="3" t="str">
        <f>IFERROR(SEARCH($C$1,표메인[[#This Row],[플레이 게임 장르]]),"")</f>
        <v/>
      </c>
      <c r="D100" s="3" t="str">
        <f>IFERROR(SEARCH($D$1,표메인[[#This Row],[플레이 게임 장르]]),"")</f>
        <v/>
      </c>
      <c r="E100" s="3" t="str">
        <f>IFERROR(SEARCH($E$1,표메인[[#This Row],[플레이 게임 장르]]),"")</f>
        <v/>
      </c>
      <c r="F100" s="3" t="str">
        <f>IFERROR(SEARCH($F$1,표메인[[#This Row],[플레이 게임 장르]]),"")</f>
        <v/>
      </c>
      <c r="G100" s="3" t="str">
        <f>IFERROR(SEARCH($G$1,표메인[[#This Row],[플레이 게임 장르]]),"")</f>
        <v/>
      </c>
      <c r="H100" s="3" t="str">
        <f>IFERROR(SEARCH($H$1,표메인[[#This Row],[플레이 게임 장르]]),"")</f>
        <v/>
      </c>
      <c r="I100" s="3" t="str">
        <f>IFERROR(SEARCH($I$1,표메인[[#This Row],[플레이 게임 장르]]),"")</f>
        <v/>
      </c>
      <c r="J100" s="3" t="str">
        <f>IFERROR(SEARCH($J$1,표메인[[#This Row],[플레이 게임 장르]]),"")</f>
        <v/>
      </c>
      <c r="K100" s="3" t="str">
        <f>IFERROR(SEARCH($K$1,표메인[[#This Row],[플레이 게임 장르]]),"")</f>
        <v/>
      </c>
      <c r="L100" s="3" t="str">
        <f>IFERROR(SEARCH($L$1,표메인[[#This Row],[플레이 게임 장르]]),"")</f>
        <v/>
      </c>
      <c r="M100" s="3" t="str">
        <f>IFERROR(SEARCH($M$1,표메인[[#This Row],[플레이 게임 장르]]),"")</f>
        <v/>
      </c>
      <c r="N100" s="3" t="str">
        <f>IFERROR(SEARCH($N$1,표메인[[#This Row],[플레이 게임 장르]]),"")</f>
        <v/>
      </c>
      <c r="O100" s="3" t="str">
        <f>IFERROR(SEARCH($O$1,표메인[[#This Row],[플레이 게임 장르]]),"")</f>
        <v/>
      </c>
    </row>
    <row r="101" spans="1:15" x14ac:dyDescent="0.3">
      <c r="A101" s="3">
        <f>IFERROR(SEARCH($A$1,표메인[[#This Row],[플레이 게임 장르]]),"")</f>
        <v>1</v>
      </c>
      <c r="B101" s="3" t="str">
        <f>IFERROR(SEARCH($B$1,표메인[[#This Row],[플레이 게임 장르]]),"")</f>
        <v/>
      </c>
      <c r="C101" s="3">
        <f>IFERROR(SEARCH($C$1,표메인[[#This Row],[플레이 게임 장르]]),"")</f>
        <v>6</v>
      </c>
      <c r="D101" s="3" t="str">
        <f>IFERROR(SEARCH($D$1,표메인[[#This Row],[플레이 게임 장르]]),"")</f>
        <v/>
      </c>
      <c r="E101" s="3" t="str">
        <f>IFERROR(SEARCH($E$1,표메인[[#This Row],[플레이 게임 장르]]),"")</f>
        <v/>
      </c>
      <c r="F101" s="3" t="str">
        <f>IFERROR(SEARCH($F$1,표메인[[#This Row],[플레이 게임 장르]]),"")</f>
        <v/>
      </c>
      <c r="G101" s="3" t="str">
        <f>IFERROR(SEARCH($G$1,표메인[[#This Row],[플레이 게임 장르]]),"")</f>
        <v/>
      </c>
      <c r="H101" s="3" t="str">
        <f>IFERROR(SEARCH($H$1,표메인[[#This Row],[플레이 게임 장르]]),"")</f>
        <v/>
      </c>
      <c r="I101" s="3" t="str">
        <f>IFERROR(SEARCH($I$1,표메인[[#This Row],[플레이 게임 장르]]),"")</f>
        <v/>
      </c>
      <c r="J101" s="3" t="str">
        <f>IFERROR(SEARCH($J$1,표메인[[#This Row],[플레이 게임 장르]]),"")</f>
        <v/>
      </c>
      <c r="K101" s="3" t="str">
        <f>IFERROR(SEARCH($K$1,표메인[[#This Row],[플레이 게임 장르]]),"")</f>
        <v/>
      </c>
      <c r="L101" s="3" t="str">
        <f>IFERROR(SEARCH($L$1,표메인[[#This Row],[플레이 게임 장르]]),"")</f>
        <v/>
      </c>
      <c r="M101" s="3" t="str">
        <f>IFERROR(SEARCH($M$1,표메인[[#This Row],[플레이 게임 장르]]),"")</f>
        <v/>
      </c>
      <c r="N101" s="3" t="str">
        <f>IFERROR(SEARCH($N$1,표메인[[#This Row],[플레이 게임 장르]]),"")</f>
        <v/>
      </c>
      <c r="O101" s="3" t="str">
        <f>IFERROR(SEARCH($O$1,표메인[[#This Row],[플레이 게임 장르]]),"")</f>
        <v/>
      </c>
    </row>
    <row r="102" spans="1:15" x14ac:dyDescent="0.3">
      <c r="A102" s="3">
        <f>IFERROR(SEARCH($A$1,표메인[[#This Row],[플레이 게임 장르]]),"")</f>
        <v>1</v>
      </c>
      <c r="B102" s="3" t="str">
        <f>IFERROR(SEARCH($B$1,표메인[[#This Row],[플레이 게임 장르]]),"")</f>
        <v/>
      </c>
      <c r="C102" s="3">
        <f>IFERROR(SEARCH($C$1,표메인[[#This Row],[플레이 게임 장르]]),"")</f>
        <v>6</v>
      </c>
      <c r="D102" s="3" t="str">
        <f>IFERROR(SEARCH($D$1,표메인[[#This Row],[플레이 게임 장르]]),"")</f>
        <v/>
      </c>
      <c r="E102" s="3" t="str">
        <f>IFERROR(SEARCH($E$1,표메인[[#This Row],[플레이 게임 장르]]),"")</f>
        <v/>
      </c>
      <c r="F102" s="3" t="str">
        <f>IFERROR(SEARCH($F$1,표메인[[#This Row],[플레이 게임 장르]]),"")</f>
        <v/>
      </c>
      <c r="G102" s="3" t="str">
        <f>IFERROR(SEARCH($G$1,표메인[[#This Row],[플레이 게임 장르]]),"")</f>
        <v/>
      </c>
      <c r="H102" s="3" t="str">
        <f>IFERROR(SEARCH($H$1,표메인[[#This Row],[플레이 게임 장르]]),"")</f>
        <v/>
      </c>
      <c r="I102" s="3" t="str">
        <f>IFERROR(SEARCH($I$1,표메인[[#This Row],[플레이 게임 장르]]),"")</f>
        <v/>
      </c>
      <c r="J102" s="3" t="str">
        <f>IFERROR(SEARCH($J$1,표메인[[#This Row],[플레이 게임 장르]]),"")</f>
        <v/>
      </c>
      <c r="K102" s="3" t="str">
        <f>IFERROR(SEARCH($K$1,표메인[[#This Row],[플레이 게임 장르]]),"")</f>
        <v/>
      </c>
      <c r="L102" s="3" t="str">
        <f>IFERROR(SEARCH($L$1,표메인[[#This Row],[플레이 게임 장르]]),"")</f>
        <v/>
      </c>
      <c r="M102" s="3" t="str">
        <f>IFERROR(SEARCH($M$1,표메인[[#This Row],[플레이 게임 장르]]),"")</f>
        <v/>
      </c>
      <c r="N102" s="3" t="str">
        <f>IFERROR(SEARCH($N$1,표메인[[#This Row],[플레이 게임 장르]]),"")</f>
        <v/>
      </c>
      <c r="O102" s="3" t="str">
        <f>IFERROR(SEARCH($O$1,표메인[[#This Row],[플레이 게임 장르]]),"")</f>
        <v/>
      </c>
    </row>
    <row r="103" spans="1:15" x14ac:dyDescent="0.3">
      <c r="A103" s="3">
        <f>IFERROR(SEARCH($A$1,표메인[[#This Row],[플레이 게임 장르]]),"")</f>
        <v>1</v>
      </c>
      <c r="B103" s="3">
        <f>IFERROR(SEARCH($B$1,표메인[[#This Row],[플레이 게임 장르]]),"")</f>
        <v>11</v>
      </c>
      <c r="C103" s="3">
        <f>IFERROR(SEARCH($C$1,표메인[[#This Row],[플레이 게임 장르]]),"")</f>
        <v>6</v>
      </c>
      <c r="D103" s="3" t="str">
        <f>IFERROR(SEARCH($D$1,표메인[[#This Row],[플레이 게임 장르]]),"")</f>
        <v/>
      </c>
      <c r="E103" s="3" t="str">
        <f>IFERROR(SEARCH($E$1,표메인[[#This Row],[플레이 게임 장르]]),"")</f>
        <v/>
      </c>
      <c r="F103" s="3" t="str">
        <f>IFERROR(SEARCH($F$1,표메인[[#This Row],[플레이 게임 장르]]),"")</f>
        <v/>
      </c>
      <c r="G103" s="3" t="str">
        <f>IFERROR(SEARCH($G$1,표메인[[#This Row],[플레이 게임 장르]]),"")</f>
        <v/>
      </c>
      <c r="H103" s="3" t="str">
        <f>IFERROR(SEARCH($H$1,표메인[[#This Row],[플레이 게임 장르]]),"")</f>
        <v/>
      </c>
      <c r="I103" s="3" t="str">
        <f>IFERROR(SEARCH($I$1,표메인[[#This Row],[플레이 게임 장르]]),"")</f>
        <v/>
      </c>
      <c r="J103" s="3" t="str">
        <f>IFERROR(SEARCH($J$1,표메인[[#This Row],[플레이 게임 장르]]),"")</f>
        <v/>
      </c>
      <c r="K103" s="3" t="str">
        <f>IFERROR(SEARCH($K$1,표메인[[#This Row],[플레이 게임 장르]]),"")</f>
        <v/>
      </c>
      <c r="L103" s="3" t="str">
        <f>IFERROR(SEARCH($L$1,표메인[[#This Row],[플레이 게임 장르]]),"")</f>
        <v/>
      </c>
      <c r="M103" s="3" t="str">
        <f>IFERROR(SEARCH($M$1,표메인[[#This Row],[플레이 게임 장르]]),"")</f>
        <v/>
      </c>
      <c r="N103" s="3" t="str">
        <f>IFERROR(SEARCH($N$1,표메인[[#This Row],[플레이 게임 장르]]),"")</f>
        <v/>
      </c>
      <c r="O103" s="3" t="str">
        <f>IFERROR(SEARCH($O$1,표메인[[#This Row],[플레이 게임 장르]]),"")</f>
        <v/>
      </c>
    </row>
    <row r="104" spans="1:15" x14ac:dyDescent="0.3">
      <c r="A104" s="3">
        <f>IFERROR(SEARCH($A$1,표메인[[#This Row],[플레이 게임 장르]]),"")</f>
        <v>1</v>
      </c>
      <c r="B104" s="3">
        <f>IFERROR(SEARCH($B$1,표메인[[#This Row],[플레이 게임 장르]]),"")</f>
        <v>11</v>
      </c>
      <c r="C104" s="3">
        <f>IFERROR(SEARCH($C$1,표메인[[#This Row],[플레이 게임 장르]]),"")</f>
        <v>6</v>
      </c>
      <c r="D104" s="3" t="str">
        <f>IFERROR(SEARCH($D$1,표메인[[#This Row],[플레이 게임 장르]]),"")</f>
        <v/>
      </c>
      <c r="E104" s="3" t="str">
        <f>IFERROR(SEARCH($E$1,표메인[[#This Row],[플레이 게임 장르]]),"")</f>
        <v/>
      </c>
      <c r="F104" s="3" t="str">
        <f>IFERROR(SEARCH($F$1,표메인[[#This Row],[플레이 게임 장르]]),"")</f>
        <v/>
      </c>
      <c r="G104" s="3" t="str">
        <f>IFERROR(SEARCH($G$1,표메인[[#This Row],[플레이 게임 장르]]),"")</f>
        <v/>
      </c>
      <c r="H104" s="3" t="str">
        <f>IFERROR(SEARCH($H$1,표메인[[#This Row],[플레이 게임 장르]]),"")</f>
        <v/>
      </c>
      <c r="I104" s="3" t="str">
        <f>IFERROR(SEARCH($I$1,표메인[[#This Row],[플레이 게임 장르]]),"")</f>
        <v/>
      </c>
      <c r="J104" s="3" t="str">
        <f>IFERROR(SEARCH($J$1,표메인[[#This Row],[플레이 게임 장르]]),"")</f>
        <v/>
      </c>
      <c r="K104" s="3" t="str">
        <f>IFERROR(SEARCH($K$1,표메인[[#This Row],[플레이 게임 장르]]),"")</f>
        <v/>
      </c>
      <c r="L104" s="3" t="str">
        <f>IFERROR(SEARCH($L$1,표메인[[#This Row],[플레이 게임 장르]]),"")</f>
        <v/>
      </c>
      <c r="M104" s="3" t="str">
        <f>IFERROR(SEARCH($M$1,표메인[[#This Row],[플레이 게임 장르]]),"")</f>
        <v/>
      </c>
      <c r="N104" s="3" t="str">
        <f>IFERROR(SEARCH($N$1,표메인[[#This Row],[플레이 게임 장르]]),"")</f>
        <v/>
      </c>
      <c r="O104" s="3" t="str">
        <f>IFERROR(SEARCH($O$1,표메인[[#This Row],[플레이 게임 장르]]),"")</f>
        <v/>
      </c>
    </row>
    <row r="105" spans="1:15" x14ac:dyDescent="0.3">
      <c r="A105" s="3">
        <f>IFERROR(SEARCH($A$1,표메인[[#This Row],[플레이 게임 장르]]),"")</f>
        <v>1</v>
      </c>
      <c r="B105" s="3">
        <f>IFERROR(SEARCH($B$1,표메인[[#This Row],[플레이 게임 장르]]),"")</f>
        <v>11</v>
      </c>
      <c r="C105" s="3">
        <f>IFERROR(SEARCH($C$1,표메인[[#This Row],[플레이 게임 장르]]),"")</f>
        <v>6</v>
      </c>
      <c r="D105" s="3" t="str">
        <f>IFERROR(SEARCH($D$1,표메인[[#This Row],[플레이 게임 장르]]),"")</f>
        <v/>
      </c>
      <c r="E105" s="3" t="str">
        <f>IFERROR(SEARCH($E$1,표메인[[#This Row],[플레이 게임 장르]]),"")</f>
        <v/>
      </c>
      <c r="F105" s="3" t="str">
        <f>IFERROR(SEARCH($F$1,표메인[[#This Row],[플레이 게임 장르]]),"")</f>
        <v/>
      </c>
      <c r="G105" s="3" t="str">
        <f>IFERROR(SEARCH($G$1,표메인[[#This Row],[플레이 게임 장르]]),"")</f>
        <v/>
      </c>
      <c r="H105" s="3" t="str">
        <f>IFERROR(SEARCH($H$1,표메인[[#This Row],[플레이 게임 장르]]),"")</f>
        <v/>
      </c>
      <c r="I105" s="3" t="str">
        <f>IFERROR(SEARCH($I$1,표메인[[#This Row],[플레이 게임 장르]]),"")</f>
        <v/>
      </c>
      <c r="J105" s="3" t="str">
        <f>IFERROR(SEARCH($J$1,표메인[[#This Row],[플레이 게임 장르]]),"")</f>
        <v/>
      </c>
      <c r="K105" s="3" t="str">
        <f>IFERROR(SEARCH($K$1,표메인[[#This Row],[플레이 게임 장르]]),"")</f>
        <v/>
      </c>
      <c r="L105" s="3" t="str">
        <f>IFERROR(SEARCH($L$1,표메인[[#This Row],[플레이 게임 장르]]),"")</f>
        <v/>
      </c>
      <c r="M105" s="3" t="str">
        <f>IFERROR(SEARCH($M$1,표메인[[#This Row],[플레이 게임 장르]]),"")</f>
        <v/>
      </c>
      <c r="N105" s="3" t="str">
        <f>IFERROR(SEARCH($N$1,표메인[[#This Row],[플레이 게임 장르]]),"")</f>
        <v/>
      </c>
      <c r="O105" s="3" t="str">
        <f>IFERROR(SEARCH($O$1,표메인[[#This Row],[플레이 게임 장르]]),"")</f>
        <v/>
      </c>
    </row>
    <row r="106" spans="1:15" x14ac:dyDescent="0.3">
      <c r="A106" s="3">
        <f>IFERROR(SEARCH($A$1,표메인[[#This Row],[플레이 게임 장르]]),"")</f>
        <v>1</v>
      </c>
      <c r="B106" s="3" t="str">
        <f>IFERROR(SEARCH($B$1,표메인[[#This Row],[플레이 게임 장르]]),"")</f>
        <v/>
      </c>
      <c r="C106" s="3" t="str">
        <f>IFERROR(SEARCH($C$1,표메인[[#This Row],[플레이 게임 장르]]),"")</f>
        <v/>
      </c>
      <c r="D106" s="3" t="str">
        <f>IFERROR(SEARCH($D$1,표메인[[#This Row],[플레이 게임 장르]]),"")</f>
        <v/>
      </c>
      <c r="E106" s="3">
        <f>IFERROR(SEARCH($E$1,표메인[[#This Row],[플레이 게임 장르]]),"")</f>
        <v>6</v>
      </c>
      <c r="F106" s="3" t="str">
        <f>IFERROR(SEARCH($F$1,표메인[[#This Row],[플레이 게임 장르]]),"")</f>
        <v/>
      </c>
      <c r="G106" s="3">
        <f>IFERROR(SEARCH($G$1,표메인[[#This Row],[플레이 게임 장르]]),"")</f>
        <v>17</v>
      </c>
      <c r="H106" s="3" t="str">
        <f>IFERROR(SEARCH($H$1,표메인[[#This Row],[플레이 게임 장르]]),"")</f>
        <v/>
      </c>
      <c r="I106" s="3" t="str">
        <f>IFERROR(SEARCH($I$1,표메인[[#This Row],[플레이 게임 장르]]),"")</f>
        <v/>
      </c>
      <c r="J106" s="3" t="str">
        <f>IFERROR(SEARCH($J$1,표메인[[#This Row],[플레이 게임 장르]]),"")</f>
        <v/>
      </c>
      <c r="K106" s="3" t="str">
        <f>IFERROR(SEARCH($K$1,표메인[[#This Row],[플레이 게임 장르]]),"")</f>
        <v/>
      </c>
      <c r="L106" s="3" t="str">
        <f>IFERROR(SEARCH($L$1,표메인[[#This Row],[플레이 게임 장르]]),"")</f>
        <v/>
      </c>
      <c r="M106" s="3" t="str">
        <f>IFERROR(SEARCH($M$1,표메인[[#This Row],[플레이 게임 장르]]),"")</f>
        <v/>
      </c>
      <c r="N106" s="3" t="str">
        <f>IFERROR(SEARCH($N$1,표메인[[#This Row],[플레이 게임 장르]]),"")</f>
        <v/>
      </c>
      <c r="O106" s="3" t="str">
        <f>IFERROR(SEARCH($O$1,표메인[[#This Row],[플레이 게임 장르]]),"")</f>
        <v/>
      </c>
    </row>
    <row r="107" spans="1:15" x14ac:dyDescent="0.3">
      <c r="A107" s="3">
        <f>IFERROR(SEARCH($A$1,표메인[[#This Row],[플레이 게임 장르]]),"")</f>
        <v>1</v>
      </c>
      <c r="B107" s="3" t="str">
        <f>IFERROR(SEARCH($B$1,표메인[[#This Row],[플레이 게임 장르]]),"")</f>
        <v/>
      </c>
      <c r="C107" s="3" t="str">
        <f>IFERROR(SEARCH($C$1,표메인[[#This Row],[플레이 게임 장르]]),"")</f>
        <v/>
      </c>
      <c r="D107" s="3" t="str">
        <f>IFERROR(SEARCH($D$1,표메인[[#This Row],[플레이 게임 장르]]),"")</f>
        <v/>
      </c>
      <c r="E107" s="3" t="str">
        <f>IFERROR(SEARCH($E$1,표메인[[#This Row],[플레이 게임 장르]]),"")</f>
        <v/>
      </c>
      <c r="F107" s="3">
        <f>IFERROR(SEARCH($F$1,표메인[[#This Row],[플레이 게임 장르]]),"")</f>
        <v>6</v>
      </c>
      <c r="G107" s="3" t="str">
        <f>IFERROR(SEARCH($G$1,표메인[[#This Row],[플레이 게임 장르]]),"")</f>
        <v/>
      </c>
      <c r="H107" s="3" t="str">
        <f>IFERROR(SEARCH($H$1,표메인[[#This Row],[플레이 게임 장르]]),"")</f>
        <v/>
      </c>
      <c r="I107" s="3" t="str">
        <f>IFERROR(SEARCH($I$1,표메인[[#This Row],[플레이 게임 장르]]),"")</f>
        <v/>
      </c>
      <c r="J107" s="3" t="str">
        <f>IFERROR(SEARCH($J$1,표메인[[#This Row],[플레이 게임 장르]]),"")</f>
        <v/>
      </c>
      <c r="K107" s="3" t="str">
        <f>IFERROR(SEARCH($K$1,표메인[[#This Row],[플레이 게임 장르]]),"")</f>
        <v/>
      </c>
      <c r="L107" s="3" t="str">
        <f>IFERROR(SEARCH($L$1,표메인[[#This Row],[플레이 게임 장르]]),"")</f>
        <v/>
      </c>
      <c r="M107" s="3" t="str">
        <f>IFERROR(SEARCH($M$1,표메인[[#This Row],[플레이 게임 장르]]),"")</f>
        <v/>
      </c>
      <c r="N107" s="3" t="str">
        <f>IFERROR(SEARCH($N$1,표메인[[#This Row],[플레이 게임 장르]]),"")</f>
        <v/>
      </c>
      <c r="O107" s="3" t="str">
        <f>IFERROR(SEARCH($O$1,표메인[[#This Row],[플레이 게임 장르]]),"")</f>
        <v/>
      </c>
    </row>
    <row r="108" spans="1:15" x14ac:dyDescent="0.3">
      <c r="A108" s="3" t="str">
        <f>IFERROR(SEARCH($A$1,표메인[[#This Row],[플레이 게임 장르]]),"")</f>
        <v/>
      </c>
      <c r="B108" s="3">
        <f>IFERROR(SEARCH($B$1,표메인[[#This Row],[플레이 게임 장르]]),"")</f>
        <v>1</v>
      </c>
      <c r="C108" s="3" t="str">
        <f>IFERROR(SEARCH($C$1,표메인[[#This Row],[플레이 게임 장르]]),"")</f>
        <v/>
      </c>
      <c r="D108" s="3" t="str">
        <f>IFERROR(SEARCH($D$1,표메인[[#This Row],[플레이 게임 장르]]),"")</f>
        <v/>
      </c>
      <c r="E108" s="3" t="str">
        <f>IFERROR(SEARCH($E$1,표메인[[#This Row],[플레이 게임 장르]]),"")</f>
        <v/>
      </c>
      <c r="F108" s="3" t="str">
        <f>IFERROR(SEARCH($F$1,표메인[[#This Row],[플레이 게임 장르]]),"")</f>
        <v/>
      </c>
      <c r="G108" s="3" t="str">
        <f>IFERROR(SEARCH($G$1,표메인[[#This Row],[플레이 게임 장르]]),"")</f>
        <v/>
      </c>
      <c r="H108" s="3" t="str">
        <f>IFERROR(SEARCH($H$1,표메인[[#This Row],[플레이 게임 장르]]),"")</f>
        <v/>
      </c>
      <c r="I108" s="3" t="str">
        <f>IFERROR(SEARCH($I$1,표메인[[#This Row],[플레이 게임 장르]]),"")</f>
        <v/>
      </c>
      <c r="J108" s="3" t="str">
        <f>IFERROR(SEARCH($J$1,표메인[[#This Row],[플레이 게임 장르]]),"")</f>
        <v/>
      </c>
      <c r="K108" s="3" t="str">
        <f>IFERROR(SEARCH($K$1,표메인[[#This Row],[플레이 게임 장르]]),"")</f>
        <v/>
      </c>
      <c r="L108" s="3" t="str">
        <f>IFERROR(SEARCH($L$1,표메인[[#This Row],[플레이 게임 장르]]),"")</f>
        <v/>
      </c>
      <c r="M108" s="3" t="str">
        <f>IFERROR(SEARCH($M$1,표메인[[#This Row],[플레이 게임 장르]]),"")</f>
        <v/>
      </c>
      <c r="N108" s="3" t="str">
        <f>IFERROR(SEARCH($N$1,표메인[[#This Row],[플레이 게임 장르]]),"")</f>
        <v/>
      </c>
      <c r="O108" s="3" t="str">
        <f>IFERROR(SEARCH($O$1,표메인[[#This Row],[플레이 게임 장르]]),"")</f>
        <v/>
      </c>
    </row>
    <row r="109" spans="1:15" x14ac:dyDescent="0.3">
      <c r="A109" s="3" t="str">
        <f>IFERROR(SEARCH($A$1,표메인[[#This Row],[플레이 게임 장르]]),"")</f>
        <v/>
      </c>
      <c r="B109" s="3">
        <f>IFERROR(SEARCH($B$1,표메인[[#This Row],[플레이 게임 장르]]),"")</f>
        <v>1</v>
      </c>
      <c r="C109" s="3" t="str">
        <f>IFERROR(SEARCH($C$1,표메인[[#This Row],[플레이 게임 장르]]),"")</f>
        <v/>
      </c>
      <c r="D109" s="3" t="str">
        <f>IFERROR(SEARCH($D$1,표메인[[#This Row],[플레이 게임 장르]]),"")</f>
        <v/>
      </c>
      <c r="E109" s="3" t="str">
        <f>IFERROR(SEARCH($E$1,표메인[[#This Row],[플레이 게임 장르]]),"")</f>
        <v/>
      </c>
      <c r="F109" s="3" t="str">
        <f>IFERROR(SEARCH($F$1,표메인[[#This Row],[플레이 게임 장르]]),"")</f>
        <v/>
      </c>
      <c r="G109" s="3" t="str">
        <f>IFERROR(SEARCH($G$1,표메인[[#This Row],[플레이 게임 장르]]),"")</f>
        <v/>
      </c>
      <c r="H109" s="3" t="str">
        <f>IFERROR(SEARCH($H$1,표메인[[#This Row],[플레이 게임 장르]]),"")</f>
        <v/>
      </c>
      <c r="I109" s="3" t="str">
        <f>IFERROR(SEARCH($I$1,표메인[[#This Row],[플레이 게임 장르]]),"")</f>
        <v/>
      </c>
      <c r="J109" s="3" t="str">
        <f>IFERROR(SEARCH($J$1,표메인[[#This Row],[플레이 게임 장르]]),"")</f>
        <v/>
      </c>
      <c r="K109" s="3" t="str">
        <f>IFERROR(SEARCH($K$1,표메인[[#This Row],[플레이 게임 장르]]),"")</f>
        <v/>
      </c>
      <c r="L109" s="3" t="str">
        <f>IFERROR(SEARCH($L$1,표메인[[#This Row],[플레이 게임 장르]]),"")</f>
        <v/>
      </c>
      <c r="M109" s="3" t="str">
        <f>IFERROR(SEARCH($M$1,표메인[[#This Row],[플레이 게임 장르]]),"")</f>
        <v/>
      </c>
      <c r="N109" s="3" t="str">
        <f>IFERROR(SEARCH($N$1,표메인[[#This Row],[플레이 게임 장르]]),"")</f>
        <v/>
      </c>
      <c r="O109" s="3" t="str">
        <f>IFERROR(SEARCH($O$1,표메인[[#This Row],[플레이 게임 장르]]),"")</f>
        <v/>
      </c>
    </row>
    <row r="110" spans="1:15" x14ac:dyDescent="0.3">
      <c r="A110" s="3" t="str">
        <f>IFERROR(SEARCH($A$1,표메인[[#This Row],[플레이 게임 장르]]),"")</f>
        <v/>
      </c>
      <c r="B110" s="3">
        <f>IFERROR(SEARCH($B$1,표메인[[#This Row],[플레이 게임 장르]]),"")</f>
        <v>1</v>
      </c>
      <c r="C110" s="3" t="str">
        <f>IFERROR(SEARCH($C$1,표메인[[#This Row],[플레이 게임 장르]]),"")</f>
        <v/>
      </c>
      <c r="D110" s="3" t="str">
        <f>IFERROR(SEARCH($D$1,표메인[[#This Row],[플레이 게임 장르]]),"")</f>
        <v/>
      </c>
      <c r="E110" s="3" t="str">
        <f>IFERROR(SEARCH($E$1,표메인[[#This Row],[플레이 게임 장르]]),"")</f>
        <v/>
      </c>
      <c r="F110" s="3" t="str">
        <f>IFERROR(SEARCH($F$1,표메인[[#This Row],[플레이 게임 장르]]),"")</f>
        <v/>
      </c>
      <c r="G110" s="3" t="str">
        <f>IFERROR(SEARCH($G$1,표메인[[#This Row],[플레이 게임 장르]]),"")</f>
        <v/>
      </c>
      <c r="H110" s="3" t="str">
        <f>IFERROR(SEARCH($H$1,표메인[[#This Row],[플레이 게임 장르]]),"")</f>
        <v/>
      </c>
      <c r="I110" s="3" t="str">
        <f>IFERROR(SEARCH($I$1,표메인[[#This Row],[플레이 게임 장르]]),"")</f>
        <v/>
      </c>
      <c r="J110" s="3" t="str">
        <f>IFERROR(SEARCH($J$1,표메인[[#This Row],[플레이 게임 장르]]),"")</f>
        <v/>
      </c>
      <c r="K110" s="3" t="str">
        <f>IFERROR(SEARCH($K$1,표메인[[#This Row],[플레이 게임 장르]]),"")</f>
        <v/>
      </c>
      <c r="L110" s="3" t="str">
        <f>IFERROR(SEARCH($L$1,표메인[[#This Row],[플레이 게임 장르]]),"")</f>
        <v/>
      </c>
      <c r="M110" s="3" t="str">
        <f>IFERROR(SEARCH($M$1,표메인[[#This Row],[플레이 게임 장르]]),"")</f>
        <v/>
      </c>
      <c r="N110" s="3" t="str">
        <f>IFERROR(SEARCH($N$1,표메인[[#This Row],[플레이 게임 장르]]),"")</f>
        <v/>
      </c>
      <c r="O110" s="3" t="str">
        <f>IFERROR(SEARCH($O$1,표메인[[#This Row],[플레이 게임 장르]]),"")</f>
        <v/>
      </c>
    </row>
    <row r="111" spans="1:15" x14ac:dyDescent="0.3">
      <c r="A111" s="3" t="str">
        <f>IFERROR(SEARCH($A$1,표메인[[#This Row],[플레이 게임 장르]]),"")</f>
        <v/>
      </c>
      <c r="B111" s="3">
        <f>IFERROR(SEARCH($B$1,표메인[[#This Row],[플레이 게임 장르]]),"")</f>
        <v>1</v>
      </c>
      <c r="C111" s="3" t="str">
        <f>IFERROR(SEARCH($C$1,표메인[[#This Row],[플레이 게임 장르]]),"")</f>
        <v/>
      </c>
      <c r="D111" s="3" t="str">
        <f>IFERROR(SEARCH($D$1,표메인[[#This Row],[플레이 게임 장르]]),"")</f>
        <v/>
      </c>
      <c r="E111" s="3" t="str">
        <f>IFERROR(SEARCH($E$1,표메인[[#This Row],[플레이 게임 장르]]),"")</f>
        <v/>
      </c>
      <c r="F111" s="3" t="str">
        <f>IFERROR(SEARCH($F$1,표메인[[#This Row],[플레이 게임 장르]]),"")</f>
        <v/>
      </c>
      <c r="G111" s="3" t="str">
        <f>IFERROR(SEARCH($G$1,표메인[[#This Row],[플레이 게임 장르]]),"")</f>
        <v/>
      </c>
      <c r="H111" s="3" t="str">
        <f>IFERROR(SEARCH($H$1,표메인[[#This Row],[플레이 게임 장르]]),"")</f>
        <v/>
      </c>
      <c r="I111" s="3" t="str">
        <f>IFERROR(SEARCH($I$1,표메인[[#This Row],[플레이 게임 장르]]),"")</f>
        <v/>
      </c>
      <c r="J111" s="3" t="str">
        <f>IFERROR(SEARCH($J$1,표메인[[#This Row],[플레이 게임 장르]]),"")</f>
        <v/>
      </c>
      <c r="K111" s="3" t="str">
        <f>IFERROR(SEARCH($K$1,표메인[[#This Row],[플레이 게임 장르]]),"")</f>
        <v/>
      </c>
      <c r="L111" s="3" t="str">
        <f>IFERROR(SEARCH($L$1,표메인[[#This Row],[플레이 게임 장르]]),"")</f>
        <v/>
      </c>
      <c r="M111" s="3" t="str">
        <f>IFERROR(SEARCH($M$1,표메인[[#This Row],[플레이 게임 장르]]),"")</f>
        <v/>
      </c>
      <c r="N111" s="3" t="str">
        <f>IFERROR(SEARCH($N$1,표메인[[#This Row],[플레이 게임 장르]]),"")</f>
        <v/>
      </c>
      <c r="O111" s="3" t="str">
        <f>IFERROR(SEARCH($O$1,표메인[[#This Row],[플레이 게임 장르]]),"")</f>
        <v/>
      </c>
    </row>
    <row r="112" spans="1:15" x14ac:dyDescent="0.3">
      <c r="A112" s="3" t="str">
        <f>IFERROR(SEARCH($A$1,표메인[[#This Row],[플레이 게임 장르]]),"")</f>
        <v/>
      </c>
      <c r="B112" s="3">
        <f>IFERROR(SEARCH($B$1,표메인[[#This Row],[플레이 게임 장르]]),"")</f>
        <v>1</v>
      </c>
      <c r="C112" s="3" t="str">
        <f>IFERROR(SEARCH($C$1,표메인[[#This Row],[플레이 게임 장르]]),"")</f>
        <v/>
      </c>
      <c r="D112" s="3" t="str">
        <f>IFERROR(SEARCH($D$1,표메인[[#This Row],[플레이 게임 장르]]),"")</f>
        <v/>
      </c>
      <c r="E112" s="3" t="str">
        <f>IFERROR(SEARCH($E$1,표메인[[#This Row],[플레이 게임 장르]]),"")</f>
        <v/>
      </c>
      <c r="F112" s="3" t="str">
        <f>IFERROR(SEARCH($F$1,표메인[[#This Row],[플레이 게임 장르]]),"")</f>
        <v/>
      </c>
      <c r="G112" s="3" t="str">
        <f>IFERROR(SEARCH($G$1,표메인[[#This Row],[플레이 게임 장르]]),"")</f>
        <v/>
      </c>
      <c r="H112" s="3" t="str">
        <f>IFERROR(SEARCH($H$1,표메인[[#This Row],[플레이 게임 장르]]),"")</f>
        <v/>
      </c>
      <c r="I112" s="3" t="str">
        <f>IFERROR(SEARCH($I$1,표메인[[#This Row],[플레이 게임 장르]]),"")</f>
        <v/>
      </c>
      <c r="J112" s="3" t="str">
        <f>IFERROR(SEARCH($J$1,표메인[[#This Row],[플레이 게임 장르]]),"")</f>
        <v/>
      </c>
      <c r="K112" s="3" t="str">
        <f>IFERROR(SEARCH($K$1,표메인[[#This Row],[플레이 게임 장르]]),"")</f>
        <v/>
      </c>
      <c r="L112" s="3" t="str">
        <f>IFERROR(SEARCH($L$1,표메인[[#This Row],[플레이 게임 장르]]),"")</f>
        <v/>
      </c>
      <c r="M112" s="3" t="str">
        <f>IFERROR(SEARCH($M$1,표메인[[#This Row],[플레이 게임 장르]]),"")</f>
        <v/>
      </c>
      <c r="N112" s="3" t="str">
        <f>IFERROR(SEARCH($N$1,표메인[[#This Row],[플레이 게임 장르]]),"")</f>
        <v/>
      </c>
      <c r="O112" s="3" t="str">
        <f>IFERROR(SEARCH($O$1,표메인[[#This Row],[플레이 게임 장르]]),"")</f>
        <v/>
      </c>
    </row>
    <row r="113" spans="1:15" x14ac:dyDescent="0.3">
      <c r="A113" s="3" t="str">
        <f>IFERROR(SEARCH($A$1,표메인[[#This Row],[플레이 게임 장르]]),"")</f>
        <v/>
      </c>
      <c r="B113" s="3">
        <f>IFERROR(SEARCH($B$1,표메인[[#This Row],[플레이 게임 장르]]),"")</f>
        <v>1</v>
      </c>
      <c r="C113" s="3" t="str">
        <f>IFERROR(SEARCH($C$1,표메인[[#This Row],[플레이 게임 장르]]),"")</f>
        <v/>
      </c>
      <c r="D113" s="3" t="str">
        <f>IFERROR(SEARCH($D$1,표메인[[#This Row],[플레이 게임 장르]]),"")</f>
        <v/>
      </c>
      <c r="E113" s="3" t="str">
        <f>IFERROR(SEARCH($E$1,표메인[[#This Row],[플레이 게임 장르]]),"")</f>
        <v/>
      </c>
      <c r="F113" s="3" t="str">
        <f>IFERROR(SEARCH($F$1,표메인[[#This Row],[플레이 게임 장르]]),"")</f>
        <v/>
      </c>
      <c r="G113" s="3" t="str">
        <f>IFERROR(SEARCH($G$1,표메인[[#This Row],[플레이 게임 장르]]),"")</f>
        <v/>
      </c>
      <c r="H113" s="3" t="str">
        <f>IFERROR(SEARCH($H$1,표메인[[#This Row],[플레이 게임 장르]]),"")</f>
        <v/>
      </c>
      <c r="I113" s="3" t="str">
        <f>IFERROR(SEARCH($I$1,표메인[[#This Row],[플레이 게임 장르]]),"")</f>
        <v/>
      </c>
      <c r="J113" s="3" t="str">
        <f>IFERROR(SEARCH($J$1,표메인[[#This Row],[플레이 게임 장르]]),"")</f>
        <v/>
      </c>
      <c r="K113" s="3" t="str">
        <f>IFERROR(SEARCH($K$1,표메인[[#This Row],[플레이 게임 장르]]),"")</f>
        <v/>
      </c>
      <c r="L113" s="3" t="str">
        <f>IFERROR(SEARCH($L$1,표메인[[#This Row],[플레이 게임 장르]]),"")</f>
        <v/>
      </c>
      <c r="M113" s="3" t="str">
        <f>IFERROR(SEARCH($M$1,표메인[[#This Row],[플레이 게임 장르]]),"")</f>
        <v/>
      </c>
      <c r="N113" s="3" t="str">
        <f>IFERROR(SEARCH($N$1,표메인[[#This Row],[플레이 게임 장르]]),"")</f>
        <v/>
      </c>
      <c r="O113" s="3" t="str">
        <f>IFERROR(SEARCH($O$1,표메인[[#This Row],[플레이 게임 장르]]),"")</f>
        <v/>
      </c>
    </row>
    <row r="114" spans="1:15" x14ac:dyDescent="0.3">
      <c r="A114" s="3" t="str">
        <f>IFERROR(SEARCH($A$1,표메인[[#This Row],[플레이 게임 장르]]),"")</f>
        <v/>
      </c>
      <c r="B114" s="3">
        <f>IFERROR(SEARCH($B$1,표메인[[#This Row],[플레이 게임 장르]]),"")</f>
        <v>1</v>
      </c>
      <c r="C114" s="3" t="str">
        <f>IFERROR(SEARCH($C$1,표메인[[#This Row],[플레이 게임 장르]]),"")</f>
        <v/>
      </c>
      <c r="D114" s="3" t="str">
        <f>IFERROR(SEARCH($D$1,표메인[[#This Row],[플레이 게임 장르]]),"")</f>
        <v/>
      </c>
      <c r="E114" s="3" t="str">
        <f>IFERROR(SEARCH($E$1,표메인[[#This Row],[플레이 게임 장르]]),"")</f>
        <v/>
      </c>
      <c r="F114" s="3" t="str">
        <f>IFERROR(SEARCH($F$1,표메인[[#This Row],[플레이 게임 장르]]),"")</f>
        <v/>
      </c>
      <c r="G114" s="3" t="str">
        <f>IFERROR(SEARCH($G$1,표메인[[#This Row],[플레이 게임 장르]]),"")</f>
        <v/>
      </c>
      <c r="H114" s="3" t="str">
        <f>IFERROR(SEARCH($H$1,표메인[[#This Row],[플레이 게임 장르]]),"")</f>
        <v/>
      </c>
      <c r="I114" s="3" t="str">
        <f>IFERROR(SEARCH($I$1,표메인[[#This Row],[플레이 게임 장르]]),"")</f>
        <v/>
      </c>
      <c r="J114" s="3" t="str">
        <f>IFERROR(SEARCH($J$1,표메인[[#This Row],[플레이 게임 장르]]),"")</f>
        <v/>
      </c>
      <c r="K114" s="3" t="str">
        <f>IFERROR(SEARCH($K$1,표메인[[#This Row],[플레이 게임 장르]]),"")</f>
        <v/>
      </c>
      <c r="L114" s="3" t="str">
        <f>IFERROR(SEARCH($L$1,표메인[[#This Row],[플레이 게임 장르]]),"")</f>
        <v/>
      </c>
      <c r="M114" s="3" t="str">
        <f>IFERROR(SEARCH($M$1,표메인[[#This Row],[플레이 게임 장르]]),"")</f>
        <v/>
      </c>
      <c r="N114" s="3" t="str">
        <f>IFERROR(SEARCH($N$1,표메인[[#This Row],[플레이 게임 장르]]),"")</f>
        <v/>
      </c>
      <c r="O114" s="3" t="str">
        <f>IFERROR(SEARCH($O$1,표메인[[#This Row],[플레이 게임 장르]]),"")</f>
        <v/>
      </c>
    </row>
    <row r="115" spans="1:15" x14ac:dyDescent="0.3">
      <c r="A115" s="3" t="str">
        <f>IFERROR(SEARCH($A$1,표메인[[#This Row],[플레이 게임 장르]]),"")</f>
        <v/>
      </c>
      <c r="B115" s="3">
        <f>IFERROR(SEARCH($B$1,표메인[[#This Row],[플레이 게임 장르]]),"")</f>
        <v>1</v>
      </c>
      <c r="C115" s="3" t="str">
        <f>IFERROR(SEARCH($C$1,표메인[[#This Row],[플레이 게임 장르]]),"")</f>
        <v/>
      </c>
      <c r="D115" s="3">
        <f>IFERROR(SEARCH($D$1,표메인[[#This Row],[플레이 게임 장르]]),"")</f>
        <v>6</v>
      </c>
      <c r="E115" s="3" t="str">
        <f>IFERROR(SEARCH($E$1,표메인[[#This Row],[플레이 게임 장르]]),"")</f>
        <v/>
      </c>
      <c r="F115" s="3" t="str">
        <f>IFERROR(SEARCH($F$1,표메인[[#This Row],[플레이 게임 장르]]),"")</f>
        <v/>
      </c>
      <c r="G115" s="3" t="str">
        <f>IFERROR(SEARCH($G$1,표메인[[#This Row],[플레이 게임 장르]]),"")</f>
        <v/>
      </c>
      <c r="H115" s="3" t="str">
        <f>IFERROR(SEARCH($H$1,표메인[[#This Row],[플레이 게임 장르]]),"")</f>
        <v/>
      </c>
      <c r="I115" s="3" t="str">
        <f>IFERROR(SEARCH($I$1,표메인[[#This Row],[플레이 게임 장르]]),"")</f>
        <v/>
      </c>
      <c r="J115" s="3" t="str">
        <f>IFERROR(SEARCH($J$1,표메인[[#This Row],[플레이 게임 장르]]),"")</f>
        <v/>
      </c>
      <c r="K115" s="3" t="str">
        <f>IFERROR(SEARCH($K$1,표메인[[#This Row],[플레이 게임 장르]]),"")</f>
        <v/>
      </c>
      <c r="L115" s="3" t="str">
        <f>IFERROR(SEARCH($L$1,표메인[[#This Row],[플레이 게임 장르]]),"")</f>
        <v/>
      </c>
      <c r="M115" s="3" t="str">
        <f>IFERROR(SEARCH($M$1,표메인[[#This Row],[플레이 게임 장르]]),"")</f>
        <v/>
      </c>
      <c r="N115" s="3" t="str">
        <f>IFERROR(SEARCH($N$1,표메인[[#This Row],[플레이 게임 장르]]),"")</f>
        <v/>
      </c>
      <c r="O115" s="3" t="str">
        <f>IFERROR(SEARCH($O$1,표메인[[#This Row],[플레이 게임 장르]]),"")</f>
        <v/>
      </c>
    </row>
    <row r="116" spans="1:15" x14ac:dyDescent="0.3">
      <c r="A116" s="3" t="str">
        <f>IFERROR(SEARCH($A$1,표메인[[#This Row],[플레이 게임 장르]]),"")</f>
        <v/>
      </c>
      <c r="B116" s="3">
        <f>IFERROR(SEARCH($B$1,표메인[[#This Row],[플레이 게임 장르]]),"")</f>
        <v>1</v>
      </c>
      <c r="C116" s="3" t="str">
        <f>IFERROR(SEARCH($C$1,표메인[[#This Row],[플레이 게임 장르]]),"")</f>
        <v/>
      </c>
      <c r="D116" s="3" t="str">
        <f>IFERROR(SEARCH($D$1,표메인[[#This Row],[플레이 게임 장르]]),"")</f>
        <v/>
      </c>
      <c r="E116" s="3">
        <f>IFERROR(SEARCH($E$1,표메인[[#This Row],[플레이 게임 장르]]),"")</f>
        <v>6</v>
      </c>
      <c r="F116" s="3" t="str">
        <f>IFERROR(SEARCH($F$1,표메인[[#This Row],[플레이 게임 장르]]),"")</f>
        <v/>
      </c>
      <c r="G116" s="3" t="str">
        <f>IFERROR(SEARCH($G$1,표메인[[#This Row],[플레이 게임 장르]]),"")</f>
        <v/>
      </c>
      <c r="H116" s="3" t="str">
        <f>IFERROR(SEARCH($H$1,표메인[[#This Row],[플레이 게임 장르]]),"")</f>
        <v/>
      </c>
      <c r="I116" s="3" t="str">
        <f>IFERROR(SEARCH($I$1,표메인[[#This Row],[플레이 게임 장르]]),"")</f>
        <v/>
      </c>
      <c r="J116" s="3" t="str">
        <f>IFERROR(SEARCH($J$1,표메인[[#This Row],[플레이 게임 장르]]),"")</f>
        <v/>
      </c>
      <c r="K116" s="3" t="str">
        <f>IFERROR(SEARCH($K$1,표메인[[#This Row],[플레이 게임 장르]]),"")</f>
        <v/>
      </c>
      <c r="L116" s="3" t="str">
        <f>IFERROR(SEARCH($L$1,표메인[[#This Row],[플레이 게임 장르]]),"")</f>
        <v/>
      </c>
      <c r="M116" s="3" t="str">
        <f>IFERROR(SEARCH($M$1,표메인[[#This Row],[플레이 게임 장르]]),"")</f>
        <v/>
      </c>
      <c r="N116" s="3" t="str">
        <f>IFERROR(SEARCH($N$1,표메인[[#This Row],[플레이 게임 장르]]),"")</f>
        <v/>
      </c>
      <c r="O116" s="3" t="str">
        <f>IFERROR(SEARCH($O$1,표메인[[#This Row],[플레이 게임 장르]]),"")</f>
        <v/>
      </c>
    </row>
    <row r="117" spans="1:15" x14ac:dyDescent="0.3">
      <c r="A117" s="3" t="str">
        <f>IFERROR(SEARCH($A$1,표메인[[#This Row],[플레이 게임 장르]]),"")</f>
        <v/>
      </c>
      <c r="B117" s="3">
        <f>IFERROR(SEARCH($B$1,표메인[[#This Row],[플레이 게임 장르]]),"")</f>
        <v>1</v>
      </c>
      <c r="C117" s="3" t="str">
        <f>IFERROR(SEARCH($C$1,표메인[[#This Row],[플레이 게임 장르]]),"")</f>
        <v/>
      </c>
      <c r="D117" s="3" t="str">
        <f>IFERROR(SEARCH($D$1,표메인[[#This Row],[플레이 게임 장르]]),"")</f>
        <v/>
      </c>
      <c r="E117" s="3">
        <f>IFERROR(SEARCH($E$1,표메인[[#This Row],[플레이 게임 장르]]),"")</f>
        <v>6</v>
      </c>
      <c r="F117" s="3" t="str">
        <f>IFERROR(SEARCH($F$1,표메인[[#This Row],[플레이 게임 장르]]),"")</f>
        <v/>
      </c>
      <c r="G117" s="3" t="str">
        <f>IFERROR(SEARCH($G$1,표메인[[#This Row],[플레이 게임 장르]]),"")</f>
        <v/>
      </c>
      <c r="H117" s="3" t="str">
        <f>IFERROR(SEARCH($H$1,표메인[[#This Row],[플레이 게임 장르]]),"")</f>
        <v/>
      </c>
      <c r="I117" s="3" t="str">
        <f>IFERROR(SEARCH($I$1,표메인[[#This Row],[플레이 게임 장르]]),"")</f>
        <v/>
      </c>
      <c r="J117" s="3" t="str">
        <f>IFERROR(SEARCH($J$1,표메인[[#This Row],[플레이 게임 장르]]),"")</f>
        <v/>
      </c>
      <c r="K117" s="3" t="str">
        <f>IFERROR(SEARCH($K$1,표메인[[#This Row],[플레이 게임 장르]]),"")</f>
        <v/>
      </c>
      <c r="L117" s="3" t="str">
        <f>IFERROR(SEARCH($L$1,표메인[[#This Row],[플레이 게임 장르]]),"")</f>
        <v/>
      </c>
      <c r="M117" s="3" t="str">
        <f>IFERROR(SEARCH($M$1,표메인[[#This Row],[플레이 게임 장르]]),"")</f>
        <v/>
      </c>
      <c r="N117" s="3" t="str">
        <f>IFERROR(SEARCH($N$1,표메인[[#This Row],[플레이 게임 장르]]),"")</f>
        <v/>
      </c>
      <c r="O117" s="3" t="str">
        <f>IFERROR(SEARCH($O$1,표메인[[#This Row],[플레이 게임 장르]]),"")</f>
        <v/>
      </c>
    </row>
    <row r="118" spans="1:15" x14ac:dyDescent="0.3">
      <c r="A118" s="3" t="str">
        <f>IFERROR(SEARCH($A$1,표메인[[#This Row],[플레이 게임 장르]]),"")</f>
        <v/>
      </c>
      <c r="B118" s="3" t="str">
        <f>IFERROR(SEARCH($B$1,표메인[[#This Row],[플레이 게임 장르]]),"")</f>
        <v/>
      </c>
      <c r="C118" s="3" t="str">
        <f>IFERROR(SEARCH($C$1,표메인[[#This Row],[플레이 게임 장르]]),"")</f>
        <v/>
      </c>
      <c r="D118" s="3">
        <f>IFERROR(SEARCH($D$1,표메인[[#This Row],[플레이 게임 장르]]),"")</f>
        <v>1</v>
      </c>
      <c r="E118" s="3" t="str">
        <f>IFERROR(SEARCH($E$1,표메인[[#This Row],[플레이 게임 장르]]),"")</f>
        <v/>
      </c>
      <c r="F118" s="3" t="str">
        <f>IFERROR(SEARCH($F$1,표메인[[#This Row],[플레이 게임 장르]]),"")</f>
        <v/>
      </c>
      <c r="G118" s="3" t="str">
        <f>IFERROR(SEARCH($G$1,표메인[[#This Row],[플레이 게임 장르]]),"")</f>
        <v/>
      </c>
      <c r="H118" s="3" t="str">
        <f>IFERROR(SEARCH($H$1,표메인[[#This Row],[플레이 게임 장르]]),"")</f>
        <v/>
      </c>
      <c r="I118" s="3" t="str">
        <f>IFERROR(SEARCH($I$1,표메인[[#This Row],[플레이 게임 장르]]),"")</f>
        <v/>
      </c>
      <c r="J118" s="3" t="str">
        <f>IFERROR(SEARCH($J$1,표메인[[#This Row],[플레이 게임 장르]]),"")</f>
        <v/>
      </c>
      <c r="K118" s="3" t="str">
        <f>IFERROR(SEARCH($K$1,표메인[[#This Row],[플레이 게임 장르]]),"")</f>
        <v/>
      </c>
      <c r="L118" s="3" t="str">
        <f>IFERROR(SEARCH($L$1,표메인[[#This Row],[플레이 게임 장르]]),"")</f>
        <v/>
      </c>
      <c r="M118" s="3" t="str">
        <f>IFERROR(SEARCH($M$1,표메인[[#This Row],[플레이 게임 장르]]),"")</f>
        <v/>
      </c>
      <c r="N118" s="3" t="str">
        <f>IFERROR(SEARCH($N$1,표메인[[#This Row],[플레이 게임 장르]]),"")</f>
        <v/>
      </c>
      <c r="O118" s="3" t="str">
        <f>IFERROR(SEARCH($O$1,표메인[[#This Row],[플레이 게임 장르]]),"")</f>
        <v/>
      </c>
    </row>
    <row r="119" spans="1:15" x14ac:dyDescent="0.3">
      <c r="A119" s="3" t="str">
        <f>IFERROR(SEARCH($A$1,표메인[[#This Row],[플레이 게임 장르]]),"")</f>
        <v/>
      </c>
      <c r="B119" s="3" t="str">
        <f>IFERROR(SEARCH($B$1,표메인[[#This Row],[플레이 게임 장르]]),"")</f>
        <v/>
      </c>
      <c r="C119" s="3" t="str">
        <f>IFERROR(SEARCH($C$1,표메인[[#This Row],[플레이 게임 장르]]),"")</f>
        <v/>
      </c>
      <c r="D119" s="3" t="str">
        <f>IFERROR(SEARCH($D$1,표메인[[#This Row],[플레이 게임 장르]]),"")</f>
        <v/>
      </c>
      <c r="E119" s="3" t="str">
        <f>IFERROR(SEARCH($E$1,표메인[[#This Row],[플레이 게임 장르]]),"")</f>
        <v/>
      </c>
      <c r="F119" s="3" t="str">
        <f>IFERROR(SEARCH($F$1,표메인[[#This Row],[플레이 게임 장르]]),"")</f>
        <v/>
      </c>
      <c r="G119" s="3" t="str">
        <f>IFERROR(SEARCH($G$1,표메인[[#This Row],[플레이 게임 장르]]),"")</f>
        <v/>
      </c>
      <c r="H119" s="3" t="str">
        <f>IFERROR(SEARCH($H$1,표메인[[#This Row],[플레이 게임 장르]]),"")</f>
        <v/>
      </c>
      <c r="I119" s="3" t="str">
        <f>IFERROR(SEARCH($I$1,표메인[[#This Row],[플레이 게임 장르]]),"")</f>
        <v/>
      </c>
      <c r="J119" s="3" t="str">
        <f>IFERROR(SEARCH($J$1,표메인[[#This Row],[플레이 게임 장르]]),"")</f>
        <v/>
      </c>
      <c r="K119" s="3" t="str">
        <f>IFERROR(SEARCH($K$1,표메인[[#This Row],[플레이 게임 장르]]),"")</f>
        <v/>
      </c>
      <c r="L119" s="3" t="str">
        <f>IFERROR(SEARCH($L$1,표메인[[#This Row],[플레이 게임 장르]]),"")</f>
        <v/>
      </c>
      <c r="M119" s="3" t="str">
        <f>IFERROR(SEARCH($M$1,표메인[[#This Row],[플레이 게임 장르]]),"")</f>
        <v/>
      </c>
      <c r="N119" s="3" t="str">
        <f>IFERROR(SEARCH($N$1,표메인[[#This Row],[플레이 게임 장르]]),"")</f>
        <v/>
      </c>
      <c r="O119" s="3" t="str">
        <f>IFERROR(SEARCH($O$1,표메인[[#This Row],[플레이 게임 장르]]),"")</f>
        <v/>
      </c>
    </row>
    <row r="120" spans="1:15" x14ac:dyDescent="0.3">
      <c r="A120" s="3" t="str">
        <f>IFERROR(SEARCH($A$1,표메인[[#This Row],[플레이 게임 장르]]),"")</f>
        <v/>
      </c>
      <c r="B120" s="3" t="str">
        <f>IFERROR(SEARCH($B$1,표메인[[#This Row],[플레이 게임 장르]]),"")</f>
        <v/>
      </c>
      <c r="C120" s="3">
        <f>IFERROR(SEARCH($C$1,표메인[[#This Row],[플레이 게임 장르]]),"")</f>
        <v>1</v>
      </c>
      <c r="D120" s="3" t="str">
        <f>IFERROR(SEARCH($D$1,표메인[[#This Row],[플레이 게임 장르]]),"")</f>
        <v/>
      </c>
      <c r="E120" s="3" t="str">
        <f>IFERROR(SEARCH($E$1,표메인[[#This Row],[플레이 게임 장르]]),"")</f>
        <v/>
      </c>
      <c r="F120" s="3" t="str">
        <f>IFERROR(SEARCH($F$1,표메인[[#This Row],[플레이 게임 장르]]),"")</f>
        <v/>
      </c>
      <c r="G120" s="3" t="str">
        <f>IFERROR(SEARCH($G$1,표메인[[#This Row],[플레이 게임 장르]]),"")</f>
        <v/>
      </c>
      <c r="H120" s="3" t="str">
        <f>IFERROR(SEARCH($H$1,표메인[[#This Row],[플레이 게임 장르]]),"")</f>
        <v/>
      </c>
      <c r="I120" s="3" t="str">
        <f>IFERROR(SEARCH($I$1,표메인[[#This Row],[플레이 게임 장르]]),"")</f>
        <v/>
      </c>
      <c r="J120" s="3" t="str">
        <f>IFERROR(SEARCH($J$1,표메인[[#This Row],[플레이 게임 장르]]),"")</f>
        <v/>
      </c>
      <c r="K120" s="3" t="str">
        <f>IFERROR(SEARCH($K$1,표메인[[#This Row],[플레이 게임 장르]]),"")</f>
        <v/>
      </c>
      <c r="L120" s="3" t="str">
        <f>IFERROR(SEARCH($L$1,표메인[[#This Row],[플레이 게임 장르]]),"")</f>
        <v/>
      </c>
      <c r="M120" s="3" t="str">
        <f>IFERROR(SEARCH($M$1,표메인[[#This Row],[플레이 게임 장르]]),"")</f>
        <v/>
      </c>
      <c r="N120" s="3" t="str">
        <f>IFERROR(SEARCH($N$1,표메인[[#This Row],[플레이 게임 장르]]),"")</f>
        <v/>
      </c>
      <c r="O120" s="3" t="str">
        <f>IFERROR(SEARCH($O$1,표메인[[#This Row],[플레이 게임 장르]]),"")</f>
        <v/>
      </c>
    </row>
    <row r="121" spans="1:15" x14ac:dyDescent="0.3">
      <c r="A121" s="3" t="str">
        <f>IFERROR(SEARCH($A$1,표메인[[#This Row],[플레이 게임 장르]]),"")</f>
        <v/>
      </c>
      <c r="B121" s="3" t="str">
        <f>IFERROR(SEARCH($B$1,표메인[[#This Row],[플레이 게임 장르]]),"")</f>
        <v/>
      </c>
      <c r="C121" s="3">
        <f>IFERROR(SEARCH($C$1,표메인[[#This Row],[플레이 게임 장르]]),"")</f>
        <v>1</v>
      </c>
      <c r="D121" s="3" t="str">
        <f>IFERROR(SEARCH($D$1,표메인[[#This Row],[플레이 게임 장르]]),"")</f>
        <v/>
      </c>
      <c r="E121" s="3" t="str">
        <f>IFERROR(SEARCH($E$1,표메인[[#This Row],[플레이 게임 장르]]),"")</f>
        <v/>
      </c>
      <c r="F121" s="3" t="str">
        <f>IFERROR(SEARCH($F$1,표메인[[#This Row],[플레이 게임 장르]]),"")</f>
        <v/>
      </c>
      <c r="G121" s="3" t="str">
        <f>IFERROR(SEARCH($G$1,표메인[[#This Row],[플레이 게임 장르]]),"")</f>
        <v/>
      </c>
      <c r="H121" s="3" t="str">
        <f>IFERROR(SEARCH($H$1,표메인[[#This Row],[플레이 게임 장르]]),"")</f>
        <v/>
      </c>
      <c r="I121" s="3" t="str">
        <f>IFERROR(SEARCH($I$1,표메인[[#This Row],[플레이 게임 장르]]),"")</f>
        <v/>
      </c>
      <c r="J121" s="3" t="str">
        <f>IFERROR(SEARCH($J$1,표메인[[#This Row],[플레이 게임 장르]]),"")</f>
        <v/>
      </c>
      <c r="K121" s="3" t="str">
        <f>IFERROR(SEARCH($K$1,표메인[[#This Row],[플레이 게임 장르]]),"")</f>
        <v/>
      </c>
      <c r="L121" s="3" t="str">
        <f>IFERROR(SEARCH($L$1,표메인[[#This Row],[플레이 게임 장르]]),"")</f>
        <v/>
      </c>
      <c r="M121" s="3" t="str">
        <f>IFERROR(SEARCH($M$1,표메인[[#This Row],[플레이 게임 장르]]),"")</f>
        <v/>
      </c>
      <c r="N121" s="3" t="str">
        <f>IFERROR(SEARCH($N$1,표메인[[#This Row],[플레이 게임 장르]]),"")</f>
        <v/>
      </c>
      <c r="O121" s="3" t="str">
        <f>IFERROR(SEARCH($O$1,표메인[[#This Row],[플레이 게임 장르]]),"")</f>
        <v/>
      </c>
    </row>
    <row r="122" spans="1:15" x14ac:dyDescent="0.3">
      <c r="A122" s="3" t="str">
        <f>IFERROR(SEARCH($A$1,표메인[[#This Row],[플레이 게임 장르]]),"")</f>
        <v/>
      </c>
      <c r="B122" s="3" t="str">
        <f>IFERROR(SEARCH($B$1,표메인[[#This Row],[플레이 게임 장르]]),"")</f>
        <v/>
      </c>
      <c r="C122" s="3">
        <f>IFERROR(SEARCH($C$1,표메인[[#This Row],[플레이 게임 장르]]),"")</f>
        <v>1</v>
      </c>
      <c r="D122" s="3" t="str">
        <f>IFERROR(SEARCH($D$1,표메인[[#This Row],[플레이 게임 장르]]),"")</f>
        <v/>
      </c>
      <c r="E122" s="3" t="str">
        <f>IFERROR(SEARCH($E$1,표메인[[#This Row],[플레이 게임 장르]]),"")</f>
        <v/>
      </c>
      <c r="F122" s="3" t="str">
        <f>IFERROR(SEARCH($F$1,표메인[[#This Row],[플레이 게임 장르]]),"")</f>
        <v/>
      </c>
      <c r="G122" s="3" t="str">
        <f>IFERROR(SEARCH($G$1,표메인[[#This Row],[플레이 게임 장르]]),"")</f>
        <v/>
      </c>
      <c r="H122" s="3" t="str">
        <f>IFERROR(SEARCH($H$1,표메인[[#This Row],[플레이 게임 장르]]),"")</f>
        <v/>
      </c>
      <c r="I122" s="3" t="str">
        <f>IFERROR(SEARCH($I$1,표메인[[#This Row],[플레이 게임 장르]]),"")</f>
        <v/>
      </c>
      <c r="J122" s="3" t="str">
        <f>IFERROR(SEARCH($J$1,표메인[[#This Row],[플레이 게임 장르]]),"")</f>
        <v/>
      </c>
      <c r="K122" s="3" t="str">
        <f>IFERROR(SEARCH($K$1,표메인[[#This Row],[플레이 게임 장르]]),"")</f>
        <v/>
      </c>
      <c r="L122" s="3" t="str">
        <f>IFERROR(SEARCH($L$1,표메인[[#This Row],[플레이 게임 장르]]),"")</f>
        <v/>
      </c>
      <c r="M122" s="3" t="str">
        <f>IFERROR(SEARCH($M$1,표메인[[#This Row],[플레이 게임 장르]]),"")</f>
        <v/>
      </c>
      <c r="N122" s="3" t="str">
        <f>IFERROR(SEARCH($N$1,표메인[[#This Row],[플레이 게임 장르]]),"")</f>
        <v/>
      </c>
      <c r="O122" s="3" t="str">
        <f>IFERROR(SEARCH($O$1,표메인[[#This Row],[플레이 게임 장르]]),"")</f>
        <v/>
      </c>
    </row>
    <row r="123" spans="1:15" x14ac:dyDescent="0.3">
      <c r="A123" s="3" t="str">
        <f>IFERROR(SEARCH($A$1,표메인[[#This Row],[플레이 게임 장르]]),"")</f>
        <v/>
      </c>
      <c r="B123" s="3" t="str">
        <f>IFERROR(SEARCH($B$1,표메인[[#This Row],[플레이 게임 장르]]),"")</f>
        <v/>
      </c>
      <c r="C123" s="3">
        <f>IFERROR(SEARCH($C$1,표메인[[#This Row],[플레이 게임 장르]]),"")</f>
        <v>1</v>
      </c>
      <c r="D123" s="3" t="str">
        <f>IFERROR(SEARCH($D$1,표메인[[#This Row],[플레이 게임 장르]]),"")</f>
        <v/>
      </c>
      <c r="E123" s="3" t="str">
        <f>IFERROR(SEARCH($E$1,표메인[[#This Row],[플레이 게임 장르]]),"")</f>
        <v/>
      </c>
      <c r="F123" s="3" t="str">
        <f>IFERROR(SEARCH($F$1,표메인[[#This Row],[플레이 게임 장르]]),"")</f>
        <v/>
      </c>
      <c r="G123" s="3" t="str">
        <f>IFERROR(SEARCH($G$1,표메인[[#This Row],[플레이 게임 장르]]),"")</f>
        <v/>
      </c>
      <c r="H123" s="3" t="str">
        <f>IFERROR(SEARCH($H$1,표메인[[#This Row],[플레이 게임 장르]]),"")</f>
        <v/>
      </c>
      <c r="I123" s="3" t="str">
        <f>IFERROR(SEARCH($I$1,표메인[[#This Row],[플레이 게임 장르]]),"")</f>
        <v/>
      </c>
      <c r="J123" s="3" t="str">
        <f>IFERROR(SEARCH($J$1,표메인[[#This Row],[플레이 게임 장르]]),"")</f>
        <v/>
      </c>
      <c r="K123" s="3" t="str">
        <f>IFERROR(SEARCH($K$1,표메인[[#This Row],[플레이 게임 장르]]),"")</f>
        <v/>
      </c>
      <c r="L123" s="3" t="str">
        <f>IFERROR(SEARCH($L$1,표메인[[#This Row],[플레이 게임 장르]]),"")</f>
        <v/>
      </c>
      <c r="M123" s="3" t="str">
        <f>IFERROR(SEARCH($M$1,표메인[[#This Row],[플레이 게임 장르]]),"")</f>
        <v/>
      </c>
      <c r="N123" s="3" t="str">
        <f>IFERROR(SEARCH($N$1,표메인[[#This Row],[플레이 게임 장르]]),"")</f>
        <v/>
      </c>
      <c r="O123" s="3" t="str">
        <f>IFERROR(SEARCH($O$1,표메인[[#This Row],[플레이 게임 장르]]),"")</f>
        <v/>
      </c>
    </row>
    <row r="124" spans="1:15" x14ac:dyDescent="0.3">
      <c r="A124" s="3" t="str">
        <f>IFERROR(SEARCH($A$1,표메인[[#This Row],[플레이 게임 장르]]),"")</f>
        <v/>
      </c>
      <c r="B124" s="3">
        <f>IFERROR(SEARCH($B$1,표메인[[#This Row],[플레이 게임 장르]]),"")</f>
        <v>6</v>
      </c>
      <c r="C124" s="3">
        <f>IFERROR(SEARCH($C$1,표메인[[#This Row],[플레이 게임 장르]]),"")</f>
        <v>1</v>
      </c>
      <c r="D124" s="3" t="str">
        <f>IFERROR(SEARCH($D$1,표메인[[#This Row],[플레이 게임 장르]]),"")</f>
        <v/>
      </c>
      <c r="E124" s="3" t="str">
        <f>IFERROR(SEARCH($E$1,표메인[[#This Row],[플레이 게임 장르]]),"")</f>
        <v/>
      </c>
      <c r="F124" s="3" t="str">
        <f>IFERROR(SEARCH($F$1,표메인[[#This Row],[플레이 게임 장르]]),"")</f>
        <v/>
      </c>
      <c r="G124" s="3" t="str">
        <f>IFERROR(SEARCH($G$1,표메인[[#This Row],[플레이 게임 장르]]),"")</f>
        <v/>
      </c>
      <c r="H124" s="3" t="str">
        <f>IFERROR(SEARCH($H$1,표메인[[#This Row],[플레이 게임 장르]]),"")</f>
        <v/>
      </c>
      <c r="I124" s="3" t="str">
        <f>IFERROR(SEARCH($I$1,표메인[[#This Row],[플레이 게임 장르]]),"")</f>
        <v/>
      </c>
      <c r="J124" s="3" t="str">
        <f>IFERROR(SEARCH($J$1,표메인[[#This Row],[플레이 게임 장르]]),"")</f>
        <v/>
      </c>
      <c r="K124" s="3" t="str">
        <f>IFERROR(SEARCH($K$1,표메인[[#This Row],[플레이 게임 장르]]),"")</f>
        <v/>
      </c>
      <c r="L124" s="3" t="str">
        <f>IFERROR(SEARCH($L$1,표메인[[#This Row],[플레이 게임 장르]]),"")</f>
        <v/>
      </c>
      <c r="M124" s="3" t="str">
        <f>IFERROR(SEARCH($M$1,표메인[[#This Row],[플레이 게임 장르]]),"")</f>
        <v/>
      </c>
      <c r="N124" s="3" t="str">
        <f>IFERROR(SEARCH($N$1,표메인[[#This Row],[플레이 게임 장르]]),"")</f>
        <v/>
      </c>
      <c r="O124" s="3" t="str">
        <f>IFERROR(SEARCH($O$1,표메인[[#This Row],[플레이 게임 장르]]),"")</f>
        <v/>
      </c>
    </row>
    <row r="125" spans="1:15" x14ac:dyDescent="0.3">
      <c r="A125" s="3" t="str">
        <f>IFERROR(SEARCH($A$1,표메인[[#This Row],[플레이 게임 장르]]),"")</f>
        <v/>
      </c>
      <c r="B125" s="3">
        <f>IFERROR(SEARCH($B$1,표메인[[#This Row],[플레이 게임 장르]]),"")</f>
        <v>6</v>
      </c>
      <c r="C125" s="3">
        <f>IFERROR(SEARCH($C$1,표메인[[#This Row],[플레이 게임 장르]]),"")</f>
        <v>1</v>
      </c>
      <c r="D125" s="3" t="str">
        <f>IFERROR(SEARCH($D$1,표메인[[#This Row],[플레이 게임 장르]]),"")</f>
        <v/>
      </c>
      <c r="E125" s="3" t="str">
        <f>IFERROR(SEARCH($E$1,표메인[[#This Row],[플레이 게임 장르]]),"")</f>
        <v/>
      </c>
      <c r="F125" s="3" t="str">
        <f>IFERROR(SEARCH($F$1,표메인[[#This Row],[플레이 게임 장르]]),"")</f>
        <v/>
      </c>
      <c r="G125" s="3" t="str">
        <f>IFERROR(SEARCH($G$1,표메인[[#This Row],[플레이 게임 장르]]),"")</f>
        <v/>
      </c>
      <c r="H125" s="3" t="str">
        <f>IFERROR(SEARCH($H$1,표메인[[#This Row],[플레이 게임 장르]]),"")</f>
        <v/>
      </c>
      <c r="I125" s="3" t="str">
        <f>IFERROR(SEARCH($I$1,표메인[[#This Row],[플레이 게임 장르]]),"")</f>
        <v/>
      </c>
      <c r="J125" s="3" t="str">
        <f>IFERROR(SEARCH($J$1,표메인[[#This Row],[플레이 게임 장르]]),"")</f>
        <v/>
      </c>
      <c r="K125" s="3" t="str">
        <f>IFERROR(SEARCH($K$1,표메인[[#This Row],[플레이 게임 장르]]),"")</f>
        <v/>
      </c>
      <c r="L125" s="3" t="str">
        <f>IFERROR(SEARCH($L$1,표메인[[#This Row],[플레이 게임 장르]]),"")</f>
        <v/>
      </c>
      <c r="M125" s="3" t="str">
        <f>IFERROR(SEARCH($M$1,표메인[[#This Row],[플레이 게임 장르]]),"")</f>
        <v/>
      </c>
      <c r="N125" s="3" t="str">
        <f>IFERROR(SEARCH($N$1,표메인[[#This Row],[플레이 게임 장르]]),"")</f>
        <v/>
      </c>
      <c r="O125" s="3" t="str">
        <f>IFERROR(SEARCH($O$1,표메인[[#This Row],[플레이 게임 장르]]),"")</f>
        <v/>
      </c>
    </row>
    <row r="126" spans="1:15" x14ac:dyDescent="0.3">
      <c r="A126" s="3" t="str">
        <f>IFERROR(SEARCH($A$1,표메인[[#This Row],[플레이 게임 장르]]),"")</f>
        <v/>
      </c>
      <c r="B126" s="3">
        <f>IFERROR(SEARCH($B$1,표메인[[#This Row],[플레이 게임 장르]]),"")</f>
        <v>6</v>
      </c>
      <c r="C126" s="3">
        <f>IFERROR(SEARCH($C$1,표메인[[#This Row],[플레이 게임 장르]]),"")</f>
        <v>1</v>
      </c>
      <c r="D126" s="3" t="str">
        <f>IFERROR(SEARCH($D$1,표메인[[#This Row],[플레이 게임 장르]]),"")</f>
        <v/>
      </c>
      <c r="E126" s="3" t="str">
        <f>IFERROR(SEARCH($E$1,표메인[[#This Row],[플레이 게임 장르]]),"")</f>
        <v/>
      </c>
      <c r="F126" s="3" t="str">
        <f>IFERROR(SEARCH($F$1,표메인[[#This Row],[플레이 게임 장르]]),"")</f>
        <v/>
      </c>
      <c r="G126" s="3" t="str">
        <f>IFERROR(SEARCH($G$1,표메인[[#This Row],[플레이 게임 장르]]),"")</f>
        <v/>
      </c>
      <c r="H126" s="3" t="str">
        <f>IFERROR(SEARCH($H$1,표메인[[#This Row],[플레이 게임 장르]]),"")</f>
        <v/>
      </c>
      <c r="I126" s="3" t="str">
        <f>IFERROR(SEARCH($I$1,표메인[[#This Row],[플레이 게임 장르]]),"")</f>
        <v/>
      </c>
      <c r="J126" s="3" t="str">
        <f>IFERROR(SEARCH($J$1,표메인[[#This Row],[플레이 게임 장르]]),"")</f>
        <v/>
      </c>
      <c r="K126" s="3" t="str">
        <f>IFERROR(SEARCH($K$1,표메인[[#This Row],[플레이 게임 장르]]),"")</f>
        <v/>
      </c>
      <c r="L126" s="3" t="str">
        <f>IFERROR(SEARCH($L$1,표메인[[#This Row],[플레이 게임 장르]]),"")</f>
        <v/>
      </c>
      <c r="M126" s="3" t="str">
        <f>IFERROR(SEARCH($M$1,표메인[[#This Row],[플레이 게임 장르]]),"")</f>
        <v/>
      </c>
      <c r="N126" s="3" t="str">
        <f>IFERROR(SEARCH($N$1,표메인[[#This Row],[플레이 게임 장르]]),"")</f>
        <v/>
      </c>
      <c r="O126" s="3" t="str">
        <f>IFERROR(SEARCH($O$1,표메인[[#This Row],[플레이 게임 장르]]),"")</f>
        <v/>
      </c>
    </row>
    <row r="127" spans="1:15" x14ac:dyDescent="0.3">
      <c r="A127" s="3" t="str">
        <f>IFERROR(SEARCH($A$1,표메인[[#This Row],[플레이 게임 장르]]),"")</f>
        <v/>
      </c>
      <c r="B127" s="3">
        <f>IFERROR(SEARCH($B$1,표메인[[#This Row],[플레이 게임 장르]]),"")</f>
        <v>6</v>
      </c>
      <c r="C127" s="3">
        <f>IFERROR(SEARCH($C$1,표메인[[#This Row],[플레이 게임 장르]]),"")</f>
        <v>1</v>
      </c>
      <c r="D127" s="3" t="str">
        <f>IFERROR(SEARCH($D$1,표메인[[#This Row],[플레이 게임 장르]]),"")</f>
        <v/>
      </c>
      <c r="E127" s="3" t="str">
        <f>IFERROR(SEARCH($E$1,표메인[[#This Row],[플레이 게임 장르]]),"")</f>
        <v/>
      </c>
      <c r="F127" s="3" t="str">
        <f>IFERROR(SEARCH($F$1,표메인[[#This Row],[플레이 게임 장르]]),"")</f>
        <v/>
      </c>
      <c r="G127" s="3" t="str">
        <f>IFERROR(SEARCH($G$1,표메인[[#This Row],[플레이 게임 장르]]),"")</f>
        <v/>
      </c>
      <c r="H127" s="3" t="str">
        <f>IFERROR(SEARCH($H$1,표메인[[#This Row],[플레이 게임 장르]]),"")</f>
        <v/>
      </c>
      <c r="I127" s="3" t="str">
        <f>IFERROR(SEARCH($I$1,표메인[[#This Row],[플레이 게임 장르]]),"")</f>
        <v/>
      </c>
      <c r="J127" s="3" t="str">
        <f>IFERROR(SEARCH($J$1,표메인[[#This Row],[플레이 게임 장르]]),"")</f>
        <v/>
      </c>
      <c r="K127" s="3" t="str">
        <f>IFERROR(SEARCH($K$1,표메인[[#This Row],[플레이 게임 장르]]),"")</f>
        <v/>
      </c>
      <c r="L127" s="3" t="str">
        <f>IFERROR(SEARCH($L$1,표메인[[#This Row],[플레이 게임 장르]]),"")</f>
        <v/>
      </c>
      <c r="M127" s="3" t="str">
        <f>IFERROR(SEARCH($M$1,표메인[[#This Row],[플레이 게임 장르]]),"")</f>
        <v/>
      </c>
      <c r="N127" s="3" t="str">
        <f>IFERROR(SEARCH($N$1,표메인[[#This Row],[플레이 게임 장르]]),"")</f>
        <v/>
      </c>
      <c r="O127" s="3" t="str">
        <f>IFERROR(SEARCH($O$1,표메인[[#This Row],[플레이 게임 장르]]),"")</f>
        <v/>
      </c>
    </row>
    <row r="128" spans="1:15" x14ac:dyDescent="0.3">
      <c r="A128" s="3" t="str">
        <f>IFERROR(SEARCH($A$1,표메인[[#This Row],[플레이 게임 장르]]),"")</f>
        <v/>
      </c>
      <c r="B128" s="3">
        <f>IFERROR(SEARCH($B$1,표메인[[#This Row],[플레이 게임 장르]]),"")</f>
        <v>6</v>
      </c>
      <c r="C128" s="3">
        <f>IFERROR(SEARCH($C$1,표메인[[#This Row],[플레이 게임 장르]]),"")</f>
        <v>1</v>
      </c>
      <c r="D128" s="3">
        <f>IFERROR(SEARCH($D$1,표메인[[#This Row],[플레이 게임 장르]]),"")</f>
        <v>11</v>
      </c>
      <c r="E128" s="3" t="str">
        <f>IFERROR(SEARCH($E$1,표메인[[#This Row],[플레이 게임 장르]]),"")</f>
        <v/>
      </c>
      <c r="F128" s="3" t="str">
        <f>IFERROR(SEARCH($F$1,표메인[[#This Row],[플레이 게임 장르]]),"")</f>
        <v/>
      </c>
      <c r="G128" s="3" t="str">
        <f>IFERROR(SEARCH($G$1,표메인[[#This Row],[플레이 게임 장르]]),"")</f>
        <v/>
      </c>
      <c r="H128" s="3" t="str">
        <f>IFERROR(SEARCH($H$1,표메인[[#This Row],[플레이 게임 장르]]),"")</f>
        <v/>
      </c>
      <c r="I128" s="3" t="str">
        <f>IFERROR(SEARCH($I$1,표메인[[#This Row],[플레이 게임 장르]]),"")</f>
        <v/>
      </c>
      <c r="J128" s="3" t="str">
        <f>IFERROR(SEARCH($J$1,표메인[[#This Row],[플레이 게임 장르]]),"")</f>
        <v/>
      </c>
      <c r="K128" s="3" t="str">
        <f>IFERROR(SEARCH($K$1,표메인[[#This Row],[플레이 게임 장르]]),"")</f>
        <v/>
      </c>
      <c r="L128" s="3" t="str">
        <f>IFERROR(SEARCH($L$1,표메인[[#This Row],[플레이 게임 장르]]),"")</f>
        <v/>
      </c>
      <c r="M128" s="3" t="str">
        <f>IFERROR(SEARCH($M$1,표메인[[#This Row],[플레이 게임 장르]]),"")</f>
        <v/>
      </c>
      <c r="N128" s="3" t="str">
        <f>IFERROR(SEARCH($N$1,표메인[[#This Row],[플레이 게임 장르]]),"")</f>
        <v/>
      </c>
      <c r="O128" s="3" t="str">
        <f>IFERROR(SEARCH($O$1,표메인[[#This Row],[플레이 게임 장르]]),"")</f>
        <v/>
      </c>
    </row>
    <row r="129" spans="1:15" x14ac:dyDescent="0.3">
      <c r="A129" s="3" t="str">
        <f>IFERROR(SEARCH($A$1,표메인[[#This Row],[플레이 게임 장르]]),"")</f>
        <v/>
      </c>
      <c r="B129" s="3">
        <f>IFERROR(SEARCH($B$1,표메인[[#This Row],[플레이 게임 장르]]),"")</f>
        <v>6</v>
      </c>
      <c r="C129" s="3">
        <f>IFERROR(SEARCH($C$1,표메인[[#This Row],[플레이 게임 장르]]),"")</f>
        <v>1</v>
      </c>
      <c r="D129" s="3" t="str">
        <f>IFERROR(SEARCH($D$1,표메인[[#This Row],[플레이 게임 장르]]),"")</f>
        <v/>
      </c>
      <c r="E129" s="3" t="str">
        <f>IFERROR(SEARCH($E$1,표메인[[#This Row],[플레이 게임 장르]]),"")</f>
        <v/>
      </c>
      <c r="F129" s="3">
        <f>IFERROR(SEARCH($F$1,표메인[[#This Row],[플레이 게임 장르]]),"")</f>
        <v>11</v>
      </c>
      <c r="G129" s="3" t="str">
        <f>IFERROR(SEARCH($G$1,표메인[[#This Row],[플레이 게임 장르]]),"")</f>
        <v/>
      </c>
      <c r="H129" s="3" t="str">
        <f>IFERROR(SEARCH($H$1,표메인[[#This Row],[플레이 게임 장르]]),"")</f>
        <v/>
      </c>
      <c r="I129" s="3" t="str">
        <f>IFERROR(SEARCH($I$1,표메인[[#This Row],[플레이 게임 장르]]),"")</f>
        <v/>
      </c>
      <c r="J129" s="3" t="str">
        <f>IFERROR(SEARCH($J$1,표메인[[#This Row],[플레이 게임 장르]]),"")</f>
        <v/>
      </c>
      <c r="K129" s="3" t="str">
        <f>IFERROR(SEARCH($K$1,표메인[[#This Row],[플레이 게임 장르]]),"")</f>
        <v/>
      </c>
      <c r="L129" s="3" t="str">
        <f>IFERROR(SEARCH($L$1,표메인[[#This Row],[플레이 게임 장르]]),"")</f>
        <v/>
      </c>
      <c r="M129" s="3" t="str">
        <f>IFERROR(SEARCH($M$1,표메인[[#This Row],[플레이 게임 장르]]),"")</f>
        <v/>
      </c>
      <c r="N129" s="3" t="str">
        <f>IFERROR(SEARCH($N$1,표메인[[#This Row],[플레이 게임 장르]]),"")</f>
        <v/>
      </c>
      <c r="O129" s="3" t="str">
        <f>IFERROR(SEARCH($O$1,표메인[[#This Row],[플레이 게임 장르]]),"")</f>
        <v/>
      </c>
    </row>
    <row r="130" spans="1:15" x14ac:dyDescent="0.3">
      <c r="A130" s="3" t="str">
        <f>IFERROR(SEARCH($A$1,표메인[[#This Row],[플레이 게임 장르]]),"")</f>
        <v/>
      </c>
      <c r="B130" s="3" t="str">
        <f>IFERROR(SEARCH($B$1,표메인[[#This Row],[플레이 게임 장르]]),"")</f>
        <v/>
      </c>
      <c r="C130" s="3" t="str">
        <f>IFERROR(SEARCH($C$1,표메인[[#This Row],[플레이 게임 장르]]),"")</f>
        <v/>
      </c>
      <c r="D130" s="3" t="str">
        <f>IFERROR(SEARCH($D$1,표메인[[#This Row],[플레이 게임 장르]]),"")</f>
        <v/>
      </c>
      <c r="E130" s="3">
        <f>IFERROR(SEARCH($E$1,표메인[[#This Row],[플레이 게임 장르]]),"")</f>
        <v>1</v>
      </c>
      <c r="F130" s="3" t="str">
        <f>IFERROR(SEARCH($F$1,표메인[[#This Row],[플레이 게임 장르]]),"")</f>
        <v/>
      </c>
      <c r="G130" s="3" t="str">
        <f>IFERROR(SEARCH($G$1,표메인[[#This Row],[플레이 게임 장르]]),"")</f>
        <v/>
      </c>
      <c r="H130" s="3" t="str">
        <f>IFERROR(SEARCH($H$1,표메인[[#This Row],[플레이 게임 장르]]),"")</f>
        <v/>
      </c>
      <c r="I130" s="3" t="str">
        <f>IFERROR(SEARCH($I$1,표메인[[#This Row],[플레이 게임 장르]]),"")</f>
        <v/>
      </c>
      <c r="J130" s="3" t="str">
        <f>IFERROR(SEARCH($J$1,표메인[[#This Row],[플레이 게임 장르]]),"")</f>
        <v/>
      </c>
      <c r="K130" s="3" t="str">
        <f>IFERROR(SEARCH($K$1,표메인[[#This Row],[플레이 게임 장르]]),"")</f>
        <v/>
      </c>
      <c r="L130" s="3" t="str">
        <f>IFERROR(SEARCH($L$1,표메인[[#This Row],[플레이 게임 장르]]),"")</f>
        <v/>
      </c>
      <c r="M130" s="3" t="str">
        <f>IFERROR(SEARCH($M$1,표메인[[#This Row],[플레이 게임 장르]]),"")</f>
        <v/>
      </c>
      <c r="N130" s="3" t="str">
        <f>IFERROR(SEARCH($N$1,표메인[[#This Row],[플레이 게임 장르]]),"")</f>
        <v/>
      </c>
      <c r="O130" s="3" t="str">
        <f>IFERROR(SEARCH($O$1,표메인[[#This Row],[플레이 게임 장르]]),"")</f>
        <v/>
      </c>
    </row>
    <row r="131" spans="1:15" x14ac:dyDescent="0.3">
      <c r="A131" s="3" t="str">
        <f>IFERROR(SEARCH($A$1,표메인[[#This Row],[플레이 게임 장르]]),"")</f>
        <v/>
      </c>
      <c r="B131" s="3" t="str">
        <f>IFERROR(SEARCH($B$1,표메인[[#This Row],[플레이 게임 장르]]),"")</f>
        <v/>
      </c>
      <c r="C131" s="3" t="str">
        <f>IFERROR(SEARCH($C$1,표메인[[#This Row],[플레이 게임 장르]]),"")</f>
        <v/>
      </c>
      <c r="D131" s="3" t="str">
        <f>IFERROR(SEARCH($D$1,표메인[[#This Row],[플레이 게임 장르]]),"")</f>
        <v/>
      </c>
      <c r="E131" s="3">
        <f>IFERROR(SEARCH($E$1,표메인[[#This Row],[플레이 게임 장르]]),"")</f>
        <v>1</v>
      </c>
      <c r="F131" s="3" t="str">
        <f>IFERROR(SEARCH($F$1,표메인[[#This Row],[플레이 게임 장르]]),"")</f>
        <v/>
      </c>
      <c r="G131" s="3" t="str">
        <f>IFERROR(SEARCH($G$1,표메인[[#This Row],[플레이 게임 장르]]),"")</f>
        <v/>
      </c>
      <c r="H131" s="3" t="str">
        <f>IFERROR(SEARCH($H$1,표메인[[#This Row],[플레이 게임 장르]]),"")</f>
        <v/>
      </c>
      <c r="I131" s="3" t="str">
        <f>IFERROR(SEARCH($I$1,표메인[[#This Row],[플레이 게임 장르]]),"")</f>
        <v/>
      </c>
      <c r="J131" s="3" t="str">
        <f>IFERROR(SEARCH($J$1,표메인[[#This Row],[플레이 게임 장르]]),"")</f>
        <v/>
      </c>
      <c r="K131" s="3" t="str">
        <f>IFERROR(SEARCH($K$1,표메인[[#This Row],[플레이 게임 장르]]),"")</f>
        <v/>
      </c>
      <c r="L131" s="3" t="str">
        <f>IFERROR(SEARCH($L$1,표메인[[#This Row],[플레이 게임 장르]]),"")</f>
        <v/>
      </c>
      <c r="M131" s="3" t="str">
        <f>IFERROR(SEARCH($M$1,표메인[[#This Row],[플레이 게임 장르]]),"")</f>
        <v/>
      </c>
      <c r="N131" s="3" t="str">
        <f>IFERROR(SEARCH($N$1,표메인[[#This Row],[플레이 게임 장르]]),"")</f>
        <v/>
      </c>
      <c r="O131" s="3" t="str">
        <f>IFERROR(SEARCH($O$1,표메인[[#This Row],[플레이 게임 장르]]),"")</f>
        <v/>
      </c>
    </row>
    <row r="132" spans="1:15" x14ac:dyDescent="0.3">
      <c r="A132" s="3">
        <f>IFERROR(SEARCH($A$1,표메인[[#This Row],[플레이 게임 장르]]),"")</f>
        <v>1</v>
      </c>
      <c r="B132" s="3" t="str">
        <f>IFERROR(SEARCH($B$1,표메인[[#This Row],[플레이 게임 장르]]),"")</f>
        <v/>
      </c>
      <c r="C132" s="3" t="str">
        <f>IFERROR(SEARCH($C$1,표메인[[#This Row],[플레이 게임 장르]]),"")</f>
        <v/>
      </c>
      <c r="D132" s="3" t="str">
        <f>IFERROR(SEARCH($D$1,표메인[[#This Row],[플레이 게임 장르]]),"")</f>
        <v/>
      </c>
      <c r="E132" s="3" t="str">
        <f>IFERROR(SEARCH($E$1,표메인[[#This Row],[플레이 게임 장르]]),"")</f>
        <v/>
      </c>
      <c r="F132" s="3" t="str">
        <f>IFERROR(SEARCH($F$1,표메인[[#This Row],[플레이 게임 장르]]),"")</f>
        <v/>
      </c>
      <c r="G132" s="3" t="str">
        <f>IFERROR(SEARCH($G$1,표메인[[#This Row],[플레이 게임 장르]]),"")</f>
        <v/>
      </c>
      <c r="H132" s="3" t="str">
        <f>IFERROR(SEARCH($H$1,표메인[[#This Row],[플레이 게임 장르]]),"")</f>
        <v/>
      </c>
      <c r="I132" s="3" t="str">
        <f>IFERROR(SEARCH($I$1,표메인[[#This Row],[플레이 게임 장르]]),"")</f>
        <v/>
      </c>
      <c r="J132" s="3" t="str">
        <f>IFERROR(SEARCH($J$1,표메인[[#This Row],[플레이 게임 장르]]),"")</f>
        <v/>
      </c>
      <c r="K132" s="3" t="str">
        <f>IFERROR(SEARCH($K$1,표메인[[#This Row],[플레이 게임 장르]]),"")</f>
        <v/>
      </c>
      <c r="L132" s="3" t="str">
        <f>IFERROR(SEARCH($L$1,표메인[[#This Row],[플레이 게임 장르]]),"")</f>
        <v/>
      </c>
      <c r="M132" s="3" t="str">
        <f>IFERROR(SEARCH($M$1,표메인[[#This Row],[플레이 게임 장르]]),"")</f>
        <v/>
      </c>
      <c r="N132" s="3" t="str">
        <f>IFERROR(SEARCH($N$1,표메인[[#This Row],[플레이 게임 장르]]),"")</f>
        <v/>
      </c>
      <c r="O132" s="3" t="str">
        <f>IFERROR(SEARCH($O$1,표메인[[#This Row],[플레이 게임 장르]]),"")</f>
        <v/>
      </c>
    </row>
    <row r="133" spans="1:15" x14ac:dyDescent="0.3">
      <c r="A133" s="3">
        <f>IFERROR(SEARCH($A$1,표메인[[#This Row],[플레이 게임 장르]]),"")</f>
        <v>1</v>
      </c>
      <c r="B133" s="3" t="str">
        <f>IFERROR(SEARCH($B$1,표메인[[#This Row],[플레이 게임 장르]]),"")</f>
        <v/>
      </c>
      <c r="C133" s="3" t="str">
        <f>IFERROR(SEARCH($C$1,표메인[[#This Row],[플레이 게임 장르]]),"")</f>
        <v/>
      </c>
      <c r="D133" s="3" t="str">
        <f>IFERROR(SEARCH($D$1,표메인[[#This Row],[플레이 게임 장르]]),"")</f>
        <v/>
      </c>
      <c r="E133" s="3" t="str">
        <f>IFERROR(SEARCH($E$1,표메인[[#This Row],[플레이 게임 장르]]),"")</f>
        <v/>
      </c>
      <c r="F133" s="3" t="str">
        <f>IFERROR(SEARCH($F$1,표메인[[#This Row],[플레이 게임 장르]]),"")</f>
        <v/>
      </c>
      <c r="G133" s="3" t="str">
        <f>IFERROR(SEARCH($G$1,표메인[[#This Row],[플레이 게임 장르]]),"")</f>
        <v/>
      </c>
      <c r="H133" s="3" t="str">
        <f>IFERROR(SEARCH($H$1,표메인[[#This Row],[플레이 게임 장르]]),"")</f>
        <v/>
      </c>
      <c r="I133" s="3" t="str">
        <f>IFERROR(SEARCH($I$1,표메인[[#This Row],[플레이 게임 장르]]),"")</f>
        <v/>
      </c>
      <c r="J133" s="3" t="str">
        <f>IFERROR(SEARCH($J$1,표메인[[#This Row],[플레이 게임 장르]]),"")</f>
        <v/>
      </c>
      <c r="K133" s="3" t="str">
        <f>IFERROR(SEARCH($K$1,표메인[[#This Row],[플레이 게임 장르]]),"")</f>
        <v/>
      </c>
      <c r="L133" s="3" t="str">
        <f>IFERROR(SEARCH($L$1,표메인[[#This Row],[플레이 게임 장르]]),"")</f>
        <v/>
      </c>
      <c r="M133" s="3" t="str">
        <f>IFERROR(SEARCH($M$1,표메인[[#This Row],[플레이 게임 장르]]),"")</f>
        <v/>
      </c>
      <c r="N133" s="3" t="str">
        <f>IFERROR(SEARCH($N$1,표메인[[#This Row],[플레이 게임 장르]]),"")</f>
        <v/>
      </c>
      <c r="O133" s="3" t="str">
        <f>IFERROR(SEARCH($O$1,표메인[[#This Row],[플레이 게임 장르]]),"")</f>
        <v/>
      </c>
    </row>
    <row r="134" spans="1:15" x14ac:dyDescent="0.3">
      <c r="A134" s="3">
        <f>IFERROR(SEARCH($A$1,표메인[[#This Row],[플레이 게임 장르]]),"")</f>
        <v>1</v>
      </c>
      <c r="B134" s="3" t="str">
        <f>IFERROR(SEARCH($B$1,표메인[[#This Row],[플레이 게임 장르]]),"")</f>
        <v/>
      </c>
      <c r="C134" s="3" t="str">
        <f>IFERROR(SEARCH($C$1,표메인[[#This Row],[플레이 게임 장르]]),"")</f>
        <v/>
      </c>
      <c r="D134" s="3" t="str">
        <f>IFERROR(SEARCH($D$1,표메인[[#This Row],[플레이 게임 장르]]),"")</f>
        <v/>
      </c>
      <c r="E134" s="3" t="str">
        <f>IFERROR(SEARCH($E$1,표메인[[#This Row],[플레이 게임 장르]]),"")</f>
        <v/>
      </c>
      <c r="F134" s="3" t="str">
        <f>IFERROR(SEARCH($F$1,표메인[[#This Row],[플레이 게임 장르]]),"")</f>
        <v/>
      </c>
      <c r="G134" s="3" t="str">
        <f>IFERROR(SEARCH($G$1,표메인[[#This Row],[플레이 게임 장르]]),"")</f>
        <v/>
      </c>
      <c r="H134" s="3" t="str">
        <f>IFERROR(SEARCH($H$1,표메인[[#This Row],[플레이 게임 장르]]),"")</f>
        <v/>
      </c>
      <c r="I134" s="3" t="str">
        <f>IFERROR(SEARCH($I$1,표메인[[#This Row],[플레이 게임 장르]]),"")</f>
        <v/>
      </c>
      <c r="J134" s="3" t="str">
        <f>IFERROR(SEARCH($J$1,표메인[[#This Row],[플레이 게임 장르]]),"")</f>
        <v/>
      </c>
      <c r="K134" s="3" t="str">
        <f>IFERROR(SEARCH($K$1,표메인[[#This Row],[플레이 게임 장르]]),"")</f>
        <v/>
      </c>
      <c r="L134" s="3" t="str">
        <f>IFERROR(SEARCH($L$1,표메인[[#This Row],[플레이 게임 장르]]),"")</f>
        <v/>
      </c>
      <c r="M134" s="3" t="str">
        <f>IFERROR(SEARCH($M$1,표메인[[#This Row],[플레이 게임 장르]]),"")</f>
        <v/>
      </c>
      <c r="N134" s="3" t="str">
        <f>IFERROR(SEARCH($N$1,표메인[[#This Row],[플레이 게임 장르]]),"")</f>
        <v/>
      </c>
      <c r="O134" s="3" t="str">
        <f>IFERROR(SEARCH($O$1,표메인[[#This Row],[플레이 게임 장르]]),"")</f>
        <v/>
      </c>
    </row>
    <row r="135" spans="1:15" x14ac:dyDescent="0.3">
      <c r="A135" s="3">
        <f>IFERROR(SEARCH($A$1,표메인[[#This Row],[플레이 게임 장르]]),"")</f>
        <v>1</v>
      </c>
      <c r="B135" s="3" t="str">
        <f>IFERROR(SEARCH($B$1,표메인[[#This Row],[플레이 게임 장르]]),"")</f>
        <v/>
      </c>
      <c r="C135" s="3" t="str">
        <f>IFERROR(SEARCH($C$1,표메인[[#This Row],[플레이 게임 장르]]),"")</f>
        <v/>
      </c>
      <c r="D135" s="3" t="str">
        <f>IFERROR(SEARCH($D$1,표메인[[#This Row],[플레이 게임 장르]]),"")</f>
        <v/>
      </c>
      <c r="E135" s="3" t="str">
        <f>IFERROR(SEARCH($E$1,표메인[[#This Row],[플레이 게임 장르]]),"")</f>
        <v/>
      </c>
      <c r="F135" s="3" t="str">
        <f>IFERROR(SEARCH($F$1,표메인[[#This Row],[플레이 게임 장르]]),"")</f>
        <v/>
      </c>
      <c r="G135" s="3" t="str">
        <f>IFERROR(SEARCH($G$1,표메인[[#This Row],[플레이 게임 장르]]),"")</f>
        <v/>
      </c>
      <c r="H135" s="3" t="str">
        <f>IFERROR(SEARCH($H$1,표메인[[#This Row],[플레이 게임 장르]]),"")</f>
        <v/>
      </c>
      <c r="I135" s="3" t="str">
        <f>IFERROR(SEARCH($I$1,표메인[[#This Row],[플레이 게임 장르]]),"")</f>
        <v/>
      </c>
      <c r="J135" s="3" t="str">
        <f>IFERROR(SEARCH($J$1,표메인[[#This Row],[플레이 게임 장르]]),"")</f>
        <v/>
      </c>
      <c r="K135" s="3" t="str">
        <f>IFERROR(SEARCH($K$1,표메인[[#This Row],[플레이 게임 장르]]),"")</f>
        <v/>
      </c>
      <c r="L135" s="3" t="str">
        <f>IFERROR(SEARCH($L$1,표메인[[#This Row],[플레이 게임 장르]]),"")</f>
        <v/>
      </c>
      <c r="M135" s="3" t="str">
        <f>IFERROR(SEARCH($M$1,표메인[[#This Row],[플레이 게임 장르]]),"")</f>
        <v/>
      </c>
      <c r="N135" s="3" t="str">
        <f>IFERROR(SEARCH($N$1,표메인[[#This Row],[플레이 게임 장르]]),"")</f>
        <v/>
      </c>
      <c r="O135" s="3" t="str">
        <f>IFERROR(SEARCH($O$1,표메인[[#This Row],[플레이 게임 장르]]),"")</f>
        <v/>
      </c>
    </row>
    <row r="136" spans="1:15" x14ac:dyDescent="0.3">
      <c r="A136" s="3">
        <f>IFERROR(SEARCH($A$1,표메인[[#This Row],[플레이 게임 장르]]),"")</f>
        <v>1</v>
      </c>
      <c r="B136" s="3" t="str">
        <f>IFERROR(SEARCH($B$1,표메인[[#This Row],[플레이 게임 장르]]),"")</f>
        <v/>
      </c>
      <c r="C136" s="3" t="str">
        <f>IFERROR(SEARCH($C$1,표메인[[#This Row],[플레이 게임 장르]]),"")</f>
        <v/>
      </c>
      <c r="D136" s="3" t="str">
        <f>IFERROR(SEARCH($D$1,표메인[[#This Row],[플레이 게임 장르]]),"")</f>
        <v/>
      </c>
      <c r="E136" s="3" t="str">
        <f>IFERROR(SEARCH($E$1,표메인[[#This Row],[플레이 게임 장르]]),"")</f>
        <v/>
      </c>
      <c r="F136" s="3" t="str">
        <f>IFERROR(SEARCH($F$1,표메인[[#This Row],[플레이 게임 장르]]),"")</f>
        <v/>
      </c>
      <c r="G136" s="3" t="str">
        <f>IFERROR(SEARCH($G$1,표메인[[#This Row],[플레이 게임 장르]]),"")</f>
        <v/>
      </c>
      <c r="H136" s="3" t="str">
        <f>IFERROR(SEARCH($H$1,표메인[[#This Row],[플레이 게임 장르]]),"")</f>
        <v/>
      </c>
      <c r="I136" s="3" t="str">
        <f>IFERROR(SEARCH($I$1,표메인[[#This Row],[플레이 게임 장르]]),"")</f>
        <v/>
      </c>
      <c r="J136" s="3" t="str">
        <f>IFERROR(SEARCH($J$1,표메인[[#This Row],[플레이 게임 장르]]),"")</f>
        <v/>
      </c>
      <c r="K136" s="3" t="str">
        <f>IFERROR(SEARCH($K$1,표메인[[#This Row],[플레이 게임 장르]]),"")</f>
        <v/>
      </c>
      <c r="L136" s="3" t="str">
        <f>IFERROR(SEARCH($L$1,표메인[[#This Row],[플레이 게임 장르]]),"")</f>
        <v/>
      </c>
      <c r="M136" s="3" t="str">
        <f>IFERROR(SEARCH($M$1,표메인[[#This Row],[플레이 게임 장르]]),"")</f>
        <v/>
      </c>
      <c r="N136" s="3" t="str">
        <f>IFERROR(SEARCH($N$1,표메인[[#This Row],[플레이 게임 장르]]),"")</f>
        <v/>
      </c>
      <c r="O136" s="3" t="str">
        <f>IFERROR(SEARCH($O$1,표메인[[#This Row],[플레이 게임 장르]]),"")</f>
        <v/>
      </c>
    </row>
    <row r="137" spans="1:15" x14ac:dyDescent="0.3">
      <c r="A137" s="3">
        <f>IFERROR(SEARCH($A$1,표메인[[#This Row],[플레이 게임 장르]]),"")</f>
        <v>1</v>
      </c>
      <c r="B137" s="3" t="str">
        <f>IFERROR(SEARCH($B$1,표메인[[#This Row],[플레이 게임 장르]]),"")</f>
        <v/>
      </c>
      <c r="C137" s="3" t="str">
        <f>IFERROR(SEARCH($C$1,표메인[[#This Row],[플레이 게임 장르]]),"")</f>
        <v/>
      </c>
      <c r="D137" s="3" t="str">
        <f>IFERROR(SEARCH($D$1,표메인[[#This Row],[플레이 게임 장르]]),"")</f>
        <v/>
      </c>
      <c r="E137" s="3" t="str">
        <f>IFERROR(SEARCH($E$1,표메인[[#This Row],[플레이 게임 장르]]),"")</f>
        <v/>
      </c>
      <c r="F137" s="3" t="str">
        <f>IFERROR(SEARCH($F$1,표메인[[#This Row],[플레이 게임 장르]]),"")</f>
        <v/>
      </c>
      <c r="G137" s="3" t="str">
        <f>IFERROR(SEARCH($G$1,표메인[[#This Row],[플레이 게임 장르]]),"")</f>
        <v/>
      </c>
      <c r="H137" s="3" t="str">
        <f>IFERROR(SEARCH($H$1,표메인[[#This Row],[플레이 게임 장르]]),"")</f>
        <v/>
      </c>
      <c r="I137" s="3" t="str">
        <f>IFERROR(SEARCH($I$1,표메인[[#This Row],[플레이 게임 장르]]),"")</f>
        <v/>
      </c>
      <c r="J137" s="3" t="str">
        <f>IFERROR(SEARCH($J$1,표메인[[#This Row],[플레이 게임 장르]]),"")</f>
        <v/>
      </c>
      <c r="K137" s="3" t="str">
        <f>IFERROR(SEARCH($K$1,표메인[[#This Row],[플레이 게임 장르]]),"")</f>
        <v/>
      </c>
      <c r="L137" s="3" t="str">
        <f>IFERROR(SEARCH($L$1,표메인[[#This Row],[플레이 게임 장르]]),"")</f>
        <v/>
      </c>
      <c r="M137" s="3" t="str">
        <f>IFERROR(SEARCH($M$1,표메인[[#This Row],[플레이 게임 장르]]),"")</f>
        <v/>
      </c>
      <c r="N137" s="3" t="str">
        <f>IFERROR(SEARCH($N$1,표메인[[#This Row],[플레이 게임 장르]]),"")</f>
        <v/>
      </c>
      <c r="O137" s="3" t="str">
        <f>IFERROR(SEARCH($O$1,표메인[[#This Row],[플레이 게임 장르]]),"")</f>
        <v/>
      </c>
    </row>
    <row r="138" spans="1:15" x14ac:dyDescent="0.3">
      <c r="A138" s="3">
        <f>IFERROR(SEARCH($A$1,표메인[[#This Row],[플레이 게임 장르]]),"")</f>
        <v>1</v>
      </c>
      <c r="B138" s="3" t="str">
        <f>IFERROR(SEARCH($B$1,표메인[[#This Row],[플레이 게임 장르]]),"")</f>
        <v/>
      </c>
      <c r="C138" s="3" t="str">
        <f>IFERROR(SEARCH($C$1,표메인[[#This Row],[플레이 게임 장르]]),"")</f>
        <v/>
      </c>
      <c r="D138" s="3" t="str">
        <f>IFERROR(SEARCH($D$1,표메인[[#This Row],[플레이 게임 장르]]),"")</f>
        <v/>
      </c>
      <c r="E138" s="3" t="str">
        <f>IFERROR(SEARCH($E$1,표메인[[#This Row],[플레이 게임 장르]]),"")</f>
        <v/>
      </c>
      <c r="F138" s="3" t="str">
        <f>IFERROR(SEARCH($F$1,표메인[[#This Row],[플레이 게임 장르]]),"")</f>
        <v/>
      </c>
      <c r="G138" s="3" t="str">
        <f>IFERROR(SEARCH($G$1,표메인[[#This Row],[플레이 게임 장르]]),"")</f>
        <v/>
      </c>
      <c r="H138" s="3" t="str">
        <f>IFERROR(SEARCH($H$1,표메인[[#This Row],[플레이 게임 장르]]),"")</f>
        <v/>
      </c>
      <c r="I138" s="3" t="str">
        <f>IFERROR(SEARCH($I$1,표메인[[#This Row],[플레이 게임 장르]]),"")</f>
        <v/>
      </c>
      <c r="J138" s="3" t="str">
        <f>IFERROR(SEARCH($J$1,표메인[[#This Row],[플레이 게임 장르]]),"")</f>
        <v/>
      </c>
      <c r="K138" s="3" t="str">
        <f>IFERROR(SEARCH($K$1,표메인[[#This Row],[플레이 게임 장르]]),"")</f>
        <v/>
      </c>
      <c r="L138" s="3" t="str">
        <f>IFERROR(SEARCH($L$1,표메인[[#This Row],[플레이 게임 장르]]),"")</f>
        <v/>
      </c>
      <c r="M138" s="3" t="str">
        <f>IFERROR(SEARCH($M$1,표메인[[#This Row],[플레이 게임 장르]]),"")</f>
        <v/>
      </c>
      <c r="N138" s="3" t="str">
        <f>IFERROR(SEARCH($N$1,표메인[[#This Row],[플레이 게임 장르]]),"")</f>
        <v/>
      </c>
      <c r="O138" s="3" t="str">
        <f>IFERROR(SEARCH($O$1,표메인[[#This Row],[플레이 게임 장르]]),"")</f>
        <v/>
      </c>
    </row>
    <row r="139" spans="1:15" x14ac:dyDescent="0.3">
      <c r="A139" s="3">
        <f>IFERROR(SEARCH($A$1,표메인[[#This Row],[플레이 게임 장르]]),"")</f>
        <v>1</v>
      </c>
      <c r="B139" s="3" t="str">
        <f>IFERROR(SEARCH($B$1,표메인[[#This Row],[플레이 게임 장르]]),"")</f>
        <v/>
      </c>
      <c r="C139" s="3" t="str">
        <f>IFERROR(SEARCH($C$1,표메인[[#This Row],[플레이 게임 장르]]),"")</f>
        <v/>
      </c>
      <c r="D139" s="3" t="str">
        <f>IFERROR(SEARCH($D$1,표메인[[#This Row],[플레이 게임 장르]]),"")</f>
        <v/>
      </c>
      <c r="E139" s="3" t="str">
        <f>IFERROR(SEARCH($E$1,표메인[[#This Row],[플레이 게임 장르]]),"")</f>
        <v/>
      </c>
      <c r="F139" s="3" t="str">
        <f>IFERROR(SEARCH($F$1,표메인[[#This Row],[플레이 게임 장르]]),"")</f>
        <v/>
      </c>
      <c r="G139" s="3" t="str">
        <f>IFERROR(SEARCH($G$1,표메인[[#This Row],[플레이 게임 장르]]),"")</f>
        <v/>
      </c>
      <c r="H139" s="3" t="str">
        <f>IFERROR(SEARCH($H$1,표메인[[#This Row],[플레이 게임 장르]]),"")</f>
        <v/>
      </c>
      <c r="I139" s="3" t="str">
        <f>IFERROR(SEARCH($I$1,표메인[[#This Row],[플레이 게임 장르]]),"")</f>
        <v/>
      </c>
      <c r="J139" s="3" t="str">
        <f>IFERROR(SEARCH($J$1,표메인[[#This Row],[플레이 게임 장르]]),"")</f>
        <v/>
      </c>
      <c r="K139" s="3" t="str">
        <f>IFERROR(SEARCH($K$1,표메인[[#This Row],[플레이 게임 장르]]),"")</f>
        <v/>
      </c>
      <c r="L139" s="3" t="str">
        <f>IFERROR(SEARCH($L$1,표메인[[#This Row],[플레이 게임 장르]]),"")</f>
        <v/>
      </c>
      <c r="M139" s="3" t="str">
        <f>IFERROR(SEARCH($M$1,표메인[[#This Row],[플레이 게임 장르]]),"")</f>
        <v/>
      </c>
      <c r="N139" s="3" t="str">
        <f>IFERROR(SEARCH($N$1,표메인[[#This Row],[플레이 게임 장르]]),"")</f>
        <v/>
      </c>
      <c r="O139" s="3" t="str">
        <f>IFERROR(SEARCH($O$1,표메인[[#This Row],[플레이 게임 장르]]),"")</f>
        <v/>
      </c>
    </row>
    <row r="140" spans="1:15" x14ac:dyDescent="0.3">
      <c r="A140" s="3">
        <f>IFERROR(SEARCH($A$1,표메인[[#This Row],[플레이 게임 장르]]),"")</f>
        <v>1</v>
      </c>
      <c r="B140" s="3" t="str">
        <f>IFERROR(SEARCH($B$1,표메인[[#This Row],[플레이 게임 장르]]),"")</f>
        <v/>
      </c>
      <c r="C140" s="3" t="str">
        <f>IFERROR(SEARCH($C$1,표메인[[#This Row],[플레이 게임 장르]]),"")</f>
        <v/>
      </c>
      <c r="D140" s="3" t="str">
        <f>IFERROR(SEARCH($D$1,표메인[[#This Row],[플레이 게임 장르]]),"")</f>
        <v/>
      </c>
      <c r="E140" s="3" t="str">
        <f>IFERROR(SEARCH($E$1,표메인[[#This Row],[플레이 게임 장르]]),"")</f>
        <v/>
      </c>
      <c r="F140" s="3" t="str">
        <f>IFERROR(SEARCH($F$1,표메인[[#This Row],[플레이 게임 장르]]),"")</f>
        <v/>
      </c>
      <c r="G140" s="3" t="str">
        <f>IFERROR(SEARCH($G$1,표메인[[#This Row],[플레이 게임 장르]]),"")</f>
        <v/>
      </c>
      <c r="H140" s="3" t="str">
        <f>IFERROR(SEARCH($H$1,표메인[[#This Row],[플레이 게임 장르]]),"")</f>
        <v/>
      </c>
      <c r="I140" s="3" t="str">
        <f>IFERROR(SEARCH($I$1,표메인[[#This Row],[플레이 게임 장르]]),"")</f>
        <v/>
      </c>
      <c r="J140" s="3" t="str">
        <f>IFERROR(SEARCH($J$1,표메인[[#This Row],[플레이 게임 장르]]),"")</f>
        <v/>
      </c>
      <c r="K140" s="3" t="str">
        <f>IFERROR(SEARCH($K$1,표메인[[#This Row],[플레이 게임 장르]]),"")</f>
        <v/>
      </c>
      <c r="L140" s="3" t="str">
        <f>IFERROR(SEARCH($L$1,표메인[[#This Row],[플레이 게임 장르]]),"")</f>
        <v/>
      </c>
      <c r="M140" s="3" t="str">
        <f>IFERROR(SEARCH($M$1,표메인[[#This Row],[플레이 게임 장르]]),"")</f>
        <v/>
      </c>
      <c r="N140" s="3" t="str">
        <f>IFERROR(SEARCH($N$1,표메인[[#This Row],[플레이 게임 장르]]),"")</f>
        <v/>
      </c>
      <c r="O140" s="3" t="str">
        <f>IFERROR(SEARCH($O$1,표메인[[#This Row],[플레이 게임 장르]]),"")</f>
        <v/>
      </c>
    </row>
    <row r="141" spans="1:15" x14ac:dyDescent="0.3">
      <c r="A141" s="3">
        <f>IFERROR(SEARCH($A$1,표메인[[#This Row],[플레이 게임 장르]]),"")</f>
        <v>1</v>
      </c>
      <c r="B141" s="3">
        <f>IFERROR(SEARCH($B$1,표메인[[#This Row],[플레이 게임 장르]]),"")</f>
        <v>6</v>
      </c>
      <c r="C141" s="3" t="str">
        <f>IFERROR(SEARCH($C$1,표메인[[#This Row],[플레이 게임 장르]]),"")</f>
        <v/>
      </c>
      <c r="D141" s="3" t="str">
        <f>IFERROR(SEARCH($D$1,표메인[[#This Row],[플레이 게임 장르]]),"")</f>
        <v/>
      </c>
      <c r="E141" s="3" t="str">
        <f>IFERROR(SEARCH($E$1,표메인[[#This Row],[플레이 게임 장르]]),"")</f>
        <v/>
      </c>
      <c r="F141" s="3" t="str">
        <f>IFERROR(SEARCH($F$1,표메인[[#This Row],[플레이 게임 장르]]),"")</f>
        <v/>
      </c>
      <c r="G141" s="3" t="str">
        <f>IFERROR(SEARCH($G$1,표메인[[#This Row],[플레이 게임 장르]]),"")</f>
        <v/>
      </c>
      <c r="H141" s="3" t="str">
        <f>IFERROR(SEARCH($H$1,표메인[[#This Row],[플레이 게임 장르]]),"")</f>
        <v/>
      </c>
      <c r="I141" s="3" t="str">
        <f>IFERROR(SEARCH($I$1,표메인[[#This Row],[플레이 게임 장르]]),"")</f>
        <v/>
      </c>
      <c r="J141" s="3" t="str">
        <f>IFERROR(SEARCH($J$1,표메인[[#This Row],[플레이 게임 장르]]),"")</f>
        <v/>
      </c>
      <c r="K141" s="3" t="str">
        <f>IFERROR(SEARCH($K$1,표메인[[#This Row],[플레이 게임 장르]]),"")</f>
        <v/>
      </c>
      <c r="L141" s="3" t="str">
        <f>IFERROR(SEARCH($L$1,표메인[[#This Row],[플레이 게임 장르]]),"")</f>
        <v/>
      </c>
      <c r="M141" s="3" t="str">
        <f>IFERROR(SEARCH($M$1,표메인[[#This Row],[플레이 게임 장르]]),"")</f>
        <v/>
      </c>
      <c r="N141" s="3" t="str">
        <f>IFERROR(SEARCH($N$1,표메인[[#This Row],[플레이 게임 장르]]),"")</f>
        <v/>
      </c>
      <c r="O141" s="3" t="str">
        <f>IFERROR(SEARCH($O$1,표메인[[#This Row],[플레이 게임 장르]]),"")</f>
        <v/>
      </c>
    </row>
    <row r="142" spans="1:15" x14ac:dyDescent="0.3">
      <c r="A142" s="3">
        <f>IFERROR(SEARCH($A$1,표메인[[#This Row],[플레이 게임 장르]]),"")</f>
        <v>1</v>
      </c>
      <c r="B142" s="3">
        <f>IFERROR(SEARCH($B$1,표메인[[#This Row],[플레이 게임 장르]]),"")</f>
        <v>6</v>
      </c>
      <c r="C142" s="3" t="str">
        <f>IFERROR(SEARCH($C$1,표메인[[#This Row],[플레이 게임 장르]]),"")</f>
        <v/>
      </c>
      <c r="D142" s="3" t="str">
        <f>IFERROR(SEARCH($D$1,표메인[[#This Row],[플레이 게임 장르]]),"")</f>
        <v/>
      </c>
      <c r="E142" s="3" t="str">
        <f>IFERROR(SEARCH($E$1,표메인[[#This Row],[플레이 게임 장르]]),"")</f>
        <v/>
      </c>
      <c r="F142" s="3" t="str">
        <f>IFERROR(SEARCH($F$1,표메인[[#This Row],[플레이 게임 장르]]),"")</f>
        <v/>
      </c>
      <c r="G142" s="3" t="str">
        <f>IFERROR(SEARCH($G$1,표메인[[#This Row],[플레이 게임 장르]]),"")</f>
        <v/>
      </c>
      <c r="H142" s="3" t="str">
        <f>IFERROR(SEARCH($H$1,표메인[[#This Row],[플레이 게임 장르]]),"")</f>
        <v/>
      </c>
      <c r="I142" s="3" t="str">
        <f>IFERROR(SEARCH($I$1,표메인[[#This Row],[플레이 게임 장르]]),"")</f>
        <v/>
      </c>
      <c r="J142" s="3" t="str">
        <f>IFERROR(SEARCH($J$1,표메인[[#This Row],[플레이 게임 장르]]),"")</f>
        <v/>
      </c>
      <c r="K142" s="3" t="str">
        <f>IFERROR(SEARCH($K$1,표메인[[#This Row],[플레이 게임 장르]]),"")</f>
        <v/>
      </c>
      <c r="L142" s="3" t="str">
        <f>IFERROR(SEARCH($L$1,표메인[[#This Row],[플레이 게임 장르]]),"")</f>
        <v/>
      </c>
      <c r="M142" s="3" t="str">
        <f>IFERROR(SEARCH($M$1,표메인[[#This Row],[플레이 게임 장르]]),"")</f>
        <v/>
      </c>
      <c r="N142" s="3" t="str">
        <f>IFERROR(SEARCH($N$1,표메인[[#This Row],[플레이 게임 장르]]),"")</f>
        <v/>
      </c>
      <c r="O142" s="3" t="str">
        <f>IFERROR(SEARCH($O$1,표메인[[#This Row],[플레이 게임 장르]]),"")</f>
        <v/>
      </c>
    </row>
    <row r="143" spans="1:15" x14ac:dyDescent="0.3">
      <c r="A143" s="3">
        <f>IFERROR(SEARCH($A$1,표메인[[#This Row],[플레이 게임 장르]]),"")</f>
        <v>1</v>
      </c>
      <c r="B143" s="3">
        <f>IFERROR(SEARCH($B$1,표메인[[#This Row],[플레이 게임 장르]]),"")</f>
        <v>6</v>
      </c>
      <c r="C143" s="3" t="str">
        <f>IFERROR(SEARCH($C$1,표메인[[#This Row],[플레이 게임 장르]]),"")</f>
        <v/>
      </c>
      <c r="D143" s="3" t="str">
        <f>IFERROR(SEARCH($D$1,표메인[[#This Row],[플레이 게임 장르]]),"")</f>
        <v/>
      </c>
      <c r="E143" s="3" t="str">
        <f>IFERROR(SEARCH($E$1,표메인[[#This Row],[플레이 게임 장르]]),"")</f>
        <v/>
      </c>
      <c r="F143" s="3" t="str">
        <f>IFERROR(SEARCH($F$1,표메인[[#This Row],[플레이 게임 장르]]),"")</f>
        <v/>
      </c>
      <c r="G143" s="3" t="str">
        <f>IFERROR(SEARCH($G$1,표메인[[#This Row],[플레이 게임 장르]]),"")</f>
        <v/>
      </c>
      <c r="H143" s="3" t="str">
        <f>IFERROR(SEARCH($H$1,표메인[[#This Row],[플레이 게임 장르]]),"")</f>
        <v/>
      </c>
      <c r="I143" s="3" t="str">
        <f>IFERROR(SEARCH($I$1,표메인[[#This Row],[플레이 게임 장르]]),"")</f>
        <v/>
      </c>
      <c r="J143" s="3" t="str">
        <f>IFERROR(SEARCH($J$1,표메인[[#This Row],[플레이 게임 장르]]),"")</f>
        <v/>
      </c>
      <c r="K143" s="3" t="str">
        <f>IFERROR(SEARCH($K$1,표메인[[#This Row],[플레이 게임 장르]]),"")</f>
        <v/>
      </c>
      <c r="L143" s="3" t="str">
        <f>IFERROR(SEARCH($L$1,표메인[[#This Row],[플레이 게임 장르]]),"")</f>
        <v/>
      </c>
      <c r="M143" s="3" t="str">
        <f>IFERROR(SEARCH($M$1,표메인[[#This Row],[플레이 게임 장르]]),"")</f>
        <v/>
      </c>
      <c r="N143" s="3" t="str">
        <f>IFERROR(SEARCH($N$1,표메인[[#This Row],[플레이 게임 장르]]),"")</f>
        <v/>
      </c>
      <c r="O143" s="3" t="str">
        <f>IFERROR(SEARCH($O$1,표메인[[#This Row],[플레이 게임 장르]]),"")</f>
        <v/>
      </c>
    </row>
    <row r="144" spans="1:15" x14ac:dyDescent="0.3">
      <c r="A144" s="3">
        <f>IFERROR(SEARCH($A$1,표메인[[#This Row],[플레이 게임 장르]]),"")</f>
        <v>1</v>
      </c>
      <c r="B144" s="3">
        <f>IFERROR(SEARCH($B$1,표메인[[#This Row],[플레이 게임 장르]]),"")</f>
        <v>6</v>
      </c>
      <c r="C144" s="3" t="str">
        <f>IFERROR(SEARCH($C$1,표메인[[#This Row],[플레이 게임 장르]]),"")</f>
        <v/>
      </c>
      <c r="D144" s="3" t="str">
        <f>IFERROR(SEARCH($D$1,표메인[[#This Row],[플레이 게임 장르]]),"")</f>
        <v/>
      </c>
      <c r="E144" s="3" t="str">
        <f>IFERROR(SEARCH($E$1,표메인[[#This Row],[플레이 게임 장르]]),"")</f>
        <v/>
      </c>
      <c r="F144" s="3" t="str">
        <f>IFERROR(SEARCH($F$1,표메인[[#This Row],[플레이 게임 장르]]),"")</f>
        <v/>
      </c>
      <c r="G144" s="3" t="str">
        <f>IFERROR(SEARCH($G$1,표메인[[#This Row],[플레이 게임 장르]]),"")</f>
        <v/>
      </c>
      <c r="H144" s="3" t="str">
        <f>IFERROR(SEARCH($H$1,표메인[[#This Row],[플레이 게임 장르]]),"")</f>
        <v/>
      </c>
      <c r="I144" s="3" t="str">
        <f>IFERROR(SEARCH($I$1,표메인[[#This Row],[플레이 게임 장르]]),"")</f>
        <v/>
      </c>
      <c r="J144" s="3" t="str">
        <f>IFERROR(SEARCH($J$1,표메인[[#This Row],[플레이 게임 장르]]),"")</f>
        <v/>
      </c>
      <c r="K144" s="3" t="str">
        <f>IFERROR(SEARCH($K$1,표메인[[#This Row],[플레이 게임 장르]]),"")</f>
        <v/>
      </c>
      <c r="L144" s="3" t="str">
        <f>IFERROR(SEARCH($L$1,표메인[[#This Row],[플레이 게임 장르]]),"")</f>
        <v/>
      </c>
      <c r="M144" s="3" t="str">
        <f>IFERROR(SEARCH($M$1,표메인[[#This Row],[플레이 게임 장르]]),"")</f>
        <v/>
      </c>
      <c r="N144" s="3" t="str">
        <f>IFERROR(SEARCH($N$1,표메인[[#This Row],[플레이 게임 장르]]),"")</f>
        <v/>
      </c>
      <c r="O144" s="3" t="str">
        <f>IFERROR(SEARCH($O$1,표메인[[#This Row],[플레이 게임 장르]]),"")</f>
        <v/>
      </c>
    </row>
    <row r="145" spans="1:15" x14ac:dyDescent="0.3">
      <c r="A145" s="3">
        <f>IFERROR(SEARCH($A$1,표메인[[#This Row],[플레이 게임 장르]]),"")</f>
        <v>1</v>
      </c>
      <c r="B145" s="3">
        <f>IFERROR(SEARCH($B$1,표메인[[#This Row],[플레이 게임 장르]]),"")</f>
        <v>6</v>
      </c>
      <c r="C145" s="3" t="str">
        <f>IFERROR(SEARCH($C$1,표메인[[#This Row],[플레이 게임 장르]]),"")</f>
        <v/>
      </c>
      <c r="D145" s="3" t="str">
        <f>IFERROR(SEARCH($D$1,표메인[[#This Row],[플레이 게임 장르]]),"")</f>
        <v/>
      </c>
      <c r="E145" s="3" t="str">
        <f>IFERROR(SEARCH($E$1,표메인[[#This Row],[플레이 게임 장르]]),"")</f>
        <v/>
      </c>
      <c r="F145" s="3" t="str">
        <f>IFERROR(SEARCH($F$1,표메인[[#This Row],[플레이 게임 장르]]),"")</f>
        <v/>
      </c>
      <c r="G145" s="3" t="str">
        <f>IFERROR(SEARCH($G$1,표메인[[#This Row],[플레이 게임 장르]]),"")</f>
        <v/>
      </c>
      <c r="H145" s="3" t="str">
        <f>IFERROR(SEARCH($H$1,표메인[[#This Row],[플레이 게임 장르]]),"")</f>
        <v/>
      </c>
      <c r="I145" s="3" t="str">
        <f>IFERROR(SEARCH($I$1,표메인[[#This Row],[플레이 게임 장르]]),"")</f>
        <v/>
      </c>
      <c r="J145" s="3" t="str">
        <f>IFERROR(SEARCH($J$1,표메인[[#This Row],[플레이 게임 장르]]),"")</f>
        <v/>
      </c>
      <c r="K145" s="3" t="str">
        <f>IFERROR(SEARCH($K$1,표메인[[#This Row],[플레이 게임 장르]]),"")</f>
        <v/>
      </c>
      <c r="L145" s="3" t="str">
        <f>IFERROR(SEARCH($L$1,표메인[[#This Row],[플레이 게임 장르]]),"")</f>
        <v/>
      </c>
      <c r="M145" s="3" t="str">
        <f>IFERROR(SEARCH($M$1,표메인[[#This Row],[플레이 게임 장르]]),"")</f>
        <v/>
      </c>
      <c r="N145" s="3" t="str">
        <f>IFERROR(SEARCH($N$1,표메인[[#This Row],[플레이 게임 장르]]),"")</f>
        <v/>
      </c>
      <c r="O145" s="3" t="str">
        <f>IFERROR(SEARCH($O$1,표메인[[#This Row],[플레이 게임 장르]]),"")</f>
        <v/>
      </c>
    </row>
    <row r="146" spans="1:15" x14ac:dyDescent="0.3">
      <c r="A146" s="3">
        <f>IFERROR(SEARCH($A$1,표메인[[#This Row],[플레이 게임 장르]]),"")</f>
        <v>1</v>
      </c>
      <c r="B146" s="3">
        <f>IFERROR(SEARCH($B$1,표메인[[#This Row],[플레이 게임 장르]]),"")</f>
        <v>6</v>
      </c>
      <c r="C146" s="3" t="str">
        <f>IFERROR(SEARCH($C$1,표메인[[#This Row],[플레이 게임 장르]]),"")</f>
        <v/>
      </c>
      <c r="D146" s="3" t="str">
        <f>IFERROR(SEARCH($D$1,표메인[[#This Row],[플레이 게임 장르]]),"")</f>
        <v/>
      </c>
      <c r="E146" s="3" t="str">
        <f>IFERROR(SEARCH($E$1,표메인[[#This Row],[플레이 게임 장르]]),"")</f>
        <v/>
      </c>
      <c r="F146" s="3" t="str">
        <f>IFERROR(SEARCH($F$1,표메인[[#This Row],[플레이 게임 장르]]),"")</f>
        <v/>
      </c>
      <c r="G146" s="3" t="str">
        <f>IFERROR(SEARCH($G$1,표메인[[#This Row],[플레이 게임 장르]]),"")</f>
        <v/>
      </c>
      <c r="H146" s="3" t="str">
        <f>IFERROR(SEARCH($H$1,표메인[[#This Row],[플레이 게임 장르]]),"")</f>
        <v/>
      </c>
      <c r="I146" s="3" t="str">
        <f>IFERROR(SEARCH($I$1,표메인[[#This Row],[플레이 게임 장르]]),"")</f>
        <v/>
      </c>
      <c r="J146" s="3" t="str">
        <f>IFERROR(SEARCH($J$1,표메인[[#This Row],[플레이 게임 장르]]),"")</f>
        <v/>
      </c>
      <c r="K146" s="3" t="str">
        <f>IFERROR(SEARCH($K$1,표메인[[#This Row],[플레이 게임 장르]]),"")</f>
        <v/>
      </c>
      <c r="L146" s="3" t="str">
        <f>IFERROR(SEARCH($L$1,표메인[[#This Row],[플레이 게임 장르]]),"")</f>
        <v/>
      </c>
      <c r="M146" s="3" t="str">
        <f>IFERROR(SEARCH($M$1,표메인[[#This Row],[플레이 게임 장르]]),"")</f>
        <v/>
      </c>
      <c r="N146" s="3" t="str">
        <f>IFERROR(SEARCH($N$1,표메인[[#This Row],[플레이 게임 장르]]),"")</f>
        <v/>
      </c>
      <c r="O146" s="3" t="str">
        <f>IFERROR(SEARCH($O$1,표메인[[#This Row],[플레이 게임 장르]]),"")</f>
        <v/>
      </c>
    </row>
    <row r="147" spans="1:15" x14ac:dyDescent="0.3">
      <c r="A147" s="3">
        <f>IFERROR(SEARCH($A$1,표메인[[#This Row],[플레이 게임 장르]]),"")</f>
        <v>1</v>
      </c>
      <c r="B147" s="3">
        <f>IFERROR(SEARCH($B$1,표메인[[#This Row],[플레이 게임 장르]]),"")</f>
        <v>6</v>
      </c>
      <c r="C147" s="3" t="str">
        <f>IFERROR(SEARCH($C$1,표메인[[#This Row],[플레이 게임 장르]]),"")</f>
        <v/>
      </c>
      <c r="D147" s="3" t="str">
        <f>IFERROR(SEARCH($D$1,표메인[[#This Row],[플레이 게임 장르]]),"")</f>
        <v/>
      </c>
      <c r="E147" s="3" t="str">
        <f>IFERROR(SEARCH($E$1,표메인[[#This Row],[플레이 게임 장르]]),"")</f>
        <v/>
      </c>
      <c r="F147" s="3" t="str">
        <f>IFERROR(SEARCH($F$1,표메인[[#This Row],[플레이 게임 장르]]),"")</f>
        <v/>
      </c>
      <c r="G147" s="3" t="str">
        <f>IFERROR(SEARCH($G$1,표메인[[#This Row],[플레이 게임 장르]]),"")</f>
        <v/>
      </c>
      <c r="H147" s="3" t="str">
        <f>IFERROR(SEARCH($H$1,표메인[[#This Row],[플레이 게임 장르]]),"")</f>
        <v/>
      </c>
      <c r="I147" s="3" t="str">
        <f>IFERROR(SEARCH($I$1,표메인[[#This Row],[플레이 게임 장르]]),"")</f>
        <v/>
      </c>
      <c r="J147" s="3" t="str">
        <f>IFERROR(SEARCH($J$1,표메인[[#This Row],[플레이 게임 장르]]),"")</f>
        <v/>
      </c>
      <c r="K147" s="3" t="str">
        <f>IFERROR(SEARCH($K$1,표메인[[#This Row],[플레이 게임 장르]]),"")</f>
        <v/>
      </c>
      <c r="L147" s="3" t="str">
        <f>IFERROR(SEARCH($L$1,표메인[[#This Row],[플레이 게임 장르]]),"")</f>
        <v/>
      </c>
      <c r="M147" s="3" t="str">
        <f>IFERROR(SEARCH($M$1,표메인[[#This Row],[플레이 게임 장르]]),"")</f>
        <v/>
      </c>
      <c r="N147" s="3" t="str">
        <f>IFERROR(SEARCH($N$1,표메인[[#This Row],[플레이 게임 장르]]),"")</f>
        <v/>
      </c>
      <c r="O147" s="3" t="str">
        <f>IFERROR(SEARCH($O$1,표메인[[#This Row],[플레이 게임 장르]]),"")</f>
        <v/>
      </c>
    </row>
    <row r="148" spans="1:15" x14ac:dyDescent="0.3">
      <c r="A148" s="3">
        <f>IFERROR(SEARCH($A$1,표메인[[#This Row],[플레이 게임 장르]]),"")</f>
        <v>1</v>
      </c>
      <c r="B148" s="3">
        <f>IFERROR(SEARCH($B$1,표메인[[#This Row],[플레이 게임 장르]]),"")</f>
        <v>6</v>
      </c>
      <c r="C148" s="3" t="str">
        <f>IFERROR(SEARCH($C$1,표메인[[#This Row],[플레이 게임 장르]]),"")</f>
        <v/>
      </c>
      <c r="D148" s="3" t="str">
        <f>IFERROR(SEARCH($D$1,표메인[[#This Row],[플레이 게임 장르]]),"")</f>
        <v/>
      </c>
      <c r="E148" s="3">
        <f>IFERROR(SEARCH($E$1,표메인[[#This Row],[플레이 게임 장르]]),"")</f>
        <v>11</v>
      </c>
      <c r="F148" s="3" t="str">
        <f>IFERROR(SEARCH($F$1,표메인[[#This Row],[플레이 게임 장르]]),"")</f>
        <v/>
      </c>
      <c r="G148" s="3" t="str">
        <f>IFERROR(SEARCH($G$1,표메인[[#This Row],[플레이 게임 장르]]),"")</f>
        <v/>
      </c>
      <c r="H148" s="3" t="str">
        <f>IFERROR(SEARCH($H$1,표메인[[#This Row],[플레이 게임 장르]]),"")</f>
        <v/>
      </c>
      <c r="I148" s="3" t="str">
        <f>IFERROR(SEARCH($I$1,표메인[[#This Row],[플레이 게임 장르]]),"")</f>
        <v/>
      </c>
      <c r="J148" s="3" t="str">
        <f>IFERROR(SEARCH($J$1,표메인[[#This Row],[플레이 게임 장르]]),"")</f>
        <v/>
      </c>
      <c r="K148" s="3" t="str">
        <f>IFERROR(SEARCH($K$1,표메인[[#This Row],[플레이 게임 장르]]),"")</f>
        <v/>
      </c>
      <c r="L148" s="3" t="str">
        <f>IFERROR(SEARCH($L$1,표메인[[#This Row],[플레이 게임 장르]]),"")</f>
        <v/>
      </c>
      <c r="M148" s="3" t="str">
        <f>IFERROR(SEARCH($M$1,표메인[[#This Row],[플레이 게임 장르]]),"")</f>
        <v/>
      </c>
      <c r="N148" s="3" t="str">
        <f>IFERROR(SEARCH($N$1,표메인[[#This Row],[플레이 게임 장르]]),"")</f>
        <v/>
      </c>
      <c r="O148" s="3" t="str">
        <f>IFERROR(SEARCH($O$1,표메인[[#This Row],[플레이 게임 장르]]),"")</f>
        <v/>
      </c>
    </row>
    <row r="149" spans="1:15" x14ac:dyDescent="0.3">
      <c r="A149" s="3">
        <f>IFERROR(SEARCH($A$1,표메인[[#This Row],[플레이 게임 장르]]),"")</f>
        <v>1</v>
      </c>
      <c r="B149" s="3">
        <f>IFERROR(SEARCH($B$1,표메인[[#This Row],[플레이 게임 장르]]),"")</f>
        <v>6</v>
      </c>
      <c r="C149" s="3" t="str">
        <f>IFERROR(SEARCH($C$1,표메인[[#This Row],[플레이 게임 장르]]),"")</f>
        <v/>
      </c>
      <c r="D149" s="3" t="str">
        <f>IFERROR(SEARCH($D$1,표메인[[#This Row],[플레이 게임 장르]]),"")</f>
        <v/>
      </c>
      <c r="E149" s="3">
        <f>IFERROR(SEARCH($E$1,표메인[[#This Row],[플레이 게임 장르]]),"")</f>
        <v>11</v>
      </c>
      <c r="F149" s="3">
        <f>IFERROR(SEARCH($F$1,표메인[[#This Row],[플레이 게임 장르]]),"")</f>
        <v>22</v>
      </c>
      <c r="G149" s="3" t="str">
        <f>IFERROR(SEARCH($G$1,표메인[[#This Row],[플레이 게임 장르]]),"")</f>
        <v/>
      </c>
      <c r="H149" s="3" t="str">
        <f>IFERROR(SEARCH($H$1,표메인[[#This Row],[플레이 게임 장르]]),"")</f>
        <v/>
      </c>
      <c r="I149" s="3" t="str">
        <f>IFERROR(SEARCH($I$1,표메인[[#This Row],[플레이 게임 장르]]),"")</f>
        <v/>
      </c>
      <c r="J149" s="3" t="str">
        <f>IFERROR(SEARCH($J$1,표메인[[#This Row],[플레이 게임 장르]]),"")</f>
        <v/>
      </c>
      <c r="K149" s="3" t="str">
        <f>IFERROR(SEARCH($K$1,표메인[[#This Row],[플레이 게임 장르]]),"")</f>
        <v/>
      </c>
      <c r="L149" s="3" t="str">
        <f>IFERROR(SEARCH($L$1,표메인[[#This Row],[플레이 게임 장르]]),"")</f>
        <v/>
      </c>
      <c r="M149" s="3" t="str">
        <f>IFERROR(SEARCH($M$1,표메인[[#This Row],[플레이 게임 장르]]),"")</f>
        <v/>
      </c>
      <c r="N149" s="3" t="str">
        <f>IFERROR(SEARCH($N$1,표메인[[#This Row],[플레이 게임 장르]]),"")</f>
        <v/>
      </c>
      <c r="O149" s="3" t="str">
        <f>IFERROR(SEARCH($O$1,표메인[[#This Row],[플레이 게임 장르]]),"")</f>
        <v/>
      </c>
    </row>
    <row r="150" spans="1:15" x14ac:dyDescent="0.3">
      <c r="A150" s="3">
        <f>IFERROR(SEARCH($A$1,표메인[[#This Row],[플레이 게임 장르]]),"")</f>
        <v>1</v>
      </c>
      <c r="B150" s="3" t="str">
        <f>IFERROR(SEARCH($B$1,표메인[[#This Row],[플레이 게임 장르]]),"")</f>
        <v/>
      </c>
      <c r="C150" s="3" t="str">
        <f>IFERROR(SEARCH($C$1,표메인[[#This Row],[플레이 게임 장르]]),"")</f>
        <v/>
      </c>
      <c r="D150" s="3">
        <f>IFERROR(SEARCH($D$1,표메인[[#This Row],[플레이 게임 장르]]),"")</f>
        <v>6</v>
      </c>
      <c r="E150" s="3" t="str">
        <f>IFERROR(SEARCH($E$1,표메인[[#This Row],[플레이 게임 장르]]),"")</f>
        <v/>
      </c>
      <c r="F150" s="3" t="str">
        <f>IFERROR(SEARCH($F$1,표메인[[#This Row],[플레이 게임 장르]]),"")</f>
        <v/>
      </c>
      <c r="G150" s="3" t="str">
        <f>IFERROR(SEARCH($G$1,표메인[[#This Row],[플레이 게임 장르]]),"")</f>
        <v/>
      </c>
      <c r="H150" s="3" t="str">
        <f>IFERROR(SEARCH($H$1,표메인[[#This Row],[플레이 게임 장르]]),"")</f>
        <v/>
      </c>
      <c r="I150" s="3" t="str">
        <f>IFERROR(SEARCH($I$1,표메인[[#This Row],[플레이 게임 장르]]),"")</f>
        <v/>
      </c>
      <c r="J150" s="3" t="str">
        <f>IFERROR(SEARCH($J$1,표메인[[#This Row],[플레이 게임 장르]]),"")</f>
        <v/>
      </c>
      <c r="K150" s="3" t="str">
        <f>IFERROR(SEARCH($K$1,표메인[[#This Row],[플레이 게임 장르]]),"")</f>
        <v/>
      </c>
      <c r="L150" s="3" t="str">
        <f>IFERROR(SEARCH($L$1,표메인[[#This Row],[플레이 게임 장르]]),"")</f>
        <v/>
      </c>
      <c r="M150" s="3" t="str">
        <f>IFERROR(SEARCH($M$1,표메인[[#This Row],[플레이 게임 장르]]),"")</f>
        <v/>
      </c>
      <c r="N150" s="3" t="str">
        <f>IFERROR(SEARCH($N$1,표메인[[#This Row],[플레이 게임 장르]]),"")</f>
        <v/>
      </c>
      <c r="O150" s="3" t="str">
        <f>IFERROR(SEARCH($O$1,표메인[[#This Row],[플레이 게임 장르]]),"")</f>
        <v/>
      </c>
    </row>
    <row r="151" spans="1:15" x14ac:dyDescent="0.3">
      <c r="A151" s="3">
        <f>IFERROR(SEARCH($A$1,표메인[[#This Row],[플레이 게임 장르]]),"")</f>
        <v>1</v>
      </c>
      <c r="B151" s="3" t="str">
        <f>IFERROR(SEARCH($B$1,표메인[[#This Row],[플레이 게임 장르]]),"")</f>
        <v/>
      </c>
      <c r="C151" s="3">
        <f>IFERROR(SEARCH($C$1,표메인[[#This Row],[플레이 게임 장르]]),"")</f>
        <v>6</v>
      </c>
      <c r="D151" s="3" t="str">
        <f>IFERROR(SEARCH($D$1,표메인[[#This Row],[플레이 게임 장르]]),"")</f>
        <v/>
      </c>
      <c r="E151" s="3" t="str">
        <f>IFERROR(SEARCH($E$1,표메인[[#This Row],[플레이 게임 장르]]),"")</f>
        <v/>
      </c>
      <c r="F151" s="3" t="str">
        <f>IFERROR(SEARCH($F$1,표메인[[#This Row],[플레이 게임 장르]]),"")</f>
        <v/>
      </c>
      <c r="G151" s="3" t="str">
        <f>IFERROR(SEARCH($G$1,표메인[[#This Row],[플레이 게임 장르]]),"")</f>
        <v/>
      </c>
      <c r="H151" s="3" t="str">
        <f>IFERROR(SEARCH($H$1,표메인[[#This Row],[플레이 게임 장르]]),"")</f>
        <v/>
      </c>
      <c r="I151" s="3" t="str">
        <f>IFERROR(SEARCH($I$1,표메인[[#This Row],[플레이 게임 장르]]),"")</f>
        <v/>
      </c>
      <c r="J151" s="3" t="str">
        <f>IFERROR(SEARCH($J$1,표메인[[#This Row],[플레이 게임 장르]]),"")</f>
        <v/>
      </c>
      <c r="K151" s="3" t="str">
        <f>IFERROR(SEARCH($K$1,표메인[[#This Row],[플레이 게임 장르]]),"")</f>
        <v/>
      </c>
      <c r="L151" s="3" t="str">
        <f>IFERROR(SEARCH($L$1,표메인[[#This Row],[플레이 게임 장르]]),"")</f>
        <v/>
      </c>
      <c r="M151" s="3" t="str">
        <f>IFERROR(SEARCH($M$1,표메인[[#This Row],[플레이 게임 장르]]),"")</f>
        <v/>
      </c>
      <c r="N151" s="3" t="str">
        <f>IFERROR(SEARCH($N$1,표메인[[#This Row],[플레이 게임 장르]]),"")</f>
        <v/>
      </c>
      <c r="O151" s="3" t="str">
        <f>IFERROR(SEARCH($O$1,표메인[[#This Row],[플레이 게임 장르]]),"")</f>
        <v/>
      </c>
    </row>
    <row r="152" spans="1:15" x14ac:dyDescent="0.3">
      <c r="A152" s="3">
        <f>IFERROR(SEARCH($A$1,표메인[[#This Row],[플레이 게임 장르]]),"")</f>
        <v>1</v>
      </c>
      <c r="B152" s="3" t="str">
        <f>IFERROR(SEARCH($B$1,표메인[[#This Row],[플레이 게임 장르]]),"")</f>
        <v/>
      </c>
      <c r="C152" s="3">
        <f>IFERROR(SEARCH($C$1,표메인[[#This Row],[플레이 게임 장르]]),"")</f>
        <v>6</v>
      </c>
      <c r="D152" s="3" t="str">
        <f>IFERROR(SEARCH($D$1,표메인[[#This Row],[플레이 게임 장르]]),"")</f>
        <v/>
      </c>
      <c r="E152" s="3" t="str">
        <f>IFERROR(SEARCH($E$1,표메인[[#This Row],[플레이 게임 장르]]),"")</f>
        <v/>
      </c>
      <c r="F152" s="3" t="str">
        <f>IFERROR(SEARCH($F$1,표메인[[#This Row],[플레이 게임 장르]]),"")</f>
        <v/>
      </c>
      <c r="G152" s="3" t="str">
        <f>IFERROR(SEARCH($G$1,표메인[[#This Row],[플레이 게임 장르]]),"")</f>
        <v/>
      </c>
      <c r="H152" s="3" t="str">
        <f>IFERROR(SEARCH($H$1,표메인[[#This Row],[플레이 게임 장르]]),"")</f>
        <v/>
      </c>
      <c r="I152" s="3" t="str">
        <f>IFERROR(SEARCH($I$1,표메인[[#This Row],[플레이 게임 장르]]),"")</f>
        <v/>
      </c>
      <c r="J152" s="3" t="str">
        <f>IFERROR(SEARCH($J$1,표메인[[#This Row],[플레이 게임 장르]]),"")</f>
        <v/>
      </c>
      <c r="K152" s="3" t="str">
        <f>IFERROR(SEARCH($K$1,표메인[[#This Row],[플레이 게임 장르]]),"")</f>
        <v/>
      </c>
      <c r="L152" s="3" t="str">
        <f>IFERROR(SEARCH($L$1,표메인[[#This Row],[플레이 게임 장르]]),"")</f>
        <v/>
      </c>
      <c r="M152" s="3" t="str">
        <f>IFERROR(SEARCH($M$1,표메인[[#This Row],[플레이 게임 장르]]),"")</f>
        <v/>
      </c>
      <c r="N152" s="3" t="str">
        <f>IFERROR(SEARCH($N$1,표메인[[#This Row],[플레이 게임 장르]]),"")</f>
        <v/>
      </c>
      <c r="O152" s="3" t="str">
        <f>IFERROR(SEARCH($O$1,표메인[[#This Row],[플레이 게임 장르]]),"")</f>
        <v/>
      </c>
    </row>
    <row r="153" spans="1:15" x14ac:dyDescent="0.3">
      <c r="A153" s="3">
        <f>IFERROR(SEARCH($A$1,표메인[[#This Row],[플레이 게임 장르]]),"")</f>
        <v>1</v>
      </c>
      <c r="B153" s="3" t="str">
        <f>IFERROR(SEARCH($B$1,표메인[[#This Row],[플레이 게임 장르]]),"")</f>
        <v/>
      </c>
      <c r="C153" s="3">
        <f>IFERROR(SEARCH($C$1,표메인[[#This Row],[플레이 게임 장르]]),"")</f>
        <v>6</v>
      </c>
      <c r="D153" s="3" t="str">
        <f>IFERROR(SEARCH($D$1,표메인[[#This Row],[플레이 게임 장르]]),"")</f>
        <v/>
      </c>
      <c r="E153" s="3" t="str">
        <f>IFERROR(SEARCH($E$1,표메인[[#This Row],[플레이 게임 장르]]),"")</f>
        <v/>
      </c>
      <c r="F153" s="3" t="str">
        <f>IFERROR(SEARCH($F$1,표메인[[#This Row],[플레이 게임 장르]]),"")</f>
        <v/>
      </c>
      <c r="G153" s="3" t="str">
        <f>IFERROR(SEARCH($G$1,표메인[[#This Row],[플레이 게임 장르]]),"")</f>
        <v/>
      </c>
      <c r="H153" s="3" t="str">
        <f>IFERROR(SEARCH($H$1,표메인[[#This Row],[플레이 게임 장르]]),"")</f>
        <v/>
      </c>
      <c r="I153" s="3" t="str">
        <f>IFERROR(SEARCH($I$1,표메인[[#This Row],[플레이 게임 장르]]),"")</f>
        <v/>
      </c>
      <c r="J153" s="3" t="str">
        <f>IFERROR(SEARCH($J$1,표메인[[#This Row],[플레이 게임 장르]]),"")</f>
        <v/>
      </c>
      <c r="K153" s="3" t="str">
        <f>IFERROR(SEARCH($K$1,표메인[[#This Row],[플레이 게임 장르]]),"")</f>
        <v/>
      </c>
      <c r="L153" s="3" t="str">
        <f>IFERROR(SEARCH($L$1,표메인[[#This Row],[플레이 게임 장르]]),"")</f>
        <v/>
      </c>
      <c r="M153" s="3" t="str">
        <f>IFERROR(SEARCH($M$1,표메인[[#This Row],[플레이 게임 장르]]),"")</f>
        <v/>
      </c>
      <c r="N153" s="3" t="str">
        <f>IFERROR(SEARCH($N$1,표메인[[#This Row],[플레이 게임 장르]]),"")</f>
        <v/>
      </c>
      <c r="O153" s="3" t="str">
        <f>IFERROR(SEARCH($O$1,표메인[[#This Row],[플레이 게임 장르]]),"")</f>
        <v/>
      </c>
    </row>
    <row r="154" spans="1:15" x14ac:dyDescent="0.3">
      <c r="A154" s="3">
        <f>IFERROR(SEARCH($A$1,표메인[[#This Row],[플레이 게임 장르]]),"")</f>
        <v>1</v>
      </c>
      <c r="B154" s="3" t="str">
        <f>IFERROR(SEARCH($B$1,표메인[[#This Row],[플레이 게임 장르]]),"")</f>
        <v/>
      </c>
      <c r="C154" s="3">
        <f>IFERROR(SEARCH($C$1,표메인[[#This Row],[플레이 게임 장르]]),"")</f>
        <v>6</v>
      </c>
      <c r="D154" s="3" t="str">
        <f>IFERROR(SEARCH($D$1,표메인[[#This Row],[플레이 게임 장르]]),"")</f>
        <v/>
      </c>
      <c r="E154" s="3" t="str">
        <f>IFERROR(SEARCH($E$1,표메인[[#This Row],[플레이 게임 장르]]),"")</f>
        <v/>
      </c>
      <c r="F154" s="3" t="str">
        <f>IFERROR(SEARCH($F$1,표메인[[#This Row],[플레이 게임 장르]]),"")</f>
        <v/>
      </c>
      <c r="G154" s="3" t="str">
        <f>IFERROR(SEARCH($G$1,표메인[[#This Row],[플레이 게임 장르]]),"")</f>
        <v/>
      </c>
      <c r="H154" s="3" t="str">
        <f>IFERROR(SEARCH($H$1,표메인[[#This Row],[플레이 게임 장르]]),"")</f>
        <v/>
      </c>
      <c r="I154" s="3" t="str">
        <f>IFERROR(SEARCH($I$1,표메인[[#This Row],[플레이 게임 장르]]),"")</f>
        <v/>
      </c>
      <c r="J154" s="3" t="str">
        <f>IFERROR(SEARCH($J$1,표메인[[#This Row],[플레이 게임 장르]]),"")</f>
        <v/>
      </c>
      <c r="K154" s="3" t="str">
        <f>IFERROR(SEARCH($K$1,표메인[[#This Row],[플레이 게임 장르]]),"")</f>
        <v/>
      </c>
      <c r="L154" s="3" t="str">
        <f>IFERROR(SEARCH($L$1,표메인[[#This Row],[플레이 게임 장르]]),"")</f>
        <v/>
      </c>
      <c r="M154" s="3" t="str">
        <f>IFERROR(SEARCH($M$1,표메인[[#This Row],[플레이 게임 장르]]),"")</f>
        <v/>
      </c>
      <c r="N154" s="3" t="str">
        <f>IFERROR(SEARCH($N$1,표메인[[#This Row],[플레이 게임 장르]]),"")</f>
        <v/>
      </c>
      <c r="O154" s="3" t="str">
        <f>IFERROR(SEARCH($O$1,표메인[[#This Row],[플레이 게임 장르]]),"")</f>
        <v/>
      </c>
    </row>
    <row r="155" spans="1:15" x14ac:dyDescent="0.3">
      <c r="A155" s="3">
        <f>IFERROR(SEARCH($A$1,표메인[[#This Row],[플레이 게임 장르]]),"")</f>
        <v>1</v>
      </c>
      <c r="B155" s="3" t="str">
        <f>IFERROR(SEARCH($B$1,표메인[[#This Row],[플레이 게임 장르]]),"")</f>
        <v/>
      </c>
      <c r="C155" s="3">
        <f>IFERROR(SEARCH($C$1,표메인[[#This Row],[플레이 게임 장르]]),"")</f>
        <v>6</v>
      </c>
      <c r="D155" s="3" t="str">
        <f>IFERROR(SEARCH($D$1,표메인[[#This Row],[플레이 게임 장르]]),"")</f>
        <v/>
      </c>
      <c r="E155" s="3" t="str">
        <f>IFERROR(SEARCH($E$1,표메인[[#This Row],[플레이 게임 장르]]),"")</f>
        <v/>
      </c>
      <c r="F155" s="3" t="str">
        <f>IFERROR(SEARCH($F$1,표메인[[#This Row],[플레이 게임 장르]]),"")</f>
        <v/>
      </c>
      <c r="G155" s="3" t="str">
        <f>IFERROR(SEARCH($G$1,표메인[[#This Row],[플레이 게임 장르]]),"")</f>
        <v/>
      </c>
      <c r="H155" s="3" t="str">
        <f>IFERROR(SEARCH($H$1,표메인[[#This Row],[플레이 게임 장르]]),"")</f>
        <v/>
      </c>
      <c r="I155" s="3" t="str">
        <f>IFERROR(SEARCH($I$1,표메인[[#This Row],[플레이 게임 장르]]),"")</f>
        <v/>
      </c>
      <c r="J155" s="3" t="str">
        <f>IFERROR(SEARCH($J$1,표메인[[#This Row],[플레이 게임 장르]]),"")</f>
        <v/>
      </c>
      <c r="K155" s="3" t="str">
        <f>IFERROR(SEARCH($K$1,표메인[[#This Row],[플레이 게임 장르]]),"")</f>
        <v/>
      </c>
      <c r="L155" s="3" t="str">
        <f>IFERROR(SEARCH($L$1,표메인[[#This Row],[플레이 게임 장르]]),"")</f>
        <v/>
      </c>
      <c r="M155" s="3" t="str">
        <f>IFERROR(SEARCH($M$1,표메인[[#This Row],[플레이 게임 장르]]),"")</f>
        <v/>
      </c>
      <c r="N155" s="3" t="str">
        <f>IFERROR(SEARCH($N$1,표메인[[#This Row],[플레이 게임 장르]]),"")</f>
        <v/>
      </c>
      <c r="O155" s="3" t="str">
        <f>IFERROR(SEARCH($O$1,표메인[[#This Row],[플레이 게임 장르]]),"")</f>
        <v/>
      </c>
    </row>
    <row r="156" spans="1:15" x14ac:dyDescent="0.3">
      <c r="A156" s="3">
        <f>IFERROR(SEARCH($A$1,표메인[[#This Row],[플레이 게임 장르]]),"")</f>
        <v>1</v>
      </c>
      <c r="B156" s="3" t="str">
        <f>IFERROR(SEARCH($B$1,표메인[[#This Row],[플레이 게임 장르]]),"")</f>
        <v/>
      </c>
      <c r="C156" s="3">
        <f>IFERROR(SEARCH($C$1,표메인[[#This Row],[플레이 게임 장르]]),"")</f>
        <v>6</v>
      </c>
      <c r="D156" s="3" t="str">
        <f>IFERROR(SEARCH($D$1,표메인[[#This Row],[플레이 게임 장르]]),"")</f>
        <v/>
      </c>
      <c r="E156" s="3" t="str">
        <f>IFERROR(SEARCH($E$1,표메인[[#This Row],[플레이 게임 장르]]),"")</f>
        <v/>
      </c>
      <c r="F156" s="3" t="str">
        <f>IFERROR(SEARCH($F$1,표메인[[#This Row],[플레이 게임 장르]]),"")</f>
        <v/>
      </c>
      <c r="G156" s="3" t="str">
        <f>IFERROR(SEARCH($G$1,표메인[[#This Row],[플레이 게임 장르]]),"")</f>
        <v/>
      </c>
      <c r="H156" s="3" t="str">
        <f>IFERROR(SEARCH($H$1,표메인[[#This Row],[플레이 게임 장르]]),"")</f>
        <v/>
      </c>
      <c r="I156" s="3" t="str">
        <f>IFERROR(SEARCH($I$1,표메인[[#This Row],[플레이 게임 장르]]),"")</f>
        <v/>
      </c>
      <c r="J156" s="3" t="str">
        <f>IFERROR(SEARCH($J$1,표메인[[#This Row],[플레이 게임 장르]]),"")</f>
        <v/>
      </c>
      <c r="K156" s="3" t="str">
        <f>IFERROR(SEARCH($K$1,표메인[[#This Row],[플레이 게임 장르]]),"")</f>
        <v/>
      </c>
      <c r="L156" s="3" t="str">
        <f>IFERROR(SEARCH($L$1,표메인[[#This Row],[플레이 게임 장르]]),"")</f>
        <v/>
      </c>
      <c r="M156" s="3" t="str">
        <f>IFERROR(SEARCH($M$1,표메인[[#This Row],[플레이 게임 장르]]),"")</f>
        <v/>
      </c>
      <c r="N156" s="3" t="str">
        <f>IFERROR(SEARCH($N$1,표메인[[#This Row],[플레이 게임 장르]]),"")</f>
        <v/>
      </c>
      <c r="O156" s="3" t="str">
        <f>IFERROR(SEARCH($O$1,표메인[[#This Row],[플레이 게임 장르]]),"")</f>
        <v/>
      </c>
    </row>
    <row r="157" spans="1:15" x14ac:dyDescent="0.3">
      <c r="A157" s="3">
        <f>IFERROR(SEARCH($A$1,표메인[[#This Row],[플레이 게임 장르]]),"")</f>
        <v>1</v>
      </c>
      <c r="B157" s="3" t="str">
        <f>IFERROR(SEARCH($B$1,표메인[[#This Row],[플레이 게임 장르]]),"")</f>
        <v/>
      </c>
      <c r="C157" s="3">
        <f>IFERROR(SEARCH($C$1,표메인[[#This Row],[플레이 게임 장르]]),"")</f>
        <v>6</v>
      </c>
      <c r="D157" s="3" t="str">
        <f>IFERROR(SEARCH($D$1,표메인[[#This Row],[플레이 게임 장르]]),"")</f>
        <v/>
      </c>
      <c r="E157" s="3" t="str">
        <f>IFERROR(SEARCH($E$1,표메인[[#This Row],[플레이 게임 장르]]),"")</f>
        <v/>
      </c>
      <c r="F157" s="3" t="str">
        <f>IFERROR(SEARCH($F$1,표메인[[#This Row],[플레이 게임 장르]]),"")</f>
        <v/>
      </c>
      <c r="G157" s="3" t="str">
        <f>IFERROR(SEARCH($G$1,표메인[[#This Row],[플레이 게임 장르]]),"")</f>
        <v/>
      </c>
      <c r="H157" s="3" t="str">
        <f>IFERROR(SEARCH($H$1,표메인[[#This Row],[플레이 게임 장르]]),"")</f>
        <v/>
      </c>
      <c r="I157" s="3" t="str">
        <f>IFERROR(SEARCH($I$1,표메인[[#This Row],[플레이 게임 장르]]),"")</f>
        <v/>
      </c>
      <c r="J157" s="3" t="str">
        <f>IFERROR(SEARCH($J$1,표메인[[#This Row],[플레이 게임 장르]]),"")</f>
        <v/>
      </c>
      <c r="K157" s="3" t="str">
        <f>IFERROR(SEARCH($K$1,표메인[[#This Row],[플레이 게임 장르]]),"")</f>
        <v/>
      </c>
      <c r="L157" s="3" t="str">
        <f>IFERROR(SEARCH($L$1,표메인[[#This Row],[플레이 게임 장르]]),"")</f>
        <v/>
      </c>
      <c r="M157" s="3" t="str">
        <f>IFERROR(SEARCH($M$1,표메인[[#This Row],[플레이 게임 장르]]),"")</f>
        <v/>
      </c>
      <c r="N157" s="3" t="str">
        <f>IFERROR(SEARCH($N$1,표메인[[#This Row],[플레이 게임 장르]]),"")</f>
        <v/>
      </c>
      <c r="O157" s="3" t="str">
        <f>IFERROR(SEARCH($O$1,표메인[[#This Row],[플레이 게임 장르]]),"")</f>
        <v/>
      </c>
    </row>
    <row r="158" spans="1:15" x14ac:dyDescent="0.3">
      <c r="A158" s="3">
        <f>IFERROR(SEARCH($A$1,표메인[[#This Row],[플레이 게임 장르]]),"")</f>
        <v>1</v>
      </c>
      <c r="B158" s="3">
        <f>IFERROR(SEARCH($B$1,표메인[[#This Row],[플레이 게임 장르]]),"")</f>
        <v>11</v>
      </c>
      <c r="C158" s="3">
        <f>IFERROR(SEARCH($C$1,표메인[[#This Row],[플레이 게임 장르]]),"")</f>
        <v>6</v>
      </c>
      <c r="D158" s="3" t="str">
        <f>IFERROR(SEARCH($D$1,표메인[[#This Row],[플레이 게임 장르]]),"")</f>
        <v/>
      </c>
      <c r="E158" s="3" t="str">
        <f>IFERROR(SEARCH($E$1,표메인[[#This Row],[플레이 게임 장르]]),"")</f>
        <v/>
      </c>
      <c r="F158" s="3" t="str">
        <f>IFERROR(SEARCH($F$1,표메인[[#This Row],[플레이 게임 장르]]),"")</f>
        <v/>
      </c>
      <c r="G158" s="3" t="str">
        <f>IFERROR(SEARCH($G$1,표메인[[#This Row],[플레이 게임 장르]]),"")</f>
        <v/>
      </c>
      <c r="H158" s="3" t="str">
        <f>IFERROR(SEARCH($H$1,표메인[[#This Row],[플레이 게임 장르]]),"")</f>
        <v/>
      </c>
      <c r="I158" s="3" t="str">
        <f>IFERROR(SEARCH($I$1,표메인[[#This Row],[플레이 게임 장르]]),"")</f>
        <v/>
      </c>
      <c r="J158" s="3" t="str">
        <f>IFERROR(SEARCH($J$1,표메인[[#This Row],[플레이 게임 장르]]),"")</f>
        <v/>
      </c>
      <c r="K158" s="3" t="str">
        <f>IFERROR(SEARCH($K$1,표메인[[#This Row],[플레이 게임 장르]]),"")</f>
        <v/>
      </c>
      <c r="L158" s="3" t="str">
        <f>IFERROR(SEARCH($L$1,표메인[[#This Row],[플레이 게임 장르]]),"")</f>
        <v/>
      </c>
      <c r="M158" s="3" t="str">
        <f>IFERROR(SEARCH($M$1,표메인[[#This Row],[플레이 게임 장르]]),"")</f>
        <v/>
      </c>
      <c r="N158" s="3" t="str">
        <f>IFERROR(SEARCH($N$1,표메인[[#This Row],[플레이 게임 장르]]),"")</f>
        <v/>
      </c>
      <c r="O158" s="3" t="str">
        <f>IFERROR(SEARCH($O$1,표메인[[#This Row],[플레이 게임 장르]]),"")</f>
        <v/>
      </c>
    </row>
    <row r="159" spans="1:15" x14ac:dyDescent="0.3">
      <c r="A159" s="3">
        <f>IFERROR(SEARCH($A$1,표메인[[#This Row],[플레이 게임 장르]]),"")</f>
        <v>1</v>
      </c>
      <c r="B159" s="3">
        <f>IFERROR(SEARCH($B$1,표메인[[#This Row],[플레이 게임 장르]]),"")</f>
        <v>11</v>
      </c>
      <c r="C159" s="3">
        <f>IFERROR(SEARCH($C$1,표메인[[#This Row],[플레이 게임 장르]]),"")</f>
        <v>6</v>
      </c>
      <c r="D159" s="3" t="str">
        <f>IFERROR(SEARCH($D$1,표메인[[#This Row],[플레이 게임 장르]]),"")</f>
        <v/>
      </c>
      <c r="E159" s="3" t="str">
        <f>IFERROR(SEARCH($E$1,표메인[[#This Row],[플레이 게임 장르]]),"")</f>
        <v/>
      </c>
      <c r="F159" s="3" t="str">
        <f>IFERROR(SEARCH($F$1,표메인[[#This Row],[플레이 게임 장르]]),"")</f>
        <v/>
      </c>
      <c r="G159" s="3" t="str">
        <f>IFERROR(SEARCH($G$1,표메인[[#This Row],[플레이 게임 장르]]),"")</f>
        <v/>
      </c>
      <c r="H159" s="3" t="str">
        <f>IFERROR(SEARCH($H$1,표메인[[#This Row],[플레이 게임 장르]]),"")</f>
        <v/>
      </c>
      <c r="I159" s="3" t="str">
        <f>IFERROR(SEARCH($I$1,표메인[[#This Row],[플레이 게임 장르]]),"")</f>
        <v/>
      </c>
      <c r="J159" s="3" t="str">
        <f>IFERROR(SEARCH($J$1,표메인[[#This Row],[플레이 게임 장르]]),"")</f>
        <v/>
      </c>
      <c r="K159" s="3" t="str">
        <f>IFERROR(SEARCH($K$1,표메인[[#This Row],[플레이 게임 장르]]),"")</f>
        <v/>
      </c>
      <c r="L159" s="3" t="str">
        <f>IFERROR(SEARCH($L$1,표메인[[#This Row],[플레이 게임 장르]]),"")</f>
        <v/>
      </c>
      <c r="M159" s="3" t="str">
        <f>IFERROR(SEARCH($M$1,표메인[[#This Row],[플레이 게임 장르]]),"")</f>
        <v/>
      </c>
      <c r="N159" s="3" t="str">
        <f>IFERROR(SEARCH($N$1,표메인[[#This Row],[플레이 게임 장르]]),"")</f>
        <v/>
      </c>
      <c r="O159" s="3" t="str">
        <f>IFERROR(SEARCH($O$1,표메인[[#This Row],[플레이 게임 장르]]),"")</f>
        <v/>
      </c>
    </row>
    <row r="160" spans="1:15" x14ac:dyDescent="0.3">
      <c r="A160" s="3">
        <f>IFERROR(SEARCH($A$1,표메인[[#This Row],[플레이 게임 장르]]),"")</f>
        <v>1</v>
      </c>
      <c r="B160" s="3">
        <f>IFERROR(SEARCH($B$1,표메인[[#This Row],[플레이 게임 장르]]),"")</f>
        <v>11</v>
      </c>
      <c r="C160" s="3">
        <f>IFERROR(SEARCH($C$1,표메인[[#This Row],[플레이 게임 장르]]),"")</f>
        <v>6</v>
      </c>
      <c r="D160" s="3">
        <f>IFERROR(SEARCH($D$1,표메인[[#This Row],[플레이 게임 장르]]),"")</f>
        <v>16</v>
      </c>
      <c r="E160" s="3" t="str">
        <f>IFERROR(SEARCH($E$1,표메인[[#This Row],[플레이 게임 장르]]),"")</f>
        <v/>
      </c>
      <c r="F160" s="3" t="str">
        <f>IFERROR(SEARCH($F$1,표메인[[#This Row],[플레이 게임 장르]]),"")</f>
        <v/>
      </c>
      <c r="G160" s="3" t="str">
        <f>IFERROR(SEARCH($G$1,표메인[[#This Row],[플레이 게임 장르]]),"")</f>
        <v/>
      </c>
      <c r="H160" s="3" t="str">
        <f>IFERROR(SEARCH($H$1,표메인[[#This Row],[플레이 게임 장르]]),"")</f>
        <v/>
      </c>
      <c r="I160" s="3" t="str">
        <f>IFERROR(SEARCH($I$1,표메인[[#This Row],[플레이 게임 장르]]),"")</f>
        <v/>
      </c>
      <c r="J160" s="3" t="str">
        <f>IFERROR(SEARCH($J$1,표메인[[#This Row],[플레이 게임 장르]]),"")</f>
        <v/>
      </c>
      <c r="K160" s="3" t="str">
        <f>IFERROR(SEARCH($K$1,표메인[[#This Row],[플레이 게임 장르]]),"")</f>
        <v/>
      </c>
      <c r="L160" s="3" t="str">
        <f>IFERROR(SEARCH($L$1,표메인[[#This Row],[플레이 게임 장르]]),"")</f>
        <v/>
      </c>
      <c r="M160" s="3" t="str">
        <f>IFERROR(SEARCH($M$1,표메인[[#This Row],[플레이 게임 장르]]),"")</f>
        <v/>
      </c>
      <c r="N160" s="3" t="str">
        <f>IFERROR(SEARCH($N$1,표메인[[#This Row],[플레이 게임 장르]]),"")</f>
        <v/>
      </c>
      <c r="O160" s="3" t="str">
        <f>IFERROR(SEARCH($O$1,표메인[[#This Row],[플레이 게임 장르]]),"")</f>
        <v/>
      </c>
    </row>
    <row r="161" spans="1:15" x14ac:dyDescent="0.3">
      <c r="A161" s="3">
        <f>IFERROR(SEARCH($A$1,표메인[[#This Row],[플레이 게임 장르]]),"")</f>
        <v>1</v>
      </c>
      <c r="B161" s="3">
        <f>IFERROR(SEARCH($B$1,표메인[[#This Row],[플레이 게임 장르]]),"")</f>
        <v>11</v>
      </c>
      <c r="C161" s="3">
        <f>IFERROR(SEARCH($C$1,표메인[[#This Row],[플레이 게임 장르]]),"")</f>
        <v>6</v>
      </c>
      <c r="D161" s="3" t="str">
        <f>IFERROR(SEARCH($D$1,표메인[[#This Row],[플레이 게임 장르]]),"")</f>
        <v/>
      </c>
      <c r="E161" s="3" t="str">
        <f>IFERROR(SEARCH($E$1,표메인[[#This Row],[플레이 게임 장르]]),"")</f>
        <v/>
      </c>
      <c r="F161" s="3">
        <f>IFERROR(SEARCH($F$1,표메인[[#This Row],[플레이 게임 장르]]),"")</f>
        <v>16</v>
      </c>
      <c r="G161" s="3" t="str">
        <f>IFERROR(SEARCH($G$1,표메인[[#This Row],[플레이 게임 장르]]),"")</f>
        <v/>
      </c>
      <c r="H161" s="3" t="str">
        <f>IFERROR(SEARCH($H$1,표메인[[#This Row],[플레이 게임 장르]]),"")</f>
        <v/>
      </c>
      <c r="I161" s="3" t="str">
        <f>IFERROR(SEARCH($I$1,표메인[[#This Row],[플레이 게임 장르]]),"")</f>
        <v/>
      </c>
      <c r="J161" s="3" t="str">
        <f>IFERROR(SEARCH($J$1,표메인[[#This Row],[플레이 게임 장르]]),"")</f>
        <v/>
      </c>
      <c r="K161" s="3" t="str">
        <f>IFERROR(SEARCH($K$1,표메인[[#This Row],[플레이 게임 장르]]),"")</f>
        <v/>
      </c>
      <c r="L161" s="3" t="str">
        <f>IFERROR(SEARCH($L$1,표메인[[#This Row],[플레이 게임 장르]]),"")</f>
        <v/>
      </c>
      <c r="M161" s="3" t="str">
        <f>IFERROR(SEARCH($M$1,표메인[[#This Row],[플레이 게임 장르]]),"")</f>
        <v/>
      </c>
      <c r="N161" s="3" t="str">
        <f>IFERROR(SEARCH($N$1,표메인[[#This Row],[플레이 게임 장르]]),"")</f>
        <v/>
      </c>
      <c r="O161" s="3" t="str">
        <f>IFERROR(SEARCH($O$1,표메인[[#This Row],[플레이 게임 장르]]),"")</f>
        <v/>
      </c>
    </row>
    <row r="162" spans="1:15" x14ac:dyDescent="0.3">
      <c r="A162" s="3">
        <f>IFERROR(SEARCH($A$1,표메인[[#This Row],[플레이 게임 장르]]),"")</f>
        <v>1</v>
      </c>
      <c r="B162" s="3" t="str">
        <f>IFERROR(SEARCH($B$1,표메인[[#This Row],[플레이 게임 장르]]),"")</f>
        <v/>
      </c>
      <c r="C162" s="3" t="str">
        <f>IFERROR(SEARCH($C$1,표메인[[#This Row],[플레이 게임 장르]]),"")</f>
        <v/>
      </c>
      <c r="D162" s="3" t="str">
        <f>IFERROR(SEARCH($D$1,표메인[[#This Row],[플레이 게임 장르]]),"")</f>
        <v/>
      </c>
      <c r="E162" s="3" t="str">
        <f>IFERROR(SEARCH($E$1,표메인[[#This Row],[플레이 게임 장르]]),"")</f>
        <v/>
      </c>
      <c r="F162" s="3" t="str">
        <f>IFERROR(SEARCH($F$1,표메인[[#This Row],[플레이 게임 장르]]),"")</f>
        <v/>
      </c>
      <c r="G162" s="3" t="str">
        <f>IFERROR(SEARCH($G$1,표메인[[#This Row],[플레이 게임 장르]]),"")</f>
        <v/>
      </c>
      <c r="H162" s="3" t="str">
        <f>IFERROR(SEARCH($H$1,표메인[[#This Row],[플레이 게임 장르]]),"")</f>
        <v/>
      </c>
      <c r="I162" s="3" t="str">
        <f>IFERROR(SEARCH($I$1,표메인[[#This Row],[플레이 게임 장르]]),"")</f>
        <v/>
      </c>
      <c r="J162" s="3" t="str">
        <f>IFERROR(SEARCH($J$1,표메인[[#This Row],[플레이 게임 장르]]),"")</f>
        <v/>
      </c>
      <c r="K162" s="3">
        <f>IFERROR(SEARCH($K$1,표메인[[#This Row],[플레이 게임 장르]]),"")</f>
        <v>6</v>
      </c>
      <c r="L162" s="3" t="str">
        <f>IFERROR(SEARCH($L$1,표메인[[#This Row],[플레이 게임 장르]]),"")</f>
        <v/>
      </c>
      <c r="M162" s="3" t="str">
        <f>IFERROR(SEARCH($M$1,표메인[[#This Row],[플레이 게임 장르]]),"")</f>
        <v/>
      </c>
      <c r="N162" s="3" t="str">
        <f>IFERROR(SEARCH($N$1,표메인[[#This Row],[플레이 게임 장르]]),"")</f>
        <v/>
      </c>
      <c r="O162" s="3" t="str">
        <f>IFERROR(SEARCH($O$1,표메인[[#This Row],[플레이 게임 장르]]),"")</f>
        <v/>
      </c>
    </row>
    <row r="163" spans="1:15" x14ac:dyDescent="0.3">
      <c r="A163" s="3" t="str">
        <f>IFERROR(SEARCH($A$1,표메인[[#This Row],[플레이 게임 장르]]),"")</f>
        <v/>
      </c>
      <c r="B163" s="3" t="str">
        <f>IFERROR(SEARCH($B$1,표메인[[#This Row],[플레이 게임 장르]]),"")</f>
        <v/>
      </c>
      <c r="C163" s="3" t="str">
        <f>IFERROR(SEARCH($C$1,표메인[[#This Row],[플레이 게임 장르]]),"")</f>
        <v/>
      </c>
      <c r="D163" s="3" t="str">
        <f>IFERROR(SEARCH($D$1,표메인[[#This Row],[플레이 게임 장르]]),"")</f>
        <v/>
      </c>
      <c r="E163" s="3" t="str">
        <f>IFERROR(SEARCH($E$1,표메인[[#This Row],[플레이 게임 장르]]),"")</f>
        <v/>
      </c>
      <c r="F163" s="3" t="str">
        <f>IFERROR(SEARCH($F$1,표메인[[#This Row],[플레이 게임 장르]]),"")</f>
        <v/>
      </c>
      <c r="G163" s="3" t="str">
        <f>IFERROR(SEARCH($G$1,표메인[[#This Row],[플레이 게임 장르]]),"")</f>
        <v/>
      </c>
      <c r="H163" s="3" t="str">
        <f>IFERROR(SEARCH($H$1,표메인[[#This Row],[플레이 게임 장르]]),"")</f>
        <v/>
      </c>
      <c r="I163" s="3" t="str">
        <f>IFERROR(SEARCH($I$1,표메인[[#This Row],[플레이 게임 장르]]),"")</f>
        <v/>
      </c>
      <c r="J163" s="3" t="str">
        <f>IFERROR(SEARCH($J$1,표메인[[#This Row],[플레이 게임 장르]]),"")</f>
        <v/>
      </c>
      <c r="K163" s="3">
        <f>IFERROR(SEARCH($K$1,표메인[[#This Row],[플레이 게임 장르]]),"")</f>
        <v>1</v>
      </c>
      <c r="L163" s="3" t="str">
        <f>IFERROR(SEARCH($L$1,표메인[[#This Row],[플레이 게임 장르]]),"")</f>
        <v/>
      </c>
      <c r="M163" s="3" t="str">
        <f>IFERROR(SEARCH($M$1,표메인[[#This Row],[플레이 게임 장르]]),"")</f>
        <v/>
      </c>
      <c r="N163" s="3" t="str">
        <f>IFERROR(SEARCH($N$1,표메인[[#This Row],[플레이 게임 장르]]),"")</f>
        <v/>
      </c>
      <c r="O163" s="3" t="str">
        <f>IFERROR(SEARCH($O$1,표메인[[#This Row],[플레이 게임 장르]]),"")</f>
        <v/>
      </c>
    </row>
    <row r="164" spans="1:15" x14ac:dyDescent="0.3">
      <c r="A164" s="3" t="str">
        <f>IFERROR(SEARCH($A$1,표메인[[#This Row],[플레이 게임 장르]]),"")</f>
        <v/>
      </c>
      <c r="B164" s="3" t="str">
        <f>IFERROR(SEARCH($B$1,표메인[[#This Row],[플레이 게임 장르]]),"")</f>
        <v/>
      </c>
      <c r="C164" s="3" t="str">
        <f>IFERROR(SEARCH($C$1,표메인[[#This Row],[플레이 게임 장르]]),"")</f>
        <v/>
      </c>
      <c r="D164" s="3" t="str">
        <f>IFERROR(SEARCH($D$1,표메인[[#This Row],[플레이 게임 장르]]),"")</f>
        <v/>
      </c>
      <c r="E164" s="3" t="str">
        <f>IFERROR(SEARCH($E$1,표메인[[#This Row],[플레이 게임 장르]]),"")</f>
        <v/>
      </c>
      <c r="F164" s="3">
        <f>IFERROR(SEARCH($F$1,표메인[[#This Row],[플레이 게임 장르]]),"")</f>
        <v>1</v>
      </c>
      <c r="G164" s="3" t="str">
        <f>IFERROR(SEARCH($G$1,표메인[[#This Row],[플레이 게임 장르]]),"")</f>
        <v/>
      </c>
      <c r="H164" s="3" t="str">
        <f>IFERROR(SEARCH($H$1,표메인[[#This Row],[플레이 게임 장르]]),"")</f>
        <v/>
      </c>
      <c r="I164" s="3" t="str">
        <f>IFERROR(SEARCH($I$1,표메인[[#This Row],[플레이 게임 장르]]),"")</f>
        <v/>
      </c>
      <c r="J164" s="3" t="str">
        <f>IFERROR(SEARCH($J$1,표메인[[#This Row],[플레이 게임 장르]]),"")</f>
        <v/>
      </c>
      <c r="K164" s="3" t="str">
        <f>IFERROR(SEARCH($K$1,표메인[[#This Row],[플레이 게임 장르]]),"")</f>
        <v/>
      </c>
      <c r="L164" s="3" t="str">
        <f>IFERROR(SEARCH($L$1,표메인[[#This Row],[플레이 게임 장르]]),"")</f>
        <v/>
      </c>
      <c r="M164" s="3" t="str">
        <f>IFERROR(SEARCH($M$1,표메인[[#This Row],[플레이 게임 장르]]),"")</f>
        <v/>
      </c>
      <c r="N164" s="3" t="str">
        <f>IFERROR(SEARCH($N$1,표메인[[#This Row],[플레이 게임 장르]]),"")</f>
        <v/>
      </c>
      <c r="O164" s="3" t="str">
        <f>IFERROR(SEARCH($O$1,표메인[[#This Row],[플레이 게임 장르]]),"")</f>
        <v/>
      </c>
    </row>
    <row r="165" spans="1:15" x14ac:dyDescent="0.3">
      <c r="A165" s="3" t="str">
        <f>IFERROR(SEARCH($A$1,표메인[[#This Row],[플레이 게임 장르]]),"")</f>
        <v/>
      </c>
      <c r="B165" s="3" t="str">
        <f>IFERROR(SEARCH($B$1,표메인[[#This Row],[플레이 게임 장르]]),"")</f>
        <v/>
      </c>
      <c r="C165" s="3" t="str">
        <f>IFERROR(SEARCH($C$1,표메인[[#This Row],[플레이 게임 장르]]),"")</f>
        <v/>
      </c>
      <c r="D165" s="3" t="str">
        <f>IFERROR(SEARCH($D$1,표메인[[#This Row],[플레이 게임 장르]]),"")</f>
        <v/>
      </c>
      <c r="E165" s="3" t="str">
        <f>IFERROR(SEARCH($E$1,표메인[[#This Row],[플레이 게임 장르]]),"")</f>
        <v/>
      </c>
      <c r="F165" s="3" t="str">
        <f>IFERROR(SEARCH($F$1,표메인[[#This Row],[플레이 게임 장르]]),"")</f>
        <v/>
      </c>
      <c r="G165" s="3" t="str">
        <f>IFERROR(SEARCH($G$1,표메인[[#This Row],[플레이 게임 장르]]),"")</f>
        <v/>
      </c>
      <c r="H165" s="3" t="str">
        <f>IFERROR(SEARCH($H$1,표메인[[#This Row],[플레이 게임 장르]]),"")</f>
        <v/>
      </c>
      <c r="I165" s="3">
        <f>IFERROR(SEARCH($I$1,표메인[[#This Row],[플레이 게임 장르]]),"")</f>
        <v>1</v>
      </c>
      <c r="J165" s="3" t="str">
        <f>IFERROR(SEARCH($J$1,표메인[[#This Row],[플레이 게임 장르]]),"")</f>
        <v/>
      </c>
      <c r="K165" s="3" t="str">
        <f>IFERROR(SEARCH($K$1,표메인[[#This Row],[플레이 게임 장르]]),"")</f>
        <v/>
      </c>
      <c r="L165" s="3" t="str">
        <f>IFERROR(SEARCH($L$1,표메인[[#This Row],[플레이 게임 장르]]),"")</f>
        <v/>
      </c>
      <c r="M165" s="3" t="str">
        <f>IFERROR(SEARCH($M$1,표메인[[#This Row],[플레이 게임 장르]]),"")</f>
        <v/>
      </c>
      <c r="N165" s="3" t="str">
        <f>IFERROR(SEARCH($N$1,표메인[[#This Row],[플레이 게임 장르]]),"")</f>
        <v/>
      </c>
      <c r="O165" s="3" t="str">
        <f>IFERROR(SEARCH($O$1,표메인[[#This Row],[플레이 게임 장르]]),"")</f>
        <v/>
      </c>
    </row>
    <row r="166" spans="1:15" x14ac:dyDescent="0.3">
      <c r="A166" s="3" t="str">
        <f>IFERROR(SEARCH($A$1,표메인[[#This Row],[플레이 게임 장르]]),"")</f>
        <v/>
      </c>
      <c r="B166" s="3" t="str">
        <f>IFERROR(SEARCH($B$1,표메인[[#This Row],[플레이 게임 장르]]),"")</f>
        <v/>
      </c>
      <c r="C166" s="3" t="str">
        <f>IFERROR(SEARCH($C$1,표메인[[#This Row],[플레이 게임 장르]]),"")</f>
        <v/>
      </c>
      <c r="D166" s="3" t="str">
        <f>IFERROR(SEARCH($D$1,표메인[[#This Row],[플레이 게임 장르]]),"")</f>
        <v/>
      </c>
      <c r="E166" s="3" t="str">
        <f>IFERROR(SEARCH($E$1,표메인[[#This Row],[플레이 게임 장르]]),"")</f>
        <v/>
      </c>
      <c r="F166" s="3" t="str">
        <f>IFERROR(SEARCH($F$1,표메인[[#This Row],[플레이 게임 장르]]),"")</f>
        <v/>
      </c>
      <c r="G166" s="3" t="str">
        <f>IFERROR(SEARCH($G$1,표메인[[#This Row],[플레이 게임 장르]]),"")</f>
        <v/>
      </c>
      <c r="H166" s="3" t="str">
        <f>IFERROR(SEARCH($H$1,표메인[[#This Row],[플레이 게임 장르]]),"")</f>
        <v/>
      </c>
      <c r="I166" s="3" t="str">
        <f>IFERROR(SEARCH($I$1,표메인[[#This Row],[플레이 게임 장르]]),"")</f>
        <v/>
      </c>
      <c r="J166" s="3" t="str">
        <f>IFERROR(SEARCH($J$1,표메인[[#This Row],[플레이 게임 장르]]),"")</f>
        <v/>
      </c>
      <c r="K166" s="3" t="str">
        <f>IFERROR(SEARCH($K$1,표메인[[#This Row],[플레이 게임 장르]]),"")</f>
        <v/>
      </c>
      <c r="L166" s="3" t="str">
        <f>IFERROR(SEARCH($L$1,표메인[[#This Row],[플레이 게임 장르]]),"")</f>
        <v/>
      </c>
      <c r="M166" s="3">
        <f>IFERROR(SEARCH($M$1,표메인[[#This Row],[플레이 게임 장르]]),"")</f>
        <v>1</v>
      </c>
      <c r="N166" s="3" t="str">
        <f>IFERROR(SEARCH($N$1,표메인[[#This Row],[플레이 게임 장르]]),"")</f>
        <v/>
      </c>
      <c r="O166" s="3" t="str">
        <f>IFERROR(SEARCH($O$1,표메인[[#This Row],[플레이 게임 장르]]),"")</f>
        <v/>
      </c>
    </row>
    <row r="167" spans="1:15" x14ac:dyDescent="0.3">
      <c r="A167" s="3" t="str">
        <f>IFERROR(SEARCH($A$1,표메인[[#This Row],[플레이 게임 장르]]),"")</f>
        <v/>
      </c>
      <c r="B167" s="3" t="str">
        <f>IFERROR(SEARCH($B$1,표메인[[#This Row],[플레이 게임 장르]]),"")</f>
        <v/>
      </c>
      <c r="C167" s="3">
        <f>IFERROR(SEARCH($C$1,표메인[[#This Row],[플레이 게임 장르]]),"")</f>
        <v>1</v>
      </c>
      <c r="D167" s="3" t="str">
        <f>IFERROR(SEARCH($D$1,표메인[[#This Row],[플레이 게임 장르]]),"")</f>
        <v/>
      </c>
      <c r="E167" s="3" t="str">
        <f>IFERROR(SEARCH($E$1,표메인[[#This Row],[플레이 게임 장르]]),"")</f>
        <v/>
      </c>
      <c r="F167" s="3" t="str">
        <f>IFERROR(SEARCH($F$1,표메인[[#This Row],[플레이 게임 장르]]),"")</f>
        <v/>
      </c>
      <c r="G167" s="3" t="str">
        <f>IFERROR(SEARCH($G$1,표메인[[#This Row],[플레이 게임 장르]]),"")</f>
        <v/>
      </c>
      <c r="H167" s="3" t="str">
        <f>IFERROR(SEARCH($H$1,표메인[[#This Row],[플레이 게임 장르]]),"")</f>
        <v/>
      </c>
      <c r="I167" s="3" t="str">
        <f>IFERROR(SEARCH($I$1,표메인[[#This Row],[플레이 게임 장르]]),"")</f>
        <v/>
      </c>
      <c r="J167" s="3" t="str">
        <f>IFERROR(SEARCH($J$1,표메인[[#This Row],[플레이 게임 장르]]),"")</f>
        <v/>
      </c>
      <c r="K167" s="3" t="str">
        <f>IFERROR(SEARCH($K$1,표메인[[#This Row],[플레이 게임 장르]]),"")</f>
        <v/>
      </c>
      <c r="L167" s="3" t="str">
        <f>IFERROR(SEARCH($L$1,표메인[[#This Row],[플레이 게임 장르]]),"")</f>
        <v/>
      </c>
      <c r="M167" s="3" t="str">
        <f>IFERROR(SEARCH($M$1,표메인[[#This Row],[플레이 게임 장르]]),"")</f>
        <v/>
      </c>
      <c r="N167" s="3" t="str">
        <f>IFERROR(SEARCH($N$1,표메인[[#This Row],[플레이 게임 장르]]),"")</f>
        <v/>
      </c>
      <c r="O167" s="3" t="str">
        <f>IFERROR(SEARCH($O$1,표메인[[#This Row],[플레이 게임 장르]]),"")</f>
        <v/>
      </c>
    </row>
    <row r="168" spans="1:15" x14ac:dyDescent="0.3">
      <c r="A168" s="3" t="str">
        <f>IFERROR(SEARCH($A$1,표메인[[#This Row],[플레이 게임 장르]]),"")</f>
        <v/>
      </c>
      <c r="B168" s="3" t="str">
        <f>IFERROR(SEARCH($B$1,표메인[[#This Row],[플레이 게임 장르]]),"")</f>
        <v/>
      </c>
      <c r="C168" s="3">
        <f>IFERROR(SEARCH($C$1,표메인[[#This Row],[플레이 게임 장르]]),"")</f>
        <v>1</v>
      </c>
      <c r="D168" s="3" t="str">
        <f>IFERROR(SEARCH($D$1,표메인[[#This Row],[플레이 게임 장르]]),"")</f>
        <v/>
      </c>
      <c r="E168" s="3" t="str">
        <f>IFERROR(SEARCH($E$1,표메인[[#This Row],[플레이 게임 장르]]),"")</f>
        <v/>
      </c>
      <c r="F168" s="3" t="str">
        <f>IFERROR(SEARCH($F$1,표메인[[#This Row],[플레이 게임 장르]]),"")</f>
        <v/>
      </c>
      <c r="G168" s="3" t="str">
        <f>IFERROR(SEARCH($G$1,표메인[[#This Row],[플레이 게임 장르]]),"")</f>
        <v/>
      </c>
      <c r="H168" s="3" t="str">
        <f>IFERROR(SEARCH($H$1,표메인[[#This Row],[플레이 게임 장르]]),"")</f>
        <v/>
      </c>
      <c r="I168" s="3" t="str">
        <f>IFERROR(SEARCH($I$1,표메인[[#This Row],[플레이 게임 장르]]),"")</f>
        <v/>
      </c>
      <c r="J168" s="3" t="str">
        <f>IFERROR(SEARCH($J$1,표메인[[#This Row],[플레이 게임 장르]]),"")</f>
        <v/>
      </c>
      <c r="K168" s="3" t="str">
        <f>IFERROR(SEARCH($K$1,표메인[[#This Row],[플레이 게임 장르]]),"")</f>
        <v/>
      </c>
      <c r="L168" s="3" t="str">
        <f>IFERROR(SEARCH($L$1,표메인[[#This Row],[플레이 게임 장르]]),"")</f>
        <v/>
      </c>
      <c r="M168" s="3" t="str">
        <f>IFERROR(SEARCH($M$1,표메인[[#This Row],[플레이 게임 장르]]),"")</f>
        <v/>
      </c>
      <c r="N168" s="3" t="str">
        <f>IFERROR(SEARCH($N$1,표메인[[#This Row],[플레이 게임 장르]]),"")</f>
        <v/>
      </c>
      <c r="O168" s="3" t="str">
        <f>IFERROR(SEARCH($O$1,표메인[[#This Row],[플레이 게임 장르]]),"")</f>
        <v/>
      </c>
    </row>
    <row r="169" spans="1:15" x14ac:dyDescent="0.3">
      <c r="A169" s="3">
        <f>IFERROR(SEARCH($A$1,표메인[[#This Row],[플레이 게임 장르]]),"")</f>
        <v>1</v>
      </c>
      <c r="B169" s="3" t="str">
        <f>IFERROR(SEARCH($B$1,표메인[[#This Row],[플레이 게임 장르]]),"")</f>
        <v/>
      </c>
      <c r="C169" s="3" t="str">
        <f>IFERROR(SEARCH($C$1,표메인[[#This Row],[플레이 게임 장르]]),"")</f>
        <v/>
      </c>
      <c r="D169" s="3" t="str">
        <f>IFERROR(SEARCH($D$1,표메인[[#This Row],[플레이 게임 장르]]),"")</f>
        <v/>
      </c>
      <c r="E169" s="3" t="str">
        <f>IFERROR(SEARCH($E$1,표메인[[#This Row],[플레이 게임 장르]]),"")</f>
        <v/>
      </c>
      <c r="F169" s="3" t="str">
        <f>IFERROR(SEARCH($F$1,표메인[[#This Row],[플레이 게임 장르]]),"")</f>
        <v/>
      </c>
      <c r="G169" s="3" t="str">
        <f>IFERROR(SEARCH($G$1,표메인[[#This Row],[플레이 게임 장르]]),"")</f>
        <v/>
      </c>
      <c r="H169" s="3" t="str">
        <f>IFERROR(SEARCH($H$1,표메인[[#This Row],[플레이 게임 장르]]),"")</f>
        <v/>
      </c>
      <c r="I169" s="3" t="str">
        <f>IFERROR(SEARCH($I$1,표메인[[#This Row],[플레이 게임 장르]]),"")</f>
        <v/>
      </c>
      <c r="J169" s="3" t="str">
        <f>IFERROR(SEARCH($J$1,표메인[[#This Row],[플레이 게임 장르]]),"")</f>
        <v/>
      </c>
      <c r="K169" s="3" t="str">
        <f>IFERROR(SEARCH($K$1,표메인[[#This Row],[플레이 게임 장르]]),"")</f>
        <v/>
      </c>
      <c r="L169" s="3" t="str">
        <f>IFERROR(SEARCH($L$1,표메인[[#This Row],[플레이 게임 장르]]),"")</f>
        <v/>
      </c>
      <c r="M169" s="3" t="str">
        <f>IFERROR(SEARCH($M$1,표메인[[#This Row],[플레이 게임 장르]]),"")</f>
        <v/>
      </c>
      <c r="N169" s="3" t="str">
        <f>IFERROR(SEARCH($N$1,표메인[[#This Row],[플레이 게임 장르]]),"")</f>
        <v/>
      </c>
      <c r="O169" s="3" t="str">
        <f>IFERROR(SEARCH($O$1,표메인[[#This Row],[플레이 게임 장르]]),"")</f>
        <v/>
      </c>
    </row>
    <row r="170" spans="1:15" x14ac:dyDescent="0.3">
      <c r="A170" s="3">
        <f>IFERROR(SEARCH($A$1,표메인[[#This Row],[플레이 게임 장르]]),"")</f>
        <v>1</v>
      </c>
      <c r="B170" s="3" t="str">
        <f>IFERROR(SEARCH($B$1,표메인[[#This Row],[플레이 게임 장르]]),"")</f>
        <v/>
      </c>
      <c r="C170" s="3" t="str">
        <f>IFERROR(SEARCH($C$1,표메인[[#This Row],[플레이 게임 장르]]),"")</f>
        <v/>
      </c>
      <c r="D170" s="3" t="str">
        <f>IFERROR(SEARCH($D$1,표메인[[#This Row],[플레이 게임 장르]]),"")</f>
        <v/>
      </c>
      <c r="E170" s="3" t="str">
        <f>IFERROR(SEARCH($E$1,표메인[[#This Row],[플레이 게임 장르]]),"")</f>
        <v/>
      </c>
      <c r="F170" s="3" t="str">
        <f>IFERROR(SEARCH($F$1,표메인[[#This Row],[플레이 게임 장르]]),"")</f>
        <v/>
      </c>
      <c r="G170" s="3" t="str">
        <f>IFERROR(SEARCH($G$1,표메인[[#This Row],[플레이 게임 장르]]),"")</f>
        <v/>
      </c>
      <c r="H170" s="3" t="str">
        <f>IFERROR(SEARCH($H$1,표메인[[#This Row],[플레이 게임 장르]]),"")</f>
        <v/>
      </c>
      <c r="I170" s="3" t="str">
        <f>IFERROR(SEARCH($I$1,표메인[[#This Row],[플레이 게임 장르]]),"")</f>
        <v/>
      </c>
      <c r="J170" s="3" t="str">
        <f>IFERROR(SEARCH($J$1,표메인[[#This Row],[플레이 게임 장르]]),"")</f>
        <v/>
      </c>
      <c r="K170" s="3" t="str">
        <f>IFERROR(SEARCH($K$1,표메인[[#This Row],[플레이 게임 장르]]),"")</f>
        <v/>
      </c>
      <c r="L170" s="3" t="str">
        <f>IFERROR(SEARCH($L$1,표메인[[#This Row],[플레이 게임 장르]]),"")</f>
        <v/>
      </c>
      <c r="M170" s="3" t="str">
        <f>IFERROR(SEARCH($M$1,표메인[[#This Row],[플레이 게임 장르]]),"")</f>
        <v/>
      </c>
      <c r="N170" s="3" t="str">
        <f>IFERROR(SEARCH($N$1,표메인[[#This Row],[플레이 게임 장르]]),"")</f>
        <v/>
      </c>
      <c r="O170" s="3" t="str">
        <f>IFERROR(SEARCH($O$1,표메인[[#This Row],[플레이 게임 장르]]),"")</f>
        <v/>
      </c>
    </row>
    <row r="171" spans="1:15" x14ac:dyDescent="0.3">
      <c r="A171" s="3">
        <f>IFERROR(SEARCH($A$1,표메인[[#This Row],[플레이 게임 장르]]),"")</f>
        <v>1</v>
      </c>
      <c r="B171" s="3" t="str">
        <f>IFERROR(SEARCH($B$1,표메인[[#This Row],[플레이 게임 장르]]),"")</f>
        <v/>
      </c>
      <c r="C171" s="3" t="str">
        <f>IFERROR(SEARCH($C$1,표메인[[#This Row],[플레이 게임 장르]]),"")</f>
        <v/>
      </c>
      <c r="D171" s="3" t="str">
        <f>IFERROR(SEARCH($D$1,표메인[[#This Row],[플레이 게임 장르]]),"")</f>
        <v/>
      </c>
      <c r="E171" s="3" t="str">
        <f>IFERROR(SEARCH($E$1,표메인[[#This Row],[플레이 게임 장르]]),"")</f>
        <v/>
      </c>
      <c r="F171" s="3" t="str">
        <f>IFERROR(SEARCH($F$1,표메인[[#This Row],[플레이 게임 장르]]),"")</f>
        <v/>
      </c>
      <c r="G171" s="3" t="str">
        <f>IFERROR(SEARCH($G$1,표메인[[#This Row],[플레이 게임 장르]]),"")</f>
        <v/>
      </c>
      <c r="H171" s="3" t="str">
        <f>IFERROR(SEARCH($H$1,표메인[[#This Row],[플레이 게임 장르]]),"")</f>
        <v/>
      </c>
      <c r="I171" s="3" t="str">
        <f>IFERROR(SEARCH($I$1,표메인[[#This Row],[플레이 게임 장르]]),"")</f>
        <v/>
      </c>
      <c r="J171" s="3" t="str">
        <f>IFERROR(SEARCH($J$1,표메인[[#This Row],[플레이 게임 장르]]),"")</f>
        <v/>
      </c>
      <c r="K171" s="3" t="str">
        <f>IFERROR(SEARCH($K$1,표메인[[#This Row],[플레이 게임 장르]]),"")</f>
        <v/>
      </c>
      <c r="L171" s="3" t="str">
        <f>IFERROR(SEARCH($L$1,표메인[[#This Row],[플레이 게임 장르]]),"")</f>
        <v/>
      </c>
      <c r="M171" s="3" t="str">
        <f>IFERROR(SEARCH($M$1,표메인[[#This Row],[플레이 게임 장르]]),"")</f>
        <v/>
      </c>
      <c r="N171" s="3" t="str">
        <f>IFERROR(SEARCH($N$1,표메인[[#This Row],[플레이 게임 장르]]),"")</f>
        <v/>
      </c>
      <c r="O171" s="3" t="str">
        <f>IFERROR(SEARCH($O$1,표메인[[#This Row],[플레이 게임 장르]]),"")</f>
        <v/>
      </c>
    </row>
    <row r="172" spans="1:15" x14ac:dyDescent="0.3">
      <c r="A172" s="3">
        <f>IFERROR(SEARCH($A$1,표메인[[#This Row],[플레이 게임 장르]]),"")</f>
        <v>1</v>
      </c>
      <c r="B172" s="3">
        <f>IFERROR(SEARCH($B$1,표메인[[#This Row],[플레이 게임 장르]]),"")</f>
        <v>6</v>
      </c>
      <c r="C172" s="3" t="str">
        <f>IFERROR(SEARCH($C$1,표메인[[#This Row],[플레이 게임 장르]]),"")</f>
        <v/>
      </c>
      <c r="D172" s="3" t="str">
        <f>IFERROR(SEARCH($D$1,표메인[[#This Row],[플레이 게임 장르]]),"")</f>
        <v/>
      </c>
      <c r="E172" s="3" t="str">
        <f>IFERROR(SEARCH($E$1,표메인[[#This Row],[플레이 게임 장르]]),"")</f>
        <v/>
      </c>
      <c r="F172" s="3" t="str">
        <f>IFERROR(SEARCH($F$1,표메인[[#This Row],[플레이 게임 장르]]),"")</f>
        <v/>
      </c>
      <c r="G172" s="3" t="str">
        <f>IFERROR(SEARCH($G$1,표메인[[#This Row],[플레이 게임 장르]]),"")</f>
        <v/>
      </c>
      <c r="H172" s="3" t="str">
        <f>IFERROR(SEARCH($H$1,표메인[[#This Row],[플레이 게임 장르]]),"")</f>
        <v/>
      </c>
      <c r="I172" s="3" t="str">
        <f>IFERROR(SEARCH($I$1,표메인[[#This Row],[플레이 게임 장르]]),"")</f>
        <v/>
      </c>
      <c r="J172" s="3" t="str">
        <f>IFERROR(SEARCH($J$1,표메인[[#This Row],[플레이 게임 장르]]),"")</f>
        <v/>
      </c>
      <c r="K172" s="3" t="str">
        <f>IFERROR(SEARCH($K$1,표메인[[#This Row],[플레이 게임 장르]]),"")</f>
        <v/>
      </c>
      <c r="L172" s="3" t="str">
        <f>IFERROR(SEARCH($L$1,표메인[[#This Row],[플레이 게임 장르]]),"")</f>
        <v/>
      </c>
      <c r="M172" s="3" t="str">
        <f>IFERROR(SEARCH($M$1,표메인[[#This Row],[플레이 게임 장르]]),"")</f>
        <v/>
      </c>
      <c r="N172" s="3" t="str">
        <f>IFERROR(SEARCH($N$1,표메인[[#This Row],[플레이 게임 장르]]),"")</f>
        <v/>
      </c>
      <c r="O172" s="3" t="str">
        <f>IFERROR(SEARCH($O$1,표메인[[#This Row],[플레이 게임 장르]]),"")</f>
        <v/>
      </c>
    </row>
    <row r="173" spans="1:15" x14ac:dyDescent="0.3">
      <c r="A173" s="3">
        <f>IFERROR(SEARCH($A$1,표메인[[#This Row],[플레이 게임 장르]]),"")</f>
        <v>1</v>
      </c>
      <c r="B173" s="3" t="str">
        <f>IFERROR(SEARCH($B$1,표메인[[#This Row],[플레이 게임 장르]]),"")</f>
        <v/>
      </c>
      <c r="C173" s="3" t="str">
        <f>IFERROR(SEARCH($C$1,표메인[[#This Row],[플레이 게임 장르]]),"")</f>
        <v/>
      </c>
      <c r="D173" s="3">
        <f>IFERROR(SEARCH($D$1,표메인[[#This Row],[플레이 게임 장르]]),"")</f>
        <v>6</v>
      </c>
      <c r="E173" s="3" t="str">
        <f>IFERROR(SEARCH($E$1,표메인[[#This Row],[플레이 게임 장르]]),"")</f>
        <v/>
      </c>
      <c r="F173" s="3" t="str">
        <f>IFERROR(SEARCH($F$1,표메인[[#This Row],[플레이 게임 장르]]),"")</f>
        <v/>
      </c>
      <c r="G173" s="3" t="str">
        <f>IFERROR(SEARCH($G$1,표메인[[#This Row],[플레이 게임 장르]]),"")</f>
        <v/>
      </c>
      <c r="H173" s="3" t="str">
        <f>IFERROR(SEARCH($H$1,표메인[[#This Row],[플레이 게임 장르]]),"")</f>
        <v/>
      </c>
      <c r="I173" s="3" t="str">
        <f>IFERROR(SEARCH($I$1,표메인[[#This Row],[플레이 게임 장르]]),"")</f>
        <v/>
      </c>
      <c r="J173" s="3" t="str">
        <f>IFERROR(SEARCH($J$1,표메인[[#This Row],[플레이 게임 장르]]),"")</f>
        <v/>
      </c>
      <c r="K173" s="3" t="str">
        <f>IFERROR(SEARCH($K$1,표메인[[#This Row],[플레이 게임 장르]]),"")</f>
        <v/>
      </c>
      <c r="L173" s="3" t="str">
        <f>IFERROR(SEARCH($L$1,표메인[[#This Row],[플레이 게임 장르]]),"")</f>
        <v/>
      </c>
      <c r="M173" s="3" t="str">
        <f>IFERROR(SEARCH($M$1,표메인[[#This Row],[플레이 게임 장르]]),"")</f>
        <v/>
      </c>
      <c r="N173" s="3" t="str">
        <f>IFERROR(SEARCH($N$1,표메인[[#This Row],[플레이 게임 장르]]),"")</f>
        <v/>
      </c>
      <c r="O173" s="3">
        <f>IFERROR(SEARCH($O$1,표메인[[#This Row],[플레이 게임 장르]]),"")</f>
        <v>11</v>
      </c>
    </row>
    <row r="174" spans="1:15" x14ac:dyDescent="0.3">
      <c r="A174" s="3">
        <f>IFERROR(SEARCH($A$1,표메인[[#This Row],[플레이 게임 장르]]),"")</f>
        <v>1</v>
      </c>
      <c r="B174" s="3" t="str">
        <f>IFERROR(SEARCH($B$1,표메인[[#This Row],[플레이 게임 장르]]),"")</f>
        <v/>
      </c>
      <c r="C174" s="3">
        <f>IFERROR(SEARCH($C$1,표메인[[#This Row],[플레이 게임 장르]]),"")</f>
        <v>6</v>
      </c>
      <c r="D174" s="3" t="str">
        <f>IFERROR(SEARCH($D$1,표메인[[#This Row],[플레이 게임 장르]]),"")</f>
        <v/>
      </c>
      <c r="E174" s="3" t="str">
        <f>IFERROR(SEARCH($E$1,표메인[[#This Row],[플레이 게임 장르]]),"")</f>
        <v/>
      </c>
      <c r="F174" s="3" t="str">
        <f>IFERROR(SEARCH($F$1,표메인[[#This Row],[플레이 게임 장르]]),"")</f>
        <v/>
      </c>
      <c r="G174" s="3" t="str">
        <f>IFERROR(SEARCH($G$1,표메인[[#This Row],[플레이 게임 장르]]),"")</f>
        <v/>
      </c>
      <c r="H174" s="3" t="str">
        <f>IFERROR(SEARCH($H$1,표메인[[#This Row],[플레이 게임 장르]]),"")</f>
        <v/>
      </c>
      <c r="I174" s="3" t="str">
        <f>IFERROR(SEARCH($I$1,표메인[[#This Row],[플레이 게임 장르]]),"")</f>
        <v/>
      </c>
      <c r="J174" s="3" t="str">
        <f>IFERROR(SEARCH($J$1,표메인[[#This Row],[플레이 게임 장르]]),"")</f>
        <v/>
      </c>
      <c r="K174" s="3" t="str">
        <f>IFERROR(SEARCH($K$1,표메인[[#This Row],[플레이 게임 장르]]),"")</f>
        <v/>
      </c>
      <c r="L174" s="3" t="str">
        <f>IFERROR(SEARCH($L$1,표메인[[#This Row],[플레이 게임 장르]]),"")</f>
        <v/>
      </c>
      <c r="M174" s="3" t="str">
        <f>IFERROR(SEARCH($M$1,표메인[[#This Row],[플레이 게임 장르]]),"")</f>
        <v/>
      </c>
      <c r="N174" s="3" t="str">
        <f>IFERROR(SEARCH($N$1,표메인[[#This Row],[플레이 게임 장르]]),"")</f>
        <v/>
      </c>
      <c r="O174" s="3" t="str">
        <f>IFERROR(SEARCH($O$1,표메인[[#This Row],[플레이 게임 장르]]),"")</f>
        <v/>
      </c>
    </row>
    <row r="175" spans="1:15" x14ac:dyDescent="0.3">
      <c r="A175" s="3">
        <f>IFERROR(SEARCH($A$1,표메인[[#This Row],[플레이 게임 장르]]),"")</f>
        <v>1</v>
      </c>
      <c r="B175" s="3">
        <f>IFERROR(SEARCH($B$1,표메인[[#This Row],[플레이 게임 장르]]),"")</f>
        <v>11</v>
      </c>
      <c r="C175" s="3">
        <f>IFERROR(SEARCH($C$1,표메인[[#This Row],[플레이 게임 장르]]),"")</f>
        <v>6</v>
      </c>
      <c r="D175" s="3" t="str">
        <f>IFERROR(SEARCH($D$1,표메인[[#This Row],[플레이 게임 장르]]),"")</f>
        <v/>
      </c>
      <c r="E175" s="3" t="str">
        <f>IFERROR(SEARCH($E$1,표메인[[#This Row],[플레이 게임 장르]]),"")</f>
        <v/>
      </c>
      <c r="F175" s="3" t="str">
        <f>IFERROR(SEARCH($F$1,표메인[[#This Row],[플레이 게임 장르]]),"")</f>
        <v/>
      </c>
      <c r="G175" s="3" t="str">
        <f>IFERROR(SEARCH($G$1,표메인[[#This Row],[플레이 게임 장르]]),"")</f>
        <v/>
      </c>
      <c r="H175" s="3" t="str">
        <f>IFERROR(SEARCH($H$1,표메인[[#This Row],[플레이 게임 장르]]),"")</f>
        <v/>
      </c>
      <c r="I175" s="3" t="str">
        <f>IFERROR(SEARCH($I$1,표메인[[#This Row],[플레이 게임 장르]]),"")</f>
        <v/>
      </c>
      <c r="J175" s="3" t="str">
        <f>IFERROR(SEARCH($J$1,표메인[[#This Row],[플레이 게임 장르]]),"")</f>
        <v/>
      </c>
      <c r="K175" s="3" t="str">
        <f>IFERROR(SEARCH($K$1,표메인[[#This Row],[플레이 게임 장르]]),"")</f>
        <v/>
      </c>
      <c r="L175" s="3" t="str">
        <f>IFERROR(SEARCH($L$1,표메인[[#This Row],[플레이 게임 장르]]),"")</f>
        <v/>
      </c>
      <c r="M175" s="3" t="str">
        <f>IFERROR(SEARCH($M$1,표메인[[#This Row],[플레이 게임 장르]]),"")</f>
        <v/>
      </c>
      <c r="N175" s="3" t="str">
        <f>IFERROR(SEARCH($N$1,표메인[[#This Row],[플레이 게임 장르]]),"")</f>
        <v/>
      </c>
      <c r="O175" s="3" t="str">
        <f>IFERROR(SEARCH($O$1,표메인[[#This Row],[플레이 게임 장르]]),"")</f>
        <v/>
      </c>
    </row>
    <row r="176" spans="1:15" x14ac:dyDescent="0.3">
      <c r="A176" s="3">
        <f>IFERROR(SEARCH($A$1,표메인[[#This Row],[플레이 게임 장르]]),"")</f>
        <v>1</v>
      </c>
      <c r="B176" s="3">
        <f>IFERROR(SEARCH($B$1,표메인[[#This Row],[플레이 게임 장르]]),"")</f>
        <v>11</v>
      </c>
      <c r="C176" s="3">
        <f>IFERROR(SEARCH($C$1,표메인[[#This Row],[플레이 게임 장르]]),"")</f>
        <v>6</v>
      </c>
      <c r="D176" s="3" t="str">
        <f>IFERROR(SEARCH($D$1,표메인[[#This Row],[플레이 게임 장르]]),"")</f>
        <v/>
      </c>
      <c r="E176" s="3" t="str">
        <f>IFERROR(SEARCH($E$1,표메인[[#This Row],[플레이 게임 장르]]),"")</f>
        <v/>
      </c>
      <c r="F176" s="3" t="str">
        <f>IFERROR(SEARCH($F$1,표메인[[#This Row],[플레이 게임 장르]]),"")</f>
        <v/>
      </c>
      <c r="G176" s="3" t="str">
        <f>IFERROR(SEARCH($G$1,표메인[[#This Row],[플레이 게임 장르]]),"")</f>
        <v/>
      </c>
      <c r="H176" s="3" t="str">
        <f>IFERROR(SEARCH($H$1,표메인[[#This Row],[플레이 게임 장르]]),"")</f>
        <v/>
      </c>
      <c r="I176" s="3" t="str">
        <f>IFERROR(SEARCH($I$1,표메인[[#This Row],[플레이 게임 장르]]),"")</f>
        <v/>
      </c>
      <c r="J176" s="3" t="str">
        <f>IFERROR(SEARCH($J$1,표메인[[#This Row],[플레이 게임 장르]]),"")</f>
        <v/>
      </c>
      <c r="K176" s="3" t="str">
        <f>IFERROR(SEARCH($K$1,표메인[[#This Row],[플레이 게임 장르]]),"")</f>
        <v/>
      </c>
      <c r="L176" s="3" t="str">
        <f>IFERROR(SEARCH($L$1,표메인[[#This Row],[플레이 게임 장르]]),"")</f>
        <v/>
      </c>
      <c r="M176" s="3" t="str">
        <f>IFERROR(SEARCH($M$1,표메인[[#This Row],[플레이 게임 장르]]),"")</f>
        <v/>
      </c>
      <c r="N176" s="3" t="str">
        <f>IFERROR(SEARCH($N$1,표메인[[#This Row],[플레이 게임 장르]]),"")</f>
        <v/>
      </c>
      <c r="O176" s="3" t="str">
        <f>IFERROR(SEARCH($O$1,표메인[[#This Row],[플레이 게임 장르]]),"")</f>
        <v/>
      </c>
    </row>
    <row r="177" spans="1:15" x14ac:dyDescent="0.3">
      <c r="A177" s="3" t="str">
        <f>IFERROR(SEARCH($A$1,표메인[[#This Row],[플레이 게임 장르]]),"")</f>
        <v/>
      </c>
      <c r="B177" s="3">
        <f>IFERROR(SEARCH($B$1,표메인[[#This Row],[플레이 게임 장르]]),"")</f>
        <v>1</v>
      </c>
      <c r="C177" s="3" t="str">
        <f>IFERROR(SEARCH($C$1,표메인[[#This Row],[플레이 게임 장르]]),"")</f>
        <v/>
      </c>
      <c r="D177" s="3" t="str">
        <f>IFERROR(SEARCH($D$1,표메인[[#This Row],[플레이 게임 장르]]),"")</f>
        <v/>
      </c>
      <c r="E177" s="3" t="str">
        <f>IFERROR(SEARCH($E$1,표메인[[#This Row],[플레이 게임 장르]]),"")</f>
        <v/>
      </c>
      <c r="F177" s="3" t="str">
        <f>IFERROR(SEARCH($F$1,표메인[[#This Row],[플레이 게임 장르]]),"")</f>
        <v/>
      </c>
      <c r="G177" s="3" t="str">
        <f>IFERROR(SEARCH($G$1,표메인[[#This Row],[플레이 게임 장르]]),"")</f>
        <v/>
      </c>
      <c r="H177" s="3" t="str">
        <f>IFERROR(SEARCH($H$1,표메인[[#This Row],[플레이 게임 장르]]),"")</f>
        <v/>
      </c>
      <c r="I177" s="3" t="str">
        <f>IFERROR(SEARCH($I$1,표메인[[#This Row],[플레이 게임 장르]]),"")</f>
        <v/>
      </c>
      <c r="J177" s="3" t="str">
        <f>IFERROR(SEARCH($J$1,표메인[[#This Row],[플레이 게임 장르]]),"")</f>
        <v/>
      </c>
      <c r="K177" s="3" t="str">
        <f>IFERROR(SEARCH($K$1,표메인[[#This Row],[플레이 게임 장르]]),"")</f>
        <v/>
      </c>
      <c r="L177" s="3" t="str">
        <f>IFERROR(SEARCH($L$1,표메인[[#This Row],[플레이 게임 장르]]),"")</f>
        <v/>
      </c>
      <c r="M177" s="3" t="str">
        <f>IFERROR(SEARCH($M$1,표메인[[#This Row],[플레이 게임 장르]]),"")</f>
        <v/>
      </c>
      <c r="N177" s="3" t="str">
        <f>IFERROR(SEARCH($N$1,표메인[[#This Row],[플레이 게임 장르]]),"")</f>
        <v/>
      </c>
      <c r="O177" s="3" t="str">
        <f>IFERROR(SEARCH($O$1,표메인[[#This Row],[플레이 게임 장르]]),"")</f>
        <v/>
      </c>
    </row>
    <row r="178" spans="1:15" x14ac:dyDescent="0.3">
      <c r="A178" s="3">
        <f>IFERROR(SEARCH($A$1,표메인[[#This Row],[플레이 게임 장르]]),"")</f>
        <v>1</v>
      </c>
      <c r="B178" s="3" t="str">
        <f>IFERROR(SEARCH($B$1,표메인[[#This Row],[플레이 게임 장르]]),"")</f>
        <v/>
      </c>
      <c r="C178" s="3" t="str">
        <f>IFERROR(SEARCH($C$1,표메인[[#This Row],[플레이 게임 장르]]),"")</f>
        <v/>
      </c>
      <c r="D178" s="3" t="str">
        <f>IFERROR(SEARCH($D$1,표메인[[#This Row],[플레이 게임 장르]]),"")</f>
        <v/>
      </c>
      <c r="E178" s="3" t="str">
        <f>IFERROR(SEARCH($E$1,표메인[[#This Row],[플레이 게임 장르]]),"")</f>
        <v/>
      </c>
      <c r="F178" s="3" t="str">
        <f>IFERROR(SEARCH($F$1,표메인[[#This Row],[플레이 게임 장르]]),"")</f>
        <v/>
      </c>
      <c r="G178" s="3" t="str">
        <f>IFERROR(SEARCH($G$1,표메인[[#This Row],[플레이 게임 장르]]),"")</f>
        <v/>
      </c>
      <c r="H178" s="3" t="str">
        <f>IFERROR(SEARCH($H$1,표메인[[#This Row],[플레이 게임 장르]]),"")</f>
        <v/>
      </c>
      <c r="I178" s="3" t="str">
        <f>IFERROR(SEARCH($I$1,표메인[[#This Row],[플레이 게임 장르]]),"")</f>
        <v/>
      </c>
      <c r="J178" s="3" t="str">
        <f>IFERROR(SEARCH($J$1,표메인[[#This Row],[플레이 게임 장르]]),"")</f>
        <v/>
      </c>
      <c r="K178" s="3" t="str">
        <f>IFERROR(SEARCH($K$1,표메인[[#This Row],[플레이 게임 장르]]),"")</f>
        <v/>
      </c>
      <c r="L178" s="3" t="str">
        <f>IFERROR(SEARCH($L$1,표메인[[#This Row],[플레이 게임 장르]]),"")</f>
        <v/>
      </c>
      <c r="M178" s="3" t="str">
        <f>IFERROR(SEARCH($M$1,표메인[[#This Row],[플레이 게임 장르]]),"")</f>
        <v/>
      </c>
      <c r="N178" s="3" t="str">
        <f>IFERROR(SEARCH($N$1,표메인[[#This Row],[플레이 게임 장르]]),"")</f>
        <v/>
      </c>
      <c r="O178" s="3" t="str">
        <f>IFERROR(SEARCH($O$1,표메인[[#This Row],[플레이 게임 장르]]),"")</f>
        <v/>
      </c>
    </row>
    <row r="179" spans="1:15" x14ac:dyDescent="0.3">
      <c r="A179" s="3">
        <f>IFERROR(SEARCH($A$1,표메인[[#This Row],[플레이 게임 장르]]),"")</f>
        <v>1</v>
      </c>
      <c r="B179" s="3">
        <f>IFERROR(SEARCH($B$1,표메인[[#This Row],[플레이 게임 장르]]),"")</f>
        <v>6</v>
      </c>
      <c r="C179" s="3" t="str">
        <f>IFERROR(SEARCH($C$1,표메인[[#This Row],[플레이 게임 장르]]),"")</f>
        <v/>
      </c>
      <c r="D179" s="3">
        <f>IFERROR(SEARCH($D$1,표메인[[#This Row],[플레이 게임 장르]]),"")</f>
        <v>11</v>
      </c>
      <c r="E179" s="3" t="str">
        <f>IFERROR(SEARCH($E$1,표메인[[#This Row],[플레이 게임 장르]]),"")</f>
        <v/>
      </c>
      <c r="F179" s="3" t="str">
        <f>IFERROR(SEARCH($F$1,표메인[[#This Row],[플레이 게임 장르]]),"")</f>
        <v/>
      </c>
      <c r="G179" s="3" t="str">
        <f>IFERROR(SEARCH($G$1,표메인[[#This Row],[플레이 게임 장르]]),"")</f>
        <v/>
      </c>
      <c r="H179" s="3" t="str">
        <f>IFERROR(SEARCH($H$1,표메인[[#This Row],[플레이 게임 장르]]),"")</f>
        <v/>
      </c>
      <c r="I179" s="3" t="str">
        <f>IFERROR(SEARCH($I$1,표메인[[#This Row],[플레이 게임 장르]]),"")</f>
        <v/>
      </c>
      <c r="J179" s="3" t="str">
        <f>IFERROR(SEARCH($J$1,표메인[[#This Row],[플레이 게임 장르]]),"")</f>
        <v/>
      </c>
      <c r="K179" s="3" t="str">
        <f>IFERROR(SEARCH($K$1,표메인[[#This Row],[플레이 게임 장르]]),"")</f>
        <v/>
      </c>
      <c r="L179" s="3" t="str">
        <f>IFERROR(SEARCH($L$1,표메인[[#This Row],[플레이 게임 장르]]),"")</f>
        <v/>
      </c>
      <c r="M179" s="3" t="str">
        <f>IFERROR(SEARCH($M$1,표메인[[#This Row],[플레이 게임 장르]]),"")</f>
        <v/>
      </c>
      <c r="N179" s="3" t="str">
        <f>IFERROR(SEARCH($N$1,표메인[[#This Row],[플레이 게임 장르]]),"")</f>
        <v/>
      </c>
      <c r="O179" s="3" t="str">
        <f>IFERROR(SEARCH($O$1,표메인[[#This Row],[플레이 게임 장르]]),"")</f>
        <v/>
      </c>
    </row>
    <row r="180" spans="1:15" x14ac:dyDescent="0.3">
      <c r="A180" s="3" t="str">
        <f>IFERROR(SEARCH($A$1,표메인[[#This Row],[플레이 게임 장르]]),"")</f>
        <v/>
      </c>
      <c r="B180" s="3" t="str">
        <f>IFERROR(SEARCH($B$1,표메인[[#This Row],[플레이 게임 장르]]),"")</f>
        <v/>
      </c>
      <c r="C180" s="3">
        <f>IFERROR(SEARCH($C$1,표메인[[#This Row],[플레이 게임 장르]]),"")</f>
        <v>1</v>
      </c>
      <c r="D180" s="3" t="str">
        <f>IFERROR(SEARCH($D$1,표메인[[#This Row],[플레이 게임 장르]]),"")</f>
        <v/>
      </c>
      <c r="E180" s="3" t="str">
        <f>IFERROR(SEARCH($E$1,표메인[[#This Row],[플레이 게임 장르]]),"")</f>
        <v/>
      </c>
      <c r="F180" s="3" t="str">
        <f>IFERROR(SEARCH($F$1,표메인[[#This Row],[플레이 게임 장르]]),"")</f>
        <v/>
      </c>
      <c r="G180" s="3" t="str">
        <f>IFERROR(SEARCH($G$1,표메인[[#This Row],[플레이 게임 장르]]),"")</f>
        <v/>
      </c>
      <c r="H180" s="3" t="str">
        <f>IFERROR(SEARCH($H$1,표메인[[#This Row],[플레이 게임 장르]]),"")</f>
        <v/>
      </c>
      <c r="I180" s="3" t="str">
        <f>IFERROR(SEARCH($I$1,표메인[[#This Row],[플레이 게임 장르]]),"")</f>
        <v/>
      </c>
      <c r="J180" s="3" t="str">
        <f>IFERROR(SEARCH($J$1,표메인[[#This Row],[플레이 게임 장르]]),"")</f>
        <v/>
      </c>
      <c r="K180" s="3" t="str">
        <f>IFERROR(SEARCH($K$1,표메인[[#This Row],[플레이 게임 장르]]),"")</f>
        <v/>
      </c>
      <c r="L180" s="3" t="str">
        <f>IFERROR(SEARCH($L$1,표메인[[#This Row],[플레이 게임 장르]]),"")</f>
        <v/>
      </c>
      <c r="M180" s="3" t="str">
        <f>IFERROR(SEARCH($M$1,표메인[[#This Row],[플레이 게임 장르]]),"")</f>
        <v/>
      </c>
      <c r="N180" s="3" t="str">
        <f>IFERROR(SEARCH($N$1,표메인[[#This Row],[플레이 게임 장르]]),"")</f>
        <v/>
      </c>
      <c r="O180" s="3" t="str">
        <f>IFERROR(SEARCH($O$1,표메인[[#This Row],[플레이 게임 장르]]),"")</f>
        <v/>
      </c>
    </row>
    <row r="181" spans="1:15" x14ac:dyDescent="0.3">
      <c r="A181" s="3" t="str">
        <f>IFERROR(SEARCH($A$1,표메인[[#This Row],[플레이 게임 장르]]),"")</f>
        <v/>
      </c>
      <c r="B181" s="3" t="str">
        <f>IFERROR(SEARCH($B$1,표메인[[#This Row],[플레이 게임 장르]]),"")</f>
        <v/>
      </c>
      <c r="C181" s="3" t="str">
        <f>IFERROR(SEARCH($C$1,표메인[[#This Row],[플레이 게임 장르]]),"")</f>
        <v/>
      </c>
      <c r="D181" s="3" t="str">
        <f>IFERROR(SEARCH($D$1,표메인[[#This Row],[플레이 게임 장르]]),"")</f>
        <v/>
      </c>
      <c r="E181" s="3" t="str">
        <f>IFERROR(SEARCH($E$1,표메인[[#This Row],[플레이 게임 장르]]),"")</f>
        <v/>
      </c>
      <c r="F181" s="3" t="str">
        <f>IFERROR(SEARCH($F$1,표메인[[#This Row],[플레이 게임 장르]]),"")</f>
        <v/>
      </c>
      <c r="G181" s="3" t="str">
        <f>IFERROR(SEARCH($G$1,표메인[[#This Row],[플레이 게임 장르]]),"")</f>
        <v/>
      </c>
      <c r="H181" s="3" t="str">
        <f>IFERROR(SEARCH($H$1,표메인[[#This Row],[플레이 게임 장르]]),"")</f>
        <v/>
      </c>
      <c r="I181" s="3" t="str">
        <f>IFERROR(SEARCH($I$1,표메인[[#This Row],[플레이 게임 장르]]),"")</f>
        <v/>
      </c>
      <c r="J181" s="3" t="str">
        <f>IFERROR(SEARCH($J$1,표메인[[#This Row],[플레이 게임 장르]]),"")</f>
        <v/>
      </c>
      <c r="K181" s="3" t="str">
        <f>IFERROR(SEARCH($K$1,표메인[[#This Row],[플레이 게임 장르]]),"")</f>
        <v/>
      </c>
      <c r="L181" s="3" t="str">
        <f>IFERROR(SEARCH($L$1,표메인[[#This Row],[플레이 게임 장르]]),"")</f>
        <v/>
      </c>
      <c r="M181" s="3" t="str">
        <f>IFERROR(SEARCH($M$1,표메인[[#This Row],[플레이 게임 장르]]),"")</f>
        <v/>
      </c>
      <c r="N181" s="3" t="str">
        <f>IFERROR(SEARCH($N$1,표메인[[#This Row],[플레이 게임 장르]]),"")</f>
        <v/>
      </c>
      <c r="O181" s="3" t="str">
        <f>IFERROR(SEARCH($O$1,표메인[[#This Row],[플레이 게임 장르]]),"")</f>
        <v/>
      </c>
    </row>
    <row r="182" spans="1:15" x14ac:dyDescent="0.3">
      <c r="A182" s="3">
        <f>IFERROR(SEARCH($A$1,표메인[[#This Row],[플레이 게임 장르]]),"")</f>
        <v>1</v>
      </c>
      <c r="B182" s="3" t="str">
        <f>IFERROR(SEARCH($B$1,표메인[[#This Row],[플레이 게임 장르]]),"")</f>
        <v/>
      </c>
      <c r="C182" s="3" t="str">
        <f>IFERROR(SEARCH($C$1,표메인[[#This Row],[플레이 게임 장르]]),"")</f>
        <v/>
      </c>
      <c r="D182" s="3" t="str">
        <f>IFERROR(SEARCH($D$1,표메인[[#This Row],[플레이 게임 장르]]),"")</f>
        <v/>
      </c>
      <c r="E182" s="3" t="str">
        <f>IFERROR(SEARCH($E$1,표메인[[#This Row],[플레이 게임 장르]]),"")</f>
        <v/>
      </c>
      <c r="F182" s="3" t="str">
        <f>IFERROR(SEARCH($F$1,표메인[[#This Row],[플레이 게임 장르]]),"")</f>
        <v/>
      </c>
      <c r="G182" s="3" t="str">
        <f>IFERROR(SEARCH($G$1,표메인[[#This Row],[플레이 게임 장르]]),"")</f>
        <v/>
      </c>
      <c r="H182" s="3" t="str">
        <f>IFERROR(SEARCH($H$1,표메인[[#This Row],[플레이 게임 장르]]),"")</f>
        <v/>
      </c>
      <c r="I182" s="3" t="str">
        <f>IFERROR(SEARCH($I$1,표메인[[#This Row],[플레이 게임 장르]]),"")</f>
        <v/>
      </c>
      <c r="J182" s="3" t="str">
        <f>IFERROR(SEARCH($J$1,표메인[[#This Row],[플레이 게임 장르]]),"")</f>
        <v/>
      </c>
      <c r="K182" s="3" t="str">
        <f>IFERROR(SEARCH($K$1,표메인[[#This Row],[플레이 게임 장르]]),"")</f>
        <v/>
      </c>
      <c r="L182" s="3" t="str">
        <f>IFERROR(SEARCH($L$1,표메인[[#This Row],[플레이 게임 장르]]),"")</f>
        <v/>
      </c>
      <c r="M182" s="3" t="str">
        <f>IFERROR(SEARCH($M$1,표메인[[#This Row],[플레이 게임 장르]]),"")</f>
        <v/>
      </c>
      <c r="N182" s="3" t="str">
        <f>IFERROR(SEARCH($N$1,표메인[[#This Row],[플레이 게임 장르]]),"")</f>
        <v/>
      </c>
      <c r="O182" s="3" t="str">
        <f>IFERROR(SEARCH($O$1,표메인[[#This Row],[플레이 게임 장르]]),"")</f>
        <v/>
      </c>
    </row>
    <row r="183" spans="1:15" x14ac:dyDescent="0.3">
      <c r="A183" s="3">
        <f>IFERROR(SEARCH($A$1,표메인[[#This Row],[플레이 게임 장르]]),"")</f>
        <v>1</v>
      </c>
      <c r="B183" s="3" t="str">
        <f>IFERROR(SEARCH($B$1,표메인[[#This Row],[플레이 게임 장르]]),"")</f>
        <v/>
      </c>
      <c r="C183" s="3" t="str">
        <f>IFERROR(SEARCH($C$1,표메인[[#This Row],[플레이 게임 장르]]),"")</f>
        <v/>
      </c>
      <c r="D183" s="3" t="str">
        <f>IFERROR(SEARCH($D$1,표메인[[#This Row],[플레이 게임 장르]]),"")</f>
        <v/>
      </c>
      <c r="E183" s="3" t="str">
        <f>IFERROR(SEARCH($E$1,표메인[[#This Row],[플레이 게임 장르]]),"")</f>
        <v/>
      </c>
      <c r="F183" s="3" t="str">
        <f>IFERROR(SEARCH($F$1,표메인[[#This Row],[플레이 게임 장르]]),"")</f>
        <v/>
      </c>
      <c r="G183" s="3" t="str">
        <f>IFERROR(SEARCH($G$1,표메인[[#This Row],[플레이 게임 장르]]),"")</f>
        <v/>
      </c>
      <c r="H183" s="3" t="str">
        <f>IFERROR(SEARCH($H$1,표메인[[#This Row],[플레이 게임 장르]]),"")</f>
        <v/>
      </c>
      <c r="I183" s="3" t="str">
        <f>IFERROR(SEARCH($I$1,표메인[[#This Row],[플레이 게임 장르]]),"")</f>
        <v/>
      </c>
      <c r="J183" s="3" t="str">
        <f>IFERROR(SEARCH($J$1,표메인[[#This Row],[플레이 게임 장르]]),"")</f>
        <v/>
      </c>
      <c r="K183" s="3" t="str">
        <f>IFERROR(SEARCH($K$1,표메인[[#This Row],[플레이 게임 장르]]),"")</f>
        <v/>
      </c>
      <c r="L183" s="3" t="str">
        <f>IFERROR(SEARCH($L$1,표메인[[#This Row],[플레이 게임 장르]]),"")</f>
        <v/>
      </c>
      <c r="M183" s="3" t="str">
        <f>IFERROR(SEARCH($M$1,표메인[[#This Row],[플레이 게임 장르]]),"")</f>
        <v/>
      </c>
      <c r="N183" s="3" t="str">
        <f>IFERROR(SEARCH($N$1,표메인[[#This Row],[플레이 게임 장르]]),"")</f>
        <v/>
      </c>
      <c r="O183" s="3" t="str">
        <f>IFERROR(SEARCH($O$1,표메인[[#This Row],[플레이 게임 장르]]),"")</f>
        <v/>
      </c>
    </row>
    <row r="184" spans="1:15" x14ac:dyDescent="0.3">
      <c r="A184" s="3">
        <f>IFERROR(SEARCH($A$1,표메인[[#This Row],[플레이 게임 장르]]),"")</f>
        <v>1</v>
      </c>
      <c r="B184" s="3" t="str">
        <f>IFERROR(SEARCH($B$1,표메인[[#This Row],[플레이 게임 장르]]),"")</f>
        <v/>
      </c>
      <c r="C184" s="3" t="str">
        <f>IFERROR(SEARCH($C$1,표메인[[#This Row],[플레이 게임 장르]]),"")</f>
        <v/>
      </c>
      <c r="D184" s="3" t="str">
        <f>IFERROR(SEARCH($D$1,표메인[[#This Row],[플레이 게임 장르]]),"")</f>
        <v/>
      </c>
      <c r="E184" s="3" t="str">
        <f>IFERROR(SEARCH($E$1,표메인[[#This Row],[플레이 게임 장르]]),"")</f>
        <v/>
      </c>
      <c r="F184" s="3" t="str">
        <f>IFERROR(SEARCH($F$1,표메인[[#This Row],[플레이 게임 장르]]),"")</f>
        <v/>
      </c>
      <c r="G184" s="3" t="str">
        <f>IFERROR(SEARCH($G$1,표메인[[#This Row],[플레이 게임 장르]]),"")</f>
        <v/>
      </c>
      <c r="H184" s="3" t="str">
        <f>IFERROR(SEARCH($H$1,표메인[[#This Row],[플레이 게임 장르]]),"")</f>
        <v/>
      </c>
      <c r="I184" s="3" t="str">
        <f>IFERROR(SEARCH($I$1,표메인[[#This Row],[플레이 게임 장르]]),"")</f>
        <v/>
      </c>
      <c r="J184" s="3" t="str">
        <f>IFERROR(SEARCH($J$1,표메인[[#This Row],[플레이 게임 장르]]),"")</f>
        <v/>
      </c>
      <c r="K184" s="3" t="str">
        <f>IFERROR(SEARCH($K$1,표메인[[#This Row],[플레이 게임 장르]]),"")</f>
        <v/>
      </c>
      <c r="L184" s="3" t="str">
        <f>IFERROR(SEARCH($L$1,표메인[[#This Row],[플레이 게임 장르]]),"")</f>
        <v/>
      </c>
      <c r="M184" s="3" t="str">
        <f>IFERROR(SEARCH($M$1,표메인[[#This Row],[플레이 게임 장르]]),"")</f>
        <v/>
      </c>
      <c r="N184" s="3" t="str">
        <f>IFERROR(SEARCH($N$1,표메인[[#This Row],[플레이 게임 장르]]),"")</f>
        <v/>
      </c>
      <c r="O184" s="3" t="str">
        <f>IFERROR(SEARCH($O$1,표메인[[#This Row],[플레이 게임 장르]]),"")</f>
        <v/>
      </c>
    </row>
    <row r="185" spans="1:15" x14ac:dyDescent="0.3">
      <c r="A185" s="3" t="str">
        <f>IFERROR(SEARCH($A$1,표메인[[#This Row],[플레이 게임 장르]]),"")</f>
        <v/>
      </c>
      <c r="B185" s="3" t="str">
        <f>IFERROR(SEARCH($B$1,표메인[[#This Row],[플레이 게임 장르]]),"")</f>
        <v/>
      </c>
      <c r="C185" s="3">
        <f>IFERROR(SEARCH($C$1,표메인[[#This Row],[플레이 게임 장르]]),"")</f>
        <v>1</v>
      </c>
      <c r="D185" s="3" t="str">
        <f>IFERROR(SEARCH($D$1,표메인[[#This Row],[플레이 게임 장르]]),"")</f>
        <v/>
      </c>
      <c r="E185" s="3" t="str">
        <f>IFERROR(SEARCH($E$1,표메인[[#This Row],[플레이 게임 장르]]),"")</f>
        <v/>
      </c>
      <c r="F185" s="3" t="str">
        <f>IFERROR(SEARCH($F$1,표메인[[#This Row],[플레이 게임 장르]]),"")</f>
        <v/>
      </c>
      <c r="G185" s="3" t="str">
        <f>IFERROR(SEARCH($G$1,표메인[[#This Row],[플레이 게임 장르]]),"")</f>
        <v/>
      </c>
      <c r="H185" s="3" t="str">
        <f>IFERROR(SEARCH($H$1,표메인[[#This Row],[플레이 게임 장르]]),"")</f>
        <v/>
      </c>
      <c r="I185" s="3" t="str">
        <f>IFERROR(SEARCH($I$1,표메인[[#This Row],[플레이 게임 장르]]),"")</f>
        <v/>
      </c>
      <c r="J185" s="3" t="str">
        <f>IFERROR(SEARCH($J$1,표메인[[#This Row],[플레이 게임 장르]]),"")</f>
        <v/>
      </c>
      <c r="K185" s="3" t="str">
        <f>IFERROR(SEARCH($K$1,표메인[[#This Row],[플레이 게임 장르]]),"")</f>
        <v/>
      </c>
      <c r="L185" s="3" t="str">
        <f>IFERROR(SEARCH($L$1,표메인[[#This Row],[플레이 게임 장르]]),"")</f>
        <v/>
      </c>
      <c r="M185" s="3" t="str">
        <f>IFERROR(SEARCH($M$1,표메인[[#This Row],[플레이 게임 장르]]),"")</f>
        <v/>
      </c>
      <c r="N185" s="3" t="str">
        <f>IFERROR(SEARCH($N$1,표메인[[#This Row],[플레이 게임 장르]]),"")</f>
        <v/>
      </c>
      <c r="O185" s="3" t="str">
        <f>IFERROR(SEARCH($O$1,표메인[[#This Row],[플레이 게임 장르]]),"")</f>
        <v/>
      </c>
    </row>
    <row r="186" spans="1:15" x14ac:dyDescent="0.3">
      <c r="A186" s="3">
        <f>IFERROR(SEARCH($A$1,표메인[[#This Row],[플레이 게임 장르]]),"")</f>
        <v>1</v>
      </c>
      <c r="B186" s="3" t="str">
        <f>IFERROR(SEARCH($B$1,표메인[[#This Row],[플레이 게임 장르]]),"")</f>
        <v/>
      </c>
      <c r="C186" s="3" t="str">
        <f>IFERROR(SEARCH($C$1,표메인[[#This Row],[플레이 게임 장르]]),"")</f>
        <v/>
      </c>
      <c r="D186" s="3" t="str">
        <f>IFERROR(SEARCH($D$1,표메인[[#This Row],[플레이 게임 장르]]),"")</f>
        <v/>
      </c>
      <c r="E186" s="3" t="str">
        <f>IFERROR(SEARCH($E$1,표메인[[#This Row],[플레이 게임 장르]]),"")</f>
        <v/>
      </c>
      <c r="F186" s="3" t="str">
        <f>IFERROR(SEARCH($F$1,표메인[[#This Row],[플레이 게임 장르]]),"")</f>
        <v/>
      </c>
      <c r="G186" s="3" t="str">
        <f>IFERROR(SEARCH($G$1,표메인[[#This Row],[플레이 게임 장르]]),"")</f>
        <v/>
      </c>
      <c r="H186" s="3" t="str">
        <f>IFERROR(SEARCH($H$1,표메인[[#This Row],[플레이 게임 장르]]),"")</f>
        <v/>
      </c>
      <c r="I186" s="3" t="str">
        <f>IFERROR(SEARCH($I$1,표메인[[#This Row],[플레이 게임 장르]]),"")</f>
        <v/>
      </c>
      <c r="J186" s="3" t="str">
        <f>IFERROR(SEARCH($J$1,표메인[[#This Row],[플레이 게임 장르]]),"")</f>
        <v/>
      </c>
      <c r="K186" s="3" t="str">
        <f>IFERROR(SEARCH($K$1,표메인[[#This Row],[플레이 게임 장르]]),"")</f>
        <v/>
      </c>
      <c r="L186" s="3" t="str">
        <f>IFERROR(SEARCH($L$1,표메인[[#This Row],[플레이 게임 장르]]),"")</f>
        <v/>
      </c>
      <c r="M186" s="3" t="str">
        <f>IFERROR(SEARCH($M$1,표메인[[#This Row],[플레이 게임 장르]]),"")</f>
        <v/>
      </c>
      <c r="N186" s="3" t="str">
        <f>IFERROR(SEARCH($N$1,표메인[[#This Row],[플레이 게임 장르]]),"")</f>
        <v/>
      </c>
      <c r="O186" s="3" t="str">
        <f>IFERROR(SEARCH($O$1,표메인[[#This Row],[플레이 게임 장르]]),"")</f>
        <v/>
      </c>
    </row>
    <row r="187" spans="1:15" x14ac:dyDescent="0.3">
      <c r="A187" s="3" t="str">
        <f>IFERROR(SEARCH($A$1,표메인[[#This Row],[플레이 게임 장르]]),"")</f>
        <v/>
      </c>
      <c r="B187" s="3" t="str">
        <f>IFERROR(SEARCH($B$1,표메인[[#This Row],[플레이 게임 장르]]),"")</f>
        <v/>
      </c>
      <c r="C187" s="3">
        <f>IFERROR(SEARCH($C$1,표메인[[#This Row],[플레이 게임 장르]]),"")</f>
        <v>1</v>
      </c>
      <c r="D187" s="3" t="str">
        <f>IFERROR(SEARCH($D$1,표메인[[#This Row],[플레이 게임 장르]]),"")</f>
        <v/>
      </c>
      <c r="E187" s="3" t="str">
        <f>IFERROR(SEARCH($E$1,표메인[[#This Row],[플레이 게임 장르]]),"")</f>
        <v/>
      </c>
      <c r="F187" s="3" t="str">
        <f>IFERROR(SEARCH($F$1,표메인[[#This Row],[플레이 게임 장르]]),"")</f>
        <v/>
      </c>
      <c r="G187" s="3" t="str">
        <f>IFERROR(SEARCH($G$1,표메인[[#This Row],[플레이 게임 장르]]),"")</f>
        <v/>
      </c>
      <c r="H187" s="3" t="str">
        <f>IFERROR(SEARCH($H$1,표메인[[#This Row],[플레이 게임 장르]]),"")</f>
        <v/>
      </c>
      <c r="I187" s="3" t="str">
        <f>IFERROR(SEARCH($I$1,표메인[[#This Row],[플레이 게임 장르]]),"")</f>
        <v/>
      </c>
      <c r="J187" s="3" t="str">
        <f>IFERROR(SEARCH($J$1,표메인[[#This Row],[플레이 게임 장르]]),"")</f>
        <v/>
      </c>
      <c r="K187" s="3" t="str">
        <f>IFERROR(SEARCH($K$1,표메인[[#This Row],[플레이 게임 장르]]),"")</f>
        <v/>
      </c>
      <c r="L187" s="3" t="str">
        <f>IFERROR(SEARCH($L$1,표메인[[#This Row],[플레이 게임 장르]]),"")</f>
        <v/>
      </c>
      <c r="M187" s="3" t="str">
        <f>IFERROR(SEARCH($M$1,표메인[[#This Row],[플레이 게임 장르]]),"")</f>
        <v/>
      </c>
      <c r="N187" s="3" t="str">
        <f>IFERROR(SEARCH($N$1,표메인[[#This Row],[플레이 게임 장르]]),"")</f>
        <v/>
      </c>
      <c r="O187" s="3" t="str">
        <f>IFERROR(SEARCH($O$1,표메인[[#This Row],[플레이 게임 장르]]),"")</f>
        <v/>
      </c>
    </row>
    <row r="188" spans="1:15" x14ac:dyDescent="0.3">
      <c r="A188" s="3">
        <f>IFERROR(SEARCH($A$1,표메인[[#This Row],[플레이 게임 장르]]),"")</f>
        <v>1</v>
      </c>
      <c r="B188" s="3" t="str">
        <f>IFERROR(SEARCH($B$1,표메인[[#This Row],[플레이 게임 장르]]),"")</f>
        <v/>
      </c>
      <c r="C188" s="3" t="str">
        <f>IFERROR(SEARCH($C$1,표메인[[#This Row],[플레이 게임 장르]]),"")</f>
        <v/>
      </c>
      <c r="D188" s="3" t="str">
        <f>IFERROR(SEARCH($D$1,표메인[[#This Row],[플레이 게임 장르]]),"")</f>
        <v/>
      </c>
      <c r="E188" s="3" t="str">
        <f>IFERROR(SEARCH($E$1,표메인[[#This Row],[플레이 게임 장르]]),"")</f>
        <v/>
      </c>
      <c r="F188" s="3" t="str">
        <f>IFERROR(SEARCH($F$1,표메인[[#This Row],[플레이 게임 장르]]),"")</f>
        <v/>
      </c>
      <c r="G188" s="3" t="str">
        <f>IFERROR(SEARCH($G$1,표메인[[#This Row],[플레이 게임 장르]]),"")</f>
        <v/>
      </c>
      <c r="H188" s="3" t="str">
        <f>IFERROR(SEARCH($H$1,표메인[[#This Row],[플레이 게임 장르]]),"")</f>
        <v/>
      </c>
      <c r="I188" s="3" t="str">
        <f>IFERROR(SEARCH($I$1,표메인[[#This Row],[플레이 게임 장르]]),"")</f>
        <v/>
      </c>
      <c r="J188" s="3" t="str">
        <f>IFERROR(SEARCH($J$1,표메인[[#This Row],[플레이 게임 장르]]),"")</f>
        <v/>
      </c>
      <c r="K188" s="3" t="str">
        <f>IFERROR(SEARCH($K$1,표메인[[#This Row],[플레이 게임 장르]]),"")</f>
        <v/>
      </c>
      <c r="L188" s="3" t="str">
        <f>IFERROR(SEARCH($L$1,표메인[[#This Row],[플레이 게임 장르]]),"")</f>
        <v/>
      </c>
      <c r="M188" s="3" t="str">
        <f>IFERROR(SEARCH($M$1,표메인[[#This Row],[플레이 게임 장르]]),"")</f>
        <v/>
      </c>
      <c r="N188" s="3" t="str">
        <f>IFERROR(SEARCH($N$1,표메인[[#This Row],[플레이 게임 장르]]),"")</f>
        <v/>
      </c>
      <c r="O188" s="3" t="str">
        <f>IFERROR(SEARCH($O$1,표메인[[#This Row],[플레이 게임 장르]]),"")</f>
        <v/>
      </c>
    </row>
    <row r="189" spans="1:15" x14ac:dyDescent="0.3">
      <c r="A189" s="3">
        <f>IFERROR(SEARCH($A$1,표메인[[#This Row],[플레이 게임 장르]]),"")</f>
        <v>1</v>
      </c>
      <c r="B189" s="3" t="str">
        <f>IFERROR(SEARCH($B$1,표메인[[#This Row],[플레이 게임 장르]]),"")</f>
        <v/>
      </c>
      <c r="C189" s="3" t="str">
        <f>IFERROR(SEARCH($C$1,표메인[[#This Row],[플레이 게임 장르]]),"")</f>
        <v/>
      </c>
      <c r="D189" s="3" t="str">
        <f>IFERROR(SEARCH($D$1,표메인[[#This Row],[플레이 게임 장르]]),"")</f>
        <v/>
      </c>
      <c r="E189" s="3" t="str">
        <f>IFERROR(SEARCH($E$1,표메인[[#This Row],[플레이 게임 장르]]),"")</f>
        <v/>
      </c>
      <c r="F189" s="3" t="str">
        <f>IFERROR(SEARCH($F$1,표메인[[#This Row],[플레이 게임 장르]]),"")</f>
        <v/>
      </c>
      <c r="G189" s="3" t="str">
        <f>IFERROR(SEARCH($G$1,표메인[[#This Row],[플레이 게임 장르]]),"")</f>
        <v/>
      </c>
      <c r="H189" s="3" t="str">
        <f>IFERROR(SEARCH($H$1,표메인[[#This Row],[플레이 게임 장르]]),"")</f>
        <v/>
      </c>
      <c r="I189" s="3" t="str">
        <f>IFERROR(SEARCH($I$1,표메인[[#This Row],[플레이 게임 장르]]),"")</f>
        <v/>
      </c>
      <c r="J189" s="3" t="str">
        <f>IFERROR(SEARCH($J$1,표메인[[#This Row],[플레이 게임 장르]]),"")</f>
        <v/>
      </c>
      <c r="K189" s="3" t="str">
        <f>IFERROR(SEARCH($K$1,표메인[[#This Row],[플레이 게임 장르]]),"")</f>
        <v/>
      </c>
      <c r="L189" s="3" t="str">
        <f>IFERROR(SEARCH($L$1,표메인[[#This Row],[플레이 게임 장르]]),"")</f>
        <v/>
      </c>
      <c r="M189" s="3" t="str">
        <f>IFERROR(SEARCH($M$1,표메인[[#This Row],[플레이 게임 장르]]),"")</f>
        <v/>
      </c>
      <c r="N189" s="3" t="str">
        <f>IFERROR(SEARCH($N$1,표메인[[#This Row],[플레이 게임 장르]]),"")</f>
        <v/>
      </c>
      <c r="O189" s="3" t="str">
        <f>IFERROR(SEARCH($O$1,표메인[[#This Row],[플레이 게임 장르]]),"")</f>
        <v/>
      </c>
    </row>
    <row r="190" spans="1:15" x14ac:dyDescent="0.3">
      <c r="A190" s="3" t="str">
        <f>IFERROR(SEARCH($A$1,표메인[[#This Row],[플레이 게임 장르]]),"")</f>
        <v/>
      </c>
      <c r="B190" s="3" t="str">
        <f>IFERROR(SEARCH($B$1,표메인[[#This Row],[플레이 게임 장르]]),"")</f>
        <v/>
      </c>
      <c r="C190" s="3">
        <f>IFERROR(SEARCH($C$1,표메인[[#This Row],[플레이 게임 장르]]),"")</f>
        <v>1</v>
      </c>
      <c r="D190" s="3" t="str">
        <f>IFERROR(SEARCH($D$1,표메인[[#This Row],[플레이 게임 장르]]),"")</f>
        <v/>
      </c>
      <c r="E190" s="3" t="str">
        <f>IFERROR(SEARCH($E$1,표메인[[#This Row],[플레이 게임 장르]]),"")</f>
        <v/>
      </c>
      <c r="F190" s="3" t="str">
        <f>IFERROR(SEARCH($F$1,표메인[[#This Row],[플레이 게임 장르]]),"")</f>
        <v/>
      </c>
      <c r="G190" s="3" t="str">
        <f>IFERROR(SEARCH($G$1,표메인[[#This Row],[플레이 게임 장르]]),"")</f>
        <v/>
      </c>
      <c r="H190" s="3" t="str">
        <f>IFERROR(SEARCH($H$1,표메인[[#This Row],[플레이 게임 장르]]),"")</f>
        <v/>
      </c>
      <c r="I190" s="3" t="str">
        <f>IFERROR(SEARCH($I$1,표메인[[#This Row],[플레이 게임 장르]]),"")</f>
        <v/>
      </c>
      <c r="J190" s="3" t="str">
        <f>IFERROR(SEARCH($J$1,표메인[[#This Row],[플레이 게임 장르]]),"")</f>
        <v/>
      </c>
      <c r="K190" s="3" t="str">
        <f>IFERROR(SEARCH($K$1,표메인[[#This Row],[플레이 게임 장르]]),"")</f>
        <v/>
      </c>
      <c r="L190" s="3" t="str">
        <f>IFERROR(SEARCH($L$1,표메인[[#This Row],[플레이 게임 장르]]),"")</f>
        <v/>
      </c>
      <c r="M190" s="3" t="str">
        <f>IFERROR(SEARCH($M$1,표메인[[#This Row],[플레이 게임 장르]]),"")</f>
        <v/>
      </c>
      <c r="N190" s="3" t="str">
        <f>IFERROR(SEARCH($N$1,표메인[[#This Row],[플레이 게임 장르]]),"")</f>
        <v/>
      </c>
      <c r="O190" s="3" t="str">
        <f>IFERROR(SEARCH($O$1,표메인[[#This Row],[플레이 게임 장르]]),"")</f>
        <v/>
      </c>
    </row>
    <row r="191" spans="1:15" x14ac:dyDescent="0.3">
      <c r="A191" s="3" t="str">
        <f>IFERROR(SEARCH($A$1,표메인[[#This Row],[플레이 게임 장르]]),"")</f>
        <v/>
      </c>
      <c r="B191" s="3">
        <f>IFERROR(SEARCH($B$1,표메인[[#This Row],[플레이 게임 장르]]),"")</f>
        <v>6</v>
      </c>
      <c r="C191" s="3">
        <f>IFERROR(SEARCH($C$1,표메인[[#This Row],[플레이 게임 장르]]),"")</f>
        <v>1</v>
      </c>
      <c r="D191" s="3" t="str">
        <f>IFERROR(SEARCH($D$1,표메인[[#This Row],[플레이 게임 장르]]),"")</f>
        <v/>
      </c>
      <c r="E191" s="3" t="str">
        <f>IFERROR(SEARCH($E$1,표메인[[#This Row],[플레이 게임 장르]]),"")</f>
        <v/>
      </c>
      <c r="F191" s="3" t="str">
        <f>IFERROR(SEARCH($F$1,표메인[[#This Row],[플레이 게임 장르]]),"")</f>
        <v/>
      </c>
      <c r="G191" s="3" t="str">
        <f>IFERROR(SEARCH($G$1,표메인[[#This Row],[플레이 게임 장르]]),"")</f>
        <v/>
      </c>
      <c r="H191" s="3" t="str">
        <f>IFERROR(SEARCH($H$1,표메인[[#This Row],[플레이 게임 장르]]),"")</f>
        <v/>
      </c>
      <c r="I191" s="3" t="str">
        <f>IFERROR(SEARCH($I$1,표메인[[#This Row],[플레이 게임 장르]]),"")</f>
        <v/>
      </c>
      <c r="J191" s="3" t="str">
        <f>IFERROR(SEARCH($J$1,표메인[[#This Row],[플레이 게임 장르]]),"")</f>
        <v/>
      </c>
      <c r="K191" s="3" t="str">
        <f>IFERROR(SEARCH($K$1,표메인[[#This Row],[플레이 게임 장르]]),"")</f>
        <v/>
      </c>
      <c r="L191" s="3" t="str">
        <f>IFERROR(SEARCH($L$1,표메인[[#This Row],[플레이 게임 장르]]),"")</f>
        <v/>
      </c>
      <c r="M191" s="3" t="str">
        <f>IFERROR(SEARCH($M$1,표메인[[#This Row],[플레이 게임 장르]]),"")</f>
        <v/>
      </c>
      <c r="N191" s="3" t="str">
        <f>IFERROR(SEARCH($N$1,표메인[[#This Row],[플레이 게임 장르]]),"")</f>
        <v/>
      </c>
      <c r="O191" s="3" t="str">
        <f>IFERROR(SEARCH($O$1,표메인[[#This Row],[플레이 게임 장르]]),"")</f>
        <v/>
      </c>
    </row>
    <row r="192" spans="1:15" x14ac:dyDescent="0.3">
      <c r="A192" s="3" t="str">
        <f>IFERROR(SEARCH($A$1,표메인[[#This Row],[플레이 게임 장르]]),"")</f>
        <v/>
      </c>
      <c r="B192" s="3">
        <f>IFERROR(SEARCH($B$1,표메인[[#This Row],[플레이 게임 장르]]),"")</f>
        <v>6</v>
      </c>
      <c r="C192" s="3">
        <f>IFERROR(SEARCH($C$1,표메인[[#This Row],[플레이 게임 장르]]),"")</f>
        <v>1</v>
      </c>
      <c r="D192" s="3" t="str">
        <f>IFERROR(SEARCH($D$1,표메인[[#This Row],[플레이 게임 장르]]),"")</f>
        <v/>
      </c>
      <c r="E192" s="3" t="str">
        <f>IFERROR(SEARCH($E$1,표메인[[#This Row],[플레이 게임 장르]]),"")</f>
        <v/>
      </c>
      <c r="F192" s="3">
        <f>IFERROR(SEARCH($F$1,표메인[[#This Row],[플레이 게임 장르]]),"")</f>
        <v>11</v>
      </c>
      <c r="G192" s="3" t="str">
        <f>IFERROR(SEARCH($G$1,표메인[[#This Row],[플레이 게임 장르]]),"")</f>
        <v/>
      </c>
      <c r="H192" s="3" t="str">
        <f>IFERROR(SEARCH($H$1,표메인[[#This Row],[플레이 게임 장르]]),"")</f>
        <v/>
      </c>
      <c r="I192" s="3" t="str">
        <f>IFERROR(SEARCH($I$1,표메인[[#This Row],[플레이 게임 장르]]),"")</f>
        <v/>
      </c>
      <c r="J192" s="3" t="str">
        <f>IFERROR(SEARCH($J$1,표메인[[#This Row],[플레이 게임 장르]]),"")</f>
        <v/>
      </c>
      <c r="K192" s="3" t="str">
        <f>IFERROR(SEARCH($K$1,표메인[[#This Row],[플레이 게임 장르]]),"")</f>
        <v/>
      </c>
      <c r="L192" s="3" t="str">
        <f>IFERROR(SEARCH($L$1,표메인[[#This Row],[플레이 게임 장르]]),"")</f>
        <v/>
      </c>
      <c r="M192" s="3" t="str">
        <f>IFERROR(SEARCH($M$1,표메인[[#This Row],[플레이 게임 장르]]),"")</f>
        <v/>
      </c>
      <c r="N192" s="3" t="str">
        <f>IFERROR(SEARCH($N$1,표메인[[#This Row],[플레이 게임 장르]]),"")</f>
        <v/>
      </c>
      <c r="O192" s="3" t="str">
        <f>IFERROR(SEARCH($O$1,표메인[[#This Row],[플레이 게임 장르]]),"")</f>
        <v/>
      </c>
    </row>
    <row r="193" spans="1:15" x14ac:dyDescent="0.3">
      <c r="A193" s="3" t="str">
        <f>IFERROR(SEARCH($A$1,표메인[[#This Row],[플레이 게임 장르]]),"")</f>
        <v/>
      </c>
      <c r="B193" s="3" t="str">
        <f>IFERROR(SEARCH($B$1,표메인[[#This Row],[플레이 게임 장르]]),"")</f>
        <v/>
      </c>
      <c r="C193" s="3" t="str">
        <f>IFERROR(SEARCH($C$1,표메인[[#This Row],[플레이 게임 장르]]),"")</f>
        <v/>
      </c>
      <c r="D193" s="3" t="str">
        <f>IFERROR(SEARCH($D$1,표메인[[#This Row],[플레이 게임 장르]]),"")</f>
        <v/>
      </c>
      <c r="E193" s="3">
        <f>IFERROR(SEARCH($E$1,표메인[[#This Row],[플레이 게임 장르]]),"")</f>
        <v>1</v>
      </c>
      <c r="F193" s="3" t="str">
        <f>IFERROR(SEARCH($F$1,표메인[[#This Row],[플레이 게임 장르]]),"")</f>
        <v/>
      </c>
      <c r="G193" s="3" t="str">
        <f>IFERROR(SEARCH($G$1,표메인[[#This Row],[플레이 게임 장르]]),"")</f>
        <v/>
      </c>
      <c r="H193" s="3" t="str">
        <f>IFERROR(SEARCH($H$1,표메인[[#This Row],[플레이 게임 장르]]),"")</f>
        <v/>
      </c>
      <c r="I193" s="3" t="str">
        <f>IFERROR(SEARCH($I$1,표메인[[#This Row],[플레이 게임 장르]]),"")</f>
        <v/>
      </c>
      <c r="J193" s="3" t="str">
        <f>IFERROR(SEARCH($J$1,표메인[[#This Row],[플레이 게임 장르]]),"")</f>
        <v/>
      </c>
      <c r="K193" s="3" t="str">
        <f>IFERROR(SEARCH($K$1,표메인[[#This Row],[플레이 게임 장르]]),"")</f>
        <v/>
      </c>
      <c r="L193" s="3" t="str">
        <f>IFERROR(SEARCH($L$1,표메인[[#This Row],[플레이 게임 장르]]),"")</f>
        <v/>
      </c>
      <c r="M193" s="3" t="str">
        <f>IFERROR(SEARCH($M$1,표메인[[#This Row],[플레이 게임 장르]]),"")</f>
        <v/>
      </c>
      <c r="N193" s="3" t="str">
        <f>IFERROR(SEARCH($N$1,표메인[[#This Row],[플레이 게임 장르]]),"")</f>
        <v/>
      </c>
      <c r="O193" s="3" t="str">
        <f>IFERROR(SEARCH($O$1,표메인[[#This Row],[플레이 게임 장르]]),"")</f>
        <v/>
      </c>
    </row>
    <row r="194" spans="1:15" x14ac:dyDescent="0.3">
      <c r="A194" s="3">
        <f>IFERROR(SEARCH($A$1,표메인[[#This Row],[플레이 게임 장르]]),"")</f>
        <v>1</v>
      </c>
      <c r="B194" s="3" t="str">
        <f>IFERROR(SEARCH($B$1,표메인[[#This Row],[플레이 게임 장르]]),"")</f>
        <v/>
      </c>
      <c r="C194" s="3" t="str">
        <f>IFERROR(SEARCH($C$1,표메인[[#This Row],[플레이 게임 장르]]),"")</f>
        <v/>
      </c>
      <c r="D194" s="3" t="str">
        <f>IFERROR(SEARCH($D$1,표메인[[#This Row],[플레이 게임 장르]]),"")</f>
        <v/>
      </c>
      <c r="E194" s="3" t="str">
        <f>IFERROR(SEARCH($E$1,표메인[[#This Row],[플레이 게임 장르]]),"")</f>
        <v/>
      </c>
      <c r="F194" s="3" t="str">
        <f>IFERROR(SEARCH($F$1,표메인[[#This Row],[플레이 게임 장르]]),"")</f>
        <v/>
      </c>
      <c r="G194" s="3" t="str">
        <f>IFERROR(SEARCH($G$1,표메인[[#This Row],[플레이 게임 장르]]),"")</f>
        <v/>
      </c>
      <c r="H194" s="3" t="str">
        <f>IFERROR(SEARCH($H$1,표메인[[#This Row],[플레이 게임 장르]]),"")</f>
        <v/>
      </c>
      <c r="I194" s="3" t="str">
        <f>IFERROR(SEARCH($I$1,표메인[[#This Row],[플레이 게임 장르]]),"")</f>
        <v/>
      </c>
      <c r="J194" s="3" t="str">
        <f>IFERROR(SEARCH($J$1,표메인[[#This Row],[플레이 게임 장르]]),"")</f>
        <v/>
      </c>
      <c r="K194" s="3" t="str">
        <f>IFERROR(SEARCH($K$1,표메인[[#This Row],[플레이 게임 장르]]),"")</f>
        <v/>
      </c>
      <c r="L194" s="3" t="str">
        <f>IFERROR(SEARCH($L$1,표메인[[#This Row],[플레이 게임 장르]]),"")</f>
        <v/>
      </c>
      <c r="M194" s="3" t="str">
        <f>IFERROR(SEARCH($M$1,표메인[[#This Row],[플레이 게임 장르]]),"")</f>
        <v/>
      </c>
      <c r="N194" s="3" t="str">
        <f>IFERROR(SEARCH($N$1,표메인[[#This Row],[플레이 게임 장르]]),"")</f>
        <v/>
      </c>
      <c r="O194" s="3" t="str">
        <f>IFERROR(SEARCH($O$1,표메인[[#This Row],[플레이 게임 장르]]),"")</f>
        <v/>
      </c>
    </row>
    <row r="195" spans="1:15" x14ac:dyDescent="0.3">
      <c r="A195" s="3">
        <f>IFERROR(SEARCH($A$1,표메인[[#This Row],[플레이 게임 장르]]),"")</f>
        <v>1</v>
      </c>
      <c r="B195" s="3" t="str">
        <f>IFERROR(SEARCH($B$1,표메인[[#This Row],[플레이 게임 장르]]),"")</f>
        <v/>
      </c>
      <c r="C195" s="3" t="str">
        <f>IFERROR(SEARCH($C$1,표메인[[#This Row],[플레이 게임 장르]]),"")</f>
        <v/>
      </c>
      <c r="D195" s="3">
        <f>IFERROR(SEARCH($D$1,표메인[[#This Row],[플레이 게임 장르]]),"")</f>
        <v>6</v>
      </c>
      <c r="E195" s="3" t="str">
        <f>IFERROR(SEARCH($E$1,표메인[[#This Row],[플레이 게임 장르]]),"")</f>
        <v/>
      </c>
      <c r="F195" s="3">
        <f>IFERROR(SEARCH($F$1,표메인[[#This Row],[플레이 게임 장르]]),"")</f>
        <v>11</v>
      </c>
      <c r="G195" s="3" t="str">
        <f>IFERROR(SEARCH($G$1,표메인[[#This Row],[플레이 게임 장르]]),"")</f>
        <v/>
      </c>
      <c r="H195" s="3" t="str">
        <f>IFERROR(SEARCH($H$1,표메인[[#This Row],[플레이 게임 장르]]),"")</f>
        <v/>
      </c>
      <c r="I195" s="3" t="str">
        <f>IFERROR(SEARCH($I$1,표메인[[#This Row],[플레이 게임 장르]]),"")</f>
        <v/>
      </c>
      <c r="J195" s="3" t="str">
        <f>IFERROR(SEARCH($J$1,표메인[[#This Row],[플레이 게임 장르]]),"")</f>
        <v/>
      </c>
      <c r="K195" s="3" t="str">
        <f>IFERROR(SEARCH($K$1,표메인[[#This Row],[플레이 게임 장르]]),"")</f>
        <v/>
      </c>
      <c r="L195" s="3" t="str">
        <f>IFERROR(SEARCH($L$1,표메인[[#This Row],[플레이 게임 장르]]),"")</f>
        <v/>
      </c>
      <c r="M195" s="3" t="str">
        <f>IFERROR(SEARCH($M$1,표메인[[#This Row],[플레이 게임 장르]]),"")</f>
        <v/>
      </c>
      <c r="N195" s="3" t="str">
        <f>IFERROR(SEARCH($N$1,표메인[[#This Row],[플레이 게임 장르]]),"")</f>
        <v/>
      </c>
      <c r="O195" s="3" t="str">
        <f>IFERROR(SEARCH($O$1,표메인[[#This Row],[플레이 게임 장르]]),"")</f>
        <v/>
      </c>
    </row>
    <row r="196" spans="1:15" x14ac:dyDescent="0.3">
      <c r="A196" s="3">
        <f>IFERROR(SEARCH($A$1,표메인[[#This Row],[플레이 게임 장르]]),"")</f>
        <v>1</v>
      </c>
      <c r="B196" s="3" t="str">
        <f>IFERROR(SEARCH($B$1,표메인[[#This Row],[플레이 게임 장르]]),"")</f>
        <v/>
      </c>
      <c r="C196" s="3">
        <f>IFERROR(SEARCH($C$1,표메인[[#This Row],[플레이 게임 장르]]),"")</f>
        <v>6</v>
      </c>
      <c r="D196" s="3" t="str">
        <f>IFERROR(SEARCH($D$1,표메인[[#This Row],[플레이 게임 장르]]),"")</f>
        <v/>
      </c>
      <c r="E196" s="3" t="str">
        <f>IFERROR(SEARCH($E$1,표메인[[#This Row],[플레이 게임 장르]]),"")</f>
        <v/>
      </c>
      <c r="F196" s="3" t="str">
        <f>IFERROR(SEARCH($F$1,표메인[[#This Row],[플레이 게임 장르]]),"")</f>
        <v/>
      </c>
      <c r="G196" s="3" t="str">
        <f>IFERROR(SEARCH($G$1,표메인[[#This Row],[플레이 게임 장르]]),"")</f>
        <v/>
      </c>
      <c r="H196" s="3" t="str">
        <f>IFERROR(SEARCH($H$1,표메인[[#This Row],[플레이 게임 장르]]),"")</f>
        <v/>
      </c>
      <c r="I196" s="3" t="str">
        <f>IFERROR(SEARCH($I$1,표메인[[#This Row],[플레이 게임 장르]]),"")</f>
        <v/>
      </c>
      <c r="J196" s="3" t="str">
        <f>IFERROR(SEARCH($J$1,표메인[[#This Row],[플레이 게임 장르]]),"")</f>
        <v/>
      </c>
      <c r="K196" s="3" t="str">
        <f>IFERROR(SEARCH($K$1,표메인[[#This Row],[플레이 게임 장르]]),"")</f>
        <v/>
      </c>
      <c r="L196" s="3" t="str">
        <f>IFERROR(SEARCH($L$1,표메인[[#This Row],[플레이 게임 장르]]),"")</f>
        <v/>
      </c>
      <c r="M196" s="3" t="str">
        <f>IFERROR(SEARCH($M$1,표메인[[#This Row],[플레이 게임 장르]]),"")</f>
        <v/>
      </c>
      <c r="N196" s="3" t="str">
        <f>IFERROR(SEARCH($N$1,표메인[[#This Row],[플레이 게임 장르]]),"")</f>
        <v/>
      </c>
      <c r="O196" s="3" t="str">
        <f>IFERROR(SEARCH($O$1,표메인[[#This Row],[플레이 게임 장르]]),"")</f>
        <v/>
      </c>
    </row>
    <row r="197" spans="1:15" x14ac:dyDescent="0.3">
      <c r="A197" s="3">
        <f>IFERROR(SEARCH($A$1,표메인[[#This Row],[플레이 게임 장르]]),"")</f>
        <v>1</v>
      </c>
      <c r="B197" s="3" t="str">
        <f>IFERROR(SEARCH($B$1,표메인[[#This Row],[플레이 게임 장르]]),"")</f>
        <v/>
      </c>
      <c r="C197" s="3">
        <f>IFERROR(SEARCH($C$1,표메인[[#This Row],[플레이 게임 장르]]),"")</f>
        <v>6</v>
      </c>
      <c r="D197" s="3" t="str">
        <f>IFERROR(SEARCH($D$1,표메인[[#This Row],[플레이 게임 장르]]),"")</f>
        <v/>
      </c>
      <c r="E197" s="3" t="str">
        <f>IFERROR(SEARCH($E$1,표메인[[#This Row],[플레이 게임 장르]]),"")</f>
        <v/>
      </c>
      <c r="F197" s="3" t="str">
        <f>IFERROR(SEARCH($F$1,표메인[[#This Row],[플레이 게임 장르]]),"")</f>
        <v/>
      </c>
      <c r="G197" s="3" t="str">
        <f>IFERROR(SEARCH($G$1,표메인[[#This Row],[플레이 게임 장르]]),"")</f>
        <v/>
      </c>
      <c r="H197" s="3" t="str">
        <f>IFERROR(SEARCH($H$1,표메인[[#This Row],[플레이 게임 장르]]),"")</f>
        <v/>
      </c>
      <c r="I197" s="3" t="str">
        <f>IFERROR(SEARCH($I$1,표메인[[#This Row],[플레이 게임 장르]]),"")</f>
        <v/>
      </c>
      <c r="J197" s="3" t="str">
        <f>IFERROR(SEARCH($J$1,표메인[[#This Row],[플레이 게임 장르]]),"")</f>
        <v/>
      </c>
      <c r="K197" s="3" t="str">
        <f>IFERROR(SEARCH($K$1,표메인[[#This Row],[플레이 게임 장르]]),"")</f>
        <v/>
      </c>
      <c r="L197" s="3" t="str">
        <f>IFERROR(SEARCH($L$1,표메인[[#This Row],[플레이 게임 장르]]),"")</f>
        <v/>
      </c>
      <c r="M197" s="3" t="str">
        <f>IFERROR(SEARCH($M$1,표메인[[#This Row],[플레이 게임 장르]]),"")</f>
        <v/>
      </c>
      <c r="N197" s="3" t="str">
        <f>IFERROR(SEARCH($N$1,표메인[[#This Row],[플레이 게임 장르]]),"")</f>
        <v/>
      </c>
      <c r="O197" s="3" t="str">
        <f>IFERROR(SEARCH($O$1,표메인[[#This Row],[플레이 게임 장르]]),"")</f>
        <v/>
      </c>
    </row>
    <row r="198" spans="1:15" x14ac:dyDescent="0.3">
      <c r="A198" s="3" t="str">
        <f>IFERROR(SEARCH($A$1,표메인[[#This Row],[플레이 게임 장르]]),"")</f>
        <v/>
      </c>
      <c r="B198" s="3" t="str">
        <f>IFERROR(SEARCH($B$1,표메인[[#This Row],[플레이 게임 장르]]),"")</f>
        <v/>
      </c>
      <c r="C198" s="3">
        <f>IFERROR(SEARCH($C$1,표메인[[#This Row],[플레이 게임 장르]]),"")</f>
        <v>1</v>
      </c>
      <c r="D198" s="3" t="str">
        <f>IFERROR(SEARCH($D$1,표메인[[#This Row],[플레이 게임 장르]]),"")</f>
        <v/>
      </c>
      <c r="E198" s="3" t="str">
        <f>IFERROR(SEARCH($E$1,표메인[[#This Row],[플레이 게임 장르]]),"")</f>
        <v/>
      </c>
      <c r="F198" s="3" t="str">
        <f>IFERROR(SEARCH($F$1,표메인[[#This Row],[플레이 게임 장르]]),"")</f>
        <v/>
      </c>
      <c r="G198" s="3" t="str">
        <f>IFERROR(SEARCH($G$1,표메인[[#This Row],[플레이 게임 장르]]),"")</f>
        <v/>
      </c>
      <c r="H198" s="3" t="str">
        <f>IFERROR(SEARCH($H$1,표메인[[#This Row],[플레이 게임 장르]]),"")</f>
        <v/>
      </c>
      <c r="I198" s="3" t="str">
        <f>IFERROR(SEARCH($I$1,표메인[[#This Row],[플레이 게임 장르]]),"")</f>
        <v/>
      </c>
      <c r="J198" s="3" t="str">
        <f>IFERROR(SEARCH($J$1,표메인[[#This Row],[플레이 게임 장르]]),"")</f>
        <v/>
      </c>
      <c r="K198" s="3" t="str">
        <f>IFERROR(SEARCH($K$1,표메인[[#This Row],[플레이 게임 장르]]),"")</f>
        <v/>
      </c>
      <c r="L198" s="3" t="str">
        <f>IFERROR(SEARCH($L$1,표메인[[#This Row],[플레이 게임 장르]]),"")</f>
        <v/>
      </c>
      <c r="M198" s="3" t="str">
        <f>IFERROR(SEARCH($M$1,표메인[[#This Row],[플레이 게임 장르]]),"")</f>
        <v/>
      </c>
      <c r="N198" s="3" t="str">
        <f>IFERROR(SEARCH($N$1,표메인[[#This Row],[플레이 게임 장르]]),"")</f>
        <v/>
      </c>
      <c r="O198" s="3" t="str">
        <f>IFERROR(SEARCH($O$1,표메인[[#This Row],[플레이 게임 장르]]),"")</f>
        <v/>
      </c>
    </row>
    <row r="199" spans="1:15" x14ac:dyDescent="0.3">
      <c r="A199" s="3" t="str">
        <f>IFERROR(SEARCH($A$1,표메인[[#This Row],[플레이 게임 장르]]),"")</f>
        <v/>
      </c>
      <c r="B199" s="3" t="str">
        <f>IFERROR(SEARCH($B$1,표메인[[#This Row],[플레이 게임 장르]]),"")</f>
        <v/>
      </c>
      <c r="C199" s="3">
        <f>IFERROR(SEARCH($C$1,표메인[[#This Row],[플레이 게임 장르]]),"")</f>
        <v>1</v>
      </c>
      <c r="D199" s="3" t="str">
        <f>IFERROR(SEARCH($D$1,표메인[[#This Row],[플레이 게임 장르]]),"")</f>
        <v/>
      </c>
      <c r="E199" s="3" t="str">
        <f>IFERROR(SEARCH($E$1,표메인[[#This Row],[플레이 게임 장르]]),"")</f>
        <v/>
      </c>
      <c r="F199" s="3" t="str">
        <f>IFERROR(SEARCH($F$1,표메인[[#This Row],[플레이 게임 장르]]),"")</f>
        <v/>
      </c>
      <c r="G199" s="3" t="str">
        <f>IFERROR(SEARCH($G$1,표메인[[#This Row],[플레이 게임 장르]]),"")</f>
        <v/>
      </c>
      <c r="H199" s="3" t="str">
        <f>IFERROR(SEARCH($H$1,표메인[[#This Row],[플레이 게임 장르]]),"")</f>
        <v/>
      </c>
      <c r="I199" s="3" t="str">
        <f>IFERROR(SEARCH($I$1,표메인[[#This Row],[플레이 게임 장르]]),"")</f>
        <v/>
      </c>
      <c r="J199" s="3" t="str">
        <f>IFERROR(SEARCH($J$1,표메인[[#This Row],[플레이 게임 장르]]),"")</f>
        <v/>
      </c>
      <c r="K199" s="3" t="str">
        <f>IFERROR(SEARCH($K$1,표메인[[#This Row],[플레이 게임 장르]]),"")</f>
        <v/>
      </c>
      <c r="L199" s="3" t="str">
        <f>IFERROR(SEARCH($L$1,표메인[[#This Row],[플레이 게임 장르]]),"")</f>
        <v/>
      </c>
      <c r="M199" s="3" t="str">
        <f>IFERROR(SEARCH($M$1,표메인[[#This Row],[플레이 게임 장르]]),"")</f>
        <v/>
      </c>
      <c r="N199" s="3" t="str">
        <f>IFERROR(SEARCH($N$1,표메인[[#This Row],[플레이 게임 장르]]),"")</f>
        <v/>
      </c>
      <c r="O199" s="3" t="str">
        <f>IFERROR(SEARCH($O$1,표메인[[#This Row],[플레이 게임 장르]]),"")</f>
        <v/>
      </c>
    </row>
    <row r="200" spans="1:15" x14ac:dyDescent="0.3">
      <c r="A200" s="3" t="str">
        <f>IFERROR(SEARCH($A$1,표메인[[#This Row],[플레이 게임 장르]]),"")</f>
        <v/>
      </c>
      <c r="B200" s="3" t="str">
        <f>IFERROR(SEARCH($B$1,표메인[[#This Row],[플레이 게임 장르]]),"")</f>
        <v/>
      </c>
      <c r="C200" s="3" t="str">
        <f>IFERROR(SEARCH($C$1,표메인[[#This Row],[플레이 게임 장르]]),"")</f>
        <v/>
      </c>
      <c r="D200" s="3" t="str">
        <f>IFERROR(SEARCH($D$1,표메인[[#This Row],[플레이 게임 장르]]),"")</f>
        <v/>
      </c>
      <c r="E200" s="3" t="str">
        <f>IFERROR(SEARCH($E$1,표메인[[#This Row],[플레이 게임 장르]]),"")</f>
        <v/>
      </c>
      <c r="F200" s="3" t="str">
        <f>IFERROR(SEARCH($F$1,표메인[[#This Row],[플레이 게임 장르]]),"")</f>
        <v/>
      </c>
      <c r="G200" s="3" t="str">
        <f>IFERROR(SEARCH($G$1,표메인[[#This Row],[플레이 게임 장르]]),"")</f>
        <v/>
      </c>
      <c r="H200" s="3" t="str">
        <f>IFERROR(SEARCH($H$1,표메인[[#This Row],[플레이 게임 장르]]),"")</f>
        <v/>
      </c>
      <c r="I200" s="3" t="str">
        <f>IFERROR(SEARCH($I$1,표메인[[#This Row],[플레이 게임 장르]]),"")</f>
        <v/>
      </c>
      <c r="J200" s="3" t="str">
        <f>IFERROR(SEARCH($J$1,표메인[[#This Row],[플레이 게임 장르]]),"")</f>
        <v/>
      </c>
      <c r="K200" s="3" t="str">
        <f>IFERROR(SEARCH($K$1,표메인[[#This Row],[플레이 게임 장르]]),"")</f>
        <v/>
      </c>
      <c r="L200" s="3">
        <f>IFERROR(SEARCH($L$1,표메인[[#This Row],[플레이 게임 장르]]),"")</f>
        <v>1</v>
      </c>
      <c r="M200" s="3" t="str">
        <f>IFERROR(SEARCH($M$1,표메인[[#This Row],[플레이 게임 장르]]),"")</f>
        <v/>
      </c>
      <c r="N200" s="3" t="str">
        <f>IFERROR(SEARCH($N$1,표메인[[#This Row],[플레이 게임 장르]]),"")</f>
        <v/>
      </c>
      <c r="O200" s="3" t="str">
        <f>IFERROR(SEARCH($O$1,표메인[[#This Row],[플레이 게임 장르]]),"")</f>
        <v/>
      </c>
    </row>
    <row r="201" spans="1:15" x14ac:dyDescent="0.3">
      <c r="A201" s="3" t="str">
        <f>IFERROR(SEARCH($A$1,표메인[[#This Row],[플레이 게임 장르]]),"")</f>
        <v/>
      </c>
      <c r="B201" s="3" t="str">
        <f>IFERROR(SEARCH($B$1,표메인[[#This Row],[플레이 게임 장르]]),"")</f>
        <v/>
      </c>
      <c r="C201" s="3" t="str">
        <f>IFERROR(SEARCH($C$1,표메인[[#This Row],[플레이 게임 장르]]),"")</f>
        <v/>
      </c>
      <c r="D201" s="3" t="str">
        <f>IFERROR(SEARCH($D$1,표메인[[#This Row],[플레이 게임 장르]]),"")</f>
        <v/>
      </c>
      <c r="E201" s="3" t="str">
        <f>IFERROR(SEARCH($E$1,표메인[[#This Row],[플레이 게임 장르]]),"")</f>
        <v/>
      </c>
      <c r="F201" s="3" t="str">
        <f>IFERROR(SEARCH($F$1,표메인[[#This Row],[플레이 게임 장르]]),"")</f>
        <v/>
      </c>
      <c r="G201" s="3" t="str">
        <f>IFERROR(SEARCH($G$1,표메인[[#This Row],[플레이 게임 장르]]),"")</f>
        <v/>
      </c>
      <c r="H201" s="3" t="str">
        <f>IFERROR(SEARCH($H$1,표메인[[#This Row],[플레이 게임 장르]]),"")</f>
        <v/>
      </c>
      <c r="I201" s="3" t="str">
        <f>IFERROR(SEARCH($I$1,표메인[[#This Row],[플레이 게임 장르]]),"")</f>
        <v/>
      </c>
      <c r="J201" s="3" t="str">
        <f>IFERROR(SEARCH($J$1,표메인[[#This Row],[플레이 게임 장르]]),"")</f>
        <v/>
      </c>
      <c r="K201" s="3" t="str">
        <f>IFERROR(SEARCH($K$1,표메인[[#This Row],[플레이 게임 장르]]),"")</f>
        <v/>
      </c>
      <c r="L201" s="3">
        <f>IFERROR(SEARCH($L$1,표메인[[#This Row],[플레이 게임 장르]]),"")</f>
        <v>1</v>
      </c>
      <c r="M201" s="3" t="str">
        <f>IFERROR(SEARCH($M$1,표메인[[#This Row],[플레이 게임 장르]]),"")</f>
        <v/>
      </c>
      <c r="N201" s="3" t="str">
        <f>IFERROR(SEARCH($N$1,표메인[[#This Row],[플레이 게임 장르]]),"")</f>
        <v/>
      </c>
      <c r="O201" s="3" t="str">
        <f>IFERROR(SEARCH($O$1,표메인[[#This Row],[플레이 게임 장르]]),"")</f>
        <v/>
      </c>
    </row>
    <row r="202" spans="1:15" x14ac:dyDescent="0.3">
      <c r="A202" s="3" t="str">
        <f>IFERROR(SEARCH($A$1,표메인[[#This Row],[플레이 게임 장르]]),"")</f>
        <v/>
      </c>
      <c r="B202" s="3" t="str">
        <f>IFERROR(SEARCH($B$1,표메인[[#This Row],[플레이 게임 장르]]),"")</f>
        <v/>
      </c>
      <c r="C202" s="3" t="str">
        <f>IFERROR(SEARCH($C$1,표메인[[#This Row],[플레이 게임 장르]]),"")</f>
        <v/>
      </c>
      <c r="D202" s="3" t="str">
        <f>IFERROR(SEARCH($D$1,표메인[[#This Row],[플레이 게임 장르]]),"")</f>
        <v/>
      </c>
      <c r="E202" s="3" t="str">
        <f>IFERROR(SEARCH($E$1,표메인[[#This Row],[플레이 게임 장르]]),"")</f>
        <v/>
      </c>
      <c r="F202" s="3" t="str">
        <f>IFERROR(SEARCH($F$1,표메인[[#This Row],[플레이 게임 장르]]),"")</f>
        <v/>
      </c>
      <c r="G202" s="3" t="str">
        <f>IFERROR(SEARCH($G$1,표메인[[#This Row],[플레이 게임 장르]]),"")</f>
        <v/>
      </c>
      <c r="H202" s="3" t="str">
        <f>IFERROR(SEARCH($H$1,표메인[[#This Row],[플레이 게임 장르]]),"")</f>
        <v/>
      </c>
      <c r="I202" s="3" t="str">
        <f>IFERROR(SEARCH($I$1,표메인[[#This Row],[플레이 게임 장르]]),"")</f>
        <v/>
      </c>
      <c r="J202" s="3" t="str">
        <f>IFERROR(SEARCH($J$1,표메인[[#This Row],[플레이 게임 장르]]),"")</f>
        <v/>
      </c>
      <c r="K202" s="3" t="str">
        <f>IFERROR(SEARCH($K$1,표메인[[#This Row],[플레이 게임 장르]]),"")</f>
        <v/>
      </c>
      <c r="L202" s="3">
        <f>IFERROR(SEARCH($L$1,표메인[[#This Row],[플레이 게임 장르]]),"")</f>
        <v>1</v>
      </c>
      <c r="M202" s="3" t="str">
        <f>IFERROR(SEARCH($M$1,표메인[[#This Row],[플레이 게임 장르]]),"")</f>
        <v/>
      </c>
      <c r="N202" s="3" t="str">
        <f>IFERROR(SEARCH($N$1,표메인[[#This Row],[플레이 게임 장르]]),"")</f>
        <v/>
      </c>
      <c r="O202" s="3" t="str">
        <f>IFERROR(SEARCH($O$1,표메인[[#This Row],[플레이 게임 장르]]),"")</f>
        <v/>
      </c>
    </row>
    <row r="203" spans="1:15" x14ac:dyDescent="0.3">
      <c r="A203" s="3" t="str">
        <f>IFERROR(SEARCH($A$1,표메인[[#This Row],[플레이 게임 장르]]),"")</f>
        <v/>
      </c>
      <c r="B203" s="3" t="str">
        <f>IFERROR(SEARCH($B$1,표메인[[#This Row],[플레이 게임 장르]]),"")</f>
        <v/>
      </c>
      <c r="C203" s="3" t="str">
        <f>IFERROR(SEARCH($C$1,표메인[[#This Row],[플레이 게임 장르]]),"")</f>
        <v/>
      </c>
      <c r="D203" s="3" t="str">
        <f>IFERROR(SEARCH($D$1,표메인[[#This Row],[플레이 게임 장르]]),"")</f>
        <v/>
      </c>
      <c r="E203" s="3" t="str">
        <f>IFERROR(SEARCH($E$1,표메인[[#This Row],[플레이 게임 장르]]),"")</f>
        <v/>
      </c>
      <c r="F203" s="3" t="str">
        <f>IFERROR(SEARCH($F$1,표메인[[#This Row],[플레이 게임 장르]]),"")</f>
        <v/>
      </c>
      <c r="G203" s="3" t="str">
        <f>IFERROR(SEARCH($G$1,표메인[[#This Row],[플레이 게임 장르]]),"")</f>
        <v/>
      </c>
      <c r="H203" s="3">
        <f>IFERROR(SEARCH($H$1,표메인[[#This Row],[플레이 게임 장르]]),"")</f>
        <v>1</v>
      </c>
      <c r="I203" s="3" t="str">
        <f>IFERROR(SEARCH($I$1,표메인[[#This Row],[플레이 게임 장르]]),"")</f>
        <v/>
      </c>
      <c r="J203" s="3" t="str">
        <f>IFERROR(SEARCH($J$1,표메인[[#This Row],[플레이 게임 장르]]),"")</f>
        <v/>
      </c>
      <c r="K203" s="3" t="str">
        <f>IFERROR(SEARCH($K$1,표메인[[#This Row],[플레이 게임 장르]]),"")</f>
        <v/>
      </c>
      <c r="L203" s="3" t="str">
        <f>IFERROR(SEARCH($L$1,표메인[[#This Row],[플레이 게임 장르]]),"")</f>
        <v/>
      </c>
      <c r="M203" s="3" t="str">
        <f>IFERROR(SEARCH($M$1,표메인[[#This Row],[플레이 게임 장르]]),"")</f>
        <v/>
      </c>
      <c r="N203" s="3" t="str">
        <f>IFERROR(SEARCH($N$1,표메인[[#This Row],[플레이 게임 장르]]),"")</f>
        <v/>
      </c>
      <c r="O203" s="3" t="str">
        <f>IFERROR(SEARCH($O$1,표메인[[#This Row],[플레이 게임 장르]]),"")</f>
        <v/>
      </c>
    </row>
    <row r="204" spans="1:15" x14ac:dyDescent="0.3">
      <c r="A204" s="4">
        <f>IFERROR(SEARCH($A$1,표메인[[#This Row],[플레이 게임 장르]]),"")</f>
        <v>1</v>
      </c>
      <c r="B204" s="4" t="str">
        <f>IFERROR(SEARCH($B$1,표메인[[#This Row],[플레이 게임 장르]]),"")</f>
        <v/>
      </c>
      <c r="C204" s="4" t="str">
        <f>IFERROR(SEARCH($C$1,표메인[[#This Row],[플레이 게임 장르]]),"")</f>
        <v/>
      </c>
      <c r="D204" s="4" t="str">
        <f>IFERROR(SEARCH($D$1,표메인[[#This Row],[플레이 게임 장르]]),"")</f>
        <v/>
      </c>
      <c r="E204" s="4" t="str">
        <f>IFERROR(SEARCH($E$1,표메인[[#This Row],[플레이 게임 장르]]),"")</f>
        <v/>
      </c>
      <c r="F204" s="4" t="str">
        <f>IFERROR(SEARCH($F$1,표메인[[#This Row],[플레이 게임 장르]]),"")</f>
        <v/>
      </c>
      <c r="G204" s="4" t="str">
        <f>IFERROR(SEARCH($G$1,표메인[[#This Row],[플레이 게임 장르]]),"")</f>
        <v/>
      </c>
      <c r="H204" s="4" t="str">
        <f>IFERROR(SEARCH($H$1,표메인[[#This Row],[플레이 게임 장르]]),"")</f>
        <v/>
      </c>
      <c r="I204" s="4" t="str">
        <f>IFERROR(SEARCH($I$1,표메인[[#This Row],[플레이 게임 장르]]),"")</f>
        <v/>
      </c>
      <c r="J204" s="4" t="str">
        <f>IFERROR(SEARCH($J$1,표메인[[#This Row],[플레이 게임 장르]]),"")</f>
        <v/>
      </c>
      <c r="K204" s="4" t="str">
        <f>IFERROR(SEARCH($K$1,표메인[[#This Row],[플레이 게임 장르]]),"")</f>
        <v/>
      </c>
      <c r="L204" s="4" t="str">
        <f>IFERROR(SEARCH($L$1,표메인[[#This Row],[플레이 게임 장르]]),"")</f>
        <v/>
      </c>
      <c r="M204" s="4" t="str">
        <f>IFERROR(SEARCH($M$1,표메인[[#This Row],[플레이 게임 장르]]),"")</f>
        <v/>
      </c>
      <c r="N204" s="4" t="str">
        <f>IFERROR(SEARCH($N$1,표메인[[#This Row],[플레이 게임 장르]]),"")</f>
        <v/>
      </c>
      <c r="O204" s="4" t="str">
        <f>IFERROR(SEARCH($O$1,표메인[[#This Row],[플레이 게임 장르]]),"")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U208" sqref="U208"/>
    </sheetView>
  </sheetViews>
  <sheetFormatPr defaultRowHeight="16.5" x14ac:dyDescent="0.3"/>
  <cols>
    <col min="16" max="19" width="11" customWidth="1"/>
    <col min="20" max="20" width="7.375" customWidth="1"/>
    <col min="21" max="21" width="7.5" customWidth="1"/>
    <col min="22" max="22" width="11" customWidth="1"/>
  </cols>
  <sheetData>
    <row r="1" spans="1:22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표'!$K$2 = 표메인[[#This Row],[연령대]], 1, 0),IF(COUNT(표장르정리[[#This Row],[RPG]]),1,0)), 1, 0)</f>
        <v>1</v>
      </c>
      <c r="B2" s="3">
        <f>IF(AND(IF('차트 정리 표'!$K$2 = 표메인[[#This Row],[연령대]], 1, 0),IF(COUNT(표장르정리[[#This Row],[AOS]]),1,0)),1,0)</f>
        <v>1</v>
      </c>
      <c r="C2" s="3">
        <f>IF(AND(IF('차트 정리 표'!$K$2 = 표메인[[#This Row],[연령대]], 1, 0),IF(COUNT(표장르정리[[#This Row],[FPS]]),1,0)),1,0)</f>
        <v>1</v>
      </c>
      <c r="D2" s="3">
        <f>IF(AND(IF('차트 정리 표'!$K$2 = 표메인[[#This Row],[연령대]], 1, 0),IF(COUNT(표장르정리[[#This Row],[CCG]]),1,0)),1,0)</f>
        <v>0</v>
      </c>
      <c r="E2" s="3">
        <f>IF(AND(IF('차트 정리 표'!$K$2 = 표메인[[#This Row],[연령대]], 1, 0),IF(COUNT(표장르정리[[#This Row],[Roguelike]]),1,0)),1,0)</f>
        <v>0</v>
      </c>
      <c r="F2" s="3">
        <f>IF(AND(IF('차트 정리 표'!$K$2 = 표메인[[#This Row],[연령대]], 1, 0),IF(COUNT(표장르정리[[#This Row],[Soulslike]]),1,0)),1,0)</f>
        <v>0</v>
      </c>
      <c r="G2" s="3">
        <f>IF(AND(IF('차트 정리 표'!$K$2 = 표메인[[#This Row],[연령대]], 1, 0),IF(COUNT(표장르정리[[#This Row],[Rhythm]]),1,0)),1,0)</f>
        <v>0</v>
      </c>
      <c r="H2" s="3">
        <f>IF(AND(IF('차트 정리 표'!$K$2 = 표메인[[#This Row],[연령대]], 1, 0),IF(COUNT(표장르정리[[#This Row],[Racing]]),1,0)),1,0)</f>
        <v>0</v>
      </c>
      <c r="I2" s="3">
        <f>IF(AND(IF('차트 정리 표'!$K$2 = 표메인[[#This Row],[연령대]], 1, 0),IF(COUNT(표장르정리[[#This Row],[Sport]]),1,0)),1,0)</f>
        <v>0</v>
      </c>
      <c r="J2" s="3">
        <f>IF(AND(IF('차트 정리 표'!$K$2 = 표메인[[#This Row],[연령대]], 1, 0),IF(COUNT(표장르정리[[#This Row],[Stealth]]),1,0)),1,0)</f>
        <v>0</v>
      </c>
      <c r="K2" s="3">
        <f>IF(AND(IF('차트 정리 표'!$K$2 = 표메인[[#This Row],[연령대]], 1, 0),IF(COUNT(표장르정리[[#This Row],[Strategy]]),1,0)),1,0)</f>
        <v>0</v>
      </c>
      <c r="L2" s="3">
        <f>IF(AND(IF('차트 정리 표'!$K$2 = 표메인[[#This Row],[연령대]], 1, 0),IF(COUNT(표장르정리[[#This Row],[Puzzle]]),1,0)),1,0)</f>
        <v>0</v>
      </c>
      <c r="M2" s="3">
        <f>IF(AND(IF('차트 정리 표'!$K$2 = 표메인[[#This Row],[연령대]], 1, 0),IF(COUNT(표장르정리[[#This Row],[Board]]),1,0)),1,0)</f>
        <v>0</v>
      </c>
      <c r="N2" s="3">
        <f>IF(AND(IF('차트 정리 표'!$K$2 = 표메인[[#This Row],[연령대]], 1, 0),IF(COUNT(표장르정리[[#This Row],[Arcade]]),1,0)),1,0)</f>
        <v>0</v>
      </c>
      <c r="O2" s="3">
        <f>IF(AND(IF('차트 정리 표'!$K$2 = 표메인[[#This Row],[연령대]], 1, 0),IF(COUNT(표장르정리[[#This Row],[Simulation]]),1,0)),1,0)</f>
        <v>0</v>
      </c>
      <c r="P2" s="35">
        <f>IF(AND(IF('차트 정리 표'!$K$19 = 표메인[[#This Row],[연령대]], 1, 0),IF('차트 정리 표'!$J$20=표메인[[#This Row],[타격감
시각적 효과]],1,0)),1,0)</f>
        <v>0</v>
      </c>
      <c r="Q2" s="35">
        <f>IF(AND(IF('차트 정리 표'!$K$19 = 표메인[[#This Row],[연령대]], 1, 0),IF('차트 정리 표'!$J$21=표메인[[#This Row],[타격감
시각적 효과]],1,0)),1,0)</f>
        <v>0</v>
      </c>
      <c r="R2" s="35">
        <f>IF(AND(IF('차트 정리 표'!$K$19 = 표메인[[#This Row],[연령대]], 1, 0),IF('차트 정리 표'!$J$22=표메인[[#This Row],[타격감
시각적 효과]],1,0)),1,0)</f>
        <v>1</v>
      </c>
      <c r="S2" s="35">
        <f>IF(AND(IF('차트 정리 표'!$K$19 = 표메인[[#This Row],[연령대]], 1, 0),IF('차트 정리 표'!$J$23=표메인[[#This Row],[타격감
시각적 효과]],1,0)),1,0)</f>
        <v>0</v>
      </c>
      <c r="T2" s="35">
        <f>IF(AND(IF('차트 정리 표'!$K$25 = 표메인[[#This Row],[연령대]], 1, 0),IF('차트 정리 표'!$J$26=표메인[게임몰입도
청각적 효과],1,0)),1,0)</f>
        <v>0</v>
      </c>
      <c r="U2" s="35">
        <f>IF(AND(IF('차트 정리 표'!$K$25 = 표메인[[#This Row],[연령대]], 1, 0),IF('차트 정리 표'!$J$27=표메인[게임몰입도
청각적 효과],1,0)),1,0)</f>
        <v>0</v>
      </c>
      <c r="V2" s="35">
        <f>IF(AND(IF('차트 정리 표'!$K$25 = 표메인[[#This Row],[연령대]], 1, 0),IF('차트 정리 표'!$J$28=표메인[게임몰입도
청각적 효과],1,0)),1,0)</f>
        <v>1</v>
      </c>
    </row>
    <row r="3" spans="1:22" x14ac:dyDescent="0.3">
      <c r="A3" s="3">
        <f>IF(AND(IF('차트 정리 표'!$K$2 = 표메인[[#This Row],[연령대]], 1, 0),IF(COUNT(표장르정리[[#This Row],[RPG]]),1,0)), 1, 0)</f>
        <v>1</v>
      </c>
      <c r="B3" s="3">
        <f>IF(AND(IF('차트 정리 표'!$K$2 = 표메인[[#This Row],[연령대]], 1, 0),IF(COUNT(표장르정리[[#This Row],[AOS]]),1,0)),1,0)</f>
        <v>0</v>
      </c>
      <c r="C3" s="3">
        <f>IF(AND(IF('차트 정리 표'!$K$2 = 표메인[[#This Row],[연령대]], 1, 0),IF(COUNT(표장르정리[[#This Row],[FPS]]),1,0)),1,0)</f>
        <v>0</v>
      </c>
      <c r="D3" s="3">
        <f>IF(AND(IF('차트 정리 표'!$K$2 = 표메인[[#This Row],[연령대]], 1, 0),IF(COUNT(표장르정리[[#This Row],[CCG]]),1,0)),1,0)</f>
        <v>0</v>
      </c>
      <c r="E3" s="3">
        <f>IF(AND(IF('차트 정리 표'!$K$2 = 표메인[[#This Row],[연령대]], 1, 0),IF(COUNT(표장르정리[[#This Row],[Roguelike]]),1,0)),1,0)</f>
        <v>0</v>
      </c>
      <c r="F3" s="3">
        <f>IF(AND(IF('차트 정리 표'!$K$2 = 표메인[[#This Row],[연령대]], 1, 0),IF(COUNT(표장르정리[[#This Row],[Soulslike]]),1,0)),1,0)</f>
        <v>0</v>
      </c>
      <c r="G3" s="3">
        <f>IF(AND(IF('차트 정리 표'!$K$2 = 표메인[[#This Row],[연령대]], 1, 0),IF(COUNT(표장르정리[[#This Row],[Rhythm]]),1,0)),1,0)</f>
        <v>0</v>
      </c>
      <c r="H3" s="3">
        <f>IF(AND(IF('차트 정리 표'!$K$2 = 표메인[[#This Row],[연령대]], 1, 0),IF(COUNT(표장르정리[[#This Row],[Racing]]),1,0)),1,0)</f>
        <v>0</v>
      </c>
      <c r="I3" s="3">
        <f>IF(AND(IF('차트 정리 표'!$K$2 = 표메인[[#This Row],[연령대]], 1, 0),IF(COUNT(표장르정리[[#This Row],[Sport]]),1,0)),1,0)</f>
        <v>0</v>
      </c>
      <c r="J3" s="3">
        <f>IF(AND(IF('차트 정리 표'!$K$2 = 표메인[[#This Row],[연령대]], 1, 0),IF(COUNT(표장르정리[[#This Row],[Stealth]]),1,0)),1,0)</f>
        <v>0</v>
      </c>
      <c r="K3" s="3">
        <f>IF(AND(IF('차트 정리 표'!$K$2 = 표메인[[#This Row],[연령대]], 1, 0),IF(COUNT(표장르정리[[#This Row],[Strategy]]),1,0)),1,0)</f>
        <v>0</v>
      </c>
      <c r="L3" s="3">
        <f>IF(AND(IF('차트 정리 표'!$K$2 = 표메인[[#This Row],[연령대]], 1, 0),IF(COUNT(표장르정리[[#This Row],[Puzzle]]),1,0)),1,0)</f>
        <v>0</v>
      </c>
      <c r="M3" s="3">
        <f>IF(AND(IF('차트 정리 표'!$K$2 = 표메인[[#This Row],[연령대]], 1, 0),IF(COUNT(표장르정리[[#This Row],[Board]]),1,0)),1,0)</f>
        <v>0</v>
      </c>
      <c r="N3" s="3">
        <f>IF(AND(IF('차트 정리 표'!$K$2 = 표메인[[#This Row],[연령대]], 1, 0),IF(COUNT(표장르정리[[#This Row],[Arcade]]),1,0)),1,0)</f>
        <v>0</v>
      </c>
      <c r="O3" s="3">
        <f>IF(AND(IF('차트 정리 표'!$K$2 = 표메인[[#This Row],[연령대]], 1, 0),IF(COUNT(표장르정리[[#This Row],[Simulation]]),1,0)),1,0)</f>
        <v>0</v>
      </c>
      <c r="P3" s="34">
        <f>IF(AND(IF('차트 정리 표'!$K$19 = 표메인[[#This Row],[연령대]], 1, 0),IF('차트 정리 표'!$J$20=표메인[[#This Row],[타격감
시각적 효과]],1,0)),1,0)</f>
        <v>1</v>
      </c>
      <c r="Q3" s="34">
        <f>IF(AND(IF('차트 정리 표'!$K$19 = 표메인[[#This Row],[연령대]], 1, 0),IF('차트 정리 표'!$J$21=표메인[[#This Row],[타격감
시각적 효과]],1,0)),1,0)</f>
        <v>0</v>
      </c>
      <c r="R3" s="34">
        <f>IF(AND(IF('차트 정리 표'!$K$19 = 표메인[[#This Row],[연령대]], 1, 0),IF('차트 정리 표'!$J$22=표메인[[#This Row],[타격감
시각적 효과]],1,0)),1,0)</f>
        <v>0</v>
      </c>
      <c r="S3" s="34">
        <f>IF(AND(IF('차트 정리 표'!$K$19 = 표메인[[#This Row],[연령대]], 1, 0),IF('차트 정리 표'!$J$23=표메인[[#This Row],[타격감
시각적 효과]],1,0)),1,0)</f>
        <v>0</v>
      </c>
      <c r="T3" s="34">
        <f>IF(AND(IF('차트 정리 표'!$K$25 = 표메인[[#This Row],[연령대]], 1, 0),IF('차트 정리 표'!$J$26=표메인[게임몰입도
청각적 효과],1,0)),1,0)</f>
        <v>1</v>
      </c>
      <c r="U3" s="34">
        <f>IF(AND(IF('차트 정리 표'!$K$25 = 표메인[[#This Row],[연령대]], 1, 0),IF('차트 정리 표'!$J$27=표메인[게임몰입도
청각적 효과],1,0)),1,0)</f>
        <v>0</v>
      </c>
      <c r="V3" s="34">
        <f>IF(AND(IF('차트 정리 표'!$K$25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표'!$K$2 = 표메인[[#This Row],[연령대]], 1, 0),IF(COUNT(표장르정리[[#This Row],[RPG]]),1,0)), 1, 0)</f>
        <v>1</v>
      </c>
      <c r="B4" s="3">
        <f>IF(AND(IF('차트 정리 표'!$K$2 = 표메인[[#This Row],[연령대]], 1, 0),IF(COUNT(표장르정리[[#This Row],[AOS]]),1,0)),1,0)</f>
        <v>0</v>
      </c>
      <c r="C4" s="3">
        <f>IF(AND(IF('차트 정리 표'!$K$2 = 표메인[[#This Row],[연령대]], 1, 0),IF(COUNT(표장르정리[[#This Row],[FPS]]),1,0)),1,0)</f>
        <v>0</v>
      </c>
      <c r="D4" s="3">
        <f>IF(AND(IF('차트 정리 표'!$K$2 = 표메인[[#This Row],[연령대]], 1, 0),IF(COUNT(표장르정리[[#This Row],[CCG]]),1,0)),1,0)</f>
        <v>1</v>
      </c>
      <c r="E4" s="3">
        <f>IF(AND(IF('차트 정리 표'!$K$2 = 표메인[[#This Row],[연령대]], 1, 0),IF(COUNT(표장르정리[[#This Row],[Roguelike]]),1,0)),1,0)</f>
        <v>0</v>
      </c>
      <c r="F4" s="3">
        <f>IF(AND(IF('차트 정리 표'!$K$2 = 표메인[[#This Row],[연령대]], 1, 0),IF(COUNT(표장르정리[[#This Row],[Soulslike]]),1,0)),1,0)</f>
        <v>0</v>
      </c>
      <c r="G4" s="3">
        <f>IF(AND(IF('차트 정리 표'!$K$2 = 표메인[[#This Row],[연령대]], 1, 0),IF(COUNT(표장르정리[[#This Row],[Rhythm]]),1,0)),1,0)</f>
        <v>0</v>
      </c>
      <c r="H4" s="3">
        <f>IF(AND(IF('차트 정리 표'!$K$2 = 표메인[[#This Row],[연령대]], 1, 0),IF(COUNT(표장르정리[[#This Row],[Racing]]),1,0)),1,0)</f>
        <v>0</v>
      </c>
      <c r="I4" s="3">
        <f>IF(AND(IF('차트 정리 표'!$K$2 = 표메인[[#This Row],[연령대]], 1, 0),IF(COUNT(표장르정리[[#This Row],[Sport]]),1,0)),1,0)</f>
        <v>0</v>
      </c>
      <c r="J4" s="3">
        <f>IF(AND(IF('차트 정리 표'!$K$2 = 표메인[[#This Row],[연령대]], 1, 0),IF(COUNT(표장르정리[[#This Row],[Stealth]]),1,0)),1,0)</f>
        <v>0</v>
      </c>
      <c r="K4" s="3">
        <f>IF(AND(IF('차트 정리 표'!$K$2 = 표메인[[#This Row],[연령대]], 1, 0),IF(COUNT(표장르정리[[#This Row],[Strategy]]),1,0)),1,0)</f>
        <v>0</v>
      </c>
      <c r="L4" s="3">
        <f>IF(AND(IF('차트 정리 표'!$K$2 = 표메인[[#This Row],[연령대]], 1, 0),IF(COUNT(표장르정리[[#This Row],[Puzzle]]),1,0)),1,0)</f>
        <v>0</v>
      </c>
      <c r="M4" s="3">
        <f>IF(AND(IF('차트 정리 표'!$K$2 = 표메인[[#This Row],[연령대]], 1, 0),IF(COUNT(표장르정리[[#This Row],[Board]]),1,0)),1,0)</f>
        <v>0</v>
      </c>
      <c r="N4" s="3">
        <f>IF(AND(IF('차트 정리 표'!$K$2 = 표메인[[#This Row],[연령대]], 1, 0),IF(COUNT(표장르정리[[#This Row],[Arcade]]),1,0)),1,0)</f>
        <v>0</v>
      </c>
      <c r="O4" s="3">
        <f>IF(AND(IF('차트 정리 표'!$K$2 = 표메인[[#This Row],[연령대]], 1, 0),IF(COUNT(표장르정리[[#This Row],[Simulation]]),1,0)),1,0)</f>
        <v>0</v>
      </c>
      <c r="P4" s="34">
        <f>IF(AND(IF('차트 정리 표'!$K$19 = 표메인[[#This Row],[연령대]], 1, 0),IF('차트 정리 표'!$J$20=표메인[[#This Row],[타격감
시각적 효과]],1,0)),1,0)</f>
        <v>0</v>
      </c>
      <c r="Q4" s="34">
        <f>IF(AND(IF('차트 정리 표'!$K$19 = 표메인[[#This Row],[연령대]], 1, 0),IF('차트 정리 표'!$J$21=표메인[[#This Row],[타격감
시각적 효과]],1,0)),1,0)</f>
        <v>0</v>
      </c>
      <c r="R4" s="34">
        <f>IF(AND(IF('차트 정리 표'!$K$19 = 표메인[[#This Row],[연령대]], 1, 0),IF('차트 정리 표'!$J$22=표메인[[#This Row],[타격감
시각적 효과]],1,0)),1,0)</f>
        <v>1</v>
      </c>
      <c r="S4" s="34">
        <f>IF(AND(IF('차트 정리 표'!$K$19 = 표메인[[#This Row],[연령대]], 1, 0),IF('차트 정리 표'!$J$23=표메인[[#This Row],[타격감
시각적 효과]],1,0)),1,0)</f>
        <v>0</v>
      </c>
      <c r="T4" s="34">
        <f>IF(AND(IF('차트 정리 표'!$K$25 = 표메인[[#This Row],[연령대]], 1, 0),IF('차트 정리 표'!$J$26=표메인[게임몰입도
청각적 효과],1,0)),1,0)</f>
        <v>1</v>
      </c>
      <c r="U4" s="34">
        <f>IF(AND(IF('차트 정리 표'!$K$25 = 표메인[[#This Row],[연령대]], 1, 0),IF('차트 정리 표'!$J$27=표메인[게임몰입도
청각적 효과],1,0)),1,0)</f>
        <v>0</v>
      </c>
      <c r="V4" s="34">
        <f>IF(AND(IF('차트 정리 표'!$K$25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표'!$K$2 = 표메인[[#This Row],[연령대]], 1, 0),IF(COUNT(표장르정리[[#This Row],[RPG]]),1,0)), 1, 0)</f>
        <v>0</v>
      </c>
      <c r="B5" s="3">
        <f>IF(AND(IF('차트 정리 표'!$K$2 = 표메인[[#This Row],[연령대]], 1, 0),IF(COUNT(표장르정리[[#This Row],[AOS]]),1,0)),1,0)</f>
        <v>0</v>
      </c>
      <c r="C5" s="3">
        <f>IF(AND(IF('차트 정리 표'!$K$2 = 표메인[[#This Row],[연령대]], 1, 0),IF(COUNT(표장르정리[[#This Row],[FPS]]),1,0)),1,0)</f>
        <v>0</v>
      </c>
      <c r="D5" s="3">
        <f>IF(AND(IF('차트 정리 표'!$K$2 = 표메인[[#This Row],[연령대]], 1, 0),IF(COUNT(표장르정리[[#This Row],[CCG]]),1,0)),1,0)</f>
        <v>0</v>
      </c>
      <c r="E5" s="3">
        <f>IF(AND(IF('차트 정리 표'!$K$2 = 표메인[[#This Row],[연령대]], 1, 0),IF(COUNT(표장르정리[[#This Row],[Roguelike]]),1,0)),1,0)</f>
        <v>0</v>
      </c>
      <c r="F5" s="3">
        <f>IF(AND(IF('차트 정리 표'!$K$2 = 표메인[[#This Row],[연령대]], 1, 0),IF(COUNT(표장르정리[[#This Row],[Soulslike]]),1,0)),1,0)</f>
        <v>1</v>
      </c>
      <c r="G5" s="3">
        <f>IF(AND(IF('차트 정리 표'!$K$2 = 표메인[[#This Row],[연령대]], 1, 0),IF(COUNT(표장르정리[[#This Row],[Rhythm]]),1,0)),1,0)</f>
        <v>0</v>
      </c>
      <c r="H5" s="3">
        <f>IF(AND(IF('차트 정리 표'!$K$2 = 표메인[[#This Row],[연령대]], 1, 0),IF(COUNT(표장르정리[[#This Row],[Racing]]),1,0)),1,0)</f>
        <v>0</v>
      </c>
      <c r="I5" s="3">
        <f>IF(AND(IF('차트 정리 표'!$K$2 = 표메인[[#This Row],[연령대]], 1, 0),IF(COUNT(표장르정리[[#This Row],[Sport]]),1,0)),1,0)</f>
        <v>0</v>
      </c>
      <c r="J5" s="3">
        <f>IF(AND(IF('차트 정리 표'!$K$2 = 표메인[[#This Row],[연령대]], 1, 0),IF(COUNT(표장르정리[[#This Row],[Stealth]]),1,0)),1,0)</f>
        <v>0</v>
      </c>
      <c r="K5" s="3">
        <f>IF(AND(IF('차트 정리 표'!$K$2 = 표메인[[#This Row],[연령대]], 1, 0),IF(COUNT(표장르정리[[#This Row],[Strategy]]),1,0)),1,0)</f>
        <v>0</v>
      </c>
      <c r="L5" s="3">
        <f>IF(AND(IF('차트 정리 표'!$K$2 = 표메인[[#This Row],[연령대]], 1, 0),IF(COUNT(표장르정리[[#This Row],[Puzzle]]),1,0)),1,0)</f>
        <v>0</v>
      </c>
      <c r="M5" s="3">
        <f>IF(AND(IF('차트 정리 표'!$K$2 = 표메인[[#This Row],[연령대]], 1, 0),IF(COUNT(표장르정리[[#This Row],[Board]]),1,0)),1,0)</f>
        <v>0</v>
      </c>
      <c r="N5" s="3">
        <f>IF(AND(IF('차트 정리 표'!$K$2 = 표메인[[#This Row],[연령대]], 1, 0),IF(COUNT(표장르정리[[#This Row],[Arcade]]),1,0)),1,0)</f>
        <v>0</v>
      </c>
      <c r="O5" s="3">
        <f>IF(AND(IF('차트 정리 표'!$K$2 = 표메인[[#This Row],[연령대]], 1, 0),IF(COUNT(표장르정리[[#This Row],[Simulation]]),1,0)),1,0)</f>
        <v>0</v>
      </c>
      <c r="P5" s="34">
        <f>IF(AND(IF('차트 정리 표'!$K$19 = 표메인[[#This Row],[연령대]], 1, 0),IF('차트 정리 표'!$J$20=표메인[[#This Row],[타격감
시각적 효과]],1,0)),1,0)</f>
        <v>0</v>
      </c>
      <c r="Q5" s="34">
        <f>IF(AND(IF('차트 정리 표'!$K$19 = 표메인[[#This Row],[연령대]], 1, 0),IF('차트 정리 표'!$J$21=표메인[[#This Row],[타격감
시각적 효과]],1,0)),1,0)</f>
        <v>0</v>
      </c>
      <c r="R5" s="34">
        <f>IF(AND(IF('차트 정리 표'!$K$19 = 표메인[[#This Row],[연령대]], 1, 0),IF('차트 정리 표'!$J$22=표메인[[#This Row],[타격감
시각적 효과]],1,0)),1,0)</f>
        <v>0</v>
      </c>
      <c r="S5" s="34">
        <f>IF(AND(IF('차트 정리 표'!$K$19 = 표메인[[#This Row],[연령대]], 1, 0),IF('차트 정리 표'!$J$23=표메인[[#This Row],[타격감
시각적 효과]],1,0)),1,0)</f>
        <v>1</v>
      </c>
      <c r="T5" s="34">
        <f>IF(AND(IF('차트 정리 표'!$K$25 = 표메인[[#This Row],[연령대]], 1, 0),IF('차트 정리 표'!$J$26=표메인[게임몰입도
청각적 효과],1,0)),1,0)</f>
        <v>0</v>
      </c>
      <c r="U5" s="34">
        <f>IF(AND(IF('차트 정리 표'!$K$25 = 표메인[[#This Row],[연령대]], 1, 0),IF('차트 정리 표'!$J$27=표메인[게임몰입도
청각적 효과],1,0)),1,0)</f>
        <v>0</v>
      </c>
      <c r="V5" s="34">
        <f>IF(AND(IF('차트 정리 표'!$K$25 = 표메인[[#This Row],[연령대]], 1, 0),IF('차트 정리 표'!$J$28=표메인[게임몰입도
청각적 효과],1,0)),1,0)</f>
        <v>1</v>
      </c>
    </row>
    <row r="6" spans="1:22" x14ac:dyDescent="0.3">
      <c r="A6" s="3">
        <f>IF(AND(IF('차트 정리 표'!$K$2 = 표메인[[#This Row],[연령대]], 1, 0),IF(COUNT(표장르정리[[#This Row],[RPG]]),1,0)), 1, 0)</f>
        <v>0</v>
      </c>
      <c r="B6" s="3">
        <f>IF(AND(IF('차트 정리 표'!$K$2 = 표메인[[#This Row],[연령대]], 1, 0),IF(COUNT(표장르정리[[#This Row],[AOS]]),1,0)),1,0)</f>
        <v>0</v>
      </c>
      <c r="C6" s="3">
        <f>IF(AND(IF('차트 정리 표'!$K$2 = 표메인[[#This Row],[연령대]], 1, 0),IF(COUNT(표장르정리[[#This Row],[FPS]]),1,0)),1,0)</f>
        <v>0</v>
      </c>
      <c r="D6" s="3">
        <f>IF(AND(IF('차트 정리 표'!$K$2 = 표메인[[#This Row],[연령대]], 1, 0),IF(COUNT(표장르정리[[#This Row],[CCG]]),1,0)),1,0)</f>
        <v>0</v>
      </c>
      <c r="E6" s="3">
        <f>IF(AND(IF('차트 정리 표'!$K$2 = 표메인[[#This Row],[연령대]], 1, 0),IF(COUNT(표장르정리[[#This Row],[Roguelike]]),1,0)),1,0)</f>
        <v>0</v>
      </c>
      <c r="F6" s="3">
        <f>IF(AND(IF('차트 정리 표'!$K$2 = 표메인[[#This Row],[연령대]], 1, 0),IF(COUNT(표장르정리[[#This Row],[Soulslike]]),1,0)),1,0)</f>
        <v>0</v>
      </c>
      <c r="G6" s="3">
        <f>IF(AND(IF('차트 정리 표'!$K$2 = 표메인[[#This Row],[연령대]], 1, 0),IF(COUNT(표장르정리[[#This Row],[Rhythm]]),1,0)),1,0)</f>
        <v>0</v>
      </c>
      <c r="H6" s="3">
        <f>IF(AND(IF('차트 정리 표'!$K$2 = 표메인[[#This Row],[연령대]], 1, 0),IF(COUNT(표장르정리[[#This Row],[Racing]]),1,0)),1,0)</f>
        <v>0</v>
      </c>
      <c r="I6" s="3">
        <f>IF(AND(IF('차트 정리 표'!$K$2 = 표메인[[#This Row],[연령대]], 1, 0),IF(COUNT(표장르정리[[#This Row],[Sport]]),1,0)),1,0)</f>
        <v>0</v>
      </c>
      <c r="J6" s="3">
        <f>IF(AND(IF('차트 정리 표'!$K$2 = 표메인[[#This Row],[연령대]], 1, 0),IF(COUNT(표장르정리[[#This Row],[Stealth]]),1,0)),1,0)</f>
        <v>0</v>
      </c>
      <c r="K6" s="3">
        <f>IF(AND(IF('차트 정리 표'!$K$2 = 표메인[[#This Row],[연령대]], 1, 0),IF(COUNT(표장르정리[[#This Row],[Strategy]]),1,0)),1,0)</f>
        <v>0</v>
      </c>
      <c r="L6" s="3">
        <f>IF(AND(IF('차트 정리 표'!$K$2 = 표메인[[#This Row],[연령대]], 1, 0),IF(COUNT(표장르정리[[#This Row],[Puzzle]]),1,0)),1,0)</f>
        <v>0</v>
      </c>
      <c r="M6" s="3">
        <f>IF(AND(IF('차트 정리 표'!$K$2 = 표메인[[#This Row],[연령대]], 1, 0),IF(COUNT(표장르정리[[#This Row],[Board]]),1,0)),1,0)</f>
        <v>0</v>
      </c>
      <c r="N6" s="3">
        <f>IF(AND(IF('차트 정리 표'!$K$2 = 표메인[[#This Row],[연령대]], 1, 0),IF(COUNT(표장르정리[[#This Row],[Arcade]]),1,0)),1,0)</f>
        <v>0</v>
      </c>
      <c r="O6" s="3">
        <f>IF(AND(IF('차트 정리 표'!$K$2 = 표메인[[#This Row],[연령대]], 1, 0),IF(COUNT(표장르정리[[#This Row],[Simulation]]),1,0)),1,0)</f>
        <v>0</v>
      </c>
      <c r="P6" s="34">
        <f>IF(AND(IF('차트 정리 표'!$K$19 = 표메인[[#This Row],[연령대]], 1, 0),IF('차트 정리 표'!$J$20=표메인[[#This Row],[타격감
시각적 효과]],1,0)),1,0)</f>
        <v>0</v>
      </c>
      <c r="Q6" s="34">
        <f>IF(AND(IF('차트 정리 표'!$K$19 = 표메인[[#This Row],[연령대]], 1, 0),IF('차트 정리 표'!$J$21=표메인[[#This Row],[타격감
시각적 효과]],1,0)),1,0)</f>
        <v>0</v>
      </c>
      <c r="R6" s="34">
        <f>IF(AND(IF('차트 정리 표'!$K$19 = 표메인[[#This Row],[연령대]], 1, 0),IF('차트 정리 표'!$J$22=표메인[[#This Row],[타격감
시각적 효과]],1,0)),1,0)</f>
        <v>0</v>
      </c>
      <c r="S6" s="34">
        <f>IF(AND(IF('차트 정리 표'!$K$19 = 표메인[[#This Row],[연령대]], 1, 0),IF('차트 정리 표'!$J$23=표메인[[#This Row],[타격감
시각적 효과]],1,0)),1,0)</f>
        <v>0</v>
      </c>
      <c r="T6" s="34">
        <f>IF(AND(IF('차트 정리 표'!$K$25 = 표메인[[#This Row],[연령대]], 1, 0),IF('차트 정리 표'!$J$26=표메인[게임몰입도
청각적 효과],1,0)),1,0)</f>
        <v>0</v>
      </c>
      <c r="U6" s="34">
        <f>IF(AND(IF('차트 정리 표'!$K$25 = 표메인[[#This Row],[연령대]], 1, 0),IF('차트 정리 표'!$J$27=표메인[게임몰입도
청각적 효과],1,0)),1,0)</f>
        <v>0</v>
      </c>
      <c r="V6" s="34">
        <f>IF(AND(IF('차트 정리 표'!$K$25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표'!$K$2 = 표메인[[#This Row],[연령대]], 1, 0),IF(COUNT(표장르정리[[#This Row],[RPG]]),1,0)), 1, 0)</f>
        <v>0</v>
      </c>
      <c r="B7" s="3">
        <f>IF(AND(IF('차트 정리 표'!$K$2 = 표메인[[#This Row],[연령대]], 1, 0),IF(COUNT(표장르정리[[#This Row],[AOS]]),1,0)),1,0)</f>
        <v>0</v>
      </c>
      <c r="C7" s="3">
        <f>IF(AND(IF('차트 정리 표'!$K$2 = 표메인[[#This Row],[연령대]], 1, 0),IF(COUNT(표장르정리[[#This Row],[FPS]]),1,0)),1,0)</f>
        <v>0</v>
      </c>
      <c r="D7" s="3">
        <f>IF(AND(IF('차트 정리 표'!$K$2 = 표메인[[#This Row],[연령대]], 1, 0),IF(COUNT(표장르정리[[#This Row],[CCG]]),1,0)),1,0)</f>
        <v>0</v>
      </c>
      <c r="E7" s="3">
        <f>IF(AND(IF('차트 정리 표'!$K$2 = 표메인[[#This Row],[연령대]], 1, 0),IF(COUNT(표장르정리[[#This Row],[Roguelike]]),1,0)),1,0)</f>
        <v>0</v>
      </c>
      <c r="F7" s="3">
        <f>IF(AND(IF('차트 정리 표'!$K$2 = 표메인[[#This Row],[연령대]], 1, 0),IF(COUNT(표장르정리[[#This Row],[Soulslike]]),1,0)),1,0)</f>
        <v>0</v>
      </c>
      <c r="G7" s="3">
        <f>IF(AND(IF('차트 정리 표'!$K$2 = 표메인[[#This Row],[연령대]], 1, 0),IF(COUNT(표장르정리[[#This Row],[Rhythm]]),1,0)),1,0)</f>
        <v>0</v>
      </c>
      <c r="H7" s="3">
        <f>IF(AND(IF('차트 정리 표'!$K$2 = 표메인[[#This Row],[연령대]], 1, 0),IF(COUNT(표장르정리[[#This Row],[Racing]]),1,0)),1,0)</f>
        <v>0</v>
      </c>
      <c r="I7" s="3">
        <f>IF(AND(IF('차트 정리 표'!$K$2 = 표메인[[#This Row],[연령대]], 1, 0),IF(COUNT(표장르정리[[#This Row],[Sport]]),1,0)),1,0)</f>
        <v>0</v>
      </c>
      <c r="J7" s="3">
        <f>IF(AND(IF('차트 정리 표'!$K$2 = 표메인[[#This Row],[연령대]], 1, 0),IF(COUNT(표장르정리[[#This Row],[Stealth]]),1,0)),1,0)</f>
        <v>0</v>
      </c>
      <c r="K7" s="3">
        <f>IF(AND(IF('차트 정리 표'!$K$2 = 표메인[[#This Row],[연령대]], 1, 0),IF(COUNT(표장르정리[[#This Row],[Strategy]]),1,0)),1,0)</f>
        <v>0</v>
      </c>
      <c r="L7" s="3">
        <f>IF(AND(IF('차트 정리 표'!$K$2 = 표메인[[#This Row],[연령대]], 1, 0),IF(COUNT(표장르정리[[#This Row],[Puzzle]]),1,0)),1,0)</f>
        <v>0</v>
      </c>
      <c r="M7" s="3">
        <f>IF(AND(IF('차트 정리 표'!$K$2 = 표메인[[#This Row],[연령대]], 1, 0),IF(COUNT(표장르정리[[#This Row],[Board]]),1,0)),1,0)</f>
        <v>0</v>
      </c>
      <c r="N7" s="3">
        <f>IF(AND(IF('차트 정리 표'!$K$2 = 표메인[[#This Row],[연령대]], 1, 0),IF(COUNT(표장르정리[[#This Row],[Arcade]]),1,0)),1,0)</f>
        <v>0</v>
      </c>
      <c r="O7" s="3">
        <f>IF(AND(IF('차트 정리 표'!$K$2 = 표메인[[#This Row],[연령대]], 1, 0),IF(COUNT(표장르정리[[#This Row],[Simulation]]),1,0)),1,0)</f>
        <v>0</v>
      </c>
      <c r="P7" s="34">
        <f>IF(AND(IF('차트 정리 표'!$K$19 = 표메인[[#This Row],[연령대]], 1, 0),IF('차트 정리 표'!$J$20=표메인[[#This Row],[타격감
시각적 효과]],1,0)),1,0)</f>
        <v>0</v>
      </c>
      <c r="Q7" s="34">
        <f>IF(AND(IF('차트 정리 표'!$K$19 = 표메인[[#This Row],[연령대]], 1, 0),IF('차트 정리 표'!$J$21=표메인[[#This Row],[타격감
시각적 효과]],1,0)),1,0)</f>
        <v>0</v>
      </c>
      <c r="R7" s="34">
        <f>IF(AND(IF('차트 정리 표'!$K$19 = 표메인[[#This Row],[연령대]], 1, 0),IF('차트 정리 표'!$J$22=표메인[[#This Row],[타격감
시각적 효과]],1,0)),1,0)</f>
        <v>0</v>
      </c>
      <c r="S7" s="34">
        <f>IF(AND(IF('차트 정리 표'!$K$19 = 표메인[[#This Row],[연령대]], 1, 0),IF('차트 정리 표'!$J$23=표메인[[#This Row],[타격감
시각적 효과]],1,0)),1,0)</f>
        <v>0</v>
      </c>
      <c r="T7" s="34">
        <f>IF(AND(IF('차트 정리 표'!$K$25 = 표메인[[#This Row],[연령대]], 1, 0),IF('차트 정리 표'!$J$26=표메인[게임몰입도
청각적 효과],1,0)),1,0)</f>
        <v>0</v>
      </c>
      <c r="U7" s="34">
        <f>IF(AND(IF('차트 정리 표'!$K$25 = 표메인[[#This Row],[연령대]], 1, 0),IF('차트 정리 표'!$J$27=표메인[게임몰입도
청각적 효과],1,0)),1,0)</f>
        <v>0</v>
      </c>
      <c r="V7" s="34">
        <f>IF(AND(IF('차트 정리 표'!$K$25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표'!$K$2 = 표메인[[#This Row],[연령대]], 1, 0),IF(COUNT(표장르정리[[#This Row],[RPG]]),1,0)), 1, 0)</f>
        <v>0</v>
      </c>
      <c r="B8" s="3">
        <f>IF(AND(IF('차트 정리 표'!$K$2 = 표메인[[#This Row],[연령대]], 1, 0),IF(COUNT(표장르정리[[#This Row],[AOS]]),1,0)),1,0)</f>
        <v>0</v>
      </c>
      <c r="C8" s="3">
        <f>IF(AND(IF('차트 정리 표'!$K$2 = 표메인[[#This Row],[연령대]], 1, 0),IF(COUNT(표장르정리[[#This Row],[FPS]]),1,0)),1,0)</f>
        <v>0</v>
      </c>
      <c r="D8" s="3">
        <f>IF(AND(IF('차트 정리 표'!$K$2 = 표메인[[#This Row],[연령대]], 1, 0),IF(COUNT(표장르정리[[#This Row],[CCG]]),1,0)),1,0)</f>
        <v>0</v>
      </c>
      <c r="E8" s="3">
        <f>IF(AND(IF('차트 정리 표'!$K$2 = 표메인[[#This Row],[연령대]], 1, 0),IF(COUNT(표장르정리[[#This Row],[Roguelike]]),1,0)),1,0)</f>
        <v>0</v>
      </c>
      <c r="F8" s="3">
        <f>IF(AND(IF('차트 정리 표'!$K$2 = 표메인[[#This Row],[연령대]], 1, 0),IF(COUNT(표장르정리[[#This Row],[Soulslike]]),1,0)),1,0)</f>
        <v>0</v>
      </c>
      <c r="G8" s="3">
        <f>IF(AND(IF('차트 정리 표'!$K$2 = 표메인[[#This Row],[연령대]], 1, 0),IF(COUNT(표장르정리[[#This Row],[Rhythm]]),1,0)),1,0)</f>
        <v>0</v>
      </c>
      <c r="H8" s="3">
        <f>IF(AND(IF('차트 정리 표'!$K$2 = 표메인[[#This Row],[연령대]], 1, 0),IF(COUNT(표장르정리[[#This Row],[Racing]]),1,0)),1,0)</f>
        <v>0</v>
      </c>
      <c r="I8" s="3">
        <f>IF(AND(IF('차트 정리 표'!$K$2 = 표메인[[#This Row],[연령대]], 1, 0),IF(COUNT(표장르정리[[#This Row],[Sport]]),1,0)),1,0)</f>
        <v>0</v>
      </c>
      <c r="J8" s="3">
        <f>IF(AND(IF('차트 정리 표'!$K$2 = 표메인[[#This Row],[연령대]], 1, 0),IF(COUNT(표장르정리[[#This Row],[Stealth]]),1,0)),1,0)</f>
        <v>0</v>
      </c>
      <c r="K8" s="3">
        <f>IF(AND(IF('차트 정리 표'!$K$2 = 표메인[[#This Row],[연령대]], 1, 0),IF(COUNT(표장르정리[[#This Row],[Strategy]]),1,0)),1,0)</f>
        <v>0</v>
      </c>
      <c r="L8" s="3">
        <f>IF(AND(IF('차트 정리 표'!$K$2 = 표메인[[#This Row],[연령대]], 1, 0),IF(COUNT(표장르정리[[#This Row],[Puzzle]]),1,0)),1,0)</f>
        <v>0</v>
      </c>
      <c r="M8" s="3">
        <f>IF(AND(IF('차트 정리 표'!$K$2 = 표메인[[#This Row],[연령대]], 1, 0),IF(COUNT(표장르정리[[#This Row],[Board]]),1,0)),1,0)</f>
        <v>0</v>
      </c>
      <c r="N8" s="3">
        <f>IF(AND(IF('차트 정리 표'!$K$2 = 표메인[[#This Row],[연령대]], 1, 0),IF(COUNT(표장르정리[[#This Row],[Arcade]]),1,0)),1,0)</f>
        <v>0</v>
      </c>
      <c r="O8" s="3">
        <f>IF(AND(IF('차트 정리 표'!$K$2 = 표메인[[#This Row],[연령대]], 1, 0),IF(COUNT(표장르정리[[#This Row],[Simulation]]),1,0)),1,0)</f>
        <v>0</v>
      </c>
      <c r="P8" s="34">
        <f>IF(AND(IF('차트 정리 표'!$K$19 = 표메인[[#This Row],[연령대]], 1, 0),IF('차트 정리 표'!$J$20=표메인[[#This Row],[타격감
시각적 효과]],1,0)),1,0)</f>
        <v>0</v>
      </c>
      <c r="Q8" s="34">
        <f>IF(AND(IF('차트 정리 표'!$K$19 = 표메인[[#This Row],[연령대]], 1, 0),IF('차트 정리 표'!$J$21=표메인[[#This Row],[타격감
시각적 효과]],1,0)),1,0)</f>
        <v>0</v>
      </c>
      <c r="R8" s="34">
        <f>IF(AND(IF('차트 정리 표'!$K$19 = 표메인[[#This Row],[연령대]], 1, 0),IF('차트 정리 표'!$J$22=표메인[[#This Row],[타격감
시각적 효과]],1,0)),1,0)</f>
        <v>0</v>
      </c>
      <c r="S8" s="34">
        <f>IF(AND(IF('차트 정리 표'!$K$19 = 표메인[[#This Row],[연령대]], 1, 0),IF('차트 정리 표'!$J$23=표메인[[#This Row],[타격감
시각적 효과]],1,0)),1,0)</f>
        <v>0</v>
      </c>
      <c r="T8" s="34">
        <f>IF(AND(IF('차트 정리 표'!$K$25 = 표메인[[#This Row],[연령대]], 1, 0),IF('차트 정리 표'!$J$26=표메인[게임몰입도
청각적 효과],1,0)),1,0)</f>
        <v>0</v>
      </c>
      <c r="U8" s="34">
        <f>IF(AND(IF('차트 정리 표'!$K$25 = 표메인[[#This Row],[연령대]], 1, 0),IF('차트 정리 표'!$J$27=표메인[게임몰입도
청각적 효과],1,0)),1,0)</f>
        <v>0</v>
      </c>
      <c r="V8" s="34">
        <f>IF(AND(IF('차트 정리 표'!$K$25 = 표메인[[#This Row],[연령대]], 1, 0),IF('차트 정리 표'!$J$28=표메인[게임몰입도
청각적 효과],1,0)),1,0)</f>
        <v>0</v>
      </c>
    </row>
    <row r="9" spans="1:22" x14ac:dyDescent="0.3">
      <c r="A9" s="3">
        <f>IF(AND(IF('차트 정리 표'!$K$2 = 표메인[[#This Row],[연령대]], 1, 0),IF(COUNT(표장르정리[[#This Row],[RPG]]),1,0)), 1, 0)</f>
        <v>0</v>
      </c>
      <c r="B9" s="3">
        <f>IF(AND(IF('차트 정리 표'!$K$2 = 표메인[[#This Row],[연령대]], 1, 0),IF(COUNT(표장르정리[[#This Row],[AOS]]),1,0)),1,0)</f>
        <v>0</v>
      </c>
      <c r="C9" s="3">
        <f>IF(AND(IF('차트 정리 표'!$K$2 = 표메인[[#This Row],[연령대]], 1, 0),IF(COUNT(표장르정리[[#This Row],[FPS]]),1,0)),1,0)</f>
        <v>0</v>
      </c>
      <c r="D9" s="3">
        <f>IF(AND(IF('차트 정리 표'!$K$2 = 표메인[[#This Row],[연령대]], 1, 0),IF(COUNT(표장르정리[[#This Row],[CCG]]),1,0)),1,0)</f>
        <v>0</v>
      </c>
      <c r="E9" s="3">
        <f>IF(AND(IF('차트 정리 표'!$K$2 = 표메인[[#This Row],[연령대]], 1, 0),IF(COUNT(표장르정리[[#This Row],[Roguelike]]),1,0)),1,0)</f>
        <v>0</v>
      </c>
      <c r="F9" s="3">
        <f>IF(AND(IF('차트 정리 표'!$K$2 = 표메인[[#This Row],[연령대]], 1, 0),IF(COUNT(표장르정리[[#This Row],[Soulslike]]),1,0)),1,0)</f>
        <v>0</v>
      </c>
      <c r="G9" s="3">
        <f>IF(AND(IF('차트 정리 표'!$K$2 = 표메인[[#This Row],[연령대]], 1, 0),IF(COUNT(표장르정리[[#This Row],[Rhythm]]),1,0)),1,0)</f>
        <v>0</v>
      </c>
      <c r="H9" s="3">
        <f>IF(AND(IF('차트 정리 표'!$K$2 = 표메인[[#This Row],[연령대]], 1, 0),IF(COUNT(표장르정리[[#This Row],[Racing]]),1,0)),1,0)</f>
        <v>0</v>
      </c>
      <c r="I9" s="3">
        <f>IF(AND(IF('차트 정리 표'!$K$2 = 표메인[[#This Row],[연령대]], 1, 0),IF(COUNT(표장르정리[[#This Row],[Sport]]),1,0)),1,0)</f>
        <v>0</v>
      </c>
      <c r="J9" s="3">
        <f>IF(AND(IF('차트 정리 표'!$K$2 = 표메인[[#This Row],[연령대]], 1, 0),IF(COUNT(표장르정리[[#This Row],[Stealth]]),1,0)),1,0)</f>
        <v>0</v>
      </c>
      <c r="K9" s="3">
        <f>IF(AND(IF('차트 정리 표'!$K$2 = 표메인[[#This Row],[연령대]], 1, 0),IF(COUNT(표장르정리[[#This Row],[Strategy]]),1,0)),1,0)</f>
        <v>0</v>
      </c>
      <c r="L9" s="3">
        <f>IF(AND(IF('차트 정리 표'!$K$2 = 표메인[[#This Row],[연령대]], 1, 0),IF(COUNT(표장르정리[[#This Row],[Puzzle]]),1,0)),1,0)</f>
        <v>0</v>
      </c>
      <c r="M9" s="3">
        <f>IF(AND(IF('차트 정리 표'!$K$2 = 표메인[[#This Row],[연령대]], 1, 0),IF(COUNT(표장르정리[[#This Row],[Board]]),1,0)),1,0)</f>
        <v>0</v>
      </c>
      <c r="N9" s="3">
        <f>IF(AND(IF('차트 정리 표'!$K$2 = 표메인[[#This Row],[연령대]], 1, 0),IF(COUNT(표장르정리[[#This Row],[Arcade]]),1,0)),1,0)</f>
        <v>0</v>
      </c>
      <c r="O9" s="3">
        <f>IF(AND(IF('차트 정리 표'!$K$2 = 표메인[[#This Row],[연령대]], 1, 0),IF(COUNT(표장르정리[[#This Row],[Simulation]]),1,0)),1,0)</f>
        <v>0</v>
      </c>
      <c r="P9" s="34">
        <f>IF(AND(IF('차트 정리 표'!$K$19 = 표메인[[#This Row],[연령대]], 1, 0),IF('차트 정리 표'!$J$20=표메인[[#This Row],[타격감
시각적 효과]],1,0)),1,0)</f>
        <v>0</v>
      </c>
      <c r="Q9" s="34">
        <f>IF(AND(IF('차트 정리 표'!$K$19 = 표메인[[#This Row],[연령대]], 1, 0),IF('차트 정리 표'!$J$21=표메인[[#This Row],[타격감
시각적 효과]],1,0)),1,0)</f>
        <v>0</v>
      </c>
      <c r="R9" s="34">
        <f>IF(AND(IF('차트 정리 표'!$K$19 = 표메인[[#This Row],[연령대]], 1, 0),IF('차트 정리 표'!$J$22=표메인[[#This Row],[타격감
시각적 효과]],1,0)),1,0)</f>
        <v>0</v>
      </c>
      <c r="S9" s="34">
        <f>IF(AND(IF('차트 정리 표'!$K$19 = 표메인[[#This Row],[연령대]], 1, 0),IF('차트 정리 표'!$J$23=표메인[[#This Row],[타격감
시각적 효과]],1,0)),1,0)</f>
        <v>0</v>
      </c>
      <c r="T9" s="34">
        <f>IF(AND(IF('차트 정리 표'!$K$25 = 표메인[[#This Row],[연령대]], 1, 0),IF('차트 정리 표'!$J$26=표메인[게임몰입도
청각적 효과],1,0)),1,0)</f>
        <v>0</v>
      </c>
      <c r="U9" s="34">
        <f>IF(AND(IF('차트 정리 표'!$K$25 = 표메인[[#This Row],[연령대]], 1, 0),IF('차트 정리 표'!$J$27=표메인[게임몰입도
청각적 효과],1,0)),1,0)</f>
        <v>0</v>
      </c>
      <c r="V9" s="34">
        <f>IF(AND(IF('차트 정리 표'!$K$25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표'!$K$2 = 표메인[[#This Row],[연령대]], 1, 0),IF(COUNT(표장르정리[[#This Row],[RPG]]),1,0)), 1, 0)</f>
        <v>0</v>
      </c>
      <c r="B10" s="3">
        <f>IF(AND(IF('차트 정리 표'!$K$2 = 표메인[[#This Row],[연령대]], 1, 0),IF(COUNT(표장르정리[[#This Row],[AOS]]),1,0)),1,0)</f>
        <v>0</v>
      </c>
      <c r="C10" s="3">
        <f>IF(AND(IF('차트 정리 표'!$K$2 = 표메인[[#This Row],[연령대]], 1, 0),IF(COUNT(표장르정리[[#This Row],[FPS]]),1,0)),1,0)</f>
        <v>0</v>
      </c>
      <c r="D10" s="3">
        <f>IF(AND(IF('차트 정리 표'!$K$2 = 표메인[[#This Row],[연령대]], 1, 0),IF(COUNT(표장르정리[[#This Row],[CCG]]),1,0)),1,0)</f>
        <v>0</v>
      </c>
      <c r="E10" s="3">
        <f>IF(AND(IF('차트 정리 표'!$K$2 = 표메인[[#This Row],[연령대]], 1, 0),IF(COUNT(표장르정리[[#This Row],[Roguelike]]),1,0)),1,0)</f>
        <v>0</v>
      </c>
      <c r="F10" s="3">
        <f>IF(AND(IF('차트 정리 표'!$K$2 = 표메인[[#This Row],[연령대]], 1, 0),IF(COUNT(표장르정리[[#This Row],[Soulslike]]),1,0)),1,0)</f>
        <v>0</v>
      </c>
      <c r="G10" s="3">
        <f>IF(AND(IF('차트 정리 표'!$K$2 = 표메인[[#This Row],[연령대]], 1, 0),IF(COUNT(표장르정리[[#This Row],[Rhythm]]),1,0)),1,0)</f>
        <v>0</v>
      </c>
      <c r="H10" s="3">
        <f>IF(AND(IF('차트 정리 표'!$K$2 = 표메인[[#This Row],[연령대]], 1, 0),IF(COUNT(표장르정리[[#This Row],[Racing]]),1,0)),1,0)</f>
        <v>0</v>
      </c>
      <c r="I10" s="3">
        <f>IF(AND(IF('차트 정리 표'!$K$2 = 표메인[[#This Row],[연령대]], 1, 0),IF(COUNT(표장르정리[[#This Row],[Sport]]),1,0)),1,0)</f>
        <v>0</v>
      </c>
      <c r="J10" s="3">
        <f>IF(AND(IF('차트 정리 표'!$K$2 = 표메인[[#This Row],[연령대]], 1, 0),IF(COUNT(표장르정리[[#This Row],[Stealth]]),1,0)),1,0)</f>
        <v>0</v>
      </c>
      <c r="K10" s="3">
        <f>IF(AND(IF('차트 정리 표'!$K$2 = 표메인[[#This Row],[연령대]], 1, 0),IF(COUNT(표장르정리[[#This Row],[Strategy]]),1,0)),1,0)</f>
        <v>0</v>
      </c>
      <c r="L10" s="3">
        <f>IF(AND(IF('차트 정리 표'!$K$2 = 표메인[[#This Row],[연령대]], 1, 0),IF(COUNT(표장르정리[[#This Row],[Puzzle]]),1,0)),1,0)</f>
        <v>0</v>
      </c>
      <c r="M10" s="3">
        <f>IF(AND(IF('차트 정리 표'!$K$2 = 표메인[[#This Row],[연령대]], 1, 0),IF(COUNT(표장르정리[[#This Row],[Board]]),1,0)),1,0)</f>
        <v>0</v>
      </c>
      <c r="N10" s="3">
        <f>IF(AND(IF('차트 정리 표'!$K$2 = 표메인[[#This Row],[연령대]], 1, 0),IF(COUNT(표장르정리[[#This Row],[Arcade]]),1,0)),1,0)</f>
        <v>0</v>
      </c>
      <c r="O10" s="3">
        <f>IF(AND(IF('차트 정리 표'!$K$2 = 표메인[[#This Row],[연령대]], 1, 0),IF(COUNT(표장르정리[[#This Row],[Simulation]]),1,0)),1,0)</f>
        <v>0</v>
      </c>
      <c r="P10" s="34">
        <f>IF(AND(IF('차트 정리 표'!$K$19 = 표메인[[#This Row],[연령대]], 1, 0),IF('차트 정리 표'!$J$20=표메인[[#This Row],[타격감
시각적 효과]],1,0)),1,0)</f>
        <v>0</v>
      </c>
      <c r="Q10" s="34">
        <f>IF(AND(IF('차트 정리 표'!$K$19 = 표메인[[#This Row],[연령대]], 1, 0),IF('차트 정리 표'!$J$21=표메인[[#This Row],[타격감
시각적 효과]],1,0)),1,0)</f>
        <v>0</v>
      </c>
      <c r="R10" s="34">
        <f>IF(AND(IF('차트 정리 표'!$K$19 = 표메인[[#This Row],[연령대]], 1, 0),IF('차트 정리 표'!$J$22=표메인[[#This Row],[타격감
시각적 효과]],1,0)),1,0)</f>
        <v>0</v>
      </c>
      <c r="S10" s="34">
        <f>IF(AND(IF('차트 정리 표'!$K$19 = 표메인[[#This Row],[연령대]], 1, 0),IF('차트 정리 표'!$J$23=표메인[[#This Row],[타격감
시각적 효과]],1,0)),1,0)</f>
        <v>0</v>
      </c>
      <c r="T10" s="34">
        <f>IF(AND(IF('차트 정리 표'!$K$25 = 표메인[[#This Row],[연령대]], 1, 0),IF('차트 정리 표'!$J$26=표메인[게임몰입도
청각적 효과],1,0)),1,0)</f>
        <v>0</v>
      </c>
      <c r="U10" s="34">
        <f>IF(AND(IF('차트 정리 표'!$K$25 = 표메인[[#This Row],[연령대]], 1, 0),IF('차트 정리 표'!$J$27=표메인[게임몰입도
청각적 효과],1,0)),1,0)</f>
        <v>0</v>
      </c>
      <c r="V10" s="34">
        <f>IF(AND(IF('차트 정리 표'!$K$25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표'!$K$2 = 표메인[[#This Row],[연령대]], 1, 0),IF(COUNT(표장르정리[[#This Row],[RPG]]),1,0)), 1, 0)</f>
        <v>0</v>
      </c>
      <c r="B11" s="3">
        <f>IF(AND(IF('차트 정리 표'!$K$2 = 표메인[[#This Row],[연령대]], 1, 0),IF(COUNT(표장르정리[[#This Row],[AOS]]),1,0)),1,0)</f>
        <v>0</v>
      </c>
      <c r="C11" s="3">
        <f>IF(AND(IF('차트 정리 표'!$K$2 = 표메인[[#This Row],[연령대]], 1, 0),IF(COUNT(표장르정리[[#This Row],[FPS]]),1,0)),1,0)</f>
        <v>0</v>
      </c>
      <c r="D11" s="3">
        <f>IF(AND(IF('차트 정리 표'!$K$2 = 표메인[[#This Row],[연령대]], 1, 0),IF(COUNT(표장르정리[[#This Row],[CCG]]),1,0)),1,0)</f>
        <v>0</v>
      </c>
      <c r="E11" s="3">
        <f>IF(AND(IF('차트 정리 표'!$K$2 = 표메인[[#This Row],[연령대]], 1, 0),IF(COUNT(표장르정리[[#This Row],[Roguelike]]),1,0)),1,0)</f>
        <v>0</v>
      </c>
      <c r="F11" s="3">
        <f>IF(AND(IF('차트 정리 표'!$K$2 = 표메인[[#This Row],[연령대]], 1, 0),IF(COUNT(표장르정리[[#This Row],[Soulslike]]),1,0)),1,0)</f>
        <v>0</v>
      </c>
      <c r="G11" s="3">
        <f>IF(AND(IF('차트 정리 표'!$K$2 = 표메인[[#This Row],[연령대]], 1, 0),IF(COUNT(표장르정리[[#This Row],[Rhythm]]),1,0)),1,0)</f>
        <v>0</v>
      </c>
      <c r="H11" s="3">
        <f>IF(AND(IF('차트 정리 표'!$K$2 = 표메인[[#This Row],[연령대]], 1, 0),IF(COUNT(표장르정리[[#This Row],[Racing]]),1,0)),1,0)</f>
        <v>0</v>
      </c>
      <c r="I11" s="3">
        <f>IF(AND(IF('차트 정리 표'!$K$2 = 표메인[[#This Row],[연령대]], 1, 0),IF(COUNT(표장르정리[[#This Row],[Sport]]),1,0)),1,0)</f>
        <v>0</v>
      </c>
      <c r="J11" s="3">
        <f>IF(AND(IF('차트 정리 표'!$K$2 = 표메인[[#This Row],[연령대]], 1, 0),IF(COUNT(표장르정리[[#This Row],[Stealth]]),1,0)),1,0)</f>
        <v>0</v>
      </c>
      <c r="K11" s="3">
        <f>IF(AND(IF('차트 정리 표'!$K$2 = 표메인[[#This Row],[연령대]], 1, 0),IF(COUNT(표장르정리[[#This Row],[Strategy]]),1,0)),1,0)</f>
        <v>0</v>
      </c>
      <c r="L11" s="3">
        <f>IF(AND(IF('차트 정리 표'!$K$2 = 표메인[[#This Row],[연령대]], 1, 0),IF(COUNT(표장르정리[[#This Row],[Puzzle]]),1,0)),1,0)</f>
        <v>0</v>
      </c>
      <c r="M11" s="3">
        <f>IF(AND(IF('차트 정리 표'!$K$2 = 표메인[[#This Row],[연령대]], 1, 0),IF(COUNT(표장르정리[[#This Row],[Board]]),1,0)),1,0)</f>
        <v>0</v>
      </c>
      <c r="N11" s="3">
        <f>IF(AND(IF('차트 정리 표'!$K$2 = 표메인[[#This Row],[연령대]], 1, 0),IF(COUNT(표장르정리[[#This Row],[Arcade]]),1,0)),1,0)</f>
        <v>0</v>
      </c>
      <c r="O11" s="3">
        <f>IF(AND(IF('차트 정리 표'!$K$2 = 표메인[[#This Row],[연령대]], 1, 0),IF(COUNT(표장르정리[[#This Row],[Simulation]]),1,0)),1,0)</f>
        <v>0</v>
      </c>
      <c r="P11" s="34">
        <f>IF(AND(IF('차트 정리 표'!$K$19 = 표메인[[#This Row],[연령대]], 1, 0),IF('차트 정리 표'!$J$20=표메인[[#This Row],[타격감
시각적 효과]],1,0)),1,0)</f>
        <v>0</v>
      </c>
      <c r="Q11" s="34">
        <f>IF(AND(IF('차트 정리 표'!$K$19 = 표메인[[#This Row],[연령대]], 1, 0),IF('차트 정리 표'!$J$21=표메인[[#This Row],[타격감
시각적 효과]],1,0)),1,0)</f>
        <v>0</v>
      </c>
      <c r="R11" s="34">
        <f>IF(AND(IF('차트 정리 표'!$K$19 = 표메인[[#This Row],[연령대]], 1, 0),IF('차트 정리 표'!$J$22=표메인[[#This Row],[타격감
시각적 효과]],1,0)),1,0)</f>
        <v>0</v>
      </c>
      <c r="S11" s="34">
        <f>IF(AND(IF('차트 정리 표'!$K$19 = 표메인[[#This Row],[연령대]], 1, 0),IF('차트 정리 표'!$J$23=표메인[[#This Row],[타격감
시각적 효과]],1,0)),1,0)</f>
        <v>0</v>
      </c>
      <c r="T11" s="34">
        <f>IF(AND(IF('차트 정리 표'!$K$25 = 표메인[[#This Row],[연령대]], 1, 0),IF('차트 정리 표'!$J$26=표메인[게임몰입도
청각적 효과],1,0)),1,0)</f>
        <v>0</v>
      </c>
      <c r="U11" s="34">
        <f>IF(AND(IF('차트 정리 표'!$K$25 = 표메인[[#This Row],[연령대]], 1, 0),IF('차트 정리 표'!$J$27=표메인[게임몰입도
청각적 효과],1,0)),1,0)</f>
        <v>0</v>
      </c>
      <c r="V11" s="34">
        <f>IF(AND(IF('차트 정리 표'!$K$25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표'!$K$2 = 표메인[[#This Row],[연령대]], 1, 0),IF(COUNT(표장르정리[[#This Row],[RPG]]),1,0)), 1, 0)</f>
        <v>0</v>
      </c>
      <c r="B12" s="3">
        <f>IF(AND(IF('차트 정리 표'!$K$2 = 표메인[[#This Row],[연령대]], 1, 0),IF(COUNT(표장르정리[[#This Row],[AOS]]),1,0)),1,0)</f>
        <v>0</v>
      </c>
      <c r="C12" s="3">
        <f>IF(AND(IF('차트 정리 표'!$K$2 = 표메인[[#This Row],[연령대]], 1, 0),IF(COUNT(표장르정리[[#This Row],[FPS]]),1,0)),1,0)</f>
        <v>0</v>
      </c>
      <c r="D12" s="3">
        <f>IF(AND(IF('차트 정리 표'!$K$2 = 표메인[[#This Row],[연령대]], 1, 0),IF(COUNT(표장르정리[[#This Row],[CCG]]),1,0)),1,0)</f>
        <v>0</v>
      </c>
      <c r="E12" s="3">
        <f>IF(AND(IF('차트 정리 표'!$K$2 = 표메인[[#This Row],[연령대]], 1, 0),IF(COUNT(표장르정리[[#This Row],[Roguelike]]),1,0)),1,0)</f>
        <v>0</v>
      </c>
      <c r="F12" s="3">
        <f>IF(AND(IF('차트 정리 표'!$K$2 = 표메인[[#This Row],[연령대]], 1, 0),IF(COUNT(표장르정리[[#This Row],[Soulslike]]),1,0)),1,0)</f>
        <v>0</v>
      </c>
      <c r="G12" s="3">
        <f>IF(AND(IF('차트 정리 표'!$K$2 = 표메인[[#This Row],[연령대]], 1, 0),IF(COUNT(표장르정리[[#This Row],[Rhythm]]),1,0)),1,0)</f>
        <v>0</v>
      </c>
      <c r="H12" s="3">
        <f>IF(AND(IF('차트 정리 표'!$K$2 = 표메인[[#This Row],[연령대]], 1, 0),IF(COUNT(표장르정리[[#This Row],[Racing]]),1,0)),1,0)</f>
        <v>0</v>
      </c>
      <c r="I12" s="3">
        <f>IF(AND(IF('차트 정리 표'!$K$2 = 표메인[[#This Row],[연령대]], 1, 0),IF(COUNT(표장르정리[[#This Row],[Sport]]),1,0)),1,0)</f>
        <v>0</v>
      </c>
      <c r="J12" s="3">
        <f>IF(AND(IF('차트 정리 표'!$K$2 = 표메인[[#This Row],[연령대]], 1, 0),IF(COUNT(표장르정리[[#This Row],[Stealth]]),1,0)),1,0)</f>
        <v>0</v>
      </c>
      <c r="K12" s="3">
        <f>IF(AND(IF('차트 정리 표'!$K$2 = 표메인[[#This Row],[연령대]], 1, 0),IF(COUNT(표장르정리[[#This Row],[Strategy]]),1,0)),1,0)</f>
        <v>0</v>
      </c>
      <c r="L12" s="3">
        <f>IF(AND(IF('차트 정리 표'!$K$2 = 표메인[[#This Row],[연령대]], 1, 0),IF(COUNT(표장르정리[[#This Row],[Puzzle]]),1,0)),1,0)</f>
        <v>0</v>
      </c>
      <c r="M12" s="3">
        <f>IF(AND(IF('차트 정리 표'!$K$2 = 표메인[[#This Row],[연령대]], 1, 0),IF(COUNT(표장르정리[[#This Row],[Board]]),1,0)),1,0)</f>
        <v>0</v>
      </c>
      <c r="N12" s="3">
        <f>IF(AND(IF('차트 정리 표'!$K$2 = 표메인[[#This Row],[연령대]], 1, 0),IF(COUNT(표장르정리[[#This Row],[Arcade]]),1,0)),1,0)</f>
        <v>0</v>
      </c>
      <c r="O12" s="3">
        <f>IF(AND(IF('차트 정리 표'!$K$2 = 표메인[[#This Row],[연령대]], 1, 0),IF(COUNT(표장르정리[[#This Row],[Simulation]]),1,0)),1,0)</f>
        <v>0</v>
      </c>
      <c r="P12" s="34">
        <f>IF(AND(IF('차트 정리 표'!$K$19 = 표메인[[#This Row],[연령대]], 1, 0),IF('차트 정리 표'!$J$20=표메인[[#This Row],[타격감
시각적 효과]],1,0)),1,0)</f>
        <v>0</v>
      </c>
      <c r="Q12" s="34">
        <f>IF(AND(IF('차트 정리 표'!$K$19 = 표메인[[#This Row],[연령대]], 1, 0),IF('차트 정리 표'!$J$21=표메인[[#This Row],[타격감
시각적 효과]],1,0)),1,0)</f>
        <v>0</v>
      </c>
      <c r="R12" s="34">
        <f>IF(AND(IF('차트 정리 표'!$K$19 = 표메인[[#This Row],[연령대]], 1, 0),IF('차트 정리 표'!$J$22=표메인[[#This Row],[타격감
시각적 효과]],1,0)),1,0)</f>
        <v>0</v>
      </c>
      <c r="S12" s="34">
        <f>IF(AND(IF('차트 정리 표'!$K$19 = 표메인[[#This Row],[연령대]], 1, 0),IF('차트 정리 표'!$J$23=표메인[[#This Row],[타격감
시각적 효과]],1,0)),1,0)</f>
        <v>0</v>
      </c>
      <c r="T12" s="34">
        <f>IF(AND(IF('차트 정리 표'!$K$25 = 표메인[[#This Row],[연령대]], 1, 0),IF('차트 정리 표'!$J$26=표메인[게임몰입도
청각적 효과],1,0)),1,0)</f>
        <v>0</v>
      </c>
      <c r="U12" s="34">
        <f>IF(AND(IF('차트 정리 표'!$K$25 = 표메인[[#This Row],[연령대]], 1, 0),IF('차트 정리 표'!$J$27=표메인[게임몰입도
청각적 효과],1,0)),1,0)</f>
        <v>0</v>
      </c>
      <c r="V12" s="34">
        <f>IF(AND(IF('차트 정리 표'!$K$25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표'!$K$2 = 표메인[[#This Row],[연령대]], 1, 0),IF(COUNT(표장르정리[[#This Row],[RPG]]),1,0)), 1, 0)</f>
        <v>0</v>
      </c>
      <c r="B13" s="3">
        <f>IF(AND(IF('차트 정리 표'!$K$2 = 표메인[[#This Row],[연령대]], 1, 0),IF(COUNT(표장르정리[[#This Row],[AOS]]),1,0)),1,0)</f>
        <v>0</v>
      </c>
      <c r="C13" s="3">
        <f>IF(AND(IF('차트 정리 표'!$K$2 = 표메인[[#This Row],[연령대]], 1, 0),IF(COUNT(표장르정리[[#This Row],[FPS]]),1,0)),1,0)</f>
        <v>0</v>
      </c>
      <c r="D13" s="3">
        <f>IF(AND(IF('차트 정리 표'!$K$2 = 표메인[[#This Row],[연령대]], 1, 0),IF(COUNT(표장르정리[[#This Row],[CCG]]),1,0)),1,0)</f>
        <v>0</v>
      </c>
      <c r="E13" s="3">
        <f>IF(AND(IF('차트 정리 표'!$K$2 = 표메인[[#This Row],[연령대]], 1, 0),IF(COUNT(표장르정리[[#This Row],[Roguelike]]),1,0)),1,0)</f>
        <v>0</v>
      </c>
      <c r="F13" s="3">
        <f>IF(AND(IF('차트 정리 표'!$K$2 = 표메인[[#This Row],[연령대]], 1, 0),IF(COUNT(표장르정리[[#This Row],[Soulslike]]),1,0)),1,0)</f>
        <v>0</v>
      </c>
      <c r="G13" s="3">
        <f>IF(AND(IF('차트 정리 표'!$K$2 = 표메인[[#This Row],[연령대]], 1, 0),IF(COUNT(표장르정리[[#This Row],[Rhythm]]),1,0)),1,0)</f>
        <v>0</v>
      </c>
      <c r="H13" s="3">
        <f>IF(AND(IF('차트 정리 표'!$K$2 = 표메인[[#This Row],[연령대]], 1, 0),IF(COUNT(표장르정리[[#This Row],[Racing]]),1,0)),1,0)</f>
        <v>0</v>
      </c>
      <c r="I13" s="3">
        <f>IF(AND(IF('차트 정리 표'!$K$2 = 표메인[[#This Row],[연령대]], 1, 0),IF(COUNT(표장르정리[[#This Row],[Sport]]),1,0)),1,0)</f>
        <v>0</v>
      </c>
      <c r="J13" s="3">
        <f>IF(AND(IF('차트 정리 표'!$K$2 = 표메인[[#This Row],[연령대]], 1, 0),IF(COUNT(표장르정리[[#This Row],[Stealth]]),1,0)),1,0)</f>
        <v>0</v>
      </c>
      <c r="K13" s="3">
        <f>IF(AND(IF('차트 정리 표'!$K$2 = 표메인[[#This Row],[연령대]], 1, 0),IF(COUNT(표장르정리[[#This Row],[Strategy]]),1,0)),1,0)</f>
        <v>0</v>
      </c>
      <c r="L13" s="3">
        <f>IF(AND(IF('차트 정리 표'!$K$2 = 표메인[[#This Row],[연령대]], 1, 0),IF(COUNT(표장르정리[[#This Row],[Puzzle]]),1,0)),1,0)</f>
        <v>0</v>
      </c>
      <c r="M13" s="3">
        <f>IF(AND(IF('차트 정리 표'!$K$2 = 표메인[[#This Row],[연령대]], 1, 0),IF(COUNT(표장르정리[[#This Row],[Board]]),1,0)),1,0)</f>
        <v>0</v>
      </c>
      <c r="N13" s="3">
        <f>IF(AND(IF('차트 정리 표'!$K$2 = 표메인[[#This Row],[연령대]], 1, 0),IF(COUNT(표장르정리[[#This Row],[Arcade]]),1,0)),1,0)</f>
        <v>0</v>
      </c>
      <c r="O13" s="3">
        <f>IF(AND(IF('차트 정리 표'!$K$2 = 표메인[[#This Row],[연령대]], 1, 0),IF(COUNT(표장르정리[[#This Row],[Simulation]]),1,0)),1,0)</f>
        <v>0</v>
      </c>
      <c r="P13" s="34">
        <f>IF(AND(IF('차트 정리 표'!$K$19 = 표메인[[#This Row],[연령대]], 1, 0),IF('차트 정리 표'!$J$20=표메인[[#This Row],[타격감
시각적 효과]],1,0)),1,0)</f>
        <v>0</v>
      </c>
      <c r="Q13" s="34">
        <f>IF(AND(IF('차트 정리 표'!$K$19 = 표메인[[#This Row],[연령대]], 1, 0),IF('차트 정리 표'!$J$21=표메인[[#This Row],[타격감
시각적 효과]],1,0)),1,0)</f>
        <v>0</v>
      </c>
      <c r="R13" s="34">
        <f>IF(AND(IF('차트 정리 표'!$K$19 = 표메인[[#This Row],[연령대]], 1, 0),IF('차트 정리 표'!$J$22=표메인[[#This Row],[타격감
시각적 효과]],1,0)),1,0)</f>
        <v>0</v>
      </c>
      <c r="S13" s="34">
        <f>IF(AND(IF('차트 정리 표'!$K$19 = 표메인[[#This Row],[연령대]], 1, 0),IF('차트 정리 표'!$J$23=표메인[[#This Row],[타격감
시각적 효과]],1,0)),1,0)</f>
        <v>0</v>
      </c>
      <c r="T13" s="34">
        <f>IF(AND(IF('차트 정리 표'!$K$25 = 표메인[[#This Row],[연령대]], 1, 0),IF('차트 정리 표'!$J$26=표메인[게임몰입도
청각적 효과],1,0)),1,0)</f>
        <v>0</v>
      </c>
      <c r="U13" s="34">
        <f>IF(AND(IF('차트 정리 표'!$K$25 = 표메인[[#This Row],[연령대]], 1, 0),IF('차트 정리 표'!$J$27=표메인[게임몰입도
청각적 효과],1,0)),1,0)</f>
        <v>0</v>
      </c>
      <c r="V13" s="34">
        <f>IF(AND(IF('차트 정리 표'!$K$25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표'!$K$2 = 표메인[[#This Row],[연령대]], 1, 0),IF(COUNT(표장르정리[[#This Row],[RPG]]),1,0)), 1, 0)</f>
        <v>0</v>
      </c>
      <c r="B14" s="3">
        <f>IF(AND(IF('차트 정리 표'!$K$2 = 표메인[[#This Row],[연령대]], 1, 0),IF(COUNT(표장르정리[[#This Row],[AOS]]),1,0)),1,0)</f>
        <v>0</v>
      </c>
      <c r="C14" s="3">
        <f>IF(AND(IF('차트 정리 표'!$K$2 = 표메인[[#This Row],[연령대]], 1, 0),IF(COUNT(표장르정리[[#This Row],[FPS]]),1,0)),1,0)</f>
        <v>0</v>
      </c>
      <c r="D14" s="3">
        <f>IF(AND(IF('차트 정리 표'!$K$2 = 표메인[[#This Row],[연령대]], 1, 0),IF(COUNT(표장르정리[[#This Row],[CCG]]),1,0)),1,0)</f>
        <v>0</v>
      </c>
      <c r="E14" s="3">
        <f>IF(AND(IF('차트 정리 표'!$K$2 = 표메인[[#This Row],[연령대]], 1, 0),IF(COUNT(표장르정리[[#This Row],[Roguelike]]),1,0)),1,0)</f>
        <v>0</v>
      </c>
      <c r="F14" s="3">
        <f>IF(AND(IF('차트 정리 표'!$K$2 = 표메인[[#This Row],[연령대]], 1, 0),IF(COUNT(표장르정리[[#This Row],[Soulslike]]),1,0)),1,0)</f>
        <v>0</v>
      </c>
      <c r="G14" s="3">
        <f>IF(AND(IF('차트 정리 표'!$K$2 = 표메인[[#This Row],[연령대]], 1, 0),IF(COUNT(표장르정리[[#This Row],[Rhythm]]),1,0)),1,0)</f>
        <v>0</v>
      </c>
      <c r="H14" s="3">
        <f>IF(AND(IF('차트 정리 표'!$K$2 = 표메인[[#This Row],[연령대]], 1, 0),IF(COUNT(표장르정리[[#This Row],[Racing]]),1,0)),1,0)</f>
        <v>0</v>
      </c>
      <c r="I14" s="3">
        <f>IF(AND(IF('차트 정리 표'!$K$2 = 표메인[[#This Row],[연령대]], 1, 0),IF(COUNT(표장르정리[[#This Row],[Sport]]),1,0)),1,0)</f>
        <v>0</v>
      </c>
      <c r="J14" s="3">
        <f>IF(AND(IF('차트 정리 표'!$K$2 = 표메인[[#This Row],[연령대]], 1, 0),IF(COUNT(표장르정리[[#This Row],[Stealth]]),1,0)),1,0)</f>
        <v>0</v>
      </c>
      <c r="K14" s="3">
        <f>IF(AND(IF('차트 정리 표'!$K$2 = 표메인[[#This Row],[연령대]], 1, 0),IF(COUNT(표장르정리[[#This Row],[Strategy]]),1,0)),1,0)</f>
        <v>0</v>
      </c>
      <c r="L14" s="3">
        <f>IF(AND(IF('차트 정리 표'!$K$2 = 표메인[[#This Row],[연령대]], 1, 0),IF(COUNT(표장르정리[[#This Row],[Puzzle]]),1,0)),1,0)</f>
        <v>0</v>
      </c>
      <c r="M14" s="3">
        <f>IF(AND(IF('차트 정리 표'!$K$2 = 표메인[[#This Row],[연령대]], 1, 0),IF(COUNT(표장르정리[[#This Row],[Board]]),1,0)),1,0)</f>
        <v>0</v>
      </c>
      <c r="N14" s="3">
        <f>IF(AND(IF('차트 정리 표'!$K$2 = 표메인[[#This Row],[연령대]], 1, 0),IF(COUNT(표장르정리[[#This Row],[Arcade]]),1,0)),1,0)</f>
        <v>0</v>
      </c>
      <c r="O14" s="3">
        <f>IF(AND(IF('차트 정리 표'!$K$2 = 표메인[[#This Row],[연령대]], 1, 0),IF(COUNT(표장르정리[[#This Row],[Simulation]]),1,0)),1,0)</f>
        <v>0</v>
      </c>
      <c r="P14" s="34">
        <f>IF(AND(IF('차트 정리 표'!$K$19 = 표메인[[#This Row],[연령대]], 1, 0),IF('차트 정리 표'!$J$20=표메인[[#This Row],[타격감
시각적 효과]],1,0)),1,0)</f>
        <v>0</v>
      </c>
      <c r="Q14" s="34">
        <f>IF(AND(IF('차트 정리 표'!$K$19 = 표메인[[#This Row],[연령대]], 1, 0),IF('차트 정리 표'!$J$21=표메인[[#This Row],[타격감
시각적 효과]],1,0)),1,0)</f>
        <v>0</v>
      </c>
      <c r="R14" s="34">
        <f>IF(AND(IF('차트 정리 표'!$K$19 = 표메인[[#This Row],[연령대]], 1, 0),IF('차트 정리 표'!$J$22=표메인[[#This Row],[타격감
시각적 효과]],1,0)),1,0)</f>
        <v>0</v>
      </c>
      <c r="S14" s="34">
        <f>IF(AND(IF('차트 정리 표'!$K$19 = 표메인[[#This Row],[연령대]], 1, 0),IF('차트 정리 표'!$J$23=표메인[[#This Row],[타격감
시각적 효과]],1,0)),1,0)</f>
        <v>0</v>
      </c>
      <c r="T14" s="34">
        <f>IF(AND(IF('차트 정리 표'!$K$25 = 표메인[[#This Row],[연령대]], 1, 0),IF('차트 정리 표'!$J$26=표메인[게임몰입도
청각적 효과],1,0)),1,0)</f>
        <v>0</v>
      </c>
      <c r="U14" s="34">
        <f>IF(AND(IF('차트 정리 표'!$K$25 = 표메인[[#This Row],[연령대]], 1, 0),IF('차트 정리 표'!$J$27=표메인[게임몰입도
청각적 효과],1,0)),1,0)</f>
        <v>0</v>
      </c>
      <c r="V14" s="34">
        <f>IF(AND(IF('차트 정리 표'!$K$25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표'!$K$2 = 표메인[[#This Row],[연령대]], 1, 0),IF(COUNT(표장르정리[[#This Row],[RPG]]),1,0)), 1, 0)</f>
        <v>0</v>
      </c>
      <c r="B15" s="3">
        <f>IF(AND(IF('차트 정리 표'!$K$2 = 표메인[[#This Row],[연령대]], 1, 0),IF(COUNT(표장르정리[[#This Row],[AOS]]),1,0)),1,0)</f>
        <v>0</v>
      </c>
      <c r="C15" s="3">
        <f>IF(AND(IF('차트 정리 표'!$K$2 = 표메인[[#This Row],[연령대]], 1, 0),IF(COUNT(표장르정리[[#This Row],[FPS]]),1,0)),1,0)</f>
        <v>0</v>
      </c>
      <c r="D15" s="3">
        <f>IF(AND(IF('차트 정리 표'!$K$2 = 표메인[[#This Row],[연령대]], 1, 0),IF(COUNT(표장르정리[[#This Row],[CCG]]),1,0)),1,0)</f>
        <v>0</v>
      </c>
      <c r="E15" s="3">
        <f>IF(AND(IF('차트 정리 표'!$K$2 = 표메인[[#This Row],[연령대]], 1, 0),IF(COUNT(표장르정리[[#This Row],[Roguelike]]),1,0)),1,0)</f>
        <v>0</v>
      </c>
      <c r="F15" s="3">
        <f>IF(AND(IF('차트 정리 표'!$K$2 = 표메인[[#This Row],[연령대]], 1, 0),IF(COUNT(표장르정리[[#This Row],[Soulslike]]),1,0)),1,0)</f>
        <v>0</v>
      </c>
      <c r="G15" s="3">
        <f>IF(AND(IF('차트 정리 표'!$K$2 = 표메인[[#This Row],[연령대]], 1, 0),IF(COUNT(표장르정리[[#This Row],[Rhythm]]),1,0)),1,0)</f>
        <v>0</v>
      </c>
      <c r="H15" s="3">
        <f>IF(AND(IF('차트 정리 표'!$K$2 = 표메인[[#This Row],[연령대]], 1, 0),IF(COUNT(표장르정리[[#This Row],[Racing]]),1,0)),1,0)</f>
        <v>0</v>
      </c>
      <c r="I15" s="3">
        <f>IF(AND(IF('차트 정리 표'!$K$2 = 표메인[[#This Row],[연령대]], 1, 0),IF(COUNT(표장르정리[[#This Row],[Sport]]),1,0)),1,0)</f>
        <v>0</v>
      </c>
      <c r="J15" s="3">
        <f>IF(AND(IF('차트 정리 표'!$K$2 = 표메인[[#This Row],[연령대]], 1, 0),IF(COUNT(표장르정리[[#This Row],[Stealth]]),1,0)),1,0)</f>
        <v>0</v>
      </c>
      <c r="K15" s="3">
        <f>IF(AND(IF('차트 정리 표'!$K$2 = 표메인[[#This Row],[연령대]], 1, 0),IF(COUNT(표장르정리[[#This Row],[Strategy]]),1,0)),1,0)</f>
        <v>0</v>
      </c>
      <c r="L15" s="3">
        <f>IF(AND(IF('차트 정리 표'!$K$2 = 표메인[[#This Row],[연령대]], 1, 0),IF(COUNT(표장르정리[[#This Row],[Puzzle]]),1,0)),1,0)</f>
        <v>0</v>
      </c>
      <c r="M15" s="3">
        <f>IF(AND(IF('차트 정리 표'!$K$2 = 표메인[[#This Row],[연령대]], 1, 0),IF(COUNT(표장르정리[[#This Row],[Board]]),1,0)),1,0)</f>
        <v>0</v>
      </c>
      <c r="N15" s="3">
        <f>IF(AND(IF('차트 정리 표'!$K$2 = 표메인[[#This Row],[연령대]], 1, 0),IF(COUNT(표장르정리[[#This Row],[Arcade]]),1,0)),1,0)</f>
        <v>0</v>
      </c>
      <c r="O15" s="3">
        <f>IF(AND(IF('차트 정리 표'!$K$2 = 표메인[[#This Row],[연령대]], 1, 0),IF(COUNT(표장르정리[[#This Row],[Simulation]]),1,0)),1,0)</f>
        <v>0</v>
      </c>
      <c r="P15" s="34">
        <f>IF(AND(IF('차트 정리 표'!$K$19 = 표메인[[#This Row],[연령대]], 1, 0),IF('차트 정리 표'!$J$20=표메인[[#This Row],[타격감
시각적 효과]],1,0)),1,0)</f>
        <v>0</v>
      </c>
      <c r="Q15" s="34">
        <f>IF(AND(IF('차트 정리 표'!$K$19 = 표메인[[#This Row],[연령대]], 1, 0),IF('차트 정리 표'!$J$21=표메인[[#This Row],[타격감
시각적 효과]],1,0)),1,0)</f>
        <v>0</v>
      </c>
      <c r="R15" s="34">
        <f>IF(AND(IF('차트 정리 표'!$K$19 = 표메인[[#This Row],[연령대]], 1, 0),IF('차트 정리 표'!$J$22=표메인[[#This Row],[타격감
시각적 효과]],1,0)),1,0)</f>
        <v>0</v>
      </c>
      <c r="S15" s="34">
        <f>IF(AND(IF('차트 정리 표'!$K$19 = 표메인[[#This Row],[연령대]], 1, 0),IF('차트 정리 표'!$J$23=표메인[[#This Row],[타격감
시각적 효과]],1,0)),1,0)</f>
        <v>0</v>
      </c>
      <c r="T15" s="34">
        <f>IF(AND(IF('차트 정리 표'!$K$25 = 표메인[[#This Row],[연령대]], 1, 0),IF('차트 정리 표'!$J$26=표메인[게임몰입도
청각적 효과],1,0)),1,0)</f>
        <v>0</v>
      </c>
      <c r="U15" s="34">
        <f>IF(AND(IF('차트 정리 표'!$K$25 = 표메인[[#This Row],[연령대]], 1, 0),IF('차트 정리 표'!$J$27=표메인[게임몰입도
청각적 효과],1,0)),1,0)</f>
        <v>0</v>
      </c>
      <c r="V15" s="34">
        <f>IF(AND(IF('차트 정리 표'!$K$25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표'!$K$2 = 표메인[[#This Row],[연령대]], 1, 0),IF(COUNT(표장르정리[[#This Row],[RPG]]),1,0)), 1, 0)</f>
        <v>0</v>
      </c>
      <c r="B16" s="3">
        <f>IF(AND(IF('차트 정리 표'!$K$2 = 표메인[[#This Row],[연령대]], 1, 0),IF(COUNT(표장르정리[[#This Row],[AOS]]),1,0)),1,0)</f>
        <v>0</v>
      </c>
      <c r="C16" s="3">
        <f>IF(AND(IF('차트 정리 표'!$K$2 = 표메인[[#This Row],[연령대]], 1, 0),IF(COUNT(표장르정리[[#This Row],[FPS]]),1,0)),1,0)</f>
        <v>0</v>
      </c>
      <c r="D16" s="3">
        <f>IF(AND(IF('차트 정리 표'!$K$2 = 표메인[[#This Row],[연령대]], 1, 0),IF(COUNT(표장르정리[[#This Row],[CCG]]),1,0)),1,0)</f>
        <v>0</v>
      </c>
      <c r="E16" s="3">
        <f>IF(AND(IF('차트 정리 표'!$K$2 = 표메인[[#This Row],[연령대]], 1, 0),IF(COUNT(표장르정리[[#This Row],[Roguelike]]),1,0)),1,0)</f>
        <v>0</v>
      </c>
      <c r="F16" s="3">
        <f>IF(AND(IF('차트 정리 표'!$K$2 = 표메인[[#This Row],[연령대]], 1, 0),IF(COUNT(표장르정리[[#This Row],[Soulslike]]),1,0)),1,0)</f>
        <v>0</v>
      </c>
      <c r="G16" s="3">
        <f>IF(AND(IF('차트 정리 표'!$K$2 = 표메인[[#This Row],[연령대]], 1, 0),IF(COUNT(표장르정리[[#This Row],[Rhythm]]),1,0)),1,0)</f>
        <v>0</v>
      </c>
      <c r="H16" s="3">
        <f>IF(AND(IF('차트 정리 표'!$K$2 = 표메인[[#This Row],[연령대]], 1, 0),IF(COUNT(표장르정리[[#This Row],[Racing]]),1,0)),1,0)</f>
        <v>0</v>
      </c>
      <c r="I16" s="3">
        <f>IF(AND(IF('차트 정리 표'!$K$2 = 표메인[[#This Row],[연령대]], 1, 0),IF(COUNT(표장르정리[[#This Row],[Sport]]),1,0)),1,0)</f>
        <v>0</v>
      </c>
      <c r="J16" s="3">
        <f>IF(AND(IF('차트 정리 표'!$K$2 = 표메인[[#This Row],[연령대]], 1, 0),IF(COUNT(표장르정리[[#This Row],[Stealth]]),1,0)),1,0)</f>
        <v>0</v>
      </c>
      <c r="K16" s="3">
        <f>IF(AND(IF('차트 정리 표'!$K$2 = 표메인[[#This Row],[연령대]], 1, 0),IF(COUNT(표장르정리[[#This Row],[Strategy]]),1,0)),1,0)</f>
        <v>0</v>
      </c>
      <c r="L16" s="3">
        <f>IF(AND(IF('차트 정리 표'!$K$2 = 표메인[[#This Row],[연령대]], 1, 0),IF(COUNT(표장르정리[[#This Row],[Puzzle]]),1,0)),1,0)</f>
        <v>0</v>
      </c>
      <c r="M16" s="3">
        <f>IF(AND(IF('차트 정리 표'!$K$2 = 표메인[[#This Row],[연령대]], 1, 0),IF(COUNT(표장르정리[[#This Row],[Board]]),1,0)),1,0)</f>
        <v>0</v>
      </c>
      <c r="N16" s="3">
        <f>IF(AND(IF('차트 정리 표'!$K$2 = 표메인[[#This Row],[연령대]], 1, 0),IF(COUNT(표장르정리[[#This Row],[Arcade]]),1,0)),1,0)</f>
        <v>0</v>
      </c>
      <c r="O16" s="3">
        <f>IF(AND(IF('차트 정리 표'!$K$2 = 표메인[[#This Row],[연령대]], 1, 0),IF(COUNT(표장르정리[[#This Row],[Simulation]]),1,0)),1,0)</f>
        <v>0</v>
      </c>
      <c r="P16" s="34">
        <f>IF(AND(IF('차트 정리 표'!$K$19 = 표메인[[#This Row],[연령대]], 1, 0),IF('차트 정리 표'!$J$20=표메인[[#This Row],[타격감
시각적 효과]],1,0)),1,0)</f>
        <v>0</v>
      </c>
      <c r="Q16" s="34">
        <f>IF(AND(IF('차트 정리 표'!$K$19 = 표메인[[#This Row],[연령대]], 1, 0),IF('차트 정리 표'!$J$21=표메인[[#This Row],[타격감
시각적 효과]],1,0)),1,0)</f>
        <v>0</v>
      </c>
      <c r="R16" s="34">
        <f>IF(AND(IF('차트 정리 표'!$K$19 = 표메인[[#This Row],[연령대]], 1, 0),IF('차트 정리 표'!$J$22=표메인[[#This Row],[타격감
시각적 효과]],1,0)),1,0)</f>
        <v>0</v>
      </c>
      <c r="S16" s="34">
        <f>IF(AND(IF('차트 정리 표'!$K$19 = 표메인[[#This Row],[연령대]], 1, 0),IF('차트 정리 표'!$J$23=표메인[[#This Row],[타격감
시각적 효과]],1,0)),1,0)</f>
        <v>0</v>
      </c>
      <c r="T16" s="34">
        <f>IF(AND(IF('차트 정리 표'!$K$25 = 표메인[[#This Row],[연령대]], 1, 0),IF('차트 정리 표'!$J$26=표메인[게임몰입도
청각적 효과],1,0)),1,0)</f>
        <v>0</v>
      </c>
      <c r="U16" s="34">
        <f>IF(AND(IF('차트 정리 표'!$K$25 = 표메인[[#This Row],[연령대]], 1, 0),IF('차트 정리 표'!$J$27=표메인[게임몰입도
청각적 효과],1,0)),1,0)</f>
        <v>0</v>
      </c>
      <c r="V16" s="34">
        <f>IF(AND(IF('차트 정리 표'!$K$25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표'!$K$2 = 표메인[[#This Row],[연령대]], 1, 0),IF(COUNT(표장르정리[[#This Row],[RPG]]),1,0)), 1, 0)</f>
        <v>0</v>
      </c>
      <c r="B17" s="3">
        <f>IF(AND(IF('차트 정리 표'!$K$2 = 표메인[[#This Row],[연령대]], 1, 0),IF(COUNT(표장르정리[[#This Row],[AOS]]),1,0)),1,0)</f>
        <v>0</v>
      </c>
      <c r="C17" s="3">
        <f>IF(AND(IF('차트 정리 표'!$K$2 = 표메인[[#This Row],[연령대]], 1, 0),IF(COUNT(표장르정리[[#This Row],[FPS]]),1,0)),1,0)</f>
        <v>0</v>
      </c>
      <c r="D17" s="3">
        <f>IF(AND(IF('차트 정리 표'!$K$2 = 표메인[[#This Row],[연령대]], 1, 0),IF(COUNT(표장르정리[[#This Row],[CCG]]),1,0)),1,0)</f>
        <v>0</v>
      </c>
      <c r="E17" s="3">
        <f>IF(AND(IF('차트 정리 표'!$K$2 = 표메인[[#This Row],[연령대]], 1, 0),IF(COUNT(표장르정리[[#This Row],[Roguelike]]),1,0)),1,0)</f>
        <v>0</v>
      </c>
      <c r="F17" s="3">
        <f>IF(AND(IF('차트 정리 표'!$K$2 = 표메인[[#This Row],[연령대]], 1, 0),IF(COUNT(표장르정리[[#This Row],[Soulslike]]),1,0)),1,0)</f>
        <v>0</v>
      </c>
      <c r="G17" s="3">
        <f>IF(AND(IF('차트 정리 표'!$K$2 = 표메인[[#This Row],[연령대]], 1, 0),IF(COUNT(표장르정리[[#This Row],[Rhythm]]),1,0)),1,0)</f>
        <v>0</v>
      </c>
      <c r="H17" s="3">
        <f>IF(AND(IF('차트 정리 표'!$K$2 = 표메인[[#This Row],[연령대]], 1, 0),IF(COUNT(표장르정리[[#This Row],[Racing]]),1,0)),1,0)</f>
        <v>0</v>
      </c>
      <c r="I17" s="3">
        <f>IF(AND(IF('차트 정리 표'!$K$2 = 표메인[[#This Row],[연령대]], 1, 0),IF(COUNT(표장르정리[[#This Row],[Sport]]),1,0)),1,0)</f>
        <v>0</v>
      </c>
      <c r="J17" s="3">
        <f>IF(AND(IF('차트 정리 표'!$K$2 = 표메인[[#This Row],[연령대]], 1, 0),IF(COUNT(표장르정리[[#This Row],[Stealth]]),1,0)),1,0)</f>
        <v>0</v>
      </c>
      <c r="K17" s="3">
        <f>IF(AND(IF('차트 정리 표'!$K$2 = 표메인[[#This Row],[연령대]], 1, 0),IF(COUNT(표장르정리[[#This Row],[Strategy]]),1,0)),1,0)</f>
        <v>0</v>
      </c>
      <c r="L17" s="3">
        <f>IF(AND(IF('차트 정리 표'!$K$2 = 표메인[[#This Row],[연령대]], 1, 0),IF(COUNT(표장르정리[[#This Row],[Puzzle]]),1,0)),1,0)</f>
        <v>0</v>
      </c>
      <c r="M17" s="3">
        <f>IF(AND(IF('차트 정리 표'!$K$2 = 표메인[[#This Row],[연령대]], 1, 0),IF(COUNT(표장르정리[[#This Row],[Board]]),1,0)),1,0)</f>
        <v>0</v>
      </c>
      <c r="N17" s="3">
        <f>IF(AND(IF('차트 정리 표'!$K$2 = 표메인[[#This Row],[연령대]], 1, 0),IF(COUNT(표장르정리[[#This Row],[Arcade]]),1,0)),1,0)</f>
        <v>0</v>
      </c>
      <c r="O17" s="3">
        <f>IF(AND(IF('차트 정리 표'!$K$2 = 표메인[[#This Row],[연령대]], 1, 0),IF(COUNT(표장르정리[[#This Row],[Simulation]]),1,0)),1,0)</f>
        <v>0</v>
      </c>
      <c r="P17" s="34">
        <f>IF(AND(IF('차트 정리 표'!$K$19 = 표메인[[#This Row],[연령대]], 1, 0),IF('차트 정리 표'!$J$20=표메인[[#This Row],[타격감
시각적 효과]],1,0)),1,0)</f>
        <v>0</v>
      </c>
      <c r="Q17" s="34">
        <f>IF(AND(IF('차트 정리 표'!$K$19 = 표메인[[#This Row],[연령대]], 1, 0),IF('차트 정리 표'!$J$21=표메인[[#This Row],[타격감
시각적 효과]],1,0)),1,0)</f>
        <v>0</v>
      </c>
      <c r="R17" s="34">
        <f>IF(AND(IF('차트 정리 표'!$K$19 = 표메인[[#This Row],[연령대]], 1, 0),IF('차트 정리 표'!$J$22=표메인[[#This Row],[타격감
시각적 효과]],1,0)),1,0)</f>
        <v>0</v>
      </c>
      <c r="S17" s="34">
        <f>IF(AND(IF('차트 정리 표'!$K$19 = 표메인[[#This Row],[연령대]], 1, 0),IF('차트 정리 표'!$J$23=표메인[[#This Row],[타격감
시각적 효과]],1,0)),1,0)</f>
        <v>0</v>
      </c>
      <c r="T17" s="34">
        <f>IF(AND(IF('차트 정리 표'!$K$25 = 표메인[[#This Row],[연령대]], 1, 0),IF('차트 정리 표'!$J$26=표메인[게임몰입도
청각적 효과],1,0)),1,0)</f>
        <v>0</v>
      </c>
      <c r="U17" s="34">
        <f>IF(AND(IF('차트 정리 표'!$K$25 = 표메인[[#This Row],[연령대]], 1, 0),IF('차트 정리 표'!$J$27=표메인[게임몰입도
청각적 효과],1,0)),1,0)</f>
        <v>0</v>
      </c>
      <c r="V17" s="34">
        <f>IF(AND(IF('차트 정리 표'!$K$25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표'!$K$2 = 표메인[[#This Row],[연령대]], 1, 0),IF(COUNT(표장르정리[[#This Row],[RPG]]),1,0)), 1, 0)</f>
        <v>0</v>
      </c>
      <c r="B18" s="3">
        <f>IF(AND(IF('차트 정리 표'!$K$2 = 표메인[[#This Row],[연령대]], 1, 0),IF(COUNT(표장르정리[[#This Row],[AOS]]),1,0)),1,0)</f>
        <v>0</v>
      </c>
      <c r="C18" s="3">
        <f>IF(AND(IF('차트 정리 표'!$K$2 = 표메인[[#This Row],[연령대]], 1, 0),IF(COUNT(표장르정리[[#This Row],[FPS]]),1,0)),1,0)</f>
        <v>0</v>
      </c>
      <c r="D18" s="3">
        <f>IF(AND(IF('차트 정리 표'!$K$2 = 표메인[[#This Row],[연령대]], 1, 0),IF(COUNT(표장르정리[[#This Row],[CCG]]),1,0)),1,0)</f>
        <v>0</v>
      </c>
      <c r="E18" s="3">
        <f>IF(AND(IF('차트 정리 표'!$K$2 = 표메인[[#This Row],[연령대]], 1, 0),IF(COUNT(표장르정리[[#This Row],[Roguelike]]),1,0)),1,0)</f>
        <v>0</v>
      </c>
      <c r="F18" s="3">
        <f>IF(AND(IF('차트 정리 표'!$K$2 = 표메인[[#This Row],[연령대]], 1, 0),IF(COUNT(표장르정리[[#This Row],[Soulslike]]),1,0)),1,0)</f>
        <v>0</v>
      </c>
      <c r="G18" s="3">
        <f>IF(AND(IF('차트 정리 표'!$K$2 = 표메인[[#This Row],[연령대]], 1, 0),IF(COUNT(표장르정리[[#This Row],[Rhythm]]),1,0)),1,0)</f>
        <v>0</v>
      </c>
      <c r="H18" s="3">
        <f>IF(AND(IF('차트 정리 표'!$K$2 = 표메인[[#This Row],[연령대]], 1, 0),IF(COUNT(표장르정리[[#This Row],[Racing]]),1,0)),1,0)</f>
        <v>0</v>
      </c>
      <c r="I18" s="3">
        <f>IF(AND(IF('차트 정리 표'!$K$2 = 표메인[[#This Row],[연령대]], 1, 0),IF(COUNT(표장르정리[[#This Row],[Sport]]),1,0)),1,0)</f>
        <v>0</v>
      </c>
      <c r="J18" s="3">
        <f>IF(AND(IF('차트 정리 표'!$K$2 = 표메인[[#This Row],[연령대]], 1, 0),IF(COUNT(표장르정리[[#This Row],[Stealth]]),1,0)),1,0)</f>
        <v>0</v>
      </c>
      <c r="K18" s="3">
        <f>IF(AND(IF('차트 정리 표'!$K$2 = 표메인[[#This Row],[연령대]], 1, 0),IF(COUNT(표장르정리[[#This Row],[Strategy]]),1,0)),1,0)</f>
        <v>0</v>
      </c>
      <c r="L18" s="3">
        <f>IF(AND(IF('차트 정리 표'!$K$2 = 표메인[[#This Row],[연령대]], 1, 0),IF(COUNT(표장르정리[[#This Row],[Puzzle]]),1,0)),1,0)</f>
        <v>0</v>
      </c>
      <c r="M18" s="3">
        <f>IF(AND(IF('차트 정리 표'!$K$2 = 표메인[[#This Row],[연령대]], 1, 0),IF(COUNT(표장르정리[[#This Row],[Board]]),1,0)),1,0)</f>
        <v>0</v>
      </c>
      <c r="N18" s="3">
        <f>IF(AND(IF('차트 정리 표'!$K$2 = 표메인[[#This Row],[연령대]], 1, 0),IF(COUNT(표장르정리[[#This Row],[Arcade]]),1,0)),1,0)</f>
        <v>0</v>
      </c>
      <c r="O18" s="3">
        <f>IF(AND(IF('차트 정리 표'!$K$2 = 표메인[[#This Row],[연령대]], 1, 0),IF(COUNT(표장르정리[[#This Row],[Simulation]]),1,0)),1,0)</f>
        <v>0</v>
      </c>
      <c r="P18" s="34">
        <f>IF(AND(IF('차트 정리 표'!$K$19 = 표메인[[#This Row],[연령대]], 1, 0),IF('차트 정리 표'!$J$20=표메인[[#This Row],[타격감
시각적 효과]],1,0)),1,0)</f>
        <v>0</v>
      </c>
      <c r="Q18" s="34">
        <f>IF(AND(IF('차트 정리 표'!$K$19 = 표메인[[#This Row],[연령대]], 1, 0),IF('차트 정리 표'!$J$21=표메인[[#This Row],[타격감
시각적 효과]],1,0)),1,0)</f>
        <v>0</v>
      </c>
      <c r="R18" s="34">
        <f>IF(AND(IF('차트 정리 표'!$K$19 = 표메인[[#This Row],[연령대]], 1, 0),IF('차트 정리 표'!$J$22=표메인[[#This Row],[타격감
시각적 효과]],1,0)),1,0)</f>
        <v>0</v>
      </c>
      <c r="S18" s="34">
        <f>IF(AND(IF('차트 정리 표'!$K$19 = 표메인[[#This Row],[연령대]], 1, 0),IF('차트 정리 표'!$J$23=표메인[[#This Row],[타격감
시각적 효과]],1,0)),1,0)</f>
        <v>0</v>
      </c>
      <c r="T18" s="34">
        <f>IF(AND(IF('차트 정리 표'!$K$25 = 표메인[[#This Row],[연령대]], 1, 0),IF('차트 정리 표'!$J$26=표메인[게임몰입도
청각적 효과],1,0)),1,0)</f>
        <v>0</v>
      </c>
      <c r="U18" s="34">
        <f>IF(AND(IF('차트 정리 표'!$K$25 = 표메인[[#This Row],[연령대]], 1, 0),IF('차트 정리 표'!$J$27=표메인[게임몰입도
청각적 효과],1,0)),1,0)</f>
        <v>0</v>
      </c>
      <c r="V18" s="34">
        <f>IF(AND(IF('차트 정리 표'!$K$25 = 표메인[[#This Row],[연령대]], 1, 0),IF('차트 정리 표'!$J$28=표메인[게임몰입도
청각적 효과],1,0)),1,0)</f>
        <v>0</v>
      </c>
    </row>
    <row r="19" spans="1:22" x14ac:dyDescent="0.3">
      <c r="A19" s="3">
        <f>IF(AND(IF('차트 정리 표'!$K$2 = 표메인[[#This Row],[연령대]], 1, 0),IF(COUNT(표장르정리[[#This Row],[RPG]]),1,0)), 1, 0)</f>
        <v>0</v>
      </c>
      <c r="B19" s="3">
        <f>IF(AND(IF('차트 정리 표'!$K$2 = 표메인[[#This Row],[연령대]], 1, 0),IF(COUNT(표장르정리[[#This Row],[AOS]]),1,0)),1,0)</f>
        <v>0</v>
      </c>
      <c r="C19" s="3">
        <f>IF(AND(IF('차트 정리 표'!$K$2 = 표메인[[#This Row],[연령대]], 1, 0),IF(COUNT(표장르정리[[#This Row],[FPS]]),1,0)),1,0)</f>
        <v>0</v>
      </c>
      <c r="D19" s="3">
        <f>IF(AND(IF('차트 정리 표'!$K$2 = 표메인[[#This Row],[연령대]], 1, 0),IF(COUNT(표장르정리[[#This Row],[CCG]]),1,0)),1,0)</f>
        <v>0</v>
      </c>
      <c r="E19" s="3">
        <f>IF(AND(IF('차트 정리 표'!$K$2 = 표메인[[#This Row],[연령대]], 1, 0),IF(COUNT(표장르정리[[#This Row],[Roguelike]]),1,0)),1,0)</f>
        <v>0</v>
      </c>
      <c r="F19" s="3">
        <f>IF(AND(IF('차트 정리 표'!$K$2 = 표메인[[#This Row],[연령대]], 1, 0),IF(COUNT(표장르정리[[#This Row],[Soulslike]]),1,0)),1,0)</f>
        <v>0</v>
      </c>
      <c r="G19" s="3">
        <f>IF(AND(IF('차트 정리 표'!$K$2 = 표메인[[#This Row],[연령대]], 1, 0),IF(COUNT(표장르정리[[#This Row],[Rhythm]]),1,0)),1,0)</f>
        <v>0</v>
      </c>
      <c r="H19" s="3">
        <f>IF(AND(IF('차트 정리 표'!$K$2 = 표메인[[#This Row],[연령대]], 1, 0),IF(COUNT(표장르정리[[#This Row],[Racing]]),1,0)),1,0)</f>
        <v>0</v>
      </c>
      <c r="I19" s="3">
        <f>IF(AND(IF('차트 정리 표'!$K$2 = 표메인[[#This Row],[연령대]], 1, 0),IF(COUNT(표장르정리[[#This Row],[Sport]]),1,0)),1,0)</f>
        <v>0</v>
      </c>
      <c r="J19" s="3">
        <f>IF(AND(IF('차트 정리 표'!$K$2 = 표메인[[#This Row],[연령대]], 1, 0),IF(COUNT(표장르정리[[#This Row],[Stealth]]),1,0)),1,0)</f>
        <v>0</v>
      </c>
      <c r="K19" s="3">
        <f>IF(AND(IF('차트 정리 표'!$K$2 = 표메인[[#This Row],[연령대]], 1, 0),IF(COUNT(표장르정리[[#This Row],[Strategy]]),1,0)),1,0)</f>
        <v>0</v>
      </c>
      <c r="L19" s="3">
        <f>IF(AND(IF('차트 정리 표'!$K$2 = 표메인[[#This Row],[연령대]], 1, 0),IF(COUNT(표장르정리[[#This Row],[Puzzle]]),1,0)),1,0)</f>
        <v>0</v>
      </c>
      <c r="M19" s="3">
        <f>IF(AND(IF('차트 정리 표'!$K$2 = 표메인[[#This Row],[연령대]], 1, 0),IF(COUNT(표장르정리[[#This Row],[Board]]),1,0)),1,0)</f>
        <v>0</v>
      </c>
      <c r="N19" s="3">
        <f>IF(AND(IF('차트 정리 표'!$K$2 = 표메인[[#This Row],[연령대]], 1, 0),IF(COUNT(표장르정리[[#This Row],[Arcade]]),1,0)),1,0)</f>
        <v>0</v>
      </c>
      <c r="O19" s="3">
        <f>IF(AND(IF('차트 정리 표'!$K$2 = 표메인[[#This Row],[연령대]], 1, 0),IF(COUNT(표장르정리[[#This Row],[Simulation]]),1,0)),1,0)</f>
        <v>0</v>
      </c>
      <c r="P19" s="34">
        <f>IF(AND(IF('차트 정리 표'!$K$19 = 표메인[[#This Row],[연령대]], 1, 0),IF('차트 정리 표'!$J$20=표메인[[#This Row],[타격감
시각적 효과]],1,0)),1,0)</f>
        <v>0</v>
      </c>
      <c r="Q19" s="34">
        <f>IF(AND(IF('차트 정리 표'!$K$19 = 표메인[[#This Row],[연령대]], 1, 0),IF('차트 정리 표'!$J$21=표메인[[#This Row],[타격감
시각적 효과]],1,0)),1,0)</f>
        <v>0</v>
      </c>
      <c r="R19" s="34">
        <f>IF(AND(IF('차트 정리 표'!$K$19 = 표메인[[#This Row],[연령대]], 1, 0),IF('차트 정리 표'!$J$22=표메인[[#This Row],[타격감
시각적 효과]],1,0)),1,0)</f>
        <v>0</v>
      </c>
      <c r="S19" s="34">
        <f>IF(AND(IF('차트 정리 표'!$K$19 = 표메인[[#This Row],[연령대]], 1, 0),IF('차트 정리 표'!$J$23=표메인[[#This Row],[타격감
시각적 효과]],1,0)),1,0)</f>
        <v>0</v>
      </c>
      <c r="T19" s="34">
        <f>IF(AND(IF('차트 정리 표'!$K$25 = 표메인[[#This Row],[연령대]], 1, 0),IF('차트 정리 표'!$J$26=표메인[게임몰입도
청각적 효과],1,0)),1,0)</f>
        <v>0</v>
      </c>
      <c r="U19" s="34">
        <f>IF(AND(IF('차트 정리 표'!$K$25 = 표메인[[#This Row],[연령대]], 1, 0),IF('차트 정리 표'!$J$27=표메인[게임몰입도
청각적 효과],1,0)),1,0)</f>
        <v>0</v>
      </c>
      <c r="V19" s="34">
        <f>IF(AND(IF('차트 정리 표'!$K$25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표'!$K$2 = 표메인[[#This Row],[연령대]], 1, 0),IF(COUNT(표장르정리[[#This Row],[RPG]]),1,0)), 1, 0)</f>
        <v>0</v>
      </c>
      <c r="B20" s="3">
        <f>IF(AND(IF('차트 정리 표'!$K$2 = 표메인[[#This Row],[연령대]], 1, 0),IF(COUNT(표장르정리[[#This Row],[AOS]]),1,0)),1,0)</f>
        <v>0</v>
      </c>
      <c r="C20" s="3">
        <f>IF(AND(IF('차트 정리 표'!$K$2 = 표메인[[#This Row],[연령대]], 1, 0),IF(COUNT(표장르정리[[#This Row],[FPS]]),1,0)),1,0)</f>
        <v>0</v>
      </c>
      <c r="D20" s="3">
        <f>IF(AND(IF('차트 정리 표'!$K$2 = 표메인[[#This Row],[연령대]], 1, 0),IF(COUNT(표장르정리[[#This Row],[CCG]]),1,0)),1,0)</f>
        <v>0</v>
      </c>
      <c r="E20" s="3">
        <f>IF(AND(IF('차트 정리 표'!$K$2 = 표메인[[#This Row],[연령대]], 1, 0),IF(COUNT(표장르정리[[#This Row],[Roguelike]]),1,0)),1,0)</f>
        <v>0</v>
      </c>
      <c r="F20" s="3">
        <f>IF(AND(IF('차트 정리 표'!$K$2 = 표메인[[#This Row],[연령대]], 1, 0),IF(COUNT(표장르정리[[#This Row],[Soulslike]]),1,0)),1,0)</f>
        <v>0</v>
      </c>
      <c r="G20" s="3">
        <f>IF(AND(IF('차트 정리 표'!$K$2 = 표메인[[#This Row],[연령대]], 1, 0),IF(COUNT(표장르정리[[#This Row],[Rhythm]]),1,0)),1,0)</f>
        <v>0</v>
      </c>
      <c r="H20" s="3">
        <f>IF(AND(IF('차트 정리 표'!$K$2 = 표메인[[#This Row],[연령대]], 1, 0),IF(COUNT(표장르정리[[#This Row],[Racing]]),1,0)),1,0)</f>
        <v>0</v>
      </c>
      <c r="I20" s="3">
        <f>IF(AND(IF('차트 정리 표'!$K$2 = 표메인[[#This Row],[연령대]], 1, 0),IF(COUNT(표장르정리[[#This Row],[Sport]]),1,0)),1,0)</f>
        <v>0</v>
      </c>
      <c r="J20" s="3">
        <f>IF(AND(IF('차트 정리 표'!$K$2 = 표메인[[#This Row],[연령대]], 1, 0),IF(COUNT(표장르정리[[#This Row],[Stealth]]),1,0)),1,0)</f>
        <v>0</v>
      </c>
      <c r="K20" s="3">
        <f>IF(AND(IF('차트 정리 표'!$K$2 = 표메인[[#This Row],[연령대]], 1, 0),IF(COUNT(표장르정리[[#This Row],[Strategy]]),1,0)),1,0)</f>
        <v>0</v>
      </c>
      <c r="L20" s="3">
        <f>IF(AND(IF('차트 정리 표'!$K$2 = 표메인[[#This Row],[연령대]], 1, 0),IF(COUNT(표장르정리[[#This Row],[Puzzle]]),1,0)),1,0)</f>
        <v>0</v>
      </c>
      <c r="M20" s="3">
        <f>IF(AND(IF('차트 정리 표'!$K$2 = 표메인[[#This Row],[연령대]], 1, 0),IF(COUNT(표장르정리[[#This Row],[Board]]),1,0)),1,0)</f>
        <v>0</v>
      </c>
      <c r="N20" s="3">
        <f>IF(AND(IF('차트 정리 표'!$K$2 = 표메인[[#This Row],[연령대]], 1, 0),IF(COUNT(표장르정리[[#This Row],[Arcade]]),1,0)),1,0)</f>
        <v>0</v>
      </c>
      <c r="O20" s="3">
        <f>IF(AND(IF('차트 정리 표'!$K$2 = 표메인[[#This Row],[연령대]], 1, 0),IF(COUNT(표장르정리[[#This Row],[Simulation]]),1,0)),1,0)</f>
        <v>0</v>
      </c>
      <c r="P20" s="34">
        <f>IF(AND(IF('차트 정리 표'!$K$19 = 표메인[[#This Row],[연령대]], 1, 0),IF('차트 정리 표'!$J$20=표메인[[#This Row],[타격감
시각적 효과]],1,0)),1,0)</f>
        <v>0</v>
      </c>
      <c r="Q20" s="34">
        <f>IF(AND(IF('차트 정리 표'!$K$19 = 표메인[[#This Row],[연령대]], 1, 0),IF('차트 정리 표'!$J$21=표메인[[#This Row],[타격감
시각적 효과]],1,0)),1,0)</f>
        <v>0</v>
      </c>
      <c r="R20" s="34">
        <f>IF(AND(IF('차트 정리 표'!$K$19 = 표메인[[#This Row],[연령대]], 1, 0),IF('차트 정리 표'!$J$22=표메인[[#This Row],[타격감
시각적 효과]],1,0)),1,0)</f>
        <v>0</v>
      </c>
      <c r="S20" s="34">
        <f>IF(AND(IF('차트 정리 표'!$K$19 = 표메인[[#This Row],[연령대]], 1, 0),IF('차트 정리 표'!$J$23=표메인[[#This Row],[타격감
시각적 효과]],1,0)),1,0)</f>
        <v>0</v>
      </c>
      <c r="T20" s="34">
        <f>IF(AND(IF('차트 정리 표'!$K$25 = 표메인[[#This Row],[연령대]], 1, 0),IF('차트 정리 표'!$J$26=표메인[게임몰입도
청각적 효과],1,0)),1,0)</f>
        <v>0</v>
      </c>
      <c r="U20" s="34">
        <f>IF(AND(IF('차트 정리 표'!$K$25 = 표메인[[#This Row],[연령대]], 1, 0),IF('차트 정리 표'!$J$27=표메인[게임몰입도
청각적 효과],1,0)),1,0)</f>
        <v>0</v>
      </c>
      <c r="V20" s="34">
        <f>IF(AND(IF('차트 정리 표'!$K$25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표'!$K$2 = 표메인[[#This Row],[연령대]], 1, 0),IF(COUNT(표장르정리[[#This Row],[RPG]]),1,0)), 1, 0)</f>
        <v>0</v>
      </c>
      <c r="B21" s="3">
        <f>IF(AND(IF('차트 정리 표'!$K$2 = 표메인[[#This Row],[연령대]], 1, 0),IF(COUNT(표장르정리[[#This Row],[AOS]]),1,0)),1,0)</f>
        <v>0</v>
      </c>
      <c r="C21" s="3">
        <f>IF(AND(IF('차트 정리 표'!$K$2 = 표메인[[#This Row],[연령대]], 1, 0),IF(COUNT(표장르정리[[#This Row],[FPS]]),1,0)),1,0)</f>
        <v>0</v>
      </c>
      <c r="D21" s="3">
        <f>IF(AND(IF('차트 정리 표'!$K$2 = 표메인[[#This Row],[연령대]], 1, 0),IF(COUNT(표장르정리[[#This Row],[CCG]]),1,0)),1,0)</f>
        <v>0</v>
      </c>
      <c r="E21" s="3">
        <f>IF(AND(IF('차트 정리 표'!$K$2 = 표메인[[#This Row],[연령대]], 1, 0),IF(COUNT(표장르정리[[#This Row],[Roguelike]]),1,0)),1,0)</f>
        <v>0</v>
      </c>
      <c r="F21" s="3">
        <f>IF(AND(IF('차트 정리 표'!$K$2 = 표메인[[#This Row],[연령대]], 1, 0),IF(COUNT(표장르정리[[#This Row],[Soulslike]]),1,0)),1,0)</f>
        <v>0</v>
      </c>
      <c r="G21" s="3">
        <f>IF(AND(IF('차트 정리 표'!$K$2 = 표메인[[#This Row],[연령대]], 1, 0),IF(COUNT(표장르정리[[#This Row],[Rhythm]]),1,0)),1,0)</f>
        <v>0</v>
      </c>
      <c r="H21" s="3">
        <f>IF(AND(IF('차트 정리 표'!$K$2 = 표메인[[#This Row],[연령대]], 1, 0),IF(COUNT(표장르정리[[#This Row],[Racing]]),1,0)),1,0)</f>
        <v>0</v>
      </c>
      <c r="I21" s="3">
        <f>IF(AND(IF('차트 정리 표'!$K$2 = 표메인[[#This Row],[연령대]], 1, 0),IF(COUNT(표장르정리[[#This Row],[Sport]]),1,0)),1,0)</f>
        <v>0</v>
      </c>
      <c r="J21" s="3">
        <f>IF(AND(IF('차트 정리 표'!$K$2 = 표메인[[#This Row],[연령대]], 1, 0),IF(COUNT(표장르정리[[#This Row],[Stealth]]),1,0)),1,0)</f>
        <v>0</v>
      </c>
      <c r="K21" s="3">
        <f>IF(AND(IF('차트 정리 표'!$K$2 = 표메인[[#This Row],[연령대]], 1, 0),IF(COUNT(표장르정리[[#This Row],[Strategy]]),1,0)),1,0)</f>
        <v>0</v>
      </c>
      <c r="L21" s="3">
        <f>IF(AND(IF('차트 정리 표'!$K$2 = 표메인[[#This Row],[연령대]], 1, 0),IF(COUNT(표장르정리[[#This Row],[Puzzle]]),1,0)),1,0)</f>
        <v>0</v>
      </c>
      <c r="M21" s="3">
        <f>IF(AND(IF('차트 정리 표'!$K$2 = 표메인[[#This Row],[연령대]], 1, 0),IF(COUNT(표장르정리[[#This Row],[Board]]),1,0)),1,0)</f>
        <v>0</v>
      </c>
      <c r="N21" s="3">
        <f>IF(AND(IF('차트 정리 표'!$K$2 = 표메인[[#This Row],[연령대]], 1, 0),IF(COUNT(표장르정리[[#This Row],[Arcade]]),1,0)),1,0)</f>
        <v>0</v>
      </c>
      <c r="O21" s="3">
        <f>IF(AND(IF('차트 정리 표'!$K$2 = 표메인[[#This Row],[연령대]], 1, 0),IF(COUNT(표장르정리[[#This Row],[Simulation]]),1,0)),1,0)</f>
        <v>0</v>
      </c>
      <c r="P21" s="34">
        <f>IF(AND(IF('차트 정리 표'!$K$19 = 표메인[[#This Row],[연령대]], 1, 0),IF('차트 정리 표'!$J$20=표메인[[#This Row],[타격감
시각적 효과]],1,0)),1,0)</f>
        <v>0</v>
      </c>
      <c r="Q21" s="34">
        <f>IF(AND(IF('차트 정리 표'!$K$19 = 표메인[[#This Row],[연령대]], 1, 0),IF('차트 정리 표'!$J$21=표메인[[#This Row],[타격감
시각적 효과]],1,0)),1,0)</f>
        <v>0</v>
      </c>
      <c r="R21" s="34">
        <f>IF(AND(IF('차트 정리 표'!$K$19 = 표메인[[#This Row],[연령대]], 1, 0),IF('차트 정리 표'!$J$22=표메인[[#This Row],[타격감
시각적 효과]],1,0)),1,0)</f>
        <v>0</v>
      </c>
      <c r="S21" s="34">
        <f>IF(AND(IF('차트 정리 표'!$K$19 = 표메인[[#This Row],[연령대]], 1, 0),IF('차트 정리 표'!$J$23=표메인[[#This Row],[타격감
시각적 효과]],1,0)),1,0)</f>
        <v>0</v>
      </c>
      <c r="T21" s="34">
        <f>IF(AND(IF('차트 정리 표'!$K$25 = 표메인[[#This Row],[연령대]], 1, 0),IF('차트 정리 표'!$J$26=표메인[게임몰입도
청각적 효과],1,0)),1,0)</f>
        <v>0</v>
      </c>
      <c r="U21" s="34">
        <f>IF(AND(IF('차트 정리 표'!$K$25 = 표메인[[#This Row],[연령대]], 1, 0),IF('차트 정리 표'!$J$27=표메인[게임몰입도
청각적 효과],1,0)),1,0)</f>
        <v>0</v>
      </c>
      <c r="V21" s="34">
        <f>IF(AND(IF('차트 정리 표'!$K$25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표'!$K$2 = 표메인[[#This Row],[연령대]], 1, 0),IF(COUNT(표장르정리[[#This Row],[RPG]]),1,0)), 1, 0)</f>
        <v>0</v>
      </c>
      <c r="B22" s="3">
        <f>IF(AND(IF('차트 정리 표'!$K$2 = 표메인[[#This Row],[연령대]], 1, 0),IF(COUNT(표장르정리[[#This Row],[AOS]]),1,0)),1,0)</f>
        <v>0</v>
      </c>
      <c r="C22" s="3">
        <f>IF(AND(IF('차트 정리 표'!$K$2 = 표메인[[#This Row],[연령대]], 1, 0),IF(COUNT(표장르정리[[#This Row],[FPS]]),1,0)),1,0)</f>
        <v>0</v>
      </c>
      <c r="D22" s="3">
        <f>IF(AND(IF('차트 정리 표'!$K$2 = 표메인[[#This Row],[연령대]], 1, 0),IF(COUNT(표장르정리[[#This Row],[CCG]]),1,0)),1,0)</f>
        <v>0</v>
      </c>
      <c r="E22" s="3">
        <f>IF(AND(IF('차트 정리 표'!$K$2 = 표메인[[#This Row],[연령대]], 1, 0),IF(COUNT(표장르정리[[#This Row],[Roguelike]]),1,0)),1,0)</f>
        <v>0</v>
      </c>
      <c r="F22" s="3">
        <f>IF(AND(IF('차트 정리 표'!$K$2 = 표메인[[#This Row],[연령대]], 1, 0),IF(COUNT(표장르정리[[#This Row],[Soulslike]]),1,0)),1,0)</f>
        <v>0</v>
      </c>
      <c r="G22" s="3">
        <f>IF(AND(IF('차트 정리 표'!$K$2 = 표메인[[#This Row],[연령대]], 1, 0),IF(COUNT(표장르정리[[#This Row],[Rhythm]]),1,0)),1,0)</f>
        <v>0</v>
      </c>
      <c r="H22" s="3">
        <f>IF(AND(IF('차트 정리 표'!$K$2 = 표메인[[#This Row],[연령대]], 1, 0),IF(COUNT(표장르정리[[#This Row],[Racing]]),1,0)),1,0)</f>
        <v>0</v>
      </c>
      <c r="I22" s="3">
        <f>IF(AND(IF('차트 정리 표'!$K$2 = 표메인[[#This Row],[연령대]], 1, 0),IF(COUNT(표장르정리[[#This Row],[Sport]]),1,0)),1,0)</f>
        <v>0</v>
      </c>
      <c r="J22" s="3">
        <f>IF(AND(IF('차트 정리 표'!$K$2 = 표메인[[#This Row],[연령대]], 1, 0),IF(COUNT(표장르정리[[#This Row],[Stealth]]),1,0)),1,0)</f>
        <v>0</v>
      </c>
      <c r="K22" s="3">
        <f>IF(AND(IF('차트 정리 표'!$K$2 = 표메인[[#This Row],[연령대]], 1, 0),IF(COUNT(표장르정리[[#This Row],[Strategy]]),1,0)),1,0)</f>
        <v>0</v>
      </c>
      <c r="L22" s="3">
        <f>IF(AND(IF('차트 정리 표'!$K$2 = 표메인[[#This Row],[연령대]], 1, 0),IF(COUNT(표장르정리[[#This Row],[Puzzle]]),1,0)),1,0)</f>
        <v>0</v>
      </c>
      <c r="M22" s="3">
        <f>IF(AND(IF('차트 정리 표'!$K$2 = 표메인[[#This Row],[연령대]], 1, 0),IF(COUNT(표장르정리[[#This Row],[Board]]),1,0)),1,0)</f>
        <v>0</v>
      </c>
      <c r="N22" s="3">
        <f>IF(AND(IF('차트 정리 표'!$K$2 = 표메인[[#This Row],[연령대]], 1, 0),IF(COUNT(표장르정리[[#This Row],[Arcade]]),1,0)),1,0)</f>
        <v>0</v>
      </c>
      <c r="O22" s="3">
        <f>IF(AND(IF('차트 정리 표'!$K$2 = 표메인[[#This Row],[연령대]], 1, 0),IF(COUNT(표장르정리[[#This Row],[Simulation]]),1,0)),1,0)</f>
        <v>0</v>
      </c>
      <c r="P22" s="34">
        <f>IF(AND(IF('차트 정리 표'!$K$19 = 표메인[[#This Row],[연령대]], 1, 0),IF('차트 정리 표'!$J$20=표메인[[#This Row],[타격감
시각적 효과]],1,0)),1,0)</f>
        <v>0</v>
      </c>
      <c r="Q22" s="34">
        <f>IF(AND(IF('차트 정리 표'!$K$19 = 표메인[[#This Row],[연령대]], 1, 0),IF('차트 정리 표'!$J$21=표메인[[#This Row],[타격감
시각적 효과]],1,0)),1,0)</f>
        <v>0</v>
      </c>
      <c r="R22" s="34">
        <f>IF(AND(IF('차트 정리 표'!$K$19 = 표메인[[#This Row],[연령대]], 1, 0),IF('차트 정리 표'!$J$22=표메인[[#This Row],[타격감
시각적 효과]],1,0)),1,0)</f>
        <v>0</v>
      </c>
      <c r="S22" s="34">
        <f>IF(AND(IF('차트 정리 표'!$K$19 = 표메인[[#This Row],[연령대]], 1, 0),IF('차트 정리 표'!$J$23=표메인[[#This Row],[타격감
시각적 효과]],1,0)),1,0)</f>
        <v>0</v>
      </c>
      <c r="T22" s="34">
        <f>IF(AND(IF('차트 정리 표'!$K$25 = 표메인[[#This Row],[연령대]], 1, 0),IF('차트 정리 표'!$J$26=표메인[게임몰입도
청각적 효과],1,0)),1,0)</f>
        <v>0</v>
      </c>
      <c r="U22" s="34">
        <f>IF(AND(IF('차트 정리 표'!$K$25 = 표메인[[#This Row],[연령대]], 1, 0),IF('차트 정리 표'!$J$27=표메인[게임몰입도
청각적 효과],1,0)),1,0)</f>
        <v>0</v>
      </c>
      <c r="V22" s="34">
        <f>IF(AND(IF('차트 정리 표'!$K$25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표'!$K$2 = 표메인[[#This Row],[연령대]], 1, 0),IF(COUNT(표장르정리[[#This Row],[RPG]]),1,0)), 1, 0)</f>
        <v>0</v>
      </c>
      <c r="B23" s="3">
        <f>IF(AND(IF('차트 정리 표'!$K$2 = 표메인[[#This Row],[연령대]], 1, 0),IF(COUNT(표장르정리[[#This Row],[AOS]]),1,0)),1,0)</f>
        <v>0</v>
      </c>
      <c r="C23" s="3">
        <f>IF(AND(IF('차트 정리 표'!$K$2 = 표메인[[#This Row],[연령대]], 1, 0),IF(COUNT(표장르정리[[#This Row],[FPS]]),1,0)),1,0)</f>
        <v>0</v>
      </c>
      <c r="D23" s="3">
        <f>IF(AND(IF('차트 정리 표'!$K$2 = 표메인[[#This Row],[연령대]], 1, 0),IF(COUNT(표장르정리[[#This Row],[CCG]]),1,0)),1,0)</f>
        <v>0</v>
      </c>
      <c r="E23" s="3">
        <f>IF(AND(IF('차트 정리 표'!$K$2 = 표메인[[#This Row],[연령대]], 1, 0),IF(COUNT(표장르정리[[#This Row],[Roguelike]]),1,0)),1,0)</f>
        <v>0</v>
      </c>
      <c r="F23" s="3">
        <f>IF(AND(IF('차트 정리 표'!$K$2 = 표메인[[#This Row],[연령대]], 1, 0),IF(COUNT(표장르정리[[#This Row],[Soulslike]]),1,0)),1,0)</f>
        <v>0</v>
      </c>
      <c r="G23" s="3">
        <f>IF(AND(IF('차트 정리 표'!$K$2 = 표메인[[#This Row],[연령대]], 1, 0),IF(COUNT(표장르정리[[#This Row],[Rhythm]]),1,0)),1,0)</f>
        <v>0</v>
      </c>
      <c r="H23" s="3">
        <f>IF(AND(IF('차트 정리 표'!$K$2 = 표메인[[#This Row],[연령대]], 1, 0),IF(COUNT(표장르정리[[#This Row],[Racing]]),1,0)),1,0)</f>
        <v>0</v>
      </c>
      <c r="I23" s="3">
        <f>IF(AND(IF('차트 정리 표'!$K$2 = 표메인[[#This Row],[연령대]], 1, 0),IF(COUNT(표장르정리[[#This Row],[Sport]]),1,0)),1,0)</f>
        <v>0</v>
      </c>
      <c r="J23" s="3">
        <f>IF(AND(IF('차트 정리 표'!$K$2 = 표메인[[#This Row],[연령대]], 1, 0),IF(COUNT(표장르정리[[#This Row],[Stealth]]),1,0)),1,0)</f>
        <v>0</v>
      </c>
      <c r="K23" s="3">
        <f>IF(AND(IF('차트 정리 표'!$K$2 = 표메인[[#This Row],[연령대]], 1, 0),IF(COUNT(표장르정리[[#This Row],[Strategy]]),1,0)),1,0)</f>
        <v>0</v>
      </c>
      <c r="L23" s="3">
        <f>IF(AND(IF('차트 정리 표'!$K$2 = 표메인[[#This Row],[연령대]], 1, 0),IF(COUNT(표장르정리[[#This Row],[Puzzle]]),1,0)),1,0)</f>
        <v>0</v>
      </c>
      <c r="M23" s="3">
        <f>IF(AND(IF('차트 정리 표'!$K$2 = 표메인[[#This Row],[연령대]], 1, 0),IF(COUNT(표장르정리[[#This Row],[Board]]),1,0)),1,0)</f>
        <v>0</v>
      </c>
      <c r="N23" s="3">
        <f>IF(AND(IF('차트 정리 표'!$K$2 = 표메인[[#This Row],[연령대]], 1, 0),IF(COUNT(표장르정리[[#This Row],[Arcade]]),1,0)),1,0)</f>
        <v>0</v>
      </c>
      <c r="O23" s="3">
        <f>IF(AND(IF('차트 정리 표'!$K$2 = 표메인[[#This Row],[연령대]], 1, 0),IF(COUNT(표장르정리[[#This Row],[Simulation]]),1,0)),1,0)</f>
        <v>0</v>
      </c>
      <c r="P23" s="34">
        <f>IF(AND(IF('차트 정리 표'!$K$19 = 표메인[[#This Row],[연령대]], 1, 0),IF('차트 정리 표'!$J$20=표메인[[#This Row],[타격감
시각적 효과]],1,0)),1,0)</f>
        <v>0</v>
      </c>
      <c r="Q23" s="34">
        <f>IF(AND(IF('차트 정리 표'!$K$19 = 표메인[[#This Row],[연령대]], 1, 0),IF('차트 정리 표'!$J$21=표메인[[#This Row],[타격감
시각적 효과]],1,0)),1,0)</f>
        <v>0</v>
      </c>
      <c r="R23" s="34">
        <f>IF(AND(IF('차트 정리 표'!$K$19 = 표메인[[#This Row],[연령대]], 1, 0),IF('차트 정리 표'!$J$22=표메인[[#This Row],[타격감
시각적 효과]],1,0)),1,0)</f>
        <v>0</v>
      </c>
      <c r="S23" s="34">
        <f>IF(AND(IF('차트 정리 표'!$K$19 = 표메인[[#This Row],[연령대]], 1, 0),IF('차트 정리 표'!$J$23=표메인[[#This Row],[타격감
시각적 효과]],1,0)),1,0)</f>
        <v>0</v>
      </c>
      <c r="T23" s="34">
        <f>IF(AND(IF('차트 정리 표'!$K$25 = 표메인[[#This Row],[연령대]], 1, 0),IF('차트 정리 표'!$J$26=표메인[게임몰입도
청각적 효과],1,0)),1,0)</f>
        <v>0</v>
      </c>
      <c r="U23" s="34">
        <f>IF(AND(IF('차트 정리 표'!$K$25 = 표메인[[#This Row],[연령대]], 1, 0),IF('차트 정리 표'!$J$27=표메인[게임몰입도
청각적 효과],1,0)),1,0)</f>
        <v>0</v>
      </c>
      <c r="V23" s="34">
        <f>IF(AND(IF('차트 정리 표'!$K$25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표'!$K$2 = 표메인[[#This Row],[연령대]], 1, 0),IF(COUNT(표장르정리[[#This Row],[RPG]]),1,0)), 1, 0)</f>
        <v>0</v>
      </c>
      <c r="B24" s="3">
        <f>IF(AND(IF('차트 정리 표'!$K$2 = 표메인[[#This Row],[연령대]], 1, 0),IF(COUNT(표장르정리[[#This Row],[AOS]]),1,0)),1,0)</f>
        <v>0</v>
      </c>
      <c r="C24" s="3">
        <f>IF(AND(IF('차트 정리 표'!$K$2 = 표메인[[#This Row],[연령대]], 1, 0),IF(COUNT(표장르정리[[#This Row],[FPS]]),1,0)),1,0)</f>
        <v>0</v>
      </c>
      <c r="D24" s="3">
        <f>IF(AND(IF('차트 정리 표'!$K$2 = 표메인[[#This Row],[연령대]], 1, 0),IF(COUNT(표장르정리[[#This Row],[CCG]]),1,0)),1,0)</f>
        <v>0</v>
      </c>
      <c r="E24" s="3">
        <f>IF(AND(IF('차트 정리 표'!$K$2 = 표메인[[#This Row],[연령대]], 1, 0),IF(COUNT(표장르정리[[#This Row],[Roguelike]]),1,0)),1,0)</f>
        <v>0</v>
      </c>
      <c r="F24" s="3">
        <f>IF(AND(IF('차트 정리 표'!$K$2 = 표메인[[#This Row],[연령대]], 1, 0),IF(COUNT(표장르정리[[#This Row],[Soulslike]]),1,0)),1,0)</f>
        <v>0</v>
      </c>
      <c r="G24" s="3">
        <f>IF(AND(IF('차트 정리 표'!$K$2 = 표메인[[#This Row],[연령대]], 1, 0),IF(COUNT(표장르정리[[#This Row],[Rhythm]]),1,0)),1,0)</f>
        <v>0</v>
      </c>
      <c r="H24" s="3">
        <f>IF(AND(IF('차트 정리 표'!$K$2 = 표메인[[#This Row],[연령대]], 1, 0),IF(COUNT(표장르정리[[#This Row],[Racing]]),1,0)),1,0)</f>
        <v>0</v>
      </c>
      <c r="I24" s="3">
        <f>IF(AND(IF('차트 정리 표'!$K$2 = 표메인[[#This Row],[연령대]], 1, 0),IF(COUNT(표장르정리[[#This Row],[Sport]]),1,0)),1,0)</f>
        <v>0</v>
      </c>
      <c r="J24" s="3">
        <f>IF(AND(IF('차트 정리 표'!$K$2 = 표메인[[#This Row],[연령대]], 1, 0),IF(COUNT(표장르정리[[#This Row],[Stealth]]),1,0)),1,0)</f>
        <v>0</v>
      </c>
      <c r="K24" s="3">
        <f>IF(AND(IF('차트 정리 표'!$K$2 = 표메인[[#This Row],[연령대]], 1, 0),IF(COUNT(표장르정리[[#This Row],[Strategy]]),1,0)),1,0)</f>
        <v>0</v>
      </c>
      <c r="L24" s="3">
        <f>IF(AND(IF('차트 정리 표'!$K$2 = 표메인[[#This Row],[연령대]], 1, 0),IF(COUNT(표장르정리[[#This Row],[Puzzle]]),1,0)),1,0)</f>
        <v>0</v>
      </c>
      <c r="M24" s="3">
        <f>IF(AND(IF('차트 정리 표'!$K$2 = 표메인[[#This Row],[연령대]], 1, 0),IF(COUNT(표장르정리[[#This Row],[Board]]),1,0)),1,0)</f>
        <v>0</v>
      </c>
      <c r="N24" s="3">
        <f>IF(AND(IF('차트 정리 표'!$K$2 = 표메인[[#This Row],[연령대]], 1, 0),IF(COUNT(표장르정리[[#This Row],[Arcade]]),1,0)),1,0)</f>
        <v>0</v>
      </c>
      <c r="O24" s="3">
        <f>IF(AND(IF('차트 정리 표'!$K$2 = 표메인[[#This Row],[연령대]], 1, 0),IF(COUNT(표장르정리[[#This Row],[Simulation]]),1,0)),1,0)</f>
        <v>0</v>
      </c>
      <c r="P24" s="34">
        <f>IF(AND(IF('차트 정리 표'!$K$19 = 표메인[[#This Row],[연령대]], 1, 0),IF('차트 정리 표'!$J$20=표메인[[#This Row],[타격감
시각적 효과]],1,0)),1,0)</f>
        <v>0</v>
      </c>
      <c r="Q24" s="34">
        <f>IF(AND(IF('차트 정리 표'!$K$19 = 표메인[[#This Row],[연령대]], 1, 0),IF('차트 정리 표'!$J$21=표메인[[#This Row],[타격감
시각적 효과]],1,0)),1,0)</f>
        <v>0</v>
      </c>
      <c r="R24" s="34">
        <f>IF(AND(IF('차트 정리 표'!$K$19 = 표메인[[#This Row],[연령대]], 1, 0),IF('차트 정리 표'!$J$22=표메인[[#This Row],[타격감
시각적 효과]],1,0)),1,0)</f>
        <v>0</v>
      </c>
      <c r="S24" s="34">
        <f>IF(AND(IF('차트 정리 표'!$K$19 = 표메인[[#This Row],[연령대]], 1, 0),IF('차트 정리 표'!$J$23=표메인[[#This Row],[타격감
시각적 효과]],1,0)),1,0)</f>
        <v>0</v>
      </c>
      <c r="T24" s="34">
        <f>IF(AND(IF('차트 정리 표'!$K$25 = 표메인[[#This Row],[연령대]], 1, 0),IF('차트 정리 표'!$J$26=표메인[게임몰입도
청각적 효과],1,0)),1,0)</f>
        <v>0</v>
      </c>
      <c r="U24" s="34">
        <f>IF(AND(IF('차트 정리 표'!$K$25 = 표메인[[#This Row],[연령대]], 1, 0),IF('차트 정리 표'!$J$27=표메인[게임몰입도
청각적 효과],1,0)),1,0)</f>
        <v>0</v>
      </c>
      <c r="V24" s="34">
        <f>IF(AND(IF('차트 정리 표'!$K$25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표'!$K$2 = 표메인[[#This Row],[연령대]], 1, 0),IF(COUNT(표장르정리[[#This Row],[RPG]]),1,0)), 1, 0)</f>
        <v>0</v>
      </c>
      <c r="B25" s="3">
        <f>IF(AND(IF('차트 정리 표'!$K$2 = 표메인[[#This Row],[연령대]], 1, 0),IF(COUNT(표장르정리[[#This Row],[AOS]]),1,0)),1,0)</f>
        <v>0</v>
      </c>
      <c r="C25" s="3">
        <f>IF(AND(IF('차트 정리 표'!$K$2 = 표메인[[#This Row],[연령대]], 1, 0),IF(COUNT(표장르정리[[#This Row],[FPS]]),1,0)),1,0)</f>
        <v>0</v>
      </c>
      <c r="D25" s="3">
        <f>IF(AND(IF('차트 정리 표'!$K$2 = 표메인[[#This Row],[연령대]], 1, 0),IF(COUNT(표장르정리[[#This Row],[CCG]]),1,0)),1,0)</f>
        <v>0</v>
      </c>
      <c r="E25" s="3">
        <f>IF(AND(IF('차트 정리 표'!$K$2 = 표메인[[#This Row],[연령대]], 1, 0),IF(COUNT(표장르정리[[#This Row],[Roguelike]]),1,0)),1,0)</f>
        <v>0</v>
      </c>
      <c r="F25" s="3">
        <f>IF(AND(IF('차트 정리 표'!$K$2 = 표메인[[#This Row],[연령대]], 1, 0),IF(COUNT(표장르정리[[#This Row],[Soulslike]]),1,0)),1,0)</f>
        <v>0</v>
      </c>
      <c r="G25" s="3">
        <f>IF(AND(IF('차트 정리 표'!$K$2 = 표메인[[#This Row],[연령대]], 1, 0),IF(COUNT(표장르정리[[#This Row],[Rhythm]]),1,0)),1,0)</f>
        <v>0</v>
      </c>
      <c r="H25" s="3">
        <f>IF(AND(IF('차트 정리 표'!$K$2 = 표메인[[#This Row],[연령대]], 1, 0),IF(COUNT(표장르정리[[#This Row],[Racing]]),1,0)),1,0)</f>
        <v>0</v>
      </c>
      <c r="I25" s="3">
        <f>IF(AND(IF('차트 정리 표'!$K$2 = 표메인[[#This Row],[연령대]], 1, 0),IF(COUNT(표장르정리[[#This Row],[Sport]]),1,0)),1,0)</f>
        <v>0</v>
      </c>
      <c r="J25" s="3">
        <f>IF(AND(IF('차트 정리 표'!$K$2 = 표메인[[#This Row],[연령대]], 1, 0),IF(COUNT(표장르정리[[#This Row],[Stealth]]),1,0)),1,0)</f>
        <v>0</v>
      </c>
      <c r="K25" s="3">
        <f>IF(AND(IF('차트 정리 표'!$K$2 = 표메인[[#This Row],[연령대]], 1, 0),IF(COUNT(표장르정리[[#This Row],[Strategy]]),1,0)),1,0)</f>
        <v>0</v>
      </c>
      <c r="L25" s="3">
        <f>IF(AND(IF('차트 정리 표'!$K$2 = 표메인[[#This Row],[연령대]], 1, 0),IF(COUNT(표장르정리[[#This Row],[Puzzle]]),1,0)),1,0)</f>
        <v>0</v>
      </c>
      <c r="M25" s="3">
        <f>IF(AND(IF('차트 정리 표'!$K$2 = 표메인[[#This Row],[연령대]], 1, 0),IF(COUNT(표장르정리[[#This Row],[Board]]),1,0)),1,0)</f>
        <v>0</v>
      </c>
      <c r="N25" s="3">
        <f>IF(AND(IF('차트 정리 표'!$K$2 = 표메인[[#This Row],[연령대]], 1, 0),IF(COUNT(표장르정리[[#This Row],[Arcade]]),1,0)),1,0)</f>
        <v>0</v>
      </c>
      <c r="O25" s="3">
        <f>IF(AND(IF('차트 정리 표'!$K$2 = 표메인[[#This Row],[연령대]], 1, 0),IF(COUNT(표장르정리[[#This Row],[Simulation]]),1,0)),1,0)</f>
        <v>0</v>
      </c>
      <c r="P25" s="34">
        <f>IF(AND(IF('차트 정리 표'!$K$19 = 표메인[[#This Row],[연령대]], 1, 0),IF('차트 정리 표'!$J$20=표메인[[#This Row],[타격감
시각적 효과]],1,0)),1,0)</f>
        <v>0</v>
      </c>
      <c r="Q25" s="34">
        <f>IF(AND(IF('차트 정리 표'!$K$19 = 표메인[[#This Row],[연령대]], 1, 0),IF('차트 정리 표'!$J$21=표메인[[#This Row],[타격감
시각적 효과]],1,0)),1,0)</f>
        <v>0</v>
      </c>
      <c r="R25" s="34">
        <f>IF(AND(IF('차트 정리 표'!$K$19 = 표메인[[#This Row],[연령대]], 1, 0),IF('차트 정리 표'!$J$22=표메인[[#This Row],[타격감
시각적 효과]],1,0)),1,0)</f>
        <v>0</v>
      </c>
      <c r="S25" s="34">
        <f>IF(AND(IF('차트 정리 표'!$K$19 = 표메인[[#This Row],[연령대]], 1, 0),IF('차트 정리 표'!$J$23=표메인[[#This Row],[타격감
시각적 효과]],1,0)),1,0)</f>
        <v>0</v>
      </c>
      <c r="T25" s="34">
        <f>IF(AND(IF('차트 정리 표'!$K$25 = 표메인[[#This Row],[연령대]], 1, 0),IF('차트 정리 표'!$J$26=표메인[게임몰입도
청각적 효과],1,0)),1,0)</f>
        <v>0</v>
      </c>
      <c r="U25" s="34">
        <f>IF(AND(IF('차트 정리 표'!$K$25 = 표메인[[#This Row],[연령대]], 1, 0),IF('차트 정리 표'!$J$27=표메인[게임몰입도
청각적 효과],1,0)),1,0)</f>
        <v>0</v>
      </c>
      <c r="V25" s="34">
        <f>IF(AND(IF('차트 정리 표'!$K$25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표'!$K$2 = 표메인[[#This Row],[연령대]], 1, 0),IF(COUNT(표장르정리[[#This Row],[RPG]]),1,0)), 1, 0)</f>
        <v>0</v>
      </c>
      <c r="B26" s="3">
        <f>IF(AND(IF('차트 정리 표'!$K$2 = 표메인[[#This Row],[연령대]], 1, 0),IF(COUNT(표장르정리[[#This Row],[AOS]]),1,0)),1,0)</f>
        <v>0</v>
      </c>
      <c r="C26" s="3">
        <f>IF(AND(IF('차트 정리 표'!$K$2 = 표메인[[#This Row],[연령대]], 1, 0),IF(COUNT(표장르정리[[#This Row],[FPS]]),1,0)),1,0)</f>
        <v>0</v>
      </c>
      <c r="D26" s="3">
        <f>IF(AND(IF('차트 정리 표'!$K$2 = 표메인[[#This Row],[연령대]], 1, 0),IF(COUNT(표장르정리[[#This Row],[CCG]]),1,0)),1,0)</f>
        <v>0</v>
      </c>
      <c r="E26" s="3">
        <f>IF(AND(IF('차트 정리 표'!$K$2 = 표메인[[#This Row],[연령대]], 1, 0),IF(COUNT(표장르정리[[#This Row],[Roguelike]]),1,0)),1,0)</f>
        <v>0</v>
      </c>
      <c r="F26" s="3">
        <f>IF(AND(IF('차트 정리 표'!$K$2 = 표메인[[#This Row],[연령대]], 1, 0),IF(COUNT(표장르정리[[#This Row],[Soulslike]]),1,0)),1,0)</f>
        <v>0</v>
      </c>
      <c r="G26" s="3">
        <f>IF(AND(IF('차트 정리 표'!$K$2 = 표메인[[#This Row],[연령대]], 1, 0),IF(COUNT(표장르정리[[#This Row],[Rhythm]]),1,0)),1,0)</f>
        <v>0</v>
      </c>
      <c r="H26" s="3">
        <f>IF(AND(IF('차트 정리 표'!$K$2 = 표메인[[#This Row],[연령대]], 1, 0),IF(COUNT(표장르정리[[#This Row],[Racing]]),1,0)),1,0)</f>
        <v>0</v>
      </c>
      <c r="I26" s="3">
        <f>IF(AND(IF('차트 정리 표'!$K$2 = 표메인[[#This Row],[연령대]], 1, 0),IF(COUNT(표장르정리[[#This Row],[Sport]]),1,0)),1,0)</f>
        <v>0</v>
      </c>
      <c r="J26" s="3">
        <f>IF(AND(IF('차트 정리 표'!$K$2 = 표메인[[#This Row],[연령대]], 1, 0),IF(COUNT(표장르정리[[#This Row],[Stealth]]),1,0)),1,0)</f>
        <v>0</v>
      </c>
      <c r="K26" s="3">
        <f>IF(AND(IF('차트 정리 표'!$K$2 = 표메인[[#This Row],[연령대]], 1, 0),IF(COUNT(표장르정리[[#This Row],[Strategy]]),1,0)),1,0)</f>
        <v>0</v>
      </c>
      <c r="L26" s="3">
        <f>IF(AND(IF('차트 정리 표'!$K$2 = 표메인[[#This Row],[연령대]], 1, 0),IF(COUNT(표장르정리[[#This Row],[Puzzle]]),1,0)),1,0)</f>
        <v>0</v>
      </c>
      <c r="M26" s="3">
        <f>IF(AND(IF('차트 정리 표'!$K$2 = 표메인[[#This Row],[연령대]], 1, 0),IF(COUNT(표장르정리[[#This Row],[Board]]),1,0)),1,0)</f>
        <v>0</v>
      </c>
      <c r="N26" s="3">
        <f>IF(AND(IF('차트 정리 표'!$K$2 = 표메인[[#This Row],[연령대]], 1, 0),IF(COUNT(표장르정리[[#This Row],[Arcade]]),1,0)),1,0)</f>
        <v>0</v>
      </c>
      <c r="O26" s="3">
        <f>IF(AND(IF('차트 정리 표'!$K$2 = 표메인[[#This Row],[연령대]], 1, 0),IF(COUNT(표장르정리[[#This Row],[Simulation]]),1,0)),1,0)</f>
        <v>0</v>
      </c>
      <c r="P26" s="34">
        <f>IF(AND(IF('차트 정리 표'!$K$19 = 표메인[[#This Row],[연령대]], 1, 0),IF('차트 정리 표'!$J$20=표메인[[#This Row],[타격감
시각적 효과]],1,0)),1,0)</f>
        <v>0</v>
      </c>
      <c r="Q26" s="34">
        <f>IF(AND(IF('차트 정리 표'!$K$19 = 표메인[[#This Row],[연령대]], 1, 0),IF('차트 정리 표'!$J$21=표메인[[#This Row],[타격감
시각적 효과]],1,0)),1,0)</f>
        <v>0</v>
      </c>
      <c r="R26" s="34">
        <f>IF(AND(IF('차트 정리 표'!$K$19 = 표메인[[#This Row],[연령대]], 1, 0),IF('차트 정리 표'!$J$22=표메인[[#This Row],[타격감
시각적 효과]],1,0)),1,0)</f>
        <v>0</v>
      </c>
      <c r="S26" s="34">
        <f>IF(AND(IF('차트 정리 표'!$K$19 = 표메인[[#This Row],[연령대]], 1, 0),IF('차트 정리 표'!$J$23=표메인[[#This Row],[타격감
시각적 효과]],1,0)),1,0)</f>
        <v>0</v>
      </c>
      <c r="T26" s="34">
        <f>IF(AND(IF('차트 정리 표'!$K$25 = 표메인[[#This Row],[연령대]], 1, 0),IF('차트 정리 표'!$J$26=표메인[게임몰입도
청각적 효과],1,0)),1,0)</f>
        <v>0</v>
      </c>
      <c r="U26" s="34">
        <f>IF(AND(IF('차트 정리 표'!$K$25 = 표메인[[#This Row],[연령대]], 1, 0),IF('차트 정리 표'!$J$27=표메인[게임몰입도
청각적 효과],1,0)),1,0)</f>
        <v>0</v>
      </c>
      <c r="V26" s="34">
        <f>IF(AND(IF('차트 정리 표'!$K$25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표'!$K$2 = 표메인[[#This Row],[연령대]], 1, 0),IF(COUNT(표장르정리[[#This Row],[RPG]]),1,0)), 1, 0)</f>
        <v>0</v>
      </c>
      <c r="B27" s="3">
        <f>IF(AND(IF('차트 정리 표'!$K$2 = 표메인[[#This Row],[연령대]], 1, 0),IF(COUNT(표장르정리[[#This Row],[AOS]]),1,0)),1,0)</f>
        <v>0</v>
      </c>
      <c r="C27" s="3">
        <f>IF(AND(IF('차트 정리 표'!$K$2 = 표메인[[#This Row],[연령대]], 1, 0),IF(COUNT(표장르정리[[#This Row],[FPS]]),1,0)),1,0)</f>
        <v>0</v>
      </c>
      <c r="D27" s="3">
        <f>IF(AND(IF('차트 정리 표'!$K$2 = 표메인[[#This Row],[연령대]], 1, 0),IF(COUNT(표장르정리[[#This Row],[CCG]]),1,0)),1,0)</f>
        <v>0</v>
      </c>
      <c r="E27" s="3">
        <f>IF(AND(IF('차트 정리 표'!$K$2 = 표메인[[#This Row],[연령대]], 1, 0),IF(COUNT(표장르정리[[#This Row],[Roguelike]]),1,0)),1,0)</f>
        <v>0</v>
      </c>
      <c r="F27" s="3">
        <f>IF(AND(IF('차트 정리 표'!$K$2 = 표메인[[#This Row],[연령대]], 1, 0),IF(COUNT(표장르정리[[#This Row],[Soulslike]]),1,0)),1,0)</f>
        <v>0</v>
      </c>
      <c r="G27" s="3">
        <f>IF(AND(IF('차트 정리 표'!$K$2 = 표메인[[#This Row],[연령대]], 1, 0),IF(COUNT(표장르정리[[#This Row],[Rhythm]]),1,0)),1,0)</f>
        <v>0</v>
      </c>
      <c r="H27" s="3">
        <f>IF(AND(IF('차트 정리 표'!$K$2 = 표메인[[#This Row],[연령대]], 1, 0),IF(COUNT(표장르정리[[#This Row],[Racing]]),1,0)),1,0)</f>
        <v>0</v>
      </c>
      <c r="I27" s="3">
        <f>IF(AND(IF('차트 정리 표'!$K$2 = 표메인[[#This Row],[연령대]], 1, 0),IF(COUNT(표장르정리[[#This Row],[Sport]]),1,0)),1,0)</f>
        <v>0</v>
      </c>
      <c r="J27" s="3">
        <f>IF(AND(IF('차트 정리 표'!$K$2 = 표메인[[#This Row],[연령대]], 1, 0),IF(COUNT(표장르정리[[#This Row],[Stealth]]),1,0)),1,0)</f>
        <v>0</v>
      </c>
      <c r="K27" s="3">
        <f>IF(AND(IF('차트 정리 표'!$K$2 = 표메인[[#This Row],[연령대]], 1, 0),IF(COUNT(표장르정리[[#This Row],[Strategy]]),1,0)),1,0)</f>
        <v>0</v>
      </c>
      <c r="L27" s="3">
        <f>IF(AND(IF('차트 정리 표'!$K$2 = 표메인[[#This Row],[연령대]], 1, 0),IF(COUNT(표장르정리[[#This Row],[Puzzle]]),1,0)),1,0)</f>
        <v>0</v>
      </c>
      <c r="M27" s="3">
        <f>IF(AND(IF('차트 정리 표'!$K$2 = 표메인[[#This Row],[연령대]], 1, 0),IF(COUNT(표장르정리[[#This Row],[Board]]),1,0)),1,0)</f>
        <v>0</v>
      </c>
      <c r="N27" s="3">
        <f>IF(AND(IF('차트 정리 표'!$K$2 = 표메인[[#This Row],[연령대]], 1, 0),IF(COUNT(표장르정리[[#This Row],[Arcade]]),1,0)),1,0)</f>
        <v>0</v>
      </c>
      <c r="O27" s="3">
        <f>IF(AND(IF('차트 정리 표'!$K$2 = 표메인[[#This Row],[연령대]], 1, 0),IF(COUNT(표장르정리[[#This Row],[Simulation]]),1,0)),1,0)</f>
        <v>0</v>
      </c>
      <c r="P27" s="34">
        <f>IF(AND(IF('차트 정리 표'!$K$19 = 표메인[[#This Row],[연령대]], 1, 0),IF('차트 정리 표'!$J$20=표메인[[#This Row],[타격감
시각적 효과]],1,0)),1,0)</f>
        <v>0</v>
      </c>
      <c r="Q27" s="34">
        <f>IF(AND(IF('차트 정리 표'!$K$19 = 표메인[[#This Row],[연령대]], 1, 0),IF('차트 정리 표'!$J$21=표메인[[#This Row],[타격감
시각적 효과]],1,0)),1,0)</f>
        <v>0</v>
      </c>
      <c r="R27" s="34">
        <f>IF(AND(IF('차트 정리 표'!$K$19 = 표메인[[#This Row],[연령대]], 1, 0),IF('차트 정리 표'!$J$22=표메인[[#This Row],[타격감
시각적 효과]],1,0)),1,0)</f>
        <v>0</v>
      </c>
      <c r="S27" s="34">
        <f>IF(AND(IF('차트 정리 표'!$K$19 = 표메인[[#This Row],[연령대]], 1, 0),IF('차트 정리 표'!$J$23=표메인[[#This Row],[타격감
시각적 효과]],1,0)),1,0)</f>
        <v>0</v>
      </c>
      <c r="T27" s="34">
        <f>IF(AND(IF('차트 정리 표'!$K$25 = 표메인[[#This Row],[연령대]], 1, 0),IF('차트 정리 표'!$J$26=표메인[게임몰입도
청각적 효과],1,0)),1,0)</f>
        <v>0</v>
      </c>
      <c r="U27" s="34">
        <f>IF(AND(IF('차트 정리 표'!$K$25 = 표메인[[#This Row],[연령대]], 1, 0),IF('차트 정리 표'!$J$27=표메인[게임몰입도
청각적 효과],1,0)),1,0)</f>
        <v>0</v>
      </c>
      <c r="V27" s="34">
        <f>IF(AND(IF('차트 정리 표'!$K$25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표'!$K$2 = 표메인[[#This Row],[연령대]], 1, 0),IF(COUNT(표장르정리[[#This Row],[RPG]]),1,0)), 1, 0)</f>
        <v>0</v>
      </c>
      <c r="B28" s="3">
        <f>IF(AND(IF('차트 정리 표'!$K$2 = 표메인[[#This Row],[연령대]], 1, 0),IF(COUNT(표장르정리[[#This Row],[AOS]]),1,0)),1,0)</f>
        <v>0</v>
      </c>
      <c r="C28" s="3">
        <f>IF(AND(IF('차트 정리 표'!$K$2 = 표메인[[#This Row],[연령대]], 1, 0),IF(COUNT(표장르정리[[#This Row],[FPS]]),1,0)),1,0)</f>
        <v>0</v>
      </c>
      <c r="D28" s="3">
        <f>IF(AND(IF('차트 정리 표'!$K$2 = 표메인[[#This Row],[연령대]], 1, 0),IF(COUNT(표장르정리[[#This Row],[CCG]]),1,0)),1,0)</f>
        <v>0</v>
      </c>
      <c r="E28" s="3">
        <f>IF(AND(IF('차트 정리 표'!$K$2 = 표메인[[#This Row],[연령대]], 1, 0),IF(COUNT(표장르정리[[#This Row],[Roguelike]]),1,0)),1,0)</f>
        <v>0</v>
      </c>
      <c r="F28" s="3">
        <f>IF(AND(IF('차트 정리 표'!$K$2 = 표메인[[#This Row],[연령대]], 1, 0),IF(COUNT(표장르정리[[#This Row],[Soulslike]]),1,0)),1,0)</f>
        <v>0</v>
      </c>
      <c r="G28" s="3">
        <f>IF(AND(IF('차트 정리 표'!$K$2 = 표메인[[#This Row],[연령대]], 1, 0),IF(COUNT(표장르정리[[#This Row],[Rhythm]]),1,0)),1,0)</f>
        <v>0</v>
      </c>
      <c r="H28" s="3">
        <f>IF(AND(IF('차트 정리 표'!$K$2 = 표메인[[#This Row],[연령대]], 1, 0),IF(COUNT(표장르정리[[#This Row],[Racing]]),1,0)),1,0)</f>
        <v>0</v>
      </c>
      <c r="I28" s="3">
        <f>IF(AND(IF('차트 정리 표'!$K$2 = 표메인[[#This Row],[연령대]], 1, 0),IF(COUNT(표장르정리[[#This Row],[Sport]]),1,0)),1,0)</f>
        <v>0</v>
      </c>
      <c r="J28" s="3">
        <f>IF(AND(IF('차트 정리 표'!$K$2 = 표메인[[#This Row],[연령대]], 1, 0),IF(COUNT(표장르정리[[#This Row],[Stealth]]),1,0)),1,0)</f>
        <v>0</v>
      </c>
      <c r="K28" s="3">
        <f>IF(AND(IF('차트 정리 표'!$K$2 = 표메인[[#This Row],[연령대]], 1, 0),IF(COUNT(표장르정리[[#This Row],[Strategy]]),1,0)),1,0)</f>
        <v>0</v>
      </c>
      <c r="L28" s="3">
        <f>IF(AND(IF('차트 정리 표'!$K$2 = 표메인[[#This Row],[연령대]], 1, 0),IF(COUNT(표장르정리[[#This Row],[Puzzle]]),1,0)),1,0)</f>
        <v>0</v>
      </c>
      <c r="M28" s="3">
        <f>IF(AND(IF('차트 정리 표'!$K$2 = 표메인[[#This Row],[연령대]], 1, 0),IF(COUNT(표장르정리[[#This Row],[Board]]),1,0)),1,0)</f>
        <v>0</v>
      </c>
      <c r="N28" s="3">
        <f>IF(AND(IF('차트 정리 표'!$K$2 = 표메인[[#This Row],[연령대]], 1, 0),IF(COUNT(표장르정리[[#This Row],[Arcade]]),1,0)),1,0)</f>
        <v>0</v>
      </c>
      <c r="O28" s="3">
        <f>IF(AND(IF('차트 정리 표'!$K$2 = 표메인[[#This Row],[연령대]], 1, 0),IF(COUNT(표장르정리[[#This Row],[Simulation]]),1,0)),1,0)</f>
        <v>0</v>
      </c>
      <c r="P28" s="34">
        <f>IF(AND(IF('차트 정리 표'!$K$19 = 표메인[[#This Row],[연령대]], 1, 0),IF('차트 정리 표'!$J$20=표메인[[#This Row],[타격감
시각적 효과]],1,0)),1,0)</f>
        <v>0</v>
      </c>
      <c r="Q28" s="34">
        <f>IF(AND(IF('차트 정리 표'!$K$19 = 표메인[[#This Row],[연령대]], 1, 0),IF('차트 정리 표'!$J$21=표메인[[#This Row],[타격감
시각적 효과]],1,0)),1,0)</f>
        <v>0</v>
      </c>
      <c r="R28" s="34">
        <f>IF(AND(IF('차트 정리 표'!$K$19 = 표메인[[#This Row],[연령대]], 1, 0),IF('차트 정리 표'!$J$22=표메인[[#This Row],[타격감
시각적 효과]],1,0)),1,0)</f>
        <v>0</v>
      </c>
      <c r="S28" s="34">
        <f>IF(AND(IF('차트 정리 표'!$K$19 = 표메인[[#This Row],[연령대]], 1, 0),IF('차트 정리 표'!$J$23=표메인[[#This Row],[타격감
시각적 효과]],1,0)),1,0)</f>
        <v>0</v>
      </c>
      <c r="T28" s="34">
        <f>IF(AND(IF('차트 정리 표'!$K$25 = 표메인[[#This Row],[연령대]], 1, 0),IF('차트 정리 표'!$J$26=표메인[게임몰입도
청각적 효과],1,0)),1,0)</f>
        <v>0</v>
      </c>
      <c r="U28" s="34">
        <f>IF(AND(IF('차트 정리 표'!$K$25 = 표메인[[#This Row],[연령대]], 1, 0),IF('차트 정리 표'!$J$27=표메인[게임몰입도
청각적 효과],1,0)),1,0)</f>
        <v>0</v>
      </c>
      <c r="V28" s="34">
        <f>IF(AND(IF('차트 정리 표'!$K$25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표'!$K$2 = 표메인[[#This Row],[연령대]], 1, 0),IF(COUNT(표장르정리[[#This Row],[RPG]]),1,0)), 1, 0)</f>
        <v>0</v>
      </c>
      <c r="B29" s="3">
        <f>IF(AND(IF('차트 정리 표'!$K$2 = 표메인[[#This Row],[연령대]], 1, 0),IF(COUNT(표장르정리[[#This Row],[AOS]]),1,0)),1,0)</f>
        <v>0</v>
      </c>
      <c r="C29" s="3">
        <f>IF(AND(IF('차트 정리 표'!$K$2 = 표메인[[#This Row],[연령대]], 1, 0),IF(COUNT(표장르정리[[#This Row],[FPS]]),1,0)),1,0)</f>
        <v>0</v>
      </c>
      <c r="D29" s="3">
        <f>IF(AND(IF('차트 정리 표'!$K$2 = 표메인[[#This Row],[연령대]], 1, 0),IF(COUNT(표장르정리[[#This Row],[CCG]]),1,0)),1,0)</f>
        <v>0</v>
      </c>
      <c r="E29" s="3">
        <f>IF(AND(IF('차트 정리 표'!$K$2 = 표메인[[#This Row],[연령대]], 1, 0),IF(COUNT(표장르정리[[#This Row],[Roguelike]]),1,0)),1,0)</f>
        <v>0</v>
      </c>
      <c r="F29" s="3">
        <f>IF(AND(IF('차트 정리 표'!$K$2 = 표메인[[#This Row],[연령대]], 1, 0),IF(COUNT(표장르정리[[#This Row],[Soulslike]]),1,0)),1,0)</f>
        <v>0</v>
      </c>
      <c r="G29" s="3">
        <f>IF(AND(IF('차트 정리 표'!$K$2 = 표메인[[#This Row],[연령대]], 1, 0),IF(COUNT(표장르정리[[#This Row],[Rhythm]]),1,0)),1,0)</f>
        <v>0</v>
      </c>
      <c r="H29" s="3">
        <f>IF(AND(IF('차트 정리 표'!$K$2 = 표메인[[#This Row],[연령대]], 1, 0),IF(COUNT(표장르정리[[#This Row],[Racing]]),1,0)),1,0)</f>
        <v>0</v>
      </c>
      <c r="I29" s="3">
        <f>IF(AND(IF('차트 정리 표'!$K$2 = 표메인[[#This Row],[연령대]], 1, 0),IF(COUNT(표장르정리[[#This Row],[Sport]]),1,0)),1,0)</f>
        <v>0</v>
      </c>
      <c r="J29" s="3">
        <f>IF(AND(IF('차트 정리 표'!$K$2 = 표메인[[#This Row],[연령대]], 1, 0),IF(COUNT(표장르정리[[#This Row],[Stealth]]),1,0)),1,0)</f>
        <v>0</v>
      </c>
      <c r="K29" s="3">
        <f>IF(AND(IF('차트 정리 표'!$K$2 = 표메인[[#This Row],[연령대]], 1, 0),IF(COUNT(표장르정리[[#This Row],[Strategy]]),1,0)),1,0)</f>
        <v>0</v>
      </c>
      <c r="L29" s="3">
        <f>IF(AND(IF('차트 정리 표'!$K$2 = 표메인[[#This Row],[연령대]], 1, 0),IF(COUNT(표장르정리[[#This Row],[Puzzle]]),1,0)),1,0)</f>
        <v>0</v>
      </c>
      <c r="M29" s="3">
        <f>IF(AND(IF('차트 정리 표'!$K$2 = 표메인[[#This Row],[연령대]], 1, 0),IF(COUNT(표장르정리[[#This Row],[Board]]),1,0)),1,0)</f>
        <v>0</v>
      </c>
      <c r="N29" s="3">
        <f>IF(AND(IF('차트 정리 표'!$K$2 = 표메인[[#This Row],[연령대]], 1, 0),IF(COUNT(표장르정리[[#This Row],[Arcade]]),1,0)),1,0)</f>
        <v>0</v>
      </c>
      <c r="O29" s="3">
        <f>IF(AND(IF('차트 정리 표'!$K$2 = 표메인[[#This Row],[연령대]], 1, 0),IF(COUNT(표장르정리[[#This Row],[Simulation]]),1,0)),1,0)</f>
        <v>0</v>
      </c>
      <c r="P29" s="34">
        <f>IF(AND(IF('차트 정리 표'!$K$19 = 표메인[[#This Row],[연령대]], 1, 0),IF('차트 정리 표'!$J$20=표메인[[#This Row],[타격감
시각적 효과]],1,0)),1,0)</f>
        <v>0</v>
      </c>
      <c r="Q29" s="34">
        <f>IF(AND(IF('차트 정리 표'!$K$19 = 표메인[[#This Row],[연령대]], 1, 0),IF('차트 정리 표'!$J$21=표메인[[#This Row],[타격감
시각적 효과]],1,0)),1,0)</f>
        <v>0</v>
      </c>
      <c r="R29" s="34">
        <f>IF(AND(IF('차트 정리 표'!$K$19 = 표메인[[#This Row],[연령대]], 1, 0),IF('차트 정리 표'!$J$22=표메인[[#This Row],[타격감
시각적 효과]],1,0)),1,0)</f>
        <v>0</v>
      </c>
      <c r="S29" s="34">
        <f>IF(AND(IF('차트 정리 표'!$K$19 = 표메인[[#This Row],[연령대]], 1, 0),IF('차트 정리 표'!$J$23=표메인[[#This Row],[타격감
시각적 효과]],1,0)),1,0)</f>
        <v>0</v>
      </c>
      <c r="T29" s="34">
        <f>IF(AND(IF('차트 정리 표'!$K$25 = 표메인[[#This Row],[연령대]], 1, 0),IF('차트 정리 표'!$J$26=표메인[게임몰입도
청각적 효과],1,0)),1,0)</f>
        <v>0</v>
      </c>
      <c r="U29" s="34">
        <f>IF(AND(IF('차트 정리 표'!$K$25 = 표메인[[#This Row],[연령대]], 1, 0),IF('차트 정리 표'!$J$27=표메인[게임몰입도
청각적 효과],1,0)),1,0)</f>
        <v>0</v>
      </c>
      <c r="V29" s="34">
        <f>IF(AND(IF('차트 정리 표'!$K$25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표'!$K$2 = 표메인[[#This Row],[연령대]], 1, 0),IF(COUNT(표장르정리[[#This Row],[RPG]]),1,0)), 1, 0)</f>
        <v>0</v>
      </c>
      <c r="B30" s="3">
        <f>IF(AND(IF('차트 정리 표'!$K$2 = 표메인[[#This Row],[연령대]], 1, 0),IF(COUNT(표장르정리[[#This Row],[AOS]]),1,0)),1,0)</f>
        <v>0</v>
      </c>
      <c r="C30" s="3">
        <f>IF(AND(IF('차트 정리 표'!$K$2 = 표메인[[#This Row],[연령대]], 1, 0),IF(COUNT(표장르정리[[#This Row],[FPS]]),1,0)),1,0)</f>
        <v>0</v>
      </c>
      <c r="D30" s="3">
        <f>IF(AND(IF('차트 정리 표'!$K$2 = 표메인[[#This Row],[연령대]], 1, 0),IF(COUNT(표장르정리[[#This Row],[CCG]]),1,0)),1,0)</f>
        <v>0</v>
      </c>
      <c r="E30" s="3">
        <f>IF(AND(IF('차트 정리 표'!$K$2 = 표메인[[#This Row],[연령대]], 1, 0),IF(COUNT(표장르정리[[#This Row],[Roguelike]]),1,0)),1,0)</f>
        <v>0</v>
      </c>
      <c r="F30" s="3">
        <f>IF(AND(IF('차트 정리 표'!$K$2 = 표메인[[#This Row],[연령대]], 1, 0),IF(COUNT(표장르정리[[#This Row],[Soulslike]]),1,0)),1,0)</f>
        <v>0</v>
      </c>
      <c r="G30" s="3">
        <f>IF(AND(IF('차트 정리 표'!$K$2 = 표메인[[#This Row],[연령대]], 1, 0),IF(COUNT(표장르정리[[#This Row],[Rhythm]]),1,0)),1,0)</f>
        <v>0</v>
      </c>
      <c r="H30" s="3">
        <f>IF(AND(IF('차트 정리 표'!$K$2 = 표메인[[#This Row],[연령대]], 1, 0),IF(COUNT(표장르정리[[#This Row],[Racing]]),1,0)),1,0)</f>
        <v>0</v>
      </c>
      <c r="I30" s="3">
        <f>IF(AND(IF('차트 정리 표'!$K$2 = 표메인[[#This Row],[연령대]], 1, 0),IF(COUNT(표장르정리[[#This Row],[Sport]]),1,0)),1,0)</f>
        <v>0</v>
      </c>
      <c r="J30" s="3">
        <f>IF(AND(IF('차트 정리 표'!$K$2 = 표메인[[#This Row],[연령대]], 1, 0),IF(COUNT(표장르정리[[#This Row],[Stealth]]),1,0)),1,0)</f>
        <v>0</v>
      </c>
      <c r="K30" s="3">
        <f>IF(AND(IF('차트 정리 표'!$K$2 = 표메인[[#This Row],[연령대]], 1, 0),IF(COUNT(표장르정리[[#This Row],[Strategy]]),1,0)),1,0)</f>
        <v>0</v>
      </c>
      <c r="L30" s="3">
        <f>IF(AND(IF('차트 정리 표'!$K$2 = 표메인[[#This Row],[연령대]], 1, 0),IF(COUNT(표장르정리[[#This Row],[Puzzle]]),1,0)),1,0)</f>
        <v>0</v>
      </c>
      <c r="M30" s="3">
        <f>IF(AND(IF('차트 정리 표'!$K$2 = 표메인[[#This Row],[연령대]], 1, 0),IF(COUNT(표장르정리[[#This Row],[Board]]),1,0)),1,0)</f>
        <v>0</v>
      </c>
      <c r="N30" s="3">
        <f>IF(AND(IF('차트 정리 표'!$K$2 = 표메인[[#This Row],[연령대]], 1, 0),IF(COUNT(표장르정리[[#This Row],[Arcade]]),1,0)),1,0)</f>
        <v>0</v>
      </c>
      <c r="O30" s="3">
        <f>IF(AND(IF('차트 정리 표'!$K$2 = 표메인[[#This Row],[연령대]], 1, 0),IF(COUNT(표장르정리[[#This Row],[Simulation]]),1,0)),1,0)</f>
        <v>0</v>
      </c>
      <c r="P30" s="34">
        <f>IF(AND(IF('차트 정리 표'!$K$19 = 표메인[[#This Row],[연령대]], 1, 0),IF('차트 정리 표'!$J$20=표메인[[#This Row],[타격감
시각적 효과]],1,0)),1,0)</f>
        <v>0</v>
      </c>
      <c r="Q30" s="34">
        <f>IF(AND(IF('차트 정리 표'!$K$19 = 표메인[[#This Row],[연령대]], 1, 0),IF('차트 정리 표'!$J$21=표메인[[#This Row],[타격감
시각적 효과]],1,0)),1,0)</f>
        <v>0</v>
      </c>
      <c r="R30" s="34">
        <f>IF(AND(IF('차트 정리 표'!$K$19 = 표메인[[#This Row],[연령대]], 1, 0),IF('차트 정리 표'!$J$22=표메인[[#This Row],[타격감
시각적 효과]],1,0)),1,0)</f>
        <v>0</v>
      </c>
      <c r="S30" s="34">
        <f>IF(AND(IF('차트 정리 표'!$K$19 = 표메인[[#This Row],[연령대]], 1, 0),IF('차트 정리 표'!$J$23=표메인[[#This Row],[타격감
시각적 효과]],1,0)),1,0)</f>
        <v>0</v>
      </c>
      <c r="T30" s="34">
        <f>IF(AND(IF('차트 정리 표'!$K$25 = 표메인[[#This Row],[연령대]], 1, 0),IF('차트 정리 표'!$J$26=표메인[게임몰입도
청각적 효과],1,0)),1,0)</f>
        <v>0</v>
      </c>
      <c r="U30" s="34">
        <f>IF(AND(IF('차트 정리 표'!$K$25 = 표메인[[#This Row],[연령대]], 1, 0),IF('차트 정리 표'!$J$27=표메인[게임몰입도
청각적 효과],1,0)),1,0)</f>
        <v>0</v>
      </c>
      <c r="V30" s="34">
        <f>IF(AND(IF('차트 정리 표'!$K$25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표'!$K$2 = 표메인[[#This Row],[연령대]], 1, 0),IF(COUNT(표장르정리[[#This Row],[RPG]]),1,0)), 1, 0)</f>
        <v>0</v>
      </c>
      <c r="B31" s="3">
        <f>IF(AND(IF('차트 정리 표'!$K$2 = 표메인[[#This Row],[연령대]], 1, 0),IF(COUNT(표장르정리[[#This Row],[AOS]]),1,0)),1,0)</f>
        <v>0</v>
      </c>
      <c r="C31" s="3">
        <f>IF(AND(IF('차트 정리 표'!$K$2 = 표메인[[#This Row],[연령대]], 1, 0),IF(COUNT(표장르정리[[#This Row],[FPS]]),1,0)),1,0)</f>
        <v>0</v>
      </c>
      <c r="D31" s="3">
        <f>IF(AND(IF('차트 정리 표'!$K$2 = 표메인[[#This Row],[연령대]], 1, 0),IF(COUNT(표장르정리[[#This Row],[CCG]]),1,0)),1,0)</f>
        <v>0</v>
      </c>
      <c r="E31" s="3">
        <f>IF(AND(IF('차트 정리 표'!$K$2 = 표메인[[#This Row],[연령대]], 1, 0),IF(COUNT(표장르정리[[#This Row],[Roguelike]]),1,0)),1,0)</f>
        <v>0</v>
      </c>
      <c r="F31" s="3">
        <f>IF(AND(IF('차트 정리 표'!$K$2 = 표메인[[#This Row],[연령대]], 1, 0),IF(COUNT(표장르정리[[#This Row],[Soulslike]]),1,0)),1,0)</f>
        <v>0</v>
      </c>
      <c r="G31" s="3">
        <f>IF(AND(IF('차트 정리 표'!$K$2 = 표메인[[#This Row],[연령대]], 1, 0),IF(COUNT(표장르정리[[#This Row],[Rhythm]]),1,0)),1,0)</f>
        <v>0</v>
      </c>
      <c r="H31" s="3">
        <f>IF(AND(IF('차트 정리 표'!$K$2 = 표메인[[#This Row],[연령대]], 1, 0),IF(COUNT(표장르정리[[#This Row],[Racing]]),1,0)),1,0)</f>
        <v>0</v>
      </c>
      <c r="I31" s="3">
        <f>IF(AND(IF('차트 정리 표'!$K$2 = 표메인[[#This Row],[연령대]], 1, 0),IF(COUNT(표장르정리[[#This Row],[Sport]]),1,0)),1,0)</f>
        <v>0</v>
      </c>
      <c r="J31" s="3">
        <f>IF(AND(IF('차트 정리 표'!$K$2 = 표메인[[#This Row],[연령대]], 1, 0),IF(COUNT(표장르정리[[#This Row],[Stealth]]),1,0)),1,0)</f>
        <v>0</v>
      </c>
      <c r="K31" s="3">
        <f>IF(AND(IF('차트 정리 표'!$K$2 = 표메인[[#This Row],[연령대]], 1, 0),IF(COUNT(표장르정리[[#This Row],[Strategy]]),1,0)),1,0)</f>
        <v>0</v>
      </c>
      <c r="L31" s="3">
        <f>IF(AND(IF('차트 정리 표'!$K$2 = 표메인[[#This Row],[연령대]], 1, 0),IF(COUNT(표장르정리[[#This Row],[Puzzle]]),1,0)),1,0)</f>
        <v>0</v>
      </c>
      <c r="M31" s="3">
        <f>IF(AND(IF('차트 정리 표'!$K$2 = 표메인[[#This Row],[연령대]], 1, 0),IF(COUNT(표장르정리[[#This Row],[Board]]),1,0)),1,0)</f>
        <v>0</v>
      </c>
      <c r="N31" s="3">
        <f>IF(AND(IF('차트 정리 표'!$K$2 = 표메인[[#This Row],[연령대]], 1, 0),IF(COUNT(표장르정리[[#This Row],[Arcade]]),1,0)),1,0)</f>
        <v>0</v>
      </c>
      <c r="O31" s="3">
        <f>IF(AND(IF('차트 정리 표'!$K$2 = 표메인[[#This Row],[연령대]], 1, 0),IF(COUNT(표장르정리[[#This Row],[Simulation]]),1,0)),1,0)</f>
        <v>0</v>
      </c>
      <c r="P31" s="34">
        <f>IF(AND(IF('차트 정리 표'!$K$19 = 표메인[[#This Row],[연령대]], 1, 0),IF('차트 정리 표'!$J$20=표메인[[#This Row],[타격감
시각적 효과]],1,0)),1,0)</f>
        <v>0</v>
      </c>
      <c r="Q31" s="34">
        <f>IF(AND(IF('차트 정리 표'!$K$19 = 표메인[[#This Row],[연령대]], 1, 0),IF('차트 정리 표'!$J$21=표메인[[#This Row],[타격감
시각적 효과]],1,0)),1,0)</f>
        <v>0</v>
      </c>
      <c r="R31" s="34">
        <f>IF(AND(IF('차트 정리 표'!$K$19 = 표메인[[#This Row],[연령대]], 1, 0),IF('차트 정리 표'!$J$22=표메인[[#This Row],[타격감
시각적 효과]],1,0)),1,0)</f>
        <v>0</v>
      </c>
      <c r="S31" s="34">
        <f>IF(AND(IF('차트 정리 표'!$K$19 = 표메인[[#This Row],[연령대]], 1, 0),IF('차트 정리 표'!$J$23=표메인[[#This Row],[타격감
시각적 효과]],1,0)),1,0)</f>
        <v>0</v>
      </c>
      <c r="T31" s="34">
        <f>IF(AND(IF('차트 정리 표'!$K$25 = 표메인[[#This Row],[연령대]], 1, 0),IF('차트 정리 표'!$J$26=표메인[게임몰입도
청각적 효과],1,0)),1,0)</f>
        <v>0</v>
      </c>
      <c r="U31" s="34">
        <f>IF(AND(IF('차트 정리 표'!$K$25 = 표메인[[#This Row],[연령대]], 1, 0),IF('차트 정리 표'!$J$27=표메인[게임몰입도
청각적 효과],1,0)),1,0)</f>
        <v>0</v>
      </c>
      <c r="V31" s="34">
        <f>IF(AND(IF('차트 정리 표'!$K$25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표'!$K$2 = 표메인[[#This Row],[연령대]], 1, 0),IF(COUNT(표장르정리[[#This Row],[RPG]]),1,0)), 1, 0)</f>
        <v>0</v>
      </c>
      <c r="B32" s="3">
        <f>IF(AND(IF('차트 정리 표'!$K$2 = 표메인[[#This Row],[연령대]], 1, 0),IF(COUNT(표장르정리[[#This Row],[AOS]]),1,0)),1,0)</f>
        <v>0</v>
      </c>
      <c r="C32" s="3">
        <f>IF(AND(IF('차트 정리 표'!$K$2 = 표메인[[#This Row],[연령대]], 1, 0),IF(COUNT(표장르정리[[#This Row],[FPS]]),1,0)),1,0)</f>
        <v>0</v>
      </c>
      <c r="D32" s="3">
        <f>IF(AND(IF('차트 정리 표'!$K$2 = 표메인[[#This Row],[연령대]], 1, 0),IF(COUNT(표장르정리[[#This Row],[CCG]]),1,0)),1,0)</f>
        <v>0</v>
      </c>
      <c r="E32" s="3">
        <f>IF(AND(IF('차트 정리 표'!$K$2 = 표메인[[#This Row],[연령대]], 1, 0),IF(COUNT(표장르정리[[#This Row],[Roguelike]]),1,0)),1,0)</f>
        <v>0</v>
      </c>
      <c r="F32" s="3">
        <f>IF(AND(IF('차트 정리 표'!$K$2 = 표메인[[#This Row],[연령대]], 1, 0),IF(COUNT(표장르정리[[#This Row],[Soulslike]]),1,0)),1,0)</f>
        <v>0</v>
      </c>
      <c r="G32" s="3">
        <f>IF(AND(IF('차트 정리 표'!$K$2 = 표메인[[#This Row],[연령대]], 1, 0),IF(COUNT(표장르정리[[#This Row],[Rhythm]]),1,0)),1,0)</f>
        <v>0</v>
      </c>
      <c r="H32" s="3">
        <f>IF(AND(IF('차트 정리 표'!$K$2 = 표메인[[#This Row],[연령대]], 1, 0),IF(COUNT(표장르정리[[#This Row],[Racing]]),1,0)),1,0)</f>
        <v>0</v>
      </c>
      <c r="I32" s="3">
        <f>IF(AND(IF('차트 정리 표'!$K$2 = 표메인[[#This Row],[연령대]], 1, 0),IF(COUNT(표장르정리[[#This Row],[Sport]]),1,0)),1,0)</f>
        <v>0</v>
      </c>
      <c r="J32" s="3">
        <f>IF(AND(IF('차트 정리 표'!$K$2 = 표메인[[#This Row],[연령대]], 1, 0),IF(COUNT(표장르정리[[#This Row],[Stealth]]),1,0)),1,0)</f>
        <v>0</v>
      </c>
      <c r="K32" s="3">
        <f>IF(AND(IF('차트 정리 표'!$K$2 = 표메인[[#This Row],[연령대]], 1, 0),IF(COUNT(표장르정리[[#This Row],[Strategy]]),1,0)),1,0)</f>
        <v>0</v>
      </c>
      <c r="L32" s="3">
        <f>IF(AND(IF('차트 정리 표'!$K$2 = 표메인[[#This Row],[연령대]], 1, 0),IF(COUNT(표장르정리[[#This Row],[Puzzle]]),1,0)),1,0)</f>
        <v>0</v>
      </c>
      <c r="M32" s="3">
        <f>IF(AND(IF('차트 정리 표'!$K$2 = 표메인[[#This Row],[연령대]], 1, 0),IF(COUNT(표장르정리[[#This Row],[Board]]),1,0)),1,0)</f>
        <v>0</v>
      </c>
      <c r="N32" s="3">
        <f>IF(AND(IF('차트 정리 표'!$K$2 = 표메인[[#This Row],[연령대]], 1, 0),IF(COUNT(표장르정리[[#This Row],[Arcade]]),1,0)),1,0)</f>
        <v>0</v>
      </c>
      <c r="O32" s="3">
        <f>IF(AND(IF('차트 정리 표'!$K$2 = 표메인[[#This Row],[연령대]], 1, 0),IF(COUNT(표장르정리[[#This Row],[Simulation]]),1,0)),1,0)</f>
        <v>0</v>
      </c>
      <c r="P32" s="34">
        <f>IF(AND(IF('차트 정리 표'!$K$19 = 표메인[[#This Row],[연령대]], 1, 0),IF('차트 정리 표'!$J$20=표메인[[#This Row],[타격감
시각적 효과]],1,0)),1,0)</f>
        <v>0</v>
      </c>
      <c r="Q32" s="34">
        <f>IF(AND(IF('차트 정리 표'!$K$19 = 표메인[[#This Row],[연령대]], 1, 0),IF('차트 정리 표'!$J$21=표메인[[#This Row],[타격감
시각적 효과]],1,0)),1,0)</f>
        <v>0</v>
      </c>
      <c r="R32" s="34">
        <f>IF(AND(IF('차트 정리 표'!$K$19 = 표메인[[#This Row],[연령대]], 1, 0),IF('차트 정리 표'!$J$22=표메인[[#This Row],[타격감
시각적 효과]],1,0)),1,0)</f>
        <v>0</v>
      </c>
      <c r="S32" s="34">
        <f>IF(AND(IF('차트 정리 표'!$K$19 = 표메인[[#This Row],[연령대]], 1, 0),IF('차트 정리 표'!$J$23=표메인[[#This Row],[타격감
시각적 효과]],1,0)),1,0)</f>
        <v>0</v>
      </c>
      <c r="T32" s="34">
        <f>IF(AND(IF('차트 정리 표'!$K$25 = 표메인[[#This Row],[연령대]], 1, 0),IF('차트 정리 표'!$J$26=표메인[게임몰입도
청각적 효과],1,0)),1,0)</f>
        <v>0</v>
      </c>
      <c r="U32" s="34">
        <f>IF(AND(IF('차트 정리 표'!$K$25 = 표메인[[#This Row],[연령대]], 1, 0),IF('차트 정리 표'!$J$27=표메인[게임몰입도
청각적 효과],1,0)),1,0)</f>
        <v>0</v>
      </c>
      <c r="V32" s="34">
        <f>IF(AND(IF('차트 정리 표'!$K$25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표'!$K$2 = 표메인[[#This Row],[연령대]], 1, 0),IF(COUNT(표장르정리[[#This Row],[RPG]]),1,0)), 1, 0)</f>
        <v>0</v>
      </c>
      <c r="B33" s="3">
        <f>IF(AND(IF('차트 정리 표'!$K$2 = 표메인[[#This Row],[연령대]], 1, 0),IF(COUNT(표장르정리[[#This Row],[AOS]]),1,0)),1,0)</f>
        <v>0</v>
      </c>
      <c r="C33" s="3">
        <f>IF(AND(IF('차트 정리 표'!$K$2 = 표메인[[#This Row],[연령대]], 1, 0),IF(COUNT(표장르정리[[#This Row],[FPS]]),1,0)),1,0)</f>
        <v>0</v>
      </c>
      <c r="D33" s="3">
        <f>IF(AND(IF('차트 정리 표'!$K$2 = 표메인[[#This Row],[연령대]], 1, 0),IF(COUNT(표장르정리[[#This Row],[CCG]]),1,0)),1,0)</f>
        <v>0</v>
      </c>
      <c r="E33" s="3">
        <f>IF(AND(IF('차트 정리 표'!$K$2 = 표메인[[#This Row],[연령대]], 1, 0),IF(COUNT(표장르정리[[#This Row],[Roguelike]]),1,0)),1,0)</f>
        <v>0</v>
      </c>
      <c r="F33" s="3">
        <f>IF(AND(IF('차트 정리 표'!$K$2 = 표메인[[#This Row],[연령대]], 1, 0),IF(COUNT(표장르정리[[#This Row],[Soulslike]]),1,0)),1,0)</f>
        <v>0</v>
      </c>
      <c r="G33" s="3">
        <f>IF(AND(IF('차트 정리 표'!$K$2 = 표메인[[#This Row],[연령대]], 1, 0),IF(COUNT(표장르정리[[#This Row],[Rhythm]]),1,0)),1,0)</f>
        <v>0</v>
      </c>
      <c r="H33" s="3">
        <f>IF(AND(IF('차트 정리 표'!$K$2 = 표메인[[#This Row],[연령대]], 1, 0),IF(COUNT(표장르정리[[#This Row],[Racing]]),1,0)),1,0)</f>
        <v>0</v>
      </c>
      <c r="I33" s="3">
        <f>IF(AND(IF('차트 정리 표'!$K$2 = 표메인[[#This Row],[연령대]], 1, 0),IF(COUNT(표장르정리[[#This Row],[Sport]]),1,0)),1,0)</f>
        <v>0</v>
      </c>
      <c r="J33" s="3">
        <f>IF(AND(IF('차트 정리 표'!$K$2 = 표메인[[#This Row],[연령대]], 1, 0),IF(COUNT(표장르정리[[#This Row],[Stealth]]),1,0)),1,0)</f>
        <v>0</v>
      </c>
      <c r="K33" s="3">
        <f>IF(AND(IF('차트 정리 표'!$K$2 = 표메인[[#This Row],[연령대]], 1, 0),IF(COUNT(표장르정리[[#This Row],[Strategy]]),1,0)),1,0)</f>
        <v>0</v>
      </c>
      <c r="L33" s="3">
        <f>IF(AND(IF('차트 정리 표'!$K$2 = 표메인[[#This Row],[연령대]], 1, 0),IF(COUNT(표장르정리[[#This Row],[Puzzle]]),1,0)),1,0)</f>
        <v>0</v>
      </c>
      <c r="M33" s="3">
        <f>IF(AND(IF('차트 정리 표'!$K$2 = 표메인[[#This Row],[연령대]], 1, 0),IF(COUNT(표장르정리[[#This Row],[Board]]),1,0)),1,0)</f>
        <v>0</v>
      </c>
      <c r="N33" s="3">
        <f>IF(AND(IF('차트 정리 표'!$K$2 = 표메인[[#This Row],[연령대]], 1, 0),IF(COUNT(표장르정리[[#This Row],[Arcade]]),1,0)),1,0)</f>
        <v>0</v>
      </c>
      <c r="O33" s="3">
        <f>IF(AND(IF('차트 정리 표'!$K$2 = 표메인[[#This Row],[연령대]], 1, 0),IF(COUNT(표장르정리[[#This Row],[Simulation]]),1,0)),1,0)</f>
        <v>0</v>
      </c>
      <c r="P33" s="34">
        <f>IF(AND(IF('차트 정리 표'!$K$19 = 표메인[[#This Row],[연령대]], 1, 0),IF('차트 정리 표'!$J$20=표메인[[#This Row],[타격감
시각적 효과]],1,0)),1,0)</f>
        <v>0</v>
      </c>
      <c r="Q33" s="34">
        <f>IF(AND(IF('차트 정리 표'!$K$19 = 표메인[[#This Row],[연령대]], 1, 0),IF('차트 정리 표'!$J$21=표메인[[#This Row],[타격감
시각적 효과]],1,0)),1,0)</f>
        <v>0</v>
      </c>
      <c r="R33" s="34">
        <f>IF(AND(IF('차트 정리 표'!$K$19 = 표메인[[#This Row],[연령대]], 1, 0),IF('차트 정리 표'!$J$22=표메인[[#This Row],[타격감
시각적 효과]],1,0)),1,0)</f>
        <v>0</v>
      </c>
      <c r="S33" s="34">
        <f>IF(AND(IF('차트 정리 표'!$K$19 = 표메인[[#This Row],[연령대]], 1, 0),IF('차트 정리 표'!$J$23=표메인[[#This Row],[타격감
시각적 효과]],1,0)),1,0)</f>
        <v>0</v>
      </c>
      <c r="T33" s="34">
        <f>IF(AND(IF('차트 정리 표'!$K$25 = 표메인[[#This Row],[연령대]], 1, 0),IF('차트 정리 표'!$J$26=표메인[게임몰입도
청각적 효과],1,0)),1,0)</f>
        <v>0</v>
      </c>
      <c r="U33" s="34">
        <f>IF(AND(IF('차트 정리 표'!$K$25 = 표메인[[#This Row],[연령대]], 1, 0),IF('차트 정리 표'!$J$27=표메인[게임몰입도
청각적 효과],1,0)),1,0)</f>
        <v>0</v>
      </c>
      <c r="V33" s="34">
        <f>IF(AND(IF('차트 정리 표'!$K$25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표'!$K$2 = 표메인[[#This Row],[연령대]], 1, 0),IF(COUNT(표장르정리[[#This Row],[RPG]]),1,0)), 1, 0)</f>
        <v>0</v>
      </c>
      <c r="B34" s="3">
        <f>IF(AND(IF('차트 정리 표'!$K$2 = 표메인[[#This Row],[연령대]], 1, 0),IF(COUNT(표장르정리[[#This Row],[AOS]]),1,0)),1,0)</f>
        <v>0</v>
      </c>
      <c r="C34" s="3">
        <f>IF(AND(IF('차트 정리 표'!$K$2 = 표메인[[#This Row],[연령대]], 1, 0),IF(COUNT(표장르정리[[#This Row],[FPS]]),1,0)),1,0)</f>
        <v>0</v>
      </c>
      <c r="D34" s="3">
        <f>IF(AND(IF('차트 정리 표'!$K$2 = 표메인[[#This Row],[연령대]], 1, 0),IF(COUNT(표장르정리[[#This Row],[CCG]]),1,0)),1,0)</f>
        <v>0</v>
      </c>
      <c r="E34" s="3">
        <f>IF(AND(IF('차트 정리 표'!$K$2 = 표메인[[#This Row],[연령대]], 1, 0),IF(COUNT(표장르정리[[#This Row],[Roguelike]]),1,0)),1,0)</f>
        <v>0</v>
      </c>
      <c r="F34" s="3">
        <f>IF(AND(IF('차트 정리 표'!$K$2 = 표메인[[#This Row],[연령대]], 1, 0),IF(COUNT(표장르정리[[#This Row],[Soulslike]]),1,0)),1,0)</f>
        <v>0</v>
      </c>
      <c r="G34" s="3">
        <f>IF(AND(IF('차트 정리 표'!$K$2 = 표메인[[#This Row],[연령대]], 1, 0),IF(COUNT(표장르정리[[#This Row],[Rhythm]]),1,0)),1,0)</f>
        <v>0</v>
      </c>
      <c r="H34" s="3">
        <f>IF(AND(IF('차트 정리 표'!$K$2 = 표메인[[#This Row],[연령대]], 1, 0),IF(COUNT(표장르정리[[#This Row],[Racing]]),1,0)),1,0)</f>
        <v>0</v>
      </c>
      <c r="I34" s="3">
        <f>IF(AND(IF('차트 정리 표'!$K$2 = 표메인[[#This Row],[연령대]], 1, 0),IF(COUNT(표장르정리[[#This Row],[Sport]]),1,0)),1,0)</f>
        <v>0</v>
      </c>
      <c r="J34" s="3">
        <f>IF(AND(IF('차트 정리 표'!$K$2 = 표메인[[#This Row],[연령대]], 1, 0),IF(COUNT(표장르정리[[#This Row],[Stealth]]),1,0)),1,0)</f>
        <v>0</v>
      </c>
      <c r="K34" s="3">
        <f>IF(AND(IF('차트 정리 표'!$K$2 = 표메인[[#This Row],[연령대]], 1, 0),IF(COUNT(표장르정리[[#This Row],[Strategy]]),1,0)),1,0)</f>
        <v>0</v>
      </c>
      <c r="L34" s="3">
        <f>IF(AND(IF('차트 정리 표'!$K$2 = 표메인[[#This Row],[연령대]], 1, 0),IF(COUNT(표장르정리[[#This Row],[Puzzle]]),1,0)),1,0)</f>
        <v>0</v>
      </c>
      <c r="M34" s="3">
        <f>IF(AND(IF('차트 정리 표'!$K$2 = 표메인[[#This Row],[연령대]], 1, 0),IF(COUNT(표장르정리[[#This Row],[Board]]),1,0)),1,0)</f>
        <v>0</v>
      </c>
      <c r="N34" s="3">
        <f>IF(AND(IF('차트 정리 표'!$K$2 = 표메인[[#This Row],[연령대]], 1, 0),IF(COUNT(표장르정리[[#This Row],[Arcade]]),1,0)),1,0)</f>
        <v>0</v>
      </c>
      <c r="O34" s="3">
        <f>IF(AND(IF('차트 정리 표'!$K$2 = 표메인[[#This Row],[연령대]], 1, 0),IF(COUNT(표장르정리[[#This Row],[Simulation]]),1,0)),1,0)</f>
        <v>0</v>
      </c>
      <c r="P34" s="34">
        <f>IF(AND(IF('차트 정리 표'!$K$19 = 표메인[[#This Row],[연령대]], 1, 0),IF('차트 정리 표'!$J$20=표메인[[#This Row],[타격감
시각적 효과]],1,0)),1,0)</f>
        <v>0</v>
      </c>
      <c r="Q34" s="34">
        <f>IF(AND(IF('차트 정리 표'!$K$19 = 표메인[[#This Row],[연령대]], 1, 0),IF('차트 정리 표'!$J$21=표메인[[#This Row],[타격감
시각적 효과]],1,0)),1,0)</f>
        <v>0</v>
      </c>
      <c r="R34" s="34">
        <f>IF(AND(IF('차트 정리 표'!$K$19 = 표메인[[#This Row],[연령대]], 1, 0),IF('차트 정리 표'!$J$22=표메인[[#This Row],[타격감
시각적 효과]],1,0)),1,0)</f>
        <v>0</v>
      </c>
      <c r="S34" s="34">
        <f>IF(AND(IF('차트 정리 표'!$K$19 = 표메인[[#This Row],[연령대]], 1, 0),IF('차트 정리 표'!$J$23=표메인[[#This Row],[타격감
시각적 효과]],1,0)),1,0)</f>
        <v>0</v>
      </c>
      <c r="T34" s="34">
        <f>IF(AND(IF('차트 정리 표'!$K$25 = 표메인[[#This Row],[연령대]], 1, 0),IF('차트 정리 표'!$J$26=표메인[게임몰입도
청각적 효과],1,0)),1,0)</f>
        <v>0</v>
      </c>
      <c r="U34" s="34">
        <f>IF(AND(IF('차트 정리 표'!$K$25 = 표메인[[#This Row],[연령대]], 1, 0),IF('차트 정리 표'!$J$27=표메인[게임몰입도
청각적 효과],1,0)),1,0)</f>
        <v>0</v>
      </c>
      <c r="V34" s="34">
        <f>IF(AND(IF('차트 정리 표'!$K$25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표'!$K$2 = 표메인[[#This Row],[연령대]], 1, 0),IF(COUNT(표장르정리[[#This Row],[RPG]]),1,0)), 1, 0)</f>
        <v>0</v>
      </c>
      <c r="B35" s="3">
        <f>IF(AND(IF('차트 정리 표'!$K$2 = 표메인[[#This Row],[연령대]], 1, 0),IF(COUNT(표장르정리[[#This Row],[AOS]]),1,0)),1,0)</f>
        <v>0</v>
      </c>
      <c r="C35" s="3">
        <f>IF(AND(IF('차트 정리 표'!$K$2 = 표메인[[#This Row],[연령대]], 1, 0),IF(COUNT(표장르정리[[#This Row],[FPS]]),1,0)),1,0)</f>
        <v>0</v>
      </c>
      <c r="D35" s="3">
        <f>IF(AND(IF('차트 정리 표'!$K$2 = 표메인[[#This Row],[연령대]], 1, 0),IF(COUNT(표장르정리[[#This Row],[CCG]]),1,0)),1,0)</f>
        <v>0</v>
      </c>
      <c r="E35" s="3">
        <f>IF(AND(IF('차트 정리 표'!$K$2 = 표메인[[#This Row],[연령대]], 1, 0),IF(COUNT(표장르정리[[#This Row],[Roguelike]]),1,0)),1,0)</f>
        <v>0</v>
      </c>
      <c r="F35" s="3">
        <f>IF(AND(IF('차트 정리 표'!$K$2 = 표메인[[#This Row],[연령대]], 1, 0),IF(COUNT(표장르정리[[#This Row],[Soulslike]]),1,0)),1,0)</f>
        <v>0</v>
      </c>
      <c r="G35" s="3">
        <f>IF(AND(IF('차트 정리 표'!$K$2 = 표메인[[#This Row],[연령대]], 1, 0),IF(COUNT(표장르정리[[#This Row],[Rhythm]]),1,0)),1,0)</f>
        <v>0</v>
      </c>
      <c r="H35" s="3">
        <f>IF(AND(IF('차트 정리 표'!$K$2 = 표메인[[#This Row],[연령대]], 1, 0),IF(COUNT(표장르정리[[#This Row],[Racing]]),1,0)),1,0)</f>
        <v>0</v>
      </c>
      <c r="I35" s="3">
        <f>IF(AND(IF('차트 정리 표'!$K$2 = 표메인[[#This Row],[연령대]], 1, 0),IF(COUNT(표장르정리[[#This Row],[Sport]]),1,0)),1,0)</f>
        <v>0</v>
      </c>
      <c r="J35" s="3">
        <f>IF(AND(IF('차트 정리 표'!$K$2 = 표메인[[#This Row],[연령대]], 1, 0),IF(COUNT(표장르정리[[#This Row],[Stealth]]),1,0)),1,0)</f>
        <v>0</v>
      </c>
      <c r="K35" s="3">
        <f>IF(AND(IF('차트 정리 표'!$K$2 = 표메인[[#This Row],[연령대]], 1, 0),IF(COUNT(표장르정리[[#This Row],[Strategy]]),1,0)),1,0)</f>
        <v>0</v>
      </c>
      <c r="L35" s="3">
        <f>IF(AND(IF('차트 정리 표'!$K$2 = 표메인[[#This Row],[연령대]], 1, 0),IF(COUNT(표장르정리[[#This Row],[Puzzle]]),1,0)),1,0)</f>
        <v>0</v>
      </c>
      <c r="M35" s="3">
        <f>IF(AND(IF('차트 정리 표'!$K$2 = 표메인[[#This Row],[연령대]], 1, 0),IF(COUNT(표장르정리[[#This Row],[Board]]),1,0)),1,0)</f>
        <v>0</v>
      </c>
      <c r="N35" s="3">
        <f>IF(AND(IF('차트 정리 표'!$K$2 = 표메인[[#This Row],[연령대]], 1, 0),IF(COUNT(표장르정리[[#This Row],[Arcade]]),1,0)),1,0)</f>
        <v>0</v>
      </c>
      <c r="O35" s="3">
        <f>IF(AND(IF('차트 정리 표'!$K$2 = 표메인[[#This Row],[연령대]], 1, 0),IF(COUNT(표장르정리[[#This Row],[Simulation]]),1,0)),1,0)</f>
        <v>0</v>
      </c>
      <c r="P35" s="34">
        <f>IF(AND(IF('차트 정리 표'!$K$19 = 표메인[[#This Row],[연령대]], 1, 0),IF('차트 정리 표'!$J$20=표메인[[#This Row],[타격감
시각적 효과]],1,0)),1,0)</f>
        <v>0</v>
      </c>
      <c r="Q35" s="34">
        <f>IF(AND(IF('차트 정리 표'!$K$19 = 표메인[[#This Row],[연령대]], 1, 0),IF('차트 정리 표'!$J$21=표메인[[#This Row],[타격감
시각적 효과]],1,0)),1,0)</f>
        <v>0</v>
      </c>
      <c r="R35" s="34">
        <f>IF(AND(IF('차트 정리 표'!$K$19 = 표메인[[#This Row],[연령대]], 1, 0),IF('차트 정리 표'!$J$22=표메인[[#This Row],[타격감
시각적 효과]],1,0)),1,0)</f>
        <v>0</v>
      </c>
      <c r="S35" s="34">
        <f>IF(AND(IF('차트 정리 표'!$K$19 = 표메인[[#This Row],[연령대]], 1, 0),IF('차트 정리 표'!$J$23=표메인[[#This Row],[타격감
시각적 효과]],1,0)),1,0)</f>
        <v>0</v>
      </c>
      <c r="T35" s="34">
        <f>IF(AND(IF('차트 정리 표'!$K$25 = 표메인[[#This Row],[연령대]], 1, 0),IF('차트 정리 표'!$J$26=표메인[게임몰입도
청각적 효과],1,0)),1,0)</f>
        <v>0</v>
      </c>
      <c r="U35" s="34">
        <f>IF(AND(IF('차트 정리 표'!$K$25 = 표메인[[#This Row],[연령대]], 1, 0),IF('차트 정리 표'!$J$27=표메인[게임몰입도
청각적 효과],1,0)),1,0)</f>
        <v>0</v>
      </c>
      <c r="V35" s="34">
        <f>IF(AND(IF('차트 정리 표'!$K$25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표'!$K$2 = 표메인[[#This Row],[연령대]], 1, 0),IF(COUNT(표장르정리[[#This Row],[RPG]]),1,0)), 1, 0)</f>
        <v>0</v>
      </c>
      <c r="B36" s="3">
        <f>IF(AND(IF('차트 정리 표'!$K$2 = 표메인[[#This Row],[연령대]], 1, 0),IF(COUNT(표장르정리[[#This Row],[AOS]]),1,0)),1,0)</f>
        <v>0</v>
      </c>
      <c r="C36" s="3">
        <f>IF(AND(IF('차트 정리 표'!$K$2 = 표메인[[#This Row],[연령대]], 1, 0),IF(COUNT(표장르정리[[#This Row],[FPS]]),1,0)),1,0)</f>
        <v>0</v>
      </c>
      <c r="D36" s="3">
        <f>IF(AND(IF('차트 정리 표'!$K$2 = 표메인[[#This Row],[연령대]], 1, 0),IF(COUNT(표장르정리[[#This Row],[CCG]]),1,0)),1,0)</f>
        <v>0</v>
      </c>
      <c r="E36" s="3">
        <f>IF(AND(IF('차트 정리 표'!$K$2 = 표메인[[#This Row],[연령대]], 1, 0),IF(COUNT(표장르정리[[#This Row],[Roguelike]]),1,0)),1,0)</f>
        <v>0</v>
      </c>
      <c r="F36" s="3">
        <f>IF(AND(IF('차트 정리 표'!$K$2 = 표메인[[#This Row],[연령대]], 1, 0),IF(COUNT(표장르정리[[#This Row],[Soulslike]]),1,0)),1,0)</f>
        <v>0</v>
      </c>
      <c r="G36" s="3">
        <f>IF(AND(IF('차트 정리 표'!$K$2 = 표메인[[#This Row],[연령대]], 1, 0),IF(COUNT(표장르정리[[#This Row],[Rhythm]]),1,0)),1,0)</f>
        <v>0</v>
      </c>
      <c r="H36" s="3">
        <f>IF(AND(IF('차트 정리 표'!$K$2 = 표메인[[#This Row],[연령대]], 1, 0),IF(COUNT(표장르정리[[#This Row],[Racing]]),1,0)),1,0)</f>
        <v>0</v>
      </c>
      <c r="I36" s="3">
        <f>IF(AND(IF('차트 정리 표'!$K$2 = 표메인[[#This Row],[연령대]], 1, 0),IF(COUNT(표장르정리[[#This Row],[Sport]]),1,0)),1,0)</f>
        <v>0</v>
      </c>
      <c r="J36" s="3">
        <f>IF(AND(IF('차트 정리 표'!$K$2 = 표메인[[#This Row],[연령대]], 1, 0),IF(COUNT(표장르정리[[#This Row],[Stealth]]),1,0)),1,0)</f>
        <v>0</v>
      </c>
      <c r="K36" s="3">
        <f>IF(AND(IF('차트 정리 표'!$K$2 = 표메인[[#This Row],[연령대]], 1, 0),IF(COUNT(표장르정리[[#This Row],[Strategy]]),1,0)),1,0)</f>
        <v>0</v>
      </c>
      <c r="L36" s="3">
        <f>IF(AND(IF('차트 정리 표'!$K$2 = 표메인[[#This Row],[연령대]], 1, 0),IF(COUNT(표장르정리[[#This Row],[Puzzle]]),1,0)),1,0)</f>
        <v>0</v>
      </c>
      <c r="M36" s="3">
        <f>IF(AND(IF('차트 정리 표'!$K$2 = 표메인[[#This Row],[연령대]], 1, 0),IF(COUNT(표장르정리[[#This Row],[Board]]),1,0)),1,0)</f>
        <v>0</v>
      </c>
      <c r="N36" s="3">
        <f>IF(AND(IF('차트 정리 표'!$K$2 = 표메인[[#This Row],[연령대]], 1, 0),IF(COUNT(표장르정리[[#This Row],[Arcade]]),1,0)),1,0)</f>
        <v>0</v>
      </c>
      <c r="O36" s="3">
        <f>IF(AND(IF('차트 정리 표'!$K$2 = 표메인[[#This Row],[연령대]], 1, 0),IF(COUNT(표장르정리[[#This Row],[Simulation]]),1,0)),1,0)</f>
        <v>0</v>
      </c>
      <c r="P36" s="34">
        <f>IF(AND(IF('차트 정리 표'!$K$19 = 표메인[[#This Row],[연령대]], 1, 0),IF('차트 정리 표'!$J$20=표메인[[#This Row],[타격감
시각적 효과]],1,0)),1,0)</f>
        <v>0</v>
      </c>
      <c r="Q36" s="34">
        <f>IF(AND(IF('차트 정리 표'!$K$19 = 표메인[[#This Row],[연령대]], 1, 0),IF('차트 정리 표'!$J$21=표메인[[#This Row],[타격감
시각적 효과]],1,0)),1,0)</f>
        <v>0</v>
      </c>
      <c r="R36" s="34">
        <f>IF(AND(IF('차트 정리 표'!$K$19 = 표메인[[#This Row],[연령대]], 1, 0),IF('차트 정리 표'!$J$22=표메인[[#This Row],[타격감
시각적 효과]],1,0)),1,0)</f>
        <v>0</v>
      </c>
      <c r="S36" s="34">
        <f>IF(AND(IF('차트 정리 표'!$K$19 = 표메인[[#This Row],[연령대]], 1, 0),IF('차트 정리 표'!$J$23=표메인[[#This Row],[타격감
시각적 효과]],1,0)),1,0)</f>
        <v>0</v>
      </c>
      <c r="T36" s="34">
        <f>IF(AND(IF('차트 정리 표'!$K$25 = 표메인[[#This Row],[연령대]], 1, 0),IF('차트 정리 표'!$J$26=표메인[게임몰입도
청각적 효과],1,0)),1,0)</f>
        <v>0</v>
      </c>
      <c r="U36" s="34">
        <f>IF(AND(IF('차트 정리 표'!$K$25 = 표메인[[#This Row],[연령대]], 1, 0),IF('차트 정리 표'!$J$27=표메인[게임몰입도
청각적 효과],1,0)),1,0)</f>
        <v>0</v>
      </c>
      <c r="V36" s="34">
        <f>IF(AND(IF('차트 정리 표'!$K$25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표'!$K$2 = 표메인[[#This Row],[연령대]], 1, 0),IF(COUNT(표장르정리[[#This Row],[RPG]]),1,0)), 1, 0)</f>
        <v>0</v>
      </c>
      <c r="B37" s="3">
        <f>IF(AND(IF('차트 정리 표'!$K$2 = 표메인[[#This Row],[연령대]], 1, 0),IF(COUNT(표장르정리[[#This Row],[AOS]]),1,0)),1,0)</f>
        <v>0</v>
      </c>
      <c r="C37" s="3">
        <f>IF(AND(IF('차트 정리 표'!$K$2 = 표메인[[#This Row],[연령대]], 1, 0),IF(COUNT(표장르정리[[#This Row],[FPS]]),1,0)),1,0)</f>
        <v>0</v>
      </c>
      <c r="D37" s="3">
        <f>IF(AND(IF('차트 정리 표'!$K$2 = 표메인[[#This Row],[연령대]], 1, 0),IF(COUNT(표장르정리[[#This Row],[CCG]]),1,0)),1,0)</f>
        <v>0</v>
      </c>
      <c r="E37" s="3">
        <f>IF(AND(IF('차트 정리 표'!$K$2 = 표메인[[#This Row],[연령대]], 1, 0),IF(COUNT(표장르정리[[#This Row],[Roguelike]]),1,0)),1,0)</f>
        <v>0</v>
      </c>
      <c r="F37" s="3">
        <f>IF(AND(IF('차트 정리 표'!$K$2 = 표메인[[#This Row],[연령대]], 1, 0),IF(COUNT(표장르정리[[#This Row],[Soulslike]]),1,0)),1,0)</f>
        <v>0</v>
      </c>
      <c r="G37" s="3">
        <f>IF(AND(IF('차트 정리 표'!$K$2 = 표메인[[#This Row],[연령대]], 1, 0),IF(COUNT(표장르정리[[#This Row],[Rhythm]]),1,0)),1,0)</f>
        <v>0</v>
      </c>
      <c r="H37" s="3">
        <f>IF(AND(IF('차트 정리 표'!$K$2 = 표메인[[#This Row],[연령대]], 1, 0),IF(COUNT(표장르정리[[#This Row],[Racing]]),1,0)),1,0)</f>
        <v>0</v>
      </c>
      <c r="I37" s="3">
        <f>IF(AND(IF('차트 정리 표'!$K$2 = 표메인[[#This Row],[연령대]], 1, 0),IF(COUNT(표장르정리[[#This Row],[Sport]]),1,0)),1,0)</f>
        <v>0</v>
      </c>
      <c r="J37" s="3">
        <f>IF(AND(IF('차트 정리 표'!$K$2 = 표메인[[#This Row],[연령대]], 1, 0),IF(COUNT(표장르정리[[#This Row],[Stealth]]),1,0)),1,0)</f>
        <v>0</v>
      </c>
      <c r="K37" s="3">
        <f>IF(AND(IF('차트 정리 표'!$K$2 = 표메인[[#This Row],[연령대]], 1, 0),IF(COUNT(표장르정리[[#This Row],[Strategy]]),1,0)),1,0)</f>
        <v>0</v>
      </c>
      <c r="L37" s="3">
        <f>IF(AND(IF('차트 정리 표'!$K$2 = 표메인[[#This Row],[연령대]], 1, 0),IF(COUNT(표장르정리[[#This Row],[Puzzle]]),1,0)),1,0)</f>
        <v>0</v>
      </c>
      <c r="M37" s="3">
        <f>IF(AND(IF('차트 정리 표'!$K$2 = 표메인[[#This Row],[연령대]], 1, 0),IF(COUNT(표장르정리[[#This Row],[Board]]),1,0)),1,0)</f>
        <v>0</v>
      </c>
      <c r="N37" s="3">
        <f>IF(AND(IF('차트 정리 표'!$K$2 = 표메인[[#This Row],[연령대]], 1, 0),IF(COUNT(표장르정리[[#This Row],[Arcade]]),1,0)),1,0)</f>
        <v>0</v>
      </c>
      <c r="O37" s="3">
        <f>IF(AND(IF('차트 정리 표'!$K$2 = 표메인[[#This Row],[연령대]], 1, 0),IF(COUNT(표장르정리[[#This Row],[Simulation]]),1,0)),1,0)</f>
        <v>0</v>
      </c>
      <c r="P37" s="34">
        <f>IF(AND(IF('차트 정리 표'!$K$19 = 표메인[[#This Row],[연령대]], 1, 0),IF('차트 정리 표'!$J$20=표메인[[#This Row],[타격감
시각적 효과]],1,0)),1,0)</f>
        <v>0</v>
      </c>
      <c r="Q37" s="34">
        <f>IF(AND(IF('차트 정리 표'!$K$19 = 표메인[[#This Row],[연령대]], 1, 0),IF('차트 정리 표'!$J$21=표메인[[#This Row],[타격감
시각적 효과]],1,0)),1,0)</f>
        <v>0</v>
      </c>
      <c r="R37" s="34">
        <f>IF(AND(IF('차트 정리 표'!$K$19 = 표메인[[#This Row],[연령대]], 1, 0),IF('차트 정리 표'!$J$22=표메인[[#This Row],[타격감
시각적 효과]],1,0)),1,0)</f>
        <v>0</v>
      </c>
      <c r="S37" s="34">
        <f>IF(AND(IF('차트 정리 표'!$K$19 = 표메인[[#This Row],[연령대]], 1, 0),IF('차트 정리 표'!$J$23=표메인[[#This Row],[타격감
시각적 효과]],1,0)),1,0)</f>
        <v>0</v>
      </c>
      <c r="T37" s="34">
        <f>IF(AND(IF('차트 정리 표'!$K$25 = 표메인[[#This Row],[연령대]], 1, 0),IF('차트 정리 표'!$J$26=표메인[게임몰입도
청각적 효과],1,0)),1,0)</f>
        <v>0</v>
      </c>
      <c r="U37" s="34">
        <f>IF(AND(IF('차트 정리 표'!$K$25 = 표메인[[#This Row],[연령대]], 1, 0),IF('차트 정리 표'!$J$27=표메인[게임몰입도
청각적 효과],1,0)),1,0)</f>
        <v>0</v>
      </c>
      <c r="V37" s="34">
        <f>IF(AND(IF('차트 정리 표'!$K$25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표'!$K$2 = 표메인[[#This Row],[연령대]], 1, 0),IF(COUNT(표장르정리[[#This Row],[RPG]]),1,0)), 1, 0)</f>
        <v>0</v>
      </c>
      <c r="B38" s="3">
        <f>IF(AND(IF('차트 정리 표'!$K$2 = 표메인[[#This Row],[연령대]], 1, 0),IF(COUNT(표장르정리[[#This Row],[AOS]]),1,0)),1,0)</f>
        <v>0</v>
      </c>
      <c r="C38" s="3">
        <f>IF(AND(IF('차트 정리 표'!$K$2 = 표메인[[#This Row],[연령대]], 1, 0),IF(COUNT(표장르정리[[#This Row],[FPS]]),1,0)),1,0)</f>
        <v>0</v>
      </c>
      <c r="D38" s="3">
        <f>IF(AND(IF('차트 정리 표'!$K$2 = 표메인[[#This Row],[연령대]], 1, 0),IF(COUNT(표장르정리[[#This Row],[CCG]]),1,0)),1,0)</f>
        <v>0</v>
      </c>
      <c r="E38" s="3">
        <f>IF(AND(IF('차트 정리 표'!$K$2 = 표메인[[#This Row],[연령대]], 1, 0),IF(COUNT(표장르정리[[#This Row],[Roguelike]]),1,0)),1,0)</f>
        <v>0</v>
      </c>
      <c r="F38" s="3">
        <f>IF(AND(IF('차트 정리 표'!$K$2 = 표메인[[#This Row],[연령대]], 1, 0),IF(COUNT(표장르정리[[#This Row],[Soulslike]]),1,0)),1,0)</f>
        <v>0</v>
      </c>
      <c r="G38" s="3">
        <f>IF(AND(IF('차트 정리 표'!$K$2 = 표메인[[#This Row],[연령대]], 1, 0),IF(COUNT(표장르정리[[#This Row],[Rhythm]]),1,0)),1,0)</f>
        <v>0</v>
      </c>
      <c r="H38" s="3">
        <f>IF(AND(IF('차트 정리 표'!$K$2 = 표메인[[#This Row],[연령대]], 1, 0),IF(COUNT(표장르정리[[#This Row],[Racing]]),1,0)),1,0)</f>
        <v>0</v>
      </c>
      <c r="I38" s="3">
        <f>IF(AND(IF('차트 정리 표'!$K$2 = 표메인[[#This Row],[연령대]], 1, 0),IF(COUNT(표장르정리[[#This Row],[Sport]]),1,0)),1,0)</f>
        <v>0</v>
      </c>
      <c r="J38" s="3">
        <f>IF(AND(IF('차트 정리 표'!$K$2 = 표메인[[#This Row],[연령대]], 1, 0),IF(COUNT(표장르정리[[#This Row],[Stealth]]),1,0)),1,0)</f>
        <v>0</v>
      </c>
      <c r="K38" s="3">
        <f>IF(AND(IF('차트 정리 표'!$K$2 = 표메인[[#This Row],[연령대]], 1, 0),IF(COUNT(표장르정리[[#This Row],[Strategy]]),1,0)),1,0)</f>
        <v>0</v>
      </c>
      <c r="L38" s="3">
        <f>IF(AND(IF('차트 정리 표'!$K$2 = 표메인[[#This Row],[연령대]], 1, 0),IF(COUNT(표장르정리[[#This Row],[Puzzle]]),1,0)),1,0)</f>
        <v>0</v>
      </c>
      <c r="M38" s="3">
        <f>IF(AND(IF('차트 정리 표'!$K$2 = 표메인[[#This Row],[연령대]], 1, 0),IF(COUNT(표장르정리[[#This Row],[Board]]),1,0)),1,0)</f>
        <v>0</v>
      </c>
      <c r="N38" s="3">
        <f>IF(AND(IF('차트 정리 표'!$K$2 = 표메인[[#This Row],[연령대]], 1, 0),IF(COUNT(표장르정리[[#This Row],[Arcade]]),1,0)),1,0)</f>
        <v>0</v>
      </c>
      <c r="O38" s="3">
        <f>IF(AND(IF('차트 정리 표'!$K$2 = 표메인[[#This Row],[연령대]], 1, 0),IF(COUNT(표장르정리[[#This Row],[Simulation]]),1,0)),1,0)</f>
        <v>0</v>
      </c>
      <c r="P38" s="34">
        <f>IF(AND(IF('차트 정리 표'!$K$19 = 표메인[[#This Row],[연령대]], 1, 0),IF('차트 정리 표'!$J$20=표메인[[#This Row],[타격감
시각적 효과]],1,0)),1,0)</f>
        <v>0</v>
      </c>
      <c r="Q38" s="34">
        <f>IF(AND(IF('차트 정리 표'!$K$19 = 표메인[[#This Row],[연령대]], 1, 0),IF('차트 정리 표'!$J$21=표메인[[#This Row],[타격감
시각적 효과]],1,0)),1,0)</f>
        <v>0</v>
      </c>
      <c r="R38" s="34">
        <f>IF(AND(IF('차트 정리 표'!$K$19 = 표메인[[#This Row],[연령대]], 1, 0),IF('차트 정리 표'!$J$22=표메인[[#This Row],[타격감
시각적 효과]],1,0)),1,0)</f>
        <v>0</v>
      </c>
      <c r="S38" s="34">
        <f>IF(AND(IF('차트 정리 표'!$K$19 = 표메인[[#This Row],[연령대]], 1, 0),IF('차트 정리 표'!$J$23=표메인[[#This Row],[타격감
시각적 효과]],1,0)),1,0)</f>
        <v>0</v>
      </c>
      <c r="T38" s="34">
        <f>IF(AND(IF('차트 정리 표'!$K$25 = 표메인[[#This Row],[연령대]], 1, 0),IF('차트 정리 표'!$J$26=표메인[게임몰입도
청각적 효과],1,0)),1,0)</f>
        <v>0</v>
      </c>
      <c r="U38" s="34">
        <f>IF(AND(IF('차트 정리 표'!$K$25 = 표메인[[#This Row],[연령대]], 1, 0),IF('차트 정리 표'!$J$27=표메인[게임몰입도
청각적 효과],1,0)),1,0)</f>
        <v>0</v>
      </c>
      <c r="V38" s="34">
        <f>IF(AND(IF('차트 정리 표'!$K$25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표'!$K$2 = 표메인[[#This Row],[연령대]], 1, 0),IF(COUNT(표장르정리[[#This Row],[RPG]]),1,0)), 1, 0)</f>
        <v>0</v>
      </c>
      <c r="B39" s="3">
        <f>IF(AND(IF('차트 정리 표'!$K$2 = 표메인[[#This Row],[연령대]], 1, 0),IF(COUNT(표장르정리[[#This Row],[AOS]]),1,0)),1,0)</f>
        <v>0</v>
      </c>
      <c r="C39" s="3">
        <f>IF(AND(IF('차트 정리 표'!$K$2 = 표메인[[#This Row],[연령대]], 1, 0),IF(COUNT(표장르정리[[#This Row],[FPS]]),1,0)),1,0)</f>
        <v>0</v>
      </c>
      <c r="D39" s="3">
        <f>IF(AND(IF('차트 정리 표'!$K$2 = 표메인[[#This Row],[연령대]], 1, 0),IF(COUNT(표장르정리[[#This Row],[CCG]]),1,0)),1,0)</f>
        <v>0</v>
      </c>
      <c r="E39" s="3">
        <f>IF(AND(IF('차트 정리 표'!$K$2 = 표메인[[#This Row],[연령대]], 1, 0),IF(COUNT(표장르정리[[#This Row],[Roguelike]]),1,0)),1,0)</f>
        <v>0</v>
      </c>
      <c r="F39" s="3">
        <f>IF(AND(IF('차트 정리 표'!$K$2 = 표메인[[#This Row],[연령대]], 1, 0),IF(COUNT(표장르정리[[#This Row],[Soulslike]]),1,0)),1,0)</f>
        <v>0</v>
      </c>
      <c r="G39" s="3">
        <f>IF(AND(IF('차트 정리 표'!$K$2 = 표메인[[#This Row],[연령대]], 1, 0),IF(COUNT(표장르정리[[#This Row],[Rhythm]]),1,0)),1,0)</f>
        <v>0</v>
      </c>
      <c r="H39" s="3">
        <f>IF(AND(IF('차트 정리 표'!$K$2 = 표메인[[#This Row],[연령대]], 1, 0),IF(COUNT(표장르정리[[#This Row],[Racing]]),1,0)),1,0)</f>
        <v>0</v>
      </c>
      <c r="I39" s="3">
        <f>IF(AND(IF('차트 정리 표'!$K$2 = 표메인[[#This Row],[연령대]], 1, 0),IF(COUNT(표장르정리[[#This Row],[Sport]]),1,0)),1,0)</f>
        <v>0</v>
      </c>
      <c r="J39" s="3">
        <f>IF(AND(IF('차트 정리 표'!$K$2 = 표메인[[#This Row],[연령대]], 1, 0),IF(COUNT(표장르정리[[#This Row],[Stealth]]),1,0)),1,0)</f>
        <v>0</v>
      </c>
      <c r="K39" s="3">
        <f>IF(AND(IF('차트 정리 표'!$K$2 = 표메인[[#This Row],[연령대]], 1, 0),IF(COUNT(표장르정리[[#This Row],[Strategy]]),1,0)),1,0)</f>
        <v>0</v>
      </c>
      <c r="L39" s="3">
        <f>IF(AND(IF('차트 정리 표'!$K$2 = 표메인[[#This Row],[연령대]], 1, 0),IF(COUNT(표장르정리[[#This Row],[Puzzle]]),1,0)),1,0)</f>
        <v>0</v>
      </c>
      <c r="M39" s="3">
        <f>IF(AND(IF('차트 정리 표'!$K$2 = 표메인[[#This Row],[연령대]], 1, 0),IF(COUNT(표장르정리[[#This Row],[Board]]),1,0)),1,0)</f>
        <v>0</v>
      </c>
      <c r="N39" s="3">
        <f>IF(AND(IF('차트 정리 표'!$K$2 = 표메인[[#This Row],[연령대]], 1, 0),IF(COUNT(표장르정리[[#This Row],[Arcade]]),1,0)),1,0)</f>
        <v>0</v>
      </c>
      <c r="O39" s="3">
        <f>IF(AND(IF('차트 정리 표'!$K$2 = 표메인[[#This Row],[연령대]], 1, 0),IF(COUNT(표장르정리[[#This Row],[Simulation]]),1,0)),1,0)</f>
        <v>0</v>
      </c>
      <c r="P39" s="34">
        <f>IF(AND(IF('차트 정리 표'!$K$19 = 표메인[[#This Row],[연령대]], 1, 0),IF('차트 정리 표'!$J$20=표메인[[#This Row],[타격감
시각적 효과]],1,0)),1,0)</f>
        <v>0</v>
      </c>
      <c r="Q39" s="34">
        <f>IF(AND(IF('차트 정리 표'!$K$19 = 표메인[[#This Row],[연령대]], 1, 0),IF('차트 정리 표'!$J$21=표메인[[#This Row],[타격감
시각적 효과]],1,0)),1,0)</f>
        <v>0</v>
      </c>
      <c r="R39" s="34">
        <f>IF(AND(IF('차트 정리 표'!$K$19 = 표메인[[#This Row],[연령대]], 1, 0),IF('차트 정리 표'!$J$22=표메인[[#This Row],[타격감
시각적 효과]],1,0)),1,0)</f>
        <v>0</v>
      </c>
      <c r="S39" s="34">
        <f>IF(AND(IF('차트 정리 표'!$K$19 = 표메인[[#This Row],[연령대]], 1, 0),IF('차트 정리 표'!$J$23=표메인[[#This Row],[타격감
시각적 효과]],1,0)),1,0)</f>
        <v>0</v>
      </c>
      <c r="T39" s="34">
        <f>IF(AND(IF('차트 정리 표'!$K$25 = 표메인[[#This Row],[연령대]], 1, 0),IF('차트 정리 표'!$J$26=표메인[게임몰입도
청각적 효과],1,0)),1,0)</f>
        <v>0</v>
      </c>
      <c r="U39" s="34">
        <f>IF(AND(IF('차트 정리 표'!$K$25 = 표메인[[#This Row],[연령대]], 1, 0),IF('차트 정리 표'!$J$27=표메인[게임몰입도
청각적 효과],1,0)),1,0)</f>
        <v>0</v>
      </c>
      <c r="V39" s="34">
        <f>IF(AND(IF('차트 정리 표'!$K$25 = 표메인[[#This Row],[연령대]], 1, 0),IF('차트 정리 표'!$J$28=표메인[게임몰입도
청각적 효과],1,0)),1,0)</f>
        <v>0</v>
      </c>
    </row>
    <row r="40" spans="1:22" x14ac:dyDescent="0.3">
      <c r="A40" s="3">
        <f>IF(AND(IF('차트 정리 표'!$K$2 = 표메인[[#This Row],[연령대]], 1, 0),IF(COUNT(표장르정리[[#This Row],[RPG]]),1,0)), 1, 0)</f>
        <v>0</v>
      </c>
      <c r="B40" s="3">
        <f>IF(AND(IF('차트 정리 표'!$K$2 = 표메인[[#This Row],[연령대]], 1, 0),IF(COUNT(표장르정리[[#This Row],[AOS]]),1,0)),1,0)</f>
        <v>0</v>
      </c>
      <c r="C40" s="3">
        <f>IF(AND(IF('차트 정리 표'!$K$2 = 표메인[[#This Row],[연령대]], 1, 0),IF(COUNT(표장르정리[[#This Row],[FPS]]),1,0)),1,0)</f>
        <v>0</v>
      </c>
      <c r="D40" s="3">
        <f>IF(AND(IF('차트 정리 표'!$K$2 = 표메인[[#This Row],[연령대]], 1, 0),IF(COUNT(표장르정리[[#This Row],[CCG]]),1,0)),1,0)</f>
        <v>0</v>
      </c>
      <c r="E40" s="3">
        <f>IF(AND(IF('차트 정리 표'!$K$2 = 표메인[[#This Row],[연령대]], 1, 0),IF(COUNT(표장르정리[[#This Row],[Roguelike]]),1,0)),1,0)</f>
        <v>0</v>
      </c>
      <c r="F40" s="3">
        <f>IF(AND(IF('차트 정리 표'!$K$2 = 표메인[[#This Row],[연령대]], 1, 0),IF(COUNT(표장르정리[[#This Row],[Soulslike]]),1,0)),1,0)</f>
        <v>0</v>
      </c>
      <c r="G40" s="3">
        <f>IF(AND(IF('차트 정리 표'!$K$2 = 표메인[[#This Row],[연령대]], 1, 0),IF(COUNT(표장르정리[[#This Row],[Rhythm]]),1,0)),1,0)</f>
        <v>0</v>
      </c>
      <c r="H40" s="3">
        <f>IF(AND(IF('차트 정리 표'!$K$2 = 표메인[[#This Row],[연령대]], 1, 0),IF(COUNT(표장르정리[[#This Row],[Racing]]),1,0)),1,0)</f>
        <v>0</v>
      </c>
      <c r="I40" s="3">
        <f>IF(AND(IF('차트 정리 표'!$K$2 = 표메인[[#This Row],[연령대]], 1, 0),IF(COUNT(표장르정리[[#This Row],[Sport]]),1,0)),1,0)</f>
        <v>0</v>
      </c>
      <c r="J40" s="3">
        <f>IF(AND(IF('차트 정리 표'!$K$2 = 표메인[[#This Row],[연령대]], 1, 0),IF(COUNT(표장르정리[[#This Row],[Stealth]]),1,0)),1,0)</f>
        <v>0</v>
      </c>
      <c r="K40" s="3">
        <f>IF(AND(IF('차트 정리 표'!$K$2 = 표메인[[#This Row],[연령대]], 1, 0),IF(COUNT(표장르정리[[#This Row],[Strategy]]),1,0)),1,0)</f>
        <v>0</v>
      </c>
      <c r="L40" s="3">
        <f>IF(AND(IF('차트 정리 표'!$K$2 = 표메인[[#This Row],[연령대]], 1, 0),IF(COUNT(표장르정리[[#This Row],[Puzzle]]),1,0)),1,0)</f>
        <v>0</v>
      </c>
      <c r="M40" s="3">
        <f>IF(AND(IF('차트 정리 표'!$K$2 = 표메인[[#This Row],[연령대]], 1, 0),IF(COUNT(표장르정리[[#This Row],[Board]]),1,0)),1,0)</f>
        <v>0</v>
      </c>
      <c r="N40" s="3">
        <f>IF(AND(IF('차트 정리 표'!$K$2 = 표메인[[#This Row],[연령대]], 1, 0),IF(COUNT(표장르정리[[#This Row],[Arcade]]),1,0)),1,0)</f>
        <v>0</v>
      </c>
      <c r="O40" s="3">
        <f>IF(AND(IF('차트 정리 표'!$K$2 = 표메인[[#This Row],[연령대]], 1, 0),IF(COUNT(표장르정리[[#This Row],[Simulation]]),1,0)),1,0)</f>
        <v>0</v>
      </c>
      <c r="P40" s="34">
        <f>IF(AND(IF('차트 정리 표'!$K$19 = 표메인[[#This Row],[연령대]], 1, 0),IF('차트 정리 표'!$J$20=표메인[[#This Row],[타격감
시각적 효과]],1,0)),1,0)</f>
        <v>0</v>
      </c>
      <c r="Q40" s="34">
        <f>IF(AND(IF('차트 정리 표'!$K$19 = 표메인[[#This Row],[연령대]], 1, 0),IF('차트 정리 표'!$J$21=표메인[[#This Row],[타격감
시각적 효과]],1,0)),1,0)</f>
        <v>0</v>
      </c>
      <c r="R40" s="34">
        <f>IF(AND(IF('차트 정리 표'!$K$19 = 표메인[[#This Row],[연령대]], 1, 0),IF('차트 정리 표'!$J$22=표메인[[#This Row],[타격감
시각적 효과]],1,0)),1,0)</f>
        <v>0</v>
      </c>
      <c r="S40" s="34">
        <f>IF(AND(IF('차트 정리 표'!$K$19 = 표메인[[#This Row],[연령대]], 1, 0),IF('차트 정리 표'!$J$23=표메인[[#This Row],[타격감
시각적 효과]],1,0)),1,0)</f>
        <v>0</v>
      </c>
      <c r="T40" s="34">
        <f>IF(AND(IF('차트 정리 표'!$K$25 = 표메인[[#This Row],[연령대]], 1, 0),IF('차트 정리 표'!$J$26=표메인[게임몰입도
청각적 효과],1,0)),1,0)</f>
        <v>0</v>
      </c>
      <c r="U40" s="34">
        <f>IF(AND(IF('차트 정리 표'!$K$25 = 표메인[[#This Row],[연령대]], 1, 0),IF('차트 정리 표'!$J$27=표메인[게임몰입도
청각적 효과],1,0)),1,0)</f>
        <v>0</v>
      </c>
      <c r="V40" s="34">
        <f>IF(AND(IF('차트 정리 표'!$K$25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표'!$K$2 = 표메인[[#This Row],[연령대]], 1, 0),IF(COUNT(표장르정리[[#This Row],[RPG]]),1,0)), 1, 0)</f>
        <v>0</v>
      </c>
      <c r="B41" s="3">
        <f>IF(AND(IF('차트 정리 표'!$K$2 = 표메인[[#This Row],[연령대]], 1, 0),IF(COUNT(표장르정리[[#This Row],[AOS]]),1,0)),1,0)</f>
        <v>0</v>
      </c>
      <c r="C41" s="3">
        <f>IF(AND(IF('차트 정리 표'!$K$2 = 표메인[[#This Row],[연령대]], 1, 0),IF(COUNT(표장르정리[[#This Row],[FPS]]),1,0)),1,0)</f>
        <v>0</v>
      </c>
      <c r="D41" s="3">
        <f>IF(AND(IF('차트 정리 표'!$K$2 = 표메인[[#This Row],[연령대]], 1, 0),IF(COUNT(표장르정리[[#This Row],[CCG]]),1,0)),1,0)</f>
        <v>0</v>
      </c>
      <c r="E41" s="3">
        <f>IF(AND(IF('차트 정리 표'!$K$2 = 표메인[[#This Row],[연령대]], 1, 0),IF(COUNT(표장르정리[[#This Row],[Roguelike]]),1,0)),1,0)</f>
        <v>0</v>
      </c>
      <c r="F41" s="3">
        <f>IF(AND(IF('차트 정리 표'!$K$2 = 표메인[[#This Row],[연령대]], 1, 0),IF(COUNT(표장르정리[[#This Row],[Soulslike]]),1,0)),1,0)</f>
        <v>0</v>
      </c>
      <c r="G41" s="3">
        <f>IF(AND(IF('차트 정리 표'!$K$2 = 표메인[[#This Row],[연령대]], 1, 0),IF(COUNT(표장르정리[[#This Row],[Rhythm]]),1,0)),1,0)</f>
        <v>0</v>
      </c>
      <c r="H41" s="3">
        <f>IF(AND(IF('차트 정리 표'!$K$2 = 표메인[[#This Row],[연령대]], 1, 0),IF(COUNT(표장르정리[[#This Row],[Racing]]),1,0)),1,0)</f>
        <v>0</v>
      </c>
      <c r="I41" s="3">
        <f>IF(AND(IF('차트 정리 표'!$K$2 = 표메인[[#This Row],[연령대]], 1, 0),IF(COUNT(표장르정리[[#This Row],[Sport]]),1,0)),1,0)</f>
        <v>0</v>
      </c>
      <c r="J41" s="3">
        <f>IF(AND(IF('차트 정리 표'!$K$2 = 표메인[[#This Row],[연령대]], 1, 0),IF(COUNT(표장르정리[[#This Row],[Stealth]]),1,0)),1,0)</f>
        <v>0</v>
      </c>
      <c r="K41" s="3">
        <f>IF(AND(IF('차트 정리 표'!$K$2 = 표메인[[#This Row],[연령대]], 1, 0),IF(COUNT(표장르정리[[#This Row],[Strategy]]),1,0)),1,0)</f>
        <v>0</v>
      </c>
      <c r="L41" s="3">
        <f>IF(AND(IF('차트 정리 표'!$K$2 = 표메인[[#This Row],[연령대]], 1, 0),IF(COUNT(표장르정리[[#This Row],[Puzzle]]),1,0)),1,0)</f>
        <v>0</v>
      </c>
      <c r="M41" s="3">
        <f>IF(AND(IF('차트 정리 표'!$K$2 = 표메인[[#This Row],[연령대]], 1, 0),IF(COUNT(표장르정리[[#This Row],[Board]]),1,0)),1,0)</f>
        <v>0</v>
      </c>
      <c r="N41" s="3">
        <f>IF(AND(IF('차트 정리 표'!$K$2 = 표메인[[#This Row],[연령대]], 1, 0),IF(COUNT(표장르정리[[#This Row],[Arcade]]),1,0)),1,0)</f>
        <v>0</v>
      </c>
      <c r="O41" s="3">
        <f>IF(AND(IF('차트 정리 표'!$K$2 = 표메인[[#This Row],[연령대]], 1, 0),IF(COUNT(표장르정리[[#This Row],[Simulation]]),1,0)),1,0)</f>
        <v>0</v>
      </c>
      <c r="P41" s="34">
        <f>IF(AND(IF('차트 정리 표'!$K$19 = 표메인[[#This Row],[연령대]], 1, 0),IF('차트 정리 표'!$J$20=표메인[[#This Row],[타격감
시각적 효과]],1,0)),1,0)</f>
        <v>0</v>
      </c>
      <c r="Q41" s="34">
        <f>IF(AND(IF('차트 정리 표'!$K$19 = 표메인[[#This Row],[연령대]], 1, 0),IF('차트 정리 표'!$J$21=표메인[[#This Row],[타격감
시각적 효과]],1,0)),1,0)</f>
        <v>0</v>
      </c>
      <c r="R41" s="34">
        <f>IF(AND(IF('차트 정리 표'!$K$19 = 표메인[[#This Row],[연령대]], 1, 0),IF('차트 정리 표'!$J$22=표메인[[#This Row],[타격감
시각적 효과]],1,0)),1,0)</f>
        <v>0</v>
      </c>
      <c r="S41" s="34">
        <f>IF(AND(IF('차트 정리 표'!$K$19 = 표메인[[#This Row],[연령대]], 1, 0),IF('차트 정리 표'!$J$23=표메인[[#This Row],[타격감
시각적 효과]],1,0)),1,0)</f>
        <v>0</v>
      </c>
      <c r="T41" s="34">
        <f>IF(AND(IF('차트 정리 표'!$K$25 = 표메인[[#This Row],[연령대]], 1, 0),IF('차트 정리 표'!$J$26=표메인[게임몰입도
청각적 효과],1,0)),1,0)</f>
        <v>0</v>
      </c>
      <c r="U41" s="34">
        <f>IF(AND(IF('차트 정리 표'!$K$25 = 표메인[[#This Row],[연령대]], 1, 0),IF('차트 정리 표'!$J$27=표메인[게임몰입도
청각적 효과],1,0)),1,0)</f>
        <v>0</v>
      </c>
      <c r="V41" s="34">
        <f>IF(AND(IF('차트 정리 표'!$K$25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표'!$K$2 = 표메인[[#This Row],[연령대]], 1, 0),IF(COUNT(표장르정리[[#This Row],[RPG]]),1,0)), 1, 0)</f>
        <v>0</v>
      </c>
      <c r="B42" s="3">
        <f>IF(AND(IF('차트 정리 표'!$K$2 = 표메인[[#This Row],[연령대]], 1, 0),IF(COUNT(표장르정리[[#This Row],[AOS]]),1,0)),1,0)</f>
        <v>0</v>
      </c>
      <c r="C42" s="3">
        <f>IF(AND(IF('차트 정리 표'!$K$2 = 표메인[[#This Row],[연령대]], 1, 0),IF(COUNT(표장르정리[[#This Row],[FPS]]),1,0)),1,0)</f>
        <v>0</v>
      </c>
      <c r="D42" s="3">
        <f>IF(AND(IF('차트 정리 표'!$K$2 = 표메인[[#This Row],[연령대]], 1, 0),IF(COUNT(표장르정리[[#This Row],[CCG]]),1,0)),1,0)</f>
        <v>0</v>
      </c>
      <c r="E42" s="3">
        <f>IF(AND(IF('차트 정리 표'!$K$2 = 표메인[[#This Row],[연령대]], 1, 0),IF(COUNT(표장르정리[[#This Row],[Roguelike]]),1,0)),1,0)</f>
        <v>0</v>
      </c>
      <c r="F42" s="3">
        <f>IF(AND(IF('차트 정리 표'!$K$2 = 표메인[[#This Row],[연령대]], 1, 0),IF(COUNT(표장르정리[[#This Row],[Soulslike]]),1,0)),1,0)</f>
        <v>0</v>
      </c>
      <c r="G42" s="3">
        <f>IF(AND(IF('차트 정리 표'!$K$2 = 표메인[[#This Row],[연령대]], 1, 0),IF(COUNT(표장르정리[[#This Row],[Rhythm]]),1,0)),1,0)</f>
        <v>0</v>
      </c>
      <c r="H42" s="3">
        <f>IF(AND(IF('차트 정리 표'!$K$2 = 표메인[[#This Row],[연령대]], 1, 0),IF(COUNT(표장르정리[[#This Row],[Racing]]),1,0)),1,0)</f>
        <v>0</v>
      </c>
      <c r="I42" s="3">
        <f>IF(AND(IF('차트 정리 표'!$K$2 = 표메인[[#This Row],[연령대]], 1, 0),IF(COUNT(표장르정리[[#This Row],[Sport]]),1,0)),1,0)</f>
        <v>0</v>
      </c>
      <c r="J42" s="3">
        <f>IF(AND(IF('차트 정리 표'!$K$2 = 표메인[[#This Row],[연령대]], 1, 0),IF(COUNT(표장르정리[[#This Row],[Stealth]]),1,0)),1,0)</f>
        <v>0</v>
      </c>
      <c r="K42" s="3">
        <f>IF(AND(IF('차트 정리 표'!$K$2 = 표메인[[#This Row],[연령대]], 1, 0),IF(COUNT(표장르정리[[#This Row],[Strategy]]),1,0)),1,0)</f>
        <v>0</v>
      </c>
      <c r="L42" s="3">
        <f>IF(AND(IF('차트 정리 표'!$K$2 = 표메인[[#This Row],[연령대]], 1, 0),IF(COUNT(표장르정리[[#This Row],[Puzzle]]),1,0)),1,0)</f>
        <v>0</v>
      </c>
      <c r="M42" s="3">
        <f>IF(AND(IF('차트 정리 표'!$K$2 = 표메인[[#This Row],[연령대]], 1, 0),IF(COUNT(표장르정리[[#This Row],[Board]]),1,0)),1,0)</f>
        <v>0</v>
      </c>
      <c r="N42" s="3">
        <f>IF(AND(IF('차트 정리 표'!$K$2 = 표메인[[#This Row],[연령대]], 1, 0),IF(COUNT(표장르정리[[#This Row],[Arcade]]),1,0)),1,0)</f>
        <v>0</v>
      </c>
      <c r="O42" s="3">
        <f>IF(AND(IF('차트 정리 표'!$K$2 = 표메인[[#This Row],[연령대]], 1, 0),IF(COUNT(표장르정리[[#This Row],[Simulation]]),1,0)),1,0)</f>
        <v>0</v>
      </c>
      <c r="P42" s="34">
        <f>IF(AND(IF('차트 정리 표'!$K$19 = 표메인[[#This Row],[연령대]], 1, 0),IF('차트 정리 표'!$J$20=표메인[[#This Row],[타격감
시각적 효과]],1,0)),1,0)</f>
        <v>0</v>
      </c>
      <c r="Q42" s="34">
        <f>IF(AND(IF('차트 정리 표'!$K$19 = 표메인[[#This Row],[연령대]], 1, 0),IF('차트 정리 표'!$J$21=표메인[[#This Row],[타격감
시각적 효과]],1,0)),1,0)</f>
        <v>0</v>
      </c>
      <c r="R42" s="34">
        <f>IF(AND(IF('차트 정리 표'!$K$19 = 표메인[[#This Row],[연령대]], 1, 0),IF('차트 정리 표'!$J$22=표메인[[#This Row],[타격감
시각적 효과]],1,0)),1,0)</f>
        <v>0</v>
      </c>
      <c r="S42" s="34">
        <f>IF(AND(IF('차트 정리 표'!$K$19 = 표메인[[#This Row],[연령대]], 1, 0),IF('차트 정리 표'!$J$23=표메인[[#This Row],[타격감
시각적 효과]],1,0)),1,0)</f>
        <v>0</v>
      </c>
      <c r="T42" s="34">
        <f>IF(AND(IF('차트 정리 표'!$K$25 = 표메인[[#This Row],[연령대]], 1, 0),IF('차트 정리 표'!$J$26=표메인[게임몰입도
청각적 효과],1,0)),1,0)</f>
        <v>0</v>
      </c>
      <c r="U42" s="34">
        <f>IF(AND(IF('차트 정리 표'!$K$25 = 표메인[[#This Row],[연령대]], 1, 0),IF('차트 정리 표'!$J$27=표메인[게임몰입도
청각적 효과],1,0)),1,0)</f>
        <v>0</v>
      </c>
      <c r="V42" s="34">
        <f>IF(AND(IF('차트 정리 표'!$K$25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표'!$K$2 = 표메인[[#This Row],[연령대]], 1, 0),IF(COUNT(표장르정리[[#This Row],[RPG]]),1,0)), 1, 0)</f>
        <v>0</v>
      </c>
      <c r="B43" s="3">
        <f>IF(AND(IF('차트 정리 표'!$K$2 = 표메인[[#This Row],[연령대]], 1, 0),IF(COUNT(표장르정리[[#This Row],[AOS]]),1,0)),1,0)</f>
        <v>0</v>
      </c>
      <c r="C43" s="3">
        <f>IF(AND(IF('차트 정리 표'!$K$2 = 표메인[[#This Row],[연령대]], 1, 0),IF(COUNT(표장르정리[[#This Row],[FPS]]),1,0)),1,0)</f>
        <v>0</v>
      </c>
      <c r="D43" s="3">
        <f>IF(AND(IF('차트 정리 표'!$K$2 = 표메인[[#This Row],[연령대]], 1, 0),IF(COUNT(표장르정리[[#This Row],[CCG]]),1,0)),1,0)</f>
        <v>0</v>
      </c>
      <c r="E43" s="3">
        <f>IF(AND(IF('차트 정리 표'!$K$2 = 표메인[[#This Row],[연령대]], 1, 0),IF(COUNT(표장르정리[[#This Row],[Roguelike]]),1,0)),1,0)</f>
        <v>0</v>
      </c>
      <c r="F43" s="3">
        <f>IF(AND(IF('차트 정리 표'!$K$2 = 표메인[[#This Row],[연령대]], 1, 0),IF(COUNT(표장르정리[[#This Row],[Soulslike]]),1,0)),1,0)</f>
        <v>0</v>
      </c>
      <c r="G43" s="3">
        <f>IF(AND(IF('차트 정리 표'!$K$2 = 표메인[[#This Row],[연령대]], 1, 0),IF(COUNT(표장르정리[[#This Row],[Rhythm]]),1,0)),1,0)</f>
        <v>0</v>
      </c>
      <c r="H43" s="3">
        <f>IF(AND(IF('차트 정리 표'!$K$2 = 표메인[[#This Row],[연령대]], 1, 0),IF(COUNT(표장르정리[[#This Row],[Racing]]),1,0)),1,0)</f>
        <v>0</v>
      </c>
      <c r="I43" s="3">
        <f>IF(AND(IF('차트 정리 표'!$K$2 = 표메인[[#This Row],[연령대]], 1, 0),IF(COUNT(표장르정리[[#This Row],[Sport]]),1,0)),1,0)</f>
        <v>0</v>
      </c>
      <c r="J43" s="3">
        <f>IF(AND(IF('차트 정리 표'!$K$2 = 표메인[[#This Row],[연령대]], 1, 0),IF(COUNT(표장르정리[[#This Row],[Stealth]]),1,0)),1,0)</f>
        <v>0</v>
      </c>
      <c r="K43" s="3">
        <f>IF(AND(IF('차트 정리 표'!$K$2 = 표메인[[#This Row],[연령대]], 1, 0),IF(COUNT(표장르정리[[#This Row],[Strategy]]),1,0)),1,0)</f>
        <v>0</v>
      </c>
      <c r="L43" s="3">
        <f>IF(AND(IF('차트 정리 표'!$K$2 = 표메인[[#This Row],[연령대]], 1, 0),IF(COUNT(표장르정리[[#This Row],[Puzzle]]),1,0)),1,0)</f>
        <v>0</v>
      </c>
      <c r="M43" s="3">
        <f>IF(AND(IF('차트 정리 표'!$K$2 = 표메인[[#This Row],[연령대]], 1, 0),IF(COUNT(표장르정리[[#This Row],[Board]]),1,0)),1,0)</f>
        <v>0</v>
      </c>
      <c r="N43" s="3">
        <f>IF(AND(IF('차트 정리 표'!$K$2 = 표메인[[#This Row],[연령대]], 1, 0),IF(COUNT(표장르정리[[#This Row],[Arcade]]),1,0)),1,0)</f>
        <v>0</v>
      </c>
      <c r="O43" s="3">
        <f>IF(AND(IF('차트 정리 표'!$K$2 = 표메인[[#This Row],[연령대]], 1, 0),IF(COUNT(표장르정리[[#This Row],[Simulation]]),1,0)),1,0)</f>
        <v>0</v>
      </c>
      <c r="P43" s="34">
        <f>IF(AND(IF('차트 정리 표'!$K$19 = 표메인[[#This Row],[연령대]], 1, 0),IF('차트 정리 표'!$J$20=표메인[[#This Row],[타격감
시각적 효과]],1,0)),1,0)</f>
        <v>0</v>
      </c>
      <c r="Q43" s="34">
        <f>IF(AND(IF('차트 정리 표'!$K$19 = 표메인[[#This Row],[연령대]], 1, 0),IF('차트 정리 표'!$J$21=표메인[[#This Row],[타격감
시각적 효과]],1,0)),1,0)</f>
        <v>0</v>
      </c>
      <c r="R43" s="34">
        <f>IF(AND(IF('차트 정리 표'!$K$19 = 표메인[[#This Row],[연령대]], 1, 0),IF('차트 정리 표'!$J$22=표메인[[#This Row],[타격감
시각적 효과]],1,0)),1,0)</f>
        <v>0</v>
      </c>
      <c r="S43" s="34">
        <f>IF(AND(IF('차트 정리 표'!$K$19 = 표메인[[#This Row],[연령대]], 1, 0),IF('차트 정리 표'!$J$23=표메인[[#This Row],[타격감
시각적 효과]],1,0)),1,0)</f>
        <v>0</v>
      </c>
      <c r="T43" s="34">
        <f>IF(AND(IF('차트 정리 표'!$K$25 = 표메인[[#This Row],[연령대]], 1, 0),IF('차트 정리 표'!$J$26=표메인[게임몰입도
청각적 효과],1,0)),1,0)</f>
        <v>0</v>
      </c>
      <c r="U43" s="34">
        <f>IF(AND(IF('차트 정리 표'!$K$25 = 표메인[[#This Row],[연령대]], 1, 0),IF('차트 정리 표'!$J$27=표메인[게임몰입도
청각적 효과],1,0)),1,0)</f>
        <v>0</v>
      </c>
      <c r="V43" s="34">
        <f>IF(AND(IF('차트 정리 표'!$K$25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표'!$K$2 = 표메인[[#This Row],[연령대]], 1, 0),IF(COUNT(표장르정리[[#This Row],[RPG]]),1,0)), 1, 0)</f>
        <v>0</v>
      </c>
      <c r="B44" s="3">
        <f>IF(AND(IF('차트 정리 표'!$K$2 = 표메인[[#This Row],[연령대]], 1, 0),IF(COUNT(표장르정리[[#This Row],[AOS]]),1,0)),1,0)</f>
        <v>0</v>
      </c>
      <c r="C44" s="3">
        <f>IF(AND(IF('차트 정리 표'!$K$2 = 표메인[[#This Row],[연령대]], 1, 0),IF(COUNT(표장르정리[[#This Row],[FPS]]),1,0)),1,0)</f>
        <v>0</v>
      </c>
      <c r="D44" s="3">
        <f>IF(AND(IF('차트 정리 표'!$K$2 = 표메인[[#This Row],[연령대]], 1, 0),IF(COUNT(표장르정리[[#This Row],[CCG]]),1,0)),1,0)</f>
        <v>0</v>
      </c>
      <c r="E44" s="3">
        <f>IF(AND(IF('차트 정리 표'!$K$2 = 표메인[[#This Row],[연령대]], 1, 0),IF(COUNT(표장르정리[[#This Row],[Roguelike]]),1,0)),1,0)</f>
        <v>0</v>
      </c>
      <c r="F44" s="3">
        <f>IF(AND(IF('차트 정리 표'!$K$2 = 표메인[[#This Row],[연령대]], 1, 0),IF(COUNT(표장르정리[[#This Row],[Soulslike]]),1,0)),1,0)</f>
        <v>0</v>
      </c>
      <c r="G44" s="3">
        <f>IF(AND(IF('차트 정리 표'!$K$2 = 표메인[[#This Row],[연령대]], 1, 0),IF(COUNT(표장르정리[[#This Row],[Rhythm]]),1,0)),1,0)</f>
        <v>0</v>
      </c>
      <c r="H44" s="3">
        <f>IF(AND(IF('차트 정리 표'!$K$2 = 표메인[[#This Row],[연령대]], 1, 0),IF(COUNT(표장르정리[[#This Row],[Racing]]),1,0)),1,0)</f>
        <v>0</v>
      </c>
      <c r="I44" s="3">
        <f>IF(AND(IF('차트 정리 표'!$K$2 = 표메인[[#This Row],[연령대]], 1, 0),IF(COUNT(표장르정리[[#This Row],[Sport]]),1,0)),1,0)</f>
        <v>0</v>
      </c>
      <c r="J44" s="3">
        <f>IF(AND(IF('차트 정리 표'!$K$2 = 표메인[[#This Row],[연령대]], 1, 0),IF(COUNT(표장르정리[[#This Row],[Stealth]]),1,0)),1,0)</f>
        <v>0</v>
      </c>
      <c r="K44" s="3">
        <f>IF(AND(IF('차트 정리 표'!$K$2 = 표메인[[#This Row],[연령대]], 1, 0),IF(COUNT(표장르정리[[#This Row],[Strategy]]),1,0)),1,0)</f>
        <v>0</v>
      </c>
      <c r="L44" s="3">
        <f>IF(AND(IF('차트 정리 표'!$K$2 = 표메인[[#This Row],[연령대]], 1, 0),IF(COUNT(표장르정리[[#This Row],[Puzzle]]),1,0)),1,0)</f>
        <v>0</v>
      </c>
      <c r="M44" s="3">
        <f>IF(AND(IF('차트 정리 표'!$K$2 = 표메인[[#This Row],[연령대]], 1, 0),IF(COUNT(표장르정리[[#This Row],[Board]]),1,0)),1,0)</f>
        <v>0</v>
      </c>
      <c r="N44" s="3">
        <f>IF(AND(IF('차트 정리 표'!$K$2 = 표메인[[#This Row],[연령대]], 1, 0),IF(COUNT(표장르정리[[#This Row],[Arcade]]),1,0)),1,0)</f>
        <v>0</v>
      </c>
      <c r="O44" s="3">
        <f>IF(AND(IF('차트 정리 표'!$K$2 = 표메인[[#This Row],[연령대]], 1, 0),IF(COUNT(표장르정리[[#This Row],[Simulation]]),1,0)),1,0)</f>
        <v>0</v>
      </c>
      <c r="P44" s="34">
        <f>IF(AND(IF('차트 정리 표'!$K$19 = 표메인[[#This Row],[연령대]], 1, 0),IF('차트 정리 표'!$J$20=표메인[[#This Row],[타격감
시각적 효과]],1,0)),1,0)</f>
        <v>0</v>
      </c>
      <c r="Q44" s="34">
        <f>IF(AND(IF('차트 정리 표'!$K$19 = 표메인[[#This Row],[연령대]], 1, 0),IF('차트 정리 표'!$J$21=표메인[[#This Row],[타격감
시각적 효과]],1,0)),1,0)</f>
        <v>0</v>
      </c>
      <c r="R44" s="34">
        <f>IF(AND(IF('차트 정리 표'!$K$19 = 표메인[[#This Row],[연령대]], 1, 0),IF('차트 정리 표'!$J$22=표메인[[#This Row],[타격감
시각적 효과]],1,0)),1,0)</f>
        <v>0</v>
      </c>
      <c r="S44" s="34">
        <f>IF(AND(IF('차트 정리 표'!$K$19 = 표메인[[#This Row],[연령대]], 1, 0),IF('차트 정리 표'!$J$23=표메인[[#This Row],[타격감
시각적 효과]],1,0)),1,0)</f>
        <v>0</v>
      </c>
      <c r="T44" s="34">
        <f>IF(AND(IF('차트 정리 표'!$K$25 = 표메인[[#This Row],[연령대]], 1, 0),IF('차트 정리 표'!$J$26=표메인[게임몰입도
청각적 효과],1,0)),1,0)</f>
        <v>0</v>
      </c>
      <c r="U44" s="34">
        <f>IF(AND(IF('차트 정리 표'!$K$25 = 표메인[[#This Row],[연령대]], 1, 0),IF('차트 정리 표'!$J$27=표메인[게임몰입도
청각적 효과],1,0)),1,0)</f>
        <v>0</v>
      </c>
      <c r="V44" s="34">
        <f>IF(AND(IF('차트 정리 표'!$K$25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표'!$K$2 = 표메인[[#This Row],[연령대]], 1, 0),IF(COUNT(표장르정리[[#This Row],[RPG]]),1,0)), 1, 0)</f>
        <v>0</v>
      </c>
      <c r="B45" s="3">
        <f>IF(AND(IF('차트 정리 표'!$K$2 = 표메인[[#This Row],[연령대]], 1, 0),IF(COUNT(표장르정리[[#This Row],[AOS]]),1,0)),1,0)</f>
        <v>0</v>
      </c>
      <c r="C45" s="3">
        <f>IF(AND(IF('차트 정리 표'!$K$2 = 표메인[[#This Row],[연령대]], 1, 0),IF(COUNT(표장르정리[[#This Row],[FPS]]),1,0)),1,0)</f>
        <v>0</v>
      </c>
      <c r="D45" s="3">
        <f>IF(AND(IF('차트 정리 표'!$K$2 = 표메인[[#This Row],[연령대]], 1, 0),IF(COUNT(표장르정리[[#This Row],[CCG]]),1,0)),1,0)</f>
        <v>0</v>
      </c>
      <c r="E45" s="3">
        <f>IF(AND(IF('차트 정리 표'!$K$2 = 표메인[[#This Row],[연령대]], 1, 0),IF(COUNT(표장르정리[[#This Row],[Roguelike]]),1,0)),1,0)</f>
        <v>0</v>
      </c>
      <c r="F45" s="3">
        <f>IF(AND(IF('차트 정리 표'!$K$2 = 표메인[[#This Row],[연령대]], 1, 0),IF(COUNT(표장르정리[[#This Row],[Soulslike]]),1,0)),1,0)</f>
        <v>0</v>
      </c>
      <c r="G45" s="3">
        <f>IF(AND(IF('차트 정리 표'!$K$2 = 표메인[[#This Row],[연령대]], 1, 0),IF(COUNT(표장르정리[[#This Row],[Rhythm]]),1,0)),1,0)</f>
        <v>0</v>
      </c>
      <c r="H45" s="3">
        <f>IF(AND(IF('차트 정리 표'!$K$2 = 표메인[[#This Row],[연령대]], 1, 0),IF(COUNT(표장르정리[[#This Row],[Racing]]),1,0)),1,0)</f>
        <v>0</v>
      </c>
      <c r="I45" s="3">
        <f>IF(AND(IF('차트 정리 표'!$K$2 = 표메인[[#This Row],[연령대]], 1, 0),IF(COUNT(표장르정리[[#This Row],[Sport]]),1,0)),1,0)</f>
        <v>0</v>
      </c>
      <c r="J45" s="3">
        <f>IF(AND(IF('차트 정리 표'!$K$2 = 표메인[[#This Row],[연령대]], 1, 0),IF(COUNT(표장르정리[[#This Row],[Stealth]]),1,0)),1,0)</f>
        <v>0</v>
      </c>
      <c r="K45" s="3">
        <f>IF(AND(IF('차트 정리 표'!$K$2 = 표메인[[#This Row],[연령대]], 1, 0),IF(COUNT(표장르정리[[#This Row],[Strategy]]),1,0)),1,0)</f>
        <v>0</v>
      </c>
      <c r="L45" s="3">
        <f>IF(AND(IF('차트 정리 표'!$K$2 = 표메인[[#This Row],[연령대]], 1, 0),IF(COUNT(표장르정리[[#This Row],[Puzzle]]),1,0)),1,0)</f>
        <v>0</v>
      </c>
      <c r="M45" s="3">
        <f>IF(AND(IF('차트 정리 표'!$K$2 = 표메인[[#This Row],[연령대]], 1, 0),IF(COUNT(표장르정리[[#This Row],[Board]]),1,0)),1,0)</f>
        <v>0</v>
      </c>
      <c r="N45" s="3">
        <f>IF(AND(IF('차트 정리 표'!$K$2 = 표메인[[#This Row],[연령대]], 1, 0),IF(COUNT(표장르정리[[#This Row],[Arcade]]),1,0)),1,0)</f>
        <v>0</v>
      </c>
      <c r="O45" s="3">
        <f>IF(AND(IF('차트 정리 표'!$K$2 = 표메인[[#This Row],[연령대]], 1, 0),IF(COUNT(표장르정리[[#This Row],[Simulation]]),1,0)),1,0)</f>
        <v>0</v>
      </c>
      <c r="P45" s="34">
        <f>IF(AND(IF('차트 정리 표'!$K$19 = 표메인[[#This Row],[연령대]], 1, 0),IF('차트 정리 표'!$J$20=표메인[[#This Row],[타격감
시각적 효과]],1,0)),1,0)</f>
        <v>0</v>
      </c>
      <c r="Q45" s="34">
        <f>IF(AND(IF('차트 정리 표'!$K$19 = 표메인[[#This Row],[연령대]], 1, 0),IF('차트 정리 표'!$J$21=표메인[[#This Row],[타격감
시각적 효과]],1,0)),1,0)</f>
        <v>0</v>
      </c>
      <c r="R45" s="34">
        <f>IF(AND(IF('차트 정리 표'!$K$19 = 표메인[[#This Row],[연령대]], 1, 0),IF('차트 정리 표'!$J$22=표메인[[#This Row],[타격감
시각적 효과]],1,0)),1,0)</f>
        <v>0</v>
      </c>
      <c r="S45" s="34">
        <f>IF(AND(IF('차트 정리 표'!$K$19 = 표메인[[#This Row],[연령대]], 1, 0),IF('차트 정리 표'!$J$23=표메인[[#This Row],[타격감
시각적 효과]],1,0)),1,0)</f>
        <v>0</v>
      </c>
      <c r="T45" s="34">
        <f>IF(AND(IF('차트 정리 표'!$K$25 = 표메인[[#This Row],[연령대]], 1, 0),IF('차트 정리 표'!$J$26=표메인[게임몰입도
청각적 효과],1,0)),1,0)</f>
        <v>0</v>
      </c>
      <c r="U45" s="34">
        <f>IF(AND(IF('차트 정리 표'!$K$25 = 표메인[[#This Row],[연령대]], 1, 0),IF('차트 정리 표'!$J$27=표메인[게임몰입도
청각적 효과],1,0)),1,0)</f>
        <v>0</v>
      </c>
      <c r="V45" s="34">
        <f>IF(AND(IF('차트 정리 표'!$K$25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표'!$K$2 = 표메인[[#This Row],[연령대]], 1, 0),IF(COUNT(표장르정리[[#This Row],[RPG]]),1,0)), 1, 0)</f>
        <v>0</v>
      </c>
      <c r="B46" s="3">
        <f>IF(AND(IF('차트 정리 표'!$K$2 = 표메인[[#This Row],[연령대]], 1, 0),IF(COUNT(표장르정리[[#This Row],[AOS]]),1,0)),1,0)</f>
        <v>0</v>
      </c>
      <c r="C46" s="3">
        <f>IF(AND(IF('차트 정리 표'!$K$2 = 표메인[[#This Row],[연령대]], 1, 0),IF(COUNT(표장르정리[[#This Row],[FPS]]),1,0)),1,0)</f>
        <v>0</v>
      </c>
      <c r="D46" s="3">
        <f>IF(AND(IF('차트 정리 표'!$K$2 = 표메인[[#This Row],[연령대]], 1, 0),IF(COUNT(표장르정리[[#This Row],[CCG]]),1,0)),1,0)</f>
        <v>0</v>
      </c>
      <c r="E46" s="3">
        <f>IF(AND(IF('차트 정리 표'!$K$2 = 표메인[[#This Row],[연령대]], 1, 0),IF(COUNT(표장르정리[[#This Row],[Roguelike]]),1,0)),1,0)</f>
        <v>0</v>
      </c>
      <c r="F46" s="3">
        <f>IF(AND(IF('차트 정리 표'!$K$2 = 표메인[[#This Row],[연령대]], 1, 0),IF(COUNT(표장르정리[[#This Row],[Soulslike]]),1,0)),1,0)</f>
        <v>0</v>
      </c>
      <c r="G46" s="3">
        <f>IF(AND(IF('차트 정리 표'!$K$2 = 표메인[[#This Row],[연령대]], 1, 0),IF(COUNT(표장르정리[[#This Row],[Rhythm]]),1,0)),1,0)</f>
        <v>0</v>
      </c>
      <c r="H46" s="3">
        <f>IF(AND(IF('차트 정리 표'!$K$2 = 표메인[[#This Row],[연령대]], 1, 0),IF(COUNT(표장르정리[[#This Row],[Racing]]),1,0)),1,0)</f>
        <v>0</v>
      </c>
      <c r="I46" s="3">
        <f>IF(AND(IF('차트 정리 표'!$K$2 = 표메인[[#This Row],[연령대]], 1, 0),IF(COUNT(표장르정리[[#This Row],[Sport]]),1,0)),1,0)</f>
        <v>0</v>
      </c>
      <c r="J46" s="3">
        <f>IF(AND(IF('차트 정리 표'!$K$2 = 표메인[[#This Row],[연령대]], 1, 0),IF(COUNT(표장르정리[[#This Row],[Stealth]]),1,0)),1,0)</f>
        <v>0</v>
      </c>
      <c r="K46" s="3">
        <f>IF(AND(IF('차트 정리 표'!$K$2 = 표메인[[#This Row],[연령대]], 1, 0),IF(COUNT(표장르정리[[#This Row],[Strategy]]),1,0)),1,0)</f>
        <v>0</v>
      </c>
      <c r="L46" s="3">
        <f>IF(AND(IF('차트 정리 표'!$K$2 = 표메인[[#This Row],[연령대]], 1, 0),IF(COUNT(표장르정리[[#This Row],[Puzzle]]),1,0)),1,0)</f>
        <v>0</v>
      </c>
      <c r="M46" s="3">
        <f>IF(AND(IF('차트 정리 표'!$K$2 = 표메인[[#This Row],[연령대]], 1, 0),IF(COUNT(표장르정리[[#This Row],[Board]]),1,0)),1,0)</f>
        <v>0</v>
      </c>
      <c r="N46" s="3">
        <f>IF(AND(IF('차트 정리 표'!$K$2 = 표메인[[#This Row],[연령대]], 1, 0),IF(COUNT(표장르정리[[#This Row],[Arcade]]),1,0)),1,0)</f>
        <v>0</v>
      </c>
      <c r="O46" s="3">
        <f>IF(AND(IF('차트 정리 표'!$K$2 = 표메인[[#This Row],[연령대]], 1, 0),IF(COUNT(표장르정리[[#This Row],[Simulation]]),1,0)),1,0)</f>
        <v>0</v>
      </c>
      <c r="P46" s="34">
        <f>IF(AND(IF('차트 정리 표'!$K$19 = 표메인[[#This Row],[연령대]], 1, 0),IF('차트 정리 표'!$J$20=표메인[[#This Row],[타격감
시각적 효과]],1,0)),1,0)</f>
        <v>0</v>
      </c>
      <c r="Q46" s="34">
        <f>IF(AND(IF('차트 정리 표'!$K$19 = 표메인[[#This Row],[연령대]], 1, 0),IF('차트 정리 표'!$J$21=표메인[[#This Row],[타격감
시각적 효과]],1,0)),1,0)</f>
        <v>0</v>
      </c>
      <c r="R46" s="34">
        <f>IF(AND(IF('차트 정리 표'!$K$19 = 표메인[[#This Row],[연령대]], 1, 0),IF('차트 정리 표'!$J$22=표메인[[#This Row],[타격감
시각적 효과]],1,0)),1,0)</f>
        <v>0</v>
      </c>
      <c r="S46" s="34">
        <f>IF(AND(IF('차트 정리 표'!$K$19 = 표메인[[#This Row],[연령대]], 1, 0),IF('차트 정리 표'!$J$23=표메인[[#This Row],[타격감
시각적 효과]],1,0)),1,0)</f>
        <v>0</v>
      </c>
      <c r="T46" s="34">
        <f>IF(AND(IF('차트 정리 표'!$K$25 = 표메인[[#This Row],[연령대]], 1, 0),IF('차트 정리 표'!$J$26=표메인[게임몰입도
청각적 효과],1,0)),1,0)</f>
        <v>0</v>
      </c>
      <c r="U46" s="34">
        <f>IF(AND(IF('차트 정리 표'!$K$25 = 표메인[[#This Row],[연령대]], 1, 0),IF('차트 정리 표'!$J$27=표메인[게임몰입도
청각적 효과],1,0)),1,0)</f>
        <v>0</v>
      </c>
      <c r="V46" s="34">
        <f>IF(AND(IF('차트 정리 표'!$K$25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표'!$K$2 = 표메인[[#This Row],[연령대]], 1, 0),IF(COUNT(표장르정리[[#This Row],[RPG]]),1,0)), 1, 0)</f>
        <v>0</v>
      </c>
      <c r="B47" s="3">
        <f>IF(AND(IF('차트 정리 표'!$K$2 = 표메인[[#This Row],[연령대]], 1, 0),IF(COUNT(표장르정리[[#This Row],[AOS]]),1,0)),1,0)</f>
        <v>0</v>
      </c>
      <c r="C47" s="3">
        <f>IF(AND(IF('차트 정리 표'!$K$2 = 표메인[[#This Row],[연령대]], 1, 0),IF(COUNT(표장르정리[[#This Row],[FPS]]),1,0)),1,0)</f>
        <v>0</v>
      </c>
      <c r="D47" s="3">
        <f>IF(AND(IF('차트 정리 표'!$K$2 = 표메인[[#This Row],[연령대]], 1, 0),IF(COUNT(표장르정리[[#This Row],[CCG]]),1,0)),1,0)</f>
        <v>0</v>
      </c>
      <c r="E47" s="3">
        <f>IF(AND(IF('차트 정리 표'!$K$2 = 표메인[[#This Row],[연령대]], 1, 0),IF(COUNT(표장르정리[[#This Row],[Roguelike]]),1,0)),1,0)</f>
        <v>0</v>
      </c>
      <c r="F47" s="3">
        <f>IF(AND(IF('차트 정리 표'!$K$2 = 표메인[[#This Row],[연령대]], 1, 0),IF(COUNT(표장르정리[[#This Row],[Soulslike]]),1,0)),1,0)</f>
        <v>0</v>
      </c>
      <c r="G47" s="3">
        <f>IF(AND(IF('차트 정리 표'!$K$2 = 표메인[[#This Row],[연령대]], 1, 0),IF(COUNT(표장르정리[[#This Row],[Rhythm]]),1,0)),1,0)</f>
        <v>0</v>
      </c>
      <c r="H47" s="3">
        <f>IF(AND(IF('차트 정리 표'!$K$2 = 표메인[[#This Row],[연령대]], 1, 0),IF(COUNT(표장르정리[[#This Row],[Racing]]),1,0)),1,0)</f>
        <v>0</v>
      </c>
      <c r="I47" s="3">
        <f>IF(AND(IF('차트 정리 표'!$K$2 = 표메인[[#This Row],[연령대]], 1, 0),IF(COUNT(표장르정리[[#This Row],[Sport]]),1,0)),1,0)</f>
        <v>0</v>
      </c>
      <c r="J47" s="3">
        <f>IF(AND(IF('차트 정리 표'!$K$2 = 표메인[[#This Row],[연령대]], 1, 0),IF(COUNT(표장르정리[[#This Row],[Stealth]]),1,0)),1,0)</f>
        <v>0</v>
      </c>
      <c r="K47" s="3">
        <f>IF(AND(IF('차트 정리 표'!$K$2 = 표메인[[#This Row],[연령대]], 1, 0),IF(COUNT(표장르정리[[#This Row],[Strategy]]),1,0)),1,0)</f>
        <v>0</v>
      </c>
      <c r="L47" s="3">
        <f>IF(AND(IF('차트 정리 표'!$K$2 = 표메인[[#This Row],[연령대]], 1, 0),IF(COUNT(표장르정리[[#This Row],[Puzzle]]),1,0)),1,0)</f>
        <v>0</v>
      </c>
      <c r="M47" s="3">
        <f>IF(AND(IF('차트 정리 표'!$K$2 = 표메인[[#This Row],[연령대]], 1, 0),IF(COUNT(표장르정리[[#This Row],[Board]]),1,0)),1,0)</f>
        <v>0</v>
      </c>
      <c r="N47" s="3">
        <f>IF(AND(IF('차트 정리 표'!$K$2 = 표메인[[#This Row],[연령대]], 1, 0),IF(COUNT(표장르정리[[#This Row],[Arcade]]),1,0)),1,0)</f>
        <v>0</v>
      </c>
      <c r="O47" s="3">
        <f>IF(AND(IF('차트 정리 표'!$K$2 = 표메인[[#This Row],[연령대]], 1, 0),IF(COUNT(표장르정리[[#This Row],[Simulation]]),1,0)),1,0)</f>
        <v>0</v>
      </c>
      <c r="P47" s="34">
        <f>IF(AND(IF('차트 정리 표'!$K$19 = 표메인[[#This Row],[연령대]], 1, 0),IF('차트 정리 표'!$J$20=표메인[[#This Row],[타격감
시각적 효과]],1,0)),1,0)</f>
        <v>0</v>
      </c>
      <c r="Q47" s="34">
        <f>IF(AND(IF('차트 정리 표'!$K$19 = 표메인[[#This Row],[연령대]], 1, 0),IF('차트 정리 표'!$J$21=표메인[[#This Row],[타격감
시각적 효과]],1,0)),1,0)</f>
        <v>0</v>
      </c>
      <c r="R47" s="34">
        <f>IF(AND(IF('차트 정리 표'!$K$19 = 표메인[[#This Row],[연령대]], 1, 0),IF('차트 정리 표'!$J$22=표메인[[#This Row],[타격감
시각적 효과]],1,0)),1,0)</f>
        <v>0</v>
      </c>
      <c r="S47" s="34">
        <f>IF(AND(IF('차트 정리 표'!$K$19 = 표메인[[#This Row],[연령대]], 1, 0),IF('차트 정리 표'!$J$23=표메인[[#This Row],[타격감
시각적 효과]],1,0)),1,0)</f>
        <v>0</v>
      </c>
      <c r="T47" s="34">
        <f>IF(AND(IF('차트 정리 표'!$K$25 = 표메인[[#This Row],[연령대]], 1, 0),IF('차트 정리 표'!$J$26=표메인[게임몰입도
청각적 효과],1,0)),1,0)</f>
        <v>0</v>
      </c>
      <c r="U47" s="34">
        <f>IF(AND(IF('차트 정리 표'!$K$25 = 표메인[[#This Row],[연령대]], 1, 0),IF('차트 정리 표'!$J$27=표메인[게임몰입도
청각적 효과],1,0)),1,0)</f>
        <v>0</v>
      </c>
      <c r="V47" s="34">
        <f>IF(AND(IF('차트 정리 표'!$K$25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표'!$K$2 = 표메인[[#This Row],[연령대]], 1, 0),IF(COUNT(표장르정리[[#This Row],[RPG]]),1,0)), 1, 0)</f>
        <v>0</v>
      </c>
      <c r="B48" s="3">
        <f>IF(AND(IF('차트 정리 표'!$K$2 = 표메인[[#This Row],[연령대]], 1, 0),IF(COUNT(표장르정리[[#This Row],[AOS]]),1,0)),1,0)</f>
        <v>0</v>
      </c>
      <c r="C48" s="3">
        <f>IF(AND(IF('차트 정리 표'!$K$2 = 표메인[[#This Row],[연령대]], 1, 0),IF(COUNT(표장르정리[[#This Row],[FPS]]),1,0)),1,0)</f>
        <v>0</v>
      </c>
      <c r="D48" s="3">
        <f>IF(AND(IF('차트 정리 표'!$K$2 = 표메인[[#This Row],[연령대]], 1, 0),IF(COUNT(표장르정리[[#This Row],[CCG]]),1,0)),1,0)</f>
        <v>0</v>
      </c>
      <c r="E48" s="3">
        <f>IF(AND(IF('차트 정리 표'!$K$2 = 표메인[[#This Row],[연령대]], 1, 0),IF(COUNT(표장르정리[[#This Row],[Roguelike]]),1,0)),1,0)</f>
        <v>0</v>
      </c>
      <c r="F48" s="3">
        <f>IF(AND(IF('차트 정리 표'!$K$2 = 표메인[[#This Row],[연령대]], 1, 0),IF(COUNT(표장르정리[[#This Row],[Soulslike]]),1,0)),1,0)</f>
        <v>0</v>
      </c>
      <c r="G48" s="3">
        <f>IF(AND(IF('차트 정리 표'!$K$2 = 표메인[[#This Row],[연령대]], 1, 0),IF(COUNT(표장르정리[[#This Row],[Rhythm]]),1,0)),1,0)</f>
        <v>0</v>
      </c>
      <c r="H48" s="3">
        <f>IF(AND(IF('차트 정리 표'!$K$2 = 표메인[[#This Row],[연령대]], 1, 0),IF(COUNT(표장르정리[[#This Row],[Racing]]),1,0)),1,0)</f>
        <v>0</v>
      </c>
      <c r="I48" s="3">
        <f>IF(AND(IF('차트 정리 표'!$K$2 = 표메인[[#This Row],[연령대]], 1, 0),IF(COUNT(표장르정리[[#This Row],[Sport]]),1,0)),1,0)</f>
        <v>0</v>
      </c>
      <c r="J48" s="3">
        <f>IF(AND(IF('차트 정리 표'!$K$2 = 표메인[[#This Row],[연령대]], 1, 0),IF(COUNT(표장르정리[[#This Row],[Stealth]]),1,0)),1,0)</f>
        <v>0</v>
      </c>
      <c r="K48" s="3">
        <f>IF(AND(IF('차트 정리 표'!$K$2 = 표메인[[#This Row],[연령대]], 1, 0),IF(COUNT(표장르정리[[#This Row],[Strategy]]),1,0)),1,0)</f>
        <v>0</v>
      </c>
      <c r="L48" s="3">
        <f>IF(AND(IF('차트 정리 표'!$K$2 = 표메인[[#This Row],[연령대]], 1, 0),IF(COUNT(표장르정리[[#This Row],[Puzzle]]),1,0)),1,0)</f>
        <v>0</v>
      </c>
      <c r="M48" s="3">
        <f>IF(AND(IF('차트 정리 표'!$K$2 = 표메인[[#This Row],[연령대]], 1, 0),IF(COUNT(표장르정리[[#This Row],[Board]]),1,0)),1,0)</f>
        <v>0</v>
      </c>
      <c r="N48" s="3">
        <f>IF(AND(IF('차트 정리 표'!$K$2 = 표메인[[#This Row],[연령대]], 1, 0),IF(COUNT(표장르정리[[#This Row],[Arcade]]),1,0)),1,0)</f>
        <v>0</v>
      </c>
      <c r="O48" s="3">
        <f>IF(AND(IF('차트 정리 표'!$K$2 = 표메인[[#This Row],[연령대]], 1, 0),IF(COUNT(표장르정리[[#This Row],[Simulation]]),1,0)),1,0)</f>
        <v>0</v>
      </c>
      <c r="P48" s="34">
        <f>IF(AND(IF('차트 정리 표'!$K$19 = 표메인[[#This Row],[연령대]], 1, 0),IF('차트 정리 표'!$J$20=표메인[[#This Row],[타격감
시각적 효과]],1,0)),1,0)</f>
        <v>0</v>
      </c>
      <c r="Q48" s="34">
        <f>IF(AND(IF('차트 정리 표'!$K$19 = 표메인[[#This Row],[연령대]], 1, 0),IF('차트 정리 표'!$J$21=표메인[[#This Row],[타격감
시각적 효과]],1,0)),1,0)</f>
        <v>0</v>
      </c>
      <c r="R48" s="34">
        <f>IF(AND(IF('차트 정리 표'!$K$19 = 표메인[[#This Row],[연령대]], 1, 0),IF('차트 정리 표'!$J$22=표메인[[#This Row],[타격감
시각적 효과]],1,0)),1,0)</f>
        <v>0</v>
      </c>
      <c r="S48" s="34">
        <f>IF(AND(IF('차트 정리 표'!$K$19 = 표메인[[#This Row],[연령대]], 1, 0),IF('차트 정리 표'!$J$23=표메인[[#This Row],[타격감
시각적 효과]],1,0)),1,0)</f>
        <v>0</v>
      </c>
      <c r="T48" s="34">
        <f>IF(AND(IF('차트 정리 표'!$K$25 = 표메인[[#This Row],[연령대]], 1, 0),IF('차트 정리 표'!$J$26=표메인[게임몰입도
청각적 효과],1,0)),1,0)</f>
        <v>0</v>
      </c>
      <c r="U48" s="34">
        <f>IF(AND(IF('차트 정리 표'!$K$25 = 표메인[[#This Row],[연령대]], 1, 0),IF('차트 정리 표'!$J$27=표메인[게임몰입도
청각적 효과],1,0)),1,0)</f>
        <v>0</v>
      </c>
      <c r="V48" s="34">
        <f>IF(AND(IF('차트 정리 표'!$K$25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표'!$K$2 = 표메인[[#This Row],[연령대]], 1, 0),IF(COUNT(표장르정리[[#This Row],[RPG]]),1,0)), 1, 0)</f>
        <v>0</v>
      </c>
      <c r="B49" s="3">
        <f>IF(AND(IF('차트 정리 표'!$K$2 = 표메인[[#This Row],[연령대]], 1, 0),IF(COUNT(표장르정리[[#This Row],[AOS]]),1,0)),1,0)</f>
        <v>0</v>
      </c>
      <c r="C49" s="3">
        <f>IF(AND(IF('차트 정리 표'!$K$2 = 표메인[[#This Row],[연령대]], 1, 0),IF(COUNT(표장르정리[[#This Row],[FPS]]),1,0)),1,0)</f>
        <v>0</v>
      </c>
      <c r="D49" s="3">
        <f>IF(AND(IF('차트 정리 표'!$K$2 = 표메인[[#This Row],[연령대]], 1, 0),IF(COUNT(표장르정리[[#This Row],[CCG]]),1,0)),1,0)</f>
        <v>0</v>
      </c>
      <c r="E49" s="3">
        <f>IF(AND(IF('차트 정리 표'!$K$2 = 표메인[[#This Row],[연령대]], 1, 0),IF(COUNT(표장르정리[[#This Row],[Roguelike]]),1,0)),1,0)</f>
        <v>0</v>
      </c>
      <c r="F49" s="3">
        <f>IF(AND(IF('차트 정리 표'!$K$2 = 표메인[[#This Row],[연령대]], 1, 0),IF(COUNT(표장르정리[[#This Row],[Soulslike]]),1,0)),1,0)</f>
        <v>0</v>
      </c>
      <c r="G49" s="3">
        <f>IF(AND(IF('차트 정리 표'!$K$2 = 표메인[[#This Row],[연령대]], 1, 0),IF(COUNT(표장르정리[[#This Row],[Rhythm]]),1,0)),1,0)</f>
        <v>0</v>
      </c>
      <c r="H49" s="3">
        <f>IF(AND(IF('차트 정리 표'!$K$2 = 표메인[[#This Row],[연령대]], 1, 0),IF(COUNT(표장르정리[[#This Row],[Racing]]),1,0)),1,0)</f>
        <v>0</v>
      </c>
      <c r="I49" s="3">
        <f>IF(AND(IF('차트 정리 표'!$K$2 = 표메인[[#This Row],[연령대]], 1, 0),IF(COUNT(표장르정리[[#This Row],[Sport]]),1,0)),1,0)</f>
        <v>0</v>
      </c>
      <c r="J49" s="3">
        <f>IF(AND(IF('차트 정리 표'!$K$2 = 표메인[[#This Row],[연령대]], 1, 0),IF(COUNT(표장르정리[[#This Row],[Stealth]]),1,0)),1,0)</f>
        <v>0</v>
      </c>
      <c r="K49" s="3">
        <f>IF(AND(IF('차트 정리 표'!$K$2 = 표메인[[#This Row],[연령대]], 1, 0),IF(COUNT(표장르정리[[#This Row],[Strategy]]),1,0)),1,0)</f>
        <v>0</v>
      </c>
      <c r="L49" s="3">
        <f>IF(AND(IF('차트 정리 표'!$K$2 = 표메인[[#This Row],[연령대]], 1, 0),IF(COUNT(표장르정리[[#This Row],[Puzzle]]),1,0)),1,0)</f>
        <v>0</v>
      </c>
      <c r="M49" s="3">
        <f>IF(AND(IF('차트 정리 표'!$K$2 = 표메인[[#This Row],[연령대]], 1, 0),IF(COUNT(표장르정리[[#This Row],[Board]]),1,0)),1,0)</f>
        <v>0</v>
      </c>
      <c r="N49" s="3">
        <f>IF(AND(IF('차트 정리 표'!$K$2 = 표메인[[#This Row],[연령대]], 1, 0),IF(COUNT(표장르정리[[#This Row],[Arcade]]),1,0)),1,0)</f>
        <v>0</v>
      </c>
      <c r="O49" s="3">
        <f>IF(AND(IF('차트 정리 표'!$K$2 = 표메인[[#This Row],[연령대]], 1, 0),IF(COUNT(표장르정리[[#This Row],[Simulation]]),1,0)),1,0)</f>
        <v>0</v>
      </c>
      <c r="P49" s="34">
        <f>IF(AND(IF('차트 정리 표'!$K$19 = 표메인[[#This Row],[연령대]], 1, 0),IF('차트 정리 표'!$J$20=표메인[[#This Row],[타격감
시각적 효과]],1,0)),1,0)</f>
        <v>0</v>
      </c>
      <c r="Q49" s="34">
        <f>IF(AND(IF('차트 정리 표'!$K$19 = 표메인[[#This Row],[연령대]], 1, 0),IF('차트 정리 표'!$J$21=표메인[[#This Row],[타격감
시각적 효과]],1,0)),1,0)</f>
        <v>0</v>
      </c>
      <c r="R49" s="34">
        <f>IF(AND(IF('차트 정리 표'!$K$19 = 표메인[[#This Row],[연령대]], 1, 0),IF('차트 정리 표'!$J$22=표메인[[#This Row],[타격감
시각적 효과]],1,0)),1,0)</f>
        <v>0</v>
      </c>
      <c r="S49" s="34">
        <f>IF(AND(IF('차트 정리 표'!$K$19 = 표메인[[#This Row],[연령대]], 1, 0),IF('차트 정리 표'!$J$23=표메인[[#This Row],[타격감
시각적 효과]],1,0)),1,0)</f>
        <v>0</v>
      </c>
      <c r="T49" s="34">
        <f>IF(AND(IF('차트 정리 표'!$K$25 = 표메인[[#This Row],[연령대]], 1, 0),IF('차트 정리 표'!$J$26=표메인[게임몰입도
청각적 효과],1,0)),1,0)</f>
        <v>0</v>
      </c>
      <c r="U49" s="34">
        <f>IF(AND(IF('차트 정리 표'!$K$25 = 표메인[[#This Row],[연령대]], 1, 0),IF('차트 정리 표'!$J$27=표메인[게임몰입도
청각적 효과],1,0)),1,0)</f>
        <v>0</v>
      </c>
      <c r="V49" s="34">
        <f>IF(AND(IF('차트 정리 표'!$K$25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표'!$K$2 = 표메인[[#This Row],[연령대]], 1, 0),IF(COUNT(표장르정리[[#This Row],[RPG]]),1,0)), 1, 0)</f>
        <v>0</v>
      </c>
      <c r="B50" s="3">
        <f>IF(AND(IF('차트 정리 표'!$K$2 = 표메인[[#This Row],[연령대]], 1, 0),IF(COUNT(표장르정리[[#This Row],[AOS]]),1,0)),1,0)</f>
        <v>0</v>
      </c>
      <c r="C50" s="3">
        <f>IF(AND(IF('차트 정리 표'!$K$2 = 표메인[[#This Row],[연령대]], 1, 0),IF(COUNT(표장르정리[[#This Row],[FPS]]),1,0)),1,0)</f>
        <v>0</v>
      </c>
      <c r="D50" s="3">
        <f>IF(AND(IF('차트 정리 표'!$K$2 = 표메인[[#This Row],[연령대]], 1, 0),IF(COUNT(표장르정리[[#This Row],[CCG]]),1,0)),1,0)</f>
        <v>0</v>
      </c>
      <c r="E50" s="3">
        <f>IF(AND(IF('차트 정리 표'!$K$2 = 표메인[[#This Row],[연령대]], 1, 0),IF(COUNT(표장르정리[[#This Row],[Roguelike]]),1,0)),1,0)</f>
        <v>0</v>
      </c>
      <c r="F50" s="3">
        <f>IF(AND(IF('차트 정리 표'!$K$2 = 표메인[[#This Row],[연령대]], 1, 0),IF(COUNT(표장르정리[[#This Row],[Soulslike]]),1,0)),1,0)</f>
        <v>0</v>
      </c>
      <c r="G50" s="3">
        <f>IF(AND(IF('차트 정리 표'!$K$2 = 표메인[[#This Row],[연령대]], 1, 0),IF(COUNT(표장르정리[[#This Row],[Rhythm]]),1,0)),1,0)</f>
        <v>0</v>
      </c>
      <c r="H50" s="3">
        <f>IF(AND(IF('차트 정리 표'!$K$2 = 표메인[[#This Row],[연령대]], 1, 0),IF(COUNT(표장르정리[[#This Row],[Racing]]),1,0)),1,0)</f>
        <v>0</v>
      </c>
      <c r="I50" s="3">
        <f>IF(AND(IF('차트 정리 표'!$K$2 = 표메인[[#This Row],[연령대]], 1, 0),IF(COUNT(표장르정리[[#This Row],[Sport]]),1,0)),1,0)</f>
        <v>0</v>
      </c>
      <c r="J50" s="3">
        <f>IF(AND(IF('차트 정리 표'!$K$2 = 표메인[[#This Row],[연령대]], 1, 0),IF(COUNT(표장르정리[[#This Row],[Stealth]]),1,0)),1,0)</f>
        <v>0</v>
      </c>
      <c r="K50" s="3">
        <f>IF(AND(IF('차트 정리 표'!$K$2 = 표메인[[#This Row],[연령대]], 1, 0),IF(COUNT(표장르정리[[#This Row],[Strategy]]),1,0)),1,0)</f>
        <v>0</v>
      </c>
      <c r="L50" s="3">
        <f>IF(AND(IF('차트 정리 표'!$K$2 = 표메인[[#This Row],[연령대]], 1, 0),IF(COUNT(표장르정리[[#This Row],[Puzzle]]),1,0)),1,0)</f>
        <v>0</v>
      </c>
      <c r="M50" s="3">
        <f>IF(AND(IF('차트 정리 표'!$K$2 = 표메인[[#This Row],[연령대]], 1, 0),IF(COUNT(표장르정리[[#This Row],[Board]]),1,0)),1,0)</f>
        <v>0</v>
      </c>
      <c r="N50" s="3">
        <f>IF(AND(IF('차트 정리 표'!$K$2 = 표메인[[#This Row],[연령대]], 1, 0),IF(COUNT(표장르정리[[#This Row],[Arcade]]),1,0)),1,0)</f>
        <v>0</v>
      </c>
      <c r="O50" s="3">
        <f>IF(AND(IF('차트 정리 표'!$K$2 = 표메인[[#This Row],[연령대]], 1, 0),IF(COUNT(표장르정리[[#This Row],[Simulation]]),1,0)),1,0)</f>
        <v>0</v>
      </c>
      <c r="P50" s="34">
        <f>IF(AND(IF('차트 정리 표'!$K$19 = 표메인[[#This Row],[연령대]], 1, 0),IF('차트 정리 표'!$J$20=표메인[[#This Row],[타격감
시각적 효과]],1,0)),1,0)</f>
        <v>0</v>
      </c>
      <c r="Q50" s="34">
        <f>IF(AND(IF('차트 정리 표'!$K$19 = 표메인[[#This Row],[연령대]], 1, 0),IF('차트 정리 표'!$J$21=표메인[[#This Row],[타격감
시각적 효과]],1,0)),1,0)</f>
        <v>0</v>
      </c>
      <c r="R50" s="34">
        <f>IF(AND(IF('차트 정리 표'!$K$19 = 표메인[[#This Row],[연령대]], 1, 0),IF('차트 정리 표'!$J$22=표메인[[#This Row],[타격감
시각적 효과]],1,0)),1,0)</f>
        <v>0</v>
      </c>
      <c r="S50" s="34">
        <f>IF(AND(IF('차트 정리 표'!$K$19 = 표메인[[#This Row],[연령대]], 1, 0),IF('차트 정리 표'!$J$23=표메인[[#This Row],[타격감
시각적 효과]],1,0)),1,0)</f>
        <v>0</v>
      </c>
      <c r="T50" s="34">
        <f>IF(AND(IF('차트 정리 표'!$K$25 = 표메인[[#This Row],[연령대]], 1, 0),IF('차트 정리 표'!$J$26=표메인[게임몰입도
청각적 효과],1,0)),1,0)</f>
        <v>0</v>
      </c>
      <c r="U50" s="34">
        <f>IF(AND(IF('차트 정리 표'!$K$25 = 표메인[[#This Row],[연령대]], 1, 0),IF('차트 정리 표'!$J$27=표메인[게임몰입도
청각적 효과],1,0)),1,0)</f>
        <v>0</v>
      </c>
      <c r="V50" s="34">
        <f>IF(AND(IF('차트 정리 표'!$K$25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표'!$K$2 = 표메인[[#This Row],[연령대]], 1, 0),IF(COUNT(표장르정리[[#This Row],[RPG]]),1,0)), 1, 0)</f>
        <v>0</v>
      </c>
      <c r="B51" s="3">
        <f>IF(AND(IF('차트 정리 표'!$K$2 = 표메인[[#This Row],[연령대]], 1, 0),IF(COUNT(표장르정리[[#This Row],[AOS]]),1,0)),1,0)</f>
        <v>0</v>
      </c>
      <c r="C51" s="3">
        <f>IF(AND(IF('차트 정리 표'!$K$2 = 표메인[[#This Row],[연령대]], 1, 0),IF(COUNT(표장르정리[[#This Row],[FPS]]),1,0)),1,0)</f>
        <v>0</v>
      </c>
      <c r="D51" s="3">
        <f>IF(AND(IF('차트 정리 표'!$K$2 = 표메인[[#This Row],[연령대]], 1, 0),IF(COUNT(표장르정리[[#This Row],[CCG]]),1,0)),1,0)</f>
        <v>0</v>
      </c>
      <c r="E51" s="3">
        <f>IF(AND(IF('차트 정리 표'!$K$2 = 표메인[[#This Row],[연령대]], 1, 0),IF(COUNT(표장르정리[[#This Row],[Roguelike]]),1,0)),1,0)</f>
        <v>0</v>
      </c>
      <c r="F51" s="3">
        <f>IF(AND(IF('차트 정리 표'!$K$2 = 표메인[[#This Row],[연령대]], 1, 0),IF(COUNT(표장르정리[[#This Row],[Soulslike]]),1,0)),1,0)</f>
        <v>0</v>
      </c>
      <c r="G51" s="3">
        <f>IF(AND(IF('차트 정리 표'!$K$2 = 표메인[[#This Row],[연령대]], 1, 0),IF(COUNT(표장르정리[[#This Row],[Rhythm]]),1,0)),1,0)</f>
        <v>0</v>
      </c>
      <c r="H51" s="3">
        <f>IF(AND(IF('차트 정리 표'!$K$2 = 표메인[[#This Row],[연령대]], 1, 0),IF(COUNT(표장르정리[[#This Row],[Racing]]),1,0)),1,0)</f>
        <v>0</v>
      </c>
      <c r="I51" s="3">
        <f>IF(AND(IF('차트 정리 표'!$K$2 = 표메인[[#This Row],[연령대]], 1, 0),IF(COUNT(표장르정리[[#This Row],[Sport]]),1,0)),1,0)</f>
        <v>0</v>
      </c>
      <c r="J51" s="3">
        <f>IF(AND(IF('차트 정리 표'!$K$2 = 표메인[[#This Row],[연령대]], 1, 0),IF(COUNT(표장르정리[[#This Row],[Stealth]]),1,0)),1,0)</f>
        <v>0</v>
      </c>
      <c r="K51" s="3">
        <f>IF(AND(IF('차트 정리 표'!$K$2 = 표메인[[#This Row],[연령대]], 1, 0),IF(COUNT(표장르정리[[#This Row],[Strategy]]),1,0)),1,0)</f>
        <v>0</v>
      </c>
      <c r="L51" s="3">
        <f>IF(AND(IF('차트 정리 표'!$K$2 = 표메인[[#This Row],[연령대]], 1, 0),IF(COUNT(표장르정리[[#This Row],[Puzzle]]),1,0)),1,0)</f>
        <v>0</v>
      </c>
      <c r="M51" s="3">
        <f>IF(AND(IF('차트 정리 표'!$K$2 = 표메인[[#This Row],[연령대]], 1, 0),IF(COUNT(표장르정리[[#This Row],[Board]]),1,0)),1,0)</f>
        <v>0</v>
      </c>
      <c r="N51" s="3">
        <f>IF(AND(IF('차트 정리 표'!$K$2 = 표메인[[#This Row],[연령대]], 1, 0),IF(COUNT(표장르정리[[#This Row],[Arcade]]),1,0)),1,0)</f>
        <v>0</v>
      </c>
      <c r="O51" s="3">
        <f>IF(AND(IF('차트 정리 표'!$K$2 = 표메인[[#This Row],[연령대]], 1, 0),IF(COUNT(표장르정리[[#This Row],[Simulation]]),1,0)),1,0)</f>
        <v>0</v>
      </c>
      <c r="P51" s="34">
        <f>IF(AND(IF('차트 정리 표'!$K$19 = 표메인[[#This Row],[연령대]], 1, 0),IF('차트 정리 표'!$J$20=표메인[[#This Row],[타격감
시각적 효과]],1,0)),1,0)</f>
        <v>0</v>
      </c>
      <c r="Q51" s="34">
        <f>IF(AND(IF('차트 정리 표'!$K$19 = 표메인[[#This Row],[연령대]], 1, 0),IF('차트 정리 표'!$J$21=표메인[[#This Row],[타격감
시각적 효과]],1,0)),1,0)</f>
        <v>0</v>
      </c>
      <c r="R51" s="34">
        <f>IF(AND(IF('차트 정리 표'!$K$19 = 표메인[[#This Row],[연령대]], 1, 0),IF('차트 정리 표'!$J$22=표메인[[#This Row],[타격감
시각적 효과]],1,0)),1,0)</f>
        <v>0</v>
      </c>
      <c r="S51" s="34">
        <f>IF(AND(IF('차트 정리 표'!$K$19 = 표메인[[#This Row],[연령대]], 1, 0),IF('차트 정리 표'!$J$23=표메인[[#This Row],[타격감
시각적 효과]],1,0)),1,0)</f>
        <v>0</v>
      </c>
      <c r="T51" s="34">
        <f>IF(AND(IF('차트 정리 표'!$K$25 = 표메인[[#This Row],[연령대]], 1, 0),IF('차트 정리 표'!$J$26=표메인[게임몰입도
청각적 효과],1,0)),1,0)</f>
        <v>0</v>
      </c>
      <c r="U51" s="34">
        <f>IF(AND(IF('차트 정리 표'!$K$25 = 표메인[[#This Row],[연령대]], 1, 0),IF('차트 정리 표'!$J$27=표메인[게임몰입도
청각적 효과],1,0)),1,0)</f>
        <v>0</v>
      </c>
      <c r="V51" s="34">
        <f>IF(AND(IF('차트 정리 표'!$K$25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표'!$K$2 = 표메인[[#This Row],[연령대]], 1, 0),IF(COUNT(표장르정리[[#This Row],[RPG]]),1,0)), 1, 0)</f>
        <v>0</v>
      </c>
      <c r="B52" s="3">
        <f>IF(AND(IF('차트 정리 표'!$K$2 = 표메인[[#This Row],[연령대]], 1, 0),IF(COUNT(표장르정리[[#This Row],[AOS]]),1,0)),1,0)</f>
        <v>0</v>
      </c>
      <c r="C52" s="3">
        <f>IF(AND(IF('차트 정리 표'!$K$2 = 표메인[[#This Row],[연령대]], 1, 0),IF(COUNT(표장르정리[[#This Row],[FPS]]),1,0)),1,0)</f>
        <v>0</v>
      </c>
      <c r="D52" s="3">
        <f>IF(AND(IF('차트 정리 표'!$K$2 = 표메인[[#This Row],[연령대]], 1, 0),IF(COUNT(표장르정리[[#This Row],[CCG]]),1,0)),1,0)</f>
        <v>0</v>
      </c>
      <c r="E52" s="3">
        <f>IF(AND(IF('차트 정리 표'!$K$2 = 표메인[[#This Row],[연령대]], 1, 0),IF(COUNT(표장르정리[[#This Row],[Roguelike]]),1,0)),1,0)</f>
        <v>0</v>
      </c>
      <c r="F52" s="3">
        <f>IF(AND(IF('차트 정리 표'!$K$2 = 표메인[[#This Row],[연령대]], 1, 0),IF(COUNT(표장르정리[[#This Row],[Soulslike]]),1,0)),1,0)</f>
        <v>0</v>
      </c>
      <c r="G52" s="3">
        <f>IF(AND(IF('차트 정리 표'!$K$2 = 표메인[[#This Row],[연령대]], 1, 0),IF(COUNT(표장르정리[[#This Row],[Rhythm]]),1,0)),1,0)</f>
        <v>0</v>
      </c>
      <c r="H52" s="3">
        <f>IF(AND(IF('차트 정리 표'!$K$2 = 표메인[[#This Row],[연령대]], 1, 0),IF(COUNT(표장르정리[[#This Row],[Racing]]),1,0)),1,0)</f>
        <v>0</v>
      </c>
      <c r="I52" s="3">
        <f>IF(AND(IF('차트 정리 표'!$K$2 = 표메인[[#This Row],[연령대]], 1, 0),IF(COUNT(표장르정리[[#This Row],[Sport]]),1,0)),1,0)</f>
        <v>0</v>
      </c>
      <c r="J52" s="3">
        <f>IF(AND(IF('차트 정리 표'!$K$2 = 표메인[[#This Row],[연령대]], 1, 0),IF(COUNT(표장르정리[[#This Row],[Stealth]]),1,0)),1,0)</f>
        <v>0</v>
      </c>
      <c r="K52" s="3">
        <f>IF(AND(IF('차트 정리 표'!$K$2 = 표메인[[#This Row],[연령대]], 1, 0),IF(COUNT(표장르정리[[#This Row],[Strategy]]),1,0)),1,0)</f>
        <v>0</v>
      </c>
      <c r="L52" s="3">
        <f>IF(AND(IF('차트 정리 표'!$K$2 = 표메인[[#This Row],[연령대]], 1, 0),IF(COUNT(표장르정리[[#This Row],[Puzzle]]),1,0)),1,0)</f>
        <v>0</v>
      </c>
      <c r="M52" s="3">
        <f>IF(AND(IF('차트 정리 표'!$K$2 = 표메인[[#This Row],[연령대]], 1, 0),IF(COUNT(표장르정리[[#This Row],[Board]]),1,0)),1,0)</f>
        <v>0</v>
      </c>
      <c r="N52" s="3">
        <f>IF(AND(IF('차트 정리 표'!$K$2 = 표메인[[#This Row],[연령대]], 1, 0),IF(COUNT(표장르정리[[#This Row],[Arcade]]),1,0)),1,0)</f>
        <v>0</v>
      </c>
      <c r="O52" s="3">
        <f>IF(AND(IF('차트 정리 표'!$K$2 = 표메인[[#This Row],[연령대]], 1, 0),IF(COUNT(표장르정리[[#This Row],[Simulation]]),1,0)),1,0)</f>
        <v>0</v>
      </c>
      <c r="P52" s="34">
        <f>IF(AND(IF('차트 정리 표'!$K$19 = 표메인[[#This Row],[연령대]], 1, 0),IF('차트 정리 표'!$J$20=표메인[[#This Row],[타격감
시각적 효과]],1,0)),1,0)</f>
        <v>0</v>
      </c>
      <c r="Q52" s="34">
        <f>IF(AND(IF('차트 정리 표'!$K$19 = 표메인[[#This Row],[연령대]], 1, 0),IF('차트 정리 표'!$J$21=표메인[[#This Row],[타격감
시각적 효과]],1,0)),1,0)</f>
        <v>0</v>
      </c>
      <c r="R52" s="34">
        <f>IF(AND(IF('차트 정리 표'!$K$19 = 표메인[[#This Row],[연령대]], 1, 0),IF('차트 정리 표'!$J$22=표메인[[#This Row],[타격감
시각적 효과]],1,0)),1,0)</f>
        <v>0</v>
      </c>
      <c r="S52" s="34">
        <f>IF(AND(IF('차트 정리 표'!$K$19 = 표메인[[#This Row],[연령대]], 1, 0),IF('차트 정리 표'!$J$23=표메인[[#This Row],[타격감
시각적 효과]],1,0)),1,0)</f>
        <v>0</v>
      </c>
      <c r="T52" s="34">
        <f>IF(AND(IF('차트 정리 표'!$K$25 = 표메인[[#This Row],[연령대]], 1, 0),IF('차트 정리 표'!$J$26=표메인[게임몰입도
청각적 효과],1,0)),1,0)</f>
        <v>0</v>
      </c>
      <c r="U52" s="34">
        <f>IF(AND(IF('차트 정리 표'!$K$25 = 표메인[[#This Row],[연령대]], 1, 0),IF('차트 정리 표'!$J$27=표메인[게임몰입도
청각적 효과],1,0)),1,0)</f>
        <v>0</v>
      </c>
      <c r="V52" s="34">
        <f>IF(AND(IF('차트 정리 표'!$K$25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표'!$K$2 = 표메인[[#This Row],[연령대]], 1, 0),IF(COUNT(표장르정리[[#This Row],[RPG]]),1,0)), 1, 0)</f>
        <v>0</v>
      </c>
      <c r="B53" s="3">
        <f>IF(AND(IF('차트 정리 표'!$K$2 = 표메인[[#This Row],[연령대]], 1, 0),IF(COUNT(표장르정리[[#This Row],[AOS]]),1,0)),1,0)</f>
        <v>0</v>
      </c>
      <c r="C53" s="3">
        <f>IF(AND(IF('차트 정리 표'!$K$2 = 표메인[[#This Row],[연령대]], 1, 0),IF(COUNT(표장르정리[[#This Row],[FPS]]),1,0)),1,0)</f>
        <v>0</v>
      </c>
      <c r="D53" s="3">
        <f>IF(AND(IF('차트 정리 표'!$K$2 = 표메인[[#This Row],[연령대]], 1, 0),IF(COUNT(표장르정리[[#This Row],[CCG]]),1,0)),1,0)</f>
        <v>0</v>
      </c>
      <c r="E53" s="3">
        <f>IF(AND(IF('차트 정리 표'!$K$2 = 표메인[[#This Row],[연령대]], 1, 0),IF(COUNT(표장르정리[[#This Row],[Roguelike]]),1,0)),1,0)</f>
        <v>0</v>
      </c>
      <c r="F53" s="3">
        <f>IF(AND(IF('차트 정리 표'!$K$2 = 표메인[[#This Row],[연령대]], 1, 0),IF(COUNT(표장르정리[[#This Row],[Soulslike]]),1,0)),1,0)</f>
        <v>0</v>
      </c>
      <c r="G53" s="3">
        <f>IF(AND(IF('차트 정리 표'!$K$2 = 표메인[[#This Row],[연령대]], 1, 0),IF(COUNT(표장르정리[[#This Row],[Rhythm]]),1,0)),1,0)</f>
        <v>0</v>
      </c>
      <c r="H53" s="3">
        <f>IF(AND(IF('차트 정리 표'!$K$2 = 표메인[[#This Row],[연령대]], 1, 0),IF(COUNT(표장르정리[[#This Row],[Racing]]),1,0)),1,0)</f>
        <v>0</v>
      </c>
      <c r="I53" s="3">
        <f>IF(AND(IF('차트 정리 표'!$K$2 = 표메인[[#This Row],[연령대]], 1, 0),IF(COUNT(표장르정리[[#This Row],[Sport]]),1,0)),1,0)</f>
        <v>0</v>
      </c>
      <c r="J53" s="3">
        <f>IF(AND(IF('차트 정리 표'!$K$2 = 표메인[[#This Row],[연령대]], 1, 0),IF(COUNT(표장르정리[[#This Row],[Stealth]]),1,0)),1,0)</f>
        <v>0</v>
      </c>
      <c r="K53" s="3">
        <f>IF(AND(IF('차트 정리 표'!$K$2 = 표메인[[#This Row],[연령대]], 1, 0),IF(COUNT(표장르정리[[#This Row],[Strategy]]),1,0)),1,0)</f>
        <v>0</v>
      </c>
      <c r="L53" s="3">
        <f>IF(AND(IF('차트 정리 표'!$K$2 = 표메인[[#This Row],[연령대]], 1, 0),IF(COUNT(표장르정리[[#This Row],[Puzzle]]),1,0)),1,0)</f>
        <v>0</v>
      </c>
      <c r="M53" s="3">
        <f>IF(AND(IF('차트 정리 표'!$K$2 = 표메인[[#This Row],[연령대]], 1, 0),IF(COUNT(표장르정리[[#This Row],[Board]]),1,0)),1,0)</f>
        <v>0</v>
      </c>
      <c r="N53" s="3">
        <f>IF(AND(IF('차트 정리 표'!$K$2 = 표메인[[#This Row],[연령대]], 1, 0),IF(COUNT(표장르정리[[#This Row],[Arcade]]),1,0)),1,0)</f>
        <v>0</v>
      </c>
      <c r="O53" s="3">
        <f>IF(AND(IF('차트 정리 표'!$K$2 = 표메인[[#This Row],[연령대]], 1, 0),IF(COUNT(표장르정리[[#This Row],[Simulation]]),1,0)),1,0)</f>
        <v>0</v>
      </c>
      <c r="P53" s="34">
        <f>IF(AND(IF('차트 정리 표'!$K$19 = 표메인[[#This Row],[연령대]], 1, 0),IF('차트 정리 표'!$J$20=표메인[[#This Row],[타격감
시각적 효과]],1,0)),1,0)</f>
        <v>0</v>
      </c>
      <c r="Q53" s="34">
        <f>IF(AND(IF('차트 정리 표'!$K$19 = 표메인[[#This Row],[연령대]], 1, 0),IF('차트 정리 표'!$J$21=표메인[[#This Row],[타격감
시각적 효과]],1,0)),1,0)</f>
        <v>0</v>
      </c>
      <c r="R53" s="34">
        <f>IF(AND(IF('차트 정리 표'!$K$19 = 표메인[[#This Row],[연령대]], 1, 0),IF('차트 정리 표'!$J$22=표메인[[#This Row],[타격감
시각적 효과]],1,0)),1,0)</f>
        <v>0</v>
      </c>
      <c r="S53" s="34">
        <f>IF(AND(IF('차트 정리 표'!$K$19 = 표메인[[#This Row],[연령대]], 1, 0),IF('차트 정리 표'!$J$23=표메인[[#This Row],[타격감
시각적 효과]],1,0)),1,0)</f>
        <v>0</v>
      </c>
      <c r="T53" s="34">
        <f>IF(AND(IF('차트 정리 표'!$K$25 = 표메인[[#This Row],[연령대]], 1, 0),IF('차트 정리 표'!$J$26=표메인[게임몰입도
청각적 효과],1,0)),1,0)</f>
        <v>0</v>
      </c>
      <c r="U53" s="34">
        <f>IF(AND(IF('차트 정리 표'!$K$25 = 표메인[[#This Row],[연령대]], 1, 0),IF('차트 정리 표'!$J$27=표메인[게임몰입도
청각적 효과],1,0)),1,0)</f>
        <v>0</v>
      </c>
      <c r="V53" s="34">
        <f>IF(AND(IF('차트 정리 표'!$K$25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표'!$K$2 = 표메인[[#This Row],[연령대]], 1, 0),IF(COUNT(표장르정리[[#This Row],[RPG]]),1,0)), 1, 0)</f>
        <v>0</v>
      </c>
      <c r="B54" s="3">
        <f>IF(AND(IF('차트 정리 표'!$K$2 = 표메인[[#This Row],[연령대]], 1, 0),IF(COUNT(표장르정리[[#This Row],[AOS]]),1,0)),1,0)</f>
        <v>0</v>
      </c>
      <c r="C54" s="3">
        <f>IF(AND(IF('차트 정리 표'!$K$2 = 표메인[[#This Row],[연령대]], 1, 0),IF(COUNT(표장르정리[[#This Row],[FPS]]),1,0)),1,0)</f>
        <v>0</v>
      </c>
      <c r="D54" s="3">
        <f>IF(AND(IF('차트 정리 표'!$K$2 = 표메인[[#This Row],[연령대]], 1, 0),IF(COUNT(표장르정리[[#This Row],[CCG]]),1,0)),1,0)</f>
        <v>0</v>
      </c>
      <c r="E54" s="3">
        <f>IF(AND(IF('차트 정리 표'!$K$2 = 표메인[[#This Row],[연령대]], 1, 0),IF(COUNT(표장르정리[[#This Row],[Roguelike]]),1,0)),1,0)</f>
        <v>0</v>
      </c>
      <c r="F54" s="3">
        <f>IF(AND(IF('차트 정리 표'!$K$2 = 표메인[[#This Row],[연령대]], 1, 0),IF(COUNT(표장르정리[[#This Row],[Soulslike]]),1,0)),1,0)</f>
        <v>0</v>
      </c>
      <c r="G54" s="3">
        <f>IF(AND(IF('차트 정리 표'!$K$2 = 표메인[[#This Row],[연령대]], 1, 0),IF(COUNT(표장르정리[[#This Row],[Rhythm]]),1,0)),1,0)</f>
        <v>0</v>
      </c>
      <c r="H54" s="3">
        <f>IF(AND(IF('차트 정리 표'!$K$2 = 표메인[[#This Row],[연령대]], 1, 0),IF(COUNT(표장르정리[[#This Row],[Racing]]),1,0)),1,0)</f>
        <v>0</v>
      </c>
      <c r="I54" s="3">
        <f>IF(AND(IF('차트 정리 표'!$K$2 = 표메인[[#This Row],[연령대]], 1, 0),IF(COUNT(표장르정리[[#This Row],[Sport]]),1,0)),1,0)</f>
        <v>0</v>
      </c>
      <c r="J54" s="3">
        <f>IF(AND(IF('차트 정리 표'!$K$2 = 표메인[[#This Row],[연령대]], 1, 0),IF(COUNT(표장르정리[[#This Row],[Stealth]]),1,0)),1,0)</f>
        <v>0</v>
      </c>
      <c r="K54" s="3">
        <f>IF(AND(IF('차트 정리 표'!$K$2 = 표메인[[#This Row],[연령대]], 1, 0),IF(COUNT(표장르정리[[#This Row],[Strategy]]),1,0)),1,0)</f>
        <v>0</v>
      </c>
      <c r="L54" s="3">
        <f>IF(AND(IF('차트 정리 표'!$K$2 = 표메인[[#This Row],[연령대]], 1, 0),IF(COUNT(표장르정리[[#This Row],[Puzzle]]),1,0)),1,0)</f>
        <v>0</v>
      </c>
      <c r="M54" s="3">
        <f>IF(AND(IF('차트 정리 표'!$K$2 = 표메인[[#This Row],[연령대]], 1, 0),IF(COUNT(표장르정리[[#This Row],[Board]]),1,0)),1,0)</f>
        <v>0</v>
      </c>
      <c r="N54" s="3">
        <f>IF(AND(IF('차트 정리 표'!$K$2 = 표메인[[#This Row],[연령대]], 1, 0),IF(COUNT(표장르정리[[#This Row],[Arcade]]),1,0)),1,0)</f>
        <v>0</v>
      </c>
      <c r="O54" s="3">
        <f>IF(AND(IF('차트 정리 표'!$K$2 = 표메인[[#This Row],[연령대]], 1, 0),IF(COUNT(표장르정리[[#This Row],[Simulation]]),1,0)),1,0)</f>
        <v>0</v>
      </c>
      <c r="P54" s="34">
        <f>IF(AND(IF('차트 정리 표'!$K$19 = 표메인[[#This Row],[연령대]], 1, 0),IF('차트 정리 표'!$J$20=표메인[[#This Row],[타격감
시각적 효과]],1,0)),1,0)</f>
        <v>0</v>
      </c>
      <c r="Q54" s="34">
        <f>IF(AND(IF('차트 정리 표'!$K$19 = 표메인[[#This Row],[연령대]], 1, 0),IF('차트 정리 표'!$J$21=표메인[[#This Row],[타격감
시각적 효과]],1,0)),1,0)</f>
        <v>0</v>
      </c>
      <c r="R54" s="34">
        <f>IF(AND(IF('차트 정리 표'!$K$19 = 표메인[[#This Row],[연령대]], 1, 0),IF('차트 정리 표'!$J$22=표메인[[#This Row],[타격감
시각적 효과]],1,0)),1,0)</f>
        <v>0</v>
      </c>
      <c r="S54" s="34">
        <f>IF(AND(IF('차트 정리 표'!$K$19 = 표메인[[#This Row],[연령대]], 1, 0),IF('차트 정리 표'!$J$23=표메인[[#This Row],[타격감
시각적 효과]],1,0)),1,0)</f>
        <v>0</v>
      </c>
      <c r="T54" s="34">
        <f>IF(AND(IF('차트 정리 표'!$K$25 = 표메인[[#This Row],[연령대]], 1, 0),IF('차트 정리 표'!$J$26=표메인[게임몰입도
청각적 효과],1,0)),1,0)</f>
        <v>0</v>
      </c>
      <c r="U54" s="34">
        <f>IF(AND(IF('차트 정리 표'!$K$25 = 표메인[[#This Row],[연령대]], 1, 0),IF('차트 정리 표'!$J$27=표메인[게임몰입도
청각적 효과],1,0)),1,0)</f>
        <v>0</v>
      </c>
      <c r="V54" s="34">
        <f>IF(AND(IF('차트 정리 표'!$K$25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표'!$K$2 = 표메인[[#This Row],[연령대]], 1, 0),IF(COUNT(표장르정리[[#This Row],[RPG]]),1,0)), 1, 0)</f>
        <v>0</v>
      </c>
      <c r="B55" s="3">
        <f>IF(AND(IF('차트 정리 표'!$K$2 = 표메인[[#This Row],[연령대]], 1, 0),IF(COUNT(표장르정리[[#This Row],[AOS]]),1,0)),1,0)</f>
        <v>0</v>
      </c>
      <c r="C55" s="3">
        <f>IF(AND(IF('차트 정리 표'!$K$2 = 표메인[[#This Row],[연령대]], 1, 0),IF(COUNT(표장르정리[[#This Row],[FPS]]),1,0)),1,0)</f>
        <v>0</v>
      </c>
      <c r="D55" s="3">
        <f>IF(AND(IF('차트 정리 표'!$K$2 = 표메인[[#This Row],[연령대]], 1, 0),IF(COUNT(표장르정리[[#This Row],[CCG]]),1,0)),1,0)</f>
        <v>0</v>
      </c>
      <c r="E55" s="3">
        <f>IF(AND(IF('차트 정리 표'!$K$2 = 표메인[[#This Row],[연령대]], 1, 0),IF(COUNT(표장르정리[[#This Row],[Roguelike]]),1,0)),1,0)</f>
        <v>0</v>
      </c>
      <c r="F55" s="3">
        <f>IF(AND(IF('차트 정리 표'!$K$2 = 표메인[[#This Row],[연령대]], 1, 0),IF(COUNT(표장르정리[[#This Row],[Soulslike]]),1,0)),1,0)</f>
        <v>0</v>
      </c>
      <c r="G55" s="3">
        <f>IF(AND(IF('차트 정리 표'!$K$2 = 표메인[[#This Row],[연령대]], 1, 0),IF(COUNT(표장르정리[[#This Row],[Rhythm]]),1,0)),1,0)</f>
        <v>0</v>
      </c>
      <c r="H55" s="3">
        <f>IF(AND(IF('차트 정리 표'!$K$2 = 표메인[[#This Row],[연령대]], 1, 0),IF(COUNT(표장르정리[[#This Row],[Racing]]),1,0)),1,0)</f>
        <v>0</v>
      </c>
      <c r="I55" s="3">
        <f>IF(AND(IF('차트 정리 표'!$K$2 = 표메인[[#This Row],[연령대]], 1, 0),IF(COUNT(표장르정리[[#This Row],[Sport]]),1,0)),1,0)</f>
        <v>0</v>
      </c>
      <c r="J55" s="3">
        <f>IF(AND(IF('차트 정리 표'!$K$2 = 표메인[[#This Row],[연령대]], 1, 0),IF(COUNT(표장르정리[[#This Row],[Stealth]]),1,0)),1,0)</f>
        <v>0</v>
      </c>
      <c r="K55" s="3">
        <f>IF(AND(IF('차트 정리 표'!$K$2 = 표메인[[#This Row],[연령대]], 1, 0),IF(COUNT(표장르정리[[#This Row],[Strategy]]),1,0)),1,0)</f>
        <v>0</v>
      </c>
      <c r="L55" s="3">
        <f>IF(AND(IF('차트 정리 표'!$K$2 = 표메인[[#This Row],[연령대]], 1, 0),IF(COUNT(표장르정리[[#This Row],[Puzzle]]),1,0)),1,0)</f>
        <v>0</v>
      </c>
      <c r="M55" s="3">
        <f>IF(AND(IF('차트 정리 표'!$K$2 = 표메인[[#This Row],[연령대]], 1, 0),IF(COUNT(표장르정리[[#This Row],[Board]]),1,0)),1,0)</f>
        <v>0</v>
      </c>
      <c r="N55" s="3">
        <f>IF(AND(IF('차트 정리 표'!$K$2 = 표메인[[#This Row],[연령대]], 1, 0),IF(COUNT(표장르정리[[#This Row],[Arcade]]),1,0)),1,0)</f>
        <v>0</v>
      </c>
      <c r="O55" s="3">
        <f>IF(AND(IF('차트 정리 표'!$K$2 = 표메인[[#This Row],[연령대]], 1, 0),IF(COUNT(표장르정리[[#This Row],[Simulation]]),1,0)),1,0)</f>
        <v>0</v>
      </c>
      <c r="P55" s="34">
        <f>IF(AND(IF('차트 정리 표'!$K$19 = 표메인[[#This Row],[연령대]], 1, 0),IF('차트 정리 표'!$J$20=표메인[[#This Row],[타격감
시각적 효과]],1,0)),1,0)</f>
        <v>0</v>
      </c>
      <c r="Q55" s="34">
        <f>IF(AND(IF('차트 정리 표'!$K$19 = 표메인[[#This Row],[연령대]], 1, 0),IF('차트 정리 표'!$J$21=표메인[[#This Row],[타격감
시각적 효과]],1,0)),1,0)</f>
        <v>0</v>
      </c>
      <c r="R55" s="34">
        <f>IF(AND(IF('차트 정리 표'!$K$19 = 표메인[[#This Row],[연령대]], 1, 0),IF('차트 정리 표'!$J$22=표메인[[#This Row],[타격감
시각적 효과]],1,0)),1,0)</f>
        <v>0</v>
      </c>
      <c r="S55" s="34">
        <f>IF(AND(IF('차트 정리 표'!$K$19 = 표메인[[#This Row],[연령대]], 1, 0),IF('차트 정리 표'!$J$23=표메인[[#This Row],[타격감
시각적 효과]],1,0)),1,0)</f>
        <v>0</v>
      </c>
      <c r="T55" s="34">
        <f>IF(AND(IF('차트 정리 표'!$K$25 = 표메인[[#This Row],[연령대]], 1, 0),IF('차트 정리 표'!$J$26=표메인[게임몰입도
청각적 효과],1,0)),1,0)</f>
        <v>0</v>
      </c>
      <c r="U55" s="34">
        <f>IF(AND(IF('차트 정리 표'!$K$25 = 표메인[[#This Row],[연령대]], 1, 0),IF('차트 정리 표'!$J$27=표메인[게임몰입도
청각적 효과],1,0)),1,0)</f>
        <v>0</v>
      </c>
      <c r="V55" s="34">
        <f>IF(AND(IF('차트 정리 표'!$K$25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표'!$K$2 = 표메인[[#This Row],[연령대]], 1, 0),IF(COUNT(표장르정리[[#This Row],[RPG]]),1,0)), 1, 0)</f>
        <v>0</v>
      </c>
      <c r="B56" s="3">
        <f>IF(AND(IF('차트 정리 표'!$K$2 = 표메인[[#This Row],[연령대]], 1, 0),IF(COUNT(표장르정리[[#This Row],[AOS]]),1,0)),1,0)</f>
        <v>0</v>
      </c>
      <c r="C56" s="3">
        <f>IF(AND(IF('차트 정리 표'!$K$2 = 표메인[[#This Row],[연령대]], 1, 0),IF(COUNT(표장르정리[[#This Row],[FPS]]),1,0)),1,0)</f>
        <v>0</v>
      </c>
      <c r="D56" s="3">
        <f>IF(AND(IF('차트 정리 표'!$K$2 = 표메인[[#This Row],[연령대]], 1, 0),IF(COUNT(표장르정리[[#This Row],[CCG]]),1,0)),1,0)</f>
        <v>0</v>
      </c>
      <c r="E56" s="3">
        <f>IF(AND(IF('차트 정리 표'!$K$2 = 표메인[[#This Row],[연령대]], 1, 0),IF(COUNT(표장르정리[[#This Row],[Roguelike]]),1,0)),1,0)</f>
        <v>0</v>
      </c>
      <c r="F56" s="3">
        <f>IF(AND(IF('차트 정리 표'!$K$2 = 표메인[[#This Row],[연령대]], 1, 0),IF(COUNT(표장르정리[[#This Row],[Soulslike]]),1,0)),1,0)</f>
        <v>0</v>
      </c>
      <c r="G56" s="3">
        <f>IF(AND(IF('차트 정리 표'!$K$2 = 표메인[[#This Row],[연령대]], 1, 0),IF(COUNT(표장르정리[[#This Row],[Rhythm]]),1,0)),1,0)</f>
        <v>0</v>
      </c>
      <c r="H56" s="3">
        <f>IF(AND(IF('차트 정리 표'!$K$2 = 표메인[[#This Row],[연령대]], 1, 0),IF(COUNT(표장르정리[[#This Row],[Racing]]),1,0)),1,0)</f>
        <v>0</v>
      </c>
      <c r="I56" s="3">
        <f>IF(AND(IF('차트 정리 표'!$K$2 = 표메인[[#This Row],[연령대]], 1, 0),IF(COUNT(표장르정리[[#This Row],[Sport]]),1,0)),1,0)</f>
        <v>0</v>
      </c>
      <c r="J56" s="3">
        <f>IF(AND(IF('차트 정리 표'!$K$2 = 표메인[[#This Row],[연령대]], 1, 0),IF(COUNT(표장르정리[[#This Row],[Stealth]]),1,0)),1,0)</f>
        <v>0</v>
      </c>
      <c r="K56" s="3">
        <f>IF(AND(IF('차트 정리 표'!$K$2 = 표메인[[#This Row],[연령대]], 1, 0),IF(COUNT(표장르정리[[#This Row],[Strategy]]),1,0)),1,0)</f>
        <v>0</v>
      </c>
      <c r="L56" s="3">
        <f>IF(AND(IF('차트 정리 표'!$K$2 = 표메인[[#This Row],[연령대]], 1, 0),IF(COUNT(표장르정리[[#This Row],[Puzzle]]),1,0)),1,0)</f>
        <v>0</v>
      </c>
      <c r="M56" s="3">
        <f>IF(AND(IF('차트 정리 표'!$K$2 = 표메인[[#This Row],[연령대]], 1, 0),IF(COUNT(표장르정리[[#This Row],[Board]]),1,0)),1,0)</f>
        <v>0</v>
      </c>
      <c r="N56" s="3">
        <f>IF(AND(IF('차트 정리 표'!$K$2 = 표메인[[#This Row],[연령대]], 1, 0),IF(COUNT(표장르정리[[#This Row],[Arcade]]),1,0)),1,0)</f>
        <v>0</v>
      </c>
      <c r="O56" s="3">
        <f>IF(AND(IF('차트 정리 표'!$K$2 = 표메인[[#This Row],[연령대]], 1, 0),IF(COUNT(표장르정리[[#This Row],[Simulation]]),1,0)),1,0)</f>
        <v>0</v>
      </c>
      <c r="P56" s="34">
        <f>IF(AND(IF('차트 정리 표'!$K$19 = 표메인[[#This Row],[연령대]], 1, 0),IF('차트 정리 표'!$J$20=표메인[[#This Row],[타격감
시각적 효과]],1,0)),1,0)</f>
        <v>0</v>
      </c>
      <c r="Q56" s="34">
        <f>IF(AND(IF('차트 정리 표'!$K$19 = 표메인[[#This Row],[연령대]], 1, 0),IF('차트 정리 표'!$J$21=표메인[[#This Row],[타격감
시각적 효과]],1,0)),1,0)</f>
        <v>0</v>
      </c>
      <c r="R56" s="34">
        <f>IF(AND(IF('차트 정리 표'!$K$19 = 표메인[[#This Row],[연령대]], 1, 0),IF('차트 정리 표'!$J$22=표메인[[#This Row],[타격감
시각적 효과]],1,0)),1,0)</f>
        <v>0</v>
      </c>
      <c r="S56" s="34">
        <f>IF(AND(IF('차트 정리 표'!$K$19 = 표메인[[#This Row],[연령대]], 1, 0),IF('차트 정리 표'!$J$23=표메인[[#This Row],[타격감
시각적 효과]],1,0)),1,0)</f>
        <v>0</v>
      </c>
      <c r="T56" s="34">
        <f>IF(AND(IF('차트 정리 표'!$K$25 = 표메인[[#This Row],[연령대]], 1, 0),IF('차트 정리 표'!$J$26=표메인[게임몰입도
청각적 효과],1,0)),1,0)</f>
        <v>0</v>
      </c>
      <c r="U56" s="34">
        <f>IF(AND(IF('차트 정리 표'!$K$25 = 표메인[[#This Row],[연령대]], 1, 0),IF('차트 정리 표'!$J$27=표메인[게임몰입도
청각적 효과],1,0)),1,0)</f>
        <v>0</v>
      </c>
      <c r="V56" s="34">
        <f>IF(AND(IF('차트 정리 표'!$K$25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표'!$K$2 = 표메인[[#This Row],[연령대]], 1, 0),IF(COUNT(표장르정리[[#This Row],[RPG]]),1,0)), 1, 0)</f>
        <v>0</v>
      </c>
      <c r="B57" s="3">
        <f>IF(AND(IF('차트 정리 표'!$K$2 = 표메인[[#This Row],[연령대]], 1, 0),IF(COUNT(표장르정리[[#This Row],[AOS]]),1,0)),1,0)</f>
        <v>0</v>
      </c>
      <c r="C57" s="3">
        <f>IF(AND(IF('차트 정리 표'!$K$2 = 표메인[[#This Row],[연령대]], 1, 0),IF(COUNT(표장르정리[[#This Row],[FPS]]),1,0)),1,0)</f>
        <v>0</v>
      </c>
      <c r="D57" s="3">
        <f>IF(AND(IF('차트 정리 표'!$K$2 = 표메인[[#This Row],[연령대]], 1, 0),IF(COUNT(표장르정리[[#This Row],[CCG]]),1,0)),1,0)</f>
        <v>0</v>
      </c>
      <c r="E57" s="3">
        <f>IF(AND(IF('차트 정리 표'!$K$2 = 표메인[[#This Row],[연령대]], 1, 0),IF(COUNT(표장르정리[[#This Row],[Roguelike]]),1,0)),1,0)</f>
        <v>0</v>
      </c>
      <c r="F57" s="3">
        <f>IF(AND(IF('차트 정리 표'!$K$2 = 표메인[[#This Row],[연령대]], 1, 0),IF(COUNT(표장르정리[[#This Row],[Soulslike]]),1,0)),1,0)</f>
        <v>0</v>
      </c>
      <c r="G57" s="3">
        <f>IF(AND(IF('차트 정리 표'!$K$2 = 표메인[[#This Row],[연령대]], 1, 0),IF(COUNT(표장르정리[[#This Row],[Rhythm]]),1,0)),1,0)</f>
        <v>0</v>
      </c>
      <c r="H57" s="3">
        <f>IF(AND(IF('차트 정리 표'!$K$2 = 표메인[[#This Row],[연령대]], 1, 0),IF(COUNT(표장르정리[[#This Row],[Racing]]),1,0)),1,0)</f>
        <v>0</v>
      </c>
      <c r="I57" s="3">
        <f>IF(AND(IF('차트 정리 표'!$K$2 = 표메인[[#This Row],[연령대]], 1, 0),IF(COUNT(표장르정리[[#This Row],[Sport]]),1,0)),1,0)</f>
        <v>0</v>
      </c>
      <c r="J57" s="3">
        <f>IF(AND(IF('차트 정리 표'!$K$2 = 표메인[[#This Row],[연령대]], 1, 0),IF(COUNT(표장르정리[[#This Row],[Stealth]]),1,0)),1,0)</f>
        <v>0</v>
      </c>
      <c r="K57" s="3">
        <f>IF(AND(IF('차트 정리 표'!$K$2 = 표메인[[#This Row],[연령대]], 1, 0),IF(COUNT(표장르정리[[#This Row],[Strategy]]),1,0)),1,0)</f>
        <v>0</v>
      </c>
      <c r="L57" s="3">
        <f>IF(AND(IF('차트 정리 표'!$K$2 = 표메인[[#This Row],[연령대]], 1, 0),IF(COUNT(표장르정리[[#This Row],[Puzzle]]),1,0)),1,0)</f>
        <v>0</v>
      </c>
      <c r="M57" s="3">
        <f>IF(AND(IF('차트 정리 표'!$K$2 = 표메인[[#This Row],[연령대]], 1, 0),IF(COUNT(표장르정리[[#This Row],[Board]]),1,0)),1,0)</f>
        <v>0</v>
      </c>
      <c r="N57" s="3">
        <f>IF(AND(IF('차트 정리 표'!$K$2 = 표메인[[#This Row],[연령대]], 1, 0),IF(COUNT(표장르정리[[#This Row],[Arcade]]),1,0)),1,0)</f>
        <v>0</v>
      </c>
      <c r="O57" s="3">
        <f>IF(AND(IF('차트 정리 표'!$K$2 = 표메인[[#This Row],[연령대]], 1, 0),IF(COUNT(표장르정리[[#This Row],[Simulation]]),1,0)),1,0)</f>
        <v>0</v>
      </c>
      <c r="P57" s="34">
        <f>IF(AND(IF('차트 정리 표'!$K$19 = 표메인[[#This Row],[연령대]], 1, 0),IF('차트 정리 표'!$J$20=표메인[[#This Row],[타격감
시각적 효과]],1,0)),1,0)</f>
        <v>0</v>
      </c>
      <c r="Q57" s="34">
        <f>IF(AND(IF('차트 정리 표'!$K$19 = 표메인[[#This Row],[연령대]], 1, 0),IF('차트 정리 표'!$J$21=표메인[[#This Row],[타격감
시각적 효과]],1,0)),1,0)</f>
        <v>0</v>
      </c>
      <c r="R57" s="34">
        <f>IF(AND(IF('차트 정리 표'!$K$19 = 표메인[[#This Row],[연령대]], 1, 0),IF('차트 정리 표'!$J$22=표메인[[#This Row],[타격감
시각적 효과]],1,0)),1,0)</f>
        <v>0</v>
      </c>
      <c r="S57" s="34">
        <f>IF(AND(IF('차트 정리 표'!$K$19 = 표메인[[#This Row],[연령대]], 1, 0),IF('차트 정리 표'!$J$23=표메인[[#This Row],[타격감
시각적 효과]],1,0)),1,0)</f>
        <v>0</v>
      </c>
      <c r="T57" s="34">
        <f>IF(AND(IF('차트 정리 표'!$K$25 = 표메인[[#This Row],[연령대]], 1, 0),IF('차트 정리 표'!$J$26=표메인[게임몰입도
청각적 효과],1,0)),1,0)</f>
        <v>0</v>
      </c>
      <c r="U57" s="34">
        <f>IF(AND(IF('차트 정리 표'!$K$25 = 표메인[[#This Row],[연령대]], 1, 0),IF('차트 정리 표'!$J$27=표메인[게임몰입도
청각적 효과],1,0)),1,0)</f>
        <v>0</v>
      </c>
      <c r="V57" s="34">
        <f>IF(AND(IF('차트 정리 표'!$K$25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표'!$K$2 = 표메인[[#This Row],[연령대]], 1, 0),IF(COUNT(표장르정리[[#This Row],[RPG]]),1,0)), 1, 0)</f>
        <v>0</v>
      </c>
      <c r="B58" s="3">
        <f>IF(AND(IF('차트 정리 표'!$K$2 = 표메인[[#This Row],[연령대]], 1, 0),IF(COUNT(표장르정리[[#This Row],[AOS]]),1,0)),1,0)</f>
        <v>0</v>
      </c>
      <c r="C58" s="3">
        <f>IF(AND(IF('차트 정리 표'!$K$2 = 표메인[[#This Row],[연령대]], 1, 0),IF(COUNT(표장르정리[[#This Row],[FPS]]),1,0)),1,0)</f>
        <v>0</v>
      </c>
      <c r="D58" s="3">
        <f>IF(AND(IF('차트 정리 표'!$K$2 = 표메인[[#This Row],[연령대]], 1, 0),IF(COUNT(표장르정리[[#This Row],[CCG]]),1,0)),1,0)</f>
        <v>0</v>
      </c>
      <c r="E58" s="3">
        <f>IF(AND(IF('차트 정리 표'!$K$2 = 표메인[[#This Row],[연령대]], 1, 0),IF(COUNT(표장르정리[[#This Row],[Roguelike]]),1,0)),1,0)</f>
        <v>0</v>
      </c>
      <c r="F58" s="3">
        <f>IF(AND(IF('차트 정리 표'!$K$2 = 표메인[[#This Row],[연령대]], 1, 0),IF(COUNT(표장르정리[[#This Row],[Soulslike]]),1,0)),1,0)</f>
        <v>0</v>
      </c>
      <c r="G58" s="3">
        <f>IF(AND(IF('차트 정리 표'!$K$2 = 표메인[[#This Row],[연령대]], 1, 0),IF(COUNT(표장르정리[[#This Row],[Rhythm]]),1,0)),1,0)</f>
        <v>0</v>
      </c>
      <c r="H58" s="3">
        <f>IF(AND(IF('차트 정리 표'!$K$2 = 표메인[[#This Row],[연령대]], 1, 0),IF(COUNT(표장르정리[[#This Row],[Racing]]),1,0)),1,0)</f>
        <v>0</v>
      </c>
      <c r="I58" s="3">
        <f>IF(AND(IF('차트 정리 표'!$K$2 = 표메인[[#This Row],[연령대]], 1, 0),IF(COUNT(표장르정리[[#This Row],[Sport]]),1,0)),1,0)</f>
        <v>0</v>
      </c>
      <c r="J58" s="3">
        <f>IF(AND(IF('차트 정리 표'!$K$2 = 표메인[[#This Row],[연령대]], 1, 0),IF(COUNT(표장르정리[[#This Row],[Stealth]]),1,0)),1,0)</f>
        <v>0</v>
      </c>
      <c r="K58" s="3">
        <f>IF(AND(IF('차트 정리 표'!$K$2 = 표메인[[#This Row],[연령대]], 1, 0),IF(COUNT(표장르정리[[#This Row],[Strategy]]),1,0)),1,0)</f>
        <v>0</v>
      </c>
      <c r="L58" s="3">
        <f>IF(AND(IF('차트 정리 표'!$K$2 = 표메인[[#This Row],[연령대]], 1, 0),IF(COUNT(표장르정리[[#This Row],[Puzzle]]),1,0)),1,0)</f>
        <v>0</v>
      </c>
      <c r="M58" s="3">
        <f>IF(AND(IF('차트 정리 표'!$K$2 = 표메인[[#This Row],[연령대]], 1, 0),IF(COUNT(표장르정리[[#This Row],[Board]]),1,0)),1,0)</f>
        <v>0</v>
      </c>
      <c r="N58" s="3">
        <f>IF(AND(IF('차트 정리 표'!$K$2 = 표메인[[#This Row],[연령대]], 1, 0),IF(COUNT(표장르정리[[#This Row],[Arcade]]),1,0)),1,0)</f>
        <v>0</v>
      </c>
      <c r="O58" s="3">
        <f>IF(AND(IF('차트 정리 표'!$K$2 = 표메인[[#This Row],[연령대]], 1, 0),IF(COUNT(표장르정리[[#This Row],[Simulation]]),1,0)),1,0)</f>
        <v>0</v>
      </c>
      <c r="P58" s="34">
        <f>IF(AND(IF('차트 정리 표'!$K$19 = 표메인[[#This Row],[연령대]], 1, 0),IF('차트 정리 표'!$J$20=표메인[[#This Row],[타격감
시각적 효과]],1,0)),1,0)</f>
        <v>0</v>
      </c>
      <c r="Q58" s="34">
        <f>IF(AND(IF('차트 정리 표'!$K$19 = 표메인[[#This Row],[연령대]], 1, 0),IF('차트 정리 표'!$J$21=표메인[[#This Row],[타격감
시각적 효과]],1,0)),1,0)</f>
        <v>0</v>
      </c>
      <c r="R58" s="34">
        <f>IF(AND(IF('차트 정리 표'!$K$19 = 표메인[[#This Row],[연령대]], 1, 0),IF('차트 정리 표'!$J$22=표메인[[#This Row],[타격감
시각적 효과]],1,0)),1,0)</f>
        <v>0</v>
      </c>
      <c r="S58" s="34">
        <f>IF(AND(IF('차트 정리 표'!$K$19 = 표메인[[#This Row],[연령대]], 1, 0),IF('차트 정리 표'!$J$23=표메인[[#This Row],[타격감
시각적 효과]],1,0)),1,0)</f>
        <v>0</v>
      </c>
      <c r="T58" s="34">
        <f>IF(AND(IF('차트 정리 표'!$K$25 = 표메인[[#This Row],[연령대]], 1, 0),IF('차트 정리 표'!$J$26=표메인[게임몰입도
청각적 효과],1,0)),1,0)</f>
        <v>0</v>
      </c>
      <c r="U58" s="34">
        <f>IF(AND(IF('차트 정리 표'!$K$25 = 표메인[[#This Row],[연령대]], 1, 0),IF('차트 정리 표'!$J$27=표메인[게임몰입도
청각적 효과],1,0)),1,0)</f>
        <v>0</v>
      </c>
      <c r="V58" s="34">
        <f>IF(AND(IF('차트 정리 표'!$K$25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표'!$K$2 = 표메인[[#This Row],[연령대]], 1, 0),IF(COUNT(표장르정리[[#This Row],[RPG]]),1,0)), 1, 0)</f>
        <v>0</v>
      </c>
      <c r="B59" s="3">
        <f>IF(AND(IF('차트 정리 표'!$K$2 = 표메인[[#This Row],[연령대]], 1, 0),IF(COUNT(표장르정리[[#This Row],[AOS]]),1,0)),1,0)</f>
        <v>0</v>
      </c>
      <c r="C59" s="3">
        <f>IF(AND(IF('차트 정리 표'!$K$2 = 표메인[[#This Row],[연령대]], 1, 0),IF(COUNT(표장르정리[[#This Row],[FPS]]),1,0)),1,0)</f>
        <v>0</v>
      </c>
      <c r="D59" s="3">
        <f>IF(AND(IF('차트 정리 표'!$K$2 = 표메인[[#This Row],[연령대]], 1, 0),IF(COUNT(표장르정리[[#This Row],[CCG]]),1,0)),1,0)</f>
        <v>0</v>
      </c>
      <c r="E59" s="3">
        <f>IF(AND(IF('차트 정리 표'!$K$2 = 표메인[[#This Row],[연령대]], 1, 0),IF(COUNT(표장르정리[[#This Row],[Roguelike]]),1,0)),1,0)</f>
        <v>0</v>
      </c>
      <c r="F59" s="3">
        <f>IF(AND(IF('차트 정리 표'!$K$2 = 표메인[[#This Row],[연령대]], 1, 0),IF(COUNT(표장르정리[[#This Row],[Soulslike]]),1,0)),1,0)</f>
        <v>0</v>
      </c>
      <c r="G59" s="3">
        <f>IF(AND(IF('차트 정리 표'!$K$2 = 표메인[[#This Row],[연령대]], 1, 0),IF(COUNT(표장르정리[[#This Row],[Rhythm]]),1,0)),1,0)</f>
        <v>0</v>
      </c>
      <c r="H59" s="3">
        <f>IF(AND(IF('차트 정리 표'!$K$2 = 표메인[[#This Row],[연령대]], 1, 0),IF(COUNT(표장르정리[[#This Row],[Racing]]),1,0)),1,0)</f>
        <v>0</v>
      </c>
      <c r="I59" s="3">
        <f>IF(AND(IF('차트 정리 표'!$K$2 = 표메인[[#This Row],[연령대]], 1, 0),IF(COUNT(표장르정리[[#This Row],[Sport]]),1,0)),1,0)</f>
        <v>0</v>
      </c>
      <c r="J59" s="3">
        <f>IF(AND(IF('차트 정리 표'!$K$2 = 표메인[[#This Row],[연령대]], 1, 0),IF(COUNT(표장르정리[[#This Row],[Stealth]]),1,0)),1,0)</f>
        <v>0</v>
      </c>
      <c r="K59" s="3">
        <f>IF(AND(IF('차트 정리 표'!$K$2 = 표메인[[#This Row],[연령대]], 1, 0),IF(COUNT(표장르정리[[#This Row],[Strategy]]),1,0)),1,0)</f>
        <v>0</v>
      </c>
      <c r="L59" s="3">
        <f>IF(AND(IF('차트 정리 표'!$K$2 = 표메인[[#This Row],[연령대]], 1, 0),IF(COUNT(표장르정리[[#This Row],[Puzzle]]),1,0)),1,0)</f>
        <v>0</v>
      </c>
      <c r="M59" s="3">
        <f>IF(AND(IF('차트 정리 표'!$K$2 = 표메인[[#This Row],[연령대]], 1, 0),IF(COUNT(표장르정리[[#This Row],[Board]]),1,0)),1,0)</f>
        <v>0</v>
      </c>
      <c r="N59" s="3">
        <f>IF(AND(IF('차트 정리 표'!$K$2 = 표메인[[#This Row],[연령대]], 1, 0),IF(COUNT(표장르정리[[#This Row],[Arcade]]),1,0)),1,0)</f>
        <v>0</v>
      </c>
      <c r="O59" s="3">
        <f>IF(AND(IF('차트 정리 표'!$K$2 = 표메인[[#This Row],[연령대]], 1, 0),IF(COUNT(표장르정리[[#This Row],[Simulation]]),1,0)),1,0)</f>
        <v>0</v>
      </c>
      <c r="P59" s="34">
        <f>IF(AND(IF('차트 정리 표'!$K$19 = 표메인[[#This Row],[연령대]], 1, 0),IF('차트 정리 표'!$J$20=표메인[[#This Row],[타격감
시각적 효과]],1,0)),1,0)</f>
        <v>0</v>
      </c>
      <c r="Q59" s="34">
        <f>IF(AND(IF('차트 정리 표'!$K$19 = 표메인[[#This Row],[연령대]], 1, 0),IF('차트 정리 표'!$J$21=표메인[[#This Row],[타격감
시각적 효과]],1,0)),1,0)</f>
        <v>0</v>
      </c>
      <c r="R59" s="34">
        <f>IF(AND(IF('차트 정리 표'!$K$19 = 표메인[[#This Row],[연령대]], 1, 0),IF('차트 정리 표'!$J$22=표메인[[#This Row],[타격감
시각적 효과]],1,0)),1,0)</f>
        <v>0</v>
      </c>
      <c r="S59" s="34">
        <f>IF(AND(IF('차트 정리 표'!$K$19 = 표메인[[#This Row],[연령대]], 1, 0),IF('차트 정리 표'!$J$23=표메인[[#This Row],[타격감
시각적 효과]],1,0)),1,0)</f>
        <v>0</v>
      </c>
      <c r="T59" s="34">
        <f>IF(AND(IF('차트 정리 표'!$K$25 = 표메인[[#This Row],[연령대]], 1, 0),IF('차트 정리 표'!$J$26=표메인[게임몰입도
청각적 효과],1,0)),1,0)</f>
        <v>0</v>
      </c>
      <c r="U59" s="34">
        <f>IF(AND(IF('차트 정리 표'!$K$25 = 표메인[[#This Row],[연령대]], 1, 0),IF('차트 정리 표'!$J$27=표메인[게임몰입도
청각적 효과],1,0)),1,0)</f>
        <v>0</v>
      </c>
      <c r="V59" s="34">
        <f>IF(AND(IF('차트 정리 표'!$K$25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표'!$K$2 = 표메인[[#This Row],[연령대]], 1, 0),IF(COUNT(표장르정리[[#This Row],[RPG]]),1,0)), 1, 0)</f>
        <v>0</v>
      </c>
      <c r="B60" s="3">
        <f>IF(AND(IF('차트 정리 표'!$K$2 = 표메인[[#This Row],[연령대]], 1, 0),IF(COUNT(표장르정리[[#This Row],[AOS]]),1,0)),1,0)</f>
        <v>0</v>
      </c>
      <c r="C60" s="3">
        <f>IF(AND(IF('차트 정리 표'!$K$2 = 표메인[[#This Row],[연령대]], 1, 0),IF(COUNT(표장르정리[[#This Row],[FPS]]),1,0)),1,0)</f>
        <v>0</v>
      </c>
      <c r="D60" s="3">
        <f>IF(AND(IF('차트 정리 표'!$K$2 = 표메인[[#This Row],[연령대]], 1, 0),IF(COUNT(표장르정리[[#This Row],[CCG]]),1,0)),1,0)</f>
        <v>0</v>
      </c>
      <c r="E60" s="3">
        <f>IF(AND(IF('차트 정리 표'!$K$2 = 표메인[[#This Row],[연령대]], 1, 0),IF(COUNT(표장르정리[[#This Row],[Roguelike]]),1,0)),1,0)</f>
        <v>0</v>
      </c>
      <c r="F60" s="3">
        <f>IF(AND(IF('차트 정리 표'!$K$2 = 표메인[[#This Row],[연령대]], 1, 0),IF(COUNT(표장르정리[[#This Row],[Soulslike]]),1,0)),1,0)</f>
        <v>0</v>
      </c>
      <c r="G60" s="3">
        <f>IF(AND(IF('차트 정리 표'!$K$2 = 표메인[[#This Row],[연령대]], 1, 0),IF(COUNT(표장르정리[[#This Row],[Rhythm]]),1,0)),1,0)</f>
        <v>0</v>
      </c>
      <c r="H60" s="3">
        <f>IF(AND(IF('차트 정리 표'!$K$2 = 표메인[[#This Row],[연령대]], 1, 0),IF(COUNT(표장르정리[[#This Row],[Racing]]),1,0)),1,0)</f>
        <v>0</v>
      </c>
      <c r="I60" s="3">
        <f>IF(AND(IF('차트 정리 표'!$K$2 = 표메인[[#This Row],[연령대]], 1, 0),IF(COUNT(표장르정리[[#This Row],[Sport]]),1,0)),1,0)</f>
        <v>0</v>
      </c>
      <c r="J60" s="3">
        <f>IF(AND(IF('차트 정리 표'!$K$2 = 표메인[[#This Row],[연령대]], 1, 0),IF(COUNT(표장르정리[[#This Row],[Stealth]]),1,0)),1,0)</f>
        <v>0</v>
      </c>
      <c r="K60" s="3">
        <f>IF(AND(IF('차트 정리 표'!$K$2 = 표메인[[#This Row],[연령대]], 1, 0),IF(COUNT(표장르정리[[#This Row],[Strategy]]),1,0)),1,0)</f>
        <v>0</v>
      </c>
      <c r="L60" s="3">
        <f>IF(AND(IF('차트 정리 표'!$K$2 = 표메인[[#This Row],[연령대]], 1, 0),IF(COUNT(표장르정리[[#This Row],[Puzzle]]),1,0)),1,0)</f>
        <v>0</v>
      </c>
      <c r="M60" s="3">
        <f>IF(AND(IF('차트 정리 표'!$K$2 = 표메인[[#This Row],[연령대]], 1, 0),IF(COUNT(표장르정리[[#This Row],[Board]]),1,0)),1,0)</f>
        <v>0</v>
      </c>
      <c r="N60" s="3">
        <f>IF(AND(IF('차트 정리 표'!$K$2 = 표메인[[#This Row],[연령대]], 1, 0),IF(COUNT(표장르정리[[#This Row],[Arcade]]),1,0)),1,0)</f>
        <v>0</v>
      </c>
      <c r="O60" s="3">
        <f>IF(AND(IF('차트 정리 표'!$K$2 = 표메인[[#This Row],[연령대]], 1, 0),IF(COUNT(표장르정리[[#This Row],[Simulation]]),1,0)),1,0)</f>
        <v>0</v>
      </c>
      <c r="P60" s="34">
        <f>IF(AND(IF('차트 정리 표'!$K$19 = 표메인[[#This Row],[연령대]], 1, 0),IF('차트 정리 표'!$J$20=표메인[[#This Row],[타격감
시각적 효과]],1,0)),1,0)</f>
        <v>0</v>
      </c>
      <c r="Q60" s="34">
        <f>IF(AND(IF('차트 정리 표'!$K$19 = 표메인[[#This Row],[연령대]], 1, 0),IF('차트 정리 표'!$J$21=표메인[[#This Row],[타격감
시각적 효과]],1,0)),1,0)</f>
        <v>0</v>
      </c>
      <c r="R60" s="34">
        <f>IF(AND(IF('차트 정리 표'!$K$19 = 표메인[[#This Row],[연령대]], 1, 0),IF('차트 정리 표'!$J$22=표메인[[#This Row],[타격감
시각적 효과]],1,0)),1,0)</f>
        <v>0</v>
      </c>
      <c r="S60" s="34">
        <f>IF(AND(IF('차트 정리 표'!$K$19 = 표메인[[#This Row],[연령대]], 1, 0),IF('차트 정리 표'!$J$23=표메인[[#This Row],[타격감
시각적 효과]],1,0)),1,0)</f>
        <v>0</v>
      </c>
      <c r="T60" s="34">
        <f>IF(AND(IF('차트 정리 표'!$K$25 = 표메인[[#This Row],[연령대]], 1, 0),IF('차트 정리 표'!$J$26=표메인[게임몰입도
청각적 효과],1,0)),1,0)</f>
        <v>0</v>
      </c>
      <c r="U60" s="34">
        <f>IF(AND(IF('차트 정리 표'!$K$25 = 표메인[[#This Row],[연령대]], 1, 0),IF('차트 정리 표'!$J$27=표메인[게임몰입도
청각적 효과],1,0)),1,0)</f>
        <v>0</v>
      </c>
      <c r="V60" s="34">
        <f>IF(AND(IF('차트 정리 표'!$K$25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표'!$K$2 = 표메인[[#This Row],[연령대]], 1, 0),IF(COUNT(표장르정리[[#This Row],[RPG]]),1,0)), 1, 0)</f>
        <v>0</v>
      </c>
      <c r="B61" s="3">
        <f>IF(AND(IF('차트 정리 표'!$K$2 = 표메인[[#This Row],[연령대]], 1, 0),IF(COUNT(표장르정리[[#This Row],[AOS]]),1,0)),1,0)</f>
        <v>0</v>
      </c>
      <c r="C61" s="3">
        <f>IF(AND(IF('차트 정리 표'!$K$2 = 표메인[[#This Row],[연령대]], 1, 0),IF(COUNT(표장르정리[[#This Row],[FPS]]),1,0)),1,0)</f>
        <v>0</v>
      </c>
      <c r="D61" s="3">
        <f>IF(AND(IF('차트 정리 표'!$K$2 = 표메인[[#This Row],[연령대]], 1, 0),IF(COUNT(표장르정리[[#This Row],[CCG]]),1,0)),1,0)</f>
        <v>0</v>
      </c>
      <c r="E61" s="3">
        <f>IF(AND(IF('차트 정리 표'!$K$2 = 표메인[[#This Row],[연령대]], 1, 0),IF(COUNT(표장르정리[[#This Row],[Roguelike]]),1,0)),1,0)</f>
        <v>0</v>
      </c>
      <c r="F61" s="3">
        <f>IF(AND(IF('차트 정리 표'!$K$2 = 표메인[[#This Row],[연령대]], 1, 0),IF(COUNT(표장르정리[[#This Row],[Soulslike]]),1,0)),1,0)</f>
        <v>0</v>
      </c>
      <c r="G61" s="3">
        <f>IF(AND(IF('차트 정리 표'!$K$2 = 표메인[[#This Row],[연령대]], 1, 0),IF(COUNT(표장르정리[[#This Row],[Rhythm]]),1,0)),1,0)</f>
        <v>0</v>
      </c>
      <c r="H61" s="3">
        <f>IF(AND(IF('차트 정리 표'!$K$2 = 표메인[[#This Row],[연령대]], 1, 0),IF(COUNT(표장르정리[[#This Row],[Racing]]),1,0)),1,0)</f>
        <v>0</v>
      </c>
      <c r="I61" s="3">
        <f>IF(AND(IF('차트 정리 표'!$K$2 = 표메인[[#This Row],[연령대]], 1, 0),IF(COUNT(표장르정리[[#This Row],[Sport]]),1,0)),1,0)</f>
        <v>0</v>
      </c>
      <c r="J61" s="3">
        <f>IF(AND(IF('차트 정리 표'!$K$2 = 표메인[[#This Row],[연령대]], 1, 0),IF(COUNT(표장르정리[[#This Row],[Stealth]]),1,0)),1,0)</f>
        <v>0</v>
      </c>
      <c r="K61" s="3">
        <f>IF(AND(IF('차트 정리 표'!$K$2 = 표메인[[#This Row],[연령대]], 1, 0),IF(COUNT(표장르정리[[#This Row],[Strategy]]),1,0)),1,0)</f>
        <v>0</v>
      </c>
      <c r="L61" s="3">
        <f>IF(AND(IF('차트 정리 표'!$K$2 = 표메인[[#This Row],[연령대]], 1, 0),IF(COUNT(표장르정리[[#This Row],[Puzzle]]),1,0)),1,0)</f>
        <v>0</v>
      </c>
      <c r="M61" s="3">
        <f>IF(AND(IF('차트 정리 표'!$K$2 = 표메인[[#This Row],[연령대]], 1, 0),IF(COUNT(표장르정리[[#This Row],[Board]]),1,0)),1,0)</f>
        <v>0</v>
      </c>
      <c r="N61" s="3">
        <f>IF(AND(IF('차트 정리 표'!$K$2 = 표메인[[#This Row],[연령대]], 1, 0),IF(COUNT(표장르정리[[#This Row],[Arcade]]),1,0)),1,0)</f>
        <v>0</v>
      </c>
      <c r="O61" s="3">
        <f>IF(AND(IF('차트 정리 표'!$K$2 = 표메인[[#This Row],[연령대]], 1, 0),IF(COUNT(표장르정리[[#This Row],[Simulation]]),1,0)),1,0)</f>
        <v>0</v>
      </c>
      <c r="P61" s="34">
        <f>IF(AND(IF('차트 정리 표'!$K$19 = 표메인[[#This Row],[연령대]], 1, 0),IF('차트 정리 표'!$J$20=표메인[[#This Row],[타격감
시각적 효과]],1,0)),1,0)</f>
        <v>0</v>
      </c>
      <c r="Q61" s="34">
        <f>IF(AND(IF('차트 정리 표'!$K$19 = 표메인[[#This Row],[연령대]], 1, 0),IF('차트 정리 표'!$J$21=표메인[[#This Row],[타격감
시각적 효과]],1,0)),1,0)</f>
        <v>0</v>
      </c>
      <c r="R61" s="34">
        <f>IF(AND(IF('차트 정리 표'!$K$19 = 표메인[[#This Row],[연령대]], 1, 0),IF('차트 정리 표'!$J$22=표메인[[#This Row],[타격감
시각적 효과]],1,0)),1,0)</f>
        <v>0</v>
      </c>
      <c r="S61" s="34">
        <f>IF(AND(IF('차트 정리 표'!$K$19 = 표메인[[#This Row],[연령대]], 1, 0),IF('차트 정리 표'!$J$23=표메인[[#This Row],[타격감
시각적 효과]],1,0)),1,0)</f>
        <v>0</v>
      </c>
      <c r="T61" s="34">
        <f>IF(AND(IF('차트 정리 표'!$K$25 = 표메인[[#This Row],[연령대]], 1, 0),IF('차트 정리 표'!$J$26=표메인[게임몰입도
청각적 효과],1,0)),1,0)</f>
        <v>0</v>
      </c>
      <c r="U61" s="34">
        <f>IF(AND(IF('차트 정리 표'!$K$25 = 표메인[[#This Row],[연령대]], 1, 0),IF('차트 정리 표'!$J$27=표메인[게임몰입도
청각적 효과],1,0)),1,0)</f>
        <v>0</v>
      </c>
      <c r="V61" s="34">
        <f>IF(AND(IF('차트 정리 표'!$K$25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표'!$K$2 = 표메인[[#This Row],[연령대]], 1, 0),IF(COUNT(표장르정리[[#This Row],[RPG]]),1,0)), 1, 0)</f>
        <v>0</v>
      </c>
      <c r="B62" s="3">
        <f>IF(AND(IF('차트 정리 표'!$K$2 = 표메인[[#This Row],[연령대]], 1, 0),IF(COUNT(표장르정리[[#This Row],[AOS]]),1,0)),1,0)</f>
        <v>0</v>
      </c>
      <c r="C62" s="3">
        <f>IF(AND(IF('차트 정리 표'!$K$2 = 표메인[[#This Row],[연령대]], 1, 0),IF(COUNT(표장르정리[[#This Row],[FPS]]),1,0)),1,0)</f>
        <v>0</v>
      </c>
      <c r="D62" s="3">
        <f>IF(AND(IF('차트 정리 표'!$K$2 = 표메인[[#This Row],[연령대]], 1, 0),IF(COUNT(표장르정리[[#This Row],[CCG]]),1,0)),1,0)</f>
        <v>0</v>
      </c>
      <c r="E62" s="3">
        <f>IF(AND(IF('차트 정리 표'!$K$2 = 표메인[[#This Row],[연령대]], 1, 0),IF(COUNT(표장르정리[[#This Row],[Roguelike]]),1,0)),1,0)</f>
        <v>0</v>
      </c>
      <c r="F62" s="3">
        <f>IF(AND(IF('차트 정리 표'!$K$2 = 표메인[[#This Row],[연령대]], 1, 0),IF(COUNT(표장르정리[[#This Row],[Soulslike]]),1,0)),1,0)</f>
        <v>0</v>
      </c>
      <c r="G62" s="3">
        <f>IF(AND(IF('차트 정리 표'!$K$2 = 표메인[[#This Row],[연령대]], 1, 0),IF(COUNT(표장르정리[[#This Row],[Rhythm]]),1,0)),1,0)</f>
        <v>0</v>
      </c>
      <c r="H62" s="3">
        <f>IF(AND(IF('차트 정리 표'!$K$2 = 표메인[[#This Row],[연령대]], 1, 0),IF(COUNT(표장르정리[[#This Row],[Racing]]),1,0)),1,0)</f>
        <v>0</v>
      </c>
      <c r="I62" s="3">
        <f>IF(AND(IF('차트 정리 표'!$K$2 = 표메인[[#This Row],[연령대]], 1, 0),IF(COUNT(표장르정리[[#This Row],[Sport]]),1,0)),1,0)</f>
        <v>0</v>
      </c>
      <c r="J62" s="3">
        <f>IF(AND(IF('차트 정리 표'!$K$2 = 표메인[[#This Row],[연령대]], 1, 0),IF(COUNT(표장르정리[[#This Row],[Stealth]]),1,0)),1,0)</f>
        <v>0</v>
      </c>
      <c r="K62" s="3">
        <f>IF(AND(IF('차트 정리 표'!$K$2 = 표메인[[#This Row],[연령대]], 1, 0),IF(COUNT(표장르정리[[#This Row],[Strategy]]),1,0)),1,0)</f>
        <v>0</v>
      </c>
      <c r="L62" s="3">
        <f>IF(AND(IF('차트 정리 표'!$K$2 = 표메인[[#This Row],[연령대]], 1, 0),IF(COUNT(표장르정리[[#This Row],[Puzzle]]),1,0)),1,0)</f>
        <v>0</v>
      </c>
      <c r="M62" s="3">
        <f>IF(AND(IF('차트 정리 표'!$K$2 = 표메인[[#This Row],[연령대]], 1, 0),IF(COUNT(표장르정리[[#This Row],[Board]]),1,0)),1,0)</f>
        <v>0</v>
      </c>
      <c r="N62" s="3">
        <f>IF(AND(IF('차트 정리 표'!$K$2 = 표메인[[#This Row],[연령대]], 1, 0),IF(COUNT(표장르정리[[#This Row],[Arcade]]),1,0)),1,0)</f>
        <v>0</v>
      </c>
      <c r="O62" s="3">
        <f>IF(AND(IF('차트 정리 표'!$K$2 = 표메인[[#This Row],[연령대]], 1, 0),IF(COUNT(표장르정리[[#This Row],[Simulation]]),1,0)),1,0)</f>
        <v>0</v>
      </c>
      <c r="P62" s="34">
        <f>IF(AND(IF('차트 정리 표'!$K$19 = 표메인[[#This Row],[연령대]], 1, 0),IF('차트 정리 표'!$J$20=표메인[[#This Row],[타격감
시각적 효과]],1,0)),1,0)</f>
        <v>0</v>
      </c>
      <c r="Q62" s="34">
        <f>IF(AND(IF('차트 정리 표'!$K$19 = 표메인[[#This Row],[연령대]], 1, 0),IF('차트 정리 표'!$J$21=표메인[[#This Row],[타격감
시각적 효과]],1,0)),1,0)</f>
        <v>0</v>
      </c>
      <c r="R62" s="34">
        <f>IF(AND(IF('차트 정리 표'!$K$19 = 표메인[[#This Row],[연령대]], 1, 0),IF('차트 정리 표'!$J$22=표메인[[#This Row],[타격감
시각적 효과]],1,0)),1,0)</f>
        <v>0</v>
      </c>
      <c r="S62" s="34">
        <f>IF(AND(IF('차트 정리 표'!$K$19 = 표메인[[#This Row],[연령대]], 1, 0),IF('차트 정리 표'!$J$23=표메인[[#This Row],[타격감
시각적 효과]],1,0)),1,0)</f>
        <v>0</v>
      </c>
      <c r="T62" s="34">
        <f>IF(AND(IF('차트 정리 표'!$K$25 = 표메인[[#This Row],[연령대]], 1, 0),IF('차트 정리 표'!$J$26=표메인[게임몰입도
청각적 효과],1,0)),1,0)</f>
        <v>0</v>
      </c>
      <c r="U62" s="34">
        <f>IF(AND(IF('차트 정리 표'!$K$25 = 표메인[[#This Row],[연령대]], 1, 0),IF('차트 정리 표'!$J$27=표메인[게임몰입도
청각적 효과],1,0)),1,0)</f>
        <v>0</v>
      </c>
      <c r="V62" s="34">
        <f>IF(AND(IF('차트 정리 표'!$K$25 = 표메인[[#This Row],[연령대]], 1, 0),IF('차트 정리 표'!$J$28=표메인[게임몰입도
청각적 효과],1,0)),1,0)</f>
        <v>0</v>
      </c>
    </row>
    <row r="63" spans="1:22" x14ac:dyDescent="0.3">
      <c r="A63" s="3">
        <f>IF(AND(IF('차트 정리 표'!$K$2 = 표메인[[#This Row],[연령대]], 1, 0),IF(COUNT(표장르정리[[#This Row],[RPG]]),1,0)), 1, 0)</f>
        <v>0</v>
      </c>
      <c r="B63" s="3">
        <f>IF(AND(IF('차트 정리 표'!$K$2 = 표메인[[#This Row],[연령대]], 1, 0),IF(COUNT(표장르정리[[#This Row],[AOS]]),1,0)),1,0)</f>
        <v>0</v>
      </c>
      <c r="C63" s="3">
        <f>IF(AND(IF('차트 정리 표'!$K$2 = 표메인[[#This Row],[연령대]], 1, 0),IF(COUNT(표장르정리[[#This Row],[FPS]]),1,0)),1,0)</f>
        <v>0</v>
      </c>
      <c r="D63" s="3">
        <f>IF(AND(IF('차트 정리 표'!$K$2 = 표메인[[#This Row],[연령대]], 1, 0),IF(COUNT(표장르정리[[#This Row],[CCG]]),1,0)),1,0)</f>
        <v>0</v>
      </c>
      <c r="E63" s="3">
        <f>IF(AND(IF('차트 정리 표'!$K$2 = 표메인[[#This Row],[연령대]], 1, 0),IF(COUNT(표장르정리[[#This Row],[Roguelike]]),1,0)),1,0)</f>
        <v>0</v>
      </c>
      <c r="F63" s="3">
        <f>IF(AND(IF('차트 정리 표'!$K$2 = 표메인[[#This Row],[연령대]], 1, 0),IF(COUNT(표장르정리[[#This Row],[Soulslike]]),1,0)),1,0)</f>
        <v>0</v>
      </c>
      <c r="G63" s="3">
        <f>IF(AND(IF('차트 정리 표'!$K$2 = 표메인[[#This Row],[연령대]], 1, 0),IF(COUNT(표장르정리[[#This Row],[Rhythm]]),1,0)),1,0)</f>
        <v>0</v>
      </c>
      <c r="H63" s="3">
        <f>IF(AND(IF('차트 정리 표'!$K$2 = 표메인[[#This Row],[연령대]], 1, 0),IF(COUNT(표장르정리[[#This Row],[Racing]]),1,0)),1,0)</f>
        <v>0</v>
      </c>
      <c r="I63" s="3">
        <f>IF(AND(IF('차트 정리 표'!$K$2 = 표메인[[#This Row],[연령대]], 1, 0),IF(COUNT(표장르정리[[#This Row],[Sport]]),1,0)),1,0)</f>
        <v>0</v>
      </c>
      <c r="J63" s="3">
        <f>IF(AND(IF('차트 정리 표'!$K$2 = 표메인[[#This Row],[연령대]], 1, 0),IF(COUNT(표장르정리[[#This Row],[Stealth]]),1,0)),1,0)</f>
        <v>0</v>
      </c>
      <c r="K63" s="3">
        <f>IF(AND(IF('차트 정리 표'!$K$2 = 표메인[[#This Row],[연령대]], 1, 0),IF(COUNT(표장르정리[[#This Row],[Strategy]]),1,0)),1,0)</f>
        <v>0</v>
      </c>
      <c r="L63" s="3">
        <f>IF(AND(IF('차트 정리 표'!$K$2 = 표메인[[#This Row],[연령대]], 1, 0),IF(COUNT(표장르정리[[#This Row],[Puzzle]]),1,0)),1,0)</f>
        <v>0</v>
      </c>
      <c r="M63" s="3">
        <f>IF(AND(IF('차트 정리 표'!$K$2 = 표메인[[#This Row],[연령대]], 1, 0),IF(COUNT(표장르정리[[#This Row],[Board]]),1,0)),1,0)</f>
        <v>0</v>
      </c>
      <c r="N63" s="3">
        <f>IF(AND(IF('차트 정리 표'!$K$2 = 표메인[[#This Row],[연령대]], 1, 0),IF(COUNT(표장르정리[[#This Row],[Arcade]]),1,0)),1,0)</f>
        <v>0</v>
      </c>
      <c r="O63" s="3">
        <f>IF(AND(IF('차트 정리 표'!$K$2 = 표메인[[#This Row],[연령대]], 1, 0),IF(COUNT(표장르정리[[#This Row],[Simulation]]),1,0)),1,0)</f>
        <v>0</v>
      </c>
      <c r="P63" s="34">
        <f>IF(AND(IF('차트 정리 표'!$K$19 = 표메인[[#This Row],[연령대]], 1, 0),IF('차트 정리 표'!$J$20=표메인[[#This Row],[타격감
시각적 효과]],1,0)),1,0)</f>
        <v>0</v>
      </c>
      <c r="Q63" s="34">
        <f>IF(AND(IF('차트 정리 표'!$K$19 = 표메인[[#This Row],[연령대]], 1, 0),IF('차트 정리 표'!$J$21=표메인[[#This Row],[타격감
시각적 효과]],1,0)),1,0)</f>
        <v>0</v>
      </c>
      <c r="R63" s="34">
        <f>IF(AND(IF('차트 정리 표'!$K$19 = 표메인[[#This Row],[연령대]], 1, 0),IF('차트 정리 표'!$J$22=표메인[[#This Row],[타격감
시각적 효과]],1,0)),1,0)</f>
        <v>0</v>
      </c>
      <c r="S63" s="34">
        <f>IF(AND(IF('차트 정리 표'!$K$19 = 표메인[[#This Row],[연령대]], 1, 0),IF('차트 정리 표'!$J$23=표메인[[#This Row],[타격감
시각적 효과]],1,0)),1,0)</f>
        <v>0</v>
      </c>
      <c r="T63" s="34">
        <f>IF(AND(IF('차트 정리 표'!$K$25 = 표메인[[#This Row],[연령대]], 1, 0),IF('차트 정리 표'!$J$26=표메인[게임몰입도
청각적 효과],1,0)),1,0)</f>
        <v>0</v>
      </c>
      <c r="U63" s="34">
        <f>IF(AND(IF('차트 정리 표'!$K$25 = 표메인[[#This Row],[연령대]], 1, 0),IF('차트 정리 표'!$J$27=표메인[게임몰입도
청각적 효과],1,0)),1,0)</f>
        <v>0</v>
      </c>
      <c r="V63" s="34">
        <f>IF(AND(IF('차트 정리 표'!$K$25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표'!$K$2 = 표메인[[#This Row],[연령대]], 1, 0),IF(COUNT(표장르정리[[#This Row],[RPG]]),1,0)), 1, 0)</f>
        <v>0</v>
      </c>
      <c r="B64" s="3">
        <f>IF(AND(IF('차트 정리 표'!$K$2 = 표메인[[#This Row],[연령대]], 1, 0),IF(COUNT(표장르정리[[#This Row],[AOS]]),1,0)),1,0)</f>
        <v>0</v>
      </c>
      <c r="C64" s="3">
        <f>IF(AND(IF('차트 정리 표'!$K$2 = 표메인[[#This Row],[연령대]], 1, 0),IF(COUNT(표장르정리[[#This Row],[FPS]]),1,0)),1,0)</f>
        <v>0</v>
      </c>
      <c r="D64" s="3">
        <f>IF(AND(IF('차트 정리 표'!$K$2 = 표메인[[#This Row],[연령대]], 1, 0),IF(COUNT(표장르정리[[#This Row],[CCG]]),1,0)),1,0)</f>
        <v>0</v>
      </c>
      <c r="E64" s="3">
        <f>IF(AND(IF('차트 정리 표'!$K$2 = 표메인[[#This Row],[연령대]], 1, 0),IF(COUNT(표장르정리[[#This Row],[Roguelike]]),1,0)),1,0)</f>
        <v>0</v>
      </c>
      <c r="F64" s="3">
        <f>IF(AND(IF('차트 정리 표'!$K$2 = 표메인[[#This Row],[연령대]], 1, 0),IF(COUNT(표장르정리[[#This Row],[Soulslike]]),1,0)),1,0)</f>
        <v>0</v>
      </c>
      <c r="G64" s="3">
        <f>IF(AND(IF('차트 정리 표'!$K$2 = 표메인[[#This Row],[연령대]], 1, 0),IF(COUNT(표장르정리[[#This Row],[Rhythm]]),1,0)),1,0)</f>
        <v>0</v>
      </c>
      <c r="H64" s="3">
        <f>IF(AND(IF('차트 정리 표'!$K$2 = 표메인[[#This Row],[연령대]], 1, 0),IF(COUNT(표장르정리[[#This Row],[Racing]]),1,0)),1,0)</f>
        <v>0</v>
      </c>
      <c r="I64" s="3">
        <f>IF(AND(IF('차트 정리 표'!$K$2 = 표메인[[#This Row],[연령대]], 1, 0),IF(COUNT(표장르정리[[#This Row],[Sport]]),1,0)),1,0)</f>
        <v>0</v>
      </c>
      <c r="J64" s="3">
        <f>IF(AND(IF('차트 정리 표'!$K$2 = 표메인[[#This Row],[연령대]], 1, 0),IF(COUNT(표장르정리[[#This Row],[Stealth]]),1,0)),1,0)</f>
        <v>0</v>
      </c>
      <c r="K64" s="3">
        <f>IF(AND(IF('차트 정리 표'!$K$2 = 표메인[[#This Row],[연령대]], 1, 0),IF(COUNT(표장르정리[[#This Row],[Strategy]]),1,0)),1,0)</f>
        <v>0</v>
      </c>
      <c r="L64" s="3">
        <f>IF(AND(IF('차트 정리 표'!$K$2 = 표메인[[#This Row],[연령대]], 1, 0),IF(COUNT(표장르정리[[#This Row],[Puzzle]]),1,0)),1,0)</f>
        <v>0</v>
      </c>
      <c r="M64" s="3">
        <f>IF(AND(IF('차트 정리 표'!$K$2 = 표메인[[#This Row],[연령대]], 1, 0),IF(COUNT(표장르정리[[#This Row],[Board]]),1,0)),1,0)</f>
        <v>0</v>
      </c>
      <c r="N64" s="3">
        <f>IF(AND(IF('차트 정리 표'!$K$2 = 표메인[[#This Row],[연령대]], 1, 0),IF(COUNT(표장르정리[[#This Row],[Arcade]]),1,0)),1,0)</f>
        <v>0</v>
      </c>
      <c r="O64" s="3">
        <f>IF(AND(IF('차트 정리 표'!$K$2 = 표메인[[#This Row],[연령대]], 1, 0),IF(COUNT(표장르정리[[#This Row],[Simulation]]),1,0)),1,0)</f>
        <v>0</v>
      </c>
      <c r="P64" s="34">
        <f>IF(AND(IF('차트 정리 표'!$K$19 = 표메인[[#This Row],[연령대]], 1, 0),IF('차트 정리 표'!$J$20=표메인[[#This Row],[타격감
시각적 효과]],1,0)),1,0)</f>
        <v>0</v>
      </c>
      <c r="Q64" s="34">
        <f>IF(AND(IF('차트 정리 표'!$K$19 = 표메인[[#This Row],[연령대]], 1, 0),IF('차트 정리 표'!$J$21=표메인[[#This Row],[타격감
시각적 효과]],1,0)),1,0)</f>
        <v>0</v>
      </c>
      <c r="R64" s="34">
        <f>IF(AND(IF('차트 정리 표'!$K$19 = 표메인[[#This Row],[연령대]], 1, 0),IF('차트 정리 표'!$J$22=표메인[[#This Row],[타격감
시각적 효과]],1,0)),1,0)</f>
        <v>0</v>
      </c>
      <c r="S64" s="34">
        <f>IF(AND(IF('차트 정리 표'!$K$19 = 표메인[[#This Row],[연령대]], 1, 0),IF('차트 정리 표'!$J$23=표메인[[#This Row],[타격감
시각적 효과]],1,0)),1,0)</f>
        <v>0</v>
      </c>
      <c r="T64" s="34">
        <f>IF(AND(IF('차트 정리 표'!$K$25 = 표메인[[#This Row],[연령대]], 1, 0),IF('차트 정리 표'!$J$26=표메인[게임몰입도
청각적 효과],1,0)),1,0)</f>
        <v>0</v>
      </c>
      <c r="U64" s="34">
        <f>IF(AND(IF('차트 정리 표'!$K$25 = 표메인[[#This Row],[연령대]], 1, 0),IF('차트 정리 표'!$J$27=표메인[게임몰입도
청각적 효과],1,0)),1,0)</f>
        <v>0</v>
      </c>
      <c r="V64" s="34">
        <f>IF(AND(IF('차트 정리 표'!$K$25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표'!$K$2 = 표메인[[#This Row],[연령대]], 1, 0),IF(COUNT(표장르정리[[#This Row],[RPG]]),1,0)), 1, 0)</f>
        <v>0</v>
      </c>
      <c r="B65" s="3">
        <f>IF(AND(IF('차트 정리 표'!$K$2 = 표메인[[#This Row],[연령대]], 1, 0),IF(COUNT(표장르정리[[#This Row],[AOS]]),1,0)),1,0)</f>
        <v>0</v>
      </c>
      <c r="C65" s="3">
        <f>IF(AND(IF('차트 정리 표'!$K$2 = 표메인[[#This Row],[연령대]], 1, 0),IF(COUNT(표장르정리[[#This Row],[FPS]]),1,0)),1,0)</f>
        <v>0</v>
      </c>
      <c r="D65" s="3">
        <f>IF(AND(IF('차트 정리 표'!$K$2 = 표메인[[#This Row],[연령대]], 1, 0),IF(COUNT(표장르정리[[#This Row],[CCG]]),1,0)),1,0)</f>
        <v>0</v>
      </c>
      <c r="E65" s="3">
        <f>IF(AND(IF('차트 정리 표'!$K$2 = 표메인[[#This Row],[연령대]], 1, 0),IF(COUNT(표장르정리[[#This Row],[Roguelike]]),1,0)),1,0)</f>
        <v>0</v>
      </c>
      <c r="F65" s="3">
        <f>IF(AND(IF('차트 정리 표'!$K$2 = 표메인[[#This Row],[연령대]], 1, 0),IF(COUNT(표장르정리[[#This Row],[Soulslike]]),1,0)),1,0)</f>
        <v>0</v>
      </c>
      <c r="G65" s="3">
        <f>IF(AND(IF('차트 정리 표'!$K$2 = 표메인[[#This Row],[연령대]], 1, 0),IF(COUNT(표장르정리[[#This Row],[Rhythm]]),1,0)),1,0)</f>
        <v>0</v>
      </c>
      <c r="H65" s="3">
        <f>IF(AND(IF('차트 정리 표'!$K$2 = 표메인[[#This Row],[연령대]], 1, 0),IF(COUNT(표장르정리[[#This Row],[Racing]]),1,0)),1,0)</f>
        <v>0</v>
      </c>
      <c r="I65" s="3">
        <f>IF(AND(IF('차트 정리 표'!$K$2 = 표메인[[#This Row],[연령대]], 1, 0),IF(COUNT(표장르정리[[#This Row],[Sport]]),1,0)),1,0)</f>
        <v>0</v>
      </c>
      <c r="J65" s="3">
        <f>IF(AND(IF('차트 정리 표'!$K$2 = 표메인[[#This Row],[연령대]], 1, 0),IF(COUNT(표장르정리[[#This Row],[Stealth]]),1,0)),1,0)</f>
        <v>0</v>
      </c>
      <c r="K65" s="3">
        <f>IF(AND(IF('차트 정리 표'!$K$2 = 표메인[[#This Row],[연령대]], 1, 0),IF(COUNT(표장르정리[[#This Row],[Strategy]]),1,0)),1,0)</f>
        <v>0</v>
      </c>
      <c r="L65" s="3">
        <f>IF(AND(IF('차트 정리 표'!$K$2 = 표메인[[#This Row],[연령대]], 1, 0),IF(COUNT(표장르정리[[#This Row],[Puzzle]]),1,0)),1,0)</f>
        <v>0</v>
      </c>
      <c r="M65" s="3">
        <f>IF(AND(IF('차트 정리 표'!$K$2 = 표메인[[#This Row],[연령대]], 1, 0),IF(COUNT(표장르정리[[#This Row],[Board]]),1,0)),1,0)</f>
        <v>0</v>
      </c>
      <c r="N65" s="3">
        <f>IF(AND(IF('차트 정리 표'!$K$2 = 표메인[[#This Row],[연령대]], 1, 0),IF(COUNT(표장르정리[[#This Row],[Arcade]]),1,0)),1,0)</f>
        <v>0</v>
      </c>
      <c r="O65" s="3">
        <f>IF(AND(IF('차트 정리 표'!$K$2 = 표메인[[#This Row],[연령대]], 1, 0),IF(COUNT(표장르정리[[#This Row],[Simulation]]),1,0)),1,0)</f>
        <v>0</v>
      </c>
      <c r="P65" s="34">
        <f>IF(AND(IF('차트 정리 표'!$K$19 = 표메인[[#This Row],[연령대]], 1, 0),IF('차트 정리 표'!$J$20=표메인[[#This Row],[타격감
시각적 효과]],1,0)),1,0)</f>
        <v>0</v>
      </c>
      <c r="Q65" s="34">
        <f>IF(AND(IF('차트 정리 표'!$K$19 = 표메인[[#This Row],[연령대]], 1, 0),IF('차트 정리 표'!$J$21=표메인[[#This Row],[타격감
시각적 효과]],1,0)),1,0)</f>
        <v>0</v>
      </c>
      <c r="R65" s="34">
        <f>IF(AND(IF('차트 정리 표'!$K$19 = 표메인[[#This Row],[연령대]], 1, 0),IF('차트 정리 표'!$J$22=표메인[[#This Row],[타격감
시각적 효과]],1,0)),1,0)</f>
        <v>0</v>
      </c>
      <c r="S65" s="34">
        <f>IF(AND(IF('차트 정리 표'!$K$19 = 표메인[[#This Row],[연령대]], 1, 0),IF('차트 정리 표'!$J$23=표메인[[#This Row],[타격감
시각적 효과]],1,0)),1,0)</f>
        <v>0</v>
      </c>
      <c r="T65" s="34">
        <f>IF(AND(IF('차트 정리 표'!$K$25 = 표메인[[#This Row],[연령대]], 1, 0),IF('차트 정리 표'!$J$26=표메인[게임몰입도
청각적 효과],1,0)),1,0)</f>
        <v>0</v>
      </c>
      <c r="U65" s="34">
        <f>IF(AND(IF('차트 정리 표'!$K$25 = 표메인[[#This Row],[연령대]], 1, 0),IF('차트 정리 표'!$J$27=표메인[게임몰입도
청각적 효과],1,0)),1,0)</f>
        <v>0</v>
      </c>
      <c r="V65" s="34">
        <f>IF(AND(IF('차트 정리 표'!$K$25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표'!$K$2 = 표메인[[#This Row],[연령대]], 1, 0),IF(COUNT(표장르정리[[#This Row],[RPG]]),1,0)), 1, 0)</f>
        <v>0</v>
      </c>
      <c r="B66" s="3">
        <f>IF(AND(IF('차트 정리 표'!$K$2 = 표메인[[#This Row],[연령대]], 1, 0),IF(COUNT(표장르정리[[#This Row],[AOS]]),1,0)),1,0)</f>
        <v>0</v>
      </c>
      <c r="C66" s="3">
        <f>IF(AND(IF('차트 정리 표'!$K$2 = 표메인[[#This Row],[연령대]], 1, 0),IF(COUNT(표장르정리[[#This Row],[FPS]]),1,0)),1,0)</f>
        <v>0</v>
      </c>
      <c r="D66" s="3">
        <f>IF(AND(IF('차트 정리 표'!$K$2 = 표메인[[#This Row],[연령대]], 1, 0),IF(COUNT(표장르정리[[#This Row],[CCG]]),1,0)),1,0)</f>
        <v>0</v>
      </c>
      <c r="E66" s="3">
        <f>IF(AND(IF('차트 정리 표'!$K$2 = 표메인[[#This Row],[연령대]], 1, 0),IF(COUNT(표장르정리[[#This Row],[Roguelike]]),1,0)),1,0)</f>
        <v>0</v>
      </c>
      <c r="F66" s="3">
        <f>IF(AND(IF('차트 정리 표'!$K$2 = 표메인[[#This Row],[연령대]], 1, 0),IF(COUNT(표장르정리[[#This Row],[Soulslike]]),1,0)),1,0)</f>
        <v>0</v>
      </c>
      <c r="G66" s="3">
        <f>IF(AND(IF('차트 정리 표'!$K$2 = 표메인[[#This Row],[연령대]], 1, 0),IF(COUNT(표장르정리[[#This Row],[Rhythm]]),1,0)),1,0)</f>
        <v>0</v>
      </c>
      <c r="H66" s="3">
        <f>IF(AND(IF('차트 정리 표'!$K$2 = 표메인[[#This Row],[연령대]], 1, 0),IF(COUNT(표장르정리[[#This Row],[Racing]]),1,0)),1,0)</f>
        <v>0</v>
      </c>
      <c r="I66" s="3">
        <f>IF(AND(IF('차트 정리 표'!$K$2 = 표메인[[#This Row],[연령대]], 1, 0),IF(COUNT(표장르정리[[#This Row],[Sport]]),1,0)),1,0)</f>
        <v>0</v>
      </c>
      <c r="J66" s="3">
        <f>IF(AND(IF('차트 정리 표'!$K$2 = 표메인[[#This Row],[연령대]], 1, 0),IF(COUNT(표장르정리[[#This Row],[Stealth]]),1,0)),1,0)</f>
        <v>0</v>
      </c>
      <c r="K66" s="3">
        <f>IF(AND(IF('차트 정리 표'!$K$2 = 표메인[[#This Row],[연령대]], 1, 0),IF(COUNT(표장르정리[[#This Row],[Strategy]]),1,0)),1,0)</f>
        <v>0</v>
      </c>
      <c r="L66" s="3">
        <f>IF(AND(IF('차트 정리 표'!$K$2 = 표메인[[#This Row],[연령대]], 1, 0),IF(COUNT(표장르정리[[#This Row],[Puzzle]]),1,0)),1,0)</f>
        <v>0</v>
      </c>
      <c r="M66" s="3">
        <f>IF(AND(IF('차트 정리 표'!$K$2 = 표메인[[#This Row],[연령대]], 1, 0),IF(COUNT(표장르정리[[#This Row],[Board]]),1,0)),1,0)</f>
        <v>0</v>
      </c>
      <c r="N66" s="3">
        <f>IF(AND(IF('차트 정리 표'!$K$2 = 표메인[[#This Row],[연령대]], 1, 0),IF(COUNT(표장르정리[[#This Row],[Arcade]]),1,0)),1,0)</f>
        <v>0</v>
      </c>
      <c r="O66" s="3">
        <f>IF(AND(IF('차트 정리 표'!$K$2 = 표메인[[#This Row],[연령대]], 1, 0),IF(COUNT(표장르정리[[#This Row],[Simulation]]),1,0)),1,0)</f>
        <v>0</v>
      </c>
      <c r="P66" s="34">
        <f>IF(AND(IF('차트 정리 표'!$K$19 = 표메인[[#This Row],[연령대]], 1, 0),IF('차트 정리 표'!$J$20=표메인[[#This Row],[타격감
시각적 효과]],1,0)),1,0)</f>
        <v>0</v>
      </c>
      <c r="Q66" s="34">
        <f>IF(AND(IF('차트 정리 표'!$K$19 = 표메인[[#This Row],[연령대]], 1, 0),IF('차트 정리 표'!$J$21=표메인[[#This Row],[타격감
시각적 효과]],1,0)),1,0)</f>
        <v>0</v>
      </c>
      <c r="R66" s="34">
        <f>IF(AND(IF('차트 정리 표'!$K$19 = 표메인[[#This Row],[연령대]], 1, 0),IF('차트 정리 표'!$J$22=표메인[[#This Row],[타격감
시각적 효과]],1,0)),1,0)</f>
        <v>0</v>
      </c>
      <c r="S66" s="34">
        <f>IF(AND(IF('차트 정리 표'!$K$19 = 표메인[[#This Row],[연령대]], 1, 0),IF('차트 정리 표'!$J$23=표메인[[#This Row],[타격감
시각적 효과]],1,0)),1,0)</f>
        <v>0</v>
      </c>
      <c r="T66" s="34">
        <f>IF(AND(IF('차트 정리 표'!$K$25 = 표메인[[#This Row],[연령대]], 1, 0),IF('차트 정리 표'!$J$26=표메인[게임몰입도
청각적 효과],1,0)),1,0)</f>
        <v>0</v>
      </c>
      <c r="U66" s="34">
        <f>IF(AND(IF('차트 정리 표'!$K$25 = 표메인[[#This Row],[연령대]], 1, 0),IF('차트 정리 표'!$J$27=표메인[게임몰입도
청각적 효과],1,0)),1,0)</f>
        <v>0</v>
      </c>
      <c r="V66" s="34">
        <f>IF(AND(IF('차트 정리 표'!$K$25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표'!$K$2 = 표메인[[#This Row],[연령대]], 1, 0),IF(COUNT(표장르정리[[#This Row],[RPG]]),1,0)), 1, 0)</f>
        <v>0</v>
      </c>
      <c r="B67" s="3">
        <f>IF(AND(IF('차트 정리 표'!$K$2 = 표메인[[#This Row],[연령대]], 1, 0),IF(COUNT(표장르정리[[#This Row],[AOS]]),1,0)),1,0)</f>
        <v>0</v>
      </c>
      <c r="C67" s="3">
        <f>IF(AND(IF('차트 정리 표'!$K$2 = 표메인[[#This Row],[연령대]], 1, 0),IF(COUNT(표장르정리[[#This Row],[FPS]]),1,0)),1,0)</f>
        <v>0</v>
      </c>
      <c r="D67" s="3">
        <f>IF(AND(IF('차트 정리 표'!$K$2 = 표메인[[#This Row],[연령대]], 1, 0),IF(COUNT(표장르정리[[#This Row],[CCG]]),1,0)),1,0)</f>
        <v>0</v>
      </c>
      <c r="E67" s="3">
        <f>IF(AND(IF('차트 정리 표'!$K$2 = 표메인[[#This Row],[연령대]], 1, 0),IF(COUNT(표장르정리[[#This Row],[Roguelike]]),1,0)),1,0)</f>
        <v>0</v>
      </c>
      <c r="F67" s="3">
        <f>IF(AND(IF('차트 정리 표'!$K$2 = 표메인[[#This Row],[연령대]], 1, 0),IF(COUNT(표장르정리[[#This Row],[Soulslike]]),1,0)),1,0)</f>
        <v>0</v>
      </c>
      <c r="G67" s="3">
        <f>IF(AND(IF('차트 정리 표'!$K$2 = 표메인[[#This Row],[연령대]], 1, 0),IF(COUNT(표장르정리[[#This Row],[Rhythm]]),1,0)),1,0)</f>
        <v>0</v>
      </c>
      <c r="H67" s="3">
        <f>IF(AND(IF('차트 정리 표'!$K$2 = 표메인[[#This Row],[연령대]], 1, 0),IF(COUNT(표장르정리[[#This Row],[Racing]]),1,0)),1,0)</f>
        <v>0</v>
      </c>
      <c r="I67" s="3">
        <f>IF(AND(IF('차트 정리 표'!$K$2 = 표메인[[#This Row],[연령대]], 1, 0),IF(COUNT(표장르정리[[#This Row],[Sport]]),1,0)),1,0)</f>
        <v>0</v>
      </c>
      <c r="J67" s="3">
        <f>IF(AND(IF('차트 정리 표'!$K$2 = 표메인[[#This Row],[연령대]], 1, 0),IF(COUNT(표장르정리[[#This Row],[Stealth]]),1,0)),1,0)</f>
        <v>0</v>
      </c>
      <c r="K67" s="3">
        <f>IF(AND(IF('차트 정리 표'!$K$2 = 표메인[[#This Row],[연령대]], 1, 0),IF(COUNT(표장르정리[[#This Row],[Strategy]]),1,0)),1,0)</f>
        <v>0</v>
      </c>
      <c r="L67" s="3">
        <f>IF(AND(IF('차트 정리 표'!$K$2 = 표메인[[#This Row],[연령대]], 1, 0),IF(COUNT(표장르정리[[#This Row],[Puzzle]]),1,0)),1,0)</f>
        <v>0</v>
      </c>
      <c r="M67" s="3">
        <f>IF(AND(IF('차트 정리 표'!$K$2 = 표메인[[#This Row],[연령대]], 1, 0),IF(COUNT(표장르정리[[#This Row],[Board]]),1,0)),1,0)</f>
        <v>0</v>
      </c>
      <c r="N67" s="3">
        <f>IF(AND(IF('차트 정리 표'!$K$2 = 표메인[[#This Row],[연령대]], 1, 0),IF(COUNT(표장르정리[[#This Row],[Arcade]]),1,0)),1,0)</f>
        <v>0</v>
      </c>
      <c r="O67" s="3">
        <f>IF(AND(IF('차트 정리 표'!$K$2 = 표메인[[#This Row],[연령대]], 1, 0),IF(COUNT(표장르정리[[#This Row],[Simulation]]),1,0)),1,0)</f>
        <v>0</v>
      </c>
      <c r="P67" s="34">
        <f>IF(AND(IF('차트 정리 표'!$K$19 = 표메인[[#This Row],[연령대]], 1, 0),IF('차트 정리 표'!$J$20=표메인[[#This Row],[타격감
시각적 효과]],1,0)),1,0)</f>
        <v>0</v>
      </c>
      <c r="Q67" s="34">
        <f>IF(AND(IF('차트 정리 표'!$K$19 = 표메인[[#This Row],[연령대]], 1, 0),IF('차트 정리 표'!$J$21=표메인[[#This Row],[타격감
시각적 효과]],1,0)),1,0)</f>
        <v>0</v>
      </c>
      <c r="R67" s="34">
        <f>IF(AND(IF('차트 정리 표'!$K$19 = 표메인[[#This Row],[연령대]], 1, 0),IF('차트 정리 표'!$J$22=표메인[[#This Row],[타격감
시각적 효과]],1,0)),1,0)</f>
        <v>0</v>
      </c>
      <c r="S67" s="34">
        <f>IF(AND(IF('차트 정리 표'!$K$19 = 표메인[[#This Row],[연령대]], 1, 0),IF('차트 정리 표'!$J$23=표메인[[#This Row],[타격감
시각적 효과]],1,0)),1,0)</f>
        <v>0</v>
      </c>
      <c r="T67" s="34">
        <f>IF(AND(IF('차트 정리 표'!$K$25 = 표메인[[#This Row],[연령대]], 1, 0),IF('차트 정리 표'!$J$26=표메인[게임몰입도
청각적 효과],1,0)),1,0)</f>
        <v>0</v>
      </c>
      <c r="U67" s="34">
        <f>IF(AND(IF('차트 정리 표'!$K$25 = 표메인[[#This Row],[연령대]], 1, 0),IF('차트 정리 표'!$J$27=표메인[게임몰입도
청각적 효과],1,0)),1,0)</f>
        <v>0</v>
      </c>
      <c r="V67" s="34">
        <f>IF(AND(IF('차트 정리 표'!$K$25 = 표메인[[#This Row],[연령대]], 1, 0),IF('차트 정리 표'!$J$28=표메인[게임몰입도
청각적 효과],1,0)),1,0)</f>
        <v>0</v>
      </c>
    </row>
    <row r="68" spans="1:22" x14ac:dyDescent="0.3">
      <c r="A68" s="3">
        <f>IF(AND(IF('차트 정리 표'!$K$2 = 표메인[[#This Row],[연령대]], 1, 0),IF(COUNT(표장르정리[[#This Row],[RPG]]),1,0)), 1, 0)</f>
        <v>0</v>
      </c>
      <c r="B68" s="3">
        <f>IF(AND(IF('차트 정리 표'!$K$2 = 표메인[[#This Row],[연령대]], 1, 0),IF(COUNT(표장르정리[[#This Row],[AOS]]),1,0)),1,0)</f>
        <v>0</v>
      </c>
      <c r="C68" s="3">
        <f>IF(AND(IF('차트 정리 표'!$K$2 = 표메인[[#This Row],[연령대]], 1, 0),IF(COUNT(표장르정리[[#This Row],[FPS]]),1,0)),1,0)</f>
        <v>0</v>
      </c>
      <c r="D68" s="3">
        <f>IF(AND(IF('차트 정리 표'!$K$2 = 표메인[[#This Row],[연령대]], 1, 0),IF(COUNT(표장르정리[[#This Row],[CCG]]),1,0)),1,0)</f>
        <v>0</v>
      </c>
      <c r="E68" s="3">
        <f>IF(AND(IF('차트 정리 표'!$K$2 = 표메인[[#This Row],[연령대]], 1, 0),IF(COUNT(표장르정리[[#This Row],[Roguelike]]),1,0)),1,0)</f>
        <v>0</v>
      </c>
      <c r="F68" s="3">
        <f>IF(AND(IF('차트 정리 표'!$K$2 = 표메인[[#This Row],[연령대]], 1, 0),IF(COUNT(표장르정리[[#This Row],[Soulslike]]),1,0)),1,0)</f>
        <v>0</v>
      </c>
      <c r="G68" s="3">
        <f>IF(AND(IF('차트 정리 표'!$K$2 = 표메인[[#This Row],[연령대]], 1, 0),IF(COUNT(표장르정리[[#This Row],[Rhythm]]),1,0)),1,0)</f>
        <v>0</v>
      </c>
      <c r="H68" s="3">
        <f>IF(AND(IF('차트 정리 표'!$K$2 = 표메인[[#This Row],[연령대]], 1, 0),IF(COUNT(표장르정리[[#This Row],[Racing]]),1,0)),1,0)</f>
        <v>0</v>
      </c>
      <c r="I68" s="3">
        <f>IF(AND(IF('차트 정리 표'!$K$2 = 표메인[[#This Row],[연령대]], 1, 0),IF(COUNT(표장르정리[[#This Row],[Sport]]),1,0)),1,0)</f>
        <v>0</v>
      </c>
      <c r="J68" s="3">
        <f>IF(AND(IF('차트 정리 표'!$K$2 = 표메인[[#This Row],[연령대]], 1, 0),IF(COUNT(표장르정리[[#This Row],[Stealth]]),1,0)),1,0)</f>
        <v>0</v>
      </c>
      <c r="K68" s="3">
        <f>IF(AND(IF('차트 정리 표'!$K$2 = 표메인[[#This Row],[연령대]], 1, 0),IF(COUNT(표장르정리[[#This Row],[Strategy]]),1,0)),1,0)</f>
        <v>0</v>
      </c>
      <c r="L68" s="3">
        <f>IF(AND(IF('차트 정리 표'!$K$2 = 표메인[[#This Row],[연령대]], 1, 0),IF(COUNT(표장르정리[[#This Row],[Puzzle]]),1,0)),1,0)</f>
        <v>0</v>
      </c>
      <c r="M68" s="3">
        <f>IF(AND(IF('차트 정리 표'!$K$2 = 표메인[[#This Row],[연령대]], 1, 0),IF(COUNT(표장르정리[[#This Row],[Board]]),1,0)),1,0)</f>
        <v>0</v>
      </c>
      <c r="N68" s="3">
        <f>IF(AND(IF('차트 정리 표'!$K$2 = 표메인[[#This Row],[연령대]], 1, 0),IF(COUNT(표장르정리[[#This Row],[Arcade]]),1,0)),1,0)</f>
        <v>0</v>
      </c>
      <c r="O68" s="3">
        <f>IF(AND(IF('차트 정리 표'!$K$2 = 표메인[[#This Row],[연령대]], 1, 0),IF(COUNT(표장르정리[[#This Row],[Simulation]]),1,0)),1,0)</f>
        <v>0</v>
      </c>
      <c r="P68" s="34">
        <f>IF(AND(IF('차트 정리 표'!$K$19 = 표메인[[#This Row],[연령대]], 1, 0),IF('차트 정리 표'!$J$20=표메인[[#This Row],[타격감
시각적 효과]],1,0)),1,0)</f>
        <v>0</v>
      </c>
      <c r="Q68" s="34">
        <f>IF(AND(IF('차트 정리 표'!$K$19 = 표메인[[#This Row],[연령대]], 1, 0),IF('차트 정리 표'!$J$21=표메인[[#This Row],[타격감
시각적 효과]],1,0)),1,0)</f>
        <v>0</v>
      </c>
      <c r="R68" s="34">
        <f>IF(AND(IF('차트 정리 표'!$K$19 = 표메인[[#This Row],[연령대]], 1, 0),IF('차트 정리 표'!$J$22=표메인[[#This Row],[타격감
시각적 효과]],1,0)),1,0)</f>
        <v>0</v>
      </c>
      <c r="S68" s="34">
        <f>IF(AND(IF('차트 정리 표'!$K$19 = 표메인[[#This Row],[연령대]], 1, 0),IF('차트 정리 표'!$J$23=표메인[[#This Row],[타격감
시각적 효과]],1,0)),1,0)</f>
        <v>0</v>
      </c>
      <c r="T68" s="34">
        <f>IF(AND(IF('차트 정리 표'!$K$25 = 표메인[[#This Row],[연령대]], 1, 0),IF('차트 정리 표'!$J$26=표메인[게임몰입도
청각적 효과],1,0)),1,0)</f>
        <v>0</v>
      </c>
      <c r="U68" s="34">
        <f>IF(AND(IF('차트 정리 표'!$K$25 = 표메인[[#This Row],[연령대]], 1, 0),IF('차트 정리 표'!$J$27=표메인[게임몰입도
청각적 효과],1,0)),1,0)</f>
        <v>0</v>
      </c>
      <c r="V68" s="34">
        <f>IF(AND(IF('차트 정리 표'!$K$25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표'!$K$2 = 표메인[[#This Row],[연령대]], 1, 0),IF(COUNT(표장르정리[[#This Row],[RPG]]),1,0)), 1, 0)</f>
        <v>0</v>
      </c>
      <c r="B69" s="3">
        <f>IF(AND(IF('차트 정리 표'!$K$2 = 표메인[[#This Row],[연령대]], 1, 0),IF(COUNT(표장르정리[[#This Row],[AOS]]),1,0)),1,0)</f>
        <v>0</v>
      </c>
      <c r="C69" s="3">
        <f>IF(AND(IF('차트 정리 표'!$K$2 = 표메인[[#This Row],[연령대]], 1, 0),IF(COUNT(표장르정리[[#This Row],[FPS]]),1,0)),1,0)</f>
        <v>0</v>
      </c>
      <c r="D69" s="3">
        <f>IF(AND(IF('차트 정리 표'!$K$2 = 표메인[[#This Row],[연령대]], 1, 0),IF(COUNT(표장르정리[[#This Row],[CCG]]),1,0)),1,0)</f>
        <v>0</v>
      </c>
      <c r="E69" s="3">
        <f>IF(AND(IF('차트 정리 표'!$K$2 = 표메인[[#This Row],[연령대]], 1, 0),IF(COUNT(표장르정리[[#This Row],[Roguelike]]),1,0)),1,0)</f>
        <v>0</v>
      </c>
      <c r="F69" s="3">
        <f>IF(AND(IF('차트 정리 표'!$K$2 = 표메인[[#This Row],[연령대]], 1, 0),IF(COUNT(표장르정리[[#This Row],[Soulslike]]),1,0)),1,0)</f>
        <v>0</v>
      </c>
      <c r="G69" s="3">
        <f>IF(AND(IF('차트 정리 표'!$K$2 = 표메인[[#This Row],[연령대]], 1, 0),IF(COUNT(표장르정리[[#This Row],[Rhythm]]),1,0)),1,0)</f>
        <v>0</v>
      </c>
      <c r="H69" s="3">
        <f>IF(AND(IF('차트 정리 표'!$K$2 = 표메인[[#This Row],[연령대]], 1, 0),IF(COUNT(표장르정리[[#This Row],[Racing]]),1,0)),1,0)</f>
        <v>0</v>
      </c>
      <c r="I69" s="3">
        <f>IF(AND(IF('차트 정리 표'!$K$2 = 표메인[[#This Row],[연령대]], 1, 0),IF(COUNT(표장르정리[[#This Row],[Sport]]),1,0)),1,0)</f>
        <v>0</v>
      </c>
      <c r="J69" s="3">
        <f>IF(AND(IF('차트 정리 표'!$K$2 = 표메인[[#This Row],[연령대]], 1, 0),IF(COUNT(표장르정리[[#This Row],[Stealth]]),1,0)),1,0)</f>
        <v>0</v>
      </c>
      <c r="K69" s="3">
        <f>IF(AND(IF('차트 정리 표'!$K$2 = 표메인[[#This Row],[연령대]], 1, 0),IF(COUNT(표장르정리[[#This Row],[Strategy]]),1,0)),1,0)</f>
        <v>0</v>
      </c>
      <c r="L69" s="3">
        <f>IF(AND(IF('차트 정리 표'!$K$2 = 표메인[[#This Row],[연령대]], 1, 0),IF(COUNT(표장르정리[[#This Row],[Puzzle]]),1,0)),1,0)</f>
        <v>0</v>
      </c>
      <c r="M69" s="3">
        <f>IF(AND(IF('차트 정리 표'!$K$2 = 표메인[[#This Row],[연령대]], 1, 0),IF(COUNT(표장르정리[[#This Row],[Board]]),1,0)),1,0)</f>
        <v>0</v>
      </c>
      <c r="N69" s="3">
        <f>IF(AND(IF('차트 정리 표'!$K$2 = 표메인[[#This Row],[연령대]], 1, 0),IF(COUNT(표장르정리[[#This Row],[Arcade]]),1,0)),1,0)</f>
        <v>0</v>
      </c>
      <c r="O69" s="3">
        <f>IF(AND(IF('차트 정리 표'!$K$2 = 표메인[[#This Row],[연령대]], 1, 0),IF(COUNT(표장르정리[[#This Row],[Simulation]]),1,0)),1,0)</f>
        <v>0</v>
      </c>
      <c r="P69" s="34">
        <f>IF(AND(IF('차트 정리 표'!$K$19 = 표메인[[#This Row],[연령대]], 1, 0),IF('차트 정리 표'!$J$20=표메인[[#This Row],[타격감
시각적 효과]],1,0)),1,0)</f>
        <v>0</v>
      </c>
      <c r="Q69" s="34">
        <f>IF(AND(IF('차트 정리 표'!$K$19 = 표메인[[#This Row],[연령대]], 1, 0),IF('차트 정리 표'!$J$21=표메인[[#This Row],[타격감
시각적 효과]],1,0)),1,0)</f>
        <v>0</v>
      </c>
      <c r="R69" s="34">
        <f>IF(AND(IF('차트 정리 표'!$K$19 = 표메인[[#This Row],[연령대]], 1, 0),IF('차트 정리 표'!$J$22=표메인[[#This Row],[타격감
시각적 효과]],1,0)),1,0)</f>
        <v>0</v>
      </c>
      <c r="S69" s="34">
        <f>IF(AND(IF('차트 정리 표'!$K$19 = 표메인[[#This Row],[연령대]], 1, 0),IF('차트 정리 표'!$J$23=표메인[[#This Row],[타격감
시각적 효과]],1,0)),1,0)</f>
        <v>0</v>
      </c>
      <c r="T69" s="34">
        <f>IF(AND(IF('차트 정리 표'!$K$25 = 표메인[[#This Row],[연령대]], 1, 0),IF('차트 정리 표'!$J$26=표메인[게임몰입도
청각적 효과],1,0)),1,0)</f>
        <v>0</v>
      </c>
      <c r="U69" s="34">
        <f>IF(AND(IF('차트 정리 표'!$K$25 = 표메인[[#This Row],[연령대]], 1, 0),IF('차트 정리 표'!$J$27=표메인[게임몰입도
청각적 효과],1,0)),1,0)</f>
        <v>0</v>
      </c>
      <c r="V69" s="34">
        <f>IF(AND(IF('차트 정리 표'!$K$25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표'!$K$2 = 표메인[[#This Row],[연령대]], 1, 0),IF(COUNT(표장르정리[[#This Row],[RPG]]),1,0)), 1, 0)</f>
        <v>0</v>
      </c>
      <c r="B70" s="3">
        <f>IF(AND(IF('차트 정리 표'!$K$2 = 표메인[[#This Row],[연령대]], 1, 0),IF(COUNT(표장르정리[[#This Row],[AOS]]),1,0)),1,0)</f>
        <v>0</v>
      </c>
      <c r="C70" s="3">
        <f>IF(AND(IF('차트 정리 표'!$K$2 = 표메인[[#This Row],[연령대]], 1, 0),IF(COUNT(표장르정리[[#This Row],[FPS]]),1,0)),1,0)</f>
        <v>0</v>
      </c>
      <c r="D70" s="3">
        <f>IF(AND(IF('차트 정리 표'!$K$2 = 표메인[[#This Row],[연령대]], 1, 0),IF(COUNT(표장르정리[[#This Row],[CCG]]),1,0)),1,0)</f>
        <v>0</v>
      </c>
      <c r="E70" s="3">
        <f>IF(AND(IF('차트 정리 표'!$K$2 = 표메인[[#This Row],[연령대]], 1, 0),IF(COUNT(표장르정리[[#This Row],[Roguelike]]),1,0)),1,0)</f>
        <v>0</v>
      </c>
      <c r="F70" s="3">
        <f>IF(AND(IF('차트 정리 표'!$K$2 = 표메인[[#This Row],[연령대]], 1, 0),IF(COUNT(표장르정리[[#This Row],[Soulslike]]),1,0)),1,0)</f>
        <v>0</v>
      </c>
      <c r="G70" s="3">
        <f>IF(AND(IF('차트 정리 표'!$K$2 = 표메인[[#This Row],[연령대]], 1, 0),IF(COUNT(표장르정리[[#This Row],[Rhythm]]),1,0)),1,0)</f>
        <v>0</v>
      </c>
      <c r="H70" s="3">
        <f>IF(AND(IF('차트 정리 표'!$K$2 = 표메인[[#This Row],[연령대]], 1, 0),IF(COUNT(표장르정리[[#This Row],[Racing]]),1,0)),1,0)</f>
        <v>0</v>
      </c>
      <c r="I70" s="3">
        <f>IF(AND(IF('차트 정리 표'!$K$2 = 표메인[[#This Row],[연령대]], 1, 0),IF(COUNT(표장르정리[[#This Row],[Sport]]),1,0)),1,0)</f>
        <v>0</v>
      </c>
      <c r="J70" s="3">
        <f>IF(AND(IF('차트 정리 표'!$K$2 = 표메인[[#This Row],[연령대]], 1, 0),IF(COUNT(표장르정리[[#This Row],[Stealth]]),1,0)),1,0)</f>
        <v>0</v>
      </c>
      <c r="K70" s="3">
        <f>IF(AND(IF('차트 정리 표'!$K$2 = 표메인[[#This Row],[연령대]], 1, 0),IF(COUNT(표장르정리[[#This Row],[Strategy]]),1,0)),1,0)</f>
        <v>0</v>
      </c>
      <c r="L70" s="3">
        <f>IF(AND(IF('차트 정리 표'!$K$2 = 표메인[[#This Row],[연령대]], 1, 0),IF(COUNT(표장르정리[[#This Row],[Puzzle]]),1,0)),1,0)</f>
        <v>0</v>
      </c>
      <c r="M70" s="3">
        <f>IF(AND(IF('차트 정리 표'!$K$2 = 표메인[[#This Row],[연령대]], 1, 0),IF(COUNT(표장르정리[[#This Row],[Board]]),1,0)),1,0)</f>
        <v>0</v>
      </c>
      <c r="N70" s="3">
        <f>IF(AND(IF('차트 정리 표'!$K$2 = 표메인[[#This Row],[연령대]], 1, 0),IF(COUNT(표장르정리[[#This Row],[Arcade]]),1,0)),1,0)</f>
        <v>0</v>
      </c>
      <c r="O70" s="3">
        <f>IF(AND(IF('차트 정리 표'!$K$2 = 표메인[[#This Row],[연령대]], 1, 0),IF(COUNT(표장르정리[[#This Row],[Simulation]]),1,0)),1,0)</f>
        <v>0</v>
      </c>
      <c r="P70" s="34">
        <f>IF(AND(IF('차트 정리 표'!$K$19 = 표메인[[#This Row],[연령대]], 1, 0),IF('차트 정리 표'!$J$20=표메인[[#This Row],[타격감
시각적 효과]],1,0)),1,0)</f>
        <v>0</v>
      </c>
      <c r="Q70" s="34">
        <f>IF(AND(IF('차트 정리 표'!$K$19 = 표메인[[#This Row],[연령대]], 1, 0),IF('차트 정리 표'!$J$21=표메인[[#This Row],[타격감
시각적 효과]],1,0)),1,0)</f>
        <v>0</v>
      </c>
      <c r="R70" s="34">
        <f>IF(AND(IF('차트 정리 표'!$K$19 = 표메인[[#This Row],[연령대]], 1, 0),IF('차트 정리 표'!$J$22=표메인[[#This Row],[타격감
시각적 효과]],1,0)),1,0)</f>
        <v>0</v>
      </c>
      <c r="S70" s="34">
        <f>IF(AND(IF('차트 정리 표'!$K$19 = 표메인[[#This Row],[연령대]], 1, 0),IF('차트 정리 표'!$J$23=표메인[[#This Row],[타격감
시각적 효과]],1,0)),1,0)</f>
        <v>0</v>
      </c>
      <c r="T70" s="34">
        <f>IF(AND(IF('차트 정리 표'!$K$25 = 표메인[[#This Row],[연령대]], 1, 0),IF('차트 정리 표'!$J$26=표메인[게임몰입도
청각적 효과],1,0)),1,0)</f>
        <v>0</v>
      </c>
      <c r="U70" s="34">
        <f>IF(AND(IF('차트 정리 표'!$K$25 = 표메인[[#This Row],[연령대]], 1, 0),IF('차트 정리 표'!$J$27=표메인[게임몰입도
청각적 효과],1,0)),1,0)</f>
        <v>0</v>
      </c>
      <c r="V70" s="34">
        <f>IF(AND(IF('차트 정리 표'!$K$25 = 표메인[[#This Row],[연령대]], 1, 0),IF('차트 정리 표'!$J$28=표메인[게임몰입도
청각적 효과],1,0)),1,0)</f>
        <v>0</v>
      </c>
    </row>
    <row r="71" spans="1:22" x14ac:dyDescent="0.3">
      <c r="A71" s="3">
        <f>IF(AND(IF('차트 정리 표'!$K$2 = 표메인[[#This Row],[연령대]], 1, 0),IF(COUNT(표장르정리[[#This Row],[RPG]]),1,0)), 1, 0)</f>
        <v>0</v>
      </c>
      <c r="B71" s="3">
        <f>IF(AND(IF('차트 정리 표'!$K$2 = 표메인[[#This Row],[연령대]], 1, 0),IF(COUNT(표장르정리[[#This Row],[AOS]]),1,0)),1,0)</f>
        <v>0</v>
      </c>
      <c r="C71" s="3">
        <f>IF(AND(IF('차트 정리 표'!$K$2 = 표메인[[#This Row],[연령대]], 1, 0),IF(COUNT(표장르정리[[#This Row],[FPS]]),1,0)),1,0)</f>
        <v>0</v>
      </c>
      <c r="D71" s="3">
        <f>IF(AND(IF('차트 정리 표'!$K$2 = 표메인[[#This Row],[연령대]], 1, 0),IF(COUNT(표장르정리[[#This Row],[CCG]]),1,0)),1,0)</f>
        <v>0</v>
      </c>
      <c r="E71" s="3">
        <f>IF(AND(IF('차트 정리 표'!$K$2 = 표메인[[#This Row],[연령대]], 1, 0),IF(COUNT(표장르정리[[#This Row],[Roguelike]]),1,0)),1,0)</f>
        <v>0</v>
      </c>
      <c r="F71" s="3">
        <f>IF(AND(IF('차트 정리 표'!$K$2 = 표메인[[#This Row],[연령대]], 1, 0),IF(COUNT(표장르정리[[#This Row],[Soulslike]]),1,0)),1,0)</f>
        <v>0</v>
      </c>
      <c r="G71" s="3">
        <f>IF(AND(IF('차트 정리 표'!$K$2 = 표메인[[#This Row],[연령대]], 1, 0),IF(COUNT(표장르정리[[#This Row],[Rhythm]]),1,0)),1,0)</f>
        <v>0</v>
      </c>
      <c r="H71" s="3">
        <f>IF(AND(IF('차트 정리 표'!$K$2 = 표메인[[#This Row],[연령대]], 1, 0),IF(COUNT(표장르정리[[#This Row],[Racing]]),1,0)),1,0)</f>
        <v>0</v>
      </c>
      <c r="I71" s="3">
        <f>IF(AND(IF('차트 정리 표'!$K$2 = 표메인[[#This Row],[연령대]], 1, 0),IF(COUNT(표장르정리[[#This Row],[Sport]]),1,0)),1,0)</f>
        <v>0</v>
      </c>
      <c r="J71" s="3">
        <f>IF(AND(IF('차트 정리 표'!$K$2 = 표메인[[#This Row],[연령대]], 1, 0),IF(COUNT(표장르정리[[#This Row],[Stealth]]),1,0)),1,0)</f>
        <v>0</v>
      </c>
      <c r="K71" s="3">
        <f>IF(AND(IF('차트 정리 표'!$K$2 = 표메인[[#This Row],[연령대]], 1, 0),IF(COUNT(표장르정리[[#This Row],[Strategy]]),1,0)),1,0)</f>
        <v>0</v>
      </c>
      <c r="L71" s="3">
        <f>IF(AND(IF('차트 정리 표'!$K$2 = 표메인[[#This Row],[연령대]], 1, 0),IF(COUNT(표장르정리[[#This Row],[Puzzle]]),1,0)),1,0)</f>
        <v>0</v>
      </c>
      <c r="M71" s="3">
        <f>IF(AND(IF('차트 정리 표'!$K$2 = 표메인[[#This Row],[연령대]], 1, 0),IF(COUNT(표장르정리[[#This Row],[Board]]),1,0)),1,0)</f>
        <v>0</v>
      </c>
      <c r="N71" s="3">
        <f>IF(AND(IF('차트 정리 표'!$K$2 = 표메인[[#This Row],[연령대]], 1, 0),IF(COUNT(표장르정리[[#This Row],[Arcade]]),1,0)),1,0)</f>
        <v>0</v>
      </c>
      <c r="O71" s="3">
        <f>IF(AND(IF('차트 정리 표'!$K$2 = 표메인[[#This Row],[연령대]], 1, 0),IF(COUNT(표장르정리[[#This Row],[Simulation]]),1,0)),1,0)</f>
        <v>0</v>
      </c>
      <c r="P71" s="34">
        <f>IF(AND(IF('차트 정리 표'!$K$19 = 표메인[[#This Row],[연령대]], 1, 0),IF('차트 정리 표'!$J$20=표메인[[#This Row],[타격감
시각적 효과]],1,0)),1,0)</f>
        <v>0</v>
      </c>
      <c r="Q71" s="34">
        <f>IF(AND(IF('차트 정리 표'!$K$19 = 표메인[[#This Row],[연령대]], 1, 0),IF('차트 정리 표'!$J$21=표메인[[#This Row],[타격감
시각적 효과]],1,0)),1,0)</f>
        <v>0</v>
      </c>
      <c r="R71" s="34">
        <f>IF(AND(IF('차트 정리 표'!$K$19 = 표메인[[#This Row],[연령대]], 1, 0),IF('차트 정리 표'!$J$22=표메인[[#This Row],[타격감
시각적 효과]],1,0)),1,0)</f>
        <v>0</v>
      </c>
      <c r="S71" s="34">
        <f>IF(AND(IF('차트 정리 표'!$K$19 = 표메인[[#This Row],[연령대]], 1, 0),IF('차트 정리 표'!$J$23=표메인[[#This Row],[타격감
시각적 효과]],1,0)),1,0)</f>
        <v>0</v>
      </c>
      <c r="T71" s="34">
        <f>IF(AND(IF('차트 정리 표'!$K$25 = 표메인[[#This Row],[연령대]], 1, 0),IF('차트 정리 표'!$J$26=표메인[게임몰입도
청각적 효과],1,0)),1,0)</f>
        <v>0</v>
      </c>
      <c r="U71" s="34">
        <f>IF(AND(IF('차트 정리 표'!$K$25 = 표메인[[#This Row],[연령대]], 1, 0),IF('차트 정리 표'!$J$27=표메인[게임몰입도
청각적 효과],1,0)),1,0)</f>
        <v>0</v>
      </c>
      <c r="V71" s="34">
        <f>IF(AND(IF('차트 정리 표'!$K$25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표'!$K$2 = 표메인[[#This Row],[연령대]], 1, 0),IF(COUNT(표장르정리[[#This Row],[RPG]]),1,0)), 1, 0)</f>
        <v>0</v>
      </c>
      <c r="B72" s="3">
        <f>IF(AND(IF('차트 정리 표'!$K$2 = 표메인[[#This Row],[연령대]], 1, 0),IF(COUNT(표장르정리[[#This Row],[AOS]]),1,0)),1,0)</f>
        <v>0</v>
      </c>
      <c r="C72" s="3">
        <f>IF(AND(IF('차트 정리 표'!$K$2 = 표메인[[#This Row],[연령대]], 1, 0),IF(COUNT(표장르정리[[#This Row],[FPS]]),1,0)),1,0)</f>
        <v>0</v>
      </c>
      <c r="D72" s="3">
        <f>IF(AND(IF('차트 정리 표'!$K$2 = 표메인[[#This Row],[연령대]], 1, 0),IF(COUNT(표장르정리[[#This Row],[CCG]]),1,0)),1,0)</f>
        <v>0</v>
      </c>
      <c r="E72" s="3">
        <f>IF(AND(IF('차트 정리 표'!$K$2 = 표메인[[#This Row],[연령대]], 1, 0),IF(COUNT(표장르정리[[#This Row],[Roguelike]]),1,0)),1,0)</f>
        <v>0</v>
      </c>
      <c r="F72" s="3">
        <f>IF(AND(IF('차트 정리 표'!$K$2 = 표메인[[#This Row],[연령대]], 1, 0),IF(COUNT(표장르정리[[#This Row],[Soulslike]]),1,0)),1,0)</f>
        <v>0</v>
      </c>
      <c r="G72" s="3">
        <f>IF(AND(IF('차트 정리 표'!$K$2 = 표메인[[#This Row],[연령대]], 1, 0),IF(COUNT(표장르정리[[#This Row],[Rhythm]]),1,0)),1,0)</f>
        <v>0</v>
      </c>
      <c r="H72" s="3">
        <f>IF(AND(IF('차트 정리 표'!$K$2 = 표메인[[#This Row],[연령대]], 1, 0),IF(COUNT(표장르정리[[#This Row],[Racing]]),1,0)),1,0)</f>
        <v>0</v>
      </c>
      <c r="I72" s="3">
        <f>IF(AND(IF('차트 정리 표'!$K$2 = 표메인[[#This Row],[연령대]], 1, 0),IF(COUNT(표장르정리[[#This Row],[Sport]]),1,0)),1,0)</f>
        <v>0</v>
      </c>
      <c r="J72" s="3">
        <f>IF(AND(IF('차트 정리 표'!$K$2 = 표메인[[#This Row],[연령대]], 1, 0),IF(COUNT(표장르정리[[#This Row],[Stealth]]),1,0)),1,0)</f>
        <v>0</v>
      </c>
      <c r="K72" s="3">
        <f>IF(AND(IF('차트 정리 표'!$K$2 = 표메인[[#This Row],[연령대]], 1, 0),IF(COUNT(표장르정리[[#This Row],[Strategy]]),1,0)),1,0)</f>
        <v>0</v>
      </c>
      <c r="L72" s="3">
        <f>IF(AND(IF('차트 정리 표'!$K$2 = 표메인[[#This Row],[연령대]], 1, 0),IF(COUNT(표장르정리[[#This Row],[Puzzle]]),1,0)),1,0)</f>
        <v>0</v>
      </c>
      <c r="M72" s="3">
        <f>IF(AND(IF('차트 정리 표'!$K$2 = 표메인[[#This Row],[연령대]], 1, 0),IF(COUNT(표장르정리[[#This Row],[Board]]),1,0)),1,0)</f>
        <v>0</v>
      </c>
      <c r="N72" s="3">
        <f>IF(AND(IF('차트 정리 표'!$K$2 = 표메인[[#This Row],[연령대]], 1, 0),IF(COUNT(표장르정리[[#This Row],[Arcade]]),1,0)),1,0)</f>
        <v>0</v>
      </c>
      <c r="O72" s="3">
        <f>IF(AND(IF('차트 정리 표'!$K$2 = 표메인[[#This Row],[연령대]], 1, 0),IF(COUNT(표장르정리[[#This Row],[Simulation]]),1,0)),1,0)</f>
        <v>0</v>
      </c>
      <c r="P72" s="34">
        <f>IF(AND(IF('차트 정리 표'!$K$19 = 표메인[[#This Row],[연령대]], 1, 0),IF('차트 정리 표'!$J$20=표메인[[#This Row],[타격감
시각적 효과]],1,0)),1,0)</f>
        <v>0</v>
      </c>
      <c r="Q72" s="34">
        <f>IF(AND(IF('차트 정리 표'!$K$19 = 표메인[[#This Row],[연령대]], 1, 0),IF('차트 정리 표'!$J$21=표메인[[#This Row],[타격감
시각적 효과]],1,0)),1,0)</f>
        <v>0</v>
      </c>
      <c r="R72" s="34">
        <f>IF(AND(IF('차트 정리 표'!$K$19 = 표메인[[#This Row],[연령대]], 1, 0),IF('차트 정리 표'!$J$22=표메인[[#This Row],[타격감
시각적 효과]],1,0)),1,0)</f>
        <v>0</v>
      </c>
      <c r="S72" s="34">
        <f>IF(AND(IF('차트 정리 표'!$K$19 = 표메인[[#This Row],[연령대]], 1, 0),IF('차트 정리 표'!$J$23=표메인[[#This Row],[타격감
시각적 효과]],1,0)),1,0)</f>
        <v>0</v>
      </c>
      <c r="T72" s="34">
        <f>IF(AND(IF('차트 정리 표'!$K$25 = 표메인[[#This Row],[연령대]], 1, 0),IF('차트 정리 표'!$J$26=표메인[게임몰입도
청각적 효과],1,0)),1,0)</f>
        <v>0</v>
      </c>
      <c r="U72" s="34">
        <f>IF(AND(IF('차트 정리 표'!$K$25 = 표메인[[#This Row],[연령대]], 1, 0),IF('차트 정리 표'!$J$27=표메인[게임몰입도
청각적 효과],1,0)),1,0)</f>
        <v>0</v>
      </c>
      <c r="V72" s="34">
        <f>IF(AND(IF('차트 정리 표'!$K$25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표'!$K$2 = 표메인[[#This Row],[연령대]], 1, 0),IF(COUNT(표장르정리[[#This Row],[RPG]]),1,0)), 1, 0)</f>
        <v>0</v>
      </c>
      <c r="B73" s="3">
        <f>IF(AND(IF('차트 정리 표'!$K$2 = 표메인[[#This Row],[연령대]], 1, 0),IF(COUNT(표장르정리[[#This Row],[AOS]]),1,0)),1,0)</f>
        <v>0</v>
      </c>
      <c r="C73" s="3">
        <f>IF(AND(IF('차트 정리 표'!$K$2 = 표메인[[#This Row],[연령대]], 1, 0),IF(COUNT(표장르정리[[#This Row],[FPS]]),1,0)),1,0)</f>
        <v>0</v>
      </c>
      <c r="D73" s="3">
        <f>IF(AND(IF('차트 정리 표'!$K$2 = 표메인[[#This Row],[연령대]], 1, 0),IF(COUNT(표장르정리[[#This Row],[CCG]]),1,0)),1,0)</f>
        <v>0</v>
      </c>
      <c r="E73" s="3">
        <f>IF(AND(IF('차트 정리 표'!$K$2 = 표메인[[#This Row],[연령대]], 1, 0),IF(COUNT(표장르정리[[#This Row],[Roguelike]]),1,0)),1,0)</f>
        <v>0</v>
      </c>
      <c r="F73" s="3">
        <f>IF(AND(IF('차트 정리 표'!$K$2 = 표메인[[#This Row],[연령대]], 1, 0),IF(COUNT(표장르정리[[#This Row],[Soulslike]]),1,0)),1,0)</f>
        <v>0</v>
      </c>
      <c r="G73" s="3">
        <f>IF(AND(IF('차트 정리 표'!$K$2 = 표메인[[#This Row],[연령대]], 1, 0),IF(COUNT(표장르정리[[#This Row],[Rhythm]]),1,0)),1,0)</f>
        <v>0</v>
      </c>
      <c r="H73" s="3">
        <f>IF(AND(IF('차트 정리 표'!$K$2 = 표메인[[#This Row],[연령대]], 1, 0),IF(COUNT(표장르정리[[#This Row],[Racing]]),1,0)),1,0)</f>
        <v>0</v>
      </c>
      <c r="I73" s="3">
        <f>IF(AND(IF('차트 정리 표'!$K$2 = 표메인[[#This Row],[연령대]], 1, 0),IF(COUNT(표장르정리[[#This Row],[Sport]]),1,0)),1,0)</f>
        <v>0</v>
      </c>
      <c r="J73" s="3">
        <f>IF(AND(IF('차트 정리 표'!$K$2 = 표메인[[#This Row],[연령대]], 1, 0),IF(COUNT(표장르정리[[#This Row],[Stealth]]),1,0)),1,0)</f>
        <v>0</v>
      </c>
      <c r="K73" s="3">
        <f>IF(AND(IF('차트 정리 표'!$K$2 = 표메인[[#This Row],[연령대]], 1, 0),IF(COUNT(표장르정리[[#This Row],[Strategy]]),1,0)),1,0)</f>
        <v>0</v>
      </c>
      <c r="L73" s="3">
        <f>IF(AND(IF('차트 정리 표'!$K$2 = 표메인[[#This Row],[연령대]], 1, 0),IF(COUNT(표장르정리[[#This Row],[Puzzle]]),1,0)),1,0)</f>
        <v>0</v>
      </c>
      <c r="M73" s="3">
        <f>IF(AND(IF('차트 정리 표'!$K$2 = 표메인[[#This Row],[연령대]], 1, 0),IF(COUNT(표장르정리[[#This Row],[Board]]),1,0)),1,0)</f>
        <v>0</v>
      </c>
      <c r="N73" s="3">
        <f>IF(AND(IF('차트 정리 표'!$K$2 = 표메인[[#This Row],[연령대]], 1, 0),IF(COUNT(표장르정리[[#This Row],[Arcade]]),1,0)),1,0)</f>
        <v>0</v>
      </c>
      <c r="O73" s="3">
        <f>IF(AND(IF('차트 정리 표'!$K$2 = 표메인[[#This Row],[연령대]], 1, 0),IF(COUNT(표장르정리[[#This Row],[Simulation]]),1,0)),1,0)</f>
        <v>0</v>
      </c>
      <c r="P73" s="34">
        <f>IF(AND(IF('차트 정리 표'!$K$19 = 표메인[[#This Row],[연령대]], 1, 0),IF('차트 정리 표'!$J$20=표메인[[#This Row],[타격감
시각적 효과]],1,0)),1,0)</f>
        <v>0</v>
      </c>
      <c r="Q73" s="34">
        <f>IF(AND(IF('차트 정리 표'!$K$19 = 표메인[[#This Row],[연령대]], 1, 0),IF('차트 정리 표'!$J$21=표메인[[#This Row],[타격감
시각적 효과]],1,0)),1,0)</f>
        <v>0</v>
      </c>
      <c r="R73" s="34">
        <f>IF(AND(IF('차트 정리 표'!$K$19 = 표메인[[#This Row],[연령대]], 1, 0),IF('차트 정리 표'!$J$22=표메인[[#This Row],[타격감
시각적 효과]],1,0)),1,0)</f>
        <v>0</v>
      </c>
      <c r="S73" s="34">
        <f>IF(AND(IF('차트 정리 표'!$K$19 = 표메인[[#This Row],[연령대]], 1, 0),IF('차트 정리 표'!$J$23=표메인[[#This Row],[타격감
시각적 효과]],1,0)),1,0)</f>
        <v>0</v>
      </c>
      <c r="T73" s="34">
        <f>IF(AND(IF('차트 정리 표'!$K$25 = 표메인[[#This Row],[연령대]], 1, 0),IF('차트 정리 표'!$J$26=표메인[게임몰입도
청각적 효과],1,0)),1,0)</f>
        <v>0</v>
      </c>
      <c r="U73" s="34">
        <f>IF(AND(IF('차트 정리 표'!$K$25 = 표메인[[#This Row],[연령대]], 1, 0),IF('차트 정리 표'!$J$27=표메인[게임몰입도
청각적 효과],1,0)),1,0)</f>
        <v>0</v>
      </c>
      <c r="V73" s="34">
        <f>IF(AND(IF('차트 정리 표'!$K$25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표'!$K$2 = 표메인[[#This Row],[연령대]], 1, 0),IF(COUNT(표장르정리[[#This Row],[RPG]]),1,0)), 1, 0)</f>
        <v>0</v>
      </c>
      <c r="B74" s="3">
        <f>IF(AND(IF('차트 정리 표'!$K$2 = 표메인[[#This Row],[연령대]], 1, 0),IF(COUNT(표장르정리[[#This Row],[AOS]]),1,0)),1,0)</f>
        <v>0</v>
      </c>
      <c r="C74" s="3">
        <f>IF(AND(IF('차트 정리 표'!$K$2 = 표메인[[#This Row],[연령대]], 1, 0),IF(COUNT(표장르정리[[#This Row],[FPS]]),1,0)),1,0)</f>
        <v>0</v>
      </c>
      <c r="D74" s="3">
        <f>IF(AND(IF('차트 정리 표'!$K$2 = 표메인[[#This Row],[연령대]], 1, 0),IF(COUNT(표장르정리[[#This Row],[CCG]]),1,0)),1,0)</f>
        <v>0</v>
      </c>
      <c r="E74" s="3">
        <f>IF(AND(IF('차트 정리 표'!$K$2 = 표메인[[#This Row],[연령대]], 1, 0),IF(COUNT(표장르정리[[#This Row],[Roguelike]]),1,0)),1,0)</f>
        <v>0</v>
      </c>
      <c r="F74" s="3">
        <f>IF(AND(IF('차트 정리 표'!$K$2 = 표메인[[#This Row],[연령대]], 1, 0),IF(COUNT(표장르정리[[#This Row],[Soulslike]]),1,0)),1,0)</f>
        <v>0</v>
      </c>
      <c r="G74" s="3">
        <f>IF(AND(IF('차트 정리 표'!$K$2 = 표메인[[#This Row],[연령대]], 1, 0),IF(COUNT(표장르정리[[#This Row],[Rhythm]]),1,0)),1,0)</f>
        <v>0</v>
      </c>
      <c r="H74" s="3">
        <f>IF(AND(IF('차트 정리 표'!$K$2 = 표메인[[#This Row],[연령대]], 1, 0),IF(COUNT(표장르정리[[#This Row],[Racing]]),1,0)),1,0)</f>
        <v>0</v>
      </c>
      <c r="I74" s="3">
        <f>IF(AND(IF('차트 정리 표'!$K$2 = 표메인[[#This Row],[연령대]], 1, 0),IF(COUNT(표장르정리[[#This Row],[Sport]]),1,0)),1,0)</f>
        <v>0</v>
      </c>
      <c r="J74" s="3">
        <f>IF(AND(IF('차트 정리 표'!$K$2 = 표메인[[#This Row],[연령대]], 1, 0),IF(COUNT(표장르정리[[#This Row],[Stealth]]),1,0)),1,0)</f>
        <v>0</v>
      </c>
      <c r="K74" s="3">
        <f>IF(AND(IF('차트 정리 표'!$K$2 = 표메인[[#This Row],[연령대]], 1, 0),IF(COUNT(표장르정리[[#This Row],[Strategy]]),1,0)),1,0)</f>
        <v>0</v>
      </c>
      <c r="L74" s="3">
        <f>IF(AND(IF('차트 정리 표'!$K$2 = 표메인[[#This Row],[연령대]], 1, 0),IF(COUNT(표장르정리[[#This Row],[Puzzle]]),1,0)),1,0)</f>
        <v>0</v>
      </c>
      <c r="M74" s="3">
        <f>IF(AND(IF('차트 정리 표'!$K$2 = 표메인[[#This Row],[연령대]], 1, 0),IF(COUNT(표장르정리[[#This Row],[Board]]),1,0)),1,0)</f>
        <v>0</v>
      </c>
      <c r="N74" s="3">
        <f>IF(AND(IF('차트 정리 표'!$K$2 = 표메인[[#This Row],[연령대]], 1, 0),IF(COUNT(표장르정리[[#This Row],[Arcade]]),1,0)),1,0)</f>
        <v>0</v>
      </c>
      <c r="O74" s="3">
        <f>IF(AND(IF('차트 정리 표'!$K$2 = 표메인[[#This Row],[연령대]], 1, 0),IF(COUNT(표장르정리[[#This Row],[Simulation]]),1,0)),1,0)</f>
        <v>0</v>
      </c>
      <c r="P74" s="34">
        <f>IF(AND(IF('차트 정리 표'!$K$19 = 표메인[[#This Row],[연령대]], 1, 0),IF('차트 정리 표'!$J$20=표메인[[#This Row],[타격감
시각적 효과]],1,0)),1,0)</f>
        <v>0</v>
      </c>
      <c r="Q74" s="34">
        <f>IF(AND(IF('차트 정리 표'!$K$19 = 표메인[[#This Row],[연령대]], 1, 0),IF('차트 정리 표'!$J$21=표메인[[#This Row],[타격감
시각적 효과]],1,0)),1,0)</f>
        <v>0</v>
      </c>
      <c r="R74" s="34">
        <f>IF(AND(IF('차트 정리 표'!$K$19 = 표메인[[#This Row],[연령대]], 1, 0),IF('차트 정리 표'!$J$22=표메인[[#This Row],[타격감
시각적 효과]],1,0)),1,0)</f>
        <v>0</v>
      </c>
      <c r="S74" s="34">
        <f>IF(AND(IF('차트 정리 표'!$K$19 = 표메인[[#This Row],[연령대]], 1, 0),IF('차트 정리 표'!$J$23=표메인[[#This Row],[타격감
시각적 효과]],1,0)),1,0)</f>
        <v>0</v>
      </c>
      <c r="T74" s="34">
        <f>IF(AND(IF('차트 정리 표'!$K$25 = 표메인[[#This Row],[연령대]], 1, 0),IF('차트 정리 표'!$J$26=표메인[게임몰입도
청각적 효과],1,0)),1,0)</f>
        <v>0</v>
      </c>
      <c r="U74" s="34">
        <f>IF(AND(IF('차트 정리 표'!$K$25 = 표메인[[#This Row],[연령대]], 1, 0),IF('차트 정리 표'!$J$27=표메인[게임몰입도
청각적 효과],1,0)),1,0)</f>
        <v>0</v>
      </c>
      <c r="V74" s="34">
        <f>IF(AND(IF('차트 정리 표'!$K$25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표'!$K$2 = 표메인[[#This Row],[연령대]], 1, 0),IF(COUNT(표장르정리[[#This Row],[RPG]]),1,0)), 1, 0)</f>
        <v>0</v>
      </c>
      <c r="B75" s="3">
        <f>IF(AND(IF('차트 정리 표'!$K$2 = 표메인[[#This Row],[연령대]], 1, 0),IF(COUNT(표장르정리[[#This Row],[AOS]]),1,0)),1,0)</f>
        <v>0</v>
      </c>
      <c r="C75" s="3">
        <f>IF(AND(IF('차트 정리 표'!$K$2 = 표메인[[#This Row],[연령대]], 1, 0),IF(COUNT(표장르정리[[#This Row],[FPS]]),1,0)),1,0)</f>
        <v>0</v>
      </c>
      <c r="D75" s="3">
        <f>IF(AND(IF('차트 정리 표'!$K$2 = 표메인[[#This Row],[연령대]], 1, 0),IF(COUNT(표장르정리[[#This Row],[CCG]]),1,0)),1,0)</f>
        <v>0</v>
      </c>
      <c r="E75" s="3">
        <f>IF(AND(IF('차트 정리 표'!$K$2 = 표메인[[#This Row],[연령대]], 1, 0),IF(COUNT(표장르정리[[#This Row],[Roguelike]]),1,0)),1,0)</f>
        <v>0</v>
      </c>
      <c r="F75" s="3">
        <f>IF(AND(IF('차트 정리 표'!$K$2 = 표메인[[#This Row],[연령대]], 1, 0),IF(COUNT(표장르정리[[#This Row],[Soulslike]]),1,0)),1,0)</f>
        <v>0</v>
      </c>
      <c r="G75" s="3">
        <f>IF(AND(IF('차트 정리 표'!$K$2 = 표메인[[#This Row],[연령대]], 1, 0),IF(COUNT(표장르정리[[#This Row],[Rhythm]]),1,0)),1,0)</f>
        <v>0</v>
      </c>
      <c r="H75" s="3">
        <f>IF(AND(IF('차트 정리 표'!$K$2 = 표메인[[#This Row],[연령대]], 1, 0),IF(COUNT(표장르정리[[#This Row],[Racing]]),1,0)),1,0)</f>
        <v>0</v>
      </c>
      <c r="I75" s="3">
        <f>IF(AND(IF('차트 정리 표'!$K$2 = 표메인[[#This Row],[연령대]], 1, 0),IF(COUNT(표장르정리[[#This Row],[Sport]]),1,0)),1,0)</f>
        <v>0</v>
      </c>
      <c r="J75" s="3">
        <f>IF(AND(IF('차트 정리 표'!$K$2 = 표메인[[#This Row],[연령대]], 1, 0),IF(COUNT(표장르정리[[#This Row],[Stealth]]),1,0)),1,0)</f>
        <v>0</v>
      </c>
      <c r="K75" s="3">
        <f>IF(AND(IF('차트 정리 표'!$K$2 = 표메인[[#This Row],[연령대]], 1, 0),IF(COUNT(표장르정리[[#This Row],[Strategy]]),1,0)),1,0)</f>
        <v>0</v>
      </c>
      <c r="L75" s="3">
        <f>IF(AND(IF('차트 정리 표'!$K$2 = 표메인[[#This Row],[연령대]], 1, 0),IF(COUNT(표장르정리[[#This Row],[Puzzle]]),1,0)),1,0)</f>
        <v>0</v>
      </c>
      <c r="M75" s="3">
        <f>IF(AND(IF('차트 정리 표'!$K$2 = 표메인[[#This Row],[연령대]], 1, 0),IF(COUNT(표장르정리[[#This Row],[Board]]),1,0)),1,0)</f>
        <v>0</v>
      </c>
      <c r="N75" s="3">
        <f>IF(AND(IF('차트 정리 표'!$K$2 = 표메인[[#This Row],[연령대]], 1, 0),IF(COUNT(표장르정리[[#This Row],[Arcade]]),1,0)),1,0)</f>
        <v>0</v>
      </c>
      <c r="O75" s="3">
        <f>IF(AND(IF('차트 정리 표'!$K$2 = 표메인[[#This Row],[연령대]], 1, 0),IF(COUNT(표장르정리[[#This Row],[Simulation]]),1,0)),1,0)</f>
        <v>0</v>
      </c>
      <c r="P75" s="34">
        <f>IF(AND(IF('차트 정리 표'!$K$19 = 표메인[[#This Row],[연령대]], 1, 0),IF('차트 정리 표'!$J$20=표메인[[#This Row],[타격감
시각적 효과]],1,0)),1,0)</f>
        <v>0</v>
      </c>
      <c r="Q75" s="34">
        <f>IF(AND(IF('차트 정리 표'!$K$19 = 표메인[[#This Row],[연령대]], 1, 0),IF('차트 정리 표'!$J$21=표메인[[#This Row],[타격감
시각적 효과]],1,0)),1,0)</f>
        <v>0</v>
      </c>
      <c r="R75" s="34">
        <f>IF(AND(IF('차트 정리 표'!$K$19 = 표메인[[#This Row],[연령대]], 1, 0),IF('차트 정리 표'!$J$22=표메인[[#This Row],[타격감
시각적 효과]],1,0)),1,0)</f>
        <v>0</v>
      </c>
      <c r="S75" s="34">
        <f>IF(AND(IF('차트 정리 표'!$K$19 = 표메인[[#This Row],[연령대]], 1, 0),IF('차트 정리 표'!$J$23=표메인[[#This Row],[타격감
시각적 효과]],1,0)),1,0)</f>
        <v>0</v>
      </c>
      <c r="T75" s="34">
        <f>IF(AND(IF('차트 정리 표'!$K$25 = 표메인[[#This Row],[연령대]], 1, 0),IF('차트 정리 표'!$J$26=표메인[게임몰입도
청각적 효과],1,0)),1,0)</f>
        <v>0</v>
      </c>
      <c r="U75" s="34">
        <f>IF(AND(IF('차트 정리 표'!$K$25 = 표메인[[#This Row],[연령대]], 1, 0),IF('차트 정리 표'!$J$27=표메인[게임몰입도
청각적 효과],1,0)),1,0)</f>
        <v>0</v>
      </c>
      <c r="V75" s="34">
        <f>IF(AND(IF('차트 정리 표'!$K$25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표'!$K$2 = 표메인[[#This Row],[연령대]], 1, 0),IF(COUNT(표장르정리[[#This Row],[RPG]]),1,0)), 1, 0)</f>
        <v>0</v>
      </c>
      <c r="B76" s="3">
        <f>IF(AND(IF('차트 정리 표'!$K$2 = 표메인[[#This Row],[연령대]], 1, 0),IF(COUNT(표장르정리[[#This Row],[AOS]]),1,0)),1,0)</f>
        <v>0</v>
      </c>
      <c r="C76" s="3">
        <f>IF(AND(IF('차트 정리 표'!$K$2 = 표메인[[#This Row],[연령대]], 1, 0),IF(COUNT(표장르정리[[#This Row],[FPS]]),1,0)),1,0)</f>
        <v>0</v>
      </c>
      <c r="D76" s="3">
        <f>IF(AND(IF('차트 정리 표'!$K$2 = 표메인[[#This Row],[연령대]], 1, 0),IF(COUNT(표장르정리[[#This Row],[CCG]]),1,0)),1,0)</f>
        <v>0</v>
      </c>
      <c r="E76" s="3">
        <f>IF(AND(IF('차트 정리 표'!$K$2 = 표메인[[#This Row],[연령대]], 1, 0),IF(COUNT(표장르정리[[#This Row],[Roguelike]]),1,0)),1,0)</f>
        <v>0</v>
      </c>
      <c r="F76" s="3">
        <f>IF(AND(IF('차트 정리 표'!$K$2 = 표메인[[#This Row],[연령대]], 1, 0),IF(COUNT(표장르정리[[#This Row],[Soulslike]]),1,0)),1,0)</f>
        <v>0</v>
      </c>
      <c r="G76" s="3">
        <f>IF(AND(IF('차트 정리 표'!$K$2 = 표메인[[#This Row],[연령대]], 1, 0),IF(COUNT(표장르정리[[#This Row],[Rhythm]]),1,0)),1,0)</f>
        <v>0</v>
      </c>
      <c r="H76" s="3">
        <f>IF(AND(IF('차트 정리 표'!$K$2 = 표메인[[#This Row],[연령대]], 1, 0),IF(COUNT(표장르정리[[#This Row],[Racing]]),1,0)),1,0)</f>
        <v>0</v>
      </c>
      <c r="I76" s="3">
        <f>IF(AND(IF('차트 정리 표'!$K$2 = 표메인[[#This Row],[연령대]], 1, 0),IF(COUNT(표장르정리[[#This Row],[Sport]]),1,0)),1,0)</f>
        <v>0</v>
      </c>
      <c r="J76" s="3">
        <f>IF(AND(IF('차트 정리 표'!$K$2 = 표메인[[#This Row],[연령대]], 1, 0),IF(COUNT(표장르정리[[#This Row],[Stealth]]),1,0)),1,0)</f>
        <v>0</v>
      </c>
      <c r="K76" s="3">
        <f>IF(AND(IF('차트 정리 표'!$K$2 = 표메인[[#This Row],[연령대]], 1, 0),IF(COUNT(표장르정리[[#This Row],[Strategy]]),1,0)),1,0)</f>
        <v>0</v>
      </c>
      <c r="L76" s="3">
        <f>IF(AND(IF('차트 정리 표'!$K$2 = 표메인[[#This Row],[연령대]], 1, 0),IF(COUNT(표장르정리[[#This Row],[Puzzle]]),1,0)),1,0)</f>
        <v>0</v>
      </c>
      <c r="M76" s="3">
        <f>IF(AND(IF('차트 정리 표'!$K$2 = 표메인[[#This Row],[연령대]], 1, 0),IF(COUNT(표장르정리[[#This Row],[Board]]),1,0)),1,0)</f>
        <v>0</v>
      </c>
      <c r="N76" s="3">
        <f>IF(AND(IF('차트 정리 표'!$K$2 = 표메인[[#This Row],[연령대]], 1, 0),IF(COUNT(표장르정리[[#This Row],[Arcade]]),1,0)),1,0)</f>
        <v>0</v>
      </c>
      <c r="O76" s="3">
        <f>IF(AND(IF('차트 정리 표'!$K$2 = 표메인[[#This Row],[연령대]], 1, 0),IF(COUNT(표장르정리[[#This Row],[Simulation]]),1,0)),1,0)</f>
        <v>0</v>
      </c>
      <c r="P76" s="34">
        <f>IF(AND(IF('차트 정리 표'!$K$19 = 표메인[[#This Row],[연령대]], 1, 0),IF('차트 정리 표'!$J$20=표메인[[#This Row],[타격감
시각적 효과]],1,0)),1,0)</f>
        <v>0</v>
      </c>
      <c r="Q76" s="34">
        <f>IF(AND(IF('차트 정리 표'!$K$19 = 표메인[[#This Row],[연령대]], 1, 0),IF('차트 정리 표'!$J$21=표메인[[#This Row],[타격감
시각적 효과]],1,0)),1,0)</f>
        <v>0</v>
      </c>
      <c r="R76" s="34">
        <f>IF(AND(IF('차트 정리 표'!$K$19 = 표메인[[#This Row],[연령대]], 1, 0),IF('차트 정리 표'!$J$22=표메인[[#This Row],[타격감
시각적 효과]],1,0)),1,0)</f>
        <v>0</v>
      </c>
      <c r="S76" s="34">
        <f>IF(AND(IF('차트 정리 표'!$K$19 = 표메인[[#This Row],[연령대]], 1, 0),IF('차트 정리 표'!$J$23=표메인[[#This Row],[타격감
시각적 효과]],1,0)),1,0)</f>
        <v>0</v>
      </c>
      <c r="T76" s="34">
        <f>IF(AND(IF('차트 정리 표'!$K$25 = 표메인[[#This Row],[연령대]], 1, 0),IF('차트 정리 표'!$J$26=표메인[게임몰입도
청각적 효과],1,0)),1,0)</f>
        <v>0</v>
      </c>
      <c r="U76" s="34">
        <f>IF(AND(IF('차트 정리 표'!$K$25 = 표메인[[#This Row],[연령대]], 1, 0),IF('차트 정리 표'!$J$27=표메인[게임몰입도
청각적 효과],1,0)),1,0)</f>
        <v>0</v>
      </c>
      <c r="V76" s="34">
        <f>IF(AND(IF('차트 정리 표'!$K$25 = 표메인[[#This Row],[연령대]], 1, 0),IF('차트 정리 표'!$J$28=표메인[게임몰입도
청각적 효과],1,0)),1,0)</f>
        <v>0</v>
      </c>
    </row>
    <row r="77" spans="1:22" x14ac:dyDescent="0.3">
      <c r="A77" s="3">
        <f>IF(AND(IF('차트 정리 표'!$K$2 = 표메인[[#This Row],[연령대]], 1, 0),IF(COUNT(표장르정리[[#This Row],[RPG]]),1,0)), 1, 0)</f>
        <v>0</v>
      </c>
      <c r="B77" s="3">
        <f>IF(AND(IF('차트 정리 표'!$K$2 = 표메인[[#This Row],[연령대]], 1, 0),IF(COUNT(표장르정리[[#This Row],[AOS]]),1,0)),1,0)</f>
        <v>0</v>
      </c>
      <c r="C77" s="3">
        <f>IF(AND(IF('차트 정리 표'!$K$2 = 표메인[[#This Row],[연령대]], 1, 0),IF(COUNT(표장르정리[[#This Row],[FPS]]),1,0)),1,0)</f>
        <v>0</v>
      </c>
      <c r="D77" s="3">
        <f>IF(AND(IF('차트 정리 표'!$K$2 = 표메인[[#This Row],[연령대]], 1, 0),IF(COUNT(표장르정리[[#This Row],[CCG]]),1,0)),1,0)</f>
        <v>0</v>
      </c>
      <c r="E77" s="3">
        <f>IF(AND(IF('차트 정리 표'!$K$2 = 표메인[[#This Row],[연령대]], 1, 0),IF(COUNT(표장르정리[[#This Row],[Roguelike]]),1,0)),1,0)</f>
        <v>0</v>
      </c>
      <c r="F77" s="3">
        <f>IF(AND(IF('차트 정리 표'!$K$2 = 표메인[[#This Row],[연령대]], 1, 0),IF(COUNT(표장르정리[[#This Row],[Soulslike]]),1,0)),1,0)</f>
        <v>0</v>
      </c>
      <c r="G77" s="3">
        <f>IF(AND(IF('차트 정리 표'!$K$2 = 표메인[[#This Row],[연령대]], 1, 0),IF(COUNT(표장르정리[[#This Row],[Rhythm]]),1,0)),1,0)</f>
        <v>0</v>
      </c>
      <c r="H77" s="3">
        <f>IF(AND(IF('차트 정리 표'!$K$2 = 표메인[[#This Row],[연령대]], 1, 0),IF(COUNT(표장르정리[[#This Row],[Racing]]),1,0)),1,0)</f>
        <v>0</v>
      </c>
      <c r="I77" s="3">
        <f>IF(AND(IF('차트 정리 표'!$K$2 = 표메인[[#This Row],[연령대]], 1, 0),IF(COUNT(표장르정리[[#This Row],[Sport]]),1,0)),1,0)</f>
        <v>0</v>
      </c>
      <c r="J77" s="3">
        <f>IF(AND(IF('차트 정리 표'!$K$2 = 표메인[[#This Row],[연령대]], 1, 0),IF(COUNT(표장르정리[[#This Row],[Stealth]]),1,0)),1,0)</f>
        <v>0</v>
      </c>
      <c r="K77" s="3">
        <f>IF(AND(IF('차트 정리 표'!$K$2 = 표메인[[#This Row],[연령대]], 1, 0),IF(COUNT(표장르정리[[#This Row],[Strategy]]),1,0)),1,0)</f>
        <v>0</v>
      </c>
      <c r="L77" s="3">
        <f>IF(AND(IF('차트 정리 표'!$K$2 = 표메인[[#This Row],[연령대]], 1, 0),IF(COUNT(표장르정리[[#This Row],[Puzzle]]),1,0)),1,0)</f>
        <v>0</v>
      </c>
      <c r="M77" s="3">
        <f>IF(AND(IF('차트 정리 표'!$K$2 = 표메인[[#This Row],[연령대]], 1, 0),IF(COUNT(표장르정리[[#This Row],[Board]]),1,0)),1,0)</f>
        <v>0</v>
      </c>
      <c r="N77" s="3">
        <f>IF(AND(IF('차트 정리 표'!$K$2 = 표메인[[#This Row],[연령대]], 1, 0),IF(COUNT(표장르정리[[#This Row],[Arcade]]),1,0)),1,0)</f>
        <v>0</v>
      </c>
      <c r="O77" s="3">
        <f>IF(AND(IF('차트 정리 표'!$K$2 = 표메인[[#This Row],[연령대]], 1, 0),IF(COUNT(표장르정리[[#This Row],[Simulation]]),1,0)),1,0)</f>
        <v>0</v>
      </c>
      <c r="P77" s="34">
        <f>IF(AND(IF('차트 정리 표'!$K$19 = 표메인[[#This Row],[연령대]], 1, 0),IF('차트 정리 표'!$J$20=표메인[[#This Row],[타격감
시각적 효과]],1,0)),1,0)</f>
        <v>0</v>
      </c>
      <c r="Q77" s="34">
        <f>IF(AND(IF('차트 정리 표'!$K$19 = 표메인[[#This Row],[연령대]], 1, 0),IF('차트 정리 표'!$J$21=표메인[[#This Row],[타격감
시각적 효과]],1,0)),1,0)</f>
        <v>0</v>
      </c>
      <c r="R77" s="34">
        <f>IF(AND(IF('차트 정리 표'!$K$19 = 표메인[[#This Row],[연령대]], 1, 0),IF('차트 정리 표'!$J$22=표메인[[#This Row],[타격감
시각적 효과]],1,0)),1,0)</f>
        <v>0</v>
      </c>
      <c r="S77" s="34">
        <f>IF(AND(IF('차트 정리 표'!$K$19 = 표메인[[#This Row],[연령대]], 1, 0),IF('차트 정리 표'!$J$23=표메인[[#This Row],[타격감
시각적 효과]],1,0)),1,0)</f>
        <v>0</v>
      </c>
      <c r="T77" s="34">
        <f>IF(AND(IF('차트 정리 표'!$K$25 = 표메인[[#This Row],[연령대]], 1, 0),IF('차트 정리 표'!$J$26=표메인[게임몰입도
청각적 효과],1,0)),1,0)</f>
        <v>0</v>
      </c>
      <c r="U77" s="34">
        <f>IF(AND(IF('차트 정리 표'!$K$25 = 표메인[[#This Row],[연령대]], 1, 0),IF('차트 정리 표'!$J$27=표메인[게임몰입도
청각적 효과],1,0)),1,0)</f>
        <v>0</v>
      </c>
      <c r="V77" s="34">
        <f>IF(AND(IF('차트 정리 표'!$K$25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표'!$K$2 = 표메인[[#This Row],[연령대]], 1, 0),IF(COUNT(표장르정리[[#This Row],[RPG]]),1,0)), 1, 0)</f>
        <v>0</v>
      </c>
      <c r="B78" s="3">
        <f>IF(AND(IF('차트 정리 표'!$K$2 = 표메인[[#This Row],[연령대]], 1, 0),IF(COUNT(표장르정리[[#This Row],[AOS]]),1,0)),1,0)</f>
        <v>0</v>
      </c>
      <c r="C78" s="3">
        <f>IF(AND(IF('차트 정리 표'!$K$2 = 표메인[[#This Row],[연령대]], 1, 0),IF(COUNT(표장르정리[[#This Row],[FPS]]),1,0)),1,0)</f>
        <v>0</v>
      </c>
      <c r="D78" s="3">
        <f>IF(AND(IF('차트 정리 표'!$K$2 = 표메인[[#This Row],[연령대]], 1, 0),IF(COUNT(표장르정리[[#This Row],[CCG]]),1,0)),1,0)</f>
        <v>0</v>
      </c>
      <c r="E78" s="3">
        <f>IF(AND(IF('차트 정리 표'!$K$2 = 표메인[[#This Row],[연령대]], 1, 0),IF(COUNT(표장르정리[[#This Row],[Roguelike]]),1,0)),1,0)</f>
        <v>0</v>
      </c>
      <c r="F78" s="3">
        <f>IF(AND(IF('차트 정리 표'!$K$2 = 표메인[[#This Row],[연령대]], 1, 0),IF(COUNT(표장르정리[[#This Row],[Soulslike]]),1,0)),1,0)</f>
        <v>0</v>
      </c>
      <c r="G78" s="3">
        <f>IF(AND(IF('차트 정리 표'!$K$2 = 표메인[[#This Row],[연령대]], 1, 0),IF(COUNT(표장르정리[[#This Row],[Rhythm]]),1,0)),1,0)</f>
        <v>0</v>
      </c>
      <c r="H78" s="3">
        <f>IF(AND(IF('차트 정리 표'!$K$2 = 표메인[[#This Row],[연령대]], 1, 0),IF(COUNT(표장르정리[[#This Row],[Racing]]),1,0)),1,0)</f>
        <v>0</v>
      </c>
      <c r="I78" s="3">
        <f>IF(AND(IF('차트 정리 표'!$K$2 = 표메인[[#This Row],[연령대]], 1, 0),IF(COUNT(표장르정리[[#This Row],[Sport]]),1,0)),1,0)</f>
        <v>0</v>
      </c>
      <c r="J78" s="3">
        <f>IF(AND(IF('차트 정리 표'!$K$2 = 표메인[[#This Row],[연령대]], 1, 0),IF(COUNT(표장르정리[[#This Row],[Stealth]]),1,0)),1,0)</f>
        <v>0</v>
      </c>
      <c r="K78" s="3">
        <f>IF(AND(IF('차트 정리 표'!$K$2 = 표메인[[#This Row],[연령대]], 1, 0),IF(COUNT(표장르정리[[#This Row],[Strategy]]),1,0)),1,0)</f>
        <v>0</v>
      </c>
      <c r="L78" s="3">
        <f>IF(AND(IF('차트 정리 표'!$K$2 = 표메인[[#This Row],[연령대]], 1, 0),IF(COUNT(표장르정리[[#This Row],[Puzzle]]),1,0)),1,0)</f>
        <v>0</v>
      </c>
      <c r="M78" s="3">
        <f>IF(AND(IF('차트 정리 표'!$K$2 = 표메인[[#This Row],[연령대]], 1, 0),IF(COUNT(표장르정리[[#This Row],[Board]]),1,0)),1,0)</f>
        <v>0</v>
      </c>
      <c r="N78" s="3">
        <f>IF(AND(IF('차트 정리 표'!$K$2 = 표메인[[#This Row],[연령대]], 1, 0),IF(COUNT(표장르정리[[#This Row],[Arcade]]),1,0)),1,0)</f>
        <v>0</v>
      </c>
      <c r="O78" s="3">
        <f>IF(AND(IF('차트 정리 표'!$K$2 = 표메인[[#This Row],[연령대]], 1, 0),IF(COUNT(표장르정리[[#This Row],[Simulation]]),1,0)),1,0)</f>
        <v>0</v>
      </c>
      <c r="P78" s="34">
        <f>IF(AND(IF('차트 정리 표'!$K$19 = 표메인[[#This Row],[연령대]], 1, 0),IF('차트 정리 표'!$J$20=표메인[[#This Row],[타격감
시각적 효과]],1,0)),1,0)</f>
        <v>0</v>
      </c>
      <c r="Q78" s="34">
        <f>IF(AND(IF('차트 정리 표'!$K$19 = 표메인[[#This Row],[연령대]], 1, 0),IF('차트 정리 표'!$J$21=표메인[[#This Row],[타격감
시각적 효과]],1,0)),1,0)</f>
        <v>0</v>
      </c>
      <c r="R78" s="34">
        <f>IF(AND(IF('차트 정리 표'!$K$19 = 표메인[[#This Row],[연령대]], 1, 0),IF('차트 정리 표'!$J$22=표메인[[#This Row],[타격감
시각적 효과]],1,0)),1,0)</f>
        <v>0</v>
      </c>
      <c r="S78" s="34">
        <f>IF(AND(IF('차트 정리 표'!$K$19 = 표메인[[#This Row],[연령대]], 1, 0),IF('차트 정리 표'!$J$23=표메인[[#This Row],[타격감
시각적 효과]],1,0)),1,0)</f>
        <v>0</v>
      </c>
      <c r="T78" s="34">
        <f>IF(AND(IF('차트 정리 표'!$K$25 = 표메인[[#This Row],[연령대]], 1, 0),IF('차트 정리 표'!$J$26=표메인[게임몰입도
청각적 효과],1,0)),1,0)</f>
        <v>0</v>
      </c>
      <c r="U78" s="34">
        <f>IF(AND(IF('차트 정리 표'!$K$25 = 표메인[[#This Row],[연령대]], 1, 0),IF('차트 정리 표'!$J$27=표메인[게임몰입도
청각적 효과],1,0)),1,0)</f>
        <v>0</v>
      </c>
      <c r="V78" s="34">
        <f>IF(AND(IF('차트 정리 표'!$K$25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표'!$K$2 = 표메인[[#This Row],[연령대]], 1, 0),IF(COUNT(표장르정리[[#This Row],[RPG]]),1,0)), 1, 0)</f>
        <v>0</v>
      </c>
      <c r="B79" s="3">
        <f>IF(AND(IF('차트 정리 표'!$K$2 = 표메인[[#This Row],[연령대]], 1, 0),IF(COUNT(표장르정리[[#This Row],[AOS]]),1,0)),1,0)</f>
        <v>0</v>
      </c>
      <c r="C79" s="3">
        <f>IF(AND(IF('차트 정리 표'!$K$2 = 표메인[[#This Row],[연령대]], 1, 0),IF(COUNT(표장르정리[[#This Row],[FPS]]),1,0)),1,0)</f>
        <v>0</v>
      </c>
      <c r="D79" s="3">
        <f>IF(AND(IF('차트 정리 표'!$K$2 = 표메인[[#This Row],[연령대]], 1, 0),IF(COUNT(표장르정리[[#This Row],[CCG]]),1,0)),1,0)</f>
        <v>0</v>
      </c>
      <c r="E79" s="3">
        <f>IF(AND(IF('차트 정리 표'!$K$2 = 표메인[[#This Row],[연령대]], 1, 0),IF(COUNT(표장르정리[[#This Row],[Roguelike]]),1,0)),1,0)</f>
        <v>0</v>
      </c>
      <c r="F79" s="3">
        <f>IF(AND(IF('차트 정리 표'!$K$2 = 표메인[[#This Row],[연령대]], 1, 0),IF(COUNT(표장르정리[[#This Row],[Soulslike]]),1,0)),1,0)</f>
        <v>0</v>
      </c>
      <c r="G79" s="3">
        <f>IF(AND(IF('차트 정리 표'!$K$2 = 표메인[[#This Row],[연령대]], 1, 0),IF(COUNT(표장르정리[[#This Row],[Rhythm]]),1,0)),1,0)</f>
        <v>0</v>
      </c>
      <c r="H79" s="3">
        <f>IF(AND(IF('차트 정리 표'!$K$2 = 표메인[[#This Row],[연령대]], 1, 0),IF(COUNT(표장르정리[[#This Row],[Racing]]),1,0)),1,0)</f>
        <v>0</v>
      </c>
      <c r="I79" s="3">
        <f>IF(AND(IF('차트 정리 표'!$K$2 = 표메인[[#This Row],[연령대]], 1, 0),IF(COUNT(표장르정리[[#This Row],[Sport]]),1,0)),1,0)</f>
        <v>0</v>
      </c>
      <c r="J79" s="3">
        <f>IF(AND(IF('차트 정리 표'!$K$2 = 표메인[[#This Row],[연령대]], 1, 0),IF(COUNT(표장르정리[[#This Row],[Stealth]]),1,0)),1,0)</f>
        <v>0</v>
      </c>
      <c r="K79" s="3">
        <f>IF(AND(IF('차트 정리 표'!$K$2 = 표메인[[#This Row],[연령대]], 1, 0),IF(COUNT(표장르정리[[#This Row],[Strategy]]),1,0)),1,0)</f>
        <v>0</v>
      </c>
      <c r="L79" s="3">
        <f>IF(AND(IF('차트 정리 표'!$K$2 = 표메인[[#This Row],[연령대]], 1, 0),IF(COUNT(표장르정리[[#This Row],[Puzzle]]),1,0)),1,0)</f>
        <v>0</v>
      </c>
      <c r="M79" s="3">
        <f>IF(AND(IF('차트 정리 표'!$K$2 = 표메인[[#This Row],[연령대]], 1, 0),IF(COUNT(표장르정리[[#This Row],[Board]]),1,0)),1,0)</f>
        <v>0</v>
      </c>
      <c r="N79" s="3">
        <f>IF(AND(IF('차트 정리 표'!$K$2 = 표메인[[#This Row],[연령대]], 1, 0),IF(COUNT(표장르정리[[#This Row],[Arcade]]),1,0)),1,0)</f>
        <v>0</v>
      </c>
      <c r="O79" s="3">
        <f>IF(AND(IF('차트 정리 표'!$K$2 = 표메인[[#This Row],[연령대]], 1, 0),IF(COUNT(표장르정리[[#This Row],[Simulation]]),1,0)),1,0)</f>
        <v>0</v>
      </c>
      <c r="P79" s="34">
        <f>IF(AND(IF('차트 정리 표'!$K$19 = 표메인[[#This Row],[연령대]], 1, 0),IF('차트 정리 표'!$J$20=표메인[[#This Row],[타격감
시각적 효과]],1,0)),1,0)</f>
        <v>0</v>
      </c>
      <c r="Q79" s="34">
        <f>IF(AND(IF('차트 정리 표'!$K$19 = 표메인[[#This Row],[연령대]], 1, 0),IF('차트 정리 표'!$J$21=표메인[[#This Row],[타격감
시각적 효과]],1,0)),1,0)</f>
        <v>0</v>
      </c>
      <c r="R79" s="34">
        <f>IF(AND(IF('차트 정리 표'!$K$19 = 표메인[[#This Row],[연령대]], 1, 0),IF('차트 정리 표'!$J$22=표메인[[#This Row],[타격감
시각적 효과]],1,0)),1,0)</f>
        <v>0</v>
      </c>
      <c r="S79" s="34">
        <f>IF(AND(IF('차트 정리 표'!$K$19 = 표메인[[#This Row],[연령대]], 1, 0),IF('차트 정리 표'!$J$23=표메인[[#This Row],[타격감
시각적 효과]],1,0)),1,0)</f>
        <v>0</v>
      </c>
      <c r="T79" s="34">
        <f>IF(AND(IF('차트 정리 표'!$K$25 = 표메인[[#This Row],[연령대]], 1, 0),IF('차트 정리 표'!$J$26=표메인[게임몰입도
청각적 효과],1,0)),1,0)</f>
        <v>0</v>
      </c>
      <c r="U79" s="34">
        <f>IF(AND(IF('차트 정리 표'!$K$25 = 표메인[[#This Row],[연령대]], 1, 0),IF('차트 정리 표'!$J$27=표메인[게임몰입도
청각적 효과],1,0)),1,0)</f>
        <v>0</v>
      </c>
      <c r="V79" s="34">
        <f>IF(AND(IF('차트 정리 표'!$K$25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표'!$K$2 = 표메인[[#This Row],[연령대]], 1, 0),IF(COUNT(표장르정리[[#This Row],[RPG]]),1,0)), 1, 0)</f>
        <v>0</v>
      </c>
      <c r="B80" s="3">
        <f>IF(AND(IF('차트 정리 표'!$K$2 = 표메인[[#This Row],[연령대]], 1, 0),IF(COUNT(표장르정리[[#This Row],[AOS]]),1,0)),1,0)</f>
        <v>0</v>
      </c>
      <c r="C80" s="3">
        <f>IF(AND(IF('차트 정리 표'!$K$2 = 표메인[[#This Row],[연령대]], 1, 0),IF(COUNT(표장르정리[[#This Row],[FPS]]),1,0)),1,0)</f>
        <v>0</v>
      </c>
      <c r="D80" s="3">
        <f>IF(AND(IF('차트 정리 표'!$K$2 = 표메인[[#This Row],[연령대]], 1, 0),IF(COUNT(표장르정리[[#This Row],[CCG]]),1,0)),1,0)</f>
        <v>0</v>
      </c>
      <c r="E80" s="3">
        <f>IF(AND(IF('차트 정리 표'!$K$2 = 표메인[[#This Row],[연령대]], 1, 0),IF(COUNT(표장르정리[[#This Row],[Roguelike]]),1,0)),1,0)</f>
        <v>0</v>
      </c>
      <c r="F80" s="3">
        <f>IF(AND(IF('차트 정리 표'!$K$2 = 표메인[[#This Row],[연령대]], 1, 0),IF(COUNT(표장르정리[[#This Row],[Soulslike]]),1,0)),1,0)</f>
        <v>0</v>
      </c>
      <c r="G80" s="3">
        <f>IF(AND(IF('차트 정리 표'!$K$2 = 표메인[[#This Row],[연령대]], 1, 0),IF(COUNT(표장르정리[[#This Row],[Rhythm]]),1,0)),1,0)</f>
        <v>0</v>
      </c>
      <c r="H80" s="3">
        <f>IF(AND(IF('차트 정리 표'!$K$2 = 표메인[[#This Row],[연령대]], 1, 0),IF(COUNT(표장르정리[[#This Row],[Racing]]),1,0)),1,0)</f>
        <v>0</v>
      </c>
      <c r="I80" s="3">
        <f>IF(AND(IF('차트 정리 표'!$K$2 = 표메인[[#This Row],[연령대]], 1, 0),IF(COUNT(표장르정리[[#This Row],[Sport]]),1,0)),1,0)</f>
        <v>0</v>
      </c>
      <c r="J80" s="3">
        <f>IF(AND(IF('차트 정리 표'!$K$2 = 표메인[[#This Row],[연령대]], 1, 0),IF(COUNT(표장르정리[[#This Row],[Stealth]]),1,0)),1,0)</f>
        <v>0</v>
      </c>
      <c r="K80" s="3">
        <f>IF(AND(IF('차트 정리 표'!$K$2 = 표메인[[#This Row],[연령대]], 1, 0),IF(COUNT(표장르정리[[#This Row],[Strategy]]),1,0)),1,0)</f>
        <v>0</v>
      </c>
      <c r="L80" s="3">
        <f>IF(AND(IF('차트 정리 표'!$K$2 = 표메인[[#This Row],[연령대]], 1, 0),IF(COUNT(표장르정리[[#This Row],[Puzzle]]),1,0)),1,0)</f>
        <v>0</v>
      </c>
      <c r="M80" s="3">
        <f>IF(AND(IF('차트 정리 표'!$K$2 = 표메인[[#This Row],[연령대]], 1, 0),IF(COUNT(표장르정리[[#This Row],[Board]]),1,0)),1,0)</f>
        <v>0</v>
      </c>
      <c r="N80" s="3">
        <f>IF(AND(IF('차트 정리 표'!$K$2 = 표메인[[#This Row],[연령대]], 1, 0),IF(COUNT(표장르정리[[#This Row],[Arcade]]),1,0)),1,0)</f>
        <v>0</v>
      </c>
      <c r="O80" s="3">
        <f>IF(AND(IF('차트 정리 표'!$K$2 = 표메인[[#This Row],[연령대]], 1, 0),IF(COUNT(표장르정리[[#This Row],[Simulation]]),1,0)),1,0)</f>
        <v>0</v>
      </c>
      <c r="P80" s="34">
        <f>IF(AND(IF('차트 정리 표'!$K$19 = 표메인[[#This Row],[연령대]], 1, 0),IF('차트 정리 표'!$J$20=표메인[[#This Row],[타격감
시각적 효과]],1,0)),1,0)</f>
        <v>0</v>
      </c>
      <c r="Q80" s="34">
        <f>IF(AND(IF('차트 정리 표'!$K$19 = 표메인[[#This Row],[연령대]], 1, 0),IF('차트 정리 표'!$J$21=표메인[[#This Row],[타격감
시각적 효과]],1,0)),1,0)</f>
        <v>0</v>
      </c>
      <c r="R80" s="34">
        <f>IF(AND(IF('차트 정리 표'!$K$19 = 표메인[[#This Row],[연령대]], 1, 0),IF('차트 정리 표'!$J$22=표메인[[#This Row],[타격감
시각적 효과]],1,0)),1,0)</f>
        <v>0</v>
      </c>
      <c r="S80" s="34">
        <f>IF(AND(IF('차트 정리 표'!$K$19 = 표메인[[#This Row],[연령대]], 1, 0),IF('차트 정리 표'!$J$23=표메인[[#This Row],[타격감
시각적 효과]],1,0)),1,0)</f>
        <v>0</v>
      </c>
      <c r="T80" s="34">
        <f>IF(AND(IF('차트 정리 표'!$K$25 = 표메인[[#This Row],[연령대]], 1, 0),IF('차트 정리 표'!$J$26=표메인[게임몰입도
청각적 효과],1,0)),1,0)</f>
        <v>0</v>
      </c>
      <c r="U80" s="34">
        <f>IF(AND(IF('차트 정리 표'!$K$25 = 표메인[[#This Row],[연령대]], 1, 0),IF('차트 정리 표'!$J$27=표메인[게임몰입도
청각적 효과],1,0)),1,0)</f>
        <v>0</v>
      </c>
      <c r="V80" s="34">
        <f>IF(AND(IF('차트 정리 표'!$K$25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표'!$K$2 = 표메인[[#This Row],[연령대]], 1, 0),IF(COUNT(표장르정리[[#This Row],[RPG]]),1,0)), 1, 0)</f>
        <v>0</v>
      </c>
      <c r="B81" s="3">
        <f>IF(AND(IF('차트 정리 표'!$K$2 = 표메인[[#This Row],[연령대]], 1, 0),IF(COUNT(표장르정리[[#This Row],[AOS]]),1,0)),1,0)</f>
        <v>0</v>
      </c>
      <c r="C81" s="3">
        <f>IF(AND(IF('차트 정리 표'!$K$2 = 표메인[[#This Row],[연령대]], 1, 0),IF(COUNT(표장르정리[[#This Row],[FPS]]),1,0)),1,0)</f>
        <v>0</v>
      </c>
      <c r="D81" s="3">
        <f>IF(AND(IF('차트 정리 표'!$K$2 = 표메인[[#This Row],[연령대]], 1, 0),IF(COUNT(표장르정리[[#This Row],[CCG]]),1,0)),1,0)</f>
        <v>0</v>
      </c>
      <c r="E81" s="3">
        <f>IF(AND(IF('차트 정리 표'!$K$2 = 표메인[[#This Row],[연령대]], 1, 0),IF(COUNT(표장르정리[[#This Row],[Roguelike]]),1,0)),1,0)</f>
        <v>0</v>
      </c>
      <c r="F81" s="3">
        <f>IF(AND(IF('차트 정리 표'!$K$2 = 표메인[[#This Row],[연령대]], 1, 0),IF(COUNT(표장르정리[[#This Row],[Soulslike]]),1,0)),1,0)</f>
        <v>0</v>
      </c>
      <c r="G81" s="3">
        <f>IF(AND(IF('차트 정리 표'!$K$2 = 표메인[[#This Row],[연령대]], 1, 0),IF(COUNT(표장르정리[[#This Row],[Rhythm]]),1,0)),1,0)</f>
        <v>0</v>
      </c>
      <c r="H81" s="3">
        <f>IF(AND(IF('차트 정리 표'!$K$2 = 표메인[[#This Row],[연령대]], 1, 0),IF(COUNT(표장르정리[[#This Row],[Racing]]),1,0)),1,0)</f>
        <v>0</v>
      </c>
      <c r="I81" s="3">
        <f>IF(AND(IF('차트 정리 표'!$K$2 = 표메인[[#This Row],[연령대]], 1, 0),IF(COUNT(표장르정리[[#This Row],[Sport]]),1,0)),1,0)</f>
        <v>0</v>
      </c>
      <c r="J81" s="3">
        <f>IF(AND(IF('차트 정리 표'!$K$2 = 표메인[[#This Row],[연령대]], 1, 0),IF(COUNT(표장르정리[[#This Row],[Stealth]]),1,0)),1,0)</f>
        <v>0</v>
      </c>
      <c r="K81" s="3">
        <f>IF(AND(IF('차트 정리 표'!$K$2 = 표메인[[#This Row],[연령대]], 1, 0),IF(COUNT(표장르정리[[#This Row],[Strategy]]),1,0)),1,0)</f>
        <v>0</v>
      </c>
      <c r="L81" s="3">
        <f>IF(AND(IF('차트 정리 표'!$K$2 = 표메인[[#This Row],[연령대]], 1, 0),IF(COUNT(표장르정리[[#This Row],[Puzzle]]),1,0)),1,0)</f>
        <v>0</v>
      </c>
      <c r="M81" s="3">
        <f>IF(AND(IF('차트 정리 표'!$K$2 = 표메인[[#This Row],[연령대]], 1, 0),IF(COUNT(표장르정리[[#This Row],[Board]]),1,0)),1,0)</f>
        <v>0</v>
      </c>
      <c r="N81" s="3">
        <f>IF(AND(IF('차트 정리 표'!$K$2 = 표메인[[#This Row],[연령대]], 1, 0),IF(COUNT(표장르정리[[#This Row],[Arcade]]),1,0)),1,0)</f>
        <v>0</v>
      </c>
      <c r="O81" s="3">
        <f>IF(AND(IF('차트 정리 표'!$K$2 = 표메인[[#This Row],[연령대]], 1, 0),IF(COUNT(표장르정리[[#This Row],[Simulation]]),1,0)),1,0)</f>
        <v>0</v>
      </c>
      <c r="P81" s="34">
        <f>IF(AND(IF('차트 정리 표'!$K$19 = 표메인[[#This Row],[연령대]], 1, 0),IF('차트 정리 표'!$J$20=표메인[[#This Row],[타격감
시각적 효과]],1,0)),1,0)</f>
        <v>0</v>
      </c>
      <c r="Q81" s="34">
        <f>IF(AND(IF('차트 정리 표'!$K$19 = 표메인[[#This Row],[연령대]], 1, 0),IF('차트 정리 표'!$J$21=표메인[[#This Row],[타격감
시각적 효과]],1,0)),1,0)</f>
        <v>0</v>
      </c>
      <c r="R81" s="34">
        <f>IF(AND(IF('차트 정리 표'!$K$19 = 표메인[[#This Row],[연령대]], 1, 0),IF('차트 정리 표'!$J$22=표메인[[#This Row],[타격감
시각적 효과]],1,0)),1,0)</f>
        <v>0</v>
      </c>
      <c r="S81" s="34">
        <f>IF(AND(IF('차트 정리 표'!$K$19 = 표메인[[#This Row],[연령대]], 1, 0),IF('차트 정리 표'!$J$23=표메인[[#This Row],[타격감
시각적 효과]],1,0)),1,0)</f>
        <v>0</v>
      </c>
      <c r="T81" s="34">
        <f>IF(AND(IF('차트 정리 표'!$K$25 = 표메인[[#This Row],[연령대]], 1, 0),IF('차트 정리 표'!$J$26=표메인[게임몰입도
청각적 효과],1,0)),1,0)</f>
        <v>0</v>
      </c>
      <c r="U81" s="34">
        <f>IF(AND(IF('차트 정리 표'!$K$25 = 표메인[[#This Row],[연령대]], 1, 0),IF('차트 정리 표'!$J$27=표메인[게임몰입도
청각적 효과],1,0)),1,0)</f>
        <v>0</v>
      </c>
      <c r="V81" s="34">
        <f>IF(AND(IF('차트 정리 표'!$K$25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표'!$K$2 = 표메인[[#This Row],[연령대]], 1, 0),IF(COUNT(표장르정리[[#This Row],[RPG]]),1,0)), 1, 0)</f>
        <v>0</v>
      </c>
      <c r="B82" s="3">
        <f>IF(AND(IF('차트 정리 표'!$K$2 = 표메인[[#This Row],[연령대]], 1, 0),IF(COUNT(표장르정리[[#This Row],[AOS]]),1,0)),1,0)</f>
        <v>0</v>
      </c>
      <c r="C82" s="3">
        <f>IF(AND(IF('차트 정리 표'!$K$2 = 표메인[[#This Row],[연령대]], 1, 0),IF(COUNT(표장르정리[[#This Row],[FPS]]),1,0)),1,0)</f>
        <v>0</v>
      </c>
      <c r="D82" s="3">
        <f>IF(AND(IF('차트 정리 표'!$K$2 = 표메인[[#This Row],[연령대]], 1, 0),IF(COUNT(표장르정리[[#This Row],[CCG]]),1,0)),1,0)</f>
        <v>0</v>
      </c>
      <c r="E82" s="3">
        <f>IF(AND(IF('차트 정리 표'!$K$2 = 표메인[[#This Row],[연령대]], 1, 0),IF(COUNT(표장르정리[[#This Row],[Roguelike]]),1,0)),1,0)</f>
        <v>0</v>
      </c>
      <c r="F82" s="3">
        <f>IF(AND(IF('차트 정리 표'!$K$2 = 표메인[[#This Row],[연령대]], 1, 0),IF(COUNT(표장르정리[[#This Row],[Soulslike]]),1,0)),1,0)</f>
        <v>0</v>
      </c>
      <c r="G82" s="3">
        <f>IF(AND(IF('차트 정리 표'!$K$2 = 표메인[[#This Row],[연령대]], 1, 0),IF(COUNT(표장르정리[[#This Row],[Rhythm]]),1,0)),1,0)</f>
        <v>0</v>
      </c>
      <c r="H82" s="3">
        <f>IF(AND(IF('차트 정리 표'!$K$2 = 표메인[[#This Row],[연령대]], 1, 0),IF(COUNT(표장르정리[[#This Row],[Racing]]),1,0)),1,0)</f>
        <v>0</v>
      </c>
      <c r="I82" s="3">
        <f>IF(AND(IF('차트 정리 표'!$K$2 = 표메인[[#This Row],[연령대]], 1, 0),IF(COUNT(표장르정리[[#This Row],[Sport]]),1,0)),1,0)</f>
        <v>0</v>
      </c>
      <c r="J82" s="3">
        <f>IF(AND(IF('차트 정리 표'!$K$2 = 표메인[[#This Row],[연령대]], 1, 0),IF(COUNT(표장르정리[[#This Row],[Stealth]]),1,0)),1,0)</f>
        <v>0</v>
      </c>
      <c r="K82" s="3">
        <f>IF(AND(IF('차트 정리 표'!$K$2 = 표메인[[#This Row],[연령대]], 1, 0),IF(COUNT(표장르정리[[#This Row],[Strategy]]),1,0)),1,0)</f>
        <v>0</v>
      </c>
      <c r="L82" s="3">
        <f>IF(AND(IF('차트 정리 표'!$K$2 = 표메인[[#This Row],[연령대]], 1, 0),IF(COUNT(표장르정리[[#This Row],[Puzzle]]),1,0)),1,0)</f>
        <v>0</v>
      </c>
      <c r="M82" s="3">
        <f>IF(AND(IF('차트 정리 표'!$K$2 = 표메인[[#This Row],[연령대]], 1, 0),IF(COUNT(표장르정리[[#This Row],[Board]]),1,0)),1,0)</f>
        <v>0</v>
      </c>
      <c r="N82" s="3">
        <f>IF(AND(IF('차트 정리 표'!$K$2 = 표메인[[#This Row],[연령대]], 1, 0),IF(COUNT(표장르정리[[#This Row],[Arcade]]),1,0)),1,0)</f>
        <v>0</v>
      </c>
      <c r="O82" s="3">
        <f>IF(AND(IF('차트 정리 표'!$K$2 = 표메인[[#This Row],[연령대]], 1, 0),IF(COUNT(표장르정리[[#This Row],[Simulation]]),1,0)),1,0)</f>
        <v>0</v>
      </c>
      <c r="P82" s="34">
        <f>IF(AND(IF('차트 정리 표'!$K$19 = 표메인[[#This Row],[연령대]], 1, 0),IF('차트 정리 표'!$J$20=표메인[[#This Row],[타격감
시각적 효과]],1,0)),1,0)</f>
        <v>0</v>
      </c>
      <c r="Q82" s="34">
        <f>IF(AND(IF('차트 정리 표'!$K$19 = 표메인[[#This Row],[연령대]], 1, 0),IF('차트 정리 표'!$J$21=표메인[[#This Row],[타격감
시각적 효과]],1,0)),1,0)</f>
        <v>0</v>
      </c>
      <c r="R82" s="34">
        <f>IF(AND(IF('차트 정리 표'!$K$19 = 표메인[[#This Row],[연령대]], 1, 0),IF('차트 정리 표'!$J$22=표메인[[#This Row],[타격감
시각적 효과]],1,0)),1,0)</f>
        <v>0</v>
      </c>
      <c r="S82" s="34">
        <f>IF(AND(IF('차트 정리 표'!$K$19 = 표메인[[#This Row],[연령대]], 1, 0),IF('차트 정리 표'!$J$23=표메인[[#This Row],[타격감
시각적 효과]],1,0)),1,0)</f>
        <v>0</v>
      </c>
      <c r="T82" s="34">
        <f>IF(AND(IF('차트 정리 표'!$K$25 = 표메인[[#This Row],[연령대]], 1, 0),IF('차트 정리 표'!$J$26=표메인[게임몰입도
청각적 효과],1,0)),1,0)</f>
        <v>0</v>
      </c>
      <c r="U82" s="34">
        <f>IF(AND(IF('차트 정리 표'!$K$25 = 표메인[[#This Row],[연령대]], 1, 0),IF('차트 정리 표'!$J$27=표메인[게임몰입도
청각적 효과],1,0)),1,0)</f>
        <v>0</v>
      </c>
      <c r="V82" s="34">
        <f>IF(AND(IF('차트 정리 표'!$K$25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표'!$K$2 = 표메인[[#This Row],[연령대]], 1, 0),IF(COUNT(표장르정리[[#This Row],[RPG]]),1,0)), 1, 0)</f>
        <v>0</v>
      </c>
      <c r="B83" s="3">
        <f>IF(AND(IF('차트 정리 표'!$K$2 = 표메인[[#This Row],[연령대]], 1, 0),IF(COUNT(표장르정리[[#This Row],[AOS]]),1,0)),1,0)</f>
        <v>0</v>
      </c>
      <c r="C83" s="3">
        <f>IF(AND(IF('차트 정리 표'!$K$2 = 표메인[[#This Row],[연령대]], 1, 0),IF(COUNT(표장르정리[[#This Row],[FPS]]),1,0)),1,0)</f>
        <v>0</v>
      </c>
      <c r="D83" s="3">
        <f>IF(AND(IF('차트 정리 표'!$K$2 = 표메인[[#This Row],[연령대]], 1, 0),IF(COUNT(표장르정리[[#This Row],[CCG]]),1,0)),1,0)</f>
        <v>0</v>
      </c>
      <c r="E83" s="3">
        <f>IF(AND(IF('차트 정리 표'!$K$2 = 표메인[[#This Row],[연령대]], 1, 0),IF(COUNT(표장르정리[[#This Row],[Roguelike]]),1,0)),1,0)</f>
        <v>0</v>
      </c>
      <c r="F83" s="3">
        <f>IF(AND(IF('차트 정리 표'!$K$2 = 표메인[[#This Row],[연령대]], 1, 0),IF(COUNT(표장르정리[[#This Row],[Soulslike]]),1,0)),1,0)</f>
        <v>0</v>
      </c>
      <c r="G83" s="3">
        <f>IF(AND(IF('차트 정리 표'!$K$2 = 표메인[[#This Row],[연령대]], 1, 0),IF(COUNT(표장르정리[[#This Row],[Rhythm]]),1,0)),1,0)</f>
        <v>0</v>
      </c>
      <c r="H83" s="3">
        <f>IF(AND(IF('차트 정리 표'!$K$2 = 표메인[[#This Row],[연령대]], 1, 0),IF(COUNT(표장르정리[[#This Row],[Racing]]),1,0)),1,0)</f>
        <v>0</v>
      </c>
      <c r="I83" s="3">
        <f>IF(AND(IF('차트 정리 표'!$K$2 = 표메인[[#This Row],[연령대]], 1, 0),IF(COUNT(표장르정리[[#This Row],[Sport]]),1,0)),1,0)</f>
        <v>0</v>
      </c>
      <c r="J83" s="3">
        <f>IF(AND(IF('차트 정리 표'!$K$2 = 표메인[[#This Row],[연령대]], 1, 0),IF(COUNT(표장르정리[[#This Row],[Stealth]]),1,0)),1,0)</f>
        <v>0</v>
      </c>
      <c r="K83" s="3">
        <f>IF(AND(IF('차트 정리 표'!$K$2 = 표메인[[#This Row],[연령대]], 1, 0),IF(COUNT(표장르정리[[#This Row],[Strategy]]),1,0)),1,0)</f>
        <v>0</v>
      </c>
      <c r="L83" s="3">
        <f>IF(AND(IF('차트 정리 표'!$K$2 = 표메인[[#This Row],[연령대]], 1, 0),IF(COUNT(표장르정리[[#This Row],[Puzzle]]),1,0)),1,0)</f>
        <v>0</v>
      </c>
      <c r="M83" s="3">
        <f>IF(AND(IF('차트 정리 표'!$K$2 = 표메인[[#This Row],[연령대]], 1, 0),IF(COUNT(표장르정리[[#This Row],[Board]]),1,0)),1,0)</f>
        <v>0</v>
      </c>
      <c r="N83" s="3">
        <f>IF(AND(IF('차트 정리 표'!$K$2 = 표메인[[#This Row],[연령대]], 1, 0),IF(COUNT(표장르정리[[#This Row],[Arcade]]),1,0)),1,0)</f>
        <v>0</v>
      </c>
      <c r="O83" s="3">
        <f>IF(AND(IF('차트 정리 표'!$K$2 = 표메인[[#This Row],[연령대]], 1, 0),IF(COUNT(표장르정리[[#This Row],[Simulation]]),1,0)),1,0)</f>
        <v>0</v>
      </c>
      <c r="P83" s="34">
        <f>IF(AND(IF('차트 정리 표'!$K$19 = 표메인[[#This Row],[연령대]], 1, 0),IF('차트 정리 표'!$J$20=표메인[[#This Row],[타격감
시각적 효과]],1,0)),1,0)</f>
        <v>0</v>
      </c>
      <c r="Q83" s="34">
        <f>IF(AND(IF('차트 정리 표'!$K$19 = 표메인[[#This Row],[연령대]], 1, 0),IF('차트 정리 표'!$J$21=표메인[[#This Row],[타격감
시각적 효과]],1,0)),1,0)</f>
        <v>0</v>
      </c>
      <c r="R83" s="34">
        <f>IF(AND(IF('차트 정리 표'!$K$19 = 표메인[[#This Row],[연령대]], 1, 0),IF('차트 정리 표'!$J$22=표메인[[#This Row],[타격감
시각적 효과]],1,0)),1,0)</f>
        <v>0</v>
      </c>
      <c r="S83" s="34">
        <f>IF(AND(IF('차트 정리 표'!$K$19 = 표메인[[#This Row],[연령대]], 1, 0),IF('차트 정리 표'!$J$23=표메인[[#This Row],[타격감
시각적 효과]],1,0)),1,0)</f>
        <v>0</v>
      </c>
      <c r="T83" s="34">
        <f>IF(AND(IF('차트 정리 표'!$K$25 = 표메인[[#This Row],[연령대]], 1, 0),IF('차트 정리 표'!$J$26=표메인[게임몰입도
청각적 효과],1,0)),1,0)</f>
        <v>0</v>
      </c>
      <c r="U83" s="34">
        <f>IF(AND(IF('차트 정리 표'!$K$25 = 표메인[[#This Row],[연령대]], 1, 0),IF('차트 정리 표'!$J$27=표메인[게임몰입도
청각적 효과],1,0)),1,0)</f>
        <v>0</v>
      </c>
      <c r="V83" s="34">
        <f>IF(AND(IF('차트 정리 표'!$K$25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표'!$K$2 = 표메인[[#This Row],[연령대]], 1, 0),IF(COUNT(표장르정리[[#This Row],[RPG]]),1,0)), 1, 0)</f>
        <v>0</v>
      </c>
      <c r="B84" s="3">
        <f>IF(AND(IF('차트 정리 표'!$K$2 = 표메인[[#This Row],[연령대]], 1, 0),IF(COUNT(표장르정리[[#This Row],[AOS]]),1,0)),1,0)</f>
        <v>0</v>
      </c>
      <c r="C84" s="3">
        <f>IF(AND(IF('차트 정리 표'!$K$2 = 표메인[[#This Row],[연령대]], 1, 0),IF(COUNT(표장르정리[[#This Row],[FPS]]),1,0)),1,0)</f>
        <v>0</v>
      </c>
      <c r="D84" s="3">
        <f>IF(AND(IF('차트 정리 표'!$K$2 = 표메인[[#This Row],[연령대]], 1, 0),IF(COUNT(표장르정리[[#This Row],[CCG]]),1,0)),1,0)</f>
        <v>0</v>
      </c>
      <c r="E84" s="3">
        <f>IF(AND(IF('차트 정리 표'!$K$2 = 표메인[[#This Row],[연령대]], 1, 0),IF(COUNT(표장르정리[[#This Row],[Roguelike]]),1,0)),1,0)</f>
        <v>0</v>
      </c>
      <c r="F84" s="3">
        <f>IF(AND(IF('차트 정리 표'!$K$2 = 표메인[[#This Row],[연령대]], 1, 0),IF(COUNT(표장르정리[[#This Row],[Soulslike]]),1,0)),1,0)</f>
        <v>0</v>
      </c>
      <c r="G84" s="3">
        <f>IF(AND(IF('차트 정리 표'!$K$2 = 표메인[[#This Row],[연령대]], 1, 0),IF(COUNT(표장르정리[[#This Row],[Rhythm]]),1,0)),1,0)</f>
        <v>0</v>
      </c>
      <c r="H84" s="3">
        <f>IF(AND(IF('차트 정리 표'!$K$2 = 표메인[[#This Row],[연령대]], 1, 0),IF(COUNT(표장르정리[[#This Row],[Racing]]),1,0)),1,0)</f>
        <v>0</v>
      </c>
      <c r="I84" s="3">
        <f>IF(AND(IF('차트 정리 표'!$K$2 = 표메인[[#This Row],[연령대]], 1, 0),IF(COUNT(표장르정리[[#This Row],[Sport]]),1,0)),1,0)</f>
        <v>0</v>
      </c>
      <c r="J84" s="3">
        <f>IF(AND(IF('차트 정리 표'!$K$2 = 표메인[[#This Row],[연령대]], 1, 0),IF(COUNT(표장르정리[[#This Row],[Stealth]]),1,0)),1,0)</f>
        <v>0</v>
      </c>
      <c r="K84" s="3">
        <f>IF(AND(IF('차트 정리 표'!$K$2 = 표메인[[#This Row],[연령대]], 1, 0),IF(COUNT(표장르정리[[#This Row],[Strategy]]),1,0)),1,0)</f>
        <v>0</v>
      </c>
      <c r="L84" s="3">
        <f>IF(AND(IF('차트 정리 표'!$K$2 = 표메인[[#This Row],[연령대]], 1, 0),IF(COUNT(표장르정리[[#This Row],[Puzzle]]),1,0)),1,0)</f>
        <v>0</v>
      </c>
      <c r="M84" s="3">
        <f>IF(AND(IF('차트 정리 표'!$K$2 = 표메인[[#This Row],[연령대]], 1, 0),IF(COUNT(표장르정리[[#This Row],[Board]]),1,0)),1,0)</f>
        <v>0</v>
      </c>
      <c r="N84" s="3">
        <f>IF(AND(IF('차트 정리 표'!$K$2 = 표메인[[#This Row],[연령대]], 1, 0),IF(COUNT(표장르정리[[#This Row],[Arcade]]),1,0)),1,0)</f>
        <v>0</v>
      </c>
      <c r="O84" s="3">
        <f>IF(AND(IF('차트 정리 표'!$K$2 = 표메인[[#This Row],[연령대]], 1, 0),IF(COUNT(표장르정리[[#This Row],[Simulation]]),1,0)),1,0)</f>
        <v>0</v>
      </c>
      <c r="P84" s="34">
        <f>IF(AND(IF('차트 정리 표'!$K$19 = 표메인[[#This Row],[연령대]], 1, 0),IF('차트 정리 표'!$J$20=표메인[[#This Row],[타격감
시각적 효과]],1,0)),1,0)</f>
        <v>0</v>
      </c>
      <c r="Q84" s="34">
        <f>IF(AND(IF('차트 정리 표'!$K$19 = 표메인[[#This Row],[연령대]], 1, 0),IF('차트 정리 표'!$J$21=표메인[[#This Row],[타격감
시각적 효과]],1,0)),1,0)</f>
        <v>0</v>
      </c>
      <c r="R84" s="34">
        <f>IF(AND(IF('차트 정리 표'!$K$19 = 표메인[[#This Row],[연령대]], 1, 0),IF('차트 정리 표'!$J$22=표메인[[#This Row],[타격감
시각적 효과]],1,0)),1,0)</f>
        <v>0</v>
      </c>
      <c r="S84" s="34">
        <f>IF(AND(IF('차트 정리 표'!$K$19 = 표메인[[#This Row],[연령대]], 1, 0),IF('차트 정리 표'!$J$23=표메인[[#This Row],[타격감
시각적 효과]],1,0)),1,0)</f>
        <v>0</v>
      </c>
      <c r="T84" s="34">
        <f>IF(AND(IF('차트 정리 표'!$K$25 = 표메인[[#This Row],[연령대]], 1, 0),IF('차트 정리 표'!$J$26=표메인[게임몰입도
청각적 효과],1,0)),1,0)</f>
        <v>0</v>
      </c>
      <c r="U84" s="34">
        <f>IF(AND(IF('차트 정리 표'!$K$25 = 표메인[[#This Row],[연령대]], 1, 0),IF('차트 정리 표'!$J$27=표메인[게임몰입도
청각적 효과],1,0)),1,0)</f>
        <v>0</v>
      </c>
      <c r="V84" s="34">
        <f>IF(AND(IF('차트 정리 표'!$K$25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표'!$K$2 = 표메인[[#This Row],[연령대]], 1, 0),IF(COUNT(표장르정리[[#This Row],[RPG]]),1,0)), 1, 0)</f>
        <v>0</v>
      </c>
      <c r="B85" s="3">
        <f>IF(AND(IF('차트 정리 표'!$K$2 = 표메인[[#This Row],[연령대]], 1, 0),IF(COUNT(표장르정리[[#This Row],[AOS]]),1,0)),1,0)</f>
        <v>0</v>
      </c>
      <c r="C85" s="3">
        <f>IF(AND(IF('차트 정리 표'!$K$2 = 표메인[[#This Row],[연령대]], 1, 0),IF(COUNT(표장르정리[[#This Row],[FPS]]),1,0)),1,0)</f>
        <v>0</v>
      </c>
      <c r="D85" s="3">
        <f>IF(AND(IF('차트 정리 표'!$K$2 = 표메인[[#This Row],[연령대]], 1, 0),IF(COUNT(표장르정리[[#This Row],[CCG]]),1,0)),1,0)</f>
        <v>0</v>
      </c>
      <c r="E85" s="3">
        <f>IF(AND(IF('차트 정리 표'!$K$2 = 표메인[[#This Row],[연령대]], 1, 0),IF(COUNT(표장르정리[[#This Row],[Roguelike]]),1,0)),1,0)</f>
        <v>0</v>
      </c>
      <c r="F85" s="3">
        <f>IF(AND(IF('차트 정리 표'!$K$2 = 표메인[[#This Row],[연령대]], 1, 0),IF(COUNT(표장르정리[[#This Row],[Soulslike]]),1,0)),1,0)</f>
        <v>0</v>
      </c>
      <c r="G85" s="3">
        <f>IF(AND(IF('차트 정리 표'!$K$2 = 표메인[[#This Row],[연령대]], 1, 0),IF(COUNT(표장르정리[[#This Row],[Rhythm]]),1,0)),1,0)</f>
        <v>0</v>
      </c>
      <c r="H85" s="3">
        <f>IF(AND(IF('차트 정리 표'!$K$2 = 표메인[[#This Row],[연령대]], 1, 0),IF(COUNT(표장르정리[[#This Row],[Racing]]),1,0)),1,0)</f>
        <v>0</v>
      </c>
      <c r="I85" s="3">
        <f>IF(AND(IF('차트 정리 표'!$K$2 = 표메인[[#This Row],[연령대]], 1, 0),IF(COUNT(표장르정리[[#This Row],[Sport]]),1,0)),1,0)</f>
        <v>0</v>
      </c>
      <c r="J85" s="3">
        <f>IF(AND(IF('차트 정리 표'!$K$2 = 표메인[[#This Row],[연령대]], 1, 0),IF(COUNT(표장르정리[[#This Row],[Stealth]]),1,0)),1,0)</f>
        <v>0</v>
      </c>
      <c r="K85" s="3">
        <f>IF(AND(IF('차트 정리 표'!$K$2 = 표메인[[#This Row],[연령대]], 1, 0),IF(COUNT(표장르정리[[#This Row],[Strategy]]),1,0)),1,0)</f>
        <v>0</v>
      </c>
      <c r="L85" s="3">
        <f>IF(AND(IF('차트 정리 표'!$K$2 = 표메인[[#This Row],[연령대]], 1, 0),IF(COUNT(표장르정리[[#This Row],[Puzzle]]),1,0)),1,0)</f>
        <v>0</v>
      </c>
      <c r="M85" s="3">
        <f>IF(AND(IF('차트 정리 표'!$K$2 = 표메인[[#This Row],[연령대]], 1, 0),IF(COUNT(표장르정리[[#This Row],[Board]]),1,0)),1,0)</f>
        <v>0</v>
      </c>
      <c r="N85" s="3">
        <f>IF(AND(IF('차트 정리 표'!$K$2 = 표메인[[#This Row],[연령대]], 1, 0),IF(COUNT(표장르정리[[#This Row],[Arcade]]),1,0)),1,0)</f>
        <v>0</v>
      </c>
      <c r="O85" s="3">
        <f>IF(AND(IF('차트 정리 표'!$K$2 = 표메인[[#This Row],[연령대]], 1, 0),IF(COUNT(표장르정리[[#This Row],[Simulation]]),1,0)),1,0)</f>
        <v>0</v>
      </c>
      <c r="P85" s="34">
        <f>IF(AND(IF('차트 정리 표'!$K$19 = 표메인[[#This Row],[연령대]], 1, 0),IF('차트 정리 표'!$J$20=표메인[[#This Row],[타격감
시각적 효과]],1,0)),1,0)</f>
        <v>0</v>
      </c>
      <c r="Q85" s="34">
        <f>IF(AND(IF('차트 정리 표'!$K$19 = 표메인[[#This Row],[연령대]], 1, 0),IF('차트 정리 표'!$J$21=표메인[[#This Row],[타격감
시각적 효과]],1,0)),1,0)</f>
        <v>0</v>
      </c>
      <c r="R85" s="34">
        <f>IF(AND(IF('차트 정리 표'!$K$19 = 표메인[[#This Row],[연령대]], 1, 0),IF('차트 정리 표'!$J$22=표메인[[#This Row],[타격감
시각적 효과]],1,0)),1,0)</f>
        <v>0</v>
      </c>
      <c r="S85" s="34">
        <f>IF(AND(IF('차트 정리 표'!$K$19 = 표메인[[#This Row],[연령대]], 1, 0),IF('차트 정리 표'!$J$23=표메인[[#This Row],[타격감
시각적 효과]],1,0)),1,0)</f>
        <v>0</v>
      </c>
      <c r="T85" s="34">
        <f>IF(AND(IF('차트 정리 표'!$K$25 = 표메인[[#This Row],[연령대]], 1, 0),IF('차트 정리 표'!$J$26=표메인[게임몰입도
청각적 효과],1,0)),1,0)</f>
        <v>0</v>
      </c>
      <c r="U85" s="34">
        <f>IF(AND(IF('차트 정리 표'!$K$25 = 표메인[[#This Row],[연령대]], 1, 0),IF('차트 정리 표'!$J$27=표메인[게임몰입도
청각적 효과],1,0)),1,0)</f>
        <v>0</v>
      </c>
      <c r="V85" s="34">
        <f>IF(AND(IF('차트 정리 표'!$K$25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표'!$K$2 = 표메인[[#This Row],[연령대]], 1, 0),IF(COUNT(표장르정리[[#This Row],[RPG]]),1,0)), 1, 0)</f>
        <v>0</v>
      </c>
      <c r="B86" s="3">
        <f>IF(AND(IF('차트 정리 표'!$K$2 = 표메인[[#This Row],[연령대]], 1, 0),IF(COUNT(표장르정리[[#This Row],[AOS]]),1,0)),1,0)</f>
        <v>0</v>
      </c>
      <c r="C86" s="3">
        <f>IF(AND(IF('차트 정리 표'!$K$2 = 표메인[[#This Row],[연령대]], 1, 0),IF(COUNT(표장르정리[[#This Row],[FPS]]),1,0)),1,0)</f>
        <v>0</v>
      </c>
      <c r="D86" s="3">
        <f>IF(AND(IF('차트 정리 표'!$K$2 = 표메인[[#This Row],[연령대]], 1, 0),IF(COUNT(표장르정리[[#This Row],[CCG]]),1,0)),1,0)</f>
        <v>0</v>
      </c>
      <c r="E86" s="3">
        <f>IF(AND(IF('차트 정리 표'!$K$2 = 표메인[[#This Row],[연령대]], 1, 0),IF(COUNT(표장르정리[[#This Row],[Roguelike]]),1,0)),1,0)</f>
        <v>0</v>
      </c>
      <c r="F86" s="3">
        <f>IF(AND(IF('차트 정리 표'!$K$2 = 표메인[[#This Row],[연령대]], 1, 0),IF(COUNT(표장르정리[[#This Row],[Soulslike]]),1,0)),1,0)</f>
        <v>0</v>
      </c>
      <c r="G86" s="3">
        <f>IF(AND(IF('차트 정리 표'!$K$2 = 표메인[[#This Row],[연령대]], 1, 0),IF(COUNT(표장르정리[[#This Row],[Rhythm]]),1,0)),1,0)</f>
        <v>0</v>
      </c>
      <c r="H86" s="3">
        <f>IF(AND(IF('차트 정리 표'!$K$2 = 표메인[[#This Row],[연령대]], 1, 0),IF(COUNT(표장르정리[[#This Row],[Racing]]),1,0)),1,0)</f>
        <v>0</v>
      </c>
      <c r="I86" s="3">
        <f>IF(AND(IF('차트 정리 표'!$K$2 = 표메인[[#This Row],[연령대]], 1, 0),IF(COUNT(표장르정리[[#This Row],[Sport]]),1,0)),1,0)</f>
        <v>0</v>
      </c>
      <c r="J86" s="3">
        <f>IF(AND(IF('차트 정리 표'!$K$2 = 표메인[[#This Row],[연령대]], 1, 0),IF(COUNT(표장르정리[[#This Row],[Stealth]]),1,0)),1,0)</f>
        <v>0</v>
      </c>
      <c r="K86" s="3">
        <f>IF(AND(IF('차트 정리 표'!$K$2 = 표메인[[#This Row],[연령대]], 1, 0),IF(COUNT(표장르정리[[#This Row],[Strategy]]),1,0)),1,0)</f>
        <v>0</v>
      </c>
      <c r="L86" s="3">
        <f>IF(AND(IF('차트 정리 표'!$K$2 = 표메인[[#This Row],[연령대]], 1, 0),IF(COUNT(표장르정리[[#This Row],[Puzzle]]),1,0)),1,0)</f>
        <v>0</v>
      </c>
      <c r="M86" s="3">
        <f>IF(AND(IF('차트 정리 표'!$K$2 = 표메인[[#This Row],[연령대]], 1, 0),IF(COUNT(표장르정리[[#This Row],[Board]]),1,0)),1,0)</f>
        <v>0</v>
      </c>
      <c r="N86" s="3">
        <f>IF(AND(IF('차트 정리 표'!$K$2 = 표메인[[#This Row],[연령대]], 1, 0),IF(COUNT(표장르정리[[#This Row],[Arcade]]),1,0)),1,0)</f>
        <v>0</v>
      </c>
      <c r="O86" s="3">
        <f>IF(AND(IF('차트 정리 표'!$K$2 = 표메인[[#This Row],[연령대]], 1, 0),IF(COUNT(표장르정리[[#This Row],[Simulation]]),1,0)),1,0)</f>
        <v>0</v>
      </c>
      <c r="P86" s="34">
        <f>IF(AND(IF('차트 정리 표'!$K$19 = 표메인[[#This Row],[연령대]], 1, 0),IF('차트 정리 표'!$J$20=표메인[[#This Row],[타격감
시각적 효과]],1,0)),1,0)</f>
        <v>0</v>
      </c>
      <c r="Q86" s="34">
        <f>IF(AND(IF('차트 정리 표'!$K$19 = 표메인[[#This Row],[연령대]], 1, 0),IF('차트 정리 표'!$J$21=표메인[[#This Row],[타격감
시각적 효과]],1,0)),1,0)</f>
        <v>0</v>
      </c>
      <c r="R86" s="34">
        <f>IF(AND(IF('차트 정리 표'!$K$19 = 표메인[[#This Row],[연령대]], 1, 0),IF('차트 정리 표'!$J$22=표메인[[#This Row],[타격감
시각적 효과]],1,0)),1,0)</f>
        <v>0</v>
      </c>
      <c r="S86" s="34">
        <f>IF(AND(IF('차트 정리 표'!$K$19 = 표메인[[#This Row],[연령대]], 1, 0),IF('차트 정리 표'!$J$23=표메인[[#This Row],[타격감
시각적 효과]],1,0)),1,0)</f>
        <v>0</v>
      </c>
      <c r="T86" s="34">
        <f>IF(AND(IF('차트 정리 표'!$K$25 = 표메인[[#This Row],[연령대]], 1, 0),IF('차트 정리 표'!$J$26=표메인[게임몰입도
청각적 효과],1,0)),1,0)</f>
        <v>0</v>
      </c>
      <c r="U86" s="34">
        <f>IF(AND(IF('차트 정리 표'!$K$25 = 표메인[[#This Row],[연령대]], 1, 0),IF('차트 정리 표'!$J$27=표메인[게임몰입도
청각적 효과],1,0)),1,0)</f>
        <v>0</v>
      </c>
      <c r="V86" s="34">
        <f>IF(AND(IF('차트 정리 표'!$K$25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표'!$K$2 = 표메인[[#This Row],[연령대]], 1, 0),IF(COUNT(표장르정리[[#This Row],[RPG]]),1,0)), 1, 0)</f>
        <v>0</v>
      </c>
      <c r="B87" s="3">
        <f>IF(AND(IF('차트 정리 표'!$K$2 = 표메인[[#This Row],[연령대]], 1, 0),IF(COUNT(표장르정리[[#This Row],[AOS]]),1,0)),1,0)</f>
        <v>0</v>
      </c>
      <c r="C87" s="3">
        <f>IF(AND(IF('차트 정리 표'!$K$2 = 표메인[[#This Row],[연령대]], 1, 0),IF(COUNT(표장르정리[[#This Row],[FPS]]),1,0)),1,0)</f>
        <v>0</v>
      </c>
      <c r="D87" s="3">
        <f>IF(AND(IF('차트 정리 표'!$K$2 = 표메인[[#This Row],[연령대]], 1, 0),IF(COUNT(표장르정리[[#This Row],[CCG]]),1,0)),1,0)</f>
        <v>0</v>
      </c>
      <c r="E87" s="3">
        <f>IF(AND(IF('차트 정리 표'!$K$2 = 표메인[[#This Row],[연령대]], 1, 0),IF(COUNT(표장르정리[[#This Row],[Roguelike]]),1,0)),1,0)</f>
        <v>0</v>
      </c>
      <c r="F87" s="3">
        <f>IF(AND(IF('차트 정리 표'!$K$2 = 표메인[[#This Row],[연령대]], 1, 0),IF(COUNT(표장르정리[[#This Row],[Soulslike]]),1,0)),1,0)</f>
        <v>0</v>
      </c>
      <c r="G87" s="3">
        <f>IF(AND(IF('차트 정리 표'!$K$2 = 표메인[[#This Row],[연령대]], 1, 0),IF(COUNT(표장르정리[[#This Row],[Rhythm]]),1,0)),1,0)</f>
        <v>0</v>
      </c>
      <c r="H87" s="3">
        <f>IF(AND(IF('차트 정리 표'!$K$2 = 표메인[[#This Row],[연령대]], 1, 0),IF(COUNT(표장르정리[[#This Row],[Racing]]),1,0)),1,0)</f>
        <v>0</v>
      </c>
      <c r="I87" s="3">
        <f>IF(AND(IF('차트 정리 표'!$K$2 = 표메인[[#This Row],[연령대]], 1, 0),IF(COUNT(표장르정리[[#This Row],[Sport]]),1,0)),1,0)</f>
        <v>0</v>
      </c>
      <c r="J87" s="3">
        <f>IF(AND(IF('차트 정리 표'!$K$2 = 표메인[[#This Row],[연령대]], 1, 0),IF(COUNT(표장르정리[[#This Row],[Stealth]]),1,0)),1,0)</f>
        <v>0</v>
      </c>
      <c r="K87" s="3">
        <f>IF(AND(IF('차트 정리 표'!$K$2 = 표메인[[#This Row],[연령대]], 1, 0),IF(COUNT(표장르정리[[#This Row],[Strategy]]),1,0)),1,0)</f>
        <v>0</v>
      </c>
      <c r="L87" s="3">
        <f>IF(AND(IF('차트 정리 표'!$K$2 = 표메인[[#This Row],[연령대]], 1, 0),IF(COUNT(표장르정리[[#This Row],[Puzzle]]),1,0)),1,0)</f>
        <v>0</v>
      </c>
      <c r="M87" s="3">
        <f>IF(AND(IF('차트 정리 표'!$K$2 = 표메인[[#This Row],[연령대]], 1, 0),IF(COUNT(표장르정리[[#This Row],[Board]]),1,0)),1,0)</f>
        <v>0</v>
      </c>
      <c r="N87" s="3">
        <f>IF(AND(IF('차트 정리 표'!$K$2 = 표메인[[#This Row],[연령대]], 1, 0),IF(COUNT(표장르정리[[#This Row],[Arcade]]),1,0)),1,0)</f>
        <v>0</v>
      </c>
      <c r="O87" s="3">
        <f>IF(AND(IF('차트 정리 표'!$K$2 = 표메인[[#This Row],[연령대]], 1, 0),IF(COUNT(표장르정리[[#This Row],[Simulation]]),1,0)),1,0)</f>
        <v>0</v>
      </c>
      <c r="P87" s="34">
        <f>IF(AND(IF('차트 정리 표'!$K$19 = 표메인[[#This Row],[연령대]], 1, 0),IF('차트 정리 표'!$J$20=표메인[[#This Row],[타격감
시각적 효과]],1,0)),1,0)</f>
        <v>0</v>
      </c>
      <c r="Q87" s="34">
        <f>IF(AND(IF('차트 정리 표'!$K$19 = 표메인[[#This Row],[연령대]], 1, 0),IF('차트 정리 표'!$J$21=표메인[[#This Row],[타격감
시각적 효과]],1,0)),1,0)</f>
        <v>0</v>
      </c>
      <c r="R87" s="34">
        <f>IF(AND(IF('차트 정리 표'!$K$19 = 표메인[[#This Row],[연령대]], 1, 0),IF('차트 정리 표'!$J$22=표메인[[#This Row],[타격감
시각적 효과]],1,0)),1,0)</f>
        <v>0</v>
      </c>
      <c r="S87" s="34">
        <f>IF(AND(IF('차트 정리 표'!$K$19 = 표메인[[#This Row],[연령대]], 1, 0),IF('차트 정리 표'!$J$23=표메인[[#This Row],[타격감
시각적 효과]],1,0)),1,0)</f>
        <v>0</v>
      </c>
      <c r="T87" s="34">
        <f>IF(AND(IF('차트 정리 표'!$K$25 = 표메인[[#This Row],[연령대]], 1, 0),IF('차트 정리 표'!$J$26=표메인[게임몰입도
청각적 효과],1,0)),1,0)</f>
        <v>0</v>
      </c>
      <c r="U87" s="34">
        <f>IF(AND(IF('차트 정리 표'!$K$25 = 표메인[[#This Row],[연령대]], 1, 0),IF('차트 정리 표'!$J$27=표메인[게임몰입도
청각적 효과],1,0)),1,0)</f>
        <v>0</v>
      </c>
      <c r="V87" s="34">
        <f>IF(AND(IF('차트 정리 표'!$K$25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표'!$K$2 = 표메인[[#This Row],[연령대]], 1, 0),IF(COUNT(표장르정리[[#This Row],[RPG]]),1,0)), 1, 0)</f>
        <v>0</v>
      </c>
      <c r="B88" s="3">
        <f>IF(AND(IF('차트 정리 표'!$K$2 = 표메인[[#This Row],[연령대]], 1, 0),IF(COUNT(표장르정리[[#This Row],[AOS]]),1,0)),1,0)</f>
        <v>0</v>
      </c>
      <c r="C88" s="3">
        <f>IF(AND(IF('차트 정리 표'!$K$2 = 표메인[[#This Row],[연령대]], 1, 0),IF(COUNT(표장르정리[[#This Row],[FPS]]),1,0)),1,0)</f>
        <v>0</v>
      </c>
      <c r="D88" s="3">
        <f>IF(AND(IF('차트 정리 표'!$K$2 = 표메인[[#This Row],[연령대]], 1, 0),IF(COUNT(표장르정리[[#This Row],[CCG]]),1,0)),1,0)</f>
        <v>0</v>
      </c>
      <c r="E88" s="3">
        <f>IF(AND(IF('차트 정리 표'!$K$2 = 표메인[[#This Row],[연령대]], 1, 0),IF(COUNT(표장르정리[[#This Row],[Roguelike]]),1,0)),1,0)</f>
        <v>0</v>
      </c>
      <c r="F88" s="3">
        <f>IF(AND(IF('차트 정리 표'!$K$2 = 표메인[[#This Row],[연령대]], 1, 0),IF(COUNT(표장르정리[[#This Row],[Soulslike]]),1,0)),1,0)</f>
        <v>0</v>
      </c>
      <c r="G88" s="3">
        <f>IF(AND(IF('차트 정리 표'!$K$2 = 표메인[[#This Row],[연령대]], 1, 0),IF(COUNT(표장르정리[[#This Row],[Rhythm]]),1,0)),1,0)</f>
        <v>0</v>
      </c>
      <c r="H88" s="3">
        <f>IF(AND(IF('차트 정리 표'!$K$2 = 표메인[[#This Row],[연령대]], 1, 0),IF(COUNT(표장르정리[[#This Row],[Racing]]),1,0)),1,0)</f>
        <v>0</v>
      </c>
      <c r="I88" s="3">
        <f>IF(AND(IF('차트 정리 표'!$K$2 = 표메인[[#This Row],[연령대]], 1, 0),IF(COUNT(표장르정리[[#This Row],[Sport]]),1,0)),1,0)</f>
        <v>0</v>
      </c>
      <c r="J88" s="3">
        <f>IF(AND(IF('차트 정리 표'!$K$2 = 표메인[[#This Row],[연령대]], 1, 0),IF(COUNT(표장르정리[[#This Row],[Stealth]]),1,0)),1,0)</f>
        <v>0</v>
      </c>
      <c r="K88" s="3">
        <f>IF(AND(IF('차트 정리 표'!$K$2 = 표메인[[#This Row],[연령대]], 1, 0),IF(COUNT(표장르정리[[#This Row],[Strategy]]),1,0)),1,0)</f>
        <v>0</v>
      </c>
      <c r="L88" s="3">
        <f>IF(AND(IF('차트 정리 표'!$K$2 = 표메인[[#This Row],[연령대]], 1, 0),IF(COUNT(표장르정리[[#This Row],[Puzzle]]),1,0)),1,0)</f>
        <v>0</v>
      </c>
      <c r="M88" s="3">
        <f>IF(AND(IF('차트 정리 표'!$K$2 = 표메인[[#This Row],[연령대]], 1, 0),IF(COUNT(표장르정리[[#This Row],[Board]]),1,0)),1,0)</f>
        <v>0</v>
      </c>
      <c r="N88" s="3">
        <f>IF(AND(IF('차트 정리 표'!$K$2 = 표메인[[#This Row],[연령대]], 1, 0),IF(COUNT(표장르정리[[#This Row],[Arcade]]),1,0)),1,0)</f>
        <v>0</v>
      </c>
      <c r="O88" s="3">
        <f>IF(AND(IF('차트 정리 표'!$K$2 = 표메인[[#This Row],[연령대]], 1, 0),IF(COUNT(표장르정리[[#This Row],[Simulation]]),1,0)),1,0)</f>
        <v>0</v>
      </c>
      <c r="P88" s="34">
        <f>IF(AND(IF('차트 정리 표'!$K$19 = 표메인[[#This Row],[연령대]], 1, 0),IF('차트 정리 표'!$J$20=표메인[[#This Row],[타격감
시각적 효과]],1,0)),1,0)</f>
        <v>0</v>
      </c>
      <c r="Q88" s="34">
        <f>IF(AND(IF('차트 정리 표'!$K$19 = 표메인[[#This Row],[연령대]], 1, 0),IF('차트 정리 표'!$J$21=표메인[[#This Row],[타격감
시각적 효과]],1,0)),1,0)</f>
        <v>0</v>
      </c>
      <c r="R88" s="34">
        <f>IF(AND(IF('차트 정리 표'!$K$19 = 표메인[[#This Row],[연령대]], 1, 0),IF('차트 정리 표'!$J$22=표메인[[#This Row],[타격감
시각적 효과]],1,0)),1,0)</f>
        <v>0</v>
      </c>
      <c r="S88" s="34">
        <f>IF(AND(IF('차트 정리 표'!$K$19 = 표메인[[#This Row],[연령대]], 1, 0),IF('차트 정리 표'!$J$23=표메인[[#This Row],[타격감
시각적 효과]],1,0)),1,0)</f>
        <v>0</v>
      </c>
      <c r="T88" s="34">
        <f>IF(AND(IF('차트 정리 표'!$K$25 = 표메인[[#This Row],[연령대]], 1, 0),IF('차트 정리 표'!$J$26=표메인[게임몰입도
청각적 효과],1,0)),1,0)</f>
        <v>0</v>
      </c>
      <c r="U88" s="34">
        <f>IF(AND(IF('차트 정리 표'!$K$25 = 표메인[[#This Row],[연령대]], 1, 0),IF('차트 정리 표'!$J$27=표메인[게임몰입도
청각적 효과],1,0)),1,0)</f>
        <v>0</v>
      </c>
      <c r="V88" s="34">
        <f>IF(AND(IF('차트 정리 표'!$K$25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표'!$K$2 = 표메인[[#This Row],[연령대]], 1, 0),IF(COUNT(표장르정리[[#This Row],[RPG]]),1,0)), 1, 0)</f>
        <v>0</v>
      </c>
      <c r="B89" s="3">
        <f>IF(AND(IF('차트 정리 표'!$K$2 = 표메인[[#This Row],[연령대]], 1, 0),IF(COUNT(표장르정리[[#This Row],[AOS]]),1,0)),1,0)</f>
        <v>0</v>
      </c>
      <c r="C89" s="3">
        <f>IF(AND(IF('차트 정리 표'!$K$2 = 표메인[[#This Row],[연령대]], 1, 0),IF(COUNT(표장르정리[[#This Row],[FPS]]),1,0)),1,0)</f>
        <v>0</v>
      </c>
      <c r="D89" s="3">
        <f>IF(AND(IF('차트 정리 표'!$K$2 = 표메인[[#This Row],[연령대]], 1, 0),IF(COUNT(표장르정리[[#This Row],[CCG]]),1,0)),1,0)</f>
        <v>0</v>
      </c>
      <c r="E89" s="3">
        <f>IF(AND(IF('차트 정리 표'!$K$2 = 표메인[[#This Row],[연령대]], 1, 0),IF(COUNT(표장르정리[[#This Row],[Roguelike]]),1,0)),1,0)</f>
        <v>0</v>
      </c>
      <c r="F89" s="3">
        <f>IF(AND(IF('차트 정리 표'!$K$2 = 표메인[[#This Row],[연령대]], 1, 0),IF(COUNT(표장르정리[[#This Row],[Soulslike]]),1,0)),1,0)</f>
        <v>0</v>
      </c>
      <c r="G89" s="3">
        <f>IF(AND(IF('차트 정리 표'!$K$2 = 표메인[[#This Row],[연령대]], 1, 0),IF(COUNT(표장르정리[[#This Row],[Rhythm]]),1,0)),1,0)</f>
        <v>0</v>
      </c>
      <c r="H89" s="3">
        <f>IF(AND(IF('차트 정리 표'!$K$2 = 표메인[[#This Row],[연령대]], 1, 0),IF(COUNT(표장르정리[[#This Row],[Racing]]),1,0)),1,0)</f>
        <v>0</v>
      </c>
      <c r="I89" s="3">
        <f>IF(AND(IF('차트 정리 표'!$K$2 = 표메인[[#This Row],[연령대]], 1, 0),IF(COUNT(표장르정리[[#This Row],[Sport]]),1,0)),1,0)</f>
        <v>0</v>
      </c>
      <c r="J89" s="3">
        <f>IF(AND(IF('차트 정리 표'!$K$2 = 표메인[[#This Row],[연령대]], 1, 0),IF(COUNT(표장르정리[[#This Row],[Stealth]]),1,0)),1,0)</f>
        <v>0</v>
      </c>
      <c r="K89" s="3">
        <f>IF(AND(IF('차트 정리 표'!$K$2 = 표메인[[#This Row],[연령대]], 1, 0),IF(COUNT(표장르정리[[#This Row],[Strategy]]),1,0)),1,0)</f>
        <v>0</v>
      </c>
      <c r="L89" s="3">
        <f>IF(AND(IF('차트 정리 표'!$K$2 = 표메인[[#This Row],[연령대]], 1, 0),IF(COUNT(표장르정리[[#This Row],[Puzzle]]),1,0)),1,0)</f>
        <v>0</v>
      </c>
      <c r="M89" s="3">
        <f>IF(AND(IF('차트 정리 표'!$K$2 = 표메인[[#This Row],[연령대]], 1, 0),IF(COUNT(표장르정리[[#This Row],[Board]]),1,0)),1,0)</f>
        <v>0</v>
      </c>
      <c r="N89" s="3">
        <f>IF(AND(IF('차트 정리 표'!$K$2 = 표메인[[#This Row],[연령대]], 1, 0),IF(COUNT(표장르정리[[#This Row],[Arcade]]),1,0)),1,0)</f>
        <v>0</v>
      </c>
      <c r="O89" s="3">
        <f>IF(AND(IF('차트 정리 표'!$K$2 = 표메인[[#This Row],[연령대]], 1, 0),IF(COUNT(표장르정리[[#This Row],[Simulation]]),1,0)),1,0)</f>
        <v>0</v>
      </c>
      <c r="P89" s="34">
        <f>IF(AND(IF('차트 정리 표'!$K$19 = 표메인[[#This Row],[연령대]], 1, 0),IF('차트 정리 표'!$J$20=표메인[[#This Row],[타격감
시각적 효과]],1,0)),1,0)</f>
        <v>0</v>
      </c>
      <c r="Q89" s="34">
        <f>IF(AND(IF('차트 정리 표'!$K$19 = 표메인[[#This Row],[연령대]], 1, 0),IF('차트 정리 표'!$J$21=표메인[[#This Row],[타격감
시각적 효과]],1,0)),1,0)</f>
        <v>0</v>
      </c>
      <c r="R89" s="34">
        <f>IF(AND(IF('차트 정리 표'!$K$19 = 표메인[[#This Row],[연령대]], 1, 0),IF('차트 정리 표'!$J$22=표메인[[#This Row],[타격감
시각적 효과]],1,0)),1,0)</f>
        <v>0</v>
      </c>
      <c r="S89" s="34">
        <f>IF(AND(IF('차트 정리 표'!$K$19 = 표메인[[#This Row],[연령대]], 1, 0),IF('차트 정리 표'!$J$23=표메인[[#This Row],[타격감
시각적 효과]],1,0)),1,0)</f>
        <v>0</v>
      </c>
      <c r="T89" s="34">
        <f>IF(AND(IF('차트 정리 표'!$K$25 = 표메인[[#This Row],[연령대]], 1, 0),IF('차트 정리 표'!$J$26=표메인[게임몰입도
청각적 효과],1,0)),1,0)</f>
        <v>0</v>
      </c>
      <c r="U89" s="34">
        <f>IF(AND(IF('차트 정리 표'!$K$25 = 표메인[[#This Row],[연령대]], 1, 0),IF('차트 정리 표'!$J$27=표메인[게임몰입도
청각적 효과],1,0)),1,0)</f>
        <v>0</v>
      </c>
      <c r="V89" s="34">
        <f>IF(AND(IF('차트 정리 표'!$K$25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표'!$K$2 = 표메인[[#This Row],[연령대]], 1, 0),IF(COUNT(표장르정리[[#This Row],[RPG]]),1,0)), 1, 0)</f>
        <v>0</v>
      </c>
      <c r="B90" s="3">
        <f>IF(AND(IF('차트 정리 표'!$K$2 = 표메인[[#This Row],[연령대]], 1, 0),IF(COUNT(표장르정리[[#This Row],[AOS]]),1,0)),1,0)</f>
        <v>0</v>
      </c>
      <c r="C90" s="3">
        <f>IF(AND(IF('차트 정리 표'!$K$2 = 표메인[[#This Row],[연령대]], 1, 0),IF(COUNT(표장르정리[[#This Row],[FPS]]),1,0)),1,0)</f>
        <v>0</v>
      </c>
      <c r="D90" s="3">
        <f>IF(AND(IF('차트 정리 표'!$K$2 = 표메인[[#This Row],[연령대]], 1, 0),IF(COUNT(표장르정리[[#This Row],[CCG]]),1,0)),1,0)</f>
        <v>0</v>
      </c>
      <c r="E90" s="3">
        <f>IF(AND(IF('차트 정리 표'!$K$2 = 표메인[[#This Row],[연령대]], 1, 0),IF(COUNT(표장르정리[[#This Row],[Roguelike]]),1,0)),1,0)</f>
        <v>0</v>
      </c>
      <c r="F90" s="3">
        <f>IF(AND(IF('차트 정리 표'!$K$2 = 표메인[[#This Row],[연령대]], 1, 0),IF(COUNT(표장르정리[[#This Row],[Soulslike]]),1,0)),1,0)</f>
        <v>0</v>
      </c>
      <c r="G90" s="3">
        <f>IF(AND(IF('차트 정리 표'!$K$2 = 표메인[[#This Row],[연령대]], 1, 0),IF(COUNT(표장르정리[[#This Row],[Rhythm]]),1,0)),1,0)</f>
        <v>0</v>
      </c>
      <c r="H90" s="3">
        <f>IF(AND(IF('차트 정리 표'!$K$2 = 표메인[[#This Row],[연령대]], 1, 0),IF(COUNT(표장르정리[[#This Row],[Racing]]),1,0)),1,0)</f>
        <v>0</v>
      </c>
      <c r="I90" s="3">
        <f>IF(AND(IF('차트 정리 표'!$K$2 = 표메인[[#This Row],[연령대]], 1, 0),IF(COUNT(표장르정리[[#This Row],[Sport]]),1,0)),1,0)</f>
        <v>0</v>
      </c>
      <c r="J90" s="3">
        <f>IF(AND(IF('차트 정리 표'!$K$2 = 표메인[[#This Row],[연령대]], 1, 0),IF(COUNT(표장르정리[[#This Row],[Stealth]]),1,0)),1,0)</f>
        <v>0</v>
      </c>
      <c r="K90" s="3">
        <f>IF(AND(IF('차트 정리 표'!$K$2 = 표메인[[#This Row],[연령대]], 1, 0),IF(COUNT(표장르정리[[#This Row],[Strategy]]),1,0)),1,0)</f>
        <v>0</v>
      </c>
      <c r="L90" s="3">
        <f>IF(AND(IF('차트 정리 표'!$K$2 = 표메인[[#This Row],[연령대]], 1, 0),IF(COUNT(표장르정리[[#This Row],[Puzzle]]),1,0)),1,0)</f>
        <v>0</v>
      </c>
      <c r="M90" s="3">
        <f>IF(AND(IF('차트 정리 표'!$K$2 = 표메인[[#This Row],[연령대]], 1, 0),IF(COUNT(표장르정리[[#This Row],[Board]]),1,0)),1,0)</f>
        <v>0</v>
      </c>
      <c r="N90" s="3">
        <f>IF(AND(IF('차트 정리 표'!$K$2 = 표메인[[#This Row],[연령대]], 1, 0),IF(COUNT(표장르정리[[#This Row],[Arcade]]),1,0)),1,0)</f>
        <v>0</v>
      </c>
      <c r="O90" s="3">
        <f>IF(AND(IF('차트 정리 표'!$K$2 = 표메인[[#This Row],[연령대]], 1, 0),IF(COUNT(표장르정리[[#This Row],[Simulation]]),1,0)),1,0)</f>
        <v>0</v>
      </c>
      <c r="P90" s="34">
        <f>IF(AND(IF('차트 정리 표'!$K$19 = 표메인[[#This Row],[연령대]], 1, 0),IF('차트 정리 표'!$J$20=표메인[[#This Row],[타격감
시각적 효과]],1,0)),1,0)</f>
        <v>0</v>
      </c>
      <c r="Q90" s="34">
        <f>IF(AND(IF('차트 정리 표'!$K$19 = 표메인[[#This Row],[연령대]], 1, 0),IF('차트 정리 표'!$J$21=표메인[[#This Row],[타격감
시각적 효과]],1,0)),1,0)</f>
        <v>0</v>
      </c>
      <c r="R90" s="34">
        <f>IF(AND(IF('차트 정리 표'!$K$19 = 표메인[[#This Row],[연령대]], 1, 0),IF('차트 정리 표'!$J$22=표메인[[#This Row],[타격감
시각적 효과]],1,0)),1,0)</f>
        <v>0</v>
      </c>
      <c r="S90" s="34">
        <f>IF(AND(IF('차트 정리 표'!$K$19 = 표메인[[#This Row],[연령대]], 1, 0),IF('차트 정리 표'!$J$23=표메인[[#This Row],[타격감
시각적 효과]],1,0)),1,0)</f>
        <v>0</v>
      </c>
      <c r="T90" s="34">
        <f>IF(AND(IF('차트 정리 표'!$K$25 = 표메인[[#This Row],[연령대]], 1, 0),IF('차트 정리 표'!$J$26=표메인[게임몰입도
청각적 효과],1,0)),1,0)</f>
        <v>0</v>
      </c>
      <c r="U90" s="34">
        <f>IF(AND(IF('차트 정리 표'!$K$25 = 표메인[[#This Row],[연령대]], 1, 0),IF('차트 정리 표'!$J$27=표메인[게임몰입도
청각적 효과],1,0)),1,0)</f>
        <v>0</v>
      </c>
      <c r="V90" s="34">
        <f>IF(AND(IF('차트 정리 표'!$K$25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표'!$K$2 = 표메인[[#This Row],[연령대]], 1, 0),IF(COUNT(표장르정리[[#This Row],[RPG]]),1,0)), 1, 0)</f>
        <v>0</v>
      </c>
      <c r="B91" s="3">
        <f>IF(AND(IF('차트 정리 표'!$K$2 = 표메인[[#This Row],[연령대]], 1, 0),IF(COUNT(표장르정리[[#This Row],[AOS]]),1,0)),1,0)</f>
        <v>0</v>
      </c>
      <c r="C91" s="3">
        <f>IF(AND(IF('차트 정리 표'!$K$2 = 표메인[[#This Row],[연령대]], 1, 0),IF(COUNT(표장르정리[[#This Row],[FPS]]),1,0)),1,0)</f>
        <v>0</v>
      </c>
      <c r="D91" s="3">
        <f>IF(AND(IF('차트 정리 표'!$K$2 = 표메인[[#This Row],[연령대]], 1, 0),IF(COUNT(표장르정리[[#This Row],[CCG]]),1,0)),1,0)</f>
        <v>0</v>
      </c>
      <c r="E91" s="3">
        <f>IF(AND(IF('차트 정리 표'!$K$2 = 표메인[[#This Row],[연령대]], 1, 0),IF(COUNT(표장르정리[[#This Row],[Roguelike]]),1,0)),1,0)</f>
        <v>0</v>
      </c>
      <c r="F91" s="3">
        <f>IF(AND(IF('차트 정리 표'!$K$2 = 표메인[[#This Row],[연령대]], 1, 0),IF(COUNT(표장르정리[[#This Row],[Soulslike]]),1,0)),1,0)</f>
        <v>0</v>
      </c>
      <c r="G91" s="3">
        <f>IF(AND(IF('차트 정리 표'!$K$2 = 표메인[[#This Row],[연령대]], 1, 0),IF(COUNT(표장르정리[[#This Row],[Rhythm]]),1,0)),1,0)</f>
        <v>0</v>
      </c>
      <c r="H91" s="3">
        <f>IF(AND(IF('차트 정리 표'!$K$2 = 표메인[[#This Row],[연령대]], 1, 0),IF(COUNT(표장르정리[[#This Row],[Racing]]),1,0)),1,0)</f>
        <v>0</v>
      </c>
      <c r="I91" s="3">
        <f>IF(AND(IF('차트 정리 표'!$K$2 = 표메인[[#This Row],[연령대]], 1, 0),IF(COUNT(표장르정리[[#This Row],[Sport]]),1,0)),1,0)</f>
        <v>0</v>
      </c>
      <c r="J91" s="3">
        <f>IF(AND(IF('차트 정리 표'!$K$2 = 표메인[[#This Row],[연령대]], 1, 0),IF(COUNT(표장르정리[[#This Row],[Stealth]]),1,0)),1,0)</f>
        <v>0</v>
      </c>
      <c r="K91" s="3">
        <f>IF(AND(IF('차트 정리 표'!$K$2 = 표메인[[#This Row],[연령대]], 1, 0),IF(COUNT(표장르정리[[#This Row],[Strategy]]),1,0)),1,0)</f>
        <v>0</v>
      </c>
      <c r="L91" s="3">
        <f>IF(AND(IF('차트 정리 표'!$K$2 = 표메인[[#This Row],[연령대]], 1, 0),IF(COUNT(표장르정리[[#This Row],[Puzzle]]),1,0)),1,0)</f>
        <v>0</v>
      </c>
      <c r="M91" s="3">
        <f>IF(AND(IF('차트 정리 표'!$K$2 = 표메인[[#This Row],[연령대]], 1, 0),IF(COUNT(표장르정리[[#This Row],[Board]]),1,0)),1,0)</f>
        <v>0</v>
      </c>
      <c r="N91" s="3">
        <f>IF(AND(IF('차트 정리 표'!$K$2 = 표메인[[#This Row],[연령대]], 1, 0),IF(COUNT(표장르정리[[#This Row],[Arcade]]),1,0)),1,0)</f>
        <v>0</v>
      </c>
      <c r="O91" s="3">
        <f>IF(AND(IF('차트 정리 표'!$K$2 = 표메인[[#This Row],[연령대]], 1, 0),IF(COUNT(표장르정리[[#This Row],[Simulation]]),1,0)),1,0)</f>
        <v>0</v>
      </c>
      <c r="P91" s="34">
        <f>IF(AND(IF('차트 정리 표'!$K$19 = 표메인[[#This Row],[연령대]], 1, 0),IF('차트 정리 표'!$J$20=표메인[[#This Row],[타격감
시각적 효과]],1,0)),1,0)</f>
        <v>0</v>
      </c>
      <c r="Q91" s="34">
        <f>IF(AND(IF('차트 정리 표'!$K$19 = 표메인[[#This Row],[연령대]], 1, 0),IF('차트 정리 표'!$J$21=표메인[[#This Row],[타격감
시각적 효과]],1,0)),1,0)</f>
        <v>0</v>
      </c>
      <c r="R91" s="34">
        <f>IF(AND(IF('차트 정리 표'!$K$19 = 표메인[[#This Row],[연령대]], 1, 0),IF('차트 정리 표'!$J$22=표메인[[#This Row],[타격감
시각적 효과]],1,0)),1,0)</f>
        <v>0</v>
      </c>
      <c r="S91" s="34">
        <f>IF(AND(IF('차트 정리 표'!$K$19 = 표메인[[#This Row],[연령대]], 1, 0),IF('차트 정리 표'!$J$23=표메인[[#This Row],[타격감
시각적 효과]],1,0)),1,0)</f>
        <v>0</v>
      </c>
      <c r="T91" s="34">
        <f>IF(AND(IF('차트 정리 표'!$K$25 = 표메인[[#This Row],[연령대]], 1, 0),IF('차트 정리 표'!$J$26=표메인[게임몰입도
청각적 효과],1,0)),1,0)</f>
        <v>0</v>
      </c>
      <c r="U91" s="34">
        <f>IF(AND(IF('차트 정리 표'!$K$25 = 표메인[[#This Row],[연령대]], 1, 0),IF('차트 정리 표'!$J$27=표메인[게임몰입도
청각적 효과],1,0)),1,0)</f>
        <v>0</v>
      </c>
      <c r="V91" s="34">
        <f>IF(AND(IF('차트 정리 표'!$K$25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표'!$K$2 = 표메인[[#This Row],[연령대]], 1, 0),IF(COUNT(표장르정리[[#This Row],[RPG]]),1,0)), 1, 0)</f>
        <v>0</v>
      </c>
      <c r="B92" s="3">
        <f>IF(AND(IF('차트 정리 표'!$K$2 = 표메인[[#This Row],[연령대]], 1, 0),IF(COUNT(표장르정리[[#This Row],[AOS]]),1,0)),1,0)</f>
        <v>0</v>
      </c>
      <c r="C92" s="3">
        <f>IF(AND(IF('차트 정리 표'!$K$2 = 표메인[[#This Row],[연령대]], 1, 0),IF(COUNT(표장르정리[[#This Row],[FPS]]),1,0)),1,0)</f>
        <v>0</v>
      </c>
      <c r="D92" s="3">
        <f>IF(AND(IF('차트 정리 표'!$K$2 = 표메인[[#This Row],[연령대]], 1, 0),IF(COUNT(표장르정리[[#This Row],[CCG]]),1,0)),1,0)</f>
        <v>0</v>
      </c>
      <c r="E92" s="3">
        <f>IF(AND(IF('차트 정리 표'!$K$2 = 표메인[[#This Row],[연령대]], 1, 0),IF(COUNT(표장르정리[[#This Row],[Roguelike]]),1,0)),1,0)</f>
        <v>0</v>
      </c>
      <c r="F92" s="3">
        <f>IF(AND(IF('차트 정리 표'!$K$2 = 표메인[[#This Row],[연령대]], 1, 0),IF(COUNT(표장르정리[[#This Row],[Soulslike]]),1,0)),1,0)</f>
        <v>0</v>
      </c>
      <c r="G92" s="3">
        <f>IF(AND(IF('차트 정리 표'!$K$2 = 표메인[[#This Row],[연령대]], 1, 0),IF(COUNT(표장르정리[[#This Row],[Rhythm]]),1,0)),1,0)</f>
        <v>0</v>
      </c>
      <c r="H92" s="3">
        <f>IF(AND(IF('차트 정리 표'!$K$2 = 표메인[[#This Row],[연령대]], 1, 0),IF(COUNT(표장르정리[[#This Row],[Racing]]),1,0)),1,0)</f>
        <v>0</v>
      </c>
      <c r="I92" s="3">
        <f>IF(AND(IF('차트 정리 표'!$K$2 = 표메인[[#This Row],[연령대]], 1, 0),IF(COUNT(표장르정리[[#This Row],[Sport]]),1,0)),1,0)</f>
        <v>0</v>
      </c>
      <c r="J92" s="3">
        <f>IF(AND(IF('차트 정리 표'!$K$2 = 표메인[[#This Row],[연령대]], 1, 0),IF(COUNT(표장르정리[[#This Row],[Stealth]]),1,0)),1,0)</f>
        <v>0</v>
      </c>
      <c r="K92" s="3">
        <f>IF(AND(IF('차트 정리 표'!$K$2 = 표메인[[#This Row],[연령대]], 1, 0),IF(COUNT(표장르정리[[#This Row],[Strategy]]),1,0)),1,0)</f>
        <v>0</v>
      </c>
      <c r="L92" s="3">
        <f>IF(AND(IF('차트 정리 표'!$K$2 = 표메인[[#This Row],[연령대]], 1, 0),IF(COUNT(표장르정리[[#This Row],[Puzzle]]),1,0)),1,0)</f>
        <v>0</v>
      </c>
      <c r="M92" s="3">
        <f>IF(AND(IF('차트 정리 표'!$K$2 = 표메인[[#This Row],[연령대]], 1, 0),IF(COUNT(표장르정리[[#This Row],[Board]]),1,0)),1,0)</f>
        <v>0</v>
      </c>
      <c r="N92" s="3">
        <f>IF(AND(IF('차트 정리 표'!$K$2 = 표메인[[#This Row],[연령대]], 1, 0),IF(COUNT(표장르정리[[#This Row],[Arcade]]),1,0)),1,0)</f>
        <v>0</v>
      </c>
      <c r="O92" s="3">
        <f>IF(AND(IF('차트 정리 표'!$K$2 = 표메인[[#This Row],[연령대]], 1, 0),IF(COUNT(표장르정리[[#This Row],[Simulation]]),1,0)),1,0)</f>
        <v>0</v>
      </c>
      <c r="P92" s="34">
        <f>IF(AND(IF('차트 정리 표'!$K$19 = 표메인[[#This Row],[연령대]], 1, 0),IF('차트 정리 표'!$J$20=표메인[[#This Row],[타격감
시각적 효과]],1,0)),1,0)</f>
        <v>0</v>
      </c>
      <c r="Q92" s="34">
        <f>IF(AND(IF('차트 정리 표'!$K$19 = 표메인[[#This Row],[연령대]], 1, 0),IF('차트 정리 표'!$J$21=표메인[[#This Row],[타격감
시각적 효과]],1,0)),1,0)</f>
        <v>0</v>
      </c>
      <c r="R92" s="34">
        <f>IF(AND(IF('차트 정리 표'!$K$19 = 표메인[[#This Row],[연령대]], 1, 0),IF('차트 정리 표'!$J$22=표메인[[#This Row],[타격감
시각적 효과]],1,0)),1,0)</f>
        <v>0</v>
      </c>
      <c r="S92" s="34">
        <f>IF(AND(IF('차트 정리 표'!$K$19 = 표메인[[#This Row],[연령대]], 1, 0),IF('차트 정리 표'!$J$23=표메인[[#This Row],[타격감
시각적 효과]],1,0)),1,0)</f>
        <v>0</v>
      </c>
      <c r="T92" s="34">
        <f>IF(AND(IF('차트 정리 표'!$K$25 = 표메인[[#This Row],[연령대]], 1, 0),IF('차트 정리 표'!$J$26=표메인[게임몰입도
청각적 효과],1,0)),1,0)</f>
        <v>0</v>
      </c>
      <c r="U92" s="34">
        <f>IF(AND(IF('차트 정리 표'!$K$25 = 표메인[[#This Row],[연령대]], 1, 0),IF('차트 정리 표'!$J$27=표메인[게임몰입도
청각적 효과],1,0)),1,0)</f>
        <v>0</v>
      </c>
      <c r="V92" s="34">
        <f>IF(AND(IF('차트 정리 표'!$K$25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표'!$K$2 = 표메인[[#This Row],[연령대]], 1, 0),IF(COUNT(표장르정리[[#This Row],[RPG]]),1,0)), 1, 0)</f>
        <v>0</v>
      </c>
      <c r="B93" s="3">
        <f>IF(AND(IF('차트 정리 표'!$K$2 = 표메인[[#This Row],[연령대]], 1, 0),IF(COUNT(표장르정리[[#This Row],[AOS]]),1,0)),1,0)</f>
        <v>0</v>
      </c>
      <c r="C93" s="3">
        <f>IF(AND(IF('차트 정리 표'!$K$2 = 표메인[[#This Row],[연령대]], 1, 0),IF(COUNT(표장르정리[[#This Row],[FPS]]),1,0)),1,0)</f>
        <v>0</v>
      </c>
      <c r="D93" s="3">
        <f>IF(AND(IF('차트 정리 표'!$K$2 = 표메인[[#This Row],[연령대]], 1, 0),IF(COUNT(표장르정리[[#This Row],[CCG]]),1,0)),1,0)</f>
        <v>0</v>
      </c>
      <c r="E93" s="3">
        <f>IF(AND(IF('차트 정리 표'!$K$2 = 표메인[[#This Row],[연령대]], 1, 0),IF(COUNT(표장르정리[[#This Row],[Roguelike]]),1,0)),1,0)</f>
        <v>0</v>
      </c>
      <c r="F93" s="3">
        <f>IF(AND(IF('차트 정리 표'!$K$2 = 표메인[[#This Row],[연령대]], 1, 0),IF(COUNT(표장르정리[[#This Row],[Soulslike]]),1,0)),1,0)</f>
        <v>0</v>
      </c>
      <c r="G93" s="3">
        <f>IF(AND(IF('차트 정리 표'!$K$2 = 표메인[[#This Row],[연령대]], 1, 0),IF(COUNT(표장르정리[[#This Row],[Rhythm]]),1,0)),1,0)</f>
        <v>0</v>
      </c>
      <c r="H93" s="3">
        <f>IF(AND(IF('차트 정리 표'!$K$2 = 표메인[[#This Row],[연령대]], 1, 0),IF(COUNT(표장르정리[[#This Row],[Racing]]),1,0)),1,0)</f>
        <v>0</v>
      </c>
      <c r="I93" s="3">
        <f>IF(AND(IF('차트 정리 표'!$K$2 = 표메인[[#This Row],[연령대]], 1, 0),IF(COUNT(표장르정리[[#This Row],[Sport]]),1,0)),1,0)</f>
        <v>0</v>
      </c>
      <c r="J93" s="3">
        <f>IF(AND(IF('차트 정리 표'!$K$2 = 표메인[[#This Row],[연령대]], 1, 0),IF(COUNT(표장르정리[[#This Row],[Stealth]]),1,0)),1,0)</f>
        <v>0</v>
      </c>
      <c r="K93" s="3">
        <f>IF(AND(IF('차트 정리 표'!$K$2 = 표메인[[#This Row],[연령대]], 1, 0),IF(COUNT(표장르정리[[#This Row],[Strategy]]),1,0)),1,0)</f>
        <v>0</v>
      </c>
      <c r="L93" s="3">
        <f>IF(AND(IF('차트 정리 표'!$K$2 = 표메인[[#This Row],[연령대]], 1, 0),IF(COUNT(표장르정리[[#This Row],[Puzzle]]),1,0)),1,0)</f>
        <v>0</v>
      </c>
      <c r="M93" s="3">
        <f>IF(AND(IF('차트 정리 표'!$K$2 = 표메인[[#This Row],[연령대]], 1, 0),IF(COUNT(표장르정리[[#This Row],[Board]]),1,0)),1,0)</f>
        <v>0</v>
      </c>
      <c r="N93" s="3">
        <f>IF(AND(IF('차트 정리 표'!$K$2 = 표메인[[#This Row],[연령대]], 1, 0),IF(COUNT(표장르정리[[#This Row],[Arcade]]),1,0)),1,0)</f>
        <v>0</v>
      </c>
      <c r="O93" s="3">
        <f>IF(AND(IF('차트 정리 표'!$K$2 = 표메인[[#This Row],[연령대]], 1, 0),IF(COUNT(표장르정리[[#This Row],[Simulation]]),1,0)),1,0)</f>
        <v>0</v>
      </c>
      <c r="P93" s="34">
        <f>IF(AND(IF('차트 정리 표'!$K$19 = 표메인[[#This Row],[연령대]], 1, 0),IF('차트 정리 표'!$J$20=표메인[[#This Row],[타격감
시각적 효과]],1,0)),1,0)</f>
        <v>0</v>
      </c>
      <c r="Q93" s="34">
        <f>IF(AND(IF('차트 정리 표'!$K$19 = 표메인[[#This Row],[연령대]], 1, 0),IF('차트 정리 표'!$J$21=표메인[[#This Row],[타격감
시각적 효과]],1,0)),1,0)</f>
        <v>0</v>
      </c>
      <c r="R93" s="34">
        <f>IF(AND(IF('차트 정리 표'!$K$19 = 표메인[[#This Row],[연령대]], 1, 0),IF('차트 정리 표'!$J$22=표메인[[#This Row],[타격감
시각적 효과]],1,0)),1,0)</f>
        <v>0</v>
      </c>
      <c r="S93" s="34">
        <f>IF(AND(IF('차트 정리 표'!$K$19 = 표메인[[#This Row],[연령대]], 1, 0),IF('차트 정리 표'!$J$23=표메인[[#This Row],[타격감
시각적 효과]],1,0)),1,0)</f>
        <v>0</v>
      </c>
      <c r="T93" s="34">
        <f>IF(AND(IF('차트 정리 표'!$K$25 = 표메인[[#This Row],[연령대]], 1, 0),IF('차트 정리 표'!$J$26=표메인[게임몰입도
청각적 효과],1,0)),1,0)</f>
        <v>0</v>
      </c>
      <c r="U93" s="34">
        <f>IF(AND(IF('차트 정리 표'!$K$25 = 표메인[[#This Row],[연령대]], 1, 0),IF('차트 정리 표'!$J$27=표메인[게임몰입도
청각적 효과],1,0)),1,0)</f>
        <v>0</v>
      </c>
      <c r="V93" s="34">
        <f>IF(AND(IF('차트 정리 표'!$K$25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표'!$K$2 = 표메인[[#This Row],[연령대]], 1, 0),IF(COUNT(표장르정리[[#This Row],[RPG]]),1,0)), 1, 0)</f>
        <v>0</v>
      </c>
      <c r="B94" s="3">
        <f>IF(AND(IF('차트 정리 표'!$K$2 = 표메인[[#This Row],[연령대]], 1, 0),IF(COUNT(표장르정리[[#This Row],[AOS]]),1,0)),1,0)</f>
        <v>0</v>
      </c>
      <c r="C94" s="3">
        <f>IF(AND(IF('차트 정리 표'!$K$2 = 표메인[[#This Row],[연령대]], 1, 0),IF(COUNT(표장르정리[[#This Row],[FPS]]),1,0)),1,0)</f>
        <v>0</v>
      </c>
      <c r="D94" s="3">
        <f>IF(AND(IF('차트 정리 표'!$K$2 = 표메인[[#This Row],[연령대]], 1, 0),IF(COUNT(표장르정리[[#This Row],[CCG]]),1,0)),1,0)</f>
        <v>0</v>
      </c>
      <c r="E94" s="3">
        <f>IF(AND(IF('차트 정리 표'!$K$2 = 표메인[[#This Row],[연령대]], 1, 0),IF(COUNT(표장르정리[[#This Row],[Roguelike]]),1,0)),1,0)</f>
        <v>0</v>
      </c>
      <c r="F94" s="3">
        <f>IF(AND(IF('차트 정리 표'!$K$2 = 표메인[[#This Row],[연령대]], 1, 0),IF(COUNT(표장르정리[[#This Row],[Soulslike]]),1,0)),1,0)</f>
        <v>0</v>
      </c>
      <c r="G94" s="3">
        <f>IF(AND(IF('차트 정리 표'!$K$2 = 표메인[[#This Row],[연령대]], 1, 0),IF(COUNT(표장르정리[[#This Row],[Rhythm]]),1,0)),1,0)</f>
        <v>0</v>
      </c>
      <c r="H94" s="3">
        <f>IF(AND(IF('차트 정리 표'!$K$2 = 표메인[[#This Row],[연령대]], 1, 0),IF(COUNT(표장르정리[[#This Row],[Racing]]),1,0)),1,0)</f>
        <v>0</v>
      </c>
      <c r="I94" s="3">
        <f>IF(AND(IF('차트 정리 표'!$K$2 = 표메인[[#This Row],[연령대]], 1, 0),IF(COUNT(표장르정리[[#This Row],[Sport]]),1,0)),1,0)</f>
        <v>0</v>
      </c>
      <c r="J94" s="3">
        <f>IF(AND(IF('차트 정리 표'!$K$2 = 표메인[[#This Row],[연령대]], 1, 0),IF(COUNT(표장르정리[[#This Row],[Stealth]]),1,0)),1,0)</f>
        <v>0</v>
      </c>
      <c r="K94" s="3">
        <f>IF(AND(IF('차트 정리 표'!$K$2 = 표메인[[#This Row],[연령대]], 1, 0),IF(COUNT(표장르정리[[#This Row],[Strategy]]),1,0)),1,0)</f>
        <v>0</v>
      </c>
      <c r="L94" s="3">
        <f>IF(AND(IF('차트 정리 표'!$K$2 = 표메인[[#This Row],[연령대]], 1, 0),IF(COUNT(표장르정리[[#This Row],[Puzzle]]),1,0)),1,0)</f>
        <v>0</v>
      </c>
      <c r="M94" s="3">
        <f>IF(AND(IF('차트 정리 표'!$K$2 = 표메인[[#This Row],[연령대]], 1, 0),IF(COUNT(표장르정리[[#This Row],[Board]]),1,0)),1,0)</f>
        <v>0</v>
      </c>
      <c r="N94" s="3">
        <f>IF(AND(IF('차트 정리 표'!$K$2 = 표메인[[#This Row],[연령대]], 1, 0),IF(COUNT(표장르정리[[#This Row],[Arcade]]),1,0)),1,0)</f>
        <v>0</v>
      </c>
      <c r="O94" s="3">
        <f>IF(AND(IF('차트 정리 표'!$K$2 = 표메인[[#This Row],[연령대]], 1, 0),IF(COUNT(표장르정리[[#This Row],[Simulation]]),1,0)),1,0)</f>
        <v>0</v>
      </c>
      <c r="P94" s="34">
        <f>IF(AND(IF('차트 정리 표'!$K$19 = 표메인[[#This Row],[연령대]], 1, 0),IF('차트 정리 표'!$J$20=표메인[[#This Row],[타격감
시각적 효과]],1,0)),1,0)</f>
        <v>0</v>
      </c>
      <c r="Q94" s="34">
        <f>IF(AND(IF('차트 정리 표'!$K$19 = 표메인[[#This Row],[연령대]], 1, 0),IF('차트 정리 표'!$J$21=표메인[[#This Row],[타격감
시각적 효과]],1,0)),1,0)</f>
        <v>0</v>
      </c>
      <c r="R94" s="34">
        <f>IF(AND(IF('차트 정리 표'!$K$19 = 표메인[[#This Row],[연령대]], 1, 0),IF('차트 정리 표'!$J$22=표메인[[#This Row],[타격감
시각적 효과]],1,0)),1,0)</f>
        <v>0</v>
      </c>
      <c r="S94" s="34">
        <f>IF(AND(IF('차트 정리 표'!$K$19 = 표메인[[#This Row],[연령대]], 1, 0),IF('차트 정리 표'!$J$23=표메인[[#This Row],[타격감
시각적 효과]],1,0)),1,0)</f>
        <v>0</v>
      </c>
      <c r="T94" s="34">
        <f>IF(AND(IF('차트 정리 표'!$K$25 = 표메인[[#This Row],[연령대]], 1, 0),IF('차트 정리 표'!$J$26=표메인[게임몰입도
청각적 효과],1,0)),1,0)</f>
        <v>0</v>
      </c>
      <c r="U94" s="34">
        <f>IF(AND(IF('차트 정리 표'!$K$25 = 표메인[[#This Row],[연령대]], 1, 0),IF('차트 정리 표'!$J$27=표메인[게임몰입도
청각적 효과],1,0)),1,0)</f>
        <v>0</v>
      </c>
      <c r="V94" s="34">
        <f>IF(AND(IF('차트 정리 표'!$K$25 = 표메인[[#This Row],[연령대]], 1, 0),IF('차트 정리 표'!$J$28=표메인[게임몰입도
청각적 효과],1,0)),1,0)</f>
        <v>0</v>
      </c>
    </row>
    <row r="95" spans="1:22" x14ac:dyDescent="0.3">
      <c r="A95" s="3">
        <f>IF(AND(IF('차트 정리 표'!$K$2 = 표메인[[#This Row],[연령대]], 1, 0),IF(COUNT(표장르정리[[#This Row],[RPG]]),1,0)), 1, 0)</f>
        <v>0</v>
      </c>
      <c r="B95" s="3">
        <f>IF(AND(IF('차트 정리 표'!$K$2 = 표메인[[#This Row],[연령대]], 1, 0),IF(COUNT(표장르정리[[#This Row],[AOS]]),1,0)),1,0)</f>
        <v>0</v>
      </c>
      <c r="C95" s="3">
        <f>IF(AND(IF('차트 정리 표'!$K$2 = 표메인[[#This Row],[연령대]], 1, 0),IF(COUNT(표장르정리[[#This Row],[FPS]]),1,0)),1,0)</f>
        <v>0</v>
      </c>
      <c r="D95" s="3">
        <f>IF(AND(IF('차트 정리 표'!$K$2 = 표메인[[#This Row],[연령대]], 1, 0),IF(COUNT(표장르정리[[#This Row],[CCG]]),1,0)),1,0)</f>
        <v>0</v>
      </c>
      <c r="E95" s="3">
        <f>IF(AND(IF('차트 정리 표'!$K$2 = 표메인[[#This Row],[연령대]], 1, 0),IF(COUNT(표장르정리[[#This Row],[Roguelike]]),1,0)),1,0)</f>
        <v>0</v>
      </c>
      <c r="F95" s="3">
        <f>IF(AND(IF('차트 정리 표'!$K$2 = 표메인[[#This Row],[연령대]], 1, 0),IF(COUNT(표장르정리[[#This Row],[Soulslike]]),1,0)),1,0)</f>
        <v>0</v>
      </c>
      <c r="G95" s="3">
        <f>IF(AND(IF('차트 정리 표'!$K$2 = 표메인[[#This Row],[연령대]], 1, 0),IF(COUNT(표장르정리[[#This Row],[Rhythm]]),1,0)),1,0)</f>
        <v>0</v>
      </c>
      <c r="H95" s="3">
        <f>IF(AND(IF('차트 정리 표'!$K$2 = 표메인[[#This Row],[연령대]], 1, 0),IF(COUNT(표장르정리[[#This Row],[Racing]]),1,0)),1,0)</f>
        <v>0</v>
      </c>
      <c r="I95" s="3">
        <f>IF(AND(IF('차트 정리 표'!$K$2 = 표메인[[#This Row],[연령대]], 1, 0),IF(COUNT(표장르정리[[#This Row],[Sport]]),1,0)),1,0)</f>
        <v>0</v>
      </c>
      <c r="J95" s="3">
        <f>IF(AND(IF('차트 정리 표'!$K$2 = 표메인[[#This Row],[연령대]], 1, 0),IF(COUNT(표장르정리[[#This Row],[Stealth]]),1,0)),1,0)</f>
        <v>0</v>
      </c>
      <c r="K95" s="3">
        <f>IF(AND(IF('차트 정리 표'!$K$2 = 표메인[[#This Row],[연령대]], 1, 0),IF(COUNT(표장르정리[[#This Row],[Strategy]]),1,0)),1,0)</f>
        <v>0</v>
      </c>
      <c r="L95" s="3">
        <f>IF(AND(IF('차트 정리 표'!$K$2 = 표메인[[#This Row],[연령대]], 1, 0),IF(COUNT(표장르정리[[#This Row],[Puzzle]]),1,0)),1,0)</f>
        <v>0</v>
      </c>
      <c r="M95" s="3">
        <f>IF(AND(IF('차트 정리 표'!$K$2 = 표메인[[#This Row],[연령대]], 1, 0),IF(COUNT(표장르정리[[#This Row],[Board]]),1,0)),1,0)</f>
        <v>0</v>
      </c>
      <c r="N95" s="3">
        <f>IF(AND(IF('차트 정리 표'!$K$2 = 표메인[[#This Row],[연령대]], 1, 0),IF(COUNT(표장르정리[[#This Row],[Arcade]]),1,0)),1,0)</f>
        <v>0</v>
      </c>
      <c r="O95" s="3">
        <f>IF(AND(IF('차트 정리 표'!$K$2 = 표메인[[#This Row],[연령대]], 1, 0),IF(COUNT(표장르정리[[#This Row],[Simulation]]),1,0)),1,0)</f>
        <v>0</v>
      </c>
      <c r="P95" s="34">
        <f>IF(AND(IF('차트 정리 표'!$K$19 = 표메인[[#This Row],[연령대]], 1, 0),IF('차트 정리 표'!$J$20=표메인[[#This Row],[타격감
시각적 효과]],1,0)),1,0)</f>
        <v>0</v>
      </c>
      <c r="Q95" s="34">
        <f>IF(AND(IF('차트 정리 표'!$K$19 = 표메인[[#This Row],[연령대]], 1, 0),IF('차트 정리 표'!$J$21=표메인[[#This Row],[타격감
시각적 효과]],1,0)),1,0)</f>
        <v>0</v>
      </c>
      <c r="R95" s="34">
        <f>IF(AND(IF('차트 정리 표'!$K$19 = 표메인[[#This Row],[연령대]], 1, 0),IF('차트 정리 표'!$J$22=표메인[[#This Row],[타격감
시각적 효과]],1,0)),1,0)</f>
        <v>0</v>
      </c>
      <c r="S95" s="34">
        <f>IF(AND(IF('차트 정리 표'!$K$19 = 표메인[[#This Row],[연령대]], 1, 0),IF('차트 정리 표'!$J$23=표메인[[#This Row],[타격감
시각적 효과]],1,0)),1,0)</f>
        <v>0</v>
      </c>
      <c r="T95" s="34">
        <f>IF(AND(IF('차트 정리 표'!$K$25 = 표메인[[#This Row],[연령대]], 1, 0),IF('차트 정리 표'!$J$26=표메인[게임몰입도
청각적 효과],1,0)),1,0)</f>
        <v>0</v>
      </c>
      <c r="U95" s="34">
        <f>IF(AND(IF('차트 정리 표'!$K$25 = 표메인[[#This Row],[연령대]], 1, 0),IF('차트 정리 표'!$J$27=표메인[게임몰입도
청각적 효과],1,0)),1,0)</f>
        <v>0</v>
      </c>
      <c r="V95" s="34">
        <f>IF(AND(IF('차트 정리 표'!$K$25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표'!$K$2 = 표메인[[#This Row],[연령대]], 1, 0),IF(COUNT(표장르정리[[#This Row],[RPG]]),1,0)), 1, 0)</f>
        <v>0</v>
      </c>
      <c r="B96" s="3">
        <f>IF(AND(IF('차트 정리 표'!$K$2 = 표메인[[#This Row],[연령대]], 1, 0),IF(COUNT(표장르정리[[#This Row],[AOS]]),1,0)),1,0)</f>
        <v>0</v>
      </c>
      <c r="C96" s="3">
        <f>IF(AND(IF('차트 정리 표'!$K$2 = 표메인[[#This Row],[연령대]], 1, 0),IF(COUNT(표장르정리[[#This Row],[FPS]]),1,0)),1,0)</f>
        <v>0</v>
      </c>
      <c r="D96" s="3">
        <f>IF(AND(IF('차트 정리 표'!$K$2 = 표메인[[#This Row],[연령대]], 1, 0),IF(COUNT(표장르정리[[#This Row],[CCG]]),1,0)),1,0)</f>
        <v>0</v>
      </c>
      <c r="E96" s="3">
        <f>IF(AND(IF('차트 정리 표'!$K$2 = 표메인[[#This Row],[연령대]], 1, 0),IF(COUNT(표장르정리[[#This Row],[Roguelike]]),1,0)),1,0)</f>
        <v>0</v>
      </c>
      <c r="F96" s="3">
        <f>IF(AND(IF('차트 정리 표'!$K$2 = 표메인[[#This Row],[연령대]], 1, 0),IF(COUNT(표장르정리[[#This Row],[Soulslike]]),1,0)),1,0)</f>
        <v>0</v>
      </c>
      <c r="G96" s="3">
        <f>IF(AND(IF('차트 정리 표'!$K$2 = 표메인[[#This Row],[연령대]], 1, 0),IF(COUNT(표장르정리[[#This Row],[Rhythm]]),1,0)),1,0)</f>
        <v>0</v>
      </c>
      <c r="H96" s="3">
        <f>IF(AND(IF('차트 정리 표'!$K$2 = 표메인[[#This Row],[연령대]], 1, 0),IF(COUNT(표장르정리[[#This Row],[Racing]]),1,0)),1,0)</f>
        <v>0</v>
      </c>
      <c r="I96" s="3">
        <f>IF(AND(IF('차트 정리 표'!$K$2 = 표메인[[#This Row],[연령대]], 1, 0),IF(COUNT(표장르정리[[#This Row],[Sport]]),1,0)),1,0)</f>
        <v>0</v>
      </c>
      <c r="J96" s="3">
        <f>IF(AND(IF('차트 정리 표'!$K$2 = 표메인[[#This Row],[연령대]], 1, 0),IF(COUNT(표장르정리[[#This Row],[Stealth]]),1,0)),1,0)</f>
        <v>0</v>
      </c>
      <c r="K96" s="3">
        <f>IF(AND(IF('차트 정리 표'!$K$2 = 표메인[[#This Row],[연령대]], 1, 0),IF(COUNT(표장르정리[[#This Row],[Strategy]]),1,0)),1,0)</f>
        <v>0</v>
      </c>
      <c r="L96" s="3">
        <f>IF(AND(IF('차트 정리 표'!$K$2 = 표메인[[#This Row],[연령대]], 1, 0),IF(COUNT(표장르정리[[#This Row],[Puzzle]]),1,0)),1,0)</f>
        <v>0</v>
      </c>
      <c r="M96" s="3">
        <f>IF(AND(IF('차트 정리 표'!$K$2 = 표메인[[#This Row],[연령대]], 1, 0),IF(COUNT(표장르정리[[#This Row],[Board]]),1,0)),1,0)</f>
        <v>0</v>
      </c>
      <c r="N96" s="3">
        <f>IF(AND(IF('차트 정리 표'!$K$2 = 표메인[[#This Row],[연령대]], 1, 0),IF(COUNT(표장르정리[[#This Row],[Arcade]]),1,0)),1,0)</f>
        <v>0</v>
      </c>
      <c r="O96" s="3">
        <f>IF(AND(IF('차트 정리 표'!$K$2 = 표메인[[#This Row],[연령대]], 1, 0),IF(COUNT(표장르정리[[#This Row],[Simulation]]),1,0)),1,0)</f>
        <v>0</v>
      </c>
      <c r="P96" s="34">
        <f>IF(AND(IF('차트 정리 표'!$K$19 = 표메인[[#This Row],[연령대]], 1, 0),IF('차트 정리 표'!$J$20=표메인[[#This Row],[타격감
시각적 효과]],1,0)),1,0)</f>
        <v>0</v>
      </c>
      <c r="Q96" s="34">
        <f>IF(AND(IF('차트 정리 표'!$K$19 = 표메인[[#This Row],[연령대]], 1, 0),IF('차트 정리 표'!$J$21=표메인[[#This Row],[타격감
시각적 효과]],1,0)),1,0)</f>
        <v>0</v>
      </c>
      <c r="R96" s="34">
        <f>IF(AND(IF('차트 정리 표'!$K$19 = 표메인[[#This Row],[연령대]], 1, 0),IF('차트 정리 표'!$J$22=표메인[[#This Row],[타격감
시각적 효과]],1,0)),1,0)</f>
        <v>0</v>
      </c>
      <c r="S96" s="34">
        <f>IF(AND(IF('차트 정리 표'!$K$19 = 표메인[[#This Row],[연령대]], 1, 0),IF('차트 정리 표'!$J$23=표메인[[#This Row],[타격감
시각적 효과]],1,0)),1,0)</f>
        <v>0</v>
      </c>
      <c r="T96" s="34">
        <f>IF(AND(IF('차트 정리 표'!$K$25 = 표메인[[#This Row],[연령대]], 1, 0),IF('차트 정리 표'!$J$26=표메인[게임몰입도
청각적 효과],1,0)),1,0)</f>
        <v>0</v>
      </c>
      <c r="U96" s="34">
        <f>IF(AND(IF('차트 정리 표'!$K$25 = 표메인[[#This Row],[연령대]], 1, 0),IF('차트 정리 표'!$J$27=표메인[게임몰입도
청각적 효과],1,0)),1,0)</f>
        <v>0</v>
      </c>
      <c r="V96" s="34">
        <f>IF(AND(IF('차트 정리 표'!$K$25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표'!$K$2 = 표메인[[#This Row],[연령대]], 1, 0),IF(COUNT(표장르정리[[#This Row],[RPG]]),1,0)), 1, 0)</f>
        <v>0</v>
      </c>
      <c r="B97" s="3">
        <f>IF(AND(IF('차트 정리 표'!$K$2 = 표메인[[#This Row],[연령대]], 1, 0),IF(COUNT(표장르정리[[#This Row],[AOS]]),1,0)),1,0)</f>
        <v>0</v>
      </c>
      <c r="C97" s="3">
        <f>IF(AND(IF('차트 정리 표'!$K$2 = 표메인[[#This Row],[연령대]], 1, 0),IF(COUNT(표장르정리[[#This Row],[FPS]]),1,0)),1,0)</f>
        <v>0</v>
      </c>
      <c r="D97" s="3">
        <f>IF(AND(IF('차트 정리 표'!$K$2 = 표메인[[#This Row],[연령대]], 1, 0),IF(COUNT(표장르정리[[#This Row],[CCG]]),1,0)),1,0)</f>
        <v>0</v>
      </c>
      <c r="E97" s="3">
        <f>IF(AND(IF('차트 정리 표'!$K$2 = 표메인[[#This Row],[연령대]], 1, 0),IF(COUNT(표장르정리[[#This Row],[Roguelike]]),1,0)),1,0)</f>
        <v>0</v>
      </c>
      <c r="F97" s="3">
        <f>IF(AND(IF('차트 정리 표'!$K$2 = 표메인[[#This Row],[연령대]], 1, 0),IF(COUNT(표장르정리[[#This Row],[Soulslike]]),1,0)),1,0)</f>
        <v>0</v>
      </c>
      <c r="G97" s="3">
        <f>IF(AND(IF('차트 정리 표'!$K$2 = 표메인[[#This Row],[연령대]], 1, 0),IF(COUNT(표장르정리[[#This Row],[Rhythm]]),1,0)),1,0)</f>
        <v>0</v>
      </c>
      <c r="H97" s="3">
        <f>IF(AND(IF('차트 정리 표'!$K$2 = 표메인[[#This Row],[연령대]], 1, 0),IF(COUNT(표장르정리[[#This Row],[Racing]]),1,0)),1,0)</f>
        <v>0</v>
      </c>
      <c r="I97" s="3">
        <f>IF(AND(IF('차트 정리 표'!$K$2 = 표메인[[#This Row],[연령대]], 1, 0),IF(COUNT(표장르정리[[#This Row],[Sport]]),1,0)),1,0)</f>
        <v>0</v>
      </c>
      <c r="J97" s="3">
        <f>IF(AND(IF('차트 정리 표'!$K$2 = 표메인[[#This Row],[연령대]], 1, 0),IF(COUNT(표장르정리[[#This Row],[Stealth]]),1,0)),1,0)</f>
        <v>0</v>
      </c>
      <c r="K97" s="3">
        <f>IF(AND(IF('차트 정리 표'!$K$2 = 표메인[[#This Row],[연령대]], 1, 0),IF(COUNT(표장르정리[[#This Row],[Strategy]]),1,0)),1,0)</f>
        <v>0</v>
      </c>
      <c r="L97" s="3">
        <f>IF(AND(IF('차트 정리 표'!$K$2 = 표메인[[#This Row],[연령대]], 1, 0),IF(COUNT(표장르정리[[#This Row],[Puzzle]]),1,0)),1,0)</f>
        <v>0</v>
      </c>
      <c r="M97" s="3">
        <f>IF(AND(IF('차트 정리 표'!$K$2 = 표메인[[#This Row],[연령대]], 1, 0),IF(COUNT(표장르정리[[#This Row],[Board]]),1,0)),1,0)</f>
        <v>0</v>
      </c>
      <c r="N97" s="3">
        <f>IF(AND(IF('차트 정리 표'!$K$2 = 표메인[[#This Row],[연령대]], 1, 0),IF(COUNT(표장르정리[[#This Row],[Arcade]]),1,0)),1,0)</f>
        <v>0</v>
      </c>
      <c r="O97" s="3">
        <f>IF(AND(IF('차트 정리 표'!$K$2 = 표메인[[#This Row],[연령대]], 1, 0),IF(COUNT(표장르정리[[#This Row],[Simulation]]),1,0)),1,0)</f>
        <v>0</v>
      </c>
      <c r="P97" s="34">
        <f>IF(AND(IF('차트 정리 표'!$K$19 = 표메인[[#This Row],[연령대]], 1, 0),IF('차트 정리 표'!$J$20=표메인[[#This Row],[타격감
시각적 효과]],1,0)),1,0)</f>
        <v>0</v>
      </c>
      <c r="Q97" s="34">
        <f>IF(AND(IF('차트 정리 표'!$K$19 = 표메인[[#This Row],[연령대]], 1, 0),IF('차트 정리 표'!$J$21=표메인[[#This Row],[타격감
시각적 효과]],1,0)),1,0)</f>
        <v>0</v>
      </c>
      <c r="R97" s="34">
        <f>IF(AND(IF('차트 정리 표'!$K$19 = 표메인[[#This Row],[연령대]], 1, 0),IF('차트 정리 표'!$J$22=표메인[[#This Row],[타격감
시각적 효과]],1,0)),1,0)</f>
        <v>0</v>
      </c>
      <c r="S97" s="34">
        <f>IF(AND(IF('차트 정리 표'!$K$19 = 표메인[[#This Row],[연령대]], 1, 0),IF('차트 정리 표'!$J$23=표메인[[#This Row],[타격감
시각적 효과]],1,0)),1,0)</f>
        <v>0</v>
      </c>
      <c r="T97" s="34">
        <f>IF(AND(IF('차트 정리 표'!$K$25 = 표메인[[#This Row],[연령대]], 1, 0),IF('차트 정리 표'!$J$26=표메인[게임몰입도
청각적 효과],1,0)),1,0)</f>
        <v>0</v>
      </c>
      <c r="U97" s="34">
        <f>IF(AND(IF('차트 정리 표'!$K$25 = 표메인[[#This Row],[연령대]], 1, 0),IF('차트 정리 표'!$J$27=표메인[게임몰입도
청각적 효과],1,0)),1,0)</f>
        <v>0</v>
      </c>
      <c r="V97" s="34">
        <f>IF(AND(IF('차트 정리 표'!$K$25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표'!$K$2 = 표메인[[#This Row],[연령대]], 1, 0),IF(COUNT(표장르정리[[#This Row],[RPG]]),1,0)), 1, 0)</f>
        <v>0</v>
      </c>
      <c r="B98" s="3">
        <f>IF(AND(IF('차트 정리 표'!$K$2 = 표메인[[#This Row],[연령대]], 1, 0),IF(COUNT(표장르정리[[#This Row],[AOS]]),1,0)),1,0)</f>
        <v>0</v>
      </c>
      <c r="C98" s="3">
        <f>IF(AND(IF('차트 정리 표'!$K$2 = 표메인[[#This Row],[연령대]], 1, 0),IF(COUNT(표장르정리[[#This Row],[FPS]]),1,0)),1,0)</f>
        <v>0</v>
      </c>
      <c r="D98" s="3">
        <f>IF(AND(IF('차트 정리 표'!$K$2 = 표메인[[#This Row],[연령대]], 1, 0),IF(COUNT(표장르정리[[#This Row],[CCG]]),1,0)),1,0)</f>
        <v>0</v>
      </c>
      <c r="E98" s="3">
        <f>IF(AND(IF('차트 정리 표'!$K$2 = 표메인[[#This Row],[연령대]], 1, 0),IF(COUNT(표장르정리[[#This Row],[Roguelike]]),1,0)),1,0)</f>
        <v>0</v>
      </c>
      <c r="F98" s="3">
        <f>IF(AND(IF('차트 정리 표'!$K$2 = 표메인[[#This Row],[연령대]], 1, 0),IF(COUNT(표장르정리[[#This Row],[Soulslike]]),1,0)),1,0)</f>
        <v>0</v>
      </c>
      <c r="G98" s="3">
        <f>IF(AND(IF('차트 정리 표'!$K$2 = 표메인[[#This Row],[연령대]], 1, 0),IF(COUNT(표장르정리[[#This Row],[Rhythm]]),1,0)),1,0)</f>
        <v>0</v>
      </c>
      <c r="H98" s="3">
        <f>IF(AND(IF('차트 정리 표'!$K$2 = 표메인[[#This Row],[연령대]], 1, 0),IF(COUNT(표장르정리[[#This Row],[Racing]]),1,0)),1,0)</f>
        <v>0</v>
      </c>
      <c r="I98" s="3">
        <f>IF(AND(IF('차트 정리 표'!$K$2 = 표메인[[#This Row],[연령대]], 1, 0),IF(COUNT(표장르정리[[#This Row],[Sport]]),1,0)),1,0)</f>
        <v>0</v>
      </c>
      <c r="J98" s="3">
        <f>IF(AND(IF('차트 정리 표'!$K$2 = 표메인[[#This Row],[연령대]], 1, 0),IF(COUNT(표장르정리[[#This Row],[Stealth]]),1,0)),1,0)</f>
        <v>0</v>
      </c>
      <c r="K98" s="3">
        <f>IF(AND(IF('차트 정리 표'!$K$2 = 표메인[[#This Row],[연령대]], 1, 0),IF(COUNT(표장르정리[[#This Row],[Strategy]]),1,0)),1,0)</f>
        <v>0</v>
      </c>
      <c r="L98" s="3">
        <f>IF(AND(IF('차트 정리 표'!$K$2 = 표메인[[#This Row],[연령대]], 1, 0),IF(COUNT(표장르정리[[#This Row],[Puzzle]]),1,0)),1,0)</f>
        <v>0</v>
      </c>
      <c r="M98" s="3">
        <f>IF(AND(IF('차트 정리 표'!$K$2 = 표메인[[#This Row],[연령대]], 1, 0),IF(COUNT(표장르정리[[#This Row],[Board]]),1,0)),1,0)</f>
        <v>0</v>
      </c>
      <c r="N98" s="3">
        <f>IF(AND(IF('차트 정리 표'!$K$2 = 표메인[[#This Row],[연령대]], 1, 0),IF(COUNT(표장르정리[[#This Row],[Arcade]]),1,0)),1,0)</f>
        <v>0</v>
      </c>
      <c r="O98" s="3">
        <f>IF(AND(IF('차트 정리 표'!$K$2 = 표메인[[#This Row],[연령대]], 1, 0),IF(COUNT(표장르정리[[#This Row],[Simulation]]),1,0)),1,0)</f>
        <v>0</v>
      </c>
      <c r="P98" s="34">
        <f>IF(AND(IF('차트 정리 표'!$K$19 = 표메인[[#This Row],[연령대]], 1, 0),IF('차트 정리 표'!$J$20=표메인[[#This Row],[타격감
시각적 효과]],1,0)),1,0)</f>
        <v>0</v>
      </c>
      <c r="Q98" s="34">
        <f>IF(AND(IF('차트 정리 표'!$K$19 = 표메인[[#This Row],[연령대]], 1, 0),IF('차트 정리 표'!$J$21=표메인[[#This Row],[타격감
시각적 효과]],1,0)),1,0)</f>
        <v>0</v>
      </c>
      <c r="R98" s="34">
        <f>IF(AND(IF('차트 정리 표'!$K$19 = 표메인[[#This Row],[연령대]], 1, 0),IF('차트 정리 표'!$J$22=표메인[[#This Row],[타격감
시각적 효과]],1,0)),1,0)</f>
        <v>0</v>
      </c>
      <c r="S98" s="34">
        <f>IF(AND(IF('차트 정리 표'!$K$19 = 표메인[[#This Row],[연령대]], 1, 0),IF('차트 정리 표'!$J$23=표메인[[#This Row],[타격감
시각적 효과]],1,0)),1,0)</f>
        <v>0</v>
      </c>
      <c r="T98" s="34">
        <f>IF(AND(IF('차트 정리 표'!$K$25 = 표메인[[#This Row],[연령대]], 1, 0),IF('차트 정리 표'!$J$26=표메인[게임몰입도
청각적 효과],1,0)),1,0)</f>
        <v>0</v>
      </c>
      <c r="U98" s="34">
        <f>IF(AND(IF('차트 정리 표'!$K$25 = 표메인[[#This Row],[연령대]], 1, 0),IF('차트 정리 표'!$J$27=표메인[게임몰입도
청각적 효과],1,0)),1,0)</f>
        <v>0</v>
      </c>
      <c r="V98" s="34">
        <f>IF(AND(IF('차트 정리 표'!$K$25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표'!$K$2 = 표메인[[#This Row],[연령대]], 1, 0),IF(COUNT(표장르정리[[#This Row],[RPG]]),1,0)), 1, 0)</f>
        <v>0</v>
      </c>
      <c r="B99" s="3">
        <f>IF(AND(IF('차트 정리 표'!$K$2 = 표메인[[#This Row],[연령대]], 1, 0),IF(COUNT(표장르정리[[#This Row],[AOS]]),1,0)),1,0)</f>
        <v>0</v>
      </c>
      <c r="C99" s="3">
        <f>IF(AND(IF('차트 정리 표'!$K$2 = 표메인[[#This Row],[연령대]], 1, 0),IF(COUNT(표장르정리[[#This Row],[FPS]]),1,0)),1,0)</f>
        <v>0</v>
      </c>
      <c r="D99" s="3">
        <f>IF(AND(IF('차트 정리 표'!$K$2 = 표메인[[#This Row],[연령대]], 1, 0),IF(COUNT(표장르정리[[#This Row],[CCG]]),1,0)),1,0)</f>
        <v>0</v>
      </c>
      <c r="E99" s="3">
        <f>IF(AND(IF('차트 정리 표'!$K$2 = 표메인[[#This Row],[연령대]], 1, 0),IF(COUNT(표장르정리[[#This Row],[Roguelike]]),1,0)),1,0)</f>
        <v>0</v>
      </c>
      <c r="F99" s="3">
        <f>IF(AND(IF('차트 정리 표'!$K$2 = 표메인[[#This Row],[연령대]], 1, 0),IF(COUNT(표장르정리[[#This Row],[Soulslike]]),1,0)),1,0)</f>
        <v>0</v>
      </c>
      <c r="G99" s="3">
        <f>IF(AND(IF('차트 정리 표'!$K$2 = 표메인[[#This Row],[연령대]], 1, 0),IF(COUNT(표장르정리[[#This Row],[Rhythm]]),1,0)),1,0)</f>
        <v>0</v>
      </c>
      <c r="H99" s="3">
        <f>IF(AND(IF('차트 정리 표'!$K$2 = 표메인[[#This Row],[연령대]], 1, 0),IF(COUNT(표장르정리[[#This Row],[Racing]]),1,0)),1,0)</f>
        <v>0</v>
      </c>
      <c r="I99" s="3">
        <f>IF(AND(IF('차트 정리 표'!$K$2 = 표메인[[#This Row],[연령대]], 1, 0),IF(COUNT(표장르정리[[#This Row],[Sport]]),1,0)),1,0)</f>
        <v>0</v>
      </c>
      <c r="J99" s="3">
        <f>IF(AND(IF('차트 정리 표'!$K$2 = 표메인[[#This Row],[연령대]], 1, 0),IF(COUNT(표장르정리[[#This Row],[Stealth]]),1,0)),1,0)</f>
        <v>0</v>
      </c>
      <c r="K99" s="3">
        <f>IF(AND(IF('차트 정리 표'!$K$2 = 표메인[[#This Row],[연령대]], 1, 0),IF(COUNT(표장르정리[[#This Row],[Strategy]]),1,0)),1,0)</f>
        <v>0</v>
      </c>
      <c r="L99" s="3">
        <f>IF(AND(IF('차트 정리 표'!$K$2 = 표메인[[#This Row],[연령대]], 1, 0),IF(COUNT(표장르정리[[#This Row],[Puzzle]]),1,0)),1,0)</f>
        <v>0</v>
      </c>
      <c r="M99" s="3">
        <f>IF(AND(IF('차트 정리 표'!$K$2 = 표메인[[#This Row],[연령대]], 1, 0),IF(COUNT(표장르정리[[#This Row],[Board]]),1,0)),1,0)</f>
        <v>0</v>
      </c>
      <c r="N99" s="3">
        <f>IF(AND(IF('차트 정리 표'!$K$2 = 표메인[[#This Row],[연령대]], 1, 0),IF(COUNT(표장르정리[[#This Row],[Arcade]]),1,0)),1,0)</f>
        <v>0</v>
      </c>
      <c r="O99" s="3">
        <f>IF(AND(IF('차트 정리 표'!$K$2 = 표메인[[#This Row],[연령대]], 1, 0),IF(COUNT(표장르정리[[#This Row],[Simulation]]),1,0)),1,0)</f>
        <v>0</v>
      </c>
      <c r="P99" s="34">
        <f>IF(AND(IF('차트 정리 표'!$K$19 = 표메인[[#This Row],[연령대]], 1, 0),IF('차트 정리 표'!$J$20=표메인[[#This Row],[타격감
시각적 효과]],1,0)),1,0)</f>
        <v>0</v>
      </c>
      <c r="Q99" s="34">
        <f>IF(AND(IF('차트 정리 표'!$K$19 = 표메인[[#This Row],[연령대]], 1, 0),IF('차트 정리 표'!$J$21=표메인[[#This Row],[타격감
시각적 효과]],1,0)),1,0)</f>
        <v>0</v>
      </c>
      <c r="R99" s="34">
        <f>IF(AND(IF('차트 정리 표'!$K$19 = 표메인[[#This Row],[연령대]], 1, 0),IF('차트 정리 표'!$J$22=표메인[[#This Row],[타격감
시각적 효과]],1,0)),1,0)</f>
        <v>0</v>
      </c>
      <c r="S99" s="34">
        <f>IF(AND(IF('차트 정리 표'!$K$19 = 표메인[[#This Row],[연령대]], 1, 0),IF('차트 정리 표'!$J$23=표메인[[#This Row],[타격감
시각적 효과]],1,0)),1,0)</f>
        <v>0</v>
      </c>
      <c r="T99" s="34">
        <f>IF(AND(IF('차트 정리 표'!$K$25 = 표메인[[#This Row],[연령대]], 1, 0),IF('차트 정리 표'!$J$26=표메인[게임몰입도
청각적 효과],1,0)),1,0)</f>
        <v>0</v>
      </c>
      <c r="U99" s="34">
        <f>IF(AND(IF('차트 정리 표'!$K$25 = 표메인[[#This Row],[연령대]], 1, 0),IF('차트 정리 표'!$J$27=표메인[게임몰입도
청각적 효과],1,0)),1,0)</f>
        <v>0</v>
      </c>
      <c r="V99" s="34">
        <f>IF(AND(IF('차트 정리 표'!$K$25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표'!$K$2 = 표메인[[#This Row],[연령대]], 1, 0),IF(COUNT(표장르정리[[#This Row],[RPG]]),1,0)), 1, 0)</f>
        <v>0</v>
      </c>
      <c r="B100" s="3">
        <f>IF(AND(IF('차트 정리 표'!$K$2 = 표메인[[#This Row],[연령대]], 1, 0),IF(COUNT(표장르정리[[#This Row],[AOS]]),1,0)),1,0)</f>
        <v>0</v>
      </c>
      <c r="C100" s="3">
        <f>IF(AND(IF('차트 정리 표'!$K$2 = 표메인[[#This Row],[연령대]], 1, 0),IF(COUNT(표장르정리[[#This Row],[FPS]]),1,0)),1,0)</f>
        <v>0</v>
      </c>
      <c r="D100" s="3">
        <f>IF(AND(IF('차트 정리 표'!$K$2 = 표메인[[#This Row],[연령대]], 1, 0),IF(COUNT(표장르정리[[#This Row],[CCG]]),1,0)),1,0)</f>
        <v>0</v>
      </c>
      <c r="E100" s="3">
        <f>IF(AND(IF('차트 정리 표'!$K$2 = 표메인[[#This Row],[연령대]], 1, 0),IF(COUNT(표장르정리[[#This Row],[Roguelike]]),1,0)),1,0)</f>
        <v>0</v>
      </c>
      <c r="F100" s="3">
        <f>IF(AND(IF('차트 정리 표'!$K$2 = 표메인[[#This Row],[연령대]], 1, 0),IF(COUNT(표장르정리[[#This Row],[Soulslike]]),1,0)),1,0)</f>
        <v>0</v>
      </c>
      <c r="G100" s="3">
        <f>IF(AND(IF('차트 정리 표'!$K$2 = 표메인[[#This Row],[연령대]], 1, 0),IF(COUNT(표장르정리[[#This Row],[Rhythm]]),1,0)),1,0)</f>
        <v>0</v>
      </c>
      <c r="H100" s="3">
        <f>IF(AND(IF('차트 정리 표'!$K$2 = 표메인[[#This Row],[연령대]], 1, 0),IF(COUNT(표장르정리[[#This Row],[Racing]]),1,0)),1,0)</f>
        <v>0</v>
      </c>
      <c r="I100" s="3">
        <f>IF(AND(IF('차트 정리 표'!$K$2 = 표메인[[#This Row],[연령대]], 1, 0),IF(COUNT(표장르정리[[#This Row],[Sport]]),1,0)),1,0)</f>
        <v>0</v>
      </c>
      <c r="J100" s="3">
        <f>IF(AND(IF('차트 정리 표'!$K$2 = 표메인[[#This Row],[연령대]], 1, 0),IF(COUNT(표장르정리[[#This Row],[Stealth]]),1,0)),1,0)</f>
        <v>0</v>
      </c>
      <c r="K100" s="3">
        <f>IF(AND(IF('차트 정리 표'!$K$2 = 표메인[[#This Row],[연령대]], 1, 0),IF(COUNT(표장르정리[[#This Row],[Strategy]]),1,0)),1,0)</f>
        <v>0</v>
      </c>
      <c r="L100" s="3">
        <f>IF(AND(IF('차트 정리 표'!$K$2 = 표메인[[#This Row],[연령대]], 1, 0),IF(COUNT(표장르정리[[#This Row],[Puzzle]]),1,0)),1,0)</f>
        <v>0</v>
      </c>
      <c r="M100" s="3">
        <f>IF(AND(IF('차트 정리 표'!$K$2 = 표메인[[#This Row],[연령대]], 1, 0),IF(COUNT(표장르정리[[#This Row],[Board]]),1,0)),1,0)</f>
        <v>0</v>
      </c>
      <c r="N100" s="3">
        <f>IF(AND(IF('차트 정리 표'!$K$2 = 표메인[[#This Row],[연령대]], 1, 0),IF(COUNT(표장르정리[[#This Row],[Arcade]]),1,0)),1,0)</f>
        <v>0</v>
      </c>
      <c r="O100" s="3">
        <f>IF(AND(IF('차트 정리 표'!$K$2 = 표메인[[#This Row],[연령대]], 1, 0),IF(COUNT(표장르정리[[#This Row],[Simulation]]),1,0)),1,0)</f>
        <v>0</v>
      </c>
      <c r="P100" s="34">
        <f>IF(AND(IF('차트 정리 표'!$K$19 = 표메인[[#This Row],[연령대]], 1, 0),IF('차트 정리 표'!$J$20=표메인[[#This Row],[타격감
시각적 효과]],1,0)),1,0)</f>
        <v>0</v>
      </c>
      <c r="Q100" s="34">
        <f>IF(AND(IF('차트 정리 표'!$K$19 = 표메인[[#This Row],[연령대]], 1, 0),IF('차트 정리 표'!$J$21=표메인[[#This Row],[타격감
시각적 효과]],1,0)),1,0)</f>
        <v>0</v>
      </c>
      <c r="R100" s="34">
        <f>IF(AND(IF('차트 정리 표'!$K$19 = 표메인[[#This Row],[연령대]], 1, 0),IF('차트 정리 표'!$J$22=표메인[[#This Row],[타격감
시각적 효과]],1,0)),1,0)</f>
        <v>0</v>
      </c>
      <c r="S100" s="34">
        <f>IF(AND(IF('차트 정리 표'!$K$19 = 표메인[[#This Row],[연령대]], 1, 0),IF('차트 정리 표'!$J$23=표메인[[#This Row],[타격감
시각적 효과]],1,0)),1,0)</f>
        <v>0</v>
      </c>
      <c r="T100" s="34">
        <f>IF(AND(IF('차트 정리 표'!$K$25 = 표메인[[#This Row],[연령대]], 1, 0),IF('차트 정리 표'!$J$26=표메인[게임몰입도
청각적 효과],1,0)),1,0)</f>
        <v>0</v>
      </c>
      <c r="U100" s="34">
        <f>IF(AND(IF('차트 정리 표'!$K$25 = 표메인[[#This Row],[연령대]], 1, 0),IF('차트 정리 표'!$J$27=표메인[게임몰입도
청각적 효과],1,0)),1,0)</f>
        <v>0</v>
      </c>
      <c r="V100" s="34">
        <f>IF(AND(IF('차트 정리 표'!$K$25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표'!$K$2 = 표메인[[#This Row],[연령대]], 1, 0),IF(COUNT(표장르정리[[#This Row],[RPG]]),1,0)), 1, 0)</f>
        <v>0</v>
      </c>
      <c r="B101" s="3">
        <f>IF(AND(IF('차트 정리 표'!$K$2 = 표메인[[#This Row],[연령대]], 1, 0),IF(COUNT(표장르정리[[#This Row],[AOS]]),1,0)),1,0)</f>
        <v>0</v>
      </c>
      <c r="C101" s="3">
        <f>IF(AND(IF('차트 정리 표'!$K$2 = 표메인[[#This Row],[연령대]], 1, 0),IF(COUNT(표장르정리[[#This Row],[FPS]]),1,0)),1,0)</f>
        <v>0</v>
      </c>
      <c r="D101" s="3">
        <f>IF(AND(IF('차트 정리 표'!$K$2 = 표메인[[#This Row],[연령대]], 1, 0),IF(COUNT(표장르정리[[#This Row],[CCG]]),1,0)),1,0)</f>
        <v>0</v>
      </c>
      <c r="E101" s="3">
        <f>IF(AND(IF('차트 정리 표'!$K$2 = 표메인[[#This Row],[연령대]], 1, 0),IF(COUNT(표장르정리[[#This Row],[Roguelike]]),1,0)),1,0)</f>
        <v>0</v>
      </c>
      <c r="F101" s="3">
        <f>IF(AND(IF('차트 정리 표'!$K$2 = 표메인[[#This Row],[연령대]], 1, 0),IF(COUNT(표장르정리[[#This Row],[Soulslike]]),1,0)),1,0)</f>
        <v>0</v>
      </c>
      <c r="G101" s="3">
        <f>IF(AND(IF('차트 정리 표'!$K$2 = 표메인[[#This Row],[연령대]], 1, 0),IF(COUNT(표장르정리[[#This Row],[Rhythm]]),1,0)),1,0)</f>
        <v>0</v>
      </c>
      <c r="H101" s="3">
        <f>IF(AND(IF('차트 정리 표'!$K$2 = 표메인[[#This Row],[연령대]], 1, 0),IF(COUNT(표장르정리[[#This Row],[Racing]]),1,0)),1,0)</f>
        <v>0</v>
      </c>
      <c r="I101" s="3">
        <f>IF(AND(IF('차트 정리 표'!$K$2 = 표메인[[#This Row],[연령대]], 1, 0),IF(COUNT(표장르정리[[#This Row],[Sport]]),1,0)),1,0)</f>
        <v>0</v>
      </c>
      <c r="J101" s="3">
        <f>IF(AND(IF('차트 정리 표'!$K$2 = 표메인[[#This Row],[연령대]], 1, 0),IF(COUNT(표장르정리[[#This Row],[Stealth]]),1,0)),1,0)</f>
        <v>0</v>
      </c>
      <c r="K101" s="3">
        <f>IF(AND(IF('차트 정리 표'!$K$2 = 표메인[[#This Row],[연령대]], 1, 0),IF(COUNT(표장르정리[[#This Row],[Strategy]]),1,0)),1,0)</f>
        <v>0</v>
      </c>
      <c r="L101" s="3">
        <f>IF(AND(IF('차트 정리 표'!$K$2 = 표메인[[#This Row],[연령대]], 1, 0),IF(COUNT(표장르정리[[#This Row],[Puzzle]]),1,0)),1,0)</f>
        <v>0</v>
      </c>
      <c r="M101" s="3">
        <f>IF(AND(IF('차트 정리 표'!$K$2 = 표메인[[#This Row],[연령대]], 1, 0),IF(COUNT(표장르정리[[#This Row],[Board]]),1,0)),1,0)</f>
        <v>0</v>
      </c>
      <c r="N101" s="3">
        <f>IF(AND(IF('차트 정리 표'!$K$2 = 표메인[[#This Row],[연령대]], 1, 0),IF(COUNT(표장르정리[[#This Row],[Arcade]]),1,0)),1,0)</f>
        <v>0</v>
      </c>
      <c r="O101" s="3">
        <f>IF(AND(IF('차트 정리 표'!$K$2 = 표메인[[#This Row],[연령대]], 1, 0),IF(COUNT(표장르정리[[#This Row],[Simulation]]),1,0)),1,0)</f>
        <v>0</v>
      </c>
      <c r="P101" s="34">
        <f>IF(AND(IF('차트 정리 표'!$K$19 = 표메인[[#This Row],[연령대]], 1, 0),IF('차트 정리 표'!$J$20=표메인[[#This Row],[타격감
시각적 효과]],1,0)),1,0)</f>
        <v>0</v>
      </c>
      <c r="Q101" s="34">
        <f>IF(AND(IF('차트 정리 표'!$K$19 = 표메인[[#This Row],[연령대]], 1, 0),IF('차트 정리 표'!$J$21=표메인[[#This Row],[타격감
시각적 효과]],1,0)),1,0)</f>
        <v>0</v>
      </c>
      <c r="R101" s="34">
        <f>IF(AND(IF('차트 정리 표'!$K$19 = 표메인[[#This Row],[연령대]], 1, 0),IF('차트 정리 표'!$J$22=표메인[[#This Row],[타격감
시각적 효과]],1,0)),1,0)</f>
        <v>0</v>
      </c>
      <c r="S101" s="34">
        <f>IF(AND(IF('차트 정리 표'!$K$19 = 표메인[[#This Row],[연령대]], 1, 0),IF('차트 정리 표'!$J$23=표메인[[#This Row],[타격감
시각적 효과]],1,0)),1,0)</f>
        <v>0</v>
      </c>
      <c r="T101" s="34">
        <f>IF(AND(IF('차트 정리 표'!$K$25 = 표메인[[#This Row],[연령대]], 1, 0),IF('차트 정리 표'!$J$26=표메인[게임몰입도
청각적 효과],1,0)),1,0)</f>
        <v>0</v>
      </c>
      <c r="U101" s="34">
        <f>IF(AND(IF('차트 정리 표'!$K$25 = 표메인[[#This Row],[연령대]], 1, 0),IF('차트 정리 표'!$J$27=표메인[게임몰입도
청각적 효과],1,0)),1,0)</f>
        <v>0</v>
      </c>
      <c r="V101" s="34">
        <f>IF(AND(IF('차트 정리 표'!$K$25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표'!$K$2 = 표메인[[#This Row],[연령대]], 1, 0),IF(COUNT(표장르정리[[#This Row],[RPG]]),1,0)), 1, 0)</f>
        <v>0</v>
      </c>
      <c r="B102" s="3">
        <f>IF(AND(IF('차트 정리 표'!$K$2 = 표메인[[#This Row],[연령대]], 1, 0),IF(COUNT(표장르정리[[#This Row],[AOS]]),1,0)),1,0)</f>
        <v>0</v>
      </c>
      <c r="C102" s="3">
        <f>IF(AND(IF('차트 정리 표'!$K$2 = 표메인[[#This Row],[연령대]], 1, 0),IF(COUNT(표장르정리[[#This Row],[FPS]]),1,0)),1,0)</f>
        <v>0</v>
      </c>
      <c r="D102" s="3">
        <f>IF(AND(IF('차트 정리 표'!$K$2 = 표메인[[#This Row],[연령대]], 1, 0),IF(COUNT(표장르정리[[#This Row],[CCG]]),1,0)),1,0)</f>
        <v>0</v>
      </c>
      <c r="E102" s="3">
        <f>IF(AND(IF('차트 정리 표'!$K$2 = 표메인[[#This Row],[연령대]], 1, 0),IF(COUNT(표장르정리[[#This Row],[Roguelike]]),1,0)),1,0)</f>
        <v>0</v>
      </c>
      <c r="F102" s="3">
        <f>IF(AND(IF('차트 정리 표'!$K$2 = 표메인[[#This Row],[연령대]], 1, 0),IF(COUNT(표장르정리[[#This Row],[Soulslike]]),1,0)),1,0)</f>
        <v>0</v>
      </c>
      <c r="G102" s="3">
        <f>IF(AND(IF('차트 정리 표'!$K$2 = 표메인[[#This Row],[연령대]], 1, 0),IF(COUNT(표장르정리[[#This Row],[Rhythm]]),1,0)),1,0)</f>
        <v>0</v>
      </c>
      <c r="H102" s="3">
        <f>IF(AND(IF('차트 정리 표'!$K$2 = 표메인[[#This Row],[연령대]], 1, 0),IF(COUNT(표장르정리[[#This Row],[Racing]]),1,0)),1,0)</f>
        <v>0</v>
      </c>
      <c r="I102" s="3">
        <f>IF(AND(IF('차트 정리 표'!$K$2 = 표메인[[#This Row],[연령대]], 1, 0),IF(COUNT(표장르정리[[#This Row],[Sport]]),1,0)),1,0)</f>
        <v>0</v>
      </c>
      <c r="J102" s="3">
        <f>IF(AND(IF('차트 정리 표'!$K$2 = 표메인[[#This Row],[연령대]], 1, 0),IF(COUNT(표장르정리[[#This Row],[Stealth]]),1,0)),1,0)</f>
        <v>0</v>
      </c>
      <c r="K102" s="3">
        <f>IF(AND(IF('차트 정리 표'!$K$2 = 표메인[[#This Row],[연령대]], 1, 0),IF(COUNT(표장르정리[[#This Row],[Strategy]]),1,0)),1,0)</f>
        <v>0</v>
      </c>
      <c r="L102" s="3">
        <f>IF(AND(IF('차트 정리 표'!$K$2 = 표메인[[#This Row],[연령대]], 1, 0),IF(COUNT(표장르정리[[#This Row],[Puzzle]]),1,0)),1,0)</f>
        <v>0</v>
      </c>
      <c r="M102" s="3">
        <f>IF(AND(IF('차트 정리 표'!$K$2 = 표메인[[#This Row],[연령대]], 1, 0),IF(COUNT(표장르정리[[#This Row],[Board]]),1,0)),1,0)</f>
        <v>0</v>
      </c>
      <c r="N102" s="3">
        <f>IF(AND(IF('차트 정리 표'!$K$2 = 표메인[[#This Row],[연령대]], 1, 0),IF(COUNT(표장르정리[[#This Row],[Arcade]]),1,0)),1,0)</f>
        <v>0</v>
      </c>
      <c r="O102" s="3">
        <f>IF(AND(IF('차트 정리 표'!$K$2 = 표메인[[#This Row],[연령대]], 1, 0),IF(COUNT(표장르정리[[#This Row],[Simulation]]),1,0)),1,0)</f>
        <v>0</v>
      </c>
      <c r="P102" s="34">
        <f>IF(AND(IF('차트 정리 표'!$K$19 = 표메인[[#This Row],[연령대]], 1, 0),IF('차트 정리 표'!$J$20=표메인[[#This Row],[타격감
시각적 효과]],1,0)),1,0)</f>
        <v>0</v>
      </c>
      <c r="Q102" s="34">
        <f>IF(AND(IF('차트 정리 표'!$K$19 = 표메인[[#This Row],[연령대]], 1, 0),IF('차트 정리 표'!$J$21=표메인[[#This Row],[타격감
시각적 효과]],1,0)),1,0)</f>
        <v>0</v>
      </c>
      <c r="R102" s="34">
        <f>IF(AND(IF('차트 정리 표'!$K$19 = 표메인[[#This Row],[연령대]], 1, 0),IF('차트 정리 표'!$J$22=표메인[[#This Row],[타격감
시각적 효과]],1,0)),1,0)</f>
        <v>0</v>
      </c>
      <c r="S102" s="34">
        <f>IF(AND(IF('차트 정리 표'!$K$19 = 표메인[[#This Row],[연령대]], 1, 0),IF('차트 정리 표'!$J$23=표메인[[#This Row],[타격감
시각적 효과]],1,0)),1,0)</f>
        <v>0</v>
      </c>
      <c r="T102" s="34">
        <f>IF(AND(IF('차트 정리 표'!$K$25 = 표메인[[#This Row],[연령대]], 1, 0),IF('차트 정리 표'!$J$26=표메인[게임몰입도
청각적 효과],1,0)),1,0)</f>
        <v>0</v>
      </c>
      <c r="U102" s="34">
        <f>IF(AND(IF('차트 정리 표'!$K$25 = 표메인[[#This Row],[연령대]], 1, 0),IF('차트 정리 표'!$J$27=표메인[게임몰입도
청각적 효과],1,0)),1,0)</f>
        <v>0</v>
      </c>
      <c r="V102" s="34">
        <f>IF(AND(IF('차트 정리 표'!$K$25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표'!$K$2 = 표메인[[#This Row],[연령대]], 1, 0),IF(COUNT(표장르정리[[#This Row],[RPG]]),1,0)), 1, 0)</f>
        <v>0</v>
      </c>
      <c r="B103" s="3">
        <f>IF(AND(IF('차트 정리 표'!$K$2 = 표메인[[#This Row],[연령대]], 1, 0),IF(COUNT(표장르정리[[#This Row],[AOS]]),1,0)),1,0)</f>
        <v>0</v>
      </c>
      <c r="C103" s="3">
        <f>IF(AND(IF('차트 정리 표'!$K$2 = 표메인[[#This Row],[연령대]], 1, 0),IF(COUNT(표장르정리[[#This Row],[FPS]]),1,0)),1,0)</f>
        <v>0</v>
      </c>
      <c r="D103" s="3">
        <f>IF(AND(IF('차트 정리 표'!$K$2 = 표메인[[#This Row],[연령대]], 1, 0),IF(COUNT(표장르정리[[#This Row],[CCG]]),1,0)),1,0)</f>
        <v>0</v>
      </c>
      <c r="E103" s="3">
        <f>IF(AND(IF('차트 정리 표'!$K$2 = 표메인[[#This Row],[연령대]], 1, 0),IF(COUNT(표장르정리[[#This Row],[Roguelike]]),1,0)),1,0)</f>
        <v>0</v>
      </c>
      <c r="F103" s="3">
        <f>IF(AND(IF('차트 정리 표'!$K$2 = 표메인[[#This Row],[연령대]], 1, 0),IF(COUNT(표장르정리[[#This Row],[Soulslike]]),1,0)),1,0)</f>
        <v>0</v>
      </c>
      <c r="G103" s="3">
        <f>IF(AND(IF('차트 정리 표'!$K$2 = 표메인[[#This Row],[연령대]], 1, 0),IF(COUNT(표장르정리[[#This Row],[Rhythm]]),1,0)),1,0)</f>
        <v>0</v>
      </c>
      <c r="H103" s="3">
        <f>IF(AND(IF('차트 정리 표'!$K$2 = 표메인[[#This Row],[연령대]], 1, 0),IF(COUNT(표장르정리[[#This Row],[Racing]]),1,0)),1,0)</f>
        <v>0</v>
      </c>
      <c r="I103" s="3">
        <f>IF(AND(IF('차트 정리 표'!$K$2 = 표메인[[#This Row],[연령대]], 1, 0),IF(COUNT(표장르정리[[#This Row],[Sport]]),1,0)),1,0)</f>
        <v>0</v>
      </c>
      <c r="J103" s="3">
        <f>IF(AND(IF('차트 정리 표'!$K$2 = 표메인[[#This Row],[연령대]], 1, 0),IF(COUNT(표장르정리[[#This Row],[Stealth]]),1,0)),1,0)</f>
        <v>0</v>
      </c>
      <c r="K103" s="3">
        <f>IF(AND(IF('차트 정리 표'!$K$2 = 표메인[[#This Row],[연령대]], 1, 0),IF(COUNT(표장르정리[[#This Row],[Strategy]]),1,0)),1,0)</f>
        <v>0</v>
      </c>
      <c r="L103" s="3">
        <f>IF(AND(IF('차트 정리 표'!$K$2 = 표메인[[#This Row],[연령대]], 1, 0),IF(COUNT(표장르정리[[#This Row],[Puzzle]]),1,0)),1,0)</f>
        <v>0</v>
      </c>
      <c r="M103" s="3">
        <f>IF(AND(IF('차트 정리 표'!$K$2 = 표메인[[#This Row],[연령대]], 1, 0),IF(COUNT(표장르정리[[#This Row],[Board]]),1,0)),1,0)</f>
        <v>0</v>
      </c>
      <c r="N103" s="3">
        <f>IF(AND(IF('차트 정리 표'!$K$2 = 표메인[[#This Row],[연령대]], 1, 0),IF(COUNT(표장르정리[[#This Row],[Arcade]]),1,0)),1,0)</f>
        <v>0</v>
      </c>
      <c r="O103" s="3">
        <f>IF(AND(IF('차트 정리 표'!$K$2 = 표메인[[#This Row],[연령대]], 1, 0),IF(COUNT(표장르정리[[#This Row],[Simulation]]),1,0)),1,0)</f>
        <v>0</v>
      </c>
      <c r="P103" s="34">
        <f>IF(AND(IF('차트 정리 표'!$K$19 = 표메인[[#This Row],[연령대]], 1, 0),IF('차트 정리 표'!$J$20=표메인[[#This Row],[타격감
시각적 효과]],1,0)),1,0)</f>
        <v>0</v>
      </c>
      <c r="Q103" s="34">
        <f>IF(AND(IF('차트 정리 표'!$K$19 = 표메인[[#This Row],[연령대]], 1, 0),IF('차트 정리 표'!$J$21=표메인[[#This Row],[타격감
시각적 효과]],1,0)),1,0)</f>
        <v>0</v>
      </c>
      <c r="R103" s="34">
        <f>IF(AND(IF('차트 정리 표'!$K$19 = 표메인[[#This Row],[연령대]], 1, 0),IF('차트 정리 표'!$J$22=표메인[[#This Row],[타격감
시각적 효과]],1,0)),1,0)</f>
        <v>0</v>
      </c>
      <c r="S103" s="34">
        <f>IF(AND(IF('차트 정리 표'!$K$19 = 표메인[[#This Row],[연령대]], 1, 0),IF('차트 정리 표'!$J$23=표메인[[#This Row],[타격감
시각적 효과]],1,0)),1,0)</f>
        <v>0</v>
      </c>
      <c r="T103" s="34">
        <f>IF(AND(IF('차트 정리 표'!$K$25 = 표메인[[#This Row],[연령대]], 1, 0),IF('차트 정리 표'!$J$26=표메인[게임몰입도
청각적 효과],1,0)),1,0)</f>
        <v>0</v>
      </c>
      <c r="U103" s="34">
        <f>IF(AND(IF('차트 정리 표'!$K$25 = 표메인[[#This Row],[연령대]], 1, 0),IF('차트 정리 표'!$J$27=표메인[게임몰입도
청각적 효과],1,0)),1,0)</f>
        <v>0</v>
      </c>
      <c r="V103" s="34">
        <f>IF(AND(IF('차트 정리 표'!$K$25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표'!$K$2 = 표메인[[#This Row],[연령대]], 1, 0),IF(COUNT(표장르정리[[#This Row],[RPG]]),1,0)), 1, 0)</f>
        <v>0</v>
      </c>
      <c r="B104" s="3">
        <f>IF(AND(IF('차트 정리 표'!$K$2 = 표메인[[#This Row],[연령대]], 1, 0),IF(COUNT(표장르정리[[#This Row],[AOS]]),1,0)),1,0)</f>
        <v>0</v>
      </c>
      <c r="C104" s="3">
        <f>IF(AND(IF('차트 정리 표'!$K$2 = 표메인[[#This Row],[연령대]], 1, 0),IF(COUNT(표장르정리[[#This Row],[FPS]]),1,0)),1,0)</f>
        <v>0</v>
      </c>
      <c r="D104" s="3">
        <f>IF(AND(IF('차트 정리 표'!$K$2 = 표메인[[#This Row],[연령대]], 1, 0),IF(COUNT(표장르정리[[#This Row],[CCG]]),1,0)),1,0)</f>
        <v>0</v>
      </c>
      <c r="E104" s="3">
        <f>IF(AND(IF('차트 정리 표'!$K$2 = 표메인[[#This Row],[연령대]], 1, 0),IF(COUNT(표장르정리[[#This Row],[Roguelike]]),1,0)),1,0)</f>
        <v>0</v>
      </c>
      <c r="F104" s="3">
        <f>IF(AND(IF('차트 정리 표'!$K$2 = 표메인[[#This Row],[연령대]], 1, 0),IF(COUNT(표장르정리[[#This Row],[Soulslike]]),1,0)),1,0)</f>
        <v>0</v>
      </c>
      <c r="G104" s="3">
        <f>IF(AND(IF('차트 정리 표'!$K$2 = 표메인[[#This Row],[연령대]], 1, 0),IF(COUNT(표장르정리[[#This Row],[Rhythm]]),1,0)),1,0)</f>
        <v>0</v>
      </c>
      <c r="H104" s="3">
        <f>IF(AND(IF('차트 정리 표'!$K$2 = 표메인[[#This Row],[연령대]], 1, 0),IF(COUNT(표장르정리[[#This Row],[Racing]]),1,0)),1,0)</f>
        <v>0</v>
      </c>
      <c r="I104" s="3">
        <f>IF(AND(IF('차트 정리 표'!$K$2 = 표메인[[#This Row],[연령대]], 1, 0),IF(COUNT(표장르정리[[#This Row],[Sport]]),1,0)),1,0)</f>
        <v>0</v>
      </c>
      <c r="J104" s="3">
        <f>IF(AND(IF('차트 정리 표'!$K$2 = 표메인[[#This Row],[연령대]], 1, 0),IF(COUNT(표장르정리[[#This Row],[Stealth]]),1,0)),1,0)</f>
        <v>0</v>
      </c>
      <c r="K104" s="3">
        <f>IF(AND(IF('차트 정리 표'!$K$2 = 표메인[[#This Row],[연령대]], 1, 0),IF(COUNT(표장르정리[[#This Row],[Strategy]]),1,0)),1,0)</f>
        <v>0</v>
      </c>
      <c r="L104" s="3">
        <f>IF(AND(IF('차트 정리 표'!$K$2 = 표메인[[#This Row],[연령대]], 1, 0),IF(COUNT(표장르정리[[#This Row],[Puzzle]]),1,0)),1,0)</f>
        <v>0</v>
      </c>
      <c r="M104" s="3">
        <f>IF(AND(IF('차트 정리 표'!$K$2 = 표메인[[#This Row],[연령대]], 1, 0),IF(COUNT(표장르정리[[#This Row],[Board]]),1,0)),1,0)</f>
        <v>0</v>
      </c>
      <c r="N104" s="3">
        <f>IF(AND(IF('차트 정리 표'!$K$2 = 표메인[[#This Row],[연령대]], 1, 0),IF(COUNT(표장르정리[[#This Row],[Arcade]]),1,0)),1,0)</f>
        <v>0</v>
      </c>
      <c r="O104" s="3">
        <f>IF(AND(IF('차트 정리 표'!$K$2 = 표메인[[#This Row],[연령대]], 1, 0),IF(COUNT(표장르정리[[#This Row],[Simulation]]),1,0)),1,0)</f>
        <v>0</v>
      </c>
      <c r="P104" s="34">
        <f>IF(AND(IF('차트 정리 표'!$K$19 = 표메인[[#This Row],[연령대]], 1, 0),IF('차트 정리 표'!$J$20=표메인[[#This Row],[타격감
시각적 효과]],1,0)),1,0)</f>
        <v>0</v>
      </c>
      <c r="Q104" s="34">
        <f>IF(AND(IF('차트 정리 표'!$K$19 = 표메인[[#This Row],[연령대]], 1, 0),IF('차트 정리 표'!$J$21=표메인[[#This Row],[타격감
시각적 효과]],1,0)),1,0)</f>
        <v>0</v>
      </c>
      <c r="R104" s="34">
        <f>IF(AND(IF('차트 정리 표'!$K$19 = 표메인[[#This Row],[연령대]], 1, 0),IF('차트 정리 표'!$J$22=표메인[[#This Row],[타격감
시각적 효과]],1,0)),1,0)</f>
        <v>0</v>
      </c>
      <c r="S104" s="34">
        <f>IF(AND(IF('차트 정리 표'!$K$19 = 표메인[[#This Row],[연령대]], 1, 0),IF('차트 정리 표'!$J$23=표메인[[#This Row],[타격감
시각적 효과]],1,0)),1,0)</f>
        <v>0</v>
      </c>
      <c r="T104" s="34">
        <f>IF(AND(IF('차트 정리 표'!$K$25 = 표메인[[#This Row],[연령대]], 1, 0),IF('차트 정리 표'!$J$26=표메인[게임몰입도
청각적 효과],1,0)),1,0)</f>
        <v>0</v>
      </c>
      <c r="U104" s="34">
        <f>IF(AND(IF('차트 정리 표'!$K$25 = 표메인[[#This Row],[연령대]], 1, 0),IF('차트 정리 표'!$J$27=표메인[게임몰입도
청각적 효과],1,0)),1,0)</f>
        <v>0</v>
      </c>
      <c r="V104" s="34">
        <f>IF(AND(IF('차트 정리 표'!$K$25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표'!$K$2 = 표메인[[#This Row],[연령대]], 1, 0),IF(COUNT(표장르정리[[#This Row],[RPG]]),1,0)), 1, 0)</f>
        <v>0</v>
      </c>
      <c r="B105" s="3">
        <f>IF(AND(IF('차트 정리 표'!$K$2 = 표메인[[#This Row],[연령대]], 1, 0),IF(COUNT(표장르정리[[#This Row],[AOS]]),1,0)),1,0)</f>
        <v>0</v>
      </c>
      <c r="C105" s="3">
        <f>IF(AND(IF('차트 정리 표'!$K$2 = 표메인[[#This Row],[연령대]], 1, 0),IF(COUNT(표장르정리[[#This Row],[FPS]]),1,0)),1,0)</f>
        <v>0</v>
      </c>
      <c r="D105" s="3">
        <f>IF(AND(IF('차트 정리 표'!$K$2 = 표메인[[#This Row],[연령대]], 1, 0),IF(COUNT(표장르정리[[#This Row],[CCG]]),1,0)),1,0)</f>
        <v>0</v>
      </c>
      <c r="E105" s="3">
        <f>IF(AND(IF('차트 정리 표'!$K$2 = 표메인[[#This Row],[연령대]], 1, 0),IF(COUNT(표장르정리[[#This Row],[Roguelike]]),1,0)),1,0)</f>
        <v>0</v>
      </c>
      <c r="F105" s="3">
        <f>IF(AND(IF('차트 정리 표'!$K$2 = 표메인[[#This Row],[연령대]], 1, 0),IF(COUNT(표장르정리[[#This Row],[Soulslike]]),1,0)),1,0)</f>
        <v>0</v>
      </c>
      <c r="G105" s="3">
        <f>IF(AND(IF('차트 정리 표'!$K$2 = 표메인[[#This Row],[연령대]], 1, 0),IF(COUNT(표장르정리[[#This Row],[Rhythm]]),1,0)),1,0)</f>
        <v>0</v>
      </c>
      <c r="H105" s="3">
        <f>IF(AND(IF('차트 정리 표'!$K$2 = 표메인[[#This Row],[연령대]], 1, 0),IF(COUNT(표장르정리[[#This Row],[Racing]]),1,0)),1,0)</f>
        <v>0</v>
      </c>
      <c r="I105" s="3">
        <f>IF(AND(IF('차트 정리 표'!$K$2 = 표메인[[#This Row],[연령대]], 1, 0),IF(COUNT(표장르정리[[#This Row],[Sport]]),1,0)),1,0)</f>
        <v>0</v>
      </c>
      <c r="J105" s="3">
        <f>IF(AND(IF('차트 정리 표'!$K$2 = 표메인[[#This Row],[연령대]], 1, 0),IF(COUNT(표장르정리[[#This Row],[Stealth]]),1,0)),1,0)</f>
        <v>0</v>
      </c>
      <c r="K105" s="3">
        <f>IF(AND(IF('차트 정리 표'!$K$2 = 표메인[[#This Row],[연령대]], 1, 0),IF(COUNT(표장르정리[[#This Row],[Strategy]]),1,0)),1,0)</f>
        <v>0</v>
      </c>
      <c r="L105" s="3">
        <f>IF(AND(IF('차트 정리 표'!$K$2 = 표메인[[#This Row],[연령대]], 1, 0),IF(COUNT(표장르정리[[#This Row],[Puzzle]]),1,0)),1,0)</f>
        <v>0</v>
      </c>
      <c r="M105" s="3">
        <f>IF(AND(IF('차트 정리 표'!$K$2 = 표메인[[#This Row],[연령대]], 1, 0),IF(COUNT(표장르정리[[#This Row],[Board]]),1,0)),1,0)</f>
        <v>0</v>
      </c>
      <c r="N105" s="3">
        <f>IF(AND(IF('차트 정리 표'!$K$2 = 표메인[[#This Row],[연령대]], 1, 0),IF(COUNT(표장르정리[[#This Row],[Arcade]]),1,0)),1,0)</f>
        <v>0</v>
      </c>
      <c r="O105" s="3">
        <f>IF(AND(IF('차트 정리 표'!$K$2 = 표메인[[#This Row],[연령대]], 1, 0),IF(COUNT(표장르정리[[#This Row],[Simulation]]),1,0)),1,0)</f>
        <v>0</v>
      </c>
      <c r="P105" s="34">
        <f>IF(AND(IF('차트 정리 표'!$K$19 = 표메인[[#This Row],[연령대]], 1, 0),IF('차트 정리 표'!$J$20=표메인[[#This Row],[타격감
시각적 효과]],1,0)),1,0)</f>
        <v>0</v>
      </c>
      <c r="Q105" s="34">
        <f>IF(AND(IF('차트 정리 표'!$K$19 = 표메인[[#This Row],[연령대]], 1, 0),IF('차트 정리 표'!$J$21=표메인[[#This Row],[타격감
시각적 효과]],1,0)),1,0)</f>
        <v>0</v>
      </c>
      <c r="R105" s="34">
        <f>IF(AND(IF('차트 정리 표'!$K$19 = 표메인[[#This Row],[연령대]], 1, 0),IF('차트 정리 표'!$J$22=표메인[[#This Row],[타격감
시각적 효과]],1,0)),1,0)</f>
        <v>0</v>
      </c>
      <c r="S105" s="34">
        <f>IF(AND(IF('차트 정리 표'!$K$19 = 표메인[[#This Row],[연령대]], 1, 0),IF('차트 정리 표'!$J$23=표메인[[#This Row],[타격감
시각적 효과]],1,0)),1,0)</f>
        <v>0</v>
      </c>
      <c r="T105" s="34">
        <f>IF(AND(IF('차트 정리 표'!$K$25 = 표메인[[#This Row],[연령대]], 1, 0),IF('차트 정리 표'!$J$26=표메인[게임몰입도
청각적 효과],1,0)),1,0)</f>
        <v>0</v>
      </c>
      <c r="U105" s="34">
        <f>IF(AND(IF('차트 정리 표'!$K$25 = 표메인[[#This Row],[연령대]], 1, 0),IF('차트 정리 표'!$J$27=표메인[게임몰입도
청각적 효과],1,0)),1,0)</f>
        <v>0</v>
      </c>
      <c r="V105" s="34">
        <f>IF(AND(IF('차트 정리 표'!$K$25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표'!$K$2 = 표메인[[#This Row],[연령대]], 1, 0),IF(COUNT(표장르정리[[#This Row],[RPG]]),1,0)), 1, 0)</f>
        <v>0</v>
      </c>
      <c r="B106" s="3">
        <f>IF(AND(IF('차트 정리 표'!$K$2 = 표메인[[#This Row],[연령대]], 1, 0),IF(COUNT(표장르정리[[#This Row],[AOS]]),1,0)),1,0)</f>
        <v>0</v>
      </c>
      <c r="C106" s="3">
        <f>IF(AND(IF('차트 정리 표'!$K$2 = 표메인[[#This Row],[연령대]], 1, 0),IF(COUNT(표장르정리[[#This Row],[FPS]]),1,0)),1,0)</f>
        <v>0</v>
      </c>
      <c r="D106" s="3">
        <f>IF(AND(IF('차트 정리 표'!$K$2 = 표메인[[#This Row],[연령대]], 1, 0),IF(COUNT(표장르정리[[#This Row],[CCG]]),1,0)),1,0)</f>
        <v>0</v>
      </c>
      <c r="E106" s="3">
        <f>IF(AND(IF('차트 정리 표'!$K$2 = 표메인[[#This Row],[연령대]], 1, 0),IF(COUNT(표장르정리[[#This Row],[Roguelike]]),1,0)),1,0)</f>
        <v>0</v>
      </c>
      <c r="F106" s="3">
        <f>IF(AND(IF('차트 정리 표'!$K$2 = 표메인[[#This Row],[연령대]], 1, 0),IF(COUNT(표장르정리[[#This Row],[Soulslike]]),1,0)),1,0)</f>
        <v>0</v>
      </c>
      <c r="G106" s="3">
        <f>IF(AND(IF('차트 정리 표'!$K$2 = 표메인[[#This Row],[연령대]], 1, 0),IF(COUNT(표장르정리[[#This Row],[Rhythm]]),1,0)),1,0)</f>
        <v>0</v>
      </c>
      <c r="H106" s="3">
        <f>IF(AND(IF('차트 정리 표'!$K$2 = 표메인[[#This Row],[연령대]], 1, 0),IF(COUNT(표장르정리[[#This Row],[Racing]]),1,0)),1,0)</f>
        <v>0</v>
      </c>
      <c r="I106" s="3">
        <f>IF(AND(IF('차트 정리 표'!$K$2 = 표메인[[#This Row],[연령대]], 1, 0),IF(COUNT(표장르정리[[#This Row],[Sport]]),1,0)),1,0)</f>
        <v>0</v>
      </c>
      <c r="J106" s="3">
        <f>IF(AND(IF('차트 정리 표'!$K$2 = 표메인[[#This Row],[연령대]], 1, 0),IF(COUNT(표장르정리[[#This Row],[Stealth]]),1,0)),1,0)</f>
        <v>0</v>
      </c>
      <c r="K106" s="3">
        <f>IF(AND(IF('차트 정리 표'!$K$2 = 표메인[[#This Row],[연령대]], 1, 0),IF(COUNT(표장르정리[[#This Row],[Strategy]]),1,0)),1,0)</f>
        <v>0</v>
      </c>
      <c r="L106" s="3">
        <f>IF(AND(IF('차트 정리 표'!$K$2 = 표메인[[#This Row],[연령대]], 1, 0),IF(COUNT(표장르정리[[#This Row],[Puzzle]]),1,0)),1,0)</f>
        <v>0</v>
      </c>
      <c r="M106" s="3">
        <f>IF(AND(IF('차트 정리 표'!$K$2 = 표메인[[#This Row],[연령대]], 1, 0),IF(COUNT(표장르정리[[#This Row],[Board]]),1,0)),1,0)</f>
        <v>0</v>
      </c>
      <c r="N106" s="3">
        <f>IF(AND(IF('차트 정리 표'!$K$2 = 표메인[[#This Row],[연령대]], 1, 0),IF(COUNT(표장르정리[[#This Row],[Arcade]]),1,0)),1,0)</f>
        <v>0</v>
      </c>
      <c r="O106" s="3">
        <f>IF(AND(IF('차트 정리 표'!$K$2 = 표메인[[#This Row],[연령대]], 1, 0),IF(COUNT(표장르정리[[#This Row],[Simulation]]),1,0)),1,0)</f>
        <v>0</v>
      </c>
      <c r="P106" s="34">
        <f>IF(AND(IF('차트 정리 표'!$K$19 = 표메인[[#This Row],[연령대]], 1, 0),IF('차트 정리 표'!$J$20=표메인[[#This Row],[타격감
시각적 효과]],1,0)),1,0)</f>
        <v>0</v>
      </c>
      <c r="Q106" s="34">
        <f>IF(AND(IF('차트 정리 표'!$K$19 = 표메인[[#This Row],[연령대]], 1, 0),IF('차트 정리 표'!$J$21=표메인[[#This Row],[타격감
시각적 효과]],1,0)),1,0)</f>
        <v>0</v>
      </c>
      <c r="R106" s="34">
        <f>IF(AND(IF('차트 정리 표'!$K$19 = 표메인[[#This Row],[연령대]], 1, 0),IF('차트 정리 표'!$J$22=표메인[[#This Row],[타격감
시각적 효과]],1,0)),1,0)</f>
        <v>0</v>
      </c>
      <c r="S106" s="34">
        <f>IF(AND(IF('차트 정리 표'!$K$19 = 표메인[[#This Row],[연령대]], 1, 0),IF('차트 정리 표'!$J$23=표메인[[#This Row],[타격감
시각적 효과]],1,0)),1,0)</f>
        <v>0</v>
      </c>
      <c r="T106" s="34">
        <f>IF(AND(IF('차트 정리 표'!$K$25 = 표메인[[#This Row],[연령대]], 1, 0),IF('차트 정리 표'!$J$26=표메인[게임몰입도
청각적 효과],1,0)),1,0)</f>
        <v>0</v>
      </c>
      <c r="U106" s="34">
        <f>IF(AND(IF('차트 정리 표'!$K$25 = 표메인[[#This Row],[연령대]], 1, 0),IF('차트 정리 표'!$J$27=표메인[게임몰입도
청각적 효과],1,0)),1,0)</f>
        <v>0</v>
      </c>
      <c r="V106" s="34">
        <f>IF(AND(IF('차트 정리 표'!$K$25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표'!$K$2 = 표메인[[#This Row],[연령대]], 1, 0),IF(COUNT(표장르정리[[#This Row],[RPG]]),1,0)), 1, 0)</f>
        <v>0</v>
      </c>
      <c r="B107" s="3">
        <f>IF(AND(IF('차트 정리 표'!$K$2 = 표메인[[#This Row],[연령대]], 1, 0),IF(COUNT(표장르정리[[#This Row],[AOS]]),1,0)),1,0)</f>
        <v>0</v>
      </c>
      <c r="C107" s="3">
        <f>IF(AND(IF('차트 정리 표'!$K$2 = 표메인[[#This Row],[연령대]], 1, 0),IF(COUNT(표장르정리[[#This Row],[FPS]]),1,0)),1,0)</f>
        <v>0</v>
      </c>
      <c r="D107" s="3">
        <f>IF(AND(IF('차트 정리 표'!$K$2 = 표메인[[#This Row],[연령대]], 1, 0),IF(COUNT(표장르정리[[#This Row],[CCG]]),1,0)),1,0)</f>
        <v>0</v>
      </c>
      <c r="E107" s="3">
        <f>IF(AND(IF('차트 정리 표'!$K$2 = 표메인[[#This Row],[연령대]], 1, 0),IF(COUNT(표장르정리[[#This Row],[Roguelike]]),1,0)),1,0)</f>
        <v>0</v>
      </c>
      <c r="F107" s="3">
        <f>IF(AND(IF('차트 정리 표'!$K$2 = 표메인[[#This Row],[연령대]], 1, 0),IF(COUNT(표장르정리[[#This Row],[Soulslike]]),1,0)),1,0)</f>
        <v>0</v>
      </c>
      <c r="G107" s="3">
        <f>IF(AND(IF('차트 정리 표'!$K$2 = 표메인[[#This Row],[연령대]], 1, 0),IF(COUNT(표장르정리[[#This Row],[Rhythm]]),1,0)),1,0)</f>
        <v>0</v>
      </c>
      <c r="H107" s="3">
        <f>IF(AND(IF('차트 정리 표'!$K$2 = 표메인[[#This Row],[연령대]], 1, 0),IF(COUNT(표장르정리[[#This Row],[Racing]]),1,0)),1,0)</f>
        <v>0</v>
      </c>
      <c r="I107" s="3">
        <f>IF(AND(IF('차트 정리 표'!$K$2 = 표메인[[#This Row],[연령대]], 1, 0),IF(COUNT(표장르정리[[#This Row],[Sport]]),1,0)),1,0)</f>
        <v>0</v>
      </c>
      <c r="J107" s="3">
        <f>IF(AND(IF('차트 정리 표'!$K$2 = 표메인[[#This Row],[연령대]], 1, 0),IF(COUNT(표장르정리[[#This Row],[Stealth]]),1,0)),1,0)</f>
        <v>0</v>
      </c>
      <c r="K107" s="3">
        <f>IF(AND(IF('차트 정리 표'!$K$2 = 표메인[[#This Row],[연령대]], 1, 0),IF(COUNT(표장르정리[[#This Row],[Strategy]]),1,0)),1,0)</f>
        <v>0</v>
      </c>
      <c r="L107" s="3">
        <f>IF(AND(IF('차트 정리 표'!$K$2 = 표메인[[#This Row],[연령대]], 1, 0),IF(COUNT(표장르정리[[#This Row],[Puzzle]]),1,0)),1,0)</f>
        <v>0</v>
      </c>
      <c r="M107" s="3">
        <f>IF(AND(IF('차트 정리 표'!$K$2 = 표메인[[#This Row],[연령대]], 1, 0),IF(COUNT(표장르정리[[#This Row],[Board]]),1,0)),1,0)</f>
        <v>0</v>
      </c>
      <c r="N107" s="3">
        <f>IF(AND(IF('차트 정리 표'!$K$2 = 표메인[[#This Row],[연령대]], 1, 0),IF(COUNT(표장르정리[[#This Row],[Arcade]]),1,0)),1,0)</f>
        <v>0</v>
      </c>
      <c r="O107" s="3">
        <f>IF(AND(IF('차트 정리 표'!$K$2 = 표메인[[#This Row],[연령대]], 1, 0),IF(COUNT(표장르정리[[#This Row],[Simulation]]),1,0)),1,0)</f>
        <v>0</v>
      </c>
      <c r="P107" s="34">
        <f>IF(AND(IF('차트 정리 표'!$K$19 = 표메인[[#This Row],[연령대]], 1, 0),IF('차트 정리 표'!$J$20=표메인[[#This Row],[타격감
시각적 효과]],1,0)),1,0)</f>
        <v>0</v>
      </c>
      <c r="Q107" s="34">
        <f>IF(AND(IF('차트 정리 표'!$K$19 = 표메인[[#This Row],[연령대]], 1, 0),IF('차트 정리 표'!$J$21=표메인[[#This Row],[타격감
시각적 효과]],1,0)),1,0)</f>
        <v>0</v>
      </c>
      <c r="R107" s="34">
        <f>IF(AND(IF('차트 정리 표'!$K$19 = 표메인[[#This Row],[연령대]], 1, 0),IF('차트 정리 표'!$J$22=표메인[[#This Row],[타격감
시각적 효과]],1,0)),1,0)</f>
        <v>0</v>
      </c>
      <c r="S107" s="34">
        <f>IF(AND(IF('차트 정리 표'!$K$19 = 표메인[[#This Row],[연령대]], 1, 0),IF('차트 정리 표'!$J$23=표메인[[#This Row],[타격감
시각적 효과]],1,0)),1,0)</f>
        <v>0</v>
      </c>
      <c r="T107" s="34">
        <f>IF(AND(IF('차트 정리 표'!$K$25 = 표메인[[#This Row],[연령대]], 1, 0),IF('차트 정리 표'!$J$26=표메인[게임몰입도
청각적 효과],1,0)),1,0)</f>
        <v>0</v>
      </c>
      <c r="U107" s="34">
        <f>IF(AND(IF('차트 정리 표'!$K$25 = 표메인[[#This Row],[연령대]], 1, 0),IF('차트 정리 표'!$J$27=표메인[게임몰입도
청각적 효과],1,0)),1,0)</f>
        <v>0</v>
      </c>
      <c r="V107" s="34">
        <f>IF(AND(IF('차트 정리 표'!$K$25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표'!$K$2 = 표메인[[#This Row],[연령대]], 1, 0),IF(COUNT(표장르정리[[#This Row],[RPG]]),1,0)), 1, 0)</f>
        <v>0</v>
      </c>
      <c r="B108" s="3">
        <f>IF(AND(IF('차트 정리 표'!$K$2 = 표메인[[#This Row],[연령대]], 1, 0),IF(COUNT(표장르정리[[#This Row],[AOS]]),1,0)),1,0)</f>
        <v>0</v>
      </c>
      <c r="C108" s="3">
        <f>IF(AND(IF('차트 정리 표'!$K$2 = 표메인[[#This Row],[연령대]], 1, 0),IF(COUNT(표장르정리[[#This Row],[FPS]]),1,0)),1,0)</f>
        <v>0</v>
      </c>
      <c r="D108" s="3">
        <f>IF(AND(IF('차트 정리 표'!$K$2 = 표메인[[#This Row],[연령대]], 1, 0),IF(COUNT(표장르정리[[#This Row],[CCG]]),1,0)),1,0)</f>
        <v>0</v>
      </c>
      <c r="E108" s="3">
        <f>IF(AND(IF('차트 정리 표'!$K$2 = 표메인[[#This Row],[연령대]], 1, 0),IF(COUNT(표장르정리[[#This Row],[Roguelike]]),1,0)),1,0)</f>
        <v>0</v>
      </c>
      <c r="F108" s="3">
        <f>IF(AND(IF('차트 정리 표'!$K$2 = 표메인[[#This Row],[연령대]], 1, 0),IF(COUNT(표장르정리[[#This Row],[Soulslike]]),1,0)),1,0)</f>
        <v>0</v>
      </c>
      <c r="G108" s="3">
        <f>IF(AND(IF('차트 정리 표'!$K$2 = 표메인[[#This Row],[연령대]], 1, 0),IF(COUNT(표장르정리[[#This Row],[Rhythm]]),1,0)),1,0)</f>
        <v>0</v>
      </c>
      <c r="H108" s="3">
        <f>IF(AND(IF('차트 정리 표'!$K$2 = 표메인[[#This Row],[연령대]], 1, 0),IF(COUNT(표장르정리[[#This Row],[Racing]]),1,0)),1,0)</f>
        <v>0</v>
      </c>
      <c r="I108" s="3">
        <f>IF(AND(IF('차트 정리 표'!$K$2 = 표메인[[#This Row],[연령대]], 1, 0),IF(COUNT(표장르정리[[#This Row],[Sport]]),1,0)),1,0)</f>
        <v>0</v>
      </c>
      <c r="J108" s="3">
        <f>IF(AND(IF('차트 정리 표'!$K$2 = 표메인[[#This Row],[연령대]], 1, 0),IF(COUNT(표장르정리[[#This Row],[Stealth]]),1,0)),1,0)</f>
        <v>0</v>
      </c>
      <c r="K108" s="3">
        <f>IF(AND(IF('차트 정리 표'!$K$2 = 표메인[[#This Row],[연령대]], 1, 0),IF(COUNT(표장르정리[[#This Row],[Strategy]]),1,0)),1,0)</f>
        <v>0</v>
      </c>
      <c r="L108" s="3">
        <f>IF(AND(IF('차트 정리 표'!$K$2 = 표메인[[#This Row],[연령대]], 1, 0),IF(COUNT(표장르정리[[#This Row],[Puzzle]]),1,0)),1,0)</f>
        <v>0</v>
      </c>
      <c r="M108" s="3">
        <f>IF(AND(IF('차트 정리 표'!$K$2 = 표메인[[#This Row],[연령대]], 1, 0),IF(COUNT(표장르정리[[#This Row],[Board]]),1,0)),1,0)</f>
        <v>0</v>
      </c>
      <c r="N108" s="3">
        <f>IF(AND(IF('차트 정리 표'!$K$2 = 표메인[[#This Row],[연령대]], 1, 0),IF(COUNT(표장르정리[[#This Row],[Arcade]]),1,0)),1,0)</f>
        <v>0</v>
      </c>
      <c r="O108" s="3">
        <f>IF(AND(IF('차트 정리 표'!$K$2 = 표메인[[#This Row],[연령대]], 1, 0),IF(COUNT(표장르정리[[#This Row],[Simulation]]),1,0)),1,0)</f>
        <v>0</v>
      </c>
      <c r="P108" s="34">
        <f>IF(AND(IF('차트 정리 표'!$K$19 = 표메인[[#This Row],[연령대]], 1, 0),IF('차트 정리 표'!$J$20=표메인[[#This Row],[타격감
시각적 효과]],1,0)),1,0)</f>
        <v>0</v>
      </c>
      <c r="Q108" s="34">
        <f>IF(AND(IF('차트 정리 표'!$K$19 = 표메인[[#This Row],[연령대]], 1, 0),IF('차트 정리 표'!$J$21=표메인[[#This Row],[타격감
시각적 효과]],1,0)),1,0)</f>
        <v>0</v>
      </c>
      <c r="R108" s="34">
        <f>IF(AND(IF('차트 정리 표'!$K$19 = 표메인[[#This Row],[연령대]], 1, 0),IF('차트 정리 표'!$J$22=표메인[[#This Row],[타격감
시각적 효과]],1,0)),1,0)</f>
        <v>0</v>
      </c>
      <c r="S108" s="34">
        <f>IF(AND(IF('차트 정리 표'!$K$19 = 표메인[[#This Row],[연령대]], 1, 0),IF('차트 정리 표'!$J$23=표메인[[#This Row],[타격감
시각적 효과]],1,0)),1,0)</f>
        <v>0</v>
      </c>
      <c r="T108" s="34">
        <f>IF(AND(IF('차트 정리 표'!$K$25 = 표메인[[#This Row],[연령대]], 1, 0),IF('차트 정리 표'!$J$26=표메인[게임몰입도
청각적 효과],1,0)),1,0)</f>
        <v>0</v>
      </c>
      <c r="U108" s="34">
        <f>IF(AND(IF('차트 정리 표'!$K$25 = 표메인[[#This Row],[연령대]], 1, 0),IF('차트 정리 표'!$J$27=표메인[게임몰입도
청각적 효과],1,0)),1,0)</f>
        <v>0</v>
      </c>
      <c r="V108" s="34">
        <f>IF(AND(IF('차트 정리 표'!$K$25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표'!$K$2 = 표메인[[#This Row],[연령대]], 1, 0),IF(COUNT(표장르정리[[#This Row],[RPG]]),1,0)), 1, 0)</f>
        <v>0</v>
      </c>
      <c r="B109" s="3">
        <f>IF(AND(IF('차트 정리 표'!$K$2 = 표메인[[#This Row],[연령대]], 1, 0),IF(COUNT(표장르정리[[#This Row],[AOS]]),1,0)),1,0)</f>
        <v>0</v>
      </c>
      <c r="C109" s="3">
        <f>IF(AND(IF('차트 정리 표'!$K$2 = 표메인[[#This Row],[연령대]], 1, 0),IF(COUNT(표장르정리[[#This Row],[FPS]]),1,0)),1,0)</f>
        <v>0</v>
      </c>
      <c r="D109" s="3">
        <f>IF(AND(IF('차트 정리 표'!$K$2 = 표메인[[#This Row],[연령대]], 1, 0),IF(COUNT(표장르정리[[#This Row],[CCG]]),1,0)),1,0)</f>
        <v>0</v>
      </c>
      <c r="E109" s="3">
        <f>IF(AND(IF('차트 정리 표'!$K$2 = 표메인[[#This Row],[연령대]], 1, 0),IF(COUNT(표장르정리[[#This Row],[Roguelike]]),1,0)),1,0)</f>
        <v>0</v>
      </c>
      <c r="F109" s="3">
        <f>IF(AND(IF('차트 정리 표'!$K$2 = 표메인[[#This Row],[연령대]], 1, 0),IF(COUNT(표장르정리[[#This Row],[Soulslike]]),1,0)),1,0)</f>
        <v>0</v>
      </c>
      <c r="G109" s="3">
        <f>IF(AND(IF('차트 정리 표'!$K$2 = 표메인[[#This Row],[연령대]], 1, 0),IF(COUNT(표장르정리[[#This Row],[Rhythm]]),1,0)),1,0)</f>
        <v>0</v>
      </c>
      <c r="H109" s="3">
        <f>IF(AND(IF('차트 정리 표'!$K$2 = 표메인[[#This Row],[연령대]], 1, 0),IF(COUNT(표장르정리[[#This Row],[Racing]]),1,0)),1,0)</f>
        <v>0</v>
      </c>
      <c r="I109" s="3">
        <f>IF(AND(IF('차트 정리 표'!$K$2 = 표메인[[#This Row],[연령대]], 1, 0),IF(COUNT(표장르정리[[#This Row],[Sport]]),1,0)),1,0)</f>
        <v>0</v>
      </c>
      <c r="J109" s="3">
        <f>IF(AND(IF('차트 정리 표'!$K$2 = 표메인[[#This Row],[연령대]], 1, 0),IF(COUNT(표장르정리[[#This Row],[Stealth]]),1,0)),1,0)</f>
        <v>0</v>
      </c>
      <c r="K109" s="3">
        <f>IF(AND(IF('차트 정리 표'!$K$2 = 표메인[[#This Row],[연령대]], 1, 0),IF(COUNT(표장르정리[[#This Row],[Strategy]]),1,0)),1,0)</f>
        <v>0</v>
      </c>
      <c r="L109" s="3">
        <f>IF(AND(IF('차트 정리 표'!$K$2 = 표메인[[#This Row],[연령대]], 1, 0),IF(COUNT(표장르정리[[#This Row],[Puzzle]]),1,0)),1,0)</f>
        <v>0</v>
      </c>
      <c r="M109" s="3">
        <f>IF(AND(IF('차트 정리 표'!$K$2 = 표메인[[#This Row],[연령대]], 1, 0),IF(COUNT(표장르정리[[#This Row],[Board]]),1,0)),1,0)</f>
        <v>0</v>
      </c>
      <c r="N109" s="3">
        <f>IF(AND(IF('차트 정리 표'!$K$2 = 표메인[[#This Row],[연령대]], 1, 0),IF(COUNT(표장르정리[[#This Row],[Arcade]]),1,0)),1,0)</f>
        <v>0</v>
      </c>
      <c r="O109" s="3">
        <f>IF(AND(IF('차트 정리 표'!$K$2 = 표메인[[#This Row],[연령대]], 1, 0),IF(COUNT(표장르정리[[#This Row],[Simulation]]),1,0)),1,0)</f>
        <v>0</v>
      </c>
      <c r="P109" s="34">
        <f>IF(AND(IF('차트 정리 표'!$K$19 = 표메인[[#This Row],[연령대]], 1, 0),IF('차트 정리 표'!$J$20=표메인[[#This Row],[타격감
시각적 효과]],1,0)),1,0)</f>
        <v>0</v>
      </c>
      <c r="Q109" s="34">
        <f>IF(AND(IF('차트 정리 표'!$K$19 = 표메인[[#This Row],[연령대]], 1, 0),IF('차트 정리 표'!$J$21=표메인[[#This Row],[타격감
시각적 효과]],1,0)),1,0)</f>
        <v>0</v>
      </c>
      <c r="R109" s="34">
        <f>IF(AND(IF('차트 정리 표'!$K$19 = 표메인[[#This Row],[연령대]], 1, 0),IF('차트 정리 표'!$J$22=표메인[[#This Row],[타격감
시각적 효과]],1,0)),1,0)</f>
        <v>0</v>
      </c>
      <c r="S109" s="34">
        <f>IF(AND(IF('차트 정리 표'!$K$19 = 표메인[[#This Row],[연령대]], 1, 0),IF('차트 정리 표'!$J$23=표메인[[#This Row],[타격감
시각적 효과]],1,0)),1,0)</f>
        <v>0</v>
      </c>
      <c r="T109" s="34">
        <f>IF(AND(IF('차트 정리 표'!$K$25 = 표메인[[#This Row],[연령대]], 1, 0),IF('차트 정리 표'!$J$26=표메인[게임몰입도
청각적 효과],1,0)),1,0)</f>
        <v>0</v>
      </c>
      <c r="U109" s="34">
        <f>IF(AND(IF('차트 정리 표'!$K$25 = 표메인[[#This Row],[연령대]], 1, 0),IF('차트 정리 표'!$J$27=표메인[게임몰입도
청각적 효과],1,0)),1,0)</f>
        <v>0</v>
      </c>
      <c r="V109" s="34">
        <f>IF(AND(IF('차트 정리 표'!$K$25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표'!$K$2 = 표메인[[#This Row],[연령대]], 1, 0),IF(COUNT(표장르정리[[#This Row],[RPG]]),1,0)), 1, 0)</f>
        <v>0</v>
      </c>
      <c r="B110" s="3">
        <f>IF(AND(IF('차트 정리 표'!$K$2 = 표메인[[#This Row],[연령대]], 1, 0),IF(COUNT(표장르정리[[#This Row],[AOS]]),1,0)),1,0)</f>
        <v>0</v>
      </c>
      <c r="C110" s="3">
        <f>IF(AND(IF('차트 정리 표'!$K$2 = 표메인[[#This Row],[연령대]], 1, 0),IF(COUNT(표장르정리[[#This Row],[FPS]]),1,0)),1,0)</f>
        <v>0</v>
      </c>
      <c r="D110" s="3">
        <f>IF(AND(IF('차트 정리 표'!$K$2 = 표메인[[#This Row],[연령대]], 1, 0),IF(COUNT(표장르정리[[#This Row],[CCG]]),1,0)),1,0)</f>
        <v>0</v>
      </c>
      <c r="E110" s="3">
        <f>IF(AND(IF('차트 정리 표'!$K$2 = 표메인[[#This Row],[연령대]], 1, 0),IF(COUNT(표장르정리[[#This Row],[Roguelike]]),1,0)),1,0)</f>
        <v>0</v>
      </c>
      <c r="F110" s="3">
        <f>IF(AND(IF('차트 정리 표'!$K$2 = 표메인[[#This Row],[연령대]], 1, 0),IF(COUNT(표장르정리[[#This Row],[Soulslike]]),1,0)),1,0)</f>
        <v>0</v>
      </c>
      <c r="G110" s="3">
        <f>IF(AND(IF('차트 정리 표'!$K$2 = 표메인[[#This Row],[연령대]], 1, 0),IF(COUNT(표장르정리[[#This Row],[Rhythm]]),1,0)),1,0)</f>
        <v>0</v>
      </c>
      <c r="H110" s="3">
        <f>IF(AND(IF('차트 정리 표'!$K$2 = 표메인[[#This Row],[연령대]], 1, 0),IF(COUNT(표장르정리[[#This Row],[Racing]]),1,0)),1,0)</f>
        <v>0</v>
      </c>
      <c r="I110" s="3">
        <f>IF(AND(IF('차트 정리 표'!$K$2 = 표메인[[#This Row],[연령대]], 1, 0),IF(COUNT(표장르정리[[#This Row],[Sport]]),1,0)),1,0)</f>
        <v>0</v>
      </c>
      <c r="J110" s="3">
        <f>IF(AND(IF('차트 정리 표'!$K$2 = 표메인[[#This Row],[연령대]], 1, 0),IF(COUNT(표장르정리[[#This Row],[Stealth]]),1,0)),1,0)</f>
        <v>0</v>
      </c>
      <c r="K110" s="3">
        <f>IF(AND(IF('차트 정리 표'!$K$2 = 표메인[[#This Row],[연령대]], 1, 0),IF(COUNT(표장르정리[[#This Row],[Strategy]]),1,0)),1,0)</f>
        <v>0</v>
      </c>
      <c r="L110" s="3">
        <f>IF(AND(IF('차트 정리 표'!$K$2 = 표메인[[#This Row],[연령대]], 1, 0),IF(COUNT(표장르정리[[#This Row],[Puzzle]]),1,0)),1,0)</f>
        <v>0</v>
      </c>
      <c r="M110" s="3">
        <f>IF(AND(IF('차트 정리 표'!$K$2 = 표메인[[#This Row],[연령대]], 1, 0),IF(COUNT(표장르정리[[#This Row],[Board]]),1,0)),1,0)</f>
        <v>0</v>
      </c>
      <c r="N110" s="3">
        <f>IF(AND(IF('차트 정리 표'!$K$2 = 표메인[[#This Row],[연령대]], 1, 0),IF(COUNT(표장르정리[[#This Row],[Arcade]]),1,0)),1,0)</f>
        <v>0</v>
      </c>
      <c r="O110" s="3">
        <f>IF(AND(IF('차트 정리 표'!$K$2 = 표메인[[#This Row],[연령대]], 1, 0),IF(COUNT(표장르정리[[#This Row],[Simulation]]),1,0)),1,0)</f>
        <v>0</v>
      </c>
      <c r="P110" s="34">
        <f>IF(AND(IF('차트 정리 표'!$K$19 = 표메인[[#This Row],[연령대]], 1, 0),IF('차트 정리 표'!$J$20=표메인[[#This Row],[타격감
시각적 효과]],1,0)),1,0)</f>
        <v>0</v>
      </c>
      <c r="Q110" s="34">
        <f>IF(AND(IF('차트 정리 표'!$K$19 = 표메인[[#This Row],[연령대]], 1, 0),IF('차트 정리 표'!$J$21=표메인[[#This Row],[타격감
시각적 효과]],1,0)),1,0)</f>
        <v>0</v>
      </c>
      <c r="R110" s="34">
        <f>IF(AND(IF('차트 정리 표'!$K$19 = 표메인[[#This Row],[연령대]], 1, 0),IF('차트 정리 표'!$J$22=표메인[[#This Row],[타격감
시각적 효과]],1,0)),1,0)</f>
        <v>0</v>
      </c>
      <c r="S110" s="34">
        <f>IF(AND(IF('차트 정리 표'!$K$19 = 표메인[[#This Row],[연령대]], 1, 0),IF('차트 정리 표'!$J$23=표메인[[#This Row],[타격감
시각적 효과]],1,0)),1,0)</f>
        <v>0</v>
      </c>
      <c r="T110" s="34">
        <f>IF(AND(IF('차트 정리 표'!$K$25 = 표메인[[#This Row],[연령대]], 1, 0),IF('차트 정리 표'!$J$26=표메인[게임몰입도
청각적 효과],1,0)),1,0)</f>
        <v>0</v>
      </c>
      <c r="U110" s="34">
        <f>IF(AND(IF('차트 정리 표'!$K$25 = 표메인[[#This Row],[연령대]], 1, 0),IF('차트 정리 표'!$J$27=표메인[게임몰입도
청각적 효과],1,0)),1,0)</f>
        <v>0</v>
      </c>
      <c r="V110" s="34">
        <f>IF(AND(IF('차트 정리 표'!$K$25 = 표메인[[#This Row],[연령대]], 1, 0),IF('차트 정리 표'!$J$28=표메인[게임몰입도
청각적 효과],1,0)),1,0)</f>
        <v>0</v>
      </c>
    </row>
    <row r="111" spans="1:22" x14ac:dyDescent="0.3">
      <c r="A111" s="3">
        <f>IF(AND(IF('차트 정리 표'!$K$2 = 표메인[[#This Row],[연령대]], 1, 0),IF(COUNT(표장르정리[[#This Row],[RPG]]),1,0)), 1, 0)</f>
        <v>0</v>
      </c>
      <c r="B111" s="3">
        <f>IF(AND(IF('차트 정리 표'!$K$2 = 표메인[[#This Row],[연령대]], 1, 0),IF(COUNT(표장르정리[[#This Row],[AOS]]),1,0)),1,0)</f>
        <v>0</v>
      </c>
      <c r="C111" s="3">
        <f>IF(AND(IF('차트 정리 표'!$K$2 = 표메인[[#This Row],[연령대]], 1, 0),IF(COUNT(표장르정리[[#This Row],[FPS]]),1,0)),1,0)</f>
        <v>0</v>
      </c>
      <c r="D111" s="3">
        <f>IF(AND(IF('차트 정리 표'!$K$2 = 표메인[[#This Row],[연령대]], 1, 0),IF(COUNT(표장르정리[[#This Row],[CCG]]),1,0)),1,0)</f>
        <v>0</v>
      </c>
      <c r="E111" s="3">
        <f>IF(AND(IF('차트 정리 표'!$K$2 = 표메인[[#This Row],[연령대]], 1, 0),IF(COUNT(표장르정리[[#This Row],[Roguelike]]),1,0)),1,0)</f>
        <v>0</v>
      </c>
      <c r="F111" s="3">
        <f>IF(AND(IF('차트 정리 표'!$K$2 = 표메인[[#This Row],[연령대]], 1, 0),IF(COUNT(표장르정리[[#This Row],[Soulslike]]),1,0)),1,0)</f>
        <v>0</v>
      </c>
      <c r="G111" s="3">
        <f>IF(AND(IF('차트 정리 표'!$K$2 = 표메인[[#This Row],[연령대]], 1, 0),IF(COUNT(표장르정리[[#This Row],[Rhythm]]),1,0)),1,0)</f>
        <v>0</v>
      </c>
      <c r="H111" s="3">
        <f>IF(AND(IF('차트 정리 표'!$K$2 = 표메인[[#This Row],[연령대]], 1, 0),IF(COUNT(표장르정리[[#This Row],[Racing]]),1,0)),1,0)</f>
        <v>0</v>
      </c>
      <c r="I111" s="3">
        <f>IF(AND(IF('차트 정리 표'!$K$2 = 표메인[[#This Row],[연령대]], 1, 0),IF(COUNT(표장르정리[[#This Row],[Sport]]),1,0)),1,0)</f>
        <v>0</v>
      </c>
      <c r="J111" s="3">
        <f>IF(AND(IF('차트 정리 표'!$K$2 = 표메인[[#This Row],[연령대]], 1, 0),IF(COUNT(표장르정리[[#This Row],[Stealth]]),1,0)),1,0)</f>
        <v>0</v>
      </c>
      <c r="K111" s="3">
        <f>IF(AND(IF('차트 정리 표'!$K$2 = 표메인[[#This Row],[연령대]], 1, 0),IF(COUNT(표장르정리[[#This Row],[Strategy]]),1,0)),1,0)</f>
        <v>0</v>
      </c>
      <c r="L111" s="3">
        <f>IF(AND(IF('차트 정리 표'!$K$2 = 표메인[[#This Row],[연령대]], 1, 0),IF(COUNT(표장르정리[[#This Row],[Puzzle]]),1,0)),1,0)</f>
        <v>0</v>
      </c>
      <c r="M111" s="3">
        <f>IF(AND(IF('차트 정리 표'!$K$2 = 표메인[[#This Row],[연령대]], 1, 0),IF(COUNT(표장르정리[[#This Row],[Board]]),1,0)),1,0)</f>
        <v>0</v>
      </c>
      <c r="N111" s="3">
        <f>IF(AND(IF('차트 정리 표'!$K$2 = 표메인[[#This Row],[연령대]], 1, 0),IF(COUNT(표장르정리[[#This Row],[Arcade]]),1,0)),1,0)</f>
        <v>0</v>
      </c>
      <c r="O111" s="3">
        <f>IF(AND(IF('차트 정리 표'!$K$2 = 표메인[[#This Row],[연령대]], 1, 0),IF(COUNT(표장르정리[[#This Row],[Simulation]]),1,0)),1,0)</f>
        <v>0</v>
      </c>
      <c r="P111" s="34">
        <f>IF(AND(IF('차트 정리 표'!$K$19 = 표메인[[#This Row],[연령대]], 1, 0),IF('차트 정리 표'!$J$20=표메인[[#This Row],[타격감
시각적 효과]],1,0)),1,0)</f>
        <v>0</v>
      </c>
      <c r="Q111" s="34">
        <f>IF(AND(IF('차트 정리 표'!$K$19 = 표메인[[#This Row],[연령대]], 1, 0),IF('차트 정리 표'!$J$21=표메인[[#This Row],[타격감
시각적 효과]],1,0)),1,0)</f>
        <v>0</v>
      </c>
      <c r="R111" s="34">
        <f>IF(AND(IF('차트 정리 표'!$K$19 = 표메인[[#This Row],[연령대]], 1, 0),IF('차트 정리 표'!$J$22=표메인[[#This Row],[타격감
시각적 효과]],1,0)),1,0)</f>
        <v>0</v>
      </c>
      <c r="S111" s="34">
        <f>IF(AND(IF('차트 정리 표'!$K$19 = 표메인[[#This Row],[연령대]], 1, 0),IF('차트 정리 표'!$J$23=표메인[[#This Row],[타격감
시각적 효과]],1,0)),1,0)</f>
        <v>0</v>
      </c>
      <c r="T111" s="34">
        <f>IF(AND(IF('차트 정리 표'!$K$25 = 표메인[[#This Row],[연령대]], 1, 0),IF('차트 정리 표'!$J$26=표메인[게임몰입도
청각적 효과],1,0)),1,0)</f>
        <v>0</v>
      </c>
      <c r="U111" s="34">
        <f>IF(AND(IF('차트 정리 표'!$K$25 = 표메인[[#This Row],[연령대]], 1, 0),IF('차트 정리 표'!$J$27=표메인[게임몰입도
청각적 효과],1,0)),1,0)</f>
        <v>0</v>
      </c>
      <c r="V111" s="34">
        <f>IF(AND(IF('차트 정리 표'!$K$25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표'!$K$2 = 표메인[[#This Row],[연령대]], 1, 0),IF(COUNT(표장르정리[[#This Row],[RPG]]),1,0)), 1, 0)</f>
        <v>0</v>
      </c>
      <c r="B112" s="3">
        <f>IF(AND(IF('차트 정리 표'!$K$2 = 표메인[[#This Row],[연령대]], 1, 0),IF(COUNT(표장르정리[[#This Row],[AOS]]),1,0)),1,0)</f>
        <v>0</v>
      </c>
      <c r="C112" s="3">
        <f>IF(AND(IF('차트 정리 표'!$K$2 = 표메인[[#This Row],[연령대]], 1, 0),IF(COUNT(표장르정리[[#This Row],[FPS]]),1,0)),1,0)</f>
        <v>0</v>
      </c>
      <c r="D112" s="3">
        <f>IF(AND(IF('차트 정리 표'!$K$2 = 표메인[[#This Row],[연령대]], 1, 0),IF(COUNT(표장르정리[[#This Row],[CCG]]),1,0)),1,0)</f>
        <v>0</v>
      </c>
      <c r="E112" s="3">
        <f>IF(AND(IF('차트 정리 표'!$K$2 = 표메인[[#This Row],[연령대]], 1, 0),IF(COUNT(표장르정리[[#This Row],[Roguelike]]),1,0)),1,0)</f>
        <v>0</v>
      </c>
      <c r="F112" s="3">
        <f>IF(AND(IF('차트 정리 표'!$K$2 = 표메인[[#This Row],[연령대]], 1, 0),IF(COUNT(표장르정리[[#This Row],[Soulslike]]),1,0)),1,0)</f>
        <v>0</v>
      </c>
      <c r="G112" s="3">
        <f>IF(AND(IF('차트 정리 표'!$K$2 = 표메인[[#This Row],[연령대]], 1, 0),IF(COUNT(표장르정리[[#This Row],[Rhythm]]),1,0)),1,0)</f>
        <v>0</v>
      </c>
      <c r="H112" s="3">
        <f>IF(AND(IF('차트 정리 표'!$K$2 = 표메인[[#This Row],[연령대]], 1, 0),IF(COUNT(표장르정리[[#This Row],[Racing]]),1,0)),1,0)</f>
        <v>0</v>
      </c>
      <c r="I112" s="3">
        <f>IF(AND(IF('차트 정리 표'!$K$2 = 표메인[[#This Row],[연령대]], 1, 0),IF(COUNT(표장르정리[[#This Row],[Sport]]),1,0)),1,0)</f>
        <v>0</v>
      </c>
      <c r="J112" s="3">
        <f>IF(AND(IF('차트 정리 표'!$K$2 = 표메인[[#This Row],[연령대]], 1, 0),IF(COUNT(표장르정리[[#This Row],[Stealth]]),1,0)),1,0)</f>
        <v>0</v>
      </c>
      <c r="K112" s="3">
        <f>IF(AND(IF('차트 정리 표'!$K$2 = 표메인[[#This Row],[연령대]], 1, 0),IF(COUNT(표장르정리[[#This Row],[Strategy]]),1,0)),1,0)</f>
        <v>0</v>
      </c>
      <c r="L112" s="3">
        <f>IF(AND(IF('차트 정리 표'!$K$2 = 표메인[[#This Row],[연령대]], 1, 0),IF(COUNT(표장르정리[[#This Row],[Puzzle]]),1,0)),1,0)</f>
        <v>0</v>
      </c>
      <c r="M112" s="3">
        <f>IF(AND(IF('차트 정리 표'!$K$2 = 표메인[[#This Row],[연령대]], 1, 0),IF(COUNT(표장르정리[[#This Row],[Board]]),1,0)),1,0)</f>
        <v>0</v>
      </c>
      <c r="N112" s="3">
        <f>IF(AND(IF('차트 정리 표'!$K$2 = 표메인[[#This Row],[연령대]], 1, 0),IF(COUNT(표장르정리[[#This Row],[Arcade]]),1,0)),1,0)</f>
        <v>0</v>
      </c>
      <c r="O112" s="3">
        <f>IF(AND(IF('차트 정리 표'!$K$2 = 표메인[[#This Row],[연령대]], 1, 0),IF(COUNT(표장르정리[[#This Row],[Simulation]]),1,0)),1,0)</f>
        <v>0</v>
      </c>
      <c r="P112" s="34">
        <f>IF(AND(IF('차트 정리 표'!$K$19 = 표메인[[#This Row],[연령대]], 1, 0),IF('차트 정리 표'!$J$20=표메인[[#This Row],[타격감
시각적 효과]],1,0)),1,0)</f>
        <v>0</v>
      </c>
      <c r="Q112" s="34">
        <f>IF(AND(IF('차트 정리 표'!$K$19 = 표메인[[#This Row],[연령대]], 1, 0),IF('차트 정리 표'!$J$21=표메인[[#This Row],[타격감
시각적 효과]],1,0)),1,0)</f>
        <v>0</v>
      </c>
      <c r="R112" s="34">
        <f>IF(AND(IF('차트 정리 표'!$K$19 = 표메인[[#This Row],[연령대]], 1, 0),IF('차트 정리 표'!$J$22=표메인[[#This Row],[타격감
시각적 효과]],1,0)),1,0)</f>
        <v>0</v>
      </c>
      <c r="S112" s="34">
        <f>IF(AND(IF('차트 정리 표'!$K$19 = 표메인[[#This Row],[연령대]], 1, 0),IF('차트 정리 표'!$J$23=표메인[[#This Row],[타격감
시각적 효과]],1,0)),1,0)</f>
        <v>0</v>
      </c>
      <c r="T112" s="34">
        <f>IF(AND(IF('차트 정리 표'!$K$25 = 표메인[[#This Row],[연령대]], 1, 0),IF('차트 정리 표'!$J$26=표메인[게임몰입도
청각적 효과],1,0)),1,0)</f>
        <v>0</v>
      </c>
      <c r="U112" s="34">
        <f>IF(AND(IF('차트 정리 표'!$K$25 = 표메인[[#This Row],[연령대]], 1, 0),IF('차트 정리 표'!$J$27=표메인[게임몰입도
청각적 효과],1,0)),1,0)</f>
        <v>0</v>
      </c>
      <c r="V112" s="34">
        <f>IF(AND(IF('차트 정리 표'!$K$25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표'!$K$2 = 표메인[[#This Row],[연령대]], 1, 0),IF(COUNT(표장르정리[[#This Row],[RPG]]),1,0)), 1, 0)</f>
        <v>0</v>
      </c>
      <c r="B113" s="3">
        <f>IF(AND(IF('차트 정리 표'!$K$2 = 표메인[[#This Row],[연령대]], 1, 0),IF(COUNT(표장르정리[[#This Row],[AOS]]),1,0)),1,0)</f>
        <v>0</v>
      </c>
      <c r="C113" s="3">
        <f>IF(AND(IF('차트 정리 표'!$K$2 = 표메인[[#This Row],[연령대]], 1, 0),IF(COUNT(표장르정리[[#This Row],[FPS]]),1,0)),1,0)</f>
        <v>0</v>
      </c>
      <c r="D113" s="3">
        <f>IF(AND(IF('차트 정리 표'!$K$2 = 표메인[[#This Row],[연령대]], 1, 0),IF(COUNT(표장르정리[[#This Row],[CCG]]),1,0)),1,0)</f>
        <v>0</v>
      </c>
      <c r="E113" s="3">
        <f>IF(AND(IF('차트 정리 표'!$K$2 = 표메인[[#This Row],[연령대]], 1, 0),IF(COUNT(표장르정리[[#This Row],[Roguelike]]),1,0)),1,0)</f>
        <v>0</v>
      </c>
      <c r="F113" s="3">
        <f>IF(AND(IF('차트 정리 표'!$K$2 = 표메인[[#This Row],[연령대]], 1, 0),IF(COUNT(표장르정리[[#This Row],[Soulslike]]),1,0)),1,0)</f>
        <v>0</v>
      </c>
      <c r="G113" s="3">
        <f>IF(AND(IF('차트 정리 표'!$K$2 = 표메인[[#This Row],[연령대]], 1, 0),IF(COUNT(표장르정리[[#This Row],[Rhythm]]),1,0)),1,0)</f>
        <v>0</v>
      </c>
      <c r="H113" s="3">
        <f>IF(AND(IF('차트 정리 표'!$K$2 = 표메인[[#This Row],[연령대]], 1, 0),IF(COUNT(표장르정리[[#This Row],[Racing]]),1,0)),1,0)</f>
        <v>0</v>
      </c>
      <c r="I113" s="3">
        <f>IF(AND(IF('차트 정리 표'!$K$2 = 표메인[[#This Row],[연령대]], 1, 0),IF(COUNT(표장르정리[[#This Row],[Sport]]),1,0)),1,0)</f>
        <v>0</v>
      </c>
      <c r="J113" s="3">
        <f>IF(AND(IF('차트 정리 표'!$K$2 = 표메인[[#This Row],[연령대]], 1, 0),IF(COUNT(표장르정리[[#This Row],[Stealth]]),1,0)),1,0)</f>
        <v>0</v>
      </c>
      <c r="K113" s="3">
        <f>IF(AND(IF('차트 정리 표'!$K$2 = 표메인[[#This Row],[연령대]], 1, 0),IF(COUNT(표장르정리[[#This Row],[Strategy]]),1,0)),1,0)</f>
        <v>0</v>
      </c>
      <c r="L113" s="3">
        <f>IF(AND(IF('차트 정리 표'!$K$2 = 표메인[[#This Row],[연령대]], 1, 0),IF(COUNT(표장르정리[[#This Row],[Puzzle]]),1,0)),1,0)</f>
        <v>0</v>
      </c>
      <c r="M113" s="3">
        <f>IF(AND(IF('차트 정리 표'!$K$2 = 표메인[[#This Row],[연령대]], 1, 0),IF(COUNT(표장르정리[[#This Row],[Board]]),1,0)),1,0)</f>
        <v>0</v>
      </c>
      <c r="N113" s="3">
        <f>IF(AND(IF('차트 정리 표'!$K$2 = 표메인[[#This Row],[연령대]], 1, 0),IF(COUNT(표장르정리[[#This Row],[Arcade]]),1,0)),1,0)</f>
        <v>0</v>
      </c>
      <c r="O113" s="3">
        <f>IF(AND(IF('차트 정리 표'!$K$2 = 표메인[[#This Row],[연령대]], 1, 0),IF(COUNT(표장르정리[[#This Row],[Simulation]]),1,0)),1,0)</f>
        <v>0</v>
      </c>
      <c r="P113" s="34">
        <f>IF(AND(IF('차트 정리 표'!$K$19 = 표메인[[#This Row],[연령대]], 1, 0),IF('차트 정리 표'!$J$20=표메인[[#This Row],[타격감
시각적 효과]],1,0)),1,0)</f>
        <v>0</v>
      </c>
      <c r="Q113" s="34">
        <f>IF(AND(IF('차트 정리 표'!$K$19 = 표메인[[#This Row],[연령대]], 1, 0),IF('차트 정리 표'!$J$21=표메인[[#This Row],[타격감
시각적 효과]],1,0)),1,0)</f>
        <v>0</v>
      </c>
      <c r="R113" s="34">
        <f>IF(AND(IF('차트 정리 표'!$K$19 = 표메인[[#This Row],[연령대]], 1, 0),IF('차트 정리 표'!$J$22=표메인[[#This Row],[타격감
시각적 효과]],1,0)),1,0)</f>
        <v>0</v>
      </c>
      <c r="S113" s="34">
        <f>IF(AND(IF('차트 정리 표'!$K$19 = 표메인[[#This Row],[연령대]], 1, 0),IF('차트 정리 표'!$J$23=표메인[[#This Row],[타격감
시각적 효과]],1,0)),1,0)</f>
        <v>0</v>
      </c>
      <c r="T113" s="34">
        <f>IF(AND(IF('차트 정리 표'!$K$25 = 표메인[[#This Row],[연령대]], 1, 0),IF('차트 정리 표'!$J$26=표메인[게임몰입도
청각적 효과],1,0)),1,0)</f>
        <v>0</v>
      </c>
      <c r="U113" s="34">
        <f>IF(AND(IF('차트 정리 표'!$K$25 = 표메인[[#This Row],[연령대]], 1, 0),IF('차트 정리 표'!$J$27=표메인[게임몰입도
청각적 효과],1,0)),1,0)</f>
        <v>0</v>
      </c>
      <c r="V113" s="34">
        <f>IF(AND(IF('차트 정리 표'!$K$25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표'!$K$2 = 표메인[[#This Row],[연령대]], 1, 0),IF(COUNT(표장르정리[[#This Row],[RPG]]),1,0)), 1, 0)</f>
        <v>0</v>
      </c>
      <c r="B114" s="3">
        <f>IF(AND(IF('차트 정리 표'!$K$2 = 표메인[[#This Row],[연령대]], 1, 0),IF(COUNT(표장르정리[[#This Row],[AOS]]),1,0)),1,0)</f>
        <v>0</v>
      </c>
      <c r="C114" s="3">
        <f>IF(AND(IF('차트 정리 표'!$K$2 = 표메인[[#This Row],[연령대]], 1, 0),IF(COUNT(표장르정리[[#This Row],[FPS]]),1,0)),1,0)</f>
        <v>0</v>
      </c>
      <c r="D114" s="3">
        <f>IF(AND(IF('차트 정리 표'!$K$2 = 표메인[[#This Row],[연령대]], 1, 0),IF(COUNT(표장르정리[[#This Row],[CCG]]),1,0)),1,0)</f>
        <v>0</v>
      </c>
      <c r="E114" s="3">
        <f>IF(AND(IF('차트 정리 표'!$K$2 = 표메인[[#This Row],[연령대]], 1, 0),IF(COUNT(표장르정리[[#This Row],[Roguelike]]),1,0)),1,0)</f>
        <v>0</v>
      </c>
      <c r="F114" s="3">
        <f>IF(AND(IF('차트 정리 표'!$K$2 = 표메인[[#This Row],[연령대]], 1, 0),IF(COUNT(표장르정리[[#This Row],[Soulslike]]),1,0)),1,0)</f>
        <v>0</v>
      </c>
      <c r="G114" s="3">
        <f>IF(AND(IF('차트 정리 표'!$K$2 = 표메인[[#This Row],[연령대]], 1, 0),IF(COUNT(표장르정리[[#This Row],[Rhythm]]),1,0)),1,0)</f>
        <v>0</v>
      </c>
      <c r="H114" s="3">
        <f>IF(AND(IF('차트 정리 표'!$K$2 = 표메인[[#This Row],[연령대]], 1, 0),IF(COUNT(표장르정리[[#This Row],[Racing]]),1,0)),1,0)</f>
        <v>0</v>
      </c>
      <c r="I114" s="3">
        <f>IF(AND(IF('차트 정리 표'!$K$2 = 표메인[[#This Row],[연령대]], 1, 0),IF(COUNT(표장르정리[[#This Row],[Sport]]),1,0)),1,0)</f>
        <v>0</v>
      </c>
      <c r="J114" s="3">
        <f>IF(AND(IF('차트 정리 표'!$K$2 = 표메인[[#This Row],[연령대]], 1, 0),IF(COUNT(표장르정리[[#This Row],[Stealth]]),1,0)),1,0)</f>
        <v>0</v>
      </c>
      <c r="K114" s="3">
        <f>IF(AND(IF('차트 정리 표'!$K$2 = 표메인[[#This Row],[연령대]], 1, 0),IF(COUNT(표장르정리[[#This Row],[Strategy]]),1,0)),1,0)</f>
        <v>0</v>
      </c>
      <c r="L114" s="3">
        <f>IF(AND(IF('차트 정리 표'!$K$2 = 표메인[[#This Row],[연령대]], 1, 0),IF(COUNT(표장르정리[[#This Row],[Puzzle]]),1,0)),1,0)</f>
        <v>0</v>
      </c>
      <c r="M114" s="3">
        <f>IF(AND(IF('차트 정리 표'!$K$2 = 표메인[[#This Row],[연령대]], 1, 0),IF(COUNT(표장르정리[[#This Row],[Board]]),1,0)),1,0)</f>
        <v>0</v>
      </c>
      <c r="N114" s="3">
        <f>IF(AND(IF('차트 정리 표'!$K$2 = 표메인[[#This Row],[연령대]], 1, 0),IF(COUNT(표장르정리[[#This Row],[Arcade]]),1,0)),1,0)</f>
        <v>0</v>
      </c>
      <c r="O114" s="3">
        <f>IF(AND(IF('차트 정리 표'!$K$2 = 표메인[[#This Row],[연령대]], 1, 0),IF(COUNT(표장르정리[[#This Row],[Simulation]]),1,0)),1,0)</f>
        <v>0</v>
      </c>
      <c r="P114" s="34">
        <f>IF(AND(IF('차트 정리 표'!$K$19 = 표메인[[#This Row],[연령대]], 1, 0),IF('차트 정리 표'!$J$20=표메인[[#This Row],[타격감
시각적 효과]],1,0)),1,0)</f>
        <v>0</v>
      </c>
      <c r="Q114" s="34">
        <f>IF(AND(IF('차트 정리 표'!$K$19 = 표메인[[#This Row],[연령대]], 1, 0),IF('차트 정리 표'!$J$21=표메인[[#This Row],[타격감
시각적 효과]],1,0)),1,0)</f>
        <v>0</v>
      </c>
      <c r="R114" s="34">
        <f>IF(AND(IF('차트 정리 표'!$K$19 = 표메인[[#This Row],[연령대]], 1, 0),IF('차트 정리 표'!$J$22=표메인[[#This Row],[타격감
시각적 효과]],1,0)),1,0)</f>
        <v>0</v>
      </c>
      <c r="S114" s="34">
        <f>IF(AND(IF('차트 정리 표'!$K$19 = 표메인[[#This Row],[연령대]], 1, 0),IF('차트 정리 표'!$J$23=표메인[[#This Row],[타격감
시각적 효과]],1,0)),1,0)</f>
        <v>0</v>
      </c>
      <c r="T114" s="34">
        <f>IF(AND(IF('차트 정리 표'!$K$25 = 표메인[[#This Row],[연령대]], 1, 0),IF('차트 정리 표'!$J$26=표메인[게임몰입도
청각적 효과],1,0)),1,0)</f>
        <v>0</v>
      </c>
      <c r="U114" s="34">
        <f>IF(AND(IF('차트 정리 표'!$K$25 = 표메인[[#This Row],[연령대]], 1, 0),IF('차트 정리 표'!$J$27=표메인[게임몰입도
청각적 효과],1,0)),1,0)</f>
        <v>0</v>
      </c>
      <c r="V114" s="34">
        <f>IF(AND(IF('차트 정리 표'!$K$25 = 표메인[[#This Row],[연령대]], 1, 0),IF('차트 정리 표'!$J$28=표메인[게임몰입도
청각적 효과],1,0)),1,0)</f>
        <v>0</v>
      </c>
    </row>
    <row r="115" spans="1:22" x14ac:dyDescent="0.3">
      <c r="A115" s="3">
        <f>IF(AND(IF('차트 정리 표'!$K$2 = 표메인[[#This Row],[연령대]], 1, 0),IF(COUNT(표장르정리[[#This Row],[RPG]]),1,0)), 1, 0)</f>
        <v>0</v>
      </c>
      <c r="B115" s="3">
        <f>IF(AND(IF('차트 정리 표'!$K$2 = 표메인[[#This Row],[연령대]], 1, 0),IF(COUNT(표장르정리[[#This Row],[AOS]]),1,0)),1,0)</f>
        <v>0</v>
      </c>
      <c r="C115" s="3">
        <f>IF(AND(IF('차트 정리 표'!$K$2 = 표메인[[#This Row],[연령대]], 1, 0),IF(COUNT(표장르정리[[#This Row],[FPS]]),1,0)),1,0)</f>
        <v>0</v>
      </c>
      <c r="D115" s="3">
        <f>IF(AND(IF('차트 정리 표'!$K$2 = 표메인[[#This Row],[연령대]], 1, 0),IF(COUNT(표장르정리[[#This Row],[CCG]]),1,0)),1,0)</f>
        <v>0</v>
      </c>
      <c r="E115" s="3">
        <f>IF(AND(IF('차트 정리 표'!$K$2 = 표메인[[#This Row],[연령대]], 1, 0),IF(COUNT(표장르정리[[#This Row],[Roguelike]]),1,0)),1,0)</f>
        <v>0</v>
      </c>
      <c r="F115" s="3">
        <f>IF(AND(IF('차트 정리 표'!$K$2 = 표메인[[#This Row],[연령대]], 1, 0),IF(COUNT(표장르정리[[#This Row],[Soulslike]]),1,0)),1,0)</f>
        <v>0</v>
      </c>
      <c r="G115" s="3">
        <f>IF(AND(IF('차트 정리 표'!$K$2 = 표메인[[#This Row],[연령대]], 1, 0),IF(COUNT(표장르정리[[#This Row],[Rhythm]]),1,0)),1,0)</f>
        <v>0</v>
      </c>
      <c r="H115" s="3">
        <f>IF(AND(IF('차트 정리 표'!$K$2 = 표메인[[#This Row],[연령대]], 1, 0),IF(COUNT(표장르정리[[#This Row],[Racing]]),1,0)),1,0)</f>
        <v>0</v>
      </c>
      <c r="I115" s="3">
        <f>IF(AND(IF('차트 정리 표'!$K$2 = 표메인[[#This Row],[연령대]], 1, 0),IF(COUNT(표장르정리[[#This Row],[Sport]]),1,0)),1,0)</f>
        <v>0</v>
      </c>
      <c r="J115" s="3">
        <f>IF(AND(IF('차트 정리 표'!$K$2 = 표메인[[#This Row],[연령대]], 1, 0),IF(COUNT(표장르정리[[#This Row],[Stealth]]),1,0)),1,0)</f>
        <v>0</v>
      </c>
      <c r="K115" s="3">
        <f>IF(AND(IF('차트 정리 표'!$K$2 = 표메인[[#This Row],[연령대]], 1, 0),IF(COUNT(표장르정리[[#This Row],[Strategy]]),1,0)),1,0)</f>
        <v>0</v>
      </c>
      <c r="L115" s="3">
        <f>IF(AND(IF('차트 정리 표'!$K$2 = 표메인[[#This Row],[연령대]], 1, 0),IF(COUNT(표장르정리[[#This Row],[Puzzle]]),1,0)),1,0)</f>
        <v>0</v>
      </c>
      <c r="M115" s="3">
        <f>IF(AND(IF('차트 정리 표'!$K$2 = 표메인[[#This Row],[연령대]], 1, 0),IF(COUNT(표장르정리[[#This Row],[Board]]),1,0)),1,0)</f>
        <v>0</v>
      </c>
      <c r="N115" s="3">
        <f>IF(AND(IF('차트 정리 표'!$K$2 = 표메인[[#This Row],[연령대]], 1, 0),IF(COUNT(표장르정리[[#This Row],[Arcade]]),1,0)),1,0)</f>
        <v>0</v>
      </c>
      <c r="O115" s="3">
        <f>IF(AND(IF('차트 정리 표'!$K$2 = 표메인[[#This Row],[연령대]], 1, 0),IF(COUNT(표장르정리[[#This Row],[Simulation]]),1,0)),1,0)</f>
        <v>0</v>
      </c>
      <c r="P115" s="34">
        <f>IF(AND(IF('차트 정리 표'!$K$19 = 표메인[[#This Row],[연령대]], 1, 0),IF('차트 정리 표'!$J$20=표메인[[#This Row],[타격감
시각적 효과]],1,0)),1,0)</f>
        <v>0</v>
      </c>
      <c r="Q115" s="34">
        <f>IF(AND(IF('차트 정리 표'!$K$19 = 표메인[[#This Row],[연령대]], 1, 0),IF('차트 정리 표'!$J$21=표메인[[#This Row],[타격감
시각적 효과]],1,0)),1,0)</f>
        <v>0</v>
      </c>
      <c r="R115" s="34">
        <f>IF(AND(IF('차트 정리 표'!$K$19 = 표메인[[#This Row],[연령대]], 1, 0),IF('차트 정리 표'!$J$22=표메인[[#This Row],[타격감
시각적 효과]],1,0)),1,0)</f>
        <v>0</v>
      </c>
      <c r="S115" s="34">
        <f>IF(AND(IF('차트 정리 표'!$K$19 = 표메인[[#This Row],[연령대]], 1, 0),IF('차트 정리 표'!$J$23=표메인[[#This Row],[타격감
시각적 효과]],1,0)),1,0)</f>
        <v>0</v>
      </c>
      <c r="T115" s="34">
        <f>IF(AND(IF('차트 정리 표'!$K$25 = 표메인[[#This Row],[연령대]], 1, 0),IF('차트 정리 표'!$J$26=표메인[게임몰입도
청각적 효과],1,0)),1,0)</f>
        <v>0</v>
      </c>
      <c r="U115" s="34">
        <f>IF(AND(IF('차트 정리 표'!$K$25 = 표메인[[#This Row],[연령대]], 1, 0),IF('차트 정리 표'!$J$27=표메인[게임몰입도
청각적 효과],1,0)),1,0)</f>
        <v>0</v>
      </c>
      <c r="V115" s="34">
        <f>IF(AND(IF('차트 정리 표'!$K$25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표'!$K$2 = 표메인[[#This Row],[연령대]], 1, 0),IF(COUNT(표장르정리[[#This Row],[RPG]]),1,0)), 1, 0)</f>
        <v>0</v>
      </c>
      <c r="B116" s="3">
        <f>IF(AND(IF('차트 정리 표'!$K$2 = 표메인[[#This Row],[연령대]], 1, 0),IF(COUNT(표장르정리[[#This Row],[AOS]]),1,0)),1,0)</f>
        <v>0</v>
      </c>
      <c r="C116" s="3">
        <f>IF(AND(IF('차트 정리 표'!$K$2 = 표메인[[#This Row],[연령대]], 1, 0),IF(COUNT(표장르정리[[#This Row],[FPS]]),1,0)),1,0)</f>
        <v>0</v>
      </c>
      <c r="D116" s="3">
        <f>IF(AND(IF('차트 정리 표'!$K$2 = 표메인[[#This Row],[연령대]], 1, 0),IF(COUNT(표장르정리[[#This Row],[CCG]]),1,0)),1,0)</f>
        <v>0</v>
      </c>
      <c r="E116" s="3">
        <f>IF(AND(IF('차트 정리 표'!$K$2 = 표메인[[#This Row],[연령대]], 1, 0),IF(COUNT(표장르정리[[#This Row],[Roguelike]]),1,0)),1,0)</f>
        <v>0</v>
      </c>
      <c r="F116" s="3">
        <f>IF(AND(IF('차트 정리 표'!$K$2 = 표메인[[#This Row],[연령대]], 1, 0),IF(COUNT(표장르정리[[#This Row],[Soulslike]]),1,0)),1,0)</f>
        <v>0</v>
      </c>
      <c r="G116" s="3">
        <f>IF(AND(IF('차트 정리 표'!$K$2 = 표메인[[#This Row],[연령대]], 1, 0),IF(COUNT(표장르정리[[#This Row],[Rhythm]]),1,0)),1,0)</f>
        <v>0</v>
      </c>
      <c r="H116" s="3">
        <f>IF(AND(IF('차트 정리 표'!$K$2 = 표메인[[#This Row],[연령대]], 1, 0),IF(COUNT(표장르정리[[#This Row],[Racing]]),1,0)),1,0)</f>
        <v>0</v>
      </c>
      <c r="I116" s="3">
        <f>IF(AND(IF('차트 정리 표'!$K$2 = 표메인[[#This Row],[연령대]], 1, 0),IF(COUNT(표장르정리[[#This Row],[Sport]]),1,0)),1,0)</f>
        <v>0</v>
      </c>
      <c r="J116" s="3">
        <f>IF(AND(IF('차트 정리 표'!$K$2 = 표메인[[#This Row],[연령대]], 1, 0),IF(COUNT(표장르정리[[#This Row],[Stealth]]),1,0)),1,0)</f>
        <v>0</v>
      </c>
      <c r="K116" s="3">
        <f>IF(AND(IF('차트 정리 표'!$K$2 = 표메인[[#This Row],[연령대]], 1, 0),IF(COUNT(표장르정리[[#This Row],[Strategy]]),1,0)),1,0)</f>
        <v>0</v>
      </c>
      <c r="L116" s="3">
        <f>IF(AND(IF('차트 정리 표'!$K$2 = 표메인[[#This Row],[연령대]], 1, 0),IF(COUNT(표장르정리[[#This Row],[Puzzle]]),1,0)),1,0)</f>
        <v>0</v>
      </c>
      <c r="M116" s="3">
        <f>IF(AND(IF('차트 정리 표'!$K$2 = 표메인[[#This Row],[연령대]], 1, 0),IF(COUNT(표장르정리[[#This Row],[Board]]),1,0)),1,0)</f>
        <v>0</v>
      </c>
      <c r="N116" s="3">
        <f>IF(AND(IF('차트 정리 표'!$K$2 = 표메인[[#This Row],[연령대]], 1, 0),IF(COUNT(표장르정리[[#This Row],[Arcade]]),1,0)),1,0)</f>
        <v>0</v>
      </c>
      <c r="O116" s="3">
        <f>IF(AND(IF('차트 정리 표'!$K$2 = 표메인[[#This Row],[연령대]], 1, 0),IF(COUNT(표장르정리[[#This Row],[Simulation]]),1,0)),1,0)</f>
        <v>0</v>
      </c>
      <c r="P116" s="34">
        <f>IF(AND(IF('차트 정리 표'!$K$19 = 표메인[[#This Row],[연령대]], 1, 0),IF('차트 정리 표'!$J$20=표메인[[#This Row],[타격감
시각적 효과]],1,0)),1,0)</f>
        <v>0</v>
      </c>
      <c r="Q116" s="34">
        <f>IF(AND(IF('차트 정리 표'!$K$19 = 표메인[[#This Row],[연령대]], 1, 0),IF('차트 정리 표'!$J$21=표메인[[#This Row],[타격감
시각적 효과]],1,0)),1,0)</f>
        <v>0</v>
      </c>
      <c r="R116" s="34">
        <f>IF(AND(IF('차트 정리 표'!$K$19 = 표메인[[#This Row],[연령대]], 1, 0),IF('차트 정리 표'!$J$22=표메인[[#This Row],[타격감
시각적 효과]],1,0)),1,0)</f>
        <v>0</v>
      </c>
      <c r="S116" s="34">
        <f>IF(AND(IF('차트 정리 표'!$K$19 = 표메인[[#This Row],[연령대]], 1, 0),IF('차트 정리 표'!$J$23=표메인[[#This Row],[타격감
시각적 효과]],1,0)),1,0)</f>
        <v>0</v>
      </c>
      <c r="T116" s="34">
        <f>IF(AND(IF('차트 정리 표'!$K$25 = 표메인[[#This Row],[연령대]], 1, 0),IF('차트 정리 표'!$J$26=표메인[게임몰입도
청각적 효과],1,0)),1,0)</f>
        <v>0</v>
      </c>
      <c r="U116" s="34">
        <f>IF(AND(IF('차트 정리 표'!$K$25 = 표메인[[#This Row],[연령대]], 1, 0),IF('차트 정리 표'!$J$27=표메인[게임몰입도
청각적 효과],1,0)),1,0)</f>
        <v>0</v>
      </c>
      <c r="V116" s="34">
        <f>IF(AND(IF('차트 정리 표'!$K$25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표'!$K$2 = 표메인[[#This Row],[연령대]], 1, 0),IF(COUNT(표장르정리[[#This Row],[RPG]]),1,0)), 1, 0)</f>
        <v>0</v>
      </c>
      <c r="B117" s="3">
        <f>IF(AND(IF('차트 정리 표'!$K$2 = 표메인[[#This Row],[연령대]], 1, 0),IF(COUNT(표장르정리[[#This Row],[AOS]]),1,0)),1,0)</f>
        <v>0</v>
      </c>
      <c r="C117" s="3">
        <f>IF(AND(IF('차트 정리 표'!$K$2 = 표메인[[#This Row],[연령대]], 1, 0),IF(COUNT(표장르정리[[#This Row],[FPS]]),1,0)),1,0)</f>
        <v>0</v>
      </c>
      <c r="D117" s="3">
        <f>IF(AND(IF('차트 정리 표'!$K$2 = 표메인[[#This Row],[연령대]], 1, 0),IF(COUNT(표장르정리[[#This Row],[CCG]]),1,0)),1,0)</f>
        <v>0</v>
      </c>
      <c r="E117" s="3">
        <f>IF(AND(IF('차트 정리 표'!$K$2 = 표메인[[#This Row],[연령대]], 1, 0),IF(COUNT(표장르정리[[#This Row],[Roguelike]]),1,0)),1,0)</f>
        <v>0</v>
      </c>
      <c r="F117" s="3">
        <f>IF(AND(IF('차트 정리 표'!$K$2 = 표메인[[#This Row],[연령대]], 1, 0),IF(COUNT(표장르정리[[#This Row],[Soulslike]]),1,0)),1,0)</f>
        <v>0</v>
      </c>
      <c r="G117" s="3">
        <f>IF(AND(IF('차트 정리 표'!$K$2 = 표메인[[#This Row],[연령대]], 1, 0),IF(COUNT(표장르정리[[#This Row],[Rhythm]]),1,0)),1,0)</f>
        <v>0</v>
      </c>
      <c r="H117" s="3">
        <f>IF(AND(IF('차트 정리 표'!$K$2 = 표메인[[#This Row],[연령대]], 1, 0),IF(COUNT(표장르정리[[#This Row],[Racing]]),1,0)),1,0)</f>
        <v>0</v>
      </c>
      <c r="I117" s="3">
        <f>IF(AND(IF('차트 정리 표'!$K$2 = 표메인[[#This Row],[연령대]], 1, 0),IF(COUNT(표장르정리[[#This Row],[Sport]]),1,0)),1,0)</f>
        <v>0</v>
      </c>
      <c r="J117" s="3">
        <f>IF(AND(IF('차트 정리 표'!$K$2 = 표메인[[#This Row],[연령대]], 1, 0),IF(COUNT(표장르정리[[#This Row],[Stealth]]),1,0)),1,0)</f>
        <v>0</v>
      </c>
      <c r="K117" s="3">
        <f>IF(AND(IF('차트 정리 표'!$K$2 = 표메인[[#This Row],[연령대]], 1, 0),IF(COUNT(표장르정리[[#This Row],[Strategy]]),1,0)),1,0)</f>
        <v>0</v>
      </c>
      <c r="L117" s="3">
        <f>IF(AND(IF('차트 정리 표'!$K$2 = 표메인[[#This Row],[연령대]], 1, 0),IF(COUNT(표장르정리[[#This Row],[Puzzle]]),1,0)),1,0)</f>
        <v>0</v>
      </c>
      <c r="M117" s="3">
        <f>IF(AND(IF('차트 정리 표'!$K$2 = 표메인[[#This Row],[연령대]], 1, 0),IF(COUNT(표장르정리[[#This Row],[Board]]),1,0)),1,0)</f>
        <v>0</v>
      </c>
      <c r="N117" s="3">
        <f>IF(AND(IF('차트 정리 표'!$K$2 = 표메인[[#This Row],[연령대]], 1, 0),IF(COUNT(표장르정리[[#This Row],[Arcade]]),1,0)),1,0)</f>
        <v>0</v>
      </c>
      <c r="O117" s="3">
        <f>IF(AND(IF('차트 정리 표'!$K$2 = 표메인[[#This Row],[연령대]], 1, 0),IF(COUNT(표장르정리[[#This Row],[Simulation]]),1,0)),1,0)</f>
        <v>0</v>
      </c>
      <c r="P117" s="34">
        <f>IF(AND(IF('차트 정리 표'!$K$19 = 표메인[[#This Row],[연령대]], 1, 0),IF('차트 정리 표'!$J$20=표메인[[#This Row],[타격감
시각적 효과]],1,0)),1,0)</f>
        <v>0</v>
      </c>
      <c r="Q117" s="34">
        <f>IF(AND(IF('차트 정리 표'!$K$19 = 표메인[[#This Row],[연령대]], 1, 0),IF('차트 정리 표'!$J$21=표메인[[#This Row],[타격감
시각적 효과]],1,0)),1,0)</f>
        <v>0</v>
      </c>
      <c r="R117" s="34">
        <f>IF(AND(IF('차트 정리 표'!$K$19 = 표메인[[#This Row],[연령대]], 1, 0),IF('차트 정리 표'!$J$22=표메인[[#This Row],[타격감
시각적 효과]],1,0)),1,0)</f>
        <v>0</v>
      </c>
      <c r="S117" s="34">
        <f>IF(AND(IF('차트 정리 표'!$K$19 = 표메인[[#This Row],[연령대]], 1, 0),IF('차트 정리 표'!$J$23=표메인[[#This Row],[타격감
시각적 효과]],1,0)),1,0)</f>
        <v>0</v>
      </c>
      <c r="T117" s="34">
        <f>IF(AND(IF('차트 정리 표'!$K$25 = 표메인[[#This Row],[연령대]], 1, 0),IF('차트 정리 표'!$J$26=표메인[게임몰입도
청각적 효과],1,0)),1,0)</f>
        <v>0</v>
      </c>
      <c r="U117" s="34">
        <f>IF(AND(IF('차트 정리 표'!$K$25 = 표메인[[#This Row],[연령대]], 1, 0),IF('차트 정리 표'!$J$27=표메인[게임몰입도
청각적 효과],1,0)),1,0)</f>
        <v>0</v>
      </c>
      <c r="V117" s="34">
        <f>IF(AND(IF('차트 정리 표'!$K$25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표'!$K$2 = 표메인[[#This Row],[연령대]], 1, 0),IF(COUNT(표장르정리[[#This Row],[RPG]]),1,0)), 1, 0)</f>
        <v>0</v>
      </c>
      <c r="B118" s="3">
        <f>IF(AND(IF('차트 정리 표'!$K$2 = 표메인[[#This Row],[연령대]], 1, 0),IF(COUNT(표장르정리[[#This Row],[AOS]]),1,0)),1,0)</f>
        <v>0</v>
      </c>
      <c r="C118" s="3">
        <f>IF(AND(IF('차트 정리 표'!$K$2 = 표메인[[#This Row],[연령대]], 1, 0),IF(COUNT(표장르정리[[#This Row],[FPS]]),1,0)),1,0)</f>
        <v>0</v>
      </c>
      <c r="D118" s="3">
        <f>IF(AND(IF('차트 정리 표'!$K$2 = 표메인[[#This Row],[연령대]], 1, 0),IF(COUNT(표장르정리[[#This Row],[CCG]]),1,0)),1,0)</f>
        <v>0</v>
      </c>
      <c r="E118" s="3">
        <f>IF(AND(IF('차트 정리 표'!$K$2 = 표메인[[#This Row],[연령대]], 1, 0),IF(COUNT(표장르정리[[#This Row],[Roguelike]]),1,0)),1,0)</f>
        <v>0</v>
      </c>
      <c r="F118" s="3">
        <f>IF(AND(IF('차트 정리 표'!$K$2 = 표메인[[#This Row],[연령대]], 1, 0),IF(COUNT(표장르정리[[#This Row],[Soulslike]]),1,0)),1,0)</f>
        <v>0</v>
      </c>
      <c r="G118" s="3">
        <f>IF(AND(IF('차트 정리 표'!$K$2 = 표메인[[#This Row],[연령대]], 1, 0),IF(COUNT(표장르정리[[#This Row],[Rhythm]]),1,0)),1,0)</f>
        <v>0</v>
      </c>
      <c r="H118" s="3">
        <f>IF(AND(IF('차트 정리 표'!$K$2 = 표메인[[#This Row],[연령대]], 1, 0),IF(COUNT(표장르정리[[#This Row],[Racing]]),1,0)),1,0)</f>
        <v>0</v>
      </c>
      <c r="I118" s="3">
        <f>IF(AND(IF('차트 정리 표'!$K$2 = 표메인[[#This Row],[연령대]], 1, 0),IF(COUNT(표장르정리[[#This Row],[Sport]]),1,0)),1,0)</f>
        <v>0</v>
      </c>
      <c r="J118" s="3">
        <f>IF(AND(IF('차트 정리 표'!$K$2 = 표메인[[#This Row],[연령대]], 1, 0),IF(COUNT(표장르정리[[#This Row],[Stealth]]),1,0)),1,0)</f>
        <v>0</v>
      </c>
      <c r="K118" s="3">
        <f>IF(AND(IF('차트 정리 표'!$K$2 = 표메인[[#This Row],[연령대]], 1, 0),IF(COUNT(표장르정리[[#This Row],[Strategy]]),1,0)),1,0)</f>
        <v>0</v>
      </c>
      <c r="L118" s="3">
        <f>IF(AND(IF('차트 정리 표'!$K$2 = 표메인[[#This Row],[연령대]], 1, 0),IF(COUNT(표장르정리[[#This Row],[Puzzle]]),1,0)),1,0)</f>
        <v>0</v>
      </c>
      <c r="M118" s="3">
        <f>IF(AND(IF('차트 정리 표'!$K$2 = 표메인[[#This Row],[연령대]], 1, 0),IF(COUNT(표장르정리[[#This Row],[Board]]),1,0)),1,0)</f>
        <v>0</v>
      </c>
      <c r="N118" s="3">
        <f>IF(AND(IF('차트 정리 표'!$K$2 = 표메인[[#This Row],[연령대]], 1, 0),IF(COUNT(표장르정리[[#This Row],[Arcade]]),1,0)),1,0)</f>
        <v>0</v>
      </c>
      <c r="O118" s="3">
        <f>IF(AND(IF('차트 정리 표'!$K$2 = 표메인[[#This Row],[연령대]], 1, 0),IF(COUNT(표장르정리[[#This Row],[Simulation]]),1,0)),1,0)</f>
        <v>0</v>
      </c>
      <c r="P118" s="34">
        <f>IF(AND(IF('차트 정리 표'!$K$19 = 표메인[[#This Row],[연령대]], 1, 0),IF('차트 정리 표'!$J$20=표메인[[#This Row],[타격감
시각적 효과]],1,0)),1,0)</f>
        <v>0</v>
      </c>
      <c r="Q118" s="34">
        <f>IF(AND(IF('차트 정리 표'!$K$19 = 표메인[[#This Row],[연령대]], 1, 0),IF('차트 정리 표'!$J$21=표메인[[#This Row],[타격감
시각적 효과]],1,0)),1,0)</f>
        <v>0</v>
      </c>
      <c r="R118" s="34">
        <f>IF(AND(IF('차트 정리 표'!$K$19 = 표메인[[#This Row],[연령대]], 1, 0),IF('차트 정리 표'!$J$22=표메인[[#This Row],[타격감
시각적 효과]],1,0)),1,0)</f>
        <v>0</v>
      </c>
      <c r="S118" s="34">
        <f>IF(AND(IF('차트 정리 표'!$K$19 = 표메인[[#This Row],[연령대]], 1, 0),IF('차트 정리 표'!$J$23=표메인[[#This Row],[타격감
시각적 효과]],1,0)),1,0)</f>
        <v>0</v>
      </c>
      <c r="T118" s="34">
        <f>IF(AND(IF('차트 정리 표'!$K$25 = 표메인[[#This Row],[연령대]], 1, 0),IF('차트 정리 표'!$J$26=표메인[게임몰입도
청각적 효과],1,0)),1,0)</f>
        <v>0</v>
      </c>
      <c r="U118" s="34">
        <f>IF(AND(IF('차트 정리 표'!$K$25 = 표메인[[#This Row],[연령대]], 1, 0),IF('차트 정리 표'!$J$27=표메인[게임몰입도
청각적 효과],1,0)),1,0)</f>
        <v>0</v>
      </c>
      <c r="V118" s="34">
        <f>IF(AND(IF('차트 정리 표'!$K$25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표'!$K$2 = 표메인[[#This Row],[연령대]], 1, 0),IF(COUNT(표장르정리[[#This Row],[RPG]]),1,0)), 1, 0)</f>
        <v>0</v>
      </c>
      <c r="B119" s="3">
        <f>IF(AND(IF('차트 정리 표'!$K$2 = 표메인[[#This Row],[연령대]], 1, 0),IF(COUNT(표장르정리[[#This Row],[AOS]]),1,0)),1,0)</f>
        <v>0</v>
      </c>
      <c r="C119" s="3">
        <f>IF(AND(IF('차트 정리 표'!$K$2 = 표메인[[#This Row],[연령대]], 1, 0),IF(COUNT(표장르정리[[#This Row],[FPS]]),1,0)),1,0)</f>
        <v>0</v>
      </c>
      <c r="D119" s="3">
        <f>IF(AND(IF('차트 정리 표'!$K$2 = 표메인[[#This Row],[연령대]], 1, 0),IF(COUNT(표장르정리[[#This Row],[CCG]]),1,0)),1,0)</f>
        <v>0</v>
      </c>
      <c r="E119" s="3">
        <f>IF(AND(IF('차트 정리 표'!$K$2 = 표메인[[#This Row],[연령대]], 1, 0),IF(COUNT(표장르정리[[#This Row],[Roguelike]]),1,0)),1,0)</f>
        <v>0</v>
      </c>
      <c r="F119" s="3">
        <f>IF(AND(IF('차트 정리 표'!$K$2 = 표메인[[#This Row],[연령대]], 1, 0),IF(COUNT(표장르정리[[#This Row],[Soulslike]]),1,0)),1,0)</f>
        <v>0</v>
      </c>
      <c r="G119" s="3">
        <f>IF(AND(IF('차트 정리 표'!$K$2 = 표메인[[#This Row],[연령대]], 1, 0),IF(COUNT(표장르정리[[#This Row],[Rhythm]]),1,0)),1,0)</f>
        <v>0</v>
      </c>
      <c r="H119" s="3">
        <f>IF(AND(IF('차트 정리 표'!$K$2 = 표메인[[#This Row],[연령대]], 1, 0),IF(COUNT(표장르정리[[#This Row],[Racing]]),1,0)),1,0)</f>
        <v>0</v>
      </c>
      <c r="I119" s="3">
        <f>IF(AND(IF('차트 정리 표'!$K$2 = 표메인[[#This Row],[연령대]], 1, 0),IF(COUNT(표장르정리[[#This Row],[Sport]]),1,0)),1,0)</f>
        <v>0</v>
      </c>
      <c r="J119" s="3">
        <f>IF(AND(IF('차트 정리 표'!$K$2 = 표메인[[#This Row],[연령대]], 1, 0),IF(COUNT(표장르정리[[#This Row],[Stealth]]),1,0)),1,0)</f>
        <v>0</v>
      </c>
      <c r="K119" s="3">
        <f>IF(AND(IF('차트 정리 표'!$K$2 = 표메인[[#This Row],[연령대]], 1, 0),IF(COUNT(표장르정리[[#This Row],[Strategy]]),1,0)),1,0)</f>
        <v>0</v>
      </c>
      <c r="L119" s="3">
        <f>IF(AND(IF('차트 정리 표'!$K$2 = 표메인[[#This Row],[연령대]], 1, 0),IF(COUNT(표장르정리[[#This Row],[Puzzle]]),1,0)),1,0)</f>
        <v>0</v>
      </c>
      <c r="M119" s="3">
        <f>IF(AND(IF('차트 정리 표'!$K$2 = 표메인[[#This Row],[연령대]], 1, 0),IF(COUNT(표장르정리[[#This Row],[Board]]),1,0)),1,0)</f>
        <v>0</v>
      </c>
      <c r="N119" s="3">
        <f>IF(AND(IF('차트 정리 표'!$K$2 = 표메인[[#This Row],[연령대]], 1, 0),IF(COUNT(표장르정리[[#This Row],[Arcade]]),1,0)),1,0)</f>
        <v>0</v>
      </c>
      <c r="O119" s="3">
        <f>IF(AND(IF('차트 정리 표'!$K$2 = 표메인[[#This Row],[연령대]], 1, 0),IF(COUNT(표장르정리[[#This Row],[Simulation]]),1,0)),1,0)</f>
        <v>0</v>
      </c>
      <c r="P119" s="34">
        <f>IF(AND(IF('차트 정리 표'!$K$19 = 표메인[[#This Row],[연령대]], 1, 0),IF('차트 정리 표'!$J$20=표메인[[#This Row],[타격감
시각적 효과]],1,0)),1,0)</f>
        <v>0</v>
      </c>
      <c r="Q119" s="34">
        <f>IF(AND(IF('차트 정리 표'!$K$19 = 표메인[[#This Row],[연령대]], 1, 0),IF('차트 정리 표'!$J$21=표메인[[#This Row],[타격감
시각적 효과]],1,0)),1,0)</f>
        <v>0</v>
      </c>
      <c r="R119" s="34">
        <f>IF(AND(IF('차트 정리 표'!$K$19 = 표메인[[#This Row],[연령대]], 1, 0),IF('차트 정리 표'!$J$22=표메인[[#This Row],[타격감
시각적 효과]],1,0)),1,0)</f>
        <v>0</v>
      </c>
      <c r="S119" s="34">
        <f>IF(AND(IF('차트 정리 표'!$K$19 = 표메인[[#This Row],[연령대]], 1, 0),IF('차트 정리 표'!$J$23=표메인[[#This Row],[타격감
시각적 효과]],1,0)),1,0)</f>
        <v>0</v>
      </c>
      <c r="T119" s="34">
        <f>IF(AND(IF('차트 정리 표'!$K$25 = 표메인[[#This Row],[연령대]], 1, 0),IF('차트 정리 표'!$J$26=표메인[게임몰입도
청각적 효과],1,0)),1,0)</f>
        <v>0</v>
      </c>
      <c r="U119" s="34">
        <f>IF(AND(IF('차트 정리 표'!$K$25 = 표메인[[#This Row],[연령대]], 1, 0),IF('차트 정리 표'!$J$27=표메인[게임몰입도
청각적 효과],1,0)),1,0)</f>
        <v>0</v>
      </c>
      <c r="V119" s="34">
        <f>IF(AND(IF('차트 정리 표'!$K$25 = 표메인[[#This Row],[연령대]], 1, 0),IF('차트 정리 표'!$J$28=표메인[게임몰입도
청각적 효과],1,0)),1,0)</f>
        <v>0</v>
      </c>
    </row>
    <row r="120" spans="1:22" x14ac:dyDescent="0.3">
      <c r="A120" s="3">
        <f>IF(AND(IF('차트 정리 표'!$K$2 = 표메인[[#This Row],[연령대]], 1, 0),IF(COUNT(표장르정리[[#This Row],[RPG]]),1,0)), 1, 0)</f>
        <v>0</v>
      </c>
      <c r="B120" s="3">
        <f>IF(AND(IF('차트 정리 표'!$K$2 = 표메인[[#This Row],[연령대]], 1, 0),IF(COUNT(표장르정리[[#This Row],[AOS]]),1,0)),1,0)</f>
        <v>0</v>
      </c>
      <c r="C120" s="3">
        <f>IF(AND(IF('차트 정리 표'!$K$2 = 표메인[[#This Row],[연령대]], 1, 0),IF(COUNT(표장르정리[[#This Row],[FPS]]),1,0)),1,0)</f>
        <v>0</v>
      </c>
      <c r="D120" s="3">
        <f>IF(AND(IF('차트 정리 표'!$K$2 = 표메인[[#This Row],[연령대]], 1, 0),IF(COUNT(표장르정리[[#This Row],[CCG]]),1,0)),1,0)</f>
        <v>0</v>
      </c>
      <c r="E120" s="3">
        <f>IF(AND(IF('차트 정리 표'!$K$2 = 표메인[[#This Row],[연령대]], 1, 0),IF(COUNT(표장르정리[[#This Row],[Roguelike]]),1,0)),1,0)</f>
        <v>0</v>
      </c>
      <c r="F120" s="3">
        <f>IF(AND(IF('차트 정리 표'!$K$2 = 표메인[[#This Row],[연령대]], 1, 0),IF(COUNT(표장르정리[[#This Row],[Soulslike]]),1,0)),1,0)</f>
        <v>0</v>
      </c>
      <c r="G120" s="3">
        <f>IF(AND(IF('차트 정리 표'!$K$2 = 표메인[[#This Row],[연령대]], 1, 0),IF(COUNT(표장르정리[[#This Row],[Rhythm]]),1,0)),1,0)</f>
        <v>0</v>
      </c>
      <c r="H120" s="3">
        <f>IF(AND(IF('차트 정리 표'!$K$2 = 표메인[[#This Row],[연령대]], 1, 0),IF(COUNT(표장르정리[[#This Row],[Racing]]),1,0)),1,0)</f>
        <v>0</v>
      </c>
      <c r="I120" s="3">
        <f>IF(AND(IF('차트 정리 표'!$K$2 = 표메인[[#This Row],[연령대]], 1, 0),IF(COUNT(표장르정리[[#This Row],[Sport]]),1,0)),1,0)</f>
        <v>0</v>
      </c>
      <c r="J120" s="3">
        <f>IF(AND(IF('차트 정리 표'!$K$2 = 표메인[[#This Row],[연령대]], 1, 0),IF(COUNT(표장르정리[[#This Row],[Stealth]]),1,0)),1,0)</f>
        <v>0</v>
      </c>
      <c r="K120" s="3">
        <f>IF(AND(IF('차트 정리 표'!$K$2 = 표메인[[#This Row],[연령대]], 1, 0),IF(COUNT(표장르정리[[#This Row],[Strategy]]),1,0)),1,0)</f>
        <v>0</v>
      </c>
      <c r="L120" s="3">
        <f>IF(AND(IF('차트 정리 표'!$K$2 = 표메인[[#This Row],[연령대]], 1, 0),IF(COUNT(표장르정리[[#This Row],[Puzzle]]),1,0)),1,0)</f>
        <v>0</v>
      </c>
      <c r="M120" s="3">
        <f>IF(AND(IF('차트 정리 표'!$K$2 = 표메인[[#This Row],[연령대]], 1, 0),IF(COUNT(표장르정리[[#This Row],[Board]]),1,0)),1,0)</f>
        <v>0</v>
      </c>
      <c r="N120" s="3">
        <f>IF(AND(IF('차트 정리 표'!$K$2 = 표메인[[#This Row],[연령대]], 1, 0),IF(COUNT(표장르정리[[#This Row],[Arcade]]),1,0)),1,0)</f>
        <v>0</v>
      </c>
      <c r="O120" s="3">
        <f>IF(AND(IF('차트 정리 표'!$K$2 = 표메인[[#This Row],[연령대]], 1, 0),IF(COUNT(표장르정리[[#This Row],[Simulation]]),1,0)),1,0)</f>
        <v>0</v>
      </c>
      <c r="P120" s="34">
        <f>IF(AND(IF('차트 정리 표'!$K$19 = 표메인[[#This Row],[연령대]], 1, 0),IF('차트 정리 표'!$J$20=표메인[[#This Row],[타격감
시각적 효과]],1,0)),1,0)</f>
        <v>0</v>
      </c>
      <c r="Q120" s="34">
        <f>IF(AND(IF('차트 정리 표'!$K$19 = 표메인[[#This Row],[연령대]], 1, 0),IF('차트 정리 표'!$J$21=표메인[[#This Row],[타격감
시각적 효과]],1,0)),1,0)</f>
        <v>0</v>
      </c>
      <c r="R120" s="34">
        <f>IF(AND(IF('차트 정리 표'!$K$19 = 표메인[[#This Row],[연령대]], 1, 0),IF('차트 정리 표'!$J$22=표메인[[#This Row],[타격감
시각적 효과]],1,0)),1,0)</f>
        <v>0</v>
      </c>
      <c r="S120" s="34">
        <f>IF(AND(IF('차트 정리 표'!$K$19 = 표메인[[#This Row],[연령대]], 1, 0),IF('차트 정리 표'!$J$23=표메인[[#This Row],[타격감
시각적 효과]],1,0)),1,0)</f>
        <v>0</v>
      </c>
      <c r="T120" s="34">
        <f>IF(AND(IF('차트 정리 표'!$K$25 = 표메인[[#This Row],[연령대]], 1, 0),IF('차트 정리 표'!$J$26=표메인[게임몰입도
청각적 효과],1,0)),1,0)</f>
        <v>0</v>
      </c>
      <c r="U120" s="34">
        <f>IF(AND(IF('차트 정리 표'!$K$25 = 표메인[[#This Row],[연령대]], 1, 0),IF('차트 정리 표'!$J$27=표메인[게임몰입도
청각적 효과],1,0)),1,0)</f>
        <v>0</v>
      </c>
      <c r="V120" s="34">
        <f>IF(AND(IF('차트 정리 표'!$K$25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표'!$K$2 = 표메인[[#This Row],[연령대]], 1, 0),IF(COUNT(표장르정리[[#This Row],[RPG]]),1,0)), 1, 0)</f>
        <v>0</v>
      </c>
      <c r="B121" s="3">
        <f>IF(AND(IF('차트 정리 표'!$K$2 = 표메인[[#This Row],[연령대]], 1, 0),IF(COUNT(표장르정리[[#This Row],[AOS]]),1,0)),1,0)</f>
        <v>0</v>
      </c>
      <c r="C121" s="3">
        <f>IF(AND(IF('차트 정리 표'!$K$2 = 표메인[[#This Row],[연령대]], 1, 0),IF(COUNT(표장르정리[[#This Row],[FPS]]),1,0)),1,0)</f>
        <v>0</v>
      </c>
      <c r="D121" s="3">
        <f>IF(AND(IF('차트 정리 표'!$K$2 = 표메인[[#This Row],[연령대]], 1, 0),IF(COUNT(표장르정리[[#This Row],[CCG]]),1,0)),1,0)</f>
        <v>0</v>
      </c>
      <c r="E121" s="3">
        <f>IF(AND(IF('차트 정리 표'!$K$2 = 표메인[[#This Row],[연령대]], 1, 0),IF(COUNT(표장르정리[[#This Row],[Roguelike]]),1,0)),1,0)</f>
        <v>0</v>
      </c>
      <c r="F121" s="3">
        <f>IF(AND(IF('차트 정리 표'!$K$2 = 표메인[[#This Row],[연령대]], 1, 0),IF(COUNT(표장르정리[[#This Row],[Soulslike]]),1,0)),1,0)</f>
        <v>0</v>
      </c>
      <c r="G121" s="3">
        <f>IF(AND(IF('차트 정리 표'!$K$2 = 표메인[[#This Row],[연령대]], 1, 0),IF(COUNT(표장르정리[[#This Row],[Rhythm]]),1,0)),1,0)</f>
        <v>0</v>
      </c>
      <c r="H121" s="3">
        <f>IF(AND(IF('차트 정리 표'!$K$2 = 표메인[[#This Row],[연령대]], 1, 0),IF(COUNT(표장르정리[[#This Row],[Racing]]),1,0)),1,0)</f>
        <v>0</v>
      </c>
      <c r="I121" s="3">
        <f>IF(AND(IF('차트 정리 표'!$K$2 = 표메인[[#This Row],[연령대]], 1, 0),IF(COUNT(표장르정리[[#This Row],[Sport]]),1,0)),1,0)</f>
        <v>0</v>
      </c>
      <c r="J121" s="3">
        <f>IF(AND(IF('차트 정리 표'!$K$2 = 표메인[[#This Row],[연령대]], 1, 0),IF(COUNT(표장르정리[[#This Row],[Stealth]]),1,0)),1,0)</f>
        <v>0</v>
      </c>
      <c r="K121" s="3">
        <f>IF(AND(IF('차트 정리 표'!$K$2 = 표메인[[#This Row],[연령대]], 1, 0),IF(COUNT(표장르정리[[#This Row],[Strategy]]),1,0)),1,0)</f>
        <v>0</v>
      </c>
      <c r="L121" s="3">
        <f>IF(AND(IF('차트 정리 표'!$K$2 = 표메인[[#This Row],[연령대]], 1, 0),IF(COUNT(표장르정리[[#This Row],[Puzzle]]),1,0)),1,0)</f>
        <v>0</v>
      </c>
      <c r="M121" s="3">
        <f>IF(AND(IF('차트 정리 표'!$K$2 = 표메인[[#This Row],[연령대]], 1, 0),IF(COUNT(표장르정리[[#This Row],[Board]]),1,0)),1,0)</f>
        <v>0</v>
      </c>
      <c r="N121" s="3">
        <f>IF(AND(IF('차트 정리 표'!$K$2 = 표메인[[#This Row],[연령대]], 1, 0),IF(COUNT(표장르정리[[#This Row],[Arcade]]),1,0)),1,0)</f>
        <v>0</v>
      </c>
      <c r="O121" s="3">
        <f>IF(AND(IF('차트 정리 표'!$K$2 = 표메인[[#This Row],[연령대]], 1, 0),IF(COUNT(표장르정리[[#This Row],[Simulation]]),1,0)),1,0)</f>
        <v>0</v>
      </c>
      <c r="P121" s="34">
        <f>IF(AND(IF('차트 정리 표'!$K$19 = 표메인[[#This Row],[연령대]], 1, 0),IF('차트 정리 표'!$J$20=표메인[[#This Row],[타격감
시각적 효과]],1,0)),1,0)</f>
        <v>0</v>
      </c>
      <c r="Q121" s="34">
        <f>IF(AND(IF('차트 정리 표'!$K$19 = 표메인[[#This Row],[연령대]], 1, 0),IF('차트 정리 표'!$J$21=표메인[[#This Row],[타격감
시각적 효과]],1,0)),1,0)</f>
        <v>0</v>
      </c>
      <c r="R121" s="34">
        <f>IF(AND(IF('차트 정리 표'!$K$19 = 표메인[[#This Row],[연령대]], 1, 0),IF('차트 정리 표'!$J$22=표메인[[#This Row],[타격감
시각적 효과]],1,0)),1,0)</f>
        <v>0</v>
      </c>
      <c r="S121" s="34">
        <f>IF(AND(IF('차트 정리 표'!$K$19 = 표메인[[#This Row],[연령대]], 1, 0),IF('차트 정리 표'!$J$23=표메인[[#This Row],[타격감
시각적 효과]],1,0)),1,0)</f>
        <v>0</v>
      </c>
      <c r="T121" s="34">
        <f>IF(AND(IF('차트 정리 표'!$K$25 = 표메인[[#This Row],[연령대]], 1, 0),IF('차트 정리 표'!$J$26=표메인[게임몰입도
청각적 효과],1,0)),1,0)</f>
        <v>0</v>
      </c>
      <c r="U121" s="34">
        <f>IF(AND(IF('차트 정리 표'!$K$25 = 표메인[[#This Row],[연령대]], 1, 0),IF('차트 정리 표'!$J$27=표메인[게임몰입도
청각적 효과],1,0)),1,0)</f>
        <v>0</v>
      </c>
      <c r="V121" s="34">
        <f>IF(AND(IF('차트 정리 표'!$K$25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표'!$K$2 = 표메인[[#This Row],[연령대]], 1, 0),IF(COUNT(표장르정리[[#This Row],[RPG]]),1,0)), 1, 0)</f>
        <v>0</v>
      </c>
      <c r="B122" s="3">
        <f>IF(AND(IF('차트 정리 표'!$K$2 = 표메인[[#This Row],[연령대]], 1, 0),IF(COUNT(표장르정리[[#This Row],[AOS]]),1,0)),1,0)</f>
        <v>0</v>
      </c>
      <c r="C122" s="3">
        <f>IF(AND(IF('차트 정리 표'!$K$2 = 표메인[[#This Row],[연령대]], 1, 0),IF(COUNT(표장르정리[[#This Row],[FPS]]),1,0)),1,0)</f>
        <v>0</v>
      </c>
      <c r="D122" s="3">
        <f>IF(AND(IF('차트 정리 표'!$K$2 = 표메인[[#This Row],[연령대]], 1, 0),IF(COUNT(표장르정리[[#This Row],[CCG]]),1,0)),1,0)</f>
        <v>0</v>
      </c>
      <c r="E122" s="3">
        <f>IF(AND(IF('차트 정리 표'!$K$2 = 표메인[[#This Row],[연령대]], 1, 0),IF(COUNT(표장르정리[[#This Row],[Roguelike]]),1,0)),1,0)</f>
        <v>0</v>
      </c>
      <c r="F122" s="3">
        <f>IF(AND(IF('차트 정리 표'!$K$2 = 표메인[[#This Row],[연령대]], 1, 0),IF(COUNT(표장르정리[[#This Row],[Soulslike]]),1,0)),1,0)</f>
        <v>0</v>
      </c>
      <c r="G122" s="3">
        <f>IF(AND(IF('차트 정리 표'!$K$2 = 표메인[[#This Row],[연령대]], 1, 0),IF(COUNT(표장르정리[[#This Row],[Rhythm]]),1,0)),1,0)</f>
        <v>0</v>
      </c>
      <c r="H122" s="3">
        <f>IF(AND(IF('차트 정리 표'!$K$2 = 표메인[[#This Row],[연령대]], 1, 0),IF(COUNT(표장르정리[[#This Row],[Racing]]),1,0)),1,0)</f>
        <v>0</v>
      </c>
      <c r="I122" s="3">
        <f>IF(AND(IF('차트 정리 표'!$K$2 = 표메인[[#This Row],[연령대]], 1, 0),IF(COUNT(표장르정리[[#This Row],[Sport]]),1,0)),1,0)</f>
        <v>0</v>
      </c>
      <c r="J122" s="3">
        <f>IF(AND(IF('차트 정리 표'!$K$2 = 표메인[[#This Row],[연령대]], 1, 0),IF(COUNT(표장르정리[[#This Row],[Stealth]]),1,0)),1,0)</f>
        <v>0</v>
      </c>
      <c r="K122" s="3">
        <f>IF(AND(IF('차트 정리 표'!$K$2 = 표메인[[#This Row],[연령대]], 1, 0),IF(COUNT(표장르정리[[#This Row],[Strategy]]),1,0)),1,0)</f>
        <v>0</v>
      </c>
      <c r="L122" s="3">
        <f>IF(AND(IF('차트 정리 표'!$K$2 = 표메인[[#This Row],[연령대]], 1, 0),IF(COUNT(표장르정리[[#This Row],[Puzzle]]),1,0)),1,0)</f>
        <v>0</v>
      </c>
      <c r="M122" s="3">
        <f>IF(AND(IF('차트 정리 표'!$K$2 = 표메인[[#This Row],[연령대]], 1, 0),IF(COUNT(표장르정리[[#This Row],[Board]]),1,0)),1,0)</f>
        <v>0</v>
      </c>
      <c r="N122" s="3">
        <f>IF(AND(IF('차트 정리 표'!$K$2 = 표메인[[#This Row],[연령대]], 1, 0),IF(COUNT(표장르정리[[#This Row],[Arcade]]),1,0)),1,0)</f>
        <v>0</v>
      </c>
      <c r="O122" s="3">
        <f>IF(AND(IF('차트 정리 표'!$K$2 = 표메인[[#This Row],[연령대]], 1, 0),IF(COUNT(표장르정리[[#This Row],[Simulation]]),1,0)),1,0)</f>
        <v>0</v>
      </c>
      <c r="P122" s="34">
        <f>IF(AND(IF('차트 정리 표'!$K$19 = 표메인[[#This Row],[연령대]], 1, 0),IF('차트 정리 표'!$J$20=표메인[[#This Row],[타격감
시각적 효과]],1,0)),1,0)</f>
        <v>0</v>
      </c>
      <c r="Q122" s="34">
        <f>IF(AND(IF('차트 정리 표'!$K$19 = 표메인[[#This Row],[연령대]], 1, 0),IF('차트 정리 표'!$J$21=표메인[[#This Row],[타격감
시각적 효과]],1,0)),1,0)</f>
        <v>0</v>
      </c>
      <c r="R122" s="34">
        <f>IF(AND(IF('차트 정리 표'!$K$19 = 표메인[[#This Row],[연령대]], 1, 0),IF('차트 정리 표'!$J$22=표메인[[#This Row],[타격감
시각적 효과]],1,0)),1,0)</f>
        <v>0</v>
      </c>
      <c r="S122" s="34">
        <f>IF(AND(IF('차트 정리 표'!$K$19 = 표메인[[#This Row],[연령대]], 1, 0),IF('차트 정리 표'!$J$23=표메인[[#This Row],[타격감
시각적 효과]],1,0)),1,0)</f>
        <v>0</v>
      </c>
      <c r="T122" s="34">
        <f>IF(AND(IF('차트 정리 표'!$K$25 = 표메인[[#This Row],[연령대]], 1, 0),IF('차트 정리 표'!$J$26=표메인[게임몰입도
청각적 효과],1,0)),1,0)</f>
        <v>0</v>
      </c>
      <c r="U122" s="34">
        <f>IF(AND(IF('차트 정리 표'!$K$25 = 표메인[[#This Row],[연령대]], 1, 0),IF('차트 정리 표'!$J$27=표메인[게임몰입도
청각적 효과],1,0)),1,0)</f>
        <v>0</v>
      </c>
      <c r="V122" s="34">
        <f>IF(AND(IF('차트 정리 표'!$K$25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표'!$K$2 = 표메인[[#This Row],[연령대]], 1, 0),IF(COUNT(표장르정리[[#This Row],[RPG]]),1,0)), 1, 0)</f>
        <v>0</v>
      </c>
      <c r="B123" s="3">
        <f>IF(AND(IF('차트 정리 표'!$K$2 = 표메인[[#This Row],[연령대]], 1, 0),IF(COUNT(표장르정리[[#This Row],[AOS]]),1,0)),1,0)</f>
        <v>0</v>
      </c>
      <c r="C123" s="3">
        <f>IF(AND(IF('차트 정리 표'!$K$2 = 표메인[[#This Row],[연령대]], 1, 0),IF(COUNT(표장르정리[[#This Row],[FPS]]),1,0)),1,0)</f>
        <v>0</v>
      </c>
      <c r="D123" s="3">
        <f>IF(AND(IF('차트 정리 표'!$K$2 = 표메인[[#This Row],[연령대]], 1, 0),IF(COUNT(표장르정리[[#This Row],[CCG]]),1,0)),1,0)</f>
        <v>0</v>
      </c>
      <c r="E123" s="3">
        <f>IF(AND(IF('차트 정리 표'!$K$2 = 표메인[[#This Row],[연령대]], 1, 0),IF(COUNT(표장르정리[[#This Row],[Roguelike]]),1,0)),1,0)</f>
        <v>0</v>
      </c>
      <c r="F123" s="3">
        <f>IF(AND(IF('차트 정리 표'!$K$2 = 표메인[[#This Row],[연령대]], 1, 0),IF(COUNT(표장르정리[[#This Row],[Soulslike]]),1,0)),1,0)</f>
        <v>0</v>
      </c>
      <c r="G123" s="3">
        <f>IF(AND(IF('차트 정리 표'!$K$2 = 표메인[[#This Row],[연령대]], 1, 0),IF(COUNT(표장르정리[[#This Row],[Rhythm]]),1,0)),1,0)</f>
        <v>0</v>
      </c>
      <c r="H123" s="3">
        <f>IF(AND(IF('차트 정리 표'!$K$2 = 표메인[[#This Row],[연령대]], 1, 0),IF(COUNT(표장르정리[[#This Row],[Racing]]),1,0)),1,0)</f>
        <v>0</v>
      </c>
      <c r="I123" s="3">
        <f>IF(AND(IF('차트 정리 표'!$K$2 = 표메인[[#This Row],[연령대]], 1, 0),IF(COUNT(표장르정리[[#This Row],[Sport]]),1,0)),1,0)</f>
        <v>0</v>
      </c>
      <c r="J123" s="3">
        <f>IF(AND(IF('차트 정리 표'!$K$2 = 표메인[[#This Row],[연령대]], 1, 0),IF(COUNT(표장르정리[[#This Row],[Stealth]]),1,0)),1,0)</f>
        <v>0</v>
      </c>
      <c r="K123" s="3">
        <f>IF(AND(IF('차트 정리 표'!$K$2 = 표메인[[#This Row],[연령대]], 1, 0),IF(COUNT(표장르정리[[#This Row],[Strategy]]),1,0)),1,0)</f>
        <v>0</v>
      </c>
      <c r="L123" s="3">
        <f>IF(AND(IF('차트 정리 표'!$K$2 = 표메인[[#This Row],[연령대]], 1, 0),IF(COUNT(표장르정리[[#This Row],[Puzzle]]),1,0)),1,0)</f>
        <v>0</v>
      </c>
      <c r="M123" s="3">
        <f>IF(AND(IF('차트 정리 표'!$K$2 = 표메인[[#This Row],[연령대]], 1, 0),IF(COUNT(표장르정리[[#This Row],[Board]]),1,0)),1,0)</f>
        <v>0</v>
      </c>
      <c r="N123" s="3">
        <f>IF(AND(IF('차트 정리 표'!$K$2 = 표메인[[#This Row],[연령대]], 1, 0),IF(COUNT(표장르정리[[#This Row],[Arcade]]),1,0)),1,0)</f>
        <v>0</v>
      </c>
      <c r="O123" s="3">
        <f>IF(AND(IF('차트 정리 표'!$K$2 = 표메인[[#This Row],[연령대]], 1, 0),IF(COUNT(표장르정리[[#This Row],[Simulation]]),1,0)),1,0)</f>
        <v>0</v>
      </c>
      <c r="P123" s="34">
        <f>IF(AND(IF('차트 정리 표'!$K$19 = 표메인[[#This Row],[연령대]], 1, 0),IF('차트 정리 표'!$J$20=표메인[[#This Row],[타격감
시각적 효과]],1,0)),1,0)</f>
        <v>0</v>
      </c>
      <c r="Q123" s="34">
        <f>IF(AND(IF('차트 정리 표'!$K$19 = 표메인[[#This Row],[연령대]], 1, 0),IF('차트 정리 표'!$J$21=표메인[[#This Row],[타격감
시각적 효과]],1,0)),1,0)</f>
        <v>0</v>
      </c>
      <c r="R123" s="34">
        <f>IF(AND(IF('차트 정리 표'!$K$19 = 표메인[[#This Row],[연령대]], 1, 0),IF('차트 정리 표'!$J$22=표메인[[#This Row],[타격감
시각적 효과]],1,0)),1,0)</f>
        <v>0</v>
      </c>
      <c r="S123" s="34">
        <f>IF(AND(IF('차트 정리 표'!$K$19 = 표메인[[#This Row],[연령대]], 1, 0),IF('차트 정리 표'!$J$23=표메인[[#This Row],[타격감
시각적 효과]],1,0)),1,0)</f>
        <v>0</v>
      </c>
      <c r="T123" s="34">
        <f>IF(AND(IF('차트 정리 표'!$K$25 = 표메인[[#This Row],[연령대]], 1, 0),IF('차트 정리 표'!$J$26=표메인[게임몰입도
청각적 효과],1,0)),1,0)</f>
        <v>0</v>
      </c>
      <c r="U123" s="34">
        <f>IF(AND(IF('차트 정리 표'!$K$25 = 표메인[[#This Row],[연령대]], 1, 0),IF('차트 정리 표'!$J$27=표메인[게임몰입도
청각적 효과],1,0)),1,0)</f>
        <v>0</v>
      </c>
      <c r="V123" s="34">
        <f>IF(AND(IF('차트 정리 표'!$K$25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표'!$K$2 = 표메인[[#This Row],[연령대]], 1, 0),IF(COUNT(표장르정리[[#This Row],[RPG]]),1,0)), 1, 0)</f>
        <v>0</v>
      </c>
      <c r="B124" s="3">
        <f>IF(AND(IF('차트 정리 표'!$K$2 = 표메인[[#This Row],[연령대]], 1, 0),IF(COUNT(표장르정리[[#This Row],[AOS]]),1,0)),1,0)</f>
        <v>0</v>
      </c>
      <c r="C124" s="3">
        <f>IF(AND(IF('차트 정리 표'!$K$2 = 표메인[[#This Row],[연령대]], 1, 0),IF(COUNT(표장르정리[[#This Row],[FPS]]),1,0)),1,0)</f>
        <v>0</v>
      </c>
      <c r="D124" s="3">
        <f>IF(AND(IF('차트 정리 표'!$K$2 = 표메인[[#This Row],[연령대]], 1, 0),IF(COUNT(표장르정리[[#This Row],[CCG]]),1,0)),1,0)</f>
        <v>0</v>
      </c>
      <c r="E124" s="3">
        <f>IF(AND(IF('차트 정리 표'!$K$2 = 표메인[[#This Row],[연령대]], 1, 0),IF(COUNT(표장르정리[[#This Row],[Roguelike]]),1,0)),1,0)</f>
        <v>0</v>
      </c>
      <c r="F124" s="3">
        <f>IF(AND(IF('차트 정리 표'!$K$2 = 표메인[[#This Row],[연령대]], 1, 0),IF(COUNT(표장르정리[[#This Row],[Soulslike]]),1,0)),1,0)</f>
        <v>0</v>
      </c>
      <c r="G124" s="3">
        <f>IF(AND(IF('차트 정리 표'!$K$2 = 표메인[[#This Row],[연령대]], 1, 0),IF(COUNT(표장르정리[[#This Row],[Rhythm]]),1,0)),1,0)</f>
        <v>0</v>
      </c>
      <c r="H124" s="3">
        <f>IF(AND(IF('차트 정리 표'!$K$2 = 표메인[[#This Row],[연령대]], 1, 0),IF(COUNT(표장르정리[[#This Row],[Racing]]),1,0)),1,0)</f>
        <v>0</v>
      </c>
      <c r="I124" s="3">
        <f>IF(AND(IF('차트 정리 표'!$K$2 = 표메인[[#This Row],[연령대]], 1, 0),IF(COUNT(표장르정리[[#This Row],[Sport]]),1,0)),1,0)</f>
        <v>0</v>
      </c>
      <c r="J124" s="3">
        <f>IF(AND(IF('차트 정리 표'!$K$2 = 표메인[[#This Row],[연령대]], 1, 0),IF(COUNT(표장르정리[[#This Row],[Stealth]]),1,0)),1,0)</f>
        <v>0</v>
      </c>
      <c r="K124" s="3">
        <f>IF(AND(IF('차트 정리 표'!$K$2 = 표메인[[#This Row],[연령대]], 1, 0),IF(COUNT(표장르정리[[#This Row],[Strategy]]),1,0)),1,0)</f>
        <v>0</v>
      </c>
      <c r="L124" s="3">
        <f>IF(AND(IF('차트 정리 표'!$K$2 = 표메인[[#This Row],[연령대]], 1, 0),IF(COUNT(표장르정리[[#This Row],[Puzzle]]),1,0)),1,0)</f>
        <v>0</v>
      </c>
      <c r="M124" s="3">
        <f>IF(AND(IF('차트 정리 표'!$K$2 = 표메인[[#This Row],[연령대]], 1, 0),IF(COUNT(표장르정리[[#This Row],[Board]]),1,0)),1,0)</f>
        <v>0</v>
      </c>
      <c r="N124" s="3">
        <f>IF(AND(IF('차트 정리 표'!$K$2 = 표메인[[#This Row],[연령대]], 1, 0),IF(COUNT(표장르정리[[#This Row],[Arcade]]),1,0)),1,0)</f>
        <v>0</v>
      </c>
      <c r="O124" s="3">
        <f>IF(AND(IF('차트 정리 표'!$K$2 = 표메인[[#This Row],[연령대]], 1, 0),IF(COUNT(표장르정리[[#This Row],[Simulation]]),1,0)),1,0)</f>
        <v>0</v>
      </c>
      <c r="P124" s="34">
        <f>IF(AND(IF('차트 정리 표'!$K$19 = 표메인[[#This Row],[연령대]], 1, 0),IF('차트 정리 표'!$J$20=표메인[[#This Row],[타격감
시각적 효과]],1,0)),1,0)</f>
        <v>0</v>
      </c>
      <c r="Q124" s="34">
        <f>IF(AND(IF('차트 정리 표'!$K$19 = 표메인[[#This Row],[연령대]], 1, 0),IF('차트 정리 표'!$J$21=표메인[[#This Row],[타격감
시각적 효과]],1,0)),1,0)</f>
        <v>0</v>
      </c>
      <c r="R124" s="34">
        <f>IF(AND(IF('차트 정리 표'!$K$19 = 표메인[[#This Row],[연령대]], 1, 0),IF('차트 정리 표'!$J$22=표메인[[#This Row],[타격감
시각적 효과]],1,0)),1,0)</f>
        <v>0</v>
      </c>
      <c r="S124" s="34">
        <f>IF(AND(IF('차트 정리 표'!$K$19 = 표메인[[#This Row],[연령대]], 1, 0),IF('차트 정리 표'!$J$23=표메인[[#This Row],[타격감
시각적 효과]],1,0)),1,0)</f>
        <v>0</v>
      </c>
      <c r="T124" s="34">
        <f>IF(AND(IF('차트 정리 표'!$K$25 = 표메인[[#This Row],[연령대]], 1, 0),IF('차트 정리 표'!$J$26=표메인[게임몰입도
청각적 효과],1,0)),1,0)</f>
        <v>0</v>
      </c>
      <c r="U124" s="34">
        <f>IF(AND(IF('차트 정리 표'!$K$25 = 표메인[[#This Row],[연령대]], 1, 0),IF('차트 정리 표'!$J$27=표메인[게임몰입도
청각적 효과],1,0)),1,0)</f>
        <v>0</v>
      </c>
      <c r="V124" s="34">
        <f>IF(AND(IF('차트 정리 표'!$K$25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표'!$K$2 = 표메인[[#This Row],[연령대]], 1, 0),IF(COUNT(표장르정리[[#This Row],[RPG]]),1,0)), 1, 0)</f>
        <v>0</v>
      </c>
      <c r="B125" s="3">
        <f>IF(AND(IF('차트 정리 표'!$K$2 = 표메인[[#This Row],[연령대]], 1, 0),IF(COUNT(표장르정리[[#This Row],[AOS]]),1,0)),1,0)</f>
        <v>0</v>
      </c>
      <c r="C125" s="3">
        <f>IF(AND(IF('차트 정리 표'!$K$2 = 표메인[[#This Row],[연령대]], 1, 0),IF(COUNT(표장르정리[[#This Row],[FPS]]),1,0)),1,0)</f>
        <v>0</v>
      </c>
      <c r="D125" s="3">
        <f>IF(AND(IF('차트 정리 표'!$K$2 = 표메인[[#This Row],[연령대]], 1, 0),IF(COUNT(표장르정리[[#This Row],[CCG]]),1,0)),1,0)</f>
        <v>0</v>
      </c>
      <c r="E125" s="3">
        <f>IF(AND(IF('차트 정리 표'!$K$2 = 표메인[[#This Row],[연령대]], 1, 0),IF(COUNT(표장르정리[[#This Row],[Roguelike]]),1,0)),1,0)</f>
        <v>0</v>
      </c>
      <c r="F125" s="3">
        <f>IF(AND(IF('차트 정리 표'!$K$2 = 표메인[[#This Row],[연령대]], 1, 0),IF(COUNT(표장르정리[[#This Row],[Soulslike]]),1,0)),1,0)</f>
        <v>0</v>
      </c>
      <c r="G125" s="3">
        <f>IF(AND(IF('차트 정리 표'!$K$2 = 표메인[[#This Row],[연령대]], 1, 0),IF(COUNT(표장르정리[[#This Row],[Rhythm]]),1,0)),1,0)</f>
        <v>0</v>
      </c>
      <c r="H125" s="3">
        <f>IF(AND(IF('차트 정리 표'!$K$2 = 표메인[[#This Row],[연령대]], 1, 0),IF(COUNT(표장르정리[[#This Row],[Racing]]),1,0)),1,0)</f>
        <v>0</v>
      </c>
      <c r="I125" s="3">
        <f>IF(AND(IF('차트 정리 표'!$K$2 = 표메인[[#This Row],[연령대]], 1, 0),IF(COUNT(표장르정리[[#This Row],[Sport]]),1,0)),1,0)</f>
        <v>0</v>
      </c>
      <c r="J125" s="3">
        <f>IF(AND(IF('차트 정리 표'!$K$2 = 표메인[[#This Row],[연령대]], 1, 0),IF(COUNT(표장르정리[[#This Row],[Stealth]]),1,0)),1,0)</f>
        <v>0</v>
      </c>
      <c r="K125" s="3">
        <f>IF(AND(IF('차트 정리 표'!$K$2 = 표메인[[#This Row],[연령대]], 1, 0),IF(COUNT(표장르정리[[#This Row],[Strategy]]),1,0)),1,0)</f>
        <v>0</v>
      </c>
      <c r="L125" s="3">
        <f>IF(AND(IF('차트 정리 표'!$K$2 = 표메인[[#This Row],[연령대]], 1, 0),IF(COUNT(표장르정리[[#This Row],[Puzzle]]),1,0)),1,0)</f>
        <v>0</v>
      </c>
      <c r="M125" s="3">
        <f>IF(AND(IF('차트 정리 표'!$K$2 = 표메인[[#This Row],[연령대]], 1, 0),IF(COUNT(표장르정리[[#This Row],[Board]]),1,0)),1,0)</f>
        <v>0</v>
      </c>
      <c r="N125" s="3">
        <f>IF(AND(IF('차트 정리 표'!$K$2 = 표메인[[#This Row],[연령대]], 1, 0),IF(COUNT(표장르정리[[#This Row],[Arcade]]),1,0)),1,0)</f>
        <v>0</v>
      </c>
      <c r="O125" s="3">
        <f>IF(AND(IF('차트 정리 표'!$K$2 = 표메인[[#This Row],[연령대]], 1, 0),IF(COUNT(표장르정리[[#This Row],[Simulation]]),1,0)),1,0)</f>
        <v>0</v>
      </c>
      <c r="P125" s="34">
        <f>IF(AND(IF('차트 정리 표'!$K$19 = 표메인[[#This Row],[연령대]], 1, 0),IF('차트 정리 표'!$J$20=표메인[[#This Row],[타격감
시각적 효과]],1,0)),1,0)</f>
        <v>0</v>
      </c>
      <c r="Q125" s="34">
        <f>IF(AND(IF('차트 정리 표'!$K$19 = 표메인[[#This Row],[연령대]], 1, 0),IF('차트 정리 표'!$J$21=표메인[[#This Row],[타격감
시각적 효과]],1,0)),1,0)</f>
        <v>0</v>
      </c>
      <c r="R125" s="34">
        <f>IF(AND(IF('차트 정리 표'!$K$19 = 표메인[[#This Row],[연령대]], 1, 0),IF('차트 정리 표'!$J$22=표메인[[#This Row],[타격감
시각적 효과]],1,0)),1,0)</f>
        <v>0</v>
      </c>
      <c r="S125" s="34">
        <f>IF(AND(IF('차트 정리 표'!$K$19 = 표메인[[#This Row],[연령대]], 1, 0),IF('차트 정리 표'!$J$23=표메인[[#This Row],[타격감
시각적 효과]],1,0)),1,0)</f>
        <v>0</v>
      </c>
      <c r="T125" s="34">
        <f>IF(AND(IF('차트 정리 표'!$K$25 = 표메인[[#This Row],[연령대]], 1, 0),IF('차트 정리 표'!$J$26=표메인[게임몰입도
청각적 효과],1,0)),1,0)</f>
        <v>0</v>
      </c>
      <c r="U125" s="34">
        <f>IF(AND(IF('차트 정리 표'!$K$25 = 표메인[[#This Row],[연령대]], 1, 0),IF('차트 정리 표'!$J$27=표메인[게임몰입도
청각적 효과],1,0)),1,0)</f>
        <v>0</v>
      </c>
      <c r="V125" s="34">
        <f>IF(AND(IF('차트 정리 표'!$K$25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표'!$K$2 = 표메인[[#This Row],[연령대]], 1, 0),IF(COUNT(표장르정리[[#This Row],[RPG]]),1,0)), 1, 0)</f>
        <v>0</v>
      </c>
      <c r="B126" s="3">
        <f>IF(AND(IF('차트 정리 표'!$K$2 = 표메인[[#This Row],[연령대]], 1, 0),IF(COUNT(표장르정리[[#This Row],[AOS]]),1,0)),1,0)</f>
        <v>0</v>
      </c>
      <c r="C126" s="3">
        <f>IF(AND(IF('차트 정리 표'!$K$2 = 표메인[[#This Row],[연령대]], 1, 0),IF(COUNT(표장르정리[[#This Row],[FPS]]),1,0)),1,0)</f>
        <v>0</v>
      </c>
      <c r="D126" s="3">
        <f>IF(AND(IF('차트 정리 표'!$K$2 = 표메인[[#This Row],[연령대]], 1, 0),IF(COUNT(표장르정리[[#This Row],[CCG]]),1,0)),1,0)</f>
        <v>0</v>
      </c>
      <c r="E126" s="3">
        <f>IF(AND(IF('차트 정리 표'!$K$2 = 표메인[[#This Row],[연령대]], 1, 0),IF(COUNT(표장르정리[[#This Row],[Roguelike]]),1,0)),1,0)</f>
        <v>0</v>
      </c>
      <c r="F126" s="3">
        <f>IF(AND(IF('차트 정리 표'!$K$2 = 표메인[[#This Row],[연령대]], 1, 0),IF(COUNT(표장르정리[[#This Row],[Soulslike]]),1,0)),1,0)</f>
        <v>0</v>
      </c>
      <c r="G126" s="3">
        <f>IF(AND(IF('차트 정리 표'!$K$2 = 표메인[[#This Row],[연령대]], 1, 0),IF(COUNT(표장르정리[[#This Row],[Rhythm]]),1,0)),1,0)</f>
        <v>0</v>
      </c>
      <c r="H126" s="3">
        <f>IF(AND(IF('차트 정리 표'!$K$2 = 표메인[[#This Row],[연령대]], 1, 0),IF(COUNT(표장르정리[[#This Row],[Racing]]),1,0)),1,0)</f>
        <v>0</v>
      </c>
      <c r="I126" s="3">
        <f>IF(AND(IF('차트 정리 표'!$K$2 = 표메인[[#This Row],[연령대]], 1, 0),IF(COUNT(표장르정리[[#This Row],[Sport]]),1,0)),1,0)</f>
        <v>0</v>
      </c>
      <c r="J126" s="3">
        <f>IF(AND(IF('차트 정리 표'!$K$2 = 표메인[[#This Row],[연령대]], 1, 0),IF(COUNT(표장르정리[[#This Row],[Stealth]]),1,0)),1,0)</f>
        <v>0</v>
      </c>
      <c r="K126" s="3">
        <f>IF(AND(IF('차트 정리 표'!$K$2 = 표메인[[#This Row],[연령대]], 1, 0),IF(COUNT(표장르정리[[#This Row],[Strategy]]),1,0)),1,0)</f>
        <v>0</v>
      </c>
      <c r="L126" s="3">
        <f>IF(AND(IF('차트 정리 표'!$K$2 = 표메인[[#This Row],[연령대]], 1, 0),IF(COUNT(표장르정리[[#This Row],[Puzzle]]),1,0)),1,0)</f>
        <v>0</v>
      </c>
      <c r="M126" s="3">
        <f>IF(AND(IF('차트 정리 표'!$K$2 = 표메인[[#This Row],[연령대]], 1, 0),IF(COUNT(표장르정리[[#This Row],[Board]]),1,0)),1,0)</f>
        <v>0</v>
      </c>
      <c r="N126" s="3">
        <f>IF(AND(IF('차트 정리 표'!$K$2 = 표메인[[#This Row],[연령대]], 1, 0),IF(COUNT(표장르정리[[#This Row],[Arcade]]),1,0)),1,0)</f>
        <v>0</v>
      </c>
      <c r="O126" s="3">
        <f>IF(AND(IF('차트 정리 표'!$K$2 = 표메인[[#This Row],[연령대]], 1, 0),IF(COUNT(표장르정리[[#This Row],[Simulation]]),1,0)),1,0)</f>
        <v>0</v>
      </c>
      <c r="P126" s="34">
        <f>IF(AND(IF('차트 정리 표'!$K$19 = 표메인[[#This Row],[연령대]], 1, 0),IF('차트 정리 표'!$J$20=표메인[[#This Row],[타격감
시각적 효과]],1,0)),1,0)</f>
        <v>0</v>
      </c>
      <c r="Q126" s="34">
        <f>IF(AND(IF('차트 정리 표'!$K$19 = 표메인[[#This Row],[연령대]], 1, 0),IF('차트 정리 표'!$J$21=표메인[[#This Row],[타격감
시각적 효과]],1,0)),1,0)</f>
        <v>0</v>
      </c>
      <c r="R126" s="34">
        <f>IF(AND(IF('차트 정리 표'!$K$19 = 표메인[[#This Row],[연령대]], 1, 0),IF('차트 정리 표'!$J$22=표메인[[#This Row],[타격감
시각적 효과]],1,0)),1,0)</f>
        <v>0</v>
      </c>
      <c r="S126" s="34">
        <f>IF(AND(IF('차트 정리 표'!$K$19 = 표메인[[#This Row],[연령대]], 1, 0),IF('차트 정리 표'!$J$23=표메인[[#This Row],[타격감
시각적 효과]],1,0)),1,0)</f>
        <v>0</v>
      </c>
      <c r="T126" s="34">
        <f>IF(AND(IF('차트 정리 표'!$K$25 = 표메인[[#This Row],[연령대]], 1, 0),IF('차트 정리 표'!$J$26=표메인[게임몰입도
청각적 효과],1,0)),1,0)</f>
        <v>0</v>
      </c>
      <c r="U126" s="34">
        <f>IF(AND(IF('차트 정리 표'!$K$25 = 표메인[[#This Row],[연령대]], 1, 0),IF('차트 정리 표'!$J$27=표메인[게임몰입도
청각적 효과],1,0)),1,0)</f>
        <v>0</v>
      </c>
      <c r="V126" s="34">
        <f>IF(AND(IF('차트 정리 표'!$K$25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표'!$K$2 = 표메인[[#This Row],[연령대]], 1, 0),IF(COUNT(표장르정리[[#This Row],[RPG]]),1,0)), 1, 0)</f>
        <v>0</v>
      </c>
      <c r="B127" s="3">
        <f>IF(AND(IF('차트 정리 표'!$K$2 = 표메인[[#This Row],[연령대]], 1, 0),IF(COUNT(표장르정리[[#This Row],[AOS]]),1,0)),1,0)</f>
        <v>0</v>
      </c>
      <c r="C127" s="3">
        <f>IF(AND(IF('차트 정리 표'!$K$2 = 표메인[[#This Row],[연령대]], 1, 0),IF(COUNT(표장르정리[[#This Row],[FPS]]),1,0)),1,0)</f>
        <v>0</v>
      </c>
      <c r="D127" s="3">
        <f>IF(AND(IF('차트 정리 표'!$K$2 = 표메인[[#This Row],[연령대]], 1, 0),IF(COUNT(표장르정리[[#This Row],[CCG]]),1,0)),1,0)</f>
        <v>0</v>
      </c>
      <c r="E127" s="3">
        <f>IF(AND(IF('차트 정리 표'!$K$2 = 표메인[[#This Row],[연령대]], 1, 0),IF(COUNT(표장르정리[[#This Row],[Roguelike]]),1,0)),1,0)</f>
        <v>0</v>
      </c>
      <c r="F127" s="3">
        <f>IF(AND(IF('차트 정리 표'!$K$2 = 표메인[[#This Row],[연령대]], 1, 0),IF(COUNT(표장르정리[[#This Row],[Soulslike]]),1,0)),1,0)</f>
        <v>0</v>
      </c>
      <c r="G127" s="3">
        <f>IF(AND(IF('차트 정리 표'!$K$2 = 표메인[[#This Row],[연령대]], 1, 0),IF(COUNT(표장르정리[[#This Row],[Rhythm]]),1,0)),1,0)</f>
        <v>0</v>
      </c>
      <c r="H127" s="3">
        <f>IF(AND(IF('차트 정리 표'!$K$2 = 표메인[[#This Row],[연령대]], 1, 0),IF(COUNT(표장르정리[[#This Row],[Racing]]),1,0)),1,0)</f>
        <v>0</v>
      </c>
      <c r="I127" s="3">
        <f>IF(AND(IF('차트 정리 표'!$K$2 = 표메인[[#This Row],[연령대]], 1, 0),IF(COUNT(표장르정리[[#This Row],[Sport]]),1,0)),1,0)</f>
        <v>0</v>
      </c>
      <c r="J127" s="3">
        <f>IF(AND(IF('차트 정리 표'!$K$2 = 표메인[[#This Row],[연령대]], 1, 0),IF(COUNT(표장르정리[[#This Row],[Stealth]]),1,0)),1,0)</f>
        <v>0</v>
      </c>
      <c r="K127" s="3">
        <f>IF(AND(IF('차트 정리 표'!$K$2 = 표메인[[#This Row],[연령대]], 1, 0),IF(COUNT(표장르정리[[#This Row],[Strategy]]),1,0)),1,0)</f>
        <v>0</v>
      </c>
      <c r="L127" s="3">
        <f>IF(AND(IF('차트 정리 표'!$K$2 = 표메인[[#This Row],[연령대]], 1, 0),IF(COUNT(표장르정리[[#This Row],[Puzzle]]),1,0)),1,0)</f>
        <v>0</v>
      </c>
      <c r="M127" s="3">
        <f>IF(AND(IF('차트 정리 표'!$K$2 = 표메인[[#This Row],[연령대]], 1, 0),IF(COUNT(표장르정리[[#This Row],[Board]]),1,0)),1,0)</f>
        <v>0</v>
      </c>
      <c r="N127" s="3">
        <f>IF(AND(IF('차트 정리 표'!$K$2 = 표메인[[#This Row],[연령대]], 1, 0),IF(COUNT(표장르정리[[#This Row],[Arcade]]),1,0)),1,0)</f>
        <v>0</v>
      </c>
      <c r="O127" s="3">
        <f>IF(AND(IF('차트 정리 표'!$K$2 = 표메인[[#This Row],[연령대]], 1, 0),IF(COUNT(표장르정리[[#This Row],[Simulation]]),1,0)),1,0)</f>
        <v>0</v>
      </c>
      <c r="P127" s="34">
        <f>IF(AND(IF('차트 정리 표'!$K$19 = 표메인[[#This Row],[연령대]], 1, 0),IF('차트 정리 표'!$J$20=표메인[[#This Row],[타격감
시각적 효과]],1,0)),1,0)</f>
        <v>0</v>
      </c>
      <c r="Q127" s="34">
        <f>IF(AND(IF('차트 정리 표'!$K$19 = 표메인[[#This Row],[연령대]], 1, 0),IF('차트 정리 표'!$J$21=표메인[[#This Row],[타격감
시각적 효과]],1,0)),1,0)</f>
        <v>0</v>
      </c>
      <c r="R127" s="34">
        <f>IF(AND(IF('차트 정리 표'!$K$19 = 표메인[[#This Row],[연령대]], 1, 0),IF('차트 정리 표'!$J$22=표메인[[#This Row],[타격감
시각적 효과]],1,0)),1,0)</f>
        <v>0</v>
      </c>
      <c r="S127" s="34">
        <f>IF(AND(IF('차트 정리 표'!$K$19 = 표메인[[#This Row],[연령대]], 1, 0),IF('차트 정리 표'!$J$23=표메인[[#This Row],[타격감
시각적 효과]],1,0)),1,0)</f>
        <v>0</v>
      </c>
      <c r="T127" s="34">
        <f>IF(AND(IF('차트 정리 표'!$K$25 = 표메인[[#This Row],[연령대]], 1, 0),IF('차트 정리 표'!$J$26=표메인[게임몰입도
청각적 효과],1,0)),1,0)</f>
        <v>0</v>
      </c>
      <c r="U127" s="34">
        <f>IF(AND(IF('차트 정리 표'!$K$25 = 표메인[[#This Row],[연령대]], 1, 0),IF('차트 정리 표'!$J$27=표메인[게임몰입도
청각적 효과],1,0)),1,0)</f>
        <v>0</v>
      </c>
      <c r="V127" s="34">
        <f>IF(AND(IF('차트 정리 표'!$K$25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표'!$K$2 = 표메인[[#This Row],[연령대]], 1, 0),IF(COUNT(표장르정리[[#This Row],[RPG]]),1,0)), 1, 0)</f>
        <v>0</v>
      </c>
      <c r="B128" s="3">
        <f>IF(AND(IF('차트 정리 표'!$K$2 = 표메인[[#This Row],[연령대]], 1, 0),IF(COUNT(표장르정리[[#This Row],[AOS]]),1,0)),1,0)</f>
        <v>0</v>
      </c>
      <c r="C128" s="3">
        <f>IF(AND(IF('차트 정리 표'!$K$2 = 표메인[[#This Row],[연령대]], 1, 0),IF(COUNT(표장르정리[[#This Row],[FPS]]),1,0)),1,0)</f>
        <v>0</v>
      </c>
      <c r="D128" s="3">
        <f>IF(AND(IF('차트 정리 표'!$K$2 = 표메인[[#This Row],[연령대]], 1, 0),IF(COUNT(표장르정리[[#This Row],[CCG]]),1,0)),1,0)</f>
        <v>0</v>
      </c>
      <c r="E128" s="3">
        <f>IF(AND(IF('차트 정리 표'!$K$2 = 표메인[[#This Row],[연령대]], 1, 0),IF(COUNT(표장르정리[[#This Row],[Roguelike]]),1,0)),1,0)</f>
        <v>0</v>
      </c>
      <c r="F128" s="3">
        <f>IF(AND(IF('차트 정리 표'!$K$2 = 표메인[[#This Row],[연령대]], 1, 0),IF(COUNT(표장르정리[[#This Row],[Soulslike]]),1,0)),1,0)</f>
        <v>0</v>
      </c>
      <c r="G128" s="3">
        <f>IF(AND(IF('차트 정리 표'!$K$2 = 표메인[[#This Row],[연령대]], 1, 0),IF(COUNT(표장르정리[[#This Row],[Rhythm]]),1,0)),1,0)</f>
        <v>0</v>
      </c>
      <c r="H128" s="3">
        <f>IF(AND(IF('차트 정리 표'!$K$2 = 표메인[[#This Row],[연령대]], 1, 0),IF(COUNT(표장르정리[[#This Row],[Racing]]),1,0)),1,0)</f>
        <v>0</v>
      </c>
      <c r="I128" s="3">
        <f>IF(AND(IF('차트 정리 표'!$K$2 = 표메인[[#This Row],[연령대]], 1, 0),IF(COUNT(표장르정리[[#This Row],[Sport]]),1,0)),1,0)</f>
        <v>0</v>
      </c>
      <c r="J128" s="3">
        <f>IF(AND(IF('차트 정리 표'!$K$2 = 표메인[[#This Row],[연령대]], 1, 0),IF(COUNT(표장르정리[[#This Row],[Stealth]]),1,0)),1,0)</f>
        <v>0</v>
      </c>
      <c r="K128" s="3">
        <f>IF(AND(IF('차트 정리 표'!$K$2 = 표메인[[#This Row],[연령대]], 1, 0),IF(COUNT(표장르정리[[#This Row],[Strategy]]),1,0)),1,0)</f>
        <v>0</v>
      </c>
      <c r="L128" s="3">
        <f>IF(AND(IF('차트 정리 표'!$K$2 = 표메인[[#This Row],[연령대]], 1, 0),IF(COUNT(표장르정리[[#This Row],[Puzzle]]),1,0)),1,0)</f>
        <v>0</v>
      </c>
      <c r="M128" s="3">
        <f>IF(AND(IF('차트 정리 표'!$K$2 = 표메인[[#This Row],[연령대]], 1, 0),IF(COUNT(표장르정리[[#This Row],[Board]]),1,0)),1,0)</f>
        <v>0</v>
      </c>
      <c r="N128" s="3">
        <f>IF(AND(IF('차트 정리 표'!$K$2 = 표메인[[#This Row],[연령대]], 1, 0),IF(COUNT(표장르정리[[#This Row],[Arcade]]),1,0)),1,0)</f>
        <v>0</v>
      </c>
      <c r="O128" s="3">
        <f>IF(AND(IF('차트 정리 표'!$K$2 = 표메인[[#This Row],[연령대]], 1, 0),IF(COUNT(표장르정리[[#This Row],[Simulation]]),1,0)),1,0)</f>
        <v>0</v>
      </c>
      <c r="P128" s="34">
        <f>IF(AND(IF('차트 정리 표'!$K$19 = 표메인[[#This Row],[연령대]], 1, 0),IF('차트 정리 표'!$J$20=표메인[[#This Row],[타격감
시각적 효과]],1,0)),1,0)</f>
        <v>0</v>
      </c>
      <c r="Q128" s="34">
        <f>IF(AND(IF('차트 정리 표'!$K$19 = 표메인[[#This Row],[연령대]], 1, 0),IF('차트 정리 표'!$J$21=표메인[[#This Row],[타격감
시각적 효과]],1,0)),1,0)</f>
        <v>0</v>
      </c>
      <c r="R128" s="34">
        <f>IF(AND(IF('차트 정리 표'!$K$19 = 표메인[[#This Row],[연령대]], 1, 0),IF('차트 정리 표'!$J$22=표메인[[#This Row],[타격감
시각적 효과]],1,0)),1,0)</f>
        <v>0</v>
      </c>
      <c r="S128" s="34">
        <f>IF(AND(IF('차트 정리 표'!$K$19 = 표메인[[#This Row],[연령대]], 1, 0),IF('차트 정리 표'!$J$23=표메인[[#This Row],[타격감
시각적 효과]],1,0)),1,0)</f>
        <v>0</v>
      </c>
      <c r="T128" s="34">
        <f>IF(AND(IF('차트 정리 표'!$K$25 = 표메인[[#This Row],[연령대]], 1, 0),IF('차트 정리 표'!$J$26=표메인[게임몰입도
청각적 효과],1,0)),1,0)</f>
        <v>0</v>
      </c>
      <c r="U128" s="34">
        <f>IF(AND(IF('차트 정리 표'!$K$25 = 표메인[[#This Row],[연령대]], 1, 0),IF('차트 정리 표'!$J$27=표메인[게임몰입도
청각적 효과],1,0)),1,0)</f>
        <v>0</v>
      </c>
      <c r="V128" s="34">
        <f>IF(AND(IF('차트 정리 표'!$K$25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표'!$K$2 = 표메인[[#This Row],[연령대]], 1, 0),IF(COUNT(표장르정리[[#This Row],[RPG]]),1,0)), 1, 0)</f>
        <v>0</v>
      </c>
      <c r="B129" s="3">
        <f>IF(AND(IF('차트 정리 표'!$K$2 = 표메인[[#This Row],[연령대]], 1, 0),IF(COUNT(표장르정리[[#This Row],[AOS]]),1,0)),1,0)</f>
        <v>0</v>
      </c>
      <c r="C129" s="3">
        <f>IF(AND(IF('차트 정리 표'!$K$2 = 표메인[[#This Row],[연령대]], 1, 0),IF(COUNT(표장르정리[[#This Row],[FPS]]),1,0)),1,0)</f>
        <v>0</v>
      </c>
      <c r="D129" s="3">
        <f>IF(AND(IF('차트 정리 표'!$K$2 = 표메인[[#This Row],[연령대]], 1, 0),IF(COUNT(표장르정리[[#This Row],[CCG]]),1,0)),1,0)</f>
        <v>0</v>
      </c>
      <c r="E129" s="3">
        <f>IF(AND(IF('차트 정리 표'!$K$2 = 표메인[[#This Row],[연령대]], 1, 0),IF(COUNT(표장르정리[[#This Row],[Roguelike]]),1,0)),1,0)</f>
        <v>0</v>
      </c>
      <c r="F129" s="3">
        <f>IF(AND(IF('차트 정리 표'!$K$2 = 표메인[[#This Row],[연령대]], 1, 0),IF(COUNT(표장르정리[[#This Row],[Soulslike]]),1,0)),1,0)</f>
        <v>0</v>
      </c>
      <c r="G129" s="3">
        <f>IF(AND(IF('차트 정리 표'!$K$2 = 표메인[[#This Row],[연령대]], 1, 0),IF(COUNT(표장르정리[[#This Row],[Rhythm]]),1,0)),1,0)</f>
        <v>0</v>
      </c>
      <c r="H129" s="3">
        <f>IF(AND(IF('차트 정리 표'!$K$2 = 표메인[[#This Row],[연령대]], 1, 0),IF(COUNT(표장르정리[[#This Row],[Racing]]),1,0)),1,0)</f>
        <v>0</v>
      </c>
      <c r="I129" s="3">
        <f>IF(AND(IF('차트 정리 표'!$K$2 = 표메인[[#This Row],[연령대]], 1, 0),IF(COUNT(표장르정리[[#This Row],[Sport]]),1,0)),1,0)</f>
        <v>0</v>
      </c>
      <c r="J129" s="3">
        <f>IF(AND(IF('차트 정리 표'!$K$2 = 표메인[[#This Row],[연령대]], 1, 0),IF(COUNT(표장르정리[[#This Row],[Stealth]]),1,0)),1,0)</f>
        <v>0</v>
      </c>
      <c r="K129" s="3">
        <f>IF(AND(IF('차트 정리 표'!$K$2 = 표메인[[#This Row],[연령대]], 1, 0),IF(COUNT(표장르정리[[#This Row],[Strategy]]),1,0)),1,0)</f>
        <v>0</v>
      </c>
      <c r="L129" s="3">
        <f>IF(AND(IF('차트 정리 표'!$K$2 = 표메인[[#This Row],[연령대]], 1, 0),IF(COUNT(표장르정리[[#This Row],[Puzzle]]),1,0)),1,0)</f>
        <v>0</v>
      </c>
      <c r="M129" s="3">
        <f>IF(AND(IF('차트 정리 표'!$K$2 = 표메인[[#This Row],[연령대]], 1, 0),IF(COUNT(표장르정리[[#This Row],[Board]]),1,0)),1,0)</f>
        <v>0</v>
      </c>
      <c r="N129" s="3">
        <f>IF(AND(IF('차트 정리 표'!$K$2 = 표메인[[#This Row],[연령대]], 1, 0),IF(COUNT(표장르정리[[#This Row],[Arcade]]),1,0)),1,0)</f>
        <v>0</v>
      </c>
      <c r="O129" s="3">
        <f>IF(AND(IF('차트 정리 표'!$K$2 = 표메인[[#This Row],[연령대]], 1, 0),IF(COUNT(표장르정리[[#This Row],[Simulation]]),1,0)),1,0)</f>
        <v>0</v>
      </c>
      <c r="P129" s="34">
        <f>IF(AND(IF('차트 정리 표'!$K$19 = 표메인[[#This Row],[연령대]], 1, 0),IF('차트 정리 표'!$J$20=표메인[[#This Row],[타격감
시각적 효과]],1,0)),1,0)</f>
        <v>0</v>
      </c>
      <c r="Q129" s="34">
        <f>IF(AND(IF('차트 정리 표'!$K$19 = 표메인[[#This Row],[연령대]], 1, 0),IF('차트 정리 표'!$J$21=표메인[[#This Row],[타격감
시각적 효과]],1,0)),1,0)</f>
        <v>0</v>
      </c>
      <c r="R129" s="34">
        <f>IF(AND(IF('차트 정리 표'!$K$19 = 표메인[[#This Row],[연령대]], 1, 0),IF('차트 정리 표'!$J$22=표메인[[#This Row],[타격감
시각적 효과]],1,0)),1,0)</f>
        <v>0</v>
      </c>
      <c r="S129" s="34">
        <f>IF(AND(IF('차트 정리 표'!$K$19 = 표메인[[#This Row],[연령대]], 1, 0),IF('차트 정리 표'!$J$23=표메인[[#This Row],[타격감
시각적 효과]],1,0)),1,0)</f>
        <v>0</v>
      </c>
      <c r="T129" s="34">
        <f>IF(AND(IF('차트 정리 표'!$K$25 = 표메인[[#This Row],[연령대]], 1, 0),IF('차트 정리 표'!$J$26=표메인[게임몰입도
청각적 효과],1,0)),1,0)</f>
        <v>0</v>
      </c>
      <c r="U129" s="34">
        <f>IF(AND(IF('차트 정리 표'!$K$25 = 표메인[[#This Row],[연령대]], 1, 0),IF('차트 정리 표'!$J$27=표메인[게임몰입도
청각적 효과],1,0)),1,0)</f>
        <v>0</v>
      </c>
      <c r="V129" s="34">
        <f>IF(AND(IF('차트 정리 표'!$K$25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표'!$K$2 = 표메인[[#This Row],[연령대]], 1, 0),IF(COUNT(표장르정리[[#This Row],[RPG]]),1,0)), 1, 0)</f>
        <v>0</v>
      </c>
      <c r="B130" s="3">
        <f>IF(AND(IF('차트 정리 표'!$K$2 = 표메인[[#This Row],[연령대]], 1, 0),IF(COUNT(표장르정리[[#This Row],[AOS]]),1,0)),1,0)</f>
        <v>0</v>
      </c>
      <c r="C130" s="3">
        <f>IF(AND(IF('차트 정리 표'!$K$2 = 표메인[[#This Row],[연령대]], 1, 0),IF(COUNT(표장르정리[[#This Row],[FPS]]),1,0)),1,0)</f>
        <v>0</v>
      </c>
      <c r="D130" s="3">
        <f>IF(AND(IF('차트 정리 표'!$K$2 = 표메인[[#This Row],[연령대]], 1, 0),IF(COUNT(표장르정리[[#This Row],[CCG]]),1,0)),1,0)</f>
        <v>0</v>
      </c>
      <c r="E130" s="3">
        <f>IF(AND(IF('차트 정리 표'!$K$2 = 표메인[[#This Row],[연령대]], 1, 0),IF(COUNT(표장르정리[[#This Row],[Roguelike]]),1,0)),1,0)</f>
        <v>0</v>
      </c>
      <c r="F130" s="3">
        <f>IF(AND(IF('차트 정리 표'!$K$2 = 표메인[[#This Row],[연령대]], 1, 0),IF(COUNT(표장르정리[[#This Row],[Soulslike]]),1,0)),1,0)</f>
        <v>0</v>
      </c>
      <c r="G130" s="3">
        <f>IF(AND(IF('차트 정리 표'!$K$2 = 표메인[[#This Row],[연령대]], 1, 0),IF(COUNT(표장르정리[[#This Row],[Rhythm]]),1,0)),1,0)</f>
        <v>0</v>
      </c>
      <c r="H130" s="3">
        <f>IF(AND(IF('차트 정리 표'!$K$2 = 표메인[[#This Row],[연령대]], 1, 0),IF(COUNT(표장르정리[[#This Row],[Racing]]),1,0)),1,0)</f>
        <v>0</v>
      </c>
      <c r="I130" s="3">
        <f>IF(AND(IF('차트 정리 표'!$K$2 = 표메인[[#This Row],[연령대]], 1, 0),IF(COUNT(표장르정리[[#This Row],[Sport]]),1,0)),1,0)</f>
        <v>0</v>
      </c>
      <c r="J130" s="3">
        <f>IF(AND(IF('차트 정리 표'!$K$2 = 표메인[[#This Row],[연령대]], 1, 0),IF(COUNT(표장르정리[[#This Row],[Stealth]]),1,0)),1,0)</f>
        <v>0</v>
      </c>
      <c r="K130" s="3">
        <f>IF(AND(IF('차트 정리 표'!$K$2 = 표메인[[#This Row],[연령대]], 1, 0),IF(COUNT(표장르정리[[#This Row],[Strategy]]),1,0)),1,0)</f>
        <v>0</v>
      </c>
      <c r="L130" s="3">
        <f>IF(AND(IF('차트 정리 표'!$K$2 = 표메인[[#This Row],[연령대]], 1, 0),IF(COUNT(표장르정리[[#This Row],[Puzzle]]),1,0)),1,0)</f>
        <v>0</v>
      </c>
      <c r="M130" s="3">
        <f>IF(AND(IF('차트 정리 표'!$K$2 = 표메인[[#This Row],[연령대]], 1, 0),IF(COUNT(표장르정리[[#This Row],[Board]]),1,0)),1,0)</f>
        <v>0</v>
      </c>
      <c r="N130" s="3">
        <f>IF(AND(IF('차트 정리 표'!$K$2 = 표메인[[#This Row],[연령대]], 1, 0),IF(COUNT(표장르정리[[#This Row],[Arcade]]),1,0)),1,0)</f>
        <v>0</v>
      </c>
      <c r="O130" s="3">
        <f>IF(AND(IF('차트 정리 표'!$K$2 = 표메인[[#This Row],[연령대]], 1, 0),IF(COUNT(표장르정리[[#This Row],[Simulation]]),1,0)),1,0)</f>
        <v>0</v>
      </c>
      <c r="P130" s="34">
        <f>IF(AND(IF('차트 정리 표'!$K$19 = 표메인[[#This Row],[연령대]], 1, 0),IF('차트 정리 표'!$J$20=표메인[[#This Row],[타격감
시각적 효과]],1,0)),1,0)</f>
        <v>0</v>
      </c>
      <c r="Q130" s="34">
        <f>IF(AND(IF('차트 정리 표'!$K$19 = 표메인[[#This Row],[연령대]], 1, 0),IF('차트 정리 표'!$J$21=표메인[[#This Row],[타격감
시각적 효과]],1,0)),1,0)</f>
        <v>0</v>
      </c>
      <c r="R130" s="34">
        <f>IF(AND(IF('차트 정리 표'!$K$19 = 표메인[[#This Row],[연령대]], 1, 0),IF('차트 정리 표'!$J$22=표메인[[#This Row],[타격감
시각적 효과]],1,0)),1,0)</f>
        <v>0</v>
      </c>
      <c r="S130" s="34">
        <f>IF(AND(IF('차트 정리 표'!$K$19 = 표메인[[#This Row],[연령대]], 1, 0),IF('차트 정리 표'!$J$23=표메인[[#This Row],[타격감
시각적 효과]],1,0)),1,0)</f>
        <v>0</v>
      </c>
      <c r="T130" s="34">
        <f>IF(AND(IF('차트 정리 표'!$K$25 = 표메인[[#This Row],[연령대]], 1, 0),IF('차트 정리 표'!$J$26=표메인[게임몰입도
청각적 효과],1,0)),1,0)</f>
        <v>0</v>
      </c>
      <c r="U130" s="34">
        <f>IF(AND(IF('차트 정리 표'!$K$25 = 표메인[[#This Row],[연령대]], 1, 0),IF('차트 정리 표'!$J$27=표메인[게임몰입도
청각적 효과],1,0)),1,0)</f>
        <v>0</v>
      </c>
      <c r="V130" s="34">
        <f>IF(AND(IF('차트 정리 표'!$K$25 = 표메인[[#This Row],[연령대]], 1, 0),IF('차트 정리 표'!$J$28=표메인[게임몰입도
청각적 효과],1,0)),1,0)</f>
        <v>0</v>
      </c>
    </row>
    <row r="131" spans="1:22" x14ac:dyDescent="0.3">
      <c r="A131" s="3">
        <f>IF(AND(IF('차트 정리 표'!$K$2 = 표메인[[#This Row],[연령대]], 1, 0),IF(COUNT(표장르정리[[#This Row],[RPG]]),1,0)), 1, 0)</f>
        <v>0</v>
      </c>
      <c r="B131" s="3">
        <f>IF(AND(IF('차트 정리 표'!$K$2 = 표메인[[#This Row],[연령대]], 1, 0),IF(COUNT(표장르정리[[#This Row],[AOS]]),1,0)),1,0)</f>
        <v>0</v>
      </c>
      <c r="C131" s="3">
        <f>IF(AND(IF('차트 정리 표'!$K$2 = 표메인[[#This Row],[연령대]], 1, 0),IF(COUNT(표장르정리[[#This Row],[FPS]]),1,0)),1,0)</f>
        <v>0</v>
      </c>
      <c r="D131" s="3">
        <f>IF(AND(IF('차트 정리 표'!$K$2 = 표메인[[#This Row],[연령대]], 1, 0),IF(COUNT(표장르정리[[#This Row],[CCG]]),1,0)),1,0)</f>
        <v>0</v>
      </c>
      <c r="E131" s="3">
        <f>IF(AND(IF('차트 정리 표'!$K$2 = 표메인[[#This Row],[연령대]], 1, 0),IF(COUNT(표장르정리[[#This Row],[Roguelike]]),1,0)),1,0)</f>
        <v>0</v>
      </c>
      <c r="F131" s="3">
        <f>IF(AND(IF('차트 정리 표'!$K$2 = 표메인[[#This Row],[연령대]], 1, 0),IF(COUNT(표장르정리[[#This Row],[Soulslike]]),1,0)),1,0)</f>
        <v>0</v>
      </c>
      <c r="G131" s="3">
        <f>IF(AND(IF('차트 정리 표'!$K$2 = 표메인[[#This Row],[연령대]], 1, 0),IF(COUNT(표장르정리[[#This Row],[Rhythm]]),1,0)),1,0)</f>
        <v>0</v>
      </c>
      <c r="H131" s="3">
        <f>IF(AND(IF('차트 정리 표'!$K$2 = 표메인[[#This Row],[연령대]], 1, 0),IF(COUNT(표장르정리[[#This Row],[Racing]]),1,0)),1,0)</f>
        <v>0</v>
      </c>
      <c r="I131" s="3">
        <f>IF(AND(IF('차트 정리 표'!$K$2 = 표메인[[#This Row],[연령대]], 1, 0),IF(COUNT(표장르정리[[#This Row],[Sport]]),1,0)),1,0)</f>
        <v>0</v>
      </c>
      <c r="J131" s="3">
        <f>IF(AND(IF('차트 정리 표'!$K$2 = 표메인[[#This Row],[연령대]], 1, 0),IF(COUNT(표장르정리[[#This Row],[Stealth]]),1,0)),1,0)</f>
        <v>0</v>
      </c>
      <c r="K131" s="3">
        <f>IF(AND(IF('차트 정리 표'!$K$2 = 표메인[[#This Row],[연령대]], 1, 0),IF(COUNT(표장르정리[[#This Row],[Strategy]]),1,0)),1,0)</f>
        <v>0</v>
      </c>
      <c r="L131" s="3">
        <f>IF(AND(IF('차트 정리 표'!$K$2 = 표메인[[#This Row],[연령대]], 1, 0),IF(COUNT(표장르정리[[#This Row],[Puzzle]]),1,0)),1,0)</f>
        <v>0</v>
      </c>
      <c r="M131" s="3">
        <f>IF(AND(IF('차트 정리 표'!$K$2 = 표메인[[#This Row],[연령대]], 1, 0),IF(COUNT(표장르정리[[#This Row],[Board]]),1,0)),1,0)</f>
        <v>0</v>
      </c>
      <c r="N131" s="3">
        <f>IF(AND(IF('차트 정리 표'!$K$2 = 표메인[[#This Row],[연령대]], 1, 0),IF(COUNT(표장르정리[[#This Row],[Arcade]]),1,0)),1,0)</f>
        <v>0</v>
      </c>
      <c r="O131" s="3">
        <f>IF(AND(IF('차트 정리 표'!$K$2 = 표메인[[#This Row],[연령대]], 1, 0),IF(COUNT(표장르정리[[#This Row],[Simulation]]),1,0)),1,0)</f>
        <v>0</v>
      </c>
      <c r="P131" s="34">
        <f>IF(AND(IF('차트 정리 표'!$K$19 = 표메인[[#This Row],[연령대]], 1, 0),IF('차트 정리 표'!$J$20=표메인[[#This Row],[타격감
시각적 효과]],1,0)),1,0)</f>
        <v>0</v>
      </c>
      <c r="Q131" s="34">
        <f>IF(AND(IF('차트 정리 표'!$K$19 = 표메인[[#This Row],[연령대]], 1, 0),IF('차트 정리 표'!$J$21=표메인[[#This Row],[타격감
시각적 효과]],1,0)),1,0)</f>
        <v>0</v>
      </c>
      <c r="R131" s="34">
        <f>IF(AND(IF('차트 정리 표'!$K$19 = 표메인[[#This Row],[연령대]], 1, 0),IF('차트 정리 표'!$J$22=표메인[[#This Row],[타격감
시각적 효과]],1,0)),1,0)</f>
        <v>0</v>
      </c>
      <c r="S131" s="34">
        <f>IF(AND(IF('차트 정리 표'!$K$19 = 표메인[[#This Row],[연령대]], 1, 0),IF('차트 정리 표'!$J$23=표메인[[#This Row],[타격감
시각적 효과]],1,0)),1,0)</f>
        <v>0</v>
      </c>
      <c r="T131" s="34">
        <f>IF(AND(IF('차트 정리 표'!$K$25 = 표메인[[#This Row],[연령대]], 1, 0),IF('차트 정리 표'!$J$26=표메인[게임몰입도
청각적 효과],1,0)),1,0)</f>
        <v>0</v>
      </c>
      <c r="U131" s="34">
        <f>IF(AND(IF('차트 정리 표'!$K$25 = 표메인[[#This Row],[연령대]], 1, 0),IF('차트 정리 표'!$J$27=표메인[게임몰입도
청각적 효과],1,0)),1,0)</f>
        <v>0</v>
      </c>
      <c r="V131" s="34">
        <f>IF(AND(IF('차트 정리 표'!$K$25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표'!$K$2 = 표메인[[#This Row],[연령대]], 1, 0),IF(COUNT(표장르정리[[#This Row],[RPG]]),1,0)), 1, 0)</f>
        <v>0</v>
      </c>
      <c r="B132" s="3">
        <f>IF(AND(IF('차트 정리 표'!$K$2 = 표메인[[#This Row],[연령대]], 1, 0),IF(COUNT(표장르정리[[#This Row],[AOS]]),1,0)),1,0)</f>
        <v>0</v>
      </c>
      <c r="C132" s="3">
        <f>IF(AND(IF('차트 정리 표'!$K$2 = 표메인[[#This Row],[연령대]], 1, 0),IF(COUNT(표장르정리[[#This Row],[FPS]]),1,0)),1,0)</f>
        <v>0</v>
      </c>
      <c r="D132" s="3">
        <f>IF(AND(IF('차트 정리 표'!$K$2 = 표메인[[#This Row],[연령대]], 1, 0),IF(COUNT(표장르정리[[#This Row],[CCG]]),1,0)),1,0)</f>
        <v>0</v>
      </c>
      <c r="E132" s="3">
        <f>IF(AND(IF('차트 정리 표'!$K$2 = 표메인[[#This Row],[연령대]], 1, 0),IF(COUNT(표장르정리[[#This Row],[Roguelike]]),1,0)),1,0)</f>
        <v>0</v>
      </c>
      <c r="F132" s="3">
        <f>IF(AND(IF('차트 정리 표'!$K$2 = 표메인[[#This Row],[연령대]], 1, 0),IF(COUNT(표장르정리[[#This Row],[Soulslike]]),1,0)),1,0)</f>
        <v>0</v>
      </c>
      <c r="G132" s="3">
        <f>IF(AND(IF('차트 정리 표'!$K$2 = 표메인[[#This Row],[연령대]], 1, 0),IF(COUNT(표장르정리[[#This Row],[Rhythm]]),1,0)),1,0)</f>
        <v>0</v>
      </c>
      <c r="H132" s="3">
        <f>IF(AND(IF('차트 정리 표'!$K$2 = 표메인[[#This Row],[연령대]], 1, 0),IF(COUNT(표장르정리[[#This Row],[Racing]]),1,0)),1,0)</f>
        <v>0</v>
      </c>
      <c r="I132" s="3">
        <f>IF(AND(IF('차트 정리 표'!$K$2 = 표메인[[#This Row],[연령대]], 1, 0),IF(COUNT(표장르정리[[#This Row],[Sport]]),1,0)),1,0)</f>
        <v>0</v>
      </c>
      <c r="J132" s="3">
        <f>IF(AND(IF('차트 정리 표'!$K$2 = 표메인[[#This Row],[연령대]], 1, 0),IF(COUNT(표장르정리[[#This Row],[Stealth]]),1,0)),1,0)</f>
        <v>0</v>
      </c>
      <c r="K132" s="3">
        <f>IF(AND(IF('차트 정리 표'!$K$2 = 표메인[[#This Row],[연령대]], 1, 0),IF(COUNT(표장르정리[[#This Row],[Strategy]]),1,0)),1,0)</f>
        <v>0</v>
      </c>
      <c r="L132" s="3">
        <f>IF(AND(IF('차트 정리 표'!$K$2 = 표메인[[#This Row],[연령대]], 1, 0),IF(COUNT(표장르정리[[#This Row],[Puzzle]]),1,0)),1,0)</f>
        <v>0</v>
      </c>
      <c r="M132" s="3">
        <f>IF(AND(IF('차트 정리 표'!$K$2 = 표메인[[#This Row],[연령대]], 1, 0),IF(COUNT(표장르정리[[#This Row],[Board]]),1,0)),1,0)</f>
        <v>0</v>
      </c>
      <c r="N132" s="3">
        <f>IF(AND(IF('차트 정리 표'!$K$2 = 표메인[[#This Row],[연령대]], 1, 0),IF(COUNT(표장르정리[[#This Row],[Arcade]]),1,0)),1,0)</f>
        <v>0</v>
      </c>
      <c r="O132" s="3">
        <f>IF(AND(IF('차트 정리 표'!$K$2 = 표메인[[#This Row],[연령대]], 1, 0),IF(COUNT(표장르정리[[#This Row],[Simulation]]),1,0)),1,0)</f>
        <v>0</v>
      </c>
      <c r="P132" s="34">
        <f>IF(AND(IF('차트 정리 표'!$K$19 = 표메인[[#This Row],[연령대]], 1, 0),IF('차트 정리 표'!$J$20=표메인[[#This Row],[타격감
시각적 효과]],1,0)),1,0)</f>
        <v>0</v>
      </c>
      <c r="Q132" s="34">
        <f>IF(AND(IF('차트 정리 표'!$K$19 = 표메인[[#This Row],[연령대]], 1, 0),IF('차트 정리 표'!$J$21=표메인[[#This Row],[타격감
시각적 효과]],1,0)),1,0)</f>
        <v>0</v>
      </c>
      <c r="R132" s="34">
        <f>IF(AND(IF('차트 정리 표'!$K$19 = 표메인[[#This Row],[연령대]], 1, 0),IF('차트 정리 표'!$J$22=표메인[[#This Row],[타격감
시각적 효과]],1,0)),1,0)</f>
        <v>0</v>
      </c>
      <c r="S132" s="34">
        <f>IF(AND(IF('차트 정리 표'!$K$19 = 표메인[[#This Row],[연령대]], 1, 0),IF('차트 정리 표'!$J$23=표메인[[#This Row],[타격감
시각적 효과]],1,0)),1,0)</f>
        <v>0</v>
      </c>
      <c r="T132" s="34">
        <f>IF(AND(IF('차트 정리 표'!$K$25 = 표메인[[#This Row],[연령대]], 1, 0),IF('차트 정리 표'!$J$26=표메인[게임몰입도
청각적 효과],1,0)),1,0)</f>
        <v>0</v>
      </c>
      <c r="U132" s="34">
        <f>IF(AND(IF('차트 정리 표'!$K$25 = 표메인[[#This Row],[연령대]], 1, 0),IF('차트 정리 표'!$J$27=표메인[게임몰입도
청각적 효과],1,0)),1,0)</f>
        <v>0</v>
      </c>
      <c r="V132" s="34">
        <f>IF(AND(IF('차트 정리 표'!$K$25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표'!$K$2 = 표메인[[#This Row],[연령대]], 1, 0),IF(COUNT(표장르정리[[#This Row],[RPG]]),1,0)), 1, 0)</f>
        <v>0</v>
      </c>
      <c r="B133" s="3">
        <f>IF(AND(IF('차트 정리 표'!$K$2 = 표메인[[#This Row],[연령대]], 1, 0),IF(COUNT(표장르정리[[#This Row],[AOS]]),1,0)),1,0)</f>
        <v>0</v>
      </c>
      <c r="C133" s="3">
        <f>IF(AND(IF('차트 정리 표'!$K$2 = 표메인[[#This Row],[연령대]], 1, 0),IF(COUNT(표장르정리[[#This Row],[FPS]]),1,0)),1,0)</f>
        <v>0</v>
      </c>
      <c r="D133" s="3">
        <f>IF(AND(IF('차트 정리 표'!$K$2 = 표메인[[#This Row],[연령대]], 1, 0),IF(COUNT(표장르정리[[#This Row],[CCG]]),1,0)),1,0)</f>
        <v>0</v>
      </c>
      <c r="E133" s="3">
        <f>IF(AND(IF('차트 정리 표'!$K$2 = 표메인[[#This Row],[연령대]], 1, 0),IF(COUNT(표장르정리[[#This Row],[Roguelike]]),1,0)),1,0)</f>
        <v>0</v>
      </c>
      <c r="F133" s="3">
        <f>IF(AND(IF('차트 정리 표'!$K$2 = 표메인[[#This Row],[연령대]], 1, 0),IF(COUNT(표장르정리[[#This Row],[Soulslike]]),1,0)),1,0)</f>
        <v>0</v>
      </c>
      <c r="G133" s="3">
        <f>IF(AND(IF('차트 정리 표'!$K$2 = 표메인[[#This Row],[연령대]], 1, 0),IF(COUNT(표장르정리[[#This Row],[Rhythm]]),1,0)),1,0)</f>
        <v>0</v>
      </c>
      <c r="H133" s="3">
        <f>IF(AND(IF('차트 정리 표'!$K$2 = 표메인[[#This Row],[연령대]], 1, 0),IF(COUNT(표장르정리[[#This Row],[Racing]]),1,0)),1,0)</f>
        <v>0</v>
      </c>
      <c r="I133" s="3">
        <f>IF(AND(IF('차트 정리 표'!$K$2 = 표메인[[#This Row],[연령대]], 1, 0),IF(COUNT(표장르정리[[#This Row],[Sport]]),1,0)),1,0)</f>
        <v>0</v>
      </c>
      <c r="J133" s="3">
        <f>IF(AND(IF('차트 정리 표'!$K$2 = 표메인[[#This Row],[연령대]], 1, 0),IF(COUNT(표장르정리[[#This Row],[Stealth]]),1,0)),1,0)</f>
        <v>0</v>
      </c>
      <c r="K133" s="3">
        <f>IF(AND(IF('차트 정리 표'!$K$2 = 표메인[[#This Row],[연령대]], 1, 0),IF(COUNT(표장르정리[[#This Row],[Strategy]]),1,0)),1,0)</f>
        <v>0</v>
      </c>
      <c r="L133" s="3">
        <f>IF(AND(IF('차트 정리 표'!$K$2 = 표메인[[#This Row],[연령대]], 1, 0),IF(COUNT(표장르정리[[#This Row],[Puzzle]]),1,0)),1,0)</f>
        <v>0</v>
      </c>
      <c r="M133" s="3">
        <f>IF(AND(IF('차트 정리 표'!$K$2 = 표메인[[#This Row],[연령대]], 1, 0),IF(COUNT(표장르정리[[#This Row],[Board]]),1,0)),1,0)</f>
        <v>0</v>
      </c>
      <c r="N133" s="3">
        <f>IF(AND(IF('차트 정리 표'!$K$2 = 표메인[[#This Row],[연령대]], 1, 0),IF(COUNT(표장르정리[[#This Row],[Arcade]]),1,0)),1,0)</f>
        <v>0</v>
      </c>
      <c r="O133" s="3">
        <f>IF(AND(IF('차트 정리 표'!$K$2 = 표메인[[#This Row],[연령대]], 1, 0),IF(COUNT(표장르정리[[#This Row],[Simulation]]),1,0)),1,0)</f>
        <v>0</v>
      </c>
      <c r="P133" s="34">
        <f>IF(AND(IF('차트 정리 표'!$K$19 = 표메인[[#This Row],[연령대]], 1, 0),IF('차트 정리 표'!$J$20=표메인[[#This Row],[타격감
시각적 효과]],1,0)),1,0)</f>
        <v>0</v>
      </c>
      <c r="Q133" s="34">
        <f>IF(AND(IF('차트 정리 표'!$K$19 = 표메인[[#This Row],[연령대]], 1, 0),IF('차트 정리 표'!$J$21=표메인[[#This Row],[타격감
시각적 효과]],1,0)),1,0)</f>
        <v>0</v>
      </c>
      <c r="R133" s="34">
        <f>IF(AND(IF('차트 정리 표'!$K$19 = 표메인[[#This Row],[연령대]], 1, 0),IF('차트 정리 표'!$J$22=표메인[[#This Row],[타격감
시각적 효과]],1,0)),1,0)</f>
        <v>0</v>
      </c>
      <c r="S133" s="34">
        <f>IF(AND(IF('차트 정리 표'!$K$19 = 표메인[[#This Row],[연령대]], 1, 0),IF('차트 정리 표'!$J$23=표메인[[#This Row],[타격감
시각적 효과]],1,0)),1,0)</f>
        <v>0</v>
      </c>
      <c r="T133" s="34">
        <f>IF(AND(IF('차트 정리 표'!$K$25 = 표메인[[#This Row],[연령대]], 1, 0),IF('차트 정리 표'!$J$26=표메인[게임몰입도
청각적 효과],1,0)),1,0)</f>
        <v>0</v>
      </c>
      <c r="U133" s="34">
        <f>IF(AND(IF('차트 정리 표'!$K$25 = 표메인[[#This Row],[연령대]], 1, 0),IF('차트 정리 표'!$J$27=표메인[게임몰입도
청각적 효과],1,0)),1,0)</f>
        <v>0</v>
      </c>
      <c r="V133" s="34">
        <f>IF(AND(IF('차트 정리 표'!$K$25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표'!$K$2 = 표메인[[#This Row],[연령대]], 1, 0),IF(COUNT(표장르정리[[#This Row],[RPG]]),1,0)), 1, 0)</f>
        <v>0</v>
      </c>
      <c r="B134" s="3">
        <f>IF(AND(IF('차트 정리 표'!$K$2 = 표메인[[#This Row],[연령대]], 1, 0),IF(COUNT(표장르정리[[#This Row],[AOS]]),1,0)),1,0)</f>
        <v>0</v>
      </c>
      <c r="C134" s="3">
        <f>IF(AND(IF('차트 정리 표'!$K$2 = 표메인[[#This Row],[연령대]], 1, 0),IF(COUNT(표장르정리[[#This Row],[FPS]]),1,0)),1,0)</f>
        <v>0</v>
      </c>
      <c r="D134" s="3">
        <f>IF(AND(IF('차트 정리 표'!$K$2 = 표메인[[#This Row],[연령대]], 1, 0),IF(COUNT(표장르정리[[#This Row],[CCG]]),1,0)),1,0)</f>
        <v>0</v>
      </c>
      <c r="E134" s="3">
        <f>IF(AND(IF('차트 정리 표'!$K$2 = 표메인[[#This Row],[연령대]], 1, 0),IF(COUNT(표장르정리[[#This Row],[Roguelike]]),1,0)),1,0)</f>
        <v>0</v>
      </c>
      <c r="F134" s="3">
        <f>IF(AND(IF('차트 정리 표'!$K$2 = 표메인[[#This Row],[연령대]], 1, 0),IF(COUNT(표장르정리[[#This Row],[Soulslike]]),1,0)),1,0)</f>
        <v>0</v>
      </c>
      <c r="G134" s="3">
        <f>IF(AND(IF('차트 정리 표'!$K$2 = 표메인[[#This Row],[연령대]], 1, 0),IF(COUNT(표장르정리[[#This Row],[Rhythm]]),1,0)),1,0)</f>
        <v>0</v>
      </c>
      <c r="H134" s="3">
        <f>IF(AND(IF('차트 정리 표'!$K$2 = 표메인[[#This Row],[연령대]], 1, 0),IF(COUNT(표장르정리[[#This Row],[Racing]]),1,0)),1,0)</f>
        <v>0</v>
      </c>
      <c r="I134" s="3">
        <f>IF(AND(IF('차트 정리 표'!$K$2 = 표메인[[#This Row],[연령대]], 1, 0),IF(COUNT(표장르정리[[#This Row],[Sport]]),1,0)),1,0)</f>
        <v>0</v>
      </c>
      <c r="J134" s="3">
        <f>IF(AND(IF('차트 정리 표'!$K$2 = 표메인[[#This Row],[연령대]], 1, 0),IF(COUNT(표장르정리[[#This Row],[Stealth]]),1,0)),1,0)</f>
        <v>0</v>
      </c>
      <c r="K134" s="3">
        <f>IF(AND(IF('차트 정리 표'!$K$2 = 표메인[[#This Row],[연령대]], 1, 0),IF(COUNT(표장르정리[[#This Row],[Strategy]]),1,0)),1,0)</f>
        <v>0</v>
      </c>
      <c r="L134" s="3">
        <f>IF(AND(IF('차트 정리 표'!$K$2 = 표메인[[#This Row],[연령대]], 1, 0),IF(COUNT(표장르정리[[#This Row],[Puzzle]]),1,0)),1,0)</f>
        <v>0</v>
      </c>
      <c r="M134" s="3">
        <f>IF(AND(IF('차트 정리 표'!$K$2 = 표메인[[#This Row],[연령대]], 1, 0),IF(COUNT(표장르정리[[#This Row],[Board]]),1,0)),1,0)</f>
        <v>0</v>
      </c>
      <c r="N134" s="3">
        <f>IF(AND(IF('차트 정리 표'!$K$2 = 표메인[[#This Row],[연령대]], 1, 0),IF(COUNT(표장르정리[[#This Row],[Arcade]]),1,0)),1,0)</f>
        <v>0</v>
      </c>
      <c r="O134" s="3">
        <f>IF(AND(IF('차트 정리 표'!$K$2 = 표메인[[#This Row],[연령대]], 1, 0),IF(COUNT(표장르정리[[#This Row],[Simulation]]),1,0)),1,0)</f>
        <v>0</v>
      </c>
      <c r="P134" s="34">
        <f>IF(AND(IF('차트 정리 표'!$K$19 = 표메인[[#This Row],[연령대]], 1, 0),IF('차트 정리 표'!$J$20=표메인[[#This Row],[타격감
시각적 효과]],1,0)),1,0)</f>
        <v>0</v>
      </c>
      <c r="Q134" s="34">
        <f>IF(AND(IF('차트 정리 표'!$K$19 = 표메인[[#This Row],[연령대]], 1, 0),IF('차트 정리 표'!$J$21=표메인[[#This Row],[타격감
시각적 효과]],1,0)),1,0)</f>
        <v>0</v>
      </c>
      <c r="R134" s="34">
        <f>IF(AND(IF('차트 정리 표'!$K$19 = 표메인[[#This Row],[연령대]], 1, 0),IF('차트 정리 표'!$J$22=표메인[[#This Row],[타격감
시각적 효과]],1,0)),1,0)</f>
        <v>0</v>
      </c>
      <c r="S134" s="34">
        <f>IF(AND(IF('차트 정리 표'!$K$19 = 표메인[[#This Row],[연령대]], 1, 0),IF('차트 정리 표'!$J$23=표메인[[#This Row],[타격감
시각적 효과]],1,0)),1,0)</f>
        <v>0</v>
      </c>
      <c r="T134" s="34">
        <f>IF(AND(IF('차트 정리 표'!$K$25 = 표메인[[#This Row],[연령대]], 1, 0),IF('차트 정리 표'!$J$26=표메인[게임몰입도
청각적 효과],1,0)),1,0)</f>
        <v>0</v>
      </c>
      <c r="U134" s="34">
        <f>IF(AND(IF('차트 정리 표'!$K$25 = 표메인[[#This Row],[연령대]], 1, 0),IF('차트 정리 표'!$J$27=표메인[게임몰입도
청각적 효과],1,0)),1,0)</f>
        <v>0</v>
      </c>
      <c r="V134" s="34">
        <f>IF(AND(IF('차트 정리 표'!$K$25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표'!$K$2 = 표메인[[#This Row],[연령대]], 1, 0),IF(COUNT(표장르정리[[#This Row],[RPG]]),1,0)), 1, 0)</f>
        <v>0</v>
      </c>
      <c r="B135" s="3">
        <f>IF(AND(IF('차트 정리 표'!$K$2 = 표메인[[#This Row],[연령대]], 1, 0),IF(COUNT(표장르정리[[#This Row],[AOS]]),1,0)),1,0)</f>
        <v>0</v>
      </c>
      <c r="C135" s="3">
        <f>IF(AND(IF('차트 정리 표'!$K$2 = 표메인[[#This Row],[연령대]], 1, 0),IF(COUNT(표장르정리[[#This Row],[FPS]]),1,0)),1,0)</f>
        <v>0</v>
      </c>
      <c r="D135" s="3">
        <f>IF(AND(IF('차트 정리 표'!$K$2 = 표메인[[#This Row],[연령대]], 1, 0),IF(COUNT(표장르정리[[#This Row],[CCG]]),1,0)),1,0)</f>
        <v>0</v>
      </c>
      <c r="E135" s="3">
        <f>IF(AND(IF('차트 정리 표'!$K$2 = 표메인[[#This Row],[연령대]], 1, 0),IF(COUNT(표장르정리[[#This Row],[Roguelike]]),1,0)),1,0)</f>
        <v>0</v>
      </c>
      <c r="F135" s="3">
        <f>IF(AND(IF('차트 정리 표'!$K$2 = 표메인[[#This Row],[연령대]], 1, 0),IF(COUNT(표장르정리[[#This Row],[Soulslike]]),1,0)),1,0)</f>
        <v>0</v>
      </c>
      <c r="G135" s="3">
        <f>IF(AND(IF('차트 정리 표'!$K$2 = 표메인[[#This Row],[연령대]], 1, 0),IF(COUNT(표장르정리[[#This Row],[Rhythm]]),1,0)),1,0)</f>
        <v>0</v>
      </c>
      <c r="H135" s="3">
        <f>IF(AND(IF('차트 정리 표'!$K$2 = 표메인[[#This Row],[연령대]], 1, 0),IF(COUNT(표장르정리[[#This Row],[Racing]]),1,0)),1,0)</f>
        <v>0</v>
      </c>
      <c r="I135" s="3">
        <f>IF(AND(IF('차트 정리 표'!$K$2 = 표메인[[#This Row],[연령대]], 1, 0),IF(COUNT(표장르정리[[#This Row],[Sport]]),1,0)),1,0)</f>
        <v>0</v>
      </c>
      <c r="J135" s="3">
        <f>IF(AND(IF('차트 정리 표'!$K$2 = 표메인[[#This Row],[연령대]], 1, 0),IF(COUNT(표장르정리[[#This Row],[Stealth]]),1,0)),1,0)</f>
        <v>0</v>
      </c>
      <c r="K135" s="3">
        <f>IF(AND(IF('차트 정리 표'!$K$2 = 표메인[[#This Row],[연령대]], 1, 0),IF(COUNT(표장르정리[[#This Row],[Strategy]]),1,0)),1,0)</f>
        <v>0</v>
      </c>
      <c r="L135" s="3">
        <f>IF(AND(IF('차트 정리 표'!$K$2 = 표메인[[#This Row],[연령대]], 1, 0),IF(COUNT(표장르정리[[#This Row],[Puzzle]]),1,0)),1,0)</f>
        <v>0</v>
      </c>
      <c r="M135" s="3">
        <f>IF(AND(IF('차트 정리 표'!$K$2 = 표메인[[#This Row],[연령대]], 1, 0),IF(COUNT(표장르정리[[#This Row],[Board]]),1,0)),1,0)</f>
        <v>0</v>
      </c>
      <c r="N135" s="3">
        <f>IF(AND(IF('차트 정리 표'!$K$2 = 표메인[[#This Row],[연령대]], 1, 0),IF(COUNT(표장르정리[[#This Row],[Arcade]]),1,0)),1,0)</f>
        <v>0</v>
      </c>
      <c r="O135" s="3">
        <f>IF(AND(IF('차트 정리 표'!$K$2 = 표메인[[#This Row],[연령대]], 1, 0),IF(COUNT(표장르정리[[#This Row],[Simulation]]),1,0)),1,0)</f>
        <v>0</v>
      </c>
      <c r="P135" s="34">
        <f>IF(AND(IF('차트 정리 표'!$K$19 = 표메인[[#This Row],[연령대]], 1, 0),IF('차트 정리 표'!$J$20=표메인[[#This Row],[타격감
시각적 효과]],1,0)),1,0)</f>
        <v>0</v>
      </c>
      <c r="Q135" s="34">
        <f>IF(AND(IF('차트 정리 표'!$K$19 = 표메인[[#This Row],[연령대]], 1, 0),IF('차트 정리 표'!$J$21=표메인[[#This Row],[타격감
시각적 효과]],1,0)),1,0)</f>
        <v>0</v>
      </c>
      <c r="R135" s="34">
        <f>IF(AND(IF('차트 정리 표'!$K$19 = 표메인[[#This Row],[연령대]], 1, 0),IF('차트 정리 표'!$J$22=표메인[[#This Row],[타격감
시각적 효과]],1,0)),1,0)</f>
        <v>0</v>
      </c>
      <c r="S135" s="34">
        <f>IF(AND(IF('차트 정리 표'!$K$19 = 표메인[[#This Row],[연령대]], 1, 0),IF('차트 정리 표'!$J$23=표메인[[#This Row],[타격감
시각적 효과]],1,0)),1,0)</f>
        <v>0</v>
      </c>
      <c r="T135" s="34">
        <f>IF(AND(IF('차트 정리 표'!$K$25 = 표메인[[#This Row],[연령대]], 1, 0),IF('차트 정리 표'!$J$26=표메인[게임몰입도
청각적 효과],1,0)),1,0)</f>
        <v>0</v>
      </c>
      <c r="U135" s="34">
        <f>IF(AND(IF('차트 정리 표'!$K$25 = 표메인[[#This Row],[연령대]], 1, 0),IF('차트 정리 표'!$J$27=표메인[게임몰입도
청각적 효과],1,0)),1,0)</f>
        <v>0</v>
      </c>
      <c r="V135" s="34">
        <f>IF(AND(IF('차트 정리 표'!$K$25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표'!$K$2 = 표메인[[#This Row],[연령대]], 1, 0),IF(COUNT(표장르정리[[#This Row],[RPG]]),1,0)), 1, 0)</f>
        <v>0</v>
      </c>
      <c r="B136" s="3">
        <f>IF(AND(IF('차트 정리 표'!$K$2 = 표메인[[#This Row],[연령대]], 1, 0),IF(COUNT(표장르정리[[#This Row],[AOS]]),1,0)),1,0)</f>
        <v>0</v>
      </c>
      <c r="C136" s="3">
        <f>IF(AND(IF('차트 정리 표'!$K$2 = 표메인[[#This Row],[연령대]], 1, 0),IF(COUNT(표장르정리[[#This Row],[FPS]]),1,0)),1,0)</f>
        <v>0</v>
      </c>
      <c r="D136" s="3">
        <f>IF(AND(IF('차트 정리 표'!$K$2 = 표메인[[#This Row],[연령대]], 1, 0),IF(COUNT(표장르정리[[#This Row],[CCG]]),1,0)),1,0)</f>
        <v>0</v>
      </c>
      <c r="E136" s="3">
        <f>IF(AND(IF('차트 정리 표'!$K$2 = 표메인[[#This Row],[연령대]], 1, 0),IF(COUNT(표장르정리[[#This Row],[Roguelike]]),1,0)),1,0)</f>
        <v>0</v>
      </c>
      <c r="F136" s="3">
        <f>IF(AND(IF('차트 정리 표'!$K$2 = 표메인[[#This Row],[연령대]], 1, 0),IF(COUNT(표장르정리[[#This Row],[Soulslike]]),1,0)),1,0)</f>
        <v>0</v>
      </c>
      <c r="G136" s="3">
        <f>IF(AND(IF('차트 정리 표'!$K$2 = 표메인[[#This Row],[연령대]], 1, 0),IF(COUNT(표장르정리[[#This Row],[Rhythm]]),1,0)),1,0)</f>
        <v>0</v>
      </c>
      <c r="H136" s="3">
        <f>IF(AND(IF('차트 정리 표'!$K$2 = 표메인[[#This Row],[연령대]], 1, 0),IF(COUNT(표장르정리[[#This Row],[Racing]]),1,0)),1,0)</f>
        <v>0</v>
      </c>
      <c r="I136" s="3">
        <f>IF(AND(IF('차트 정리 표'!$K$2 = 표메인[[#This Row],[연령대]], 1, 0),IF(COUNT(표장르정리[[#This Row],[Sport]]),1,0)),1,0)</f>
        <v>0</v>
      </c>
      <c r="J136" s="3">
        <f>IF(AND(IF('차트 정리 표'!$K$2 = 표메인[[#This Row],[연령대]], 1, 0),IF(COUNT(표장르정리[[#This Row],[Stealth]]),1,0)),1,0)</f>
        <v>0</v>
      </c>
      <c r="K136" s="3">
        <f>IF(AND(IF('차트 정리 표'!$K$2 = 표메인[[#This Row],[연령대]], 1, 0),IF(COUNT(표장르정리[[#This Row],[Strategy]]),1,0)),1,0)</f>
        <v>0</v>
      </c>
      <c r="L136" s="3">
        <f>IF(AND(IF('차트 정리 표'!$K$2 = 표메인[[#This Row],[연령대]], 1, 0),IF(COUNT(표장르정리[[#This Row],[Puzzle]]),1,0)),1,0)</f>
        <v>0</v>
      </c>
      <c r="M136" s="3">
        <f>IF(AND(IF('차트 정리 표'!$K$2 = 표메인[[#This Row],[연령대]], 1, 0),IF(COUNT(표장르정리[[#This Row],[Board]]),1,0)),1,0)</f>
        <v>0</v>
      </c>
      <c r="N136" s="3">
        <f>IF(AND(IF('차트 정리 표'!$K$2 = 표메인[[#This Row],[연령대]], 1, 0),IF(COUNT(표장르정리[[#This Row],[Arcade]]),1,0)),1,0)</f>
        <v>0</v>
      </c>
      <c r="O136" s="3">
        <f>IF(AND(IF('차트 정리 표'!$K$2 = 표메인[[#This Row],[연령대]], 1, 0),IF(COUNT(표장르정리[[#This Row],[Simulation]]),1,0)),1,0)</f>
        <v>0</v>
      </c>
      <c r="P136" s="34">
        <f>IF(AND(IF('차트 정리 표'!$K$19 = 표메인[[#This Row],[연령대]], 1, 0),IF('차트 정리 표'!$J$20=표메인[[#This Row],[타격감
시각적 효과]],1,0)),1,0)</f>
        <v>0</v>
      </c>
      <c r="Q136" s="34">
        <f>IF(AND(IF('차트 정리 표'!$K$19 = 표메인[[#This Row],[연령대]], 1, 0),IF('차트 정리 표'!$J$21=표메인[[#This Row],[타격감
시각적 효과]],1,0)),1,0)</f>
        <v>0</v>
      </c>
      <c r="R136" s="34">
        <f>IF(AND(IF('차트 정리 표'!$K$19 = 표메인[[#This Row],[연령대]], 1, 0),IF('차트 정리 표'!$J$22=표메인[[#This Row],[타격감
시각적 효과]],1,0)),1,0)</f>
        <v>0</v>
      </c>
      <c r="S136" s="34">
        <f>IF(AND(IF('차트 정리 표'!$K$19 = 표메인[[#This Row],[연령대]], 1, 0),IF('차트 정리 표'!$J$23=표메인[[#This Row],[타격감
시각적 효과]],1,0)),1,0)</f>
        <v>0</v>
      </c>
      <c r="T136" s="34">
        <f>IF(AND(IF('차트 정리 표'!$K$25 = 표메인[[#This Row],[연령대]], 1, 0),IF('차트 정리 표'!$J$26=표메인[게임몰입도
청각적 효과],1,0)),1,0)</f>
        <v>0</v>
      </c>
      <c r="U136" s="34">
        <f>IF(AND(IF('차트 정리 표'!$K$25 = 표메인[[#This Row],[연령대]], 1, 0),IF('차트 정리 표'!$J$27=표메인[게임몰입도
청각적 효과],1,0)),1,0)</f>
        <v>0</v>
      </c>
      <c r="V136" s="34">
        <f>IF(AND(IF('차트 정리 표'!$K$25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표'!$K$2 = 표메인[[#This Row],[연령대]], 1, 0),IF(COUNT(표장르정리[[#This Row],[RPG]]),1,0)), 1, 0)</f>
        <v>0</v>
      </c>
      <c r="B137" s="3">
        <f>IF(AND(IF('차트 정리 표'!$K$2 = 표메인[[#This Row],[연령대]], 1, 0),IF(COUNT(표장르정리[[#This Row],[AOS]]),1,0)),1,0)</f>
        <v>0</v>
      </c>
      <c r="C137" s="3">
        <f>IF(AND(IF('차트 정리 표'!$K$2 = 표메인[[#This Row],[연령대]], 1, 0),IF(COUNT(표장르정리[[#This Row],[FPS]]),1,0)),1,0)</f>
        <v>0</v>
      </c>
      <c r="D137" s="3">
        <f>IF(AND(IF('차트 정리 표'!$K$2 = 표메인[[#This Row],[연령대]], 1, 0),IF(COUNT(표장르정리[[#This Row],[CCG]]),1,0)),1,0)</f>
        <v>0</v>
      </c>
      <c r="E137" s="3">
        <f>IF(AND(IF('차트 정리 표'!$K$2 = 표메인[[#This Row],[연령대]], 1, 0),IF(COUNT(표장르정리[[#This Row],[Roguelike]]),1,0)),1,0)</f>
        <v>0</v>
      </c>
      <c r="F137" s="3">
        <f>IF(AND(IF('차트 정리 표'!$K$2 = 표메인[[#This Row],[연령대]], 1, 0),IF(COUNT(표장르정리[[#This Row],[Soulslike]]),1,0)),1,0)</f>
        <v>0</v>
      </c>
      <c r="G137" s="3">
        <f>IF(AND(IF('차트 정리 표'!$K$2 = 표메인[[#This Row],[연령대]], 1, 0),IF(COUNT(표장르정리[[#This Row],[Rhythm]]),1,0)),1,0)</f>
        <v>0</v>
      </c>
      <c r="H137" s="3">
        <f>IF(AND(IF('차트 정리 표'!$K$2 = 표메인[[#This Row],[연령대]], 1, 0),IF(COUNT(표장르정리[[#This Row],[Racing]]),1,0)),1,0)</f>
        <v>0</v>
      </c>
      <c r="I137" s="3">
        <f>IF(AND(IF('차트 정리 표'!$K$2 = 표메인[[#This Row],[연령대]], 1, 0),IF(COUNT(표장르정리[[#This Row],[Sport]]),1,0)),1,0)</f>
        <v>0</v>
      </c>
      <c r="J137" s="3">
        <f>IF(AND(IF('차트 정리 표'!$K$2 = 표메인[[#This Row],[연령대]], 1, 0),IF(COUNT(표장르정리[[#This Row],[Stealth]]),1,0)),1,0)</f>
        <v>0</v>
      </c>
      <c r="K137" s="3">
        <f>IF(AND(IF('차트 정리 표'!$K$2 = 표메인[[#This Row],[연령대]], 1, 0),IF(COUNT(표장르정리[[#This Row],[Strategy]]),1,0)),1,0)</f>
        <v>0</v>
      </c>
      <c r="L137" s="3">
        <f>IF(AND(IF('차트 정리 표'!$K$2 = 표메인[[#This Row],[연령대]], 1, 0),IF(COUNT(표장르정리[[#This Row],[Puzzle]]),1,0)),1,0)</f>
        <v>0</v>
      </c>
      <c r="M137" s="3">
        <f>IF(AND(IF('차트 정리 표'!$K$2 = 표메인[[#This Row],[연령대]], 1, 0),IF(COUNT(표장르정리[[#This Row],[Board]]),1,0)),1,0)</f>
        <v>0</v>
      </c>
      <c r="N137" s="3">
        <f>IF(AND(IF('차트 정리 표'!$K$2 = 표메인[[#This Row],[연령대]], 1, 0),IF(COUNT(표장르정리[[#This Row],[Arcade]]),1,0)),1,0)</f>
        <v>0</v>
      </c>
      <c r="O137" s="3">
        <f>IF(AND(IF('차트 정리 표'!$K$2 = 표메인[[#This Row],[연령대]], 1, 0),IF(COUNT(표장르정리[[#This Row],[Simulation]]),1,0)),1,0)</f>
        <v>0</v>
      </c>
      <c r="P137" s="34">
        <f>IF(AND(IF('차트 정리 표'!$K$19 = 표메인[[#This Row],[연령대]], 1, 0),IF('차트 정리 표'!$J$20=표메인[[#This Row],[타격감
시각적 효과]],1,0)),1,0)</f>
        <v>0</v>
      </c>
      <c r="Q137" s="34">
        <f>IF(AND(IF('차트 정리 표'!$K$19 = 표메인[[#This Row],[연령대]], 1, 0),IF('차트 정리 표'!$J$21=표메인[[#This Row],[타격감
시각적 효과]],1,0)),1,0)</f>
        <v>0</v>
      </c>
      <c r="R137" s="34">
        <f>IF(AND(IF('차트 정리 표'!$K$19 = 표메인[[#This Row],[연령대]], 1, 0),IF('차트 정리 표'!$J$22=표메인[[#This Row],[타격감
시각적 효과]],1,0)),1,0)</f>
        <v>0</v>
      </c>
      <c r="S137" s="34">
        <f>IF(AND(IF('차트 정리 표'!$K$19 = 표메인[[#This Row],[연령대]], 1, 0),IF('차트 정리 표'!$J$23=표메인[[#This Row],[타격감
시각적 효과]],1,0)),1,0)</f>
        <v>0</v>
      </c>
      <c r="T137" s="34">
        <f>IF(AND(IF('차트 정리 표'!$K$25 = 표메인[[#This Row],[연령대]], 1, 0),IF('차트 정리 표'!$J$26=표메인[게임몰입도
청각적 효과],1,0)),1,0)</f>
        <v>0</v>
      </c>
      <c r="U137" s="34">
        <f>IF(AND(IF('차트 정리 표'!$K$25 = 표메인[[#This Row],[연령대]], 1, 0),IF('차트 정리 표'!$J$27=표메인[게임몰입도
청각적 효과],1,0)),1,0)</f>
        <v>0</v>
      </c>
      <c r="V137" s="34">
        <f>IF(AND(IF('차트 정리 표'!$K$25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표'!$K$2 = 표메인[[#This Row],[연령대]], 1, 0),IF(COUNT(표장르정리[[#This Row],[RPG]]),1,0)), 1, 0)</f>
        <v>0</v>
      </c>
      <c r="B138" s="3">
        <f>IF(AND(IF('차트 정리 표'!$K$2 = 표메인[[#This Row],[연령대]], 1, 0),IF(COUNT(표장르정리[[#This Row],[AOS]]),1,0)),1,0)</f>
        <v>0</v>
      </c>
      <c r="C138" s="3">
        <f>IF(AND(IF('차트 정리 표'!$K$2 = 표메인[[#This Row],[연령대]], 1, 0),IF(COUNT(표장르정리[[#This Row],[FPS]]),1,0)),1,0)</f>
        <v>0</v>
      </c>
      <c r="D138" s="3">
        <f>IF(AND(IF('차트 정리 표'!$K$2 = 표메인[[#This Row],[연령대]], 1, 0),IF(COUNT(표장르정리[[#This Row],[CCG]]),1,0)),1,0)</f>
        <v>0</v>
      </c>
      <c r="E138" s="3">
        <f>IF(AND(IF('차트 정리 표'!$K$2 = 표메인[[#This Row],[연령대]], 1, 0),IF(COUNT(표장르정리[[#This Row],[Roguelike]]),1,0)),1,0)</f>
        <v>0</v>
      </c>
      <c r="F138" s="3">
        <f>IF(AND(IF('차트 정리 표'!$K$2 = 표메인[[#This Row],[연령대]], 1, 0),IF(COUNT(표장르정리[[#This Row],[Soulslike]]),1,0)),1,0)</f>
        <v>0</v>
      </c>
      <c r="G138" s="3">
        <f>IF(AND(IF('차트 정리 표'!$K$2 = 표메인[[#This Row],[연령대]], 1, 0),IF(COUNT(표장르정리[[#This Row],[Rhythm]]),1,0)),1,0)</f>
        <v>0</v>
      </c>
      <c r="H138" s="3">
        <f>IF(AND(IF('차트 정리 표'!$K$2 = 표메인[[#This Row],[연령대]], 1, 0),IF(COUNT(표장르정리[[#This Row],[Racing]]),1,0)),1,0)</f>
        <v>0</v>
      </c>
      <c r="I138" s="3">
        <f>IF(AND(IF('차트 정리 표'!$K$2 = 표메인[[#This Row],[연령대]], 1, 0),IF(COUNT(표장르정리[[#This Row],[Sport]]),1,0)),1,0)</f>
        <v>0</v>
      </c>
      <c r="J138" s="3">
        <f>IF(AND(IF('차트 정리 표'!$K$2 = 표메인[[#This Row],[연령대]], 1, 0),IF(COUNT(표장르정리[[#This Row],[Stealth]]),1,0)),1,0)</f>
        <v>0</v>
      </c>
      <c r="K138" s="3">
        <f>IF(AND(IF('차트 정리 표'!$K$2 = 표메인[[#This Row],[연령대]], 1, 0),IF(COUNT(표장르정리[[#This Row],[Strategy]]),1,0)),1,0)</f>
        <v>0</v>
      </c>
      <c r="L138" s="3">
        <f>IF(AND(IF('차트 정리 표'!$K$2 = 표메인[[#This Row],[연령대]], 1, 0),IF(COUNT(표장르정리[[#This Row],[Puzzle]]),1,0)),1,0)</f>
        <v>0</v>
      </c>
      <c r="M138" s="3">
        <f>IF(AND(IF('차트 정리 표'!$K$2 = 표메인[[#This Row],[연령대]], 1, 0),IF(COUNT(표장르정리[[#This Row],[Board]]),1,0)),1,0)</f>
        <v>0</v>
      </c>
      <c r="N138" s="3">
        <f>IF(AND(IF('차트 정리 표'!$K$2 = 표메인[[#This Row],[연령대]], 1, 0),IF(COUNT(표장르정리[[#This Row],[Arcade]]),1,0)),1,0)</f>
        <v>0</v>
      </c>
      <c r="O138" s="3">
        <f>IF(AND(IF('차트 정리 표'!$K$2 = 표메인[[#This Row],[연령대]], 1, 0),IF(COUNT(표장르정리[[#This Row],[Simulation]]),1,0)),1,0)</f>
        <v>0</v>
      </c>
      <c r="P138" s="34">
        <f>IF(AND(IF('차트 정리 표'!$K$19 = 표메인[[#This Row],[연령대]], 1, 0),IF('차트 정리 표'!$J$20=표메인[[#This Row],[타격감
시각적 효과]],1,0)),1,0)</f>
        <v>0</v>
      </c>
      <c r="Q138" s="34">
        <f>IF(AND(IF('차트 정리 표'!$K$19 = 표메인[[#This Row],[연령대]], 1, 0),IF('차트 정리 표'!$J$21=표메인[[#This Row],[타격감
시각적 효과]],1,0)),1,0)</f>
        <v>0</v>
      </c>
      <c r="R138" s="34">
        <f>IF(AND(IF('차트 정리 표'!$K$19 = 표메인[[#This Row],[연령대]], 1, 0),IF('차트 정리 표'!$J$22=표메인[[#This Row],[타격감
시각적 효과]],1,0)),1,0)</f>
        <v>0</v>
      </c>
      <c r="S138" s="34">
        <f>IF(AND(IF('차트 정리 표'!$K$19 = 표메인[[#This Row],[연령대]], 1, 0),IF('차트 정리 표'!$J$23=표메인[[#This Row],[타격감
시각적 효과]],1,0)),1,0)</f>
        <v>0</v>
      </c>
      <c r="T138" s="34">
        <f>IF(AND(IF('차트 정리 표'!$K$25 = 표메인[[#This Row],[연령대]], 1, 0),IF('차트 정리 표'!$J$26=표메인[게임몰입도
청각적 효과],1,0)),1,0)</f>
        <v>0</v>
      </c>
      <c r="U138" s="34">
        <f>IF(AND(IF('차트 정리 표'!$K$25 = 표메인[[#This Row],[연령대]], 1, 0),IF('차트 정리 표'!$J$27=표메인[게임몰입도
청각적 효과],1,0)),1,0)</f>
        <v>0</v>
      </c>
      <c r="V138" s="34">
        <f>IF(AND(IF('차트 정리 표'!$K$25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표'!$K$2 = 표메인[[#This Row],[연령대]], 1, 0),IF(COUNT(표장르정리[[#This Row],[RPG]]),1,0)), 1, 0)</f>
        <v>0</v>
      </c>
      <c r="B139" s="3">
        <f>IF(AND(IF('차트 정리 표'!$K$2 = 표메인[[#This Row],[연령대]], 1, 0),IF(COUNT(표장르정리[[#This Row],[AOS]]),1,0)),1,0)</f>
        <v>0</v>
      </c>
      <c r="C139" s="3">
        <f>IF(AND(IF('차트 정리 표'!$K$2 = 표메인[[#This Row],[연령대]], 1, 0),IF(COUNT(표장르정리[[#This Row],[FPS]]),1,0)),1,0)</f>
        <v>0</v>
      </c>
      <c r="D139" s="3">
        <f>IF(AND(IF('차트 정리 표'!$K$2 = 표메인[[#This Row],[연령대]], 1, 0),IF(COUNT(표장르정리[[#This Row],[CCG]]),1,0)),1,0)</f>
        <v>0</v>
      </c>
      <c r="E139" s="3">
        <f>IF(AND(IF('차트 정리 표'!$K$2 = 표메인[[#This Row],[연령대]], 1, 0),IF(COUNT(표장르정리[[#This Row],[Roguelike]]),1,0)),1,0)</f>
        <v>0</v>
      </c>
      <c r="F139" s="3">
        <f>IF(AND(IF('차트 정리 표'!$K$2 = 표메인[[#This Row],[연령대]], 1, 0),IF(COUNT(표장르정리[[#This Row],[Soulslike]]),1,0)),1,0)</f>
        <v>0</v>
      </c>
      <c r="G139" s="3">
        <f>IF(AND(IF('차트 정리 표'!$K$2 = 표메인[[#This Row],[연령대]], 1, 0),IF(COUNT(표장르정리[[#This Row],[Rhythm]]),1,0)),1,0)</f>
        <v>0</v>
      </c>
      <c r="H139" s="3">
        <f>IF(AND(IF('차트 정리 표'!$K$2 = 표메인[[#This Row],[연령대]], 1, 0),IF(COUNT(표장르정리[[#This Row],[Racing]]),1,0)),1,0)</f>
        <v>0</v>
      </c>
      <c r="I139" s="3">
        <f>IF(AND(IF('차트 정리 표'!$K$2 = 표메인[[#This Row],[연령대]], 1, 0),IF(COUNT(표장르정리[[#This Row],[Sport]]),1,0)),1,0)</f>
        <v>0</v>
      </c>
      <c r="J139" s="3">
        <f>IF(AND(IF('차트 정리 표'!$K$2 = 표메인[[#This Row],[연령대]], 1, 0),IF(COUNT(표장르정리[[#This Row],[Stealth]]),1,0)),1,0)</f>
        <v>0</v>
      </c>
      <c r="K139" s="3">
        <f>IF(AND(IF('차트 정리 표'!$K$2 = 표메인[[#This Row],[연령대]], 1, 0),IF(COUNT(표장르정리[[#This Row],[Strategy]]),1,0)),1,0)</f>
        <v>0</v>
      </c>
      <c r="L139" s="3">
        <f>IF(AND(IF('차트 정리 표'!$K$2 = 표메인[[#This Row],[연령대]], 1, 0),IF(COUNT(표장르정리[[#This Row],[Puzzle]]),1,0)),1,0)</f>
        <v>0</v>
      </c>
      <c r="M139" s="3">
        <f>IF(AND(IF('차트 정리 표'!$K$2 = 표메인[[#This Row],[연령대]], 1, 0),IF(COUNT(표장르정리[[#This Row],[Board]]),1,0)),1,0)</f>
        <v>0</v>
      </c>
      <c r="N139" s="3">
        <f>IF(AND(IF('차트 정리 표'!$K$2 = 표메인[[#This Row],[연령대]], 1, 0),IF(COUNT(표장르정리[[#This Row],[Arcade]]),1,0)),1,0)</f>
        <v>0</v>
      </c>
      <c r="O139" s="3">
        <f>IF(AND(IF('차트 정리 표'!$K$2 = 표메인[[#This Row],[연령대]], 1, 0),IF(COUNT(표장르정리[[#This Row],[Simulation]]),1,0)),1,0)</f>
        <v>0</v>
      </c>
      <c r="P139" s="34">
        <f>IF(AND(IF('차트 정리 표'!$K$19 = 표메인[[#This Row],[연령대]], 1, 0),IF('차트 정리 표'!$J$20=표메인[[#This Row],[타격감
시각적 효과]],1,0)),1,0)</f>
        <v>0</v>
      </c>
      <c r="Q139" s="34">
        <f>IF(AND(IF('차트 정리 표'!$K$19 = 표메인[[#This Row],[연령대]], 1, 0),IF('차트 정리 표'!$J$21=표메인[[#This Row],[타격감
시각적 효과]],1,0)),1,0)</f>
        <v>0</v>
      </c>
      <c r="R139" s="34">
        <f>IF(AND(IF('차트 정리 표'!$K$19 = 표메인[[#This Row],[연령대]], 1, 0),IF('차트 정리 표'!$J$22=표메인[[#This Row],[타격감
시각적 효과]],1,0)),1,0)</f>
        <v>0</v>
      </c>
      <c r="S139" s="34">
        <f>IF(AND(IF('차트 정리 표'!$K$19 = 표메인[[#This Row],[연령대]], 1, 0),IF('차트 정리 표'!$J$23=표메인[[#This Row],[타격감
시각적 효과]],1,0)),1,0)</f>
        <v>0</v>
      </c>
      <c r="T139" s="34">
        <f>IF(AND(IF('차트 정리 표'!$K$25 = 표메인[[#This Row],[연령대]], 1, 0),IF('차트 정리 표'!$J$26=표메인[게임몰입도
청각적 효과],1,0)),1,0)</f>
        <v>0</v>
      </c>
      <c r="U139" s="34">
        <f>IF(AND(IF('차트 정리 표'!$K$25 = 표메인[[#This Row],[연령대]], 1, 0),IF('차트 정리 표'!$J$27=표메인[게임몰입도
청각적 효과],1,0)),1,0)</f>
        <v>0</v>
      </c>
      <c r="V139" s="34">
        <f>IF(AND(IF('차트 정리 표'!$K$25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표'!$K$2 = 표메인[[#This Row],[연령대]], 1, 0),IF(COUNT(표장르정리[[#This Row],[RPG]]),1,0)), 1, 0)</f>
        <v>0</v>
      </c>
      <c r="B140" s="3">
        <f>IF(AND(IF('차트 정리 표'!$K$2 = 표메인[[#This Row],[연령대]], 1, 0),IF(COUNT(표장르정리[[#This Row],[AOS]]),1,0)),1,0)</f>
        <v>0</v>
      </c>
      <c r="C140" s="3">
        <f>IF(AND(IF('차트 정리 표'!$K$2 = 표메인[[#This Row],[연령대]], 1, 0),IF(COUNT(표장르정리[[#This Row],[FPS]]),1,0)),1,0)</f>
        <v>0</v>
      </c>
      <c r="D140" s="3">
        <f>IF(AND(IF('차트 정리 표'!$K$2 = 표메인[[#This Row],[연령대]], 1, 0),IF(COUNT(표장르정리[[#This Row],[CCG]]),1,0)),1,0)</f>
        <v>0</v>
      </c>
      <c r="E140" s="3">
        <f>IF(AND(IF('차트 정리 표'!$K$2 = 표메인[[#This Row],[연령대]], 1, 0),IF(COUNT(표장르정리[[#This Row],[Roguelike]]),1,0)),1,0)</f>
        <v>0</v>
      </c>
      <c r="F140" s="3">
        <f>IF(AND(IF('차트 정리 표'!$K$2 = 표메인[[#This Row],[연령대]], 1, 0),IF(COUNT(표장르정리[[#This Row],[Soulslike]]),1,0)),1,0)</f>
        <v>0</v>
      </c>
      <c r="G140" s="3">
        <f>IF(AND(IF('차트 정리 표'!$K$2 = 표메인[[#This Row],[연령대]], 1, 0),IF(COUNT(표장르정리[[#This Row],[Rhythm]]),1,0)),1,0)</f>
        <v>0</v>
      </c>
      <c r="H140" s="3">
        <f>IF(AND(IF('차트 정리 표'!$K$2 = 표메인[[#This Row],[연령대]], 1, 0),IF(COUNT(표장르정리[[#This Row],[Racing]]),1,0)),1,0)</f>
        <v>0</v>
      </c>
      <c r="I140" s="3">
        <f>IF(AND(IF('차트 정리 표'!$K$2 = 표메인[[#This Row],[연령대]], 1, 0),IF(COUNT(표장르정리[[#This Row],[Sport]]),1,0)),1,0)</f>
        <v>0</v>
      </c>
      <c r="J140" s="3">
        <f>IF(AND(IF('차트 정리 표'!$K$2 = 표메인[[#This Row],[연령대]], 1, 0),IF(COUNT(표장르정리[[#This Row],[Stealth]]),1,0)),1,0)</f>
        <v>0</v>
      </c>
      <c r="K140" s="3">
        <f>IF(AND(IF('차트 정리 표'!$K$2 = 표메인[[#This Row],[연령대]], 1, 0),IF(COUNT(표장르정리[[#This Row],[Strategy]]),1,0)),1,0)</f>
        <v>0</v>
      </c>
      <c r="L140" s="3">
        <f>IF(AND(IF('차트 정리 표'!$K$2 = 표메인[[#This Row],[연령대]], 1, 0),IF(COUNT(표장르정리[[#This Row],[Puzzle]]),1,0)),1,0)</f>
        <v>0</v>
      </c>
      <c r="M140" s="3">
        <f>IF(AND(IF('차트 정리 표'!$K$2 = 표메인[[#This Row],[연령대]], 1, 0),IF(COUNT(표장르정리[[#This Row],[Board]]),1,0)),1,0)</f>
        <v>0</v>
      </c>
      <c r="N140" s="3">
        <f>IF(AND(IF('차트 정리 표'!$K$2 = 표메인[[#This Row],[연령대]], 1, 0),IF(COUNT(표장르정리[[#This Row],[Arcade]]),1,0)),1,0)</f>
        <v>0</v>
      </c>
      <c r="O140" s="3">
        <f>IF(AND(IF('차트 정리 표'!$K$2 = 표메인[[#This Row],[연령대]], 1, 0),IF(COUNT(표장르정리[[#This Row],[Simulation]]),1,0)),1,0)</f>
        <v>0</v>
      </c>
      <c r="P140" s="34">
        <f>IF(AND(IF('차트 정리 표'!$K$19 = 표메인[[#This Row],[연령대]], 1, 0),IF('차트 정리 표'!$J$20=표메인[[#This Row],[타격감
시각적 효과]],1,0)),1,0)</f>
        <v>0</v>
      </c>
      <c r="Q140" s="34">
        <f>IF(AND(IF('차트 정리 표'!$K$19 = 표메인[[#This Row],[연령대]], 1, 0),IF('차트 정리 표'!$J$21=표메인[[#This Row],[타격감
시각적 효과]],1,0)),1,0)</f>
        <v>0</v>
      </c>
      <c r="R140" s="34">
        <f>IF(AND(IF('차트 정리 표'!$K$19 = 표메인[[#This Row],[연령대]], 1, 0),IF('차트 정리 표'!$J$22=표메인[[#This Row],[타격감
시각적 효과]],1,0)),1,0)</f>
        <v>0</v>
      </c>
      <c r="S140" s="34">
        <f>IF(AND(IF('차트 정리 표'!$K$19 = 표메인[[#This Row],[연령대]], 1, 0),IF('차트 정리 표'!$J$23=표메인[[#This Row],[타격감
시각적 효과]],1,0)),1,0)</f>
        <v>0</v>
      </c>
      <c r="T140" s="34">
        <f>IF(AND(IF('차트 정리 표'!$K$25 = 표메인[[#This Row],[연령대]], 1, 0),IF('차트 정리 표'!$J$26=표메인[게임몰입도
청각적 효과],1,0)),1,0)</f>
        <v>0</v>
      </c>
      <c r="U140" s="34">
        <f>IF(AND(IF('차트 정리 표'!$K$25 = 표메인[[#This Row],[연령대]], 1, 0),IF('차트 정리 표'!$J$27=표메인[게임몰입도
청각적 효과],1,0)),1,0)</f>
        <v>0</v>
      </c>
      <c r="V140" s="34">
        <f>IF(AND(IF('차트 정리 표'!$K$25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표'!$K$2 = 표메인[[#This Row],[연령대]], 1, 0),IF(COUNT(표장르정리[[#This Row],[RPG]]),1,0)), 1, 0)</f>
        <v>0</v>
      </c>
      <c r="B141" s="3">
        <f>IF(AND(IF('차트 정리 표'!$K$2 = 표메인[[#This Row],[연령대]], 1, 0),IF(COUNT(표장르정리[[#This Row],[AOS]]),1,0)),1,0)</f>
        <v>0</v>
      </c>
      <c r="C141" s="3">
        <f>IF(AND(IF('차트 정리 표'!$K$2 = 표메인[[#This Row],[연령대]], 1, 0),IF(COUNT(표장르정리[[#This Row],[FPS]]),1,0)),1,0)</f>
        <v>0</v>
      </c>
      <c r="D141" s="3">
        <f>IF(AND(IF('차트 정리 표'!$K$2 = 표메인[[#This Row],[연령대]], 1, 0),IF(COUNT(표장르정리[[#This Row],[CCG]]),1,0)),1,0)</f>
        <v>0</v>
      </c>
      <c r="E141" s="3">
        <f>IF(AND(IF('차트 정리 표'!$K$2 = 표메인[[#This Row],[연령대]], 1, 0),IF(COUNT(표장르정리[[#This Row],[Roguelike]]),1,0)),1,0)</f>
        <v>0</v>
      </c>
      <c r="F141" s="3">
        <f>IF(AND(IF('차트 정리 표'!$K$2 = 표메인[[#This Row],[연령대]], 1, 0),IF(COUNT(표장르정리[[#This Row],[Soulslike]]),1,0)),1,0)</f>
        <v>0</v>
      </c>
      <c r="G141" s="3">
        <f>IF(AND(IF('차트 정리 표'!$K$2 = 표메인[[#This Row],[연령대]], 1, 0),IF(COUNT(표장르정리[[#This Row],[Rhythm]]),1,0)),1,0)</f>
        <v>0</v>
      </c>
      <c r="H141" s="3">
        <f>IF(AND(IF('차트 정리 표'!$K$2 = 표메인[[#This Row],[연령대]], 1, 0),IF(COUNT(표장르정리[[#This Row],[Racing]]),1,0)),1,0)</f>
        <v>0</v>
      </c>
      <c r="I141" s="3">
        <f>IF(AND(IF('차트 정리 표'!$K$2 = 표메인[[#This Row],[연령대]], 1, 0),IF(COUNT(표장르정리[[#This Row],[Sport]]),1,0)),1,0)</f>
        <v>0</v>
      </c>
      <c r="J141" s="3">
        <f>IF(AND(IF('차트 정리 표'!$K$2 = 표메인[[#This Row],[연령대]], 1, 0),IF(COUNT(표장르정리[[#This Row],[Stealth]]),1,0)),1,0)</f>
        <v>0</v>
      </c>
      <c r="K141" s="3">
        <f>IF(AND(IF('차트 정리 표'!$K$2 = 표메인[[#This Row],[연령대]], 1, 0),IF(COUNT(표장르정리[[#This Row],[Strategy]]),1,0)),1,0)</f>
        <v>0</v>
      </c>
      <c r="L141" s="3">
        <f>IF(AND(IF('차트 정리 표'!$K$2 = 표메인[[#This Row],[연령대]], 1, 0),IF(COUNT(표장르정리[[#This Row],[Puzzle]]),1,0)),1,0)</f>
        <v>0</v>
      </c>
      <c r="M141" s="3">
        <f>IF(AND(IF('차트 정리 표'!$K$2 = 표메인[[#This Row],[연령대]], 1, 0),IF(COUNT(표장르정리[[#This Row],[Board]]),1,0)),1,0)</f>
        <v>0</v>
      </c>
      <c r="N141" s="3">
        <f>IF(AND(IF('차트 정리 표'!$K$2 = 표메인[[#This Row],[연령대]], 1, 0),IF(COUNT(표장르정리[[#This Row],[Arcade]]),1,0)),1,0)</f>
        <v>0</v>
      </c>
      <c r="O141" s="3">
        <f>IF(AND(IF('차트 정리 표'!$K$2 = 표메인[[#This Row],[연령대]], 1, 0),IF(COUNT(표장르정리[[#This Row],[Simulation]]),1,0)),1,0)</f>
        <v>0</v>
      </c>
      <c r="P141" s="34">
        <f>IF(AND(IF('차트 정리 표'!$K$19 = 표메인[[#This Row],[연령대]], 1, 0),IF('차트 정리 표'!$J$20=표메인[[#This Row],[타격감
시각적 효과]],1,0)),1,0)</f>
        <v>0</v>
      </c>
      <c r="Q141" s="34">
        <f>IF(AND(IF('차트 정리 표'!$K$19 = 표메인[[#This Row],[연령대]], 1, 0),IF('차트 정리 표'!$J$21=표메인[[#This Row],[타격감
시각적 효과]],1,0)),1,0)</f>
        <v>0</v>
      </c>
      <c r="R141" s="34">
        <f>IF(AND(IF('차트 정리 표'!$K$19 = 표메인[[#This Row],[연령대]], 1, 0),IF('차트 정리 표'!$J$22=표메인[[#This Row],[타격감
시각적 효과]],1,0)),1,0)</f>
        <v>0</v>
      </c>
      <c r="S141" s="34">
        <f>IF(AND(IF('차트 정리 표'!$K$19 = 표메인[[#This Row],[연령대]], 1, 0),IF('차트 정리 표'!$J$23=표메인[[#This Row],[타격감
시각적 효과]],1,0)),1,0)</f>
        <v>0</v>
      </c>
      <c r="T141" s="34">
        <f>IF(AND(IF('차트 정리 표'!$K$25 = 표메인[[#This Row],[연령대]], 1, 0),IF('차트 정리 표'!$J$26=표메인[게임몰입도
청각적 효과],1,0)),1,0)</f>
        <v>0</v>
      </c>
      <c r="U141" s="34">
        <f>IF(AND(IF('차트 정리 표'!$K$25 = 표메인[[#This Row],[연령대]], 1, 0),IF('차트 정리 표'!$J$27=표메인[게임몰입도
청각적 효과],1,0)),1,0)</f>
        <v>0</v>
      </c>
      <c r="V141" s="34">
        <f>IF(AND(IF('차트 정리 표'!$K$25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표'!$K$2 = 표메인[[#This Row],[연령대]], 1, 0),IF(COUNT(표장르정리[[#This Row],[RPG]]),1,0)), 1, 0)</f>
        <v>0</v>
      </c>
      <c r="B142" s="3">
        <f>IF(AND(IF('차트 정리 표'!$K$2 = 표메인[[#This Row],[연령대]], 1, 0),IF(COUNT(표장르정리[[#This Row],[AOS]]),1,0)),1,0)</f>
        <v>0</v>
      </c>
      <c r="C142" s="3">
        <f>IF(AND(IF('차트 정리 표'!$K$2 = 표메인[[#This Row],[연령대]], 1, 0),IF(COUNT(표장르정리[[#This Row],[FPS]]),1,0)),1,0)</f>
        <v>0</v>
      </c>
      <c r="D142" s="3">
        <f>IF(AND(IF('차트 정리 표'!$K$2 = 표메인[[#This Row],[연령대]], 1, 0),IF(COUNT(표장르정리[[#This Row],[CCG]]),1,0)),1,0)</f>
        <v>0</v>
      </c>
      <c r="E142" s="3">
        <f>IF(AND(IF('차트 정리 표'!$K$2 = 표메인[[#This Row],[연령대]], 1, 0),IF(COUNT(표장르정리[[#This Row],[Roguelike]]),1,0)),1,0)</f>
        <v>0</v>
      </c>
      <c r="F142" s="3">
        <f>IF(AND(IF('차트 정리 표'!$K$2 = 표메인[[#This Row],[연령대]], 1, 0),IF(COUNT(표장르정리[[#This Row],[Soulslike]]),1,0)),1,0)</f>
        <v>0</v>
      </c>
      <c r="G142" s="3">
        <f>IF(AND(IF('차트 정리 표'!$K$2 = 표메인[[#This Row],[연령대]], 1, 0),IF(COUNT(표장르정리[[#This Row],[Rhythm]]),1,0)),1,0)</f>
        <v>0</v>
      </c>
      <c r="H142" s="3">
        <f>IF(AND(IF('차트 정리 표'!$K$2 = 표메인[[#This Row],[연령대]], 1, 0),IF(COUNT(표장르정리[[#This Row],[Racing]]),1,0)),1,0)</f>
        <v>0</v>
      </c>
      <c r="I142" s="3">
        <f>IF(AND(IF('차트 정리 표'!$K$2 = 표메인[[#This Row],[연령대]], 1, 0),IF(COUNT(표장르정리[[#This Row],[Sport]]),1,0)),1,0)</f>
        <v>0</v>
      </c>
      <c r="J142" s="3">
        <f>IF(AND(IF('차트 정리 표'!$K$2 = 표메인[[#This Row],[연령대]], 1, 0),IF(COUNT(표장르정리[[#This Row],[Stealth]]),1,0)),1,0)</f>
        <v>0</v>
      </c>
      <c r="K142" s="3">
        <f>IF(AND(IF('차트 정리 표'!$K$2 = 표메인[[#This Row],[연령대]], 1, 0),IF(COUNT(표장르정리[[#This Row],[Strategy]]),1,0)),1,0)</f>
        <v>0</v>
      </c>
      <c r="L142" s="3">
        <f>IF(AND(IF('차트 정리 표'!$K$2 = 표메인[[#This Row],[연령대]], 1, 0),IF(COUNT(표장르정리[[#This Row],[Puzzle]]),1,0)),1,0)</f>
        <v>0</v>
      </c>
      <c r="M142" s="3">
        <f>IF(AND(IF('차트 정리 표'!$K$2 = 표메인[[#This Row],[연령대]], 1, 0),IF(COUNT(표장르정리[[#This Row],[Board]]),1,0)),1,0)</f>
        <v>0</v>
      </c>
      <c r="N142" s="3">
        <f>IF(AND(IF('차트 정리 표'!$K$2 = 표메인[[#This Row],[연령대]], 1, 0),IF(COUNT(표장르정리[[#This Row],[Arcade]]),1,0)),1,0)</f>
        <v>0</v>
      </c>
      <c r="O142" s="3">
        <f>IF(AND(IF('차트 정리 표'!$K$2 = 표메인[[#This Row],[연령대]], 1, 0),IF(COUNT(표장르정리[[#This Row],[Simulation]]),1,0)),1,0)</f>
        <v>0</v>
      </c>
      <c r="P142" s="34">
        <f>IF(AND(IF('차트 정리 표'!$K$19 = 표메인[[#This Row],[연령대]], 1, 0),IF('차트 정리 표'!$J$20=표메인[[#This Row],[타격감
시각적 효과]],1,0)),1,0)</f>
        <v>0</v>
      </c>
      <c r="Q142" s="34">
        <f>IF(AND(IF('차트 정리 표'!$K$19 = 표메인[[#This Row],[연령대]], 1, 0),IF('차트 정리 표'!$J$21=표메인[[#This Row],[타격감
시각적 효과]],1,0)),1,0)</f>
        <v>0</v>
      </c>
      <c r="R142" s="34">
        <f>IF(AND(IF('차트 정리 표'!$K$19 = 표메인[[#This Row],[연령대]], 1, 0),IF('차트 정리 표'!$J$22=표메인[[#This Row],[타격감
시각적 효과]],1,0)),1,0)</f>
        <v>0</v>
      </c>
      <c r="S142" s="34">
        <f>IF(AND(IF('차트 정리 표'!$K$19 = 표메인[[#This Row],[연령대]], 1, 0),IF('차트 정리 표'!$J$23=표메인[[#This Row],[타격감
시각적 효과]],1,0)),1,0)</f>
        <v>0</v>
      </c>
      <c r="T142" s="34">
        <f>IF(AND(IF('차트 정리 표'!$K$25 = 표메인[[#This Row],[연령대]], 1, 0),IF('차트 정리 표'!$J$26=표메인[게임몰입도
청각적 효과],1,0)),1,0)</f>
        <v>0</v>
      </c>
      <c r="U142" s="34">
        <f>IF(AND(IF('차트 정리 표'!$K$25 = 표메인[[#This Row],[연령대]], 1, 0),IF('차트 정리 표'!$J$27=표메인[게임몰입도
청각적 효과],1,0)),1,0)</f>
        <v>0</v>
      </c>
      <c r="V142" s="34">
        <f>IF(AND(IF('차트 정리 표'!$K$25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표'!$K$2 = 표메인[[#This Row],[연령대]], 1, 0),IF(COUNT(표장르정리[[#This Row],[RPG]]),1,0)), 1, 0)</f>
        <v>0</v>
      </c>
      <c r="B143" s="3">
        <f>IF(AND(IF('차트 정리 표'!$K$2 = 표메인[[#This Row],[연령대]], 1, 0),IF(COUNT(표장르정리[[#This Row],[AOS]]),1,0)),1,0)</f>
        <v>0</v>
      </c>
      <c r="C143" s="3">
        <f>IF(AND(IF('차트 정리 표'!$K$2 = 표메인[[#This Row],[연령대]], 1, 0),IF(COUNT(표장르정리[[#This Row],[FPS]]),1,0)),1,0)</f>
        <v>0</v>
      </c>
      <c r="D143" s="3">
        <f>IF(AND(IF('차트 정리 표'!$K$2 = 표메인[[#This Row],[연령대]], 1, 0),IF(COUNT(표장르정리[[#This Row],[CCG]]),1,0)),1,0)</f>
        <v>0</v>
      </c>
      <c r="E143" s="3">
        <f>IF(AND(IF('차트 정리 표'!$K$2 = 표메인[[#This Row],[연령대]], 1, 0),IF(COUNT(표장르정리[[#This Row],[Roguelike]]),1,0)),1,0)</f>
        <v>0</v>
      </c>
      <c r="F143" s="3">
        <f>IF(AND(IF('차트 정리 표'!$K$2 = 표메인[[#This Row],[연령대]], 1, 0),IF(COUNT(표장르정리[[#This Row],[Soulslike]]),1,0)),1,0)</f>
        <v>0</v>
      </c>
      <c r="G143" s="3">
        <f>IF(AND(IF('차트 정리 표'!$K$2 = 표메인[[#This Row],[연령대]], 1, 0),IF(COUNT(표장르정리[[#This Row],[Rhythm]]),1,0)),1,0)</f>
        <v>0</v>
      </c>
      <c r="H143" s="3">
        <f>IF(AND(IF('차트 정리 표'!$K$2 = 표메인[[#This Row],[연령대]], 1, 0),IF(COUNT(표장르정리[[#This Row],[Racing]]),1,0)),1,0)</f>
        <v>0</v>
      </c>
      <c r="I143" s="3">
        <f>IF(AND(IF('차트 정리 표'!$K$2 = 표메인[[#This Row],[연령대]], 1, 0),IF(COUNT(표장르정리[[#This Row],[Sport]]),1,0)),1,0)</f>
        <v>0</v>
      </c>
      <c r="J143" s="3">
        <f>IF(AND(IF('차트 정리 표'!$K$2 = 표메인[[#This Row],[연령대]], 1, 0),IF(COUNT(표장르정리[[#This Row],[Stealth]]),1,0)),1,0)</f>
        <v>0</v>
      </c>
      <c r="K143" s="3">
        <f>IF(AND(IF('차트 정리 표'!$K$2 = 표메인[[#This Row],[연령대]], 1, 0),IF(COUNT(표장르정리[[#This Row],[Strategy]]),1,0)),1,0)</f>
        <v>0</v>
      </c>
      <c r="L143" s="3">
        <f>IF(AND(IF('차트 정리 표'!$K$2 = 표메인[[#This Row],[연령대]], 1, 0),IF(COUNT(표장르정리[[#This Row],[Puzzle]]),1,0)),1,0)</f>
        <v>0</v>
      </c>
      <c r="M143" s="3">
        <f>IF(AND(IF('차트 정리 표'!$K$2 = 표메인[[#This Row],[연령대]], 1, 0),IF(COUNT(표장르정리[[#This Row],[Board]]),1,0)),1,0)</f>
        <v>0</v>
      </c>
      <c r="N143" s="3">
        <f>IF(AND(IF('차트 정리 표'!$K$2 = 표메인[[#This Row],[연령대]], 1, 0),IF(COUNT(표장르정리[[#This Row],[Arcade]]),1,0)),1,0)</f>
        <v>0</v>
      </c>
      <c r="O143" s="3">
        <f>IF(AND(IF('차트 정리 표'!$K$2 = 표메인[[#This Row],[연령대]], 1, 0),IF(COUNT(표장르정리[[#This Row],[Simulation]]),1,0)),1,0)</f>
        <v>0</v>
      </c>
      <c r="P143" s="34">
        <f>IF(AND(IF('차트 정리 표'!$K$19 = 표메인[[#This Row],[연령대]], 1, 0),IF('차트 정리 표'!$J$20=표메인[[#This Row],[타격감
시각적 효과]],1,0)),1,0)</f>
        <v>0</v>
      </c>
      <c r="Q143" s="34">
        <f>IF(AND(IF('차트 정리 표'!$K$19 = 표메인[[#This Row],[연령대]], 1, 0),IF('차트 정리 표'!$J$21=표메인[[#This Row],[타격감
시각적 효과]],1,0)),1,0)</f>
        <v>0</v>
      </c>
      <c r="R143" s="34">
        <f>IF(AND(IF('차트 정리 표'!$K$19 = 표메인[[#This Row],[연령대]], 1, 0),IF('차트 정리 표'!$J$22=표메인[[#This Row],[타격감
시각적 효과]],1,0)),1,0)</f>
        <v>0</v>
      </c>
      <c r="S143" s="34">
        <f>IF(AND(IF('차트 정리 표'!$K$19 = 표메인[[#This Row],[연령대]], 1, 0),IF('차트 정리 표'!$J$23=표메인[[#This Row],[타격감
시각적 효과]],1,0)),1,0)</f>
        <v>0</v>
      </c>
      <c r="T143" s="34">
        <f>IF(AND(IF('차트 정리 표'!$K$25 = 표메인[[#This Row],[연령대]], 1, 0),IF('차트 정리 표'!$J$26=표메인[게임몰입도
청각적 효과],1,0)),1,0)</f>
        <v>0</v>
      </c>
      <c r="U143" s="34">
        <f>IF(AND(IF('차트 정리 표'!$K$25 = 표메인[[#This Row],[연령대]], 1, 0),IF('차트 정리 표'!$J$27=표메인[게임몰입도
청각적 효과],1,0)),1,0)</f>
        <v>0</v>
      </c>
      <c r="V143" s="34">
        <f>IF(AND(IF('차트 정리 표'!$K$25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표'!$K$2 = 표메인[[#This Row],[연령대]], 1, 0),IF(COUNT(표장르정리[[#This Row],[RPG]]),1,0)), 1, 0)</f>
        <v>0</v>
      </c>
      <c r="B144" s="3">
        <f>IF(AND(IF('차트 정리 표'!$K$2 = 표메인[[#This Row],[연령대]], 1, 0),IF(COUNT(표장르정리[[#This Row],[AOS]]),1,0)),1,0)</f>
        <v>0</v>
      </c>
      <c r="C144" s="3">
        <f>IF(AND(IF('차트 정리 표'!$K$2 = 표메인[[#This Row],[연령대]], 1, 0),IF(COUNT(표장르정리[[#This Row],[FPS]]),1,0)),1,0)</f>
        <v>0</v>
      </c>
      <c r="D144" s="3">
        <f>IF(AND(IF('차트 정리 표'!$K$2 = 표메인[[#This Row],[연령대]], 1, 0),IF(COUNT(표장르정리[[#This Row],[CCG]]),1,0)),1,0)</f>
        <v>0</v>
      </c>
      <c r="E144" s="3">
        <f>IF(AND(IF('차트 정리 표'!$K$2 = 표메인[[#This Row],[연령대]], 1, 0),IF(COUNT(표장르정리[[#This Row],[Roguelike]]),1,0)),1,0)</f>
        <v>0</v>
      </c>
      <c r="F144" s="3">
        <f>IF(AND(IF('차트 정리 표'!$K$2 = 표메인[[#This Row],[연령대]], 1, 0),IF(COUNT(표장르정리[[#This Row],[Soulslike]]),1,0)),1,0)</f>
        <v>0</v>
      </c>
      <c r="G144" s="3">
        <f>IF(AND(IF('차트 정리 표'!$K$2 = 표메인[[#This Row],[연령대]], 1, 0),IF(COUNT(표장르정리[[#This Row],[Rhythm]]),1,0)),1,0)</f>
        <v>0</v>
      </c>
      <c r="H144" s="3">
        <f>IF(AND(IF('차트 정리 표'!$K$2 = 표메인[[#This Row],[연령대]], 1, 0),IF(COUNT(표장르정리[[#This Row],[Racing]]),1,0)),1,0)</f>
        <v>0</v>
      </c>
      <c r="I144" s="3">
        <f>IF(AND(IF('차트 정리 표'!$K$2 = 표메인[[#This Row],[연령대]], 1, 0),IF(COUNT(표장르정리[[#This Row],[Sport]]),1,0)),1,0)</f>
        <v>0</v>
      </c>
      <c r="J144" s="3">
        <f>IF(AND(IF('차트 정리 표'!$K$2 = 표메인[[#This Row],[연령대]], 1, 0),IF(COUNT(표장르정리[[#This Row],[Stealth]]),1,0)),1,0)</f>
        <v>0</v>
      </c>
      <c r="K144" s="3">
        <f>IF(AND(IF('차트 정리 표'!$K$2 = 표메인[[#This Row],[연령대]], 1, 0),IF(COUNT(표장르정리[[#This Row],[Strategy]]),1,0)),1,0)</f>
        <v>0</v>
      </c>
      <c r="L144" s="3">
        <f>IF(AND(IF('차트 정리 표'!$K$2 = 표메인[[#This Row],[연령대]], 1, 0),IF(COUNT(표장르정리[[#This Row],[Puzzle]]),1,0)),1,0)</f>
        <v>0</v>
      </c>
      <c r="M144" s="3">
        <f>IF(AND(IF('차트 정리 표'!$K$2 = 표메인[[#This Row],[연령대]], 1, 0),IF(COUNT(표장르정리[[#This Row],[Board]]),1,0)),1,0)</f>
        <v>0</v>
      </c>
      <c r="N144" s="3">
        <f>IF(AND(IF('차트 정리 표'!$K$2 = 표메인[[#This Row],[연령대]], 1, 0),IF(COUNT(표장르정리[[#This Row],[Arcade]]),1,0)),1,0)</f>
        <v>0</v>
      </c>
      <c r="O144" s="3">
        <f>IF(AND(IF('차트 정리 표'!$K$2 = 표메인[[#This Row],[연령대]], 1, 0),IF(COUNT(표장르정리[[#This Row],[Simulation]]),1,0)),1,0)</f>
        <v>0</v>
      </c>
      <c r="P144" s="34">
        <f>IF(AND(IF('차트 정리 표'!$K$19 = 표메인[[#This Row],[연령대]], 1, 0),IF('차트 정리 표'!$J$20=표메인[[#This Row],[타격감
시각적 효과]],1,0)),1,0)</f>
        <v>0</v>
      </c>
      <c r="Q144" s="34">
        <f>IF(AND(IF('차트 정리 표'!$K$19 = 표메인[[#This Row],[연령대]], 1, 0),IF('차트 정리 표'!$J$21=표메인[[#This Row],[타격감
시각적 효과]],1,0)),1,0)</f>
        <v>0</v>
      </c>
      <c r="R144" s="34">
        <f>IF(AND(IF('차트 정리 표'!$K$19 = 표메인[[#This Row],[연령대]], 1, 0),IF('차트 정리 표'!$J$22=표메인[[#This Row],[타격감
시각적 효과]],1,0)),1,0)</f>
        <v>0</v>
      </c>
      <c r="S144" s="34">
        <f>IF(AND(IF('차트 정리 표'!$K$19 = 표메인[[#This Row],[연령대]], 1, 0),IF('차트 정리 표'!$J$23=표메인[[#This Row],[타격감
시각적 효과]],1,0)),1,0)</f>
        <v>0</v>
      </c>
      <c r="T144" s="34">
        <f>IF(AND(IF('차트 정리 표'!$K$25 = 표메인[[#This Row],[연령대]], 1, 0),IF('차트 정리 표'!$J$26=표메인[게임몰입도
청각적 효과],1,0)),1,0)</f>
        <v>0</v>
      </c>
      <c r="U144" s="34">
        <f>IF(AND(IF('차트 정리 표'!$K$25 = 표메인[[#This Row],[연령대]], 1, 0),IF('차트 정리 표'!$J$27=표메인[게임몰입도
청각적 효과],1,0)),1,0)</f>
        <v>0</v>
      </c>
      <c r="V144" s="34">
        <f>IF(AND(IF('차트 정리 표'!$K$25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표'!$K$2 = 표메인[[#This Row],[연령대]], 1, 0),IF(COUNT(표장르정리[[#This Row],[RPG]]),1,0)), 1, 0)</f>
        <v>0</v>
      </c>
      <c r="B145" s="3">
        <f>IF(AND(IF('차트 정리 표'!$K$2 = 표메인[[#This Row],[연령대]], 1, 0),IF(COUNT(표장르정리[[#This Row],[AOS]]),1,0)),1,0)</f>
        <v>0</v>
      </c>
      <c r="C145" s="3">
        <f>IF(AND(IF('차트 정리 표'!$K$2 = 표메인[[#This Row],[연령대]], 1, 0),IF(COUNT(표장르정리[[#This Row],[FPS]]),1,0)),1,0)</f>
        <v>0</v>
      </c>
      <c r="D145" s="3">
        <f>IF(AND(IF('차트 정리 표'!$K$2 = 표메인[[#This Row],[연령대]], 1, 0),IF(COUNT(표장르정리[[#This Row],[CCG]]),1,0)),1,0)</f>
        <v>0</v>
      </c>
      <c r="E145" s="3">
        <f>IF(AND(IF('차트 정리 표'!$K$2 = 표메인[[#This Row],[연령대]], 1, 0),IF(COUNT(표장르정리[[#This Row],[Roguelike]]),1,0)),1,0)</f>
        <v>0</v>
      </c>
      <c r="F145" s="3">
        <f>IF(AND(IF('차트 정리 표'!$K$2 = 표메인[[#This Row],[연령대]], 1, 0),IF(COUNT(표장르정리[[#This Row],[Soulslike]]),1,0)),1,0)</f>
        <v>0</v>
      </c>
      <c r="G145" s="3">
        <f>IF(AND(IF('차트 정리 표'!$K$2 = 표메인[[#This Row],[연령대]], 1, 0),IF(COUNT(표장르정리[[#This Row],[Rhythm]]),1,0)),1,0)</f>
        <v>0</v>
      </c>
      <c r="H145" s="3">
        <f>IF(AND(IF('차트 정리 표'!$K$2 = 표메인[[#This Row],[연령대]], 1, 0),IF(COUNT(표장르정리[[#This Row],[Racing]]),1,0)),1,0)</f>
        <v>0</v>
      </c>
      <c r="I145" s="3">
        <f>IF(AND(IF('차트 정리 표'!$K$2 = 표메인[[#This Row],[연령대]], 1, 0),IF(COUNT(표장르정리[[#This Row],[Sport]]),1,0)),1,0)</f>
        <v>0</v>
      </c>
      <c r="J145" s="3">
        <f>IF(AND(IF('차트 정리 표'!$K$2 = 표메인[[#This Row],[연령대]], 1, 0),IF(COUNT(표장르정리[[#This Row],[Stealth]]),1,0)),1,0)</f>
        <v>0</v>
      </c>
      <c r="K145" s="3">
        <f>IF(AND(IF('차트 정리 표'!$K$2 = 표메인[[#This Row],[연령대]], 1, 0),IF(COUNT(표장르정리[[#This Row],[Strategy]]),1,0)),1,0)</f>
        <v>0</v>
      </c>
      <c r="L145" s="3">
        <f>IF(AND(IF('차트 정리 표'!$K$2 = 표메인[[#This Row],[연령대]], 1, 0),IF(COUNT(표장르정리[[#This Row],[Puzzle]]),1,0)),1,0)</f>
        <v>0</v>
      </c>
      <c r="M145" s="3">
        <f>IF(AND(IF('차트 정리 표'!$K$2 = 표메인[[#This Row],[연령대]], 1, 0),IF(COUNT(표장르정리[[#This Row],[Board]]),1,0)),1,0)</f>
        <v>0</v>
      </c>
      <c r="N145" s="3">
        <f>IF(AND(IF('차트 정리 표'!$K$2 = 표메인[[#This Row],[연령대]], 1, 0),IF(COUNT(표장르정리[[#This Row],[Arcade]]),1,0)),1,0)</f>
        <v>0</v>
      </c>
      <c r="O145" s="3">
        <f>IF(AND(IF('차트 정리 표'!$K$2 = 표메인[[#This Row],[연령대]], 1, 0),IF(COUNT(표장르정리[[#This Row],[Simulation]]),1,0)),1,0)</f>
        <v>0</v>
      </c>
      <c r="P145" s="34">
        <f>IF(AND(IF('차트 정리 표'!$K$19 = 표메인[[#This Row],[연령대]], 1, 0),IF('차트 정리 표'!$J$20=표메인[[#This Row],[타격감
시각적 효과]],1,0)),1,0)</f>
        <v>0</v>
      </c>
      <c r="Q145" s="34">
        <f>IF(AND(IF('차트 정리 표'!$K$19 = 표메인[[#This Row],[연령대]], 1, 0),IF('차트 정리 표'!$J$21=표메인[[#This Row],[타격감
시각적 효과]],1,0)),1,0)</f>
        <v>0</v>
      </c>
      <c r="R145" s="34">
        <f>IF(AND(IF('차트 정리 표'!$K$19 = 표메인[[#This Row],[연령대]], 1, 0),IF('차트 정리 표'!$J$22=표메인[[#This Row],[타격감
시각적 효과]],1,0)),1,0)</f>
        <v>0</v>
      </c>
      <c r="S145" s="34">
        <f>IF(AND(IF('차트 정리 표'!$K$19 = 표메인[[#This Row],[연령대]], 1, 0),IF('차트 정리 표'!$J$23=표메인[[#This Row],[타격감
시각적 효과]],1,0)),1,0)</f>
        <v>0</v>
      </c>
      <c r="T145" s="34">
        <f>IF(AND(IF('차트 정리 표'!$K$25 = 표메인[[#This Row],[연령대]], 1, 0),IF('차트 정리 표'!$J$26=표메인[게임몰입도
청각적 효과],1,0)),1,0)</f>
        <v>0</v>
      </c>
      <c r="U145" s="34">
        <f>IF(AND(IF('차트 정리 표'!$K$25 = 표메인[[#This Row],[연령대]], 1, 0),IF('차트 정리 표'!$J$27=표메인[게임몰입도
청각적 효과],1,0)),1,0)</f>
        <v>0</v>
      </c>
      <c r="V145" s="34">
        <f>IF(AND(IF('차트 정리 표'!$K$25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표'!$K$2 = 표메인[[#This Row],[연령대]], 1, 0),IF(COUNT(표장르정리[[#This Row],[RPG]]),1,0)), 1, 0)</f>
        <v>0</v>
      </c>
      <c r="B146" s="3">
        <f>IF(AND(IF('차트 정리 표'!$K$2 = 표메인[[#This Row],[연령대]], 1, 0),IF(COUNT(표장르정리[[#This Row],[AOS]]),1,0)),1,0)</f>
        <v>0</v>
      </c>
      <c r="C146" s="3">
        <f>IF(AND(IF('차트 정리 표'!$K$2 = 표메인[[#This Row],[연령대]], 1, 0),IF(COUNT(표장르정리[[#This Row],[FPS]]),1,0)),1,0)</f>
        <v>0</v>
      </c>
      <c r="D146" s="3">
        <f>IF(AND(IF('차트 정리 표'!$K$2 = 표메인[[#This Row],[연령대]], 1, 0),IF(COUNT(표장르정리[[#This Row],[CCG]]),1,0)),1,0)</f>
        <v>0</v>
      </c>
      <c r="E146" s="3">
        <f>IF(AND(IF('차트 정리 표'!$K$2 = 표메인[[#This Row],[연령대]], 1, 0),IF(COUNT(표장르정리[[#This Row],[Roguelike]]),1,0)),1,0)</f>
        <v>0</v>
      </c>
      <c r="F146" s="3">
        <f>IF(AND(IF('차트 정리 표'!$K$2 = 표메인[[#This Row],[연령대]], 1, 0),IF(COUNT(표장르정리[[#This Row],[Soulslike]]),1,0)),1,0)</f>
        <v>0</v>
      </c>
      <c r="G146" s="3">
        <f>IF(AND(IF('차트 정리 표'!$K$2 = 표메인[[#This Row],[연령대]], 1, 0),IF(COUNT(표장르정리[[#This Row],[Rhythm]]),1,0)),1,0)</f>
        <v>0</v>
      </c>
      <c r="H146" s="3">
        <f>IF(AND(IF('차트 정리 표'!$K$2 = 표메인[[#This Row],[연령대]], 1, 0),IF(COUNT(표장르정리[[#This Row],[Racing]]),1,0)),1,0)</f>
        <v>0</v>
      </c>
      <c r="I146" s="3">
        <f>IF(AND(IF('차트 정리 표'!$K$2 = 표메인[[#This Row],[연령대]], 1, 0),IF(COUNT(표장르정리[[#This Row],[Sport]]),1,0)),1,0)</f>
        <v>0</v>
      </c>
      <c r="J146" s="3">
        <f>IF(AND(IF('차트 정리 표'!$K$2 = 표메인[[#This Row],[연령대]], 1, 0),IF(COUNT(표장르정리[[#This Row],[Stealth]]),1,0)),1,0)</f>
        <v>0</v>
      </c>
      <c r="K146" s="3">
        <f>IF(AND(IF('차트 정리 표'!$K$2 = 표메인[[#This Row],[연령대]], 1, 0),IF(COUNT(표장르정리[[#This Row],[Strategy]]),1,0)),1,0)</f>
        <v>0</v>
      </c>
      <c r="L146" s="3">
        <f>IF(AND(IF('차트 정리 표'!$K$2 = 표메인[[#This Row],[연령대]], 1, 0),IF(COUNT(표장르정리[[#This Row],[Puzzle]]),1,0)),1,0)</f>
        <v>0</v>
      </c>
      <c r="M146" s="3">
        <f>IF(AND(IF('차트 정리 표'!$K$2 = 표메인[[#This Row],[연령대]], 1, 0),IF(COUNT(표장르정리[[#This Row],[Board]]),1,0)),1,0)</f>
        <v>0</v>
      </c>
      <c r="N146" s="3">
        <f>IF(AND(IF('차트 정리 표'!$K$2 = 표메인[[#This Row],[연령대]], 1, 0),IF(COUNT(표장르정리[[#This Row],[Arcade]]),1,0)),1,0)</f>
        <v>0</v>
      </c>
      <c r="O146" s="3">
        <f>IF(AND(IF('차트 정리 표'!$K$2 = 표메인[[#This Row],[연령대]], 1, 0),IF(COUNT(표장르정리[[#This Row],[Simulation]]),1,0)),1,0)</f>
        <v>0</v>
      </c>
      <c r="P146" s="34">
        <f>IF(AND(IF('차트 정리 표'!$K$19 = 표메인[[#This Row],[연령대]], 1, 0),IF('차트 정리 표'!$J$20=표메인[[#This Row],[타격감
시각적 효과]],1,0)),1,0)</f>
        <v>0</v>
      </c>
      <c r="Q146" s="34">
        <f>IF(AND(IF('차트 정리 표'!$K$19 = 표메인[[#This Row],[연령대]], 1, 0),IF('차트 정리 표'!$J$21=표메인[[#This Row],[타격감
시각적 효과]],1,0)),1,0)</f>
        <v>0</v>
      </c>
      <c r="R146" s="34">
        <f>IF(AND(IF('차트 정리 표'!$K$19 = 표메인[[#This Row],[연령대]], 1, 0),IF('차트 정리 표'!$J$22=표메인[[#This Row],[타격감
시각적 효과]],1,0)),1,0)</f>
        <v>0</v>
      </c>
      <c r="S146" s="34">
        <f>IF(AND(IF('차트 정리 표'!$K$19 = 표메인[[#This Row],[연령대]], 1, 0),IF('차트 정리 표'!$J$23=표메인[[#This Row],[타격감
시각적 효과]],1,0)),1,0)</f>
        <v>0</v>
      </c>
      <c r="T146" s="34">
        <f>IF(AND(IF('차트 정리 표'!$K$25 = 표메인[[#This Row],[연령대]], 1, 0),IF('차트 정리 표'!$J$26=표메인[게임몰입도
청각적 효과],1,0)),1,0)</f>
        <v>0</v>
      </c>
      <c r="U146" s="34">
        <f>IF(AND(IF('차트 정리 표'!$K$25 = 표메인[[#This Row],[연령대]], 1, 0),IF('차트 정리 표'!$J$27=표메인[게임몰입도
청각적 효과],1,0)),1,0)</f>
        <v>0</v>
      </c>
      <c r="V146" s="34">
        <f>IF(AND(IF('차트 정리 표'!$K$25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표'!$K$2 = 표메인[[#This Row],[연령대]], 1, 0),IF(COUNT(표장르정리[[#This Row],[RPG]]),1,0)), 1, 0)</f>
        <v>0</v>
      </c>
      <c r="B147" s="3">
        <f>IF(AND(IF('차트 정리 표'!$K$2 = 표메인[[#This Row],[연령대]], 1, 0),IF(COUNT(표장르정리[[#This Row],[AOS]]),1,0)),1,0)</f>
        <v>0</v>
      </c>
      <c r="C147" s="3">
        <f>IF(AND(IF('차트 정리 표'!$K$2 = 표메인[[#This Row],[연령대]], 1, 0),IF(COUNT(표장르정리[[#This Row],[FPS]]),1,0)),1,0)</f>
        <v>0</v>
      </c>
      <c r="D147" s="3">
        <f>IF(AND(IF('차트 정리 표'!$K$2 = 표메인[[#This Row],[연령대]], 1, 0),IF(COUNT(표장르정리[[#This Row],[CCG]]),1,0)),1,0)</f>
        <v>0</v>
      </c>
      <c r="E147" s="3">
        <f>IF(AND(IF('차트 정리 표'!$K$2 = 표메인[[#This Row],[연령대]], 1, 0),IF(COUNT(표장르정리[[#This Row],[Roguelike]]),1,0)),1,0)</f>
        <v>0</v>
      </c>
      <c r="F147" s="3">
        <f>IF(AND(IF('차트 정리 표'!$K$2 = 표메인[[#This Row],[연령대]], 1, 0),IF(COUNT(표장르정리[[#This Row],[Soulslike]]),1,0)),1,0)</f>
        <v>0</v>
      </c>
      <c r="G147" s="3">
        <f>IF(AND(IF('차트 정리 표'!$K$2 = 표메인[[#This Row],[연령대]], 1, 0),IF(COUNT(표장르정리[[#This Row],[Rhythm]]),1,0)),1,0)</f>
        <v>0</v>
      </c>
      <c r="H147" s="3">
        <f>IF(AND(IF('차트 정리 표'!$K$2 = 표메인[[#This Row],[연령대]], 1, 0),IF(COUNT(표장르정리[[#This Row],[Racing]]),1,0)),1,0)</f>
        <v>0</v>
      </c>
      <c r="I147" s="3">
        <f>IF(AND(IF('차트 정리 표'!$K$2 = 표메인[[#This Row],[연령대]], 1, 0),IF(COUNT(표장르정리[[#This Row],[Sport]]),1,0)),1,0)</f>
        <v>0</v>
      </c>
      <c r="J147" s="3">
        <f>IF(AND(IF('차트 정리 표'!$K$2 = 표메인[[#This Row],[연령대]], 1, 0),IF(COUNT(표장르정리[[#This Row],[Stealth]]),1,0)),1,0)</f>
        <v>0</v>
      </c>
      <c r="K147" s="3">
        <f>IF(AND(IF('차트 정리 표'!$K$2 = 표메인[[#This Row],[연령대]], 1, 0),IF(COUNT(표장르정리[[#This Row],[Strategy]]),1,0)),1,0)</f>
        <v>0</v>
      </c>
      <c r="L147" s="3">
        <f>IF(AND(IF('차트 정리 표'!$K$2 = 표메인[[#This Row],[연령대]], 1, 0),IF(COUNT(표장르정리[[#This Row],[Puzzle]]),1,0)),1,0)</f>
        <v>0</v>
      </c>
      <c r="M147" s="3">
        <f>IF(AND(IF('차트 정리 표'!$K$2 = 표메인[[#This Row],[연령대]], 1, 0),IF(COUNT(표장르정리[[#This Row],[Board]]),1,0)),1,0)</f>
        <v>0</v>
      </c>
      <c r="N147" s="3">
        <f>IF(AND(IF('차트 정리 표'!$K$2 = 표메인[[#This Row],[연령대]], 1, 0),IF(COUNT(표장르정리[[#This Row],[Arcade]]),1,0)),1,0)</f>
        <v>0</v>
      </c>
      <c r="O147" s="3">
        <f>IF(AND(IF('차트 정리 표'!$K$2 = 표메인[[#This Row],[연령대]], 1, 0),IF(COUNT(표장르정리[[#This Row],[Simulation]]),1,0)),1,0)</f>
        <v>0</v>
      </c>
      <c r="P147" s="34">
        <f>IF(AND(IF('차트 정리 표'!$K$19 = 표메인[[#This Row],[연령대]], 1, 0),IF('차트 정리 표'!$J$20=표메인[[#This Row],[타격감
시각적 효과]],1,0)),1,0)</f>
        <v>0</v>
      </c>
      <c r="Q147" s="34">
        <f>IF(AND(IF('차트 정리 표'!$K$19 = 표메인[[#This Row],[연령대]], 1, 0),IF('차트 정리 표'!$J$21=표메인[[#This Row],[타격감
시각적 효과]],1,0)),1,0)</f>
        <v>0</v>
      </c>
      <c r="R147" s="34">
        <f>IF(AND(IF('차트 정리 표'!$K$19 = 표메인[[#This Row],[연령대]], 1, 0),IF('차트 정리 표'!$J$22=표메인[[#This Row],[타격감
시각적 효과]],1,0)),1,0)</f>
        <v>0</v>
      </c>
      <c r="S147" s="34">
        <f>IF(AND(IF('차트 정리 표'!$K$19 = 표메인[[#This Row],[연령대]], 1, 0),IF('차트 정리 표'!$J$23=표메인[[#This Row],[타격감
시각적 효과]],1,0)),1,0)</f>
        <v>0</v>
      </c>
      <c r="T147" s="34">
        <f>IF(AND(IF('차트 정리 표'!$K$25 = 표메인[[#This Row],[연령대]], 1, 0),IF('차트 정리 표'!$J$26=표메인[게임몰입도
청각적 효과],1,0)),1,0)</f>
        <v>0</v>
      </c>
      <c r="U147" s="34">
        <f>IF(AND(IF('차트 정리 표'!$K$25 = 표메인[[#This Row],[연령대]], 1, 0),IF('차트 정리 표'!$J$27=표메인[게임몰입도
청각적 효과],1,0)),1,0)</f>
        <v>0</v>
      </c>
      <c r="V147" s="34">
        <f>IF(AND(IF('차트 정리 표'!$K$25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표'!$K$2 = 표메인[[#This Row],[연령대]], 1, 0),IF(COUNT(표장르정리[[#This Row],[RPG]]),1,0)), 1, 0)</f>
        <v>0</v>
      </c>
      <c r="B148" s="3">
        <f>IF(AND(IF('차트 정리 표'!$K$2 = 표메인[[#This Row],[연령대]], 1, 0),IF(COUNT(표장르정리[[#This Row],[AOS]]),1,0)),1,0)</f>
        <v>0</v>
      </c>
      <c r="C148" s="3">
        <f>IF(AND(IF('차트 정리 표'!$K$2 = 표메인[[#This Row],[연령대]], 1, 0),IF(COUNT(표장르정리[[#This Row],[FPS]]),1,0)),1,0)</f>
        <v>0</v>
      </c>
      <c r="D148" s="3">
        <f>IF(AND(IF('차트 정리 표'!$K$2 = 표메인[[#This Row],[연령대]], 1, 0),IF(COUNT(표장르정리[[#This Row],[CCG]]),1,0)),1,0)</f>
        <v>0</v>
      </c>
      <c r="E148" s="3">
        <f>IF(AND(IF('차트 정리 표'!$K$2 = 표메인[[#This Row],[연령대]], 1, 0),IF(COUNT(표장르정리[[#This Row],[Roguelike]]),1,0)),1,0)</f>
        <v>0</v>
      </c>
      <c r="F148" s="3">
        <f>IF(AND(IF('차트 정리 표'!$K$2 = 표메인[[#This Row],[연령대]], 1, 0),IF(COUNT(표장르정리[[#This Row],[Soulslike]]),1,0)),1,0)</f>
        <v>0</v>
      </c>
      <c r="G148" s="3">
        <f>IF(AND(IF('차트 정리 표'!$K$2 = 표메인[[#This Row],[연령대]], 1, 0),IF(COUNT(표장르정리[[#This Row],[Rhythm]]),1,0)),1,0)</f>
        <v>0</v>
      </c>
      <c r="H148" s="3">
        <f>IF(AND(IF('차트 정리 표'!$K$2 = 표메인[[#This Row],[연령대]], 1, 0),IF(COUNT(표장르정리[[#This Row],[Racing]]),1,0)),1,0)</f>
        <v>0</v>
      </c>
      <c r="I148" s="3">
        <f>IF(AND(IF('차트 정리 표'!$K$2 = 표메인[[#This Row],[연령대]], 1, 0),IF(COUNT(표장르정리[[#This Row],[Sport]]),1,0)),1,0)</f>
        <v>0</v>
      </c>
      <c r="J148" s="3">
        <f>IF(AND(IF('차트 정리 표'!$K$2 = 표메인[[#This Row],[연령대]], 1, 0),IF(COUNT(표장르정리[[#This Row],[Stealth]]),1,0)),1,0)</f>
        <v>0</v>
      </c>
      <c r="K148" s="3">
        <f>IF(AND(IF('차트 정리 표'!$K$2 = 표메인[[#This Row],[연령대]], 1, 0),IF(COUNT(표장르정리[[#This Row],[Strategy]]),1,0)),1,0)</f>
        <v>0</v>
      </c>
      <c r="L148" s="3">
        <f>IF(AND(IF('차트 정리 표'!$K$2 = 표메인[[#This Row],[연령대]], 1, 0),IF(COUNT(표장르정리[[#This Row],[Puzzle]]),1,0)),1,0)</f>
        <v>0</v>
      </c>
      <c r="M148" s="3">
        <f>IF(AND(IF('차트 정리 표'!$K$2 = 표메인[[#This Row],[연령대]], 1, 0),IF(COUNT(표장르정리[[#This Row],[Board]]),1,0)),1,0)</f>
        <v>0</v>
      </c>
      <c r="N148" s="3">
        <f>IF(AND(IF('차트 정리 표'!$K$2 = 표메인[[#This Row],[연령대]], 1, 0),IF(COUNT(표장르정리[[#This Row],[Arcade]]),1,0)),1,0)</f>
        <v>0</v>
      </c>
      <c r="O148" s="3">
        <f>IF(AND(IF('차트 정리 표'!$K$2 = 표메인[[#This Row],[연령대]], 1, 0),IF(COUNT(표장르정리[[#This Row],[Simulation]]),1,0)),1,0)</f>
        <v>0</v>
      </c>
      <c r="P148" s="34">
        <f>IF(AND(IF('차트 정리 표'!$K$19 = 표메인[[#This Row],[연령대]], 1, 0),IF('차트 정리 표'!$J$20=표메인[[#This Row],[타격감
시각적 효과]],1,0)),1,0)</f>
        <v>0</v>
      </c>
      <c r="Q148" s="34">
        <f>IF(AND(IF('차트 정리 표'!$K$19 = 표메인[[#This Row],[연령대]], 1, 0),IF('차트 정리 표'!$J$21=표메인[[#This Row],[타격감
시각적 효과]],1,0)),1,0)</f>
        <v>0</v>
      </c>
      <c r="R148" s="34">
        <f>IF(AND(IF('차트 정리 표'!$K$19 = 표메인[[#This Row],[연령대]], 1, 0),IF('차트 정리 표'!$J$22=표메인[[#This Row],[타격감
시각적 효과]],1,0)),1,0)</f>
        <v>0</v>
      </c>
      <c r="S148" s="34">
        <f>IF(AND(IF('차트 정리 표'!$K$19 = 표메인[[#This Row],[연령대]], 1, 0),IF('차트 정리 표'!$J$23=표메인[[#This Row],[타격감
시각적 효과]],1,0)),1,0)</f>
        <v>0</v>
      </c>
      <c r="T148" s="34">
        <f>IF(AND(IF('차트 정리 표'!$K$25 = 표메인[[#This Row],[연령대]], 1, 0),IF('차트 정리 표'!$J$26=표메인[게임몰입도
청각적 효과],1,0)),1,0)</f>
        <v>0</v>
      </c>
      <c r="U148" s="34">
        <f>IF(AND(IF('차트 정리 표'!$K$25 = 표메인[[#This Row],[연령대]], 1, 0),IF('차트 정리 표'!$J$27=표메인[게임몰입도
청각적 효과],1,0)),1,0)</f>
        <v>0</v>
      </c>
      <c r="V148" s="34">
        <f>IF(AND(IF('차트 정리 표'!$K$25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표'!$K$2 = 표메인[[#This Row],[연령대]], 1, 0),IF(COUNT(표장르정리[[#This Row],[RPG]]),1,0)), 1, 0)</f>
        <v>0</v>
      </c>
      <c r="B149" s="3">
        <f>IF(AND(IF('차트 정리 표'!$K$2 = 표메인[[#This Row],[연령대]], 1, 0),IF(COUNT(표장르정리[[#This Row],[AOS]]),1,0)),1,0)</f>
        <v>0</v>
      </c>
      <c r="C149" s="3">
        <f>IF(AND(IF('차트 정리 표'!$K$2 = 표메인[[#This Row],[연령대]], 1, 0),IF(COUNT(표장르정리[[#This Row],[FPS]]),1,0)),1,0)</f>
        <v>0</v>
      </c>
      <c r="D149" s="3">
        <f>IF(AND(IF('차트 정리 표'!$K$2 = 표메인[[#This Row],[연령대]], 1, 0),IF(COUNT(표장르정리[[#This Row],[CCG]]),1,0)),1,0)</f>
        <v>0</v>
      </c>
      <c r="E149" s="3">
        <f>IF(AND(IF('차트 정리 표'!$K$2 = 표메인[[#This Row],[연령대]], 1, 0),IF(COUNT(표장르정리[[#This Row],[Roguelike]]),1,0)),1,0)</f>
        <v>0</v>
      </c>
      <c r="F149" s="3">
        <f>IF(AND(IF('차트 정리 표'!$K$2 = 표메인[[#This Row],[연령대]], 1, 0),IF(COUNT(표장르정리[[#This Row],[Soulslike]]),1,0)),1,0)</f>
        <v>0</v>
      </c>
      <c r="G149" s="3">
        <f>IF(AND(IF('차트 정리 표'!$K$2 = 표메인[[#This Row],[연령대]], 1, 0),IF(COUNT(표장르정리[[#This Row],[Rhythm]]),1,0)),1,0)</f>
        <v>0</v>
      </c>
      <c r="H149" s="3">
        <f>IF(AND(IF('차트 정리 표'!$K$2 = 표메인[[#This Row],[연령대]], 1, 0),IF(COUNT(표장르정리[[#This Row],[Racing]]),1,0)),1,0)</f>
        <v>0</v>
      </c>
      <c r="I149" s="3">
        <f>IF(AND(IF('차트 정리 표'!$K$2 = 표메인[[#This Row],[연령대]], 1, 0),IF(COUNT(표장르정리[[#This Row],[Sport]]),1,0)),1,0)</f>
        <v>0</v>
      </c>
      <c r="J149" s="3">
        <f>IF(AND(IF('차트 정리 표'!$K$2 = 표메인[[#This Row],[연령대]], 1, 0),IF(COUNT(표장르정리[[#This Row],[Stealth]]),1,0)),1,0)</f>
        <v>0</v>
      </c>
      <c r="K149" s="3">
        <f>IF(AND(IF('차트 정리 표'!$K$2 = 표메인[[#This Row],[연령대]], 1, 0),IF(COUNT(표장르정리[[#This Row],[Strategy]]),1,0)),1,0)</f>
        <v>0</v>
      </c>
      <c r="L149" s="3">
        <f>IF(AND(IF('차트 정리 표'!$K$2 = 표메인[[#This Row],[연령대]], 1, 0),IF(COUNT(표장르정리[[#This Row],[Puzzle]]),1,0)),1,0)</f>
        <v>0</v>
      </c>
      <c r="M149" s="3">
        <f>IF(AND(IF('차트 정리 표'!$K$2 = 표메인[[#This Row],[연령대]], 1, 0),IF(COUNT(표장르정리[[#This Row],[Board]]),1,0)),1,0)</f>
        <v>0</v>
      </c>
      <c r="N149" s="3">
        <f>IF(AND(IF('차트 정리 표'!$K$2 = 표메인[[#This Row],[연령대]], 1, 0),IF(COUNT(표장르정리[[#This Row],[Arcade]]),1,0)),1,0)</f>
        <v>0</v>
      </c>
      <c r="O149" s="3">
        <f>IF(AND(IF('차트 정리 표'!$K$2 = 표메인[[#This Row],[연령대]], 1, 0),IF(COUNT(표장르정리[[#This Row],[Simulation]]),1,0)),1,0)</f>
        <v>0</v>
      </c>
      <c r="P149" s="34">
        <f>IF(AND(IF('차트 정리 표'!$K$19 = 표메인[[#This Row],[연령대]], 1, 0),IF('차트 정리 표'!$J$20=표메인[[#This Row],[타격감
시각적 효과]],1,0)),1,0)</f>
        <v>0</v>
      </c>
      <c r="Q149" s="34">
        <f>IF(AND(IF('차트 정리 표'!$K$19 = 표메인[[#This Row],[연령대]], 1, 0),IF('차트 정리 표'!$J$21=표메인[[#This Row],[타격감
시각적 효과]],1,0)),1,0)</f>
        <v>0</v>
      </c>
      <c r="R149" s="34">
        <f>IF(AND(IF('차트 정리 표'!$K$19 = 표메인[[#This Row],[연령대]], 1, 0),IF('차트 정리 표'!$J$22=표메인[[#This Row],[타격감
시각적 효과]],1,0)),1,0)</f>
        <v>0</v>
      </c>
      <c r="S149" s="34">
        <f>IF(AND(IF('차트 정리 표'!$K$19 = 표메인[[#This Row],[연령대]], 1, 0),IF('차트 정리 표'!$J$23=표메인[[#This Row],[타격감
시각적 효과]],1,0)),1,0)</f>
        <v>0</v>
      </c>
      <c r="T149" s="34">
        <f>IF(AND(IF('차트 정리 표'!$K$25 = 표메인[[#This Row],[연령대]], 1, 0),IF('차트 정리 표'!$J$26=표메인[게임몰입도
청각적 효과],1,0)),1,0)</f>
        <v>0</v>
      </c>
      <c r="U149" s="34">
        <f>IF(AND(IF('차트 정리 표'!$K$25 = 표메인[[#This Row],[연령대]], 1, 0),IF('차트 정리 표'!$J$27=표메인[게임몰입도
청각적 효과],1,0)),1,0)</f>
        <v>0</v>
      </c>
      <c r="V149" s="34">
        <f>IF(AND(IF('차트 정리 표'!$K$25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표'!$K$2 = 표메인[[#This Row],[연령대]], 1, 0),IF(COUNT(표장르정리[[#This Row],[RPG]]),1,0)), 1, 0)</f>
        <v>0</v>
      </c>
      <c r="B150" s="3">
        <f>IF(AND(IF('차트 정리 표'!$K$2 = 표메인[[#This Row],[연령대]], 1, 0),IF(COUNT(표장르정리[[#This Row],[AOS]]),1,0)),1,0)</f>
        <v>0</v>
      </c>
      <c r="C150" s="3">
        <f>IF(AND(IF('차트 정리 표'!$K$2 = 표메인[[#This Row],[연령대]], 1, 0),IF(COUNT(표장르정리[[#This Row],[FPS]]),1,0)),1,0)</f>
        <v>0</v>
      </c>
      <c r="D150" s="3">
        <f>IF(AND(IF('차트 정리 표'!$K$2 = 표메인[[#This Row],[연령대]], 1, 0),IF(COUNT(표장르정리[[#This Row],[CCG]]),1,0)),1,0)</f>
        <v>0</v>
      </c>
      <c r="E150" s="3">
        <f>IF(AND(IF('차트 정리 표'!$K$2 = 표메인[[#This Row],[연령대]], 1, 0),IF(COUNT(표장르정리[[#This Row],[Roguelike]]),1,0)),1,0)</f>
        <v>0</v>
      </c>
      <c r="F150" s="3">
        <f>IF(AND(IF('차트 정리 표'!$K$2 = 표메인[[#This Row],[연령대]], 1, 0),IF(COUNT(표장르정리[[#This Row],[Soulslike]]),1,0)),1,0)</f>
        <v>0</v>
      </c>
      <c r="G150" s="3">
        <f>IF(AND(IF('차트 정리 표'!$K$2 = 표메인[[#This Row],[연령대]], 1, 0),IF(COUNT(표장르정리[[#This Row],[Rhythm]]),1,0)),1,0)</f>
        <v>0</v>
      </c>
      <c r="H150" s="3">
        <f>IF(AND(IF('차트 정리 표'!$K$2 = 표메인[[#This Row],[연령대]], 1, 0),IF(COUNT(표장르정리[[#This Row],[Racing]]),1,0)),1,0)</f>
        <v>0</v>
      </c>
      <c r="I150" s="3">
        <f>IF(AND(IF('차트 정리 표'!$K$2 = 표메인[[#This Row],[연령대]], 1, 0),IF(COUNT(표장르정리[[#This Row],[Sport]]),1,0)),1,0)</f>
        <v>0</v>
      </c>
      <c r="J150" s="3">
        <f>IF(AND(IF('차트 정리 표'!$K$2 = 표메인[[#This Row],[연령대]], 1, 0),IF(COUNT(표장르정리[[#This Row],[Stealth]]),1,0)),1,0)</f>
        <v>0</v>
      </c>
      <c r="K150" s="3">
        <f>IF(AND(IF('차트 정리 표'!$K$2 = 표메인[[#This Row],[연령대]], 1, 0),IF(COUNT(표장르정리[[#This Row],[Strategy]]),1,0)),1,0)</f>
        <v>0</v>
      </c>
      <c r="L150" s="3">
        <f>IF(AND(IF('차트 정리 표'!$K$2 = 표메인[[#This Row],[연령대]], 1, 0),IF(COUNT(표장르정리[[#This Row],[Puzzle]]),1,0)),1,0)</f>
        <v>0</v>
      </c>
      <c r="M150" s="3">
        <f>IF(AND(IF('차트 정리 표'!$K$2 = 표메인[[#This Row],[연령대]], 1, 0),IF(COUNT(표장르정리[[#This Row],[Board]]),1,0)),1,0)</f>
        <v>0</v>
      </c>
      <c r="N150" s="3">
        <f>IF(AND(IF('차트 정리 표'!$K$2 = 표메인[[#This Row],[연령대]], 1, 0),IF(COUNT(표장르정리[[#This Row],[Arcade]]),1,0)),1,0)</f>
        <v>0</v>
      </c>
      <c r="O150" s="3">
        <f>IF(AND(IF('차트 정리 표'!$K$2 = 표메인[[#This Row],[연령대]], 1, 0),IF(COUNT(표장르정리[[#This Row],[Simulation]]),1,0)),1,0)</f>
        <v>0</v>
      </c>
      <c r="P150" s="34">
        <f>IF(AND(IF('차트 정리 표'!$K$19 = 표메인[[#This Row],[연령대]], 1, 0),IF('차트 정리 표'!$J$20=표메인[[#This Row],[타격감
시각적 효과]],1,0)),1,0)</f>
        <v>0</v>
      </c>
      <c r="Q150" s="34">
        <f>IF(AND(IF('차트 정리 표'!$K$19 = 표메인[[#This Row],[연령대]], 1, 0),IF('차트 정리 표'!$J$21=표메인[[#This Row],[타격감
시각적 효과]],1,0)),1,0)</f>
        <v>0</v>
      </c>
      <c r="R150" s="34">
        <f>IF(AND(IF('차트 정리 표'!$K$19 = 표메인[[#This Row],[연령대]], 1, 0),IF('차트 정리 표'!$J$22=표메인[[#This Row],[타격감
시각적 효과]],1,0)),1,0)</f>
        <v>0</v>
      </c>
      <c r="S150" s="34">
        <f>IF(AND(IF('차트 정리 표'!$K$19 = 표메인[[#This Row],[연령대]], 1, 0),IF('차트 정리 표'!$J$23=표메인[[#This Row],[타격감
시각적 효과]],1,0)),1,0)</f>
        <v>0</v>
      </c>
      <c r="T150" s="34">
        <f>IF(AND(IF('차트 정리 표'!$K$25 = 표메인[[#This Row],[연령대]], 1, 0),IF('차트 정리 표'!$J$26=표메인[게임몰입도
청각적 효과],1,0)),1,0)</f>
        <v>0</v>
      </c>
      <c r="U150" s="34">
        <f>IF(AND(IF('차트 정리 표'!$K$25 = 표메인[[#This Row],[연령대]], 1, 0),IF('차트 정리 표'!$J$27=표메인[게임몰입도
청각적 효과],1,0)),1,0)</f>
        <v>0</v>
      </c>
      <c r="V150" s="34">
        <f>IF(AND(IF('차트 정리 표'!$K$25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표'!$K$2 = 표메인[[#This Row],[연령대]], 1, 0),IF(COUNT(표장르정리[[#This Row],[RPG]]),1,0)), 1, 0)</f>
        <v>0</v>
      </c>
      <c r="B151" s="3">
        <f>IF(AND(IF('차트 정리 표'!$K$2 = 표메인[[#This Row],[연령대]], 1, 0),IF(COUNT(표장르정리[[#This Row],[AOS]]),1,0)),1,0)</f>
        <v>0</v>
      </c>
      <c r="C151" s="3">
        <f>IF(AND(IF('차트 정리 표'!$K$2 = 표메인[[#This Row],[연령대]], 1, 0),IF(COUNT(표장르정리[[#This Row],[FPS]]),1,0)),1,0)</f>
        <v>0</v>
      </c>
      <c r="D151" s="3">
        <f>IF(AND(IF('차트 정리 표'!$K$2 = 표메인[[#This Row],[연령대]], 1, 0),IF(COUNT(표장르정리[[#This Row],[CCG]]),1,0)),1,0)</f>
        <v>0</v>
      </c>
      <c r="E151" s="3">
        <f>IF(AND(IF('차트 정리 표'!$K$2 = 표메인[[#This Row],[연령대]], 1, 0),IF(COUNT(표장르정리[[#This Row],[Roguelike]]),1,0)),1,0)</f>
        <v>0</v>
      </c>
      <c r="F151" s="3">
        <f>IF(AND(IF('차트 정리 표'!$K$2 = 표메인[[#This Row],[연령대]], 1, 0),IF(COUNT(표장르정리[[#This Row],[Soulslike]]),1,0)),1,0)</f>
        <v>0</v>
      </c>
      <c r="G151" s="3">
        <f>IF(AND(IF('차트 정리 표'!$K$2 = 표메인[[#This Row],[연령대]], 1, 0),IF(COUNT(표장르정리[[#This Row],[Rhythm]]),1,0)),1,0)</f>
        <v>0</v>
      </c>
      <c r="H151" s="3">
        <f>IF(AND(IF('차트 정리 표'!$K$2 = 표메인[[#This Row],[연령대]], 1, 0),IF(COUNT(표장르정리[[#This Row],[Racing]]),1,0)),1,0)</f>
        <v>0</v>
      </c>
      <c r="I151" s="3">
        <f>IF(AND(IF('차트 정리 표'!$K$2 = 표메인[[#This Row],[연령대]], 1, 0),IF(COUNT(표장르정리[[#This Row],[Sport]]),1,0)),1,0)</f>
        <v>0</v>
      </c>
      <c r="J151" s="3">
        <f>IF(AND(IF('차트 정리 표'!$K$2 = 표메인[[#This Row],[연령대]], 1, 0),IF(COUNT(표장르정리[[#This Row],[Stealth]]),1,0)),1,0)</f>
        <v>0</v>
      </c>
      <c r="K151" s="3">
        <f>IF(AND(IF('차트 정리 표'!$K$2 = 표메인[[#This Row],[연령대]], 1, 0),IF(COUNT(표장르정리[[#This Row],[Strategy]]),1,0)),1,0)</f>
        <v>0</v>
      </c>
      <c r="L151" s="3">
        <f>IF(AND(IF('차트 정리 표'!$K$2 = 표메인[[#This Row],[연령대]], 1, 0),IF(COUNT(표장르정리[[#This Row],[Puzzle]]),1,0)),1,0)</f>
        <v>0</v>
      </c>
      <c r="M151" s="3">
        <f>IF(AND(IF('차트 정리 표'!$K$2 = 표메인[[#This Row],[연령대]], 1, 0),IF(COUNT(표장르정리[[#This Row],[Board]]),1,0)),1,0)</f>
        <v>0</v>
      </c>
      <c r="N151" s="3">
        <f>IF(AND(IF('차트 정리 표'!$K$2 = 표메인[[#This Row],[연령대]], 1, 0),IF(COUNT(표장르정리[[#This Row],[Arcade]]),1,0)),1,0)</f>
        <v>0</v>
      </c>
      <c r="O151" s="3">
        <f>IF(AND(IF('차트 정리 표'!$K$2 = 표메인[[#This Row],[연령대]], 1, 0),IF(COUNT(표장르정리[[#This Row],[Simulation]]),1,0)),1,0)</f>
        <v>0</v>
      </c>
      <c r="P151" s="34">
        <f>IF(AND(IF('차트 정리 표'!$K$19 = 표메인[[#This Row],[연령대]], 1, 0),IF('차트 정리 표'!$J$20=표메인[[#This Row],[타격감
시각적 효과]],1,0)),1,0)</f>
        <v>0</v>
      </c>
      <c r="Q151" s="34">
        <f>IF(AND(IF('차트 정리 표'!$K$19 = 표메인[[#This Row],[연령대]], 1, 0),IF('차트 정리 표'!$J$21=표메인[[#This Row],[타격감
시각적 효과]],1,0)),1,0)</f>
        <v>0</v>
      </c>
      <c r="R151" s="34">
        <f>IF(AND(IF('차트 정리 표'!$K$19 = 표메인[[#This Row],[연령대]], 1, 0),IF('차트 정리 표'!$J$22=표메인[[#This Row],[타격감
시각적 효과]],1,0)),1,0)</f>
        <v>0</v>
      </c>
      <c r="S151" s="34">
        <f>IF(AND(IF('차트 정리 표'!$K$19 = 표메인[[#This Row],[연령대]], 1, 0),IF('차트 정리 표'!$J$23=표메인[[#This Row],[타격감
시각적 효과]],1,0)),1,0)</f>
        <v>0</v>
      </c>
      <c r="T151" s="34">
        <f>IF(AND(IF('차트 정리 표'!$K$25 = 표메인[[#This Row],[연령대]], 1, 0),IF('차트 정리 표'!$J$26=표메인[게임몰입도
청각적 효과],1,0)),1,0)</f>
        <v>0</v>
      </c>
      <c r="U151" s="34">
        <f>IF(AND(IF('차트 정리 표'!$K$25 = 표메인[[#This Row],[연령대]], 1, 0),IF('차트 정리 표'!$J$27=표메인[게임몰입도
청각적 효과],1,0)),1,0)</f>
        <v>0</v>
      </c>
      <c r="V151" s="34">
        <f>IF(AND(IF('차트 정리 표'!$K$25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표'!$K$2 = 표메인[[#This Row],[연령대]], 1, 0),IF(COUNT(표장르정리[[#This Row],[RPG]]),1,0)), 1, 0)</f>
        <v>0</v>
      </c>
      <c r="B152" s="3">
        <f>IF(AND(IF('차트 정리 표'!$K$2 = 표메인[[#This Row],[연령대]], 1, 0),IF(COUNT(표장르정리[[#This Row],[AOS]]),1,0)),1,0)</f>
        <v>0</v>
      </c>
      <c r="C152" s="3">
        <f>IF(AND(IF('차트 정리 표'!$K$2 = 표메인[[#This Row],[연령대]], 1, 0),IF(COUNT(표장르정리[[#This Row],[FPS]]),1,0)),1,0)</f>
        <v>0</v>
      </c>
      <c r="D152" s="3">
        <f>IF(AND(IF('차트 정리 표'!$K$2 = 표메인[[#This Row],[연령대]], 1, 0),IF(COUNT(표장르정리[[#This Row],[CCG]]),1,0)),1,0)</f>
        <v>0</v>
      </c>
      <c r="E152" s="3">
        <f>IF(AND(IF('차트 정리 표'!$K$2 = 표메인[[#This Row],[연령대]], 1, 0),IF(COUNT(표장르정리[[#This Row],[Roguelike]]),1,0)),1,0)</f>
        <v>0</v>
      </c>
      <c r="F152" s="3">
        <f>IF(AND(IF('차트 정리 표'!$K$2 = 표메인[[#This Row],[연령대]], 1, 0),IF(COUNT(표장르정리[[#This Row],[Soulslike]]),1,0)),1,0)</f>
        <v>0</v>
      </c>
      <c r="G152" s="3">
        <f>IF(AND(IF('차트 정리 표'!$K$2 = 표메인[[#This Row],[연령대]], 1, 0),IF(COUNT(표장르정리[[#This Row],[Rhythm]]),1,0)),1,0)</f>
        <v>0</v>
      </c>
      <c r="H152" s="3">
        <f>IF(AND(IF('차트 정리 표'!$K$2 = 표메인[[#This Row],[연령대]], 1, 0),IF(COUNT(표장르정리[[#This Row],[Racing]]),1,0)),1,0)</f>
        <v>0</v>
      </c>
      <c r="I152" s="3">
        <f>IF(AND(IF('차트 정리 표'!$K$2 = 표메인[[#This Row],[연령대]], 1, 0),IF(COUNT(표장르정리[[#This Row],[Sport]]),1,0)),1,0)</f>
        <v>0</v>
      </c>
      <c r="J152" s="3">
        <f>IF(AND(IF('차트 정리 표'!$K$2 = 표메인[[#This Row],[연령대]], 1, 0),IF(COUNT(표장르정리[[#This Row],[Stealth]]),1,0)),1,0)</f>
        <v>0</v>
      </c>
      <c r="K152" s="3">
        <f>IF(AND(IF('차트 정리 표'!$K$2 = 표메인[[#This Row],[연령대]], 1, 0),IF(COUNT(표장르정리[[#This Row],[Strategy]]),1,0)),1,0)</f>
        <v>0</v>
      </c>
      <c r="L152" s="3">
        <f>IF(AND(IF('차트 정리 표'!$K$2 = 표메인[[#This Row],[연령대]], 1, 0),IF(COUNT(표장르정리[[#This Row],[Puzzle]]),1,0)),1,0)</f>
        <v>0</v>
      </c>
      <c r="M152" s="3">
        <f>IF(AND(IF('차트 정리 표'!$K$2 = 표메인[[#This Row],[연령대]], 1, 0),IF(COUNT(표장르정리[[#This Row],[Board]]),1,0)),1,0)</f>
        <v>0</v>
      </c>
      <c r="N152" s="3">
        <f>IF(AND(IF('차트 정리 표'!$K$2 = 표메인[[#This Row],[연령대]], 1, 0),IF(COUNT(표장르정리[[#This Row],[Arcade]]),1,0)),1,0)</f>
        <v>0</v>
      </c>
      <c r="O152" s="3">
        <f>IF(AND(IF('차트 정리 표'!$K$2 = 표메인[[#This Row],[연령대]], 1, 0),IF(COUNT(표장르정리[[#This Row],[Simulation]]),1,0)),1,0)</f>
        <v>0</v>
      </c>
      <c r="P152" s="34">
        <f>IF(AND(IF('차트 정리 표'!$K$19 = 표메인[[#This Row],[연령대]], 1, 0),IF('차트 정리 표'!$J$20=표메인[[#This Row],[타격감
시각적 효과]],1,0)),1,0)</f>
        <v>0</v>
      </c>
      <c r="Q152" s="34">
        <f>IF(AND(IF('차트 정리 표'!$K$19 = 표메인[[#This Row],[연령대]], 1, 0),IF('차트 정리 표'!$J$21=표메인[[#This Row],[타격감
시각적 효과]],1,0)),1,0)</f>
        <v>0</v>
      </c>
      <c r="R152" s="34">
        <f>IF(AND(IF('차트 정리 표'!$K$19 = 표메인[[#This Row],[연령대]], 1, 0),IF('차트 정리 표'!$J$22=표메인[[#This Row],[타격감
시각적 효과]],1,0)),1,0)</f>
        <v>0</v>
      </c>
      <c r="S152" s="34">
        <f>IF(AND(IF('차트 정리 표'!$K$19 = 표메인[[#This Row],[연령대]], 1, 0),IF('차트 정리 표'!$J$23=표메인[[#This Row],[타격감
시각적 효과]],1,0)),1,0)</f>
        <v>0</v>
      </c>
      <c r="T152" s="34">
        <f>IF(AND(IF('차트 정리 표'!$K$25 = 표메인[[#This Row],[연령대]], 1, 0),IF('차트 정리 표'!$J$26=표메인[게임몰입도
청각적 효과],1,0)),1,0)</f>
        <v>0</v>
      </c>
      <c r="U152" s="34">
        <f>IF(AND(IF('차트 정리 표'!$K$25 = 표메인[[#This Row],[연령대]], 1, 0),IF('차트 정리 표'!$J$27=표메인[게임몰입도
청각적 효과],1,0)),1,0)</f>
        <v>0</v>
      </c>
      <c r="V152" s="34">
        <f>IF(AND(IF('차트 정리 표'!$K$25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표'!$K$2 = 표메인[[#This Row],[연령대]], 1, 0),IF(COUNT(표장르정리[[#This Row],[RPG]]),1,0)), 1, 0)</f>
        <v>0</v>
      </c>
      <c r="B153" s="3">
        <f>IF(AND(IF('차트 정리 표'!$K$2 = 표메인[[#This Row],[연령대]], 1, 0),IF(COUNT(표장르정리[[#This Row],[AOS]]),1,0)),1,0)</f>
        <v>0</v>
      </c>
      <c r="C153" s="3">
        <f>IF(AND(IF('차트 정리 표'!$K$2 = 표메인[[#This Row],[연령대]], 1, 0),IF(COUNT(표장르정리[[#This Row],[FPS]]),1,0)),1,0)</f>
        <v>0</v>
      </c>
      <c r="D153" s="3">
        <f>IF(AND(IF('차트 정리 표'!$K$2 = 표메인[[#This Row],[연령대]], 1, 0),IF(COUNT(표장르정리[[#This Row],[CCG]]),1,0)),1,0)</f>
        <v>0</v>
      </c>
      <c r="E153" s="3">
        <f>IF(AND(IF('차트 정리 표'!$K$2 = 표메인[[#This Row],[연령대]], 1, 0),IF(COUNT(표장르정리[[#This Row],[Roguelike]]),1,0)),1,0)</f>
        <v>0</v>
      </c>
      <c r="F153" s="3">
        <f>IF(AND(IF('차트 정리 표'!$K$2 = 표메인[[#This Row],[연령대]], 1, 0),IF(COUNT(표장르정리[[#This Row],[Soulslike]]),1,0)),1,0)</f>
        <v>0</v>
      </c>
      <c r="G153" s="3">
        <f>IF(AND(IF('차트 정리 표'!$K$2 = 표메인[[#This Row],[연령대]], 1, 0),IF(COUNT(표장르정리[[#This Row],[Rhythm]]),1,0)),1,0)</f>
        <v>0</v>
      </c>
      <c r="H153" s="3">
        <f>IF(AND(IF('차트 정리 표'!$K$2 = 표메인[[#This Row],[연령대]], 1, 0),IF(COUNT(표장르정리[[#This Row],[Racing]]),1,0)),1,0)</f>
        <v>0</v>
      </c>
      <c r="I153" s="3">
        <f>IF(AND(IF('차트 정리 표'!$K$2 = 표메인[[#This Row],[연령대]], 1, 0),IF(COUNT(표장르정리[[#This Row],[Sport]]),1,0)),1,0)</f>
        <v>0</v>
      </c>
      <c r="J153" s="3">
        <f>IF(AND(IF('차트 정리 표'!$K$2 = 표메인[[#This Row],[연령대]], 1, 0),IF(COUNT(표장르정리[[#This Row],[Stealth]]),1,0)),1,0)</f>
        <v>0</v>
      </c>
      <c r="K153" s="3">
        <f>IF(AND(IF('차트 정리 표'!$K$2 = 표메인[[#This Row],[연령대]], 1, 0),IF(COUNT(표장르정리[[#This Row],[Strategy]]),1,0)),1,0)</f>
        <v>0</v>
      </c>
      <c r="L153" s="3">
        <f>IF(AND(IF('차트 정리 표'!$K$2 = 표메인[[#This Row],[연령대]], 1, 0),IF(COUNT(표장르정리[[#This Row],[Puzzle]]),1,0)),1,0)</f>
        <v>0</v>
      </c>
      <c r="M153" s="3">
        <f>IF(AND(IF('차트 정리 표'!$K$2 = 표메인[[#This Row],[연령대]], 1, 0),IF(COUNT(표장르정리[[#This Row],[Board]]),1,0)),1,0)</f>
        <v>0</v>
      </c>
      <c r="N153" s="3">
        <f>IF(AND(IF('차트 정리 표'!$K$2 = 표메인[[#This Row],[연령대]], 1, 0),IF(COUNT(표장르정리[[#This Row],[Arcade]]),1,0)),1,0)</f>
        <v>0</v>
      </c>
      <c r="O153" s="3">
        <f>IF(AND(IF('차트 정리 표'!$K$2 = 표메인[[#This Row],[연령대]], 1, 0),IF(COUNT(표장르정리[[#This Row],[Simulation]]),1,0)),1,0)</f>
        <v>0</v>
      </c>
      <c r="P153" s="34">
        <f>IF(AND(IF('차트 정리 표'!$K$19 = 표메인[[#This Row],[연령대]], 1, 0),IF('차트 정리 표'!$J$20=표메인[[#This Row],[타격감
시각적 효과]],1,0)),1,0)</f>
        <v>0</v>
      </c>
      <c r="Q153" s="34">
        <f>IF(AND(IF('차트 정리 표'!$K$19 = 표메인[[#This Row],[연령대]], 1, 0),IF('차트 정리 표'!$J$21=표메인[[#This Row],[타격감
시각적 효과]],1,0)),1,0)</f>
        <v>0</v>
      </c>
      <c r="R153" s="34">
        <f>IF(AND(IF('차트 정리 표'!$K$19 = 표메인[[#This Row],[연령대]], 1, 0),IF('차트 정리 표'!$J$22=표메인[[#This Row],[타격감
시각적 효과]],1,0)),1,0)</f>
        <v>0</v>
      </c>
      <c r="S153" s="34">
        <f>IF(AND(IF('차트 정리 표'!$K$19 = 표메인[[#This Row],[연령대]], 1, 0),IF('차트 정리 표'!$J$23=표메인[[#This Row],[타격감
시각적 효과]],1,0)),1,0)</f>
        <v>0</v>
      </c>
      <c r="T153" s="34">
        <f>IF(AND(IF('차트 정리 표'!$K$25 = 표메인[[#This Row],[연령대]], 1, 0),IF('차트 정리 표'!$J$26=표메인[게임몰입도
청각적 효과],1,0)),1,0)</f>
        <v>0</v>
      </c>
      <c r="U153" s="34">
        <f>IF(AND(IF('차트 정리 표'!$K$25 = 표메인[[#This Row],[연령대]], 1, 0),IF('차트 정리 표'!$J$27=표메인[게임몰입도
청각적 효과],1,0)),1,0)</f>
        <v>0</v>
      </c>
      <c r="V153" s="34">
        <f>IF(AND(IF('차트 정리 표'!$K$25 = 표메인[[#This Row],[연령대]], 1, 0),IF('차트 정리 표'!$J$28=표메인[게임몰입도
청각적 효과],1,0)),1,0)</f>
        <v>0</v>
      </c>
    </row>
    <row r="154" spans="1:22" x14ac:dyDescent="0.3">
      <c r="A154" s="3">
        <f>IF(AND(IF('차트 정리 표'!$K$2 = 표메인[[#This Row],[연령대]], 1, 0),IF(COUNT(표장르정리[[#This Row],[RPG]]),1,0)), 1, 0)</f>
        <v>0</v>
      </c>
      <c r="B154" s="3">
        <f>IF(AND(IF('차트 정리 표'!$K$2 = 표메인[[#This Row],[연령대]], 1, 0),IF(COUNT(표장르정리[[#This Row],[AOS]]),1,0)),1,0)</f>
        <v>0</v>
      </c>
      <c r="C154" s="3">
        <f>IF(AND(IF('차트 정리 표'!$K$2 = 표메인[[#This Row],[연령대]], 1, 0),IF(COUNT(표장르정리[[#This Row],[FPS]]),1,0)),1,0)</f>
        <v>0</v>
      </c>
      <c r="D154" s="3">
        <f>IF(AND(IF('차트 정리 표'!$K$2 = 표메인[[#This Row],[연령대]], 1, 0),IF(COUNT(표장르정리[[#This Row],[CCG]]),1,0)),1,0)</f>
        <v>0</v>
      </c>
      <c r="E154" s="3">
        <f>IF(AND(IF('차트 정리 표'!$K$2 = 표메인[[#This Row],[연령대]], 1, 0),IF(COUNT(표장르정리[[#This Row],[Roguelike]]),1,0)),1,0)</f>
        <v>0</v>
      </c>
      <c r="F154" s="3">
        <f>IF(AND(IF('차트 정리 표'!$K$2 = 표메인[[#This Row],[연령대]], 1, 0),IF(COUNT(표장르정리[[#This Row],[Soulslike]]),1,0)),1,0)</f>
        <v>0</v>
      </c>
      <c r="G154" s="3">
        <f>IF(AND(IF('차트 정리 표'!$K$2 = 표메인[[#This Row],[연령대]], 1, 0),IF(COUNT(표장르정리[[#This Row],[Rhythm]]),1,0)),1,0)</f>
        <v>0</v>
      </c>
      <c r="H154" s="3">
        <f>IF(AND(IF('차트 정리 표'!$K$2 = 표메인[[#This Row],[연령대]], 1, 0),IF(COUNT(표장르정리[[#This Row],[Racing]]),1,0)),1,0)</f>
        <v>0</v>
      </c>
      <c r="I154" s="3">
        <f>IF(AND(IF('차트 정리 표'!$K$2 = 표메인[[#This Row],[연령대]], 1, 0),IF(COUNT(표장르정리[[#This Row],[Sport]]),1,0)),1,0)</f>
        <v>0</v>
      </c>
      <c r="J154" s="3">
        <f>IF(AND(IF('차트 정리 표'!$K$2 = 표메인[[#This Row],[연령대]], 1, 0),IF(COUNT(표장르정리[[#This Row],[Stealth]]),1,0)),1,0)</f>
        <v>0</v>
      </c>
      <c r="K154" s="3">
        <f>IF(AND(IF('차트 정리 표'!$K$2 = 표메인[[#This Row],[연령대]], 1, 0),IF(COUNT(표장르정리[[#This Row],[Strategy]]),1,0)),1,0)</f>
        <v>0</v>
      </c>
      <c r="L154" s="3">
        <f>IF(AND(IF('차트 정리 표'!$K$2 = 표메인[[#This Row],[연령대]], 1, 0),IF(COUNT(표장르정리[[#This Row],[Puzzle]]),1,0)),1,0)</f>
        <v>0</v>
      </c>
      <c r="M154" s="3">
        <f>IF(AND(IF('차트 정리 표'!$K$2 = 표메인[[#This Row],[연령대]], 1, 0),IF(COUNT(표장르정리[[#This Row],[Board]]),1,0)),1,0)</f>
        <v>0</v>
      </c>
      <c r="N154" s="3">
        <f>IF(AND(IF('차트 정리 표'!$K$2 = 표메인[[#This Row],[연령대]], 1, 0),IF(COUNT(표장르정리[[#This Row],[Arcade]]),1,0)),1,0)</f>
        <v>0</v>
      </c>
      <c r="O154" s="3">
        <f>IF(AND(IF('차트 정리 표'!$K$2 = 표메인[[#This Row],[연령대]], 1, 0),IF(COUNT(표장르정리[[#This Row],[Simulation]]),1,0)),1,0)</f>
        <v>0</v>
      </c>
      <c r="P154" s="34">
        <f>IF(AND(IF('차트 정리 표'!$K$19 = 표메인[[#This Row],[연령대]], 1, 0),IF('차트 정리 표'!$J$20=표메인[[#This Row],[타격감
시각적 효과]],1,0)),1,0)</f>
        <v>0</v>
      </c>
      <c r="Q154" s="34">
        <f>IF(AND(IF('차트 정리 표'!$K$19 = 표메인[[#This Row],[연령대]], 1, 0),IF('차트 정리 표'!$J$21=표메인[[#This Row],[타격감
시각적 효과]],1,0)),1,0)</f>
        <v>0</v>
      </c>
      <c r="R154" s="34">
        <f>IF(AND(IF('차트 정리 표'!$K$19 = 표메인[[#This Row],[연령대]], 1, 0),IF('차트 정리 표'!$J$22=표메인[[#This Row],[타격감
시각적 효과]],1,0)),1,0)</f>
        <v>0</v>
      </c>
      <c r="S154" s="34">
        <f>IF(AND(IF('차트 정리 표'!$K$19 = 표메인[[#This Row],[연령대]], 1, 0),IF('차트 정리 표'!$J$23=표메인[[#This Row],[타격감
시각적 효과]],1,0)),1,0)</f>
        <v>0</v>
      </c>
      <c r="T154" s="34">
        <f>IF(AND(IF('차트 정리 표'!$K$25 = 표메인[[#This Row],[연령대]], 1, 0),IF('차트 정리 표'!$J$26=표메인[게임몰입도
청각적 효과],1,0)),1,0)</f>
        <v>0</v>
      </c>
      <c r="U154" s="34">
        <f>IF(AND(IF('차트 정리 표'!$K$25 = 표메인[[#This Row],[연령대]], 1, 0),IF('차트 정리 표'!$J$27=표메인[게임몰입도
청각적 효과],1,0)),1,0)</f>
        <v>0</v>
      </c>
      <c r="V154" s="34">
        <f>IF(AND(IF('차트 정리 표'!$K$25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표'!$K$2 = 표메인[[#This Row],[연령대]], 1, 0),IF(COUNT(표장르정리[[#This Row],[RPG]]),1,0)), 1, 0)</f>
        <v>0</v>
      </c>
      <c r="B155" s="3">
        <f>IF(AND(IF('차트 정리 표'!$K$2 = 표메인[[#This Row],[연령대]], 1, 0),IF(COUNT(표장르정리[[#This Row],[AOS]]),1,0)),1,0)</f>
        <v>0</v>
      </c>
      <c r="C155" s="3">
        <f>IF(AND(IF('차트 정리 표'!$K$2 = 표메인[[#This Row],[연령대]], 1, 0),IF(COUNT(표장르정리[[#This Row],[FPS]]),1,0)),1,0)</f>
        <v>0</v>
      </c>
      <c r="D155" s="3">
        <f>IF(AND(IF('차트 정리 표'!$K$2 = 표메인[[#This Row],[연령대]], 1, 0),IF(COUNT(표장르정리[[#This Row],[CCG]]),1,0)),1,0)</f>
        <v>0</v>
      </c>
      <c r="E155" s="3">
        <f>IF(AND(IF('차트 정리 표'!$K$2 = 표메인[[#This Row],[연령대]], 1, 0),IF(COUNT(표장르정리[[#This Row],[Roguelike]]),1,0)),1,0)</f>
        <v>0</v>
      </c>
      <c r="F155" s="3">
        <f>IF(AND(IF('차트 정리 표'!$K$2 = 표메인[[#This Row],[연령대]], 1, 0),IF(COUNT(표장르정리[[#This Row],[Soulslike]]),1,0)),1,0)</f>
        <v>0</v>
      </c>
      <c r="G155" s="3">
        <f>IF(AND(IF('차트 정리 표'!$K$2 = 표메인[[#This Row],[연령대]], 1, 0),IF(COUNT(표장르정리[[#This Row],[Rhythm]]),1,0)),1,0)</f>
        <v>0</v>
      </c>
      <c r="H155" s="3">
        <f>IF(AND(IF('차트 정리 표'!$K$2 = 표메인[[#This Row],[연령대]], 1, 0),IF(COUNT(표장르정리[[#This Row],[Racing]]),1,0)),1,0)</f>
        <v>0</v>
      </c>
      <c r="I155" s="3">
        <f>IF(AND(IF('차트 정리 표'!$K$2 = 표메인[[#This Row],[연령대]], 1, 0),IF(COUNT(표장르정리[[#This Row],[Sport]]),1,0)),1,0)</f>
        <v>0</v>
      </c>
      <c r="J155" s="3">
        <f>IF(AND(IF('차트 정리 표'!$K$2 = 표메인[[#This Row],[연령대]], 1, 0),IF(COUNT(표장르정리[[#This Row],[Stealth]]),1,0)),1,0)</f>
        <v>0</v>
      </c>
      <c r="K155" s="3">
        <f>IF(AND(IF('차트 정리 표'!$K$2 = 표메인[[#This Row],[연령대]], 1, 0),IF(COUNT(표장르정리[[#This Row],[Strategy]]),1,0)),1,0)</f>
        <v>0</v>
      </c>
      <c r="L155" s="3">
        <f>IF(AND(IF('차트 정리 표'!$K$2 = 표메인[[#This Row],[연령대]], 1, 0),IF(COUNT(표장르정리[[#This Row],[Puzzle]]),1,0)),1,0)</f>
        <v>0</v>
      </c>
      <c r="M155" s="3">
        <f>IF(AND(IF('차트 정리 표'!$K$2 = 표메인[[#This Row],[연령대]], 1, 0),IF(COUNT(표장르정리[[#This Row],[Board]]),1,0)),1,0)</f>
        <v>0</v>
      </c>
      <c r="N155" s="3">
        <f>IF(AND(IF('차트 정리 표'!$K$2 = 표메인[[#This Row],[연령대]], 1, 0),IF(COUNT(표장르정리[[#This Row],[Arcade]]),1,0)),1,0)</f>
        <v>0</v>
      </c>
      <c r="O155" s="3">
        <f>IF(AND(IF('차트 정리 표'!$K$2 = 표메인[[#This Row],[연령대]], 1, 0),IF(COUNT(표장르정리[[#This Row],[Simulation]]),1,0)),1,0)</f>
        <v>0</v>
      </c>
      <c r="P155" s="34">
        <f>IF(AND(IF('차트 정리 표'!$K$19 = 표메인[[#This Row],[연령대]], 1, 0),IF('차트 정리 표'!$J$20=표메인[[#This Row],[타격감
시각적 효과]],1,0)),1,0)</f>
        <v>0</v>
      </c>
      <c r="Q155" s="34">
        <f>IF(AND(IF('차트 정리 표'!$K$19 = 표메인[[#This Row],[연령대]], 1, 0),IF('차트 정리 표'!$J$21=표메인[[#This Row],[타격감
시각적 효과]],1,0)),1,0)</f>
        <v>0</v>
      </c>
      <c r="R155" s="34">
        <f>IF(AND(IF('차트 정리 표'!$K$19 = 표메인[[#This Row],[연령대]], 1, 0),IF('차트 정리 표'!$J$22=표메인[[#This Row],[타격감
시각적 효과]],1,0)),1,0)</f>
        <v>0</v>
      </c>
      <c r="S155" s="34">
        <f>IF(AND(IF('차트 정리 표'!$K$19 = 표메인[[#This Row],[연령대]], 1, 0),IF('차트 정리 표'!$J$23=표메인[[#This Row],[타격감
시각적 효과]],1,0)),1,0)</f>
        <v>0</v>
      </c>
      <c r="T155" s="34">
        <f>IF(AND(IF('차트 정리 표'!$K$25 = 표메인[[#This Row],[연령대]], 1, 0),IF('차트 정리 표'!$J$26=표메인[게임몰입도
청각적 효과],1,0)),1,0)</f>
        <v>0</v>
      </c>
      <c r="U155" s="34">
        <f>IF(AND(IF('차트 정리 표'!$K$25 = 표메인[[#This Row],[연령대]], 1, 0),IF('차트 정리 표'!$J$27=표메인[게임몰입도
청각적 효과],1,0)),1,0)</f>
        <v>0</v>
      </c>
      <c r="V155" s="34">
        <f>IF(AND(IF('차트 정리 표'!$K$25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표'!$K$2 = 표메인[[#This Row],[연령대]], 1, 0),IF(COUNT(표장르정리[[#This Row],[RPG]]),1,0)), 1, 0)</f>
        <v>0</v>
      </c>
      <c r="B156" s="3">
        <f>IF(AND(IF('차트 정리 표'!$K$2 = 표메인[[#This Row],[연령대]], 1, 0),IF(COUNT(표장르정리[[#This Row],[AOS]]),1,0)),1,0)</f>
        <v>0</v>
      </c>
      <c r="C156" s="3">
        <f>IF(AND(IF('차트 정리 표'!$K$2 = 표메인[[#This Row],[연령대]], 1, 0),IF(COUNT(표장르정리[[#This Row],[FPS]]),1,0)),1,0)</f>
        <v>0</v>
      </c>
      <c r="D156" s="3">
        <f>IF(AND(IF('차트 정리 표'!$K$2 = 표메인[[#This Row],[연령대]], 1, 0),IF(COUNT(표장르정리[[#This Row],[CCG]]),1,0)),1,0)</f>
        <v>0</v>
      </c>
      <c r="E156" s="3">
        <f>IF(AND(IF('차트 정리 표'!$K$2 = 표메인[[#This Row],[연령대]], 1, 0),IF(COUNT(표장르정리[[#This Row],[Roguelike]]),1,0)),1,0)</f>
        <v>0</v>
      </c>
      <c r="F156" s="3">
        <f>IF(AND(IF('차트 정리 표'!$K$2 = 표메인[[#This Row],[연령대]], 1, 0),IF(COUNT(표장르정리[[#This Row],[Soulslike]]),1,0)),1,0)</f>
        <v>0</v>
      </c>
      <c r="G156" s="3">
        <f>IF(AND(IF('차트 정리 표'!$K$2 = 표메인[[#This Row],[연령대]], 1, 0),IF(COUNT(표장르정리[[#This Row],[Rhythm]]),1,0)),1,0)</f>
        <v>0</v>
      </c>
      <c r="H156" s="3">
        <f>IF(AND(IF('차트 정리 표'!$K$2 = 표메인[[#This Row],[연령대]], 1, 0),IF(COUNT(표장르정리[[#This Row],[Racing]]),1,0)),1,0)</f>
        <v>0</v>
      </c>
      <c r="I156" s="3">
        <f>IF(AND(IF('차트 정리 표'!$K$2 = 표메인[[#This Row],[연령대]], 1, 0),IF(COUNT(표장르정리[[#This Row],[Sport]]),1,0)),1,0)</f>
        <v>0</v>
      </c>
      <c r="J156" s="3">
        <f>IF(AND(IF('차트 정리 표'!$K$2 = 표메인[[#This Row],[연령대]], 1, 0),IF(COUNT(표장르정리[[#This Row],[Stealth]]),1,0)),1,0)</f>
        <v>0</v>
      </c>
      <c r="K156" s="3">
        <f>IF(AND(IF('차트 정리 표'!$K$2 = 표메인[[#This Row],[연령대]], 1, 0),IF(COUNT(표장르정리[[#This Row],[Strategy]]),1,0)),1,0)</f>
        <v>0</v>
      </c>
      <c r="L156" s="3">
        <f>IF(AND(IF('차트 정리 표'!$K$2 = 표메인[[#This Row],[연령대]], 1, 0),IF(COUNT(표장르정리[[#This Row],[Puzzle]]),1,0)),1,0)</f>
        <v>0</v>
      </c>
      <c r="M156" s="3">
        <f>IF(AND(IF('차트 정리 표'!$K$2 = 표메인[[#This Row],[연령대]], 1, 0),IF(COUNT(표장르정리[[#This Row],[Board]]),1,0)),1,0)</f>
        <v>0</v>
      </c>
      <c r="N156" s="3">
        <f>IF(AND(IF('차트 정리 표'!$K$2 = 표메인[[#This Row],[연령대]], 1, 0),IF(COUNT(표장르정리[[#This Row],[Arcade]]),1,0)),1,0)</f>
        <v>0</v>
      </c>
      <c r="O156" s="3">
        <f>IF(AND(IF('차트 정리 표'!$K$2 = 표메인[[#This Row],[연령대]], 1, 0),IF(COUNT(표장르정리[[#This Row],[Simulation]]),1,0)),1,0)</f>
        <v>0</v>
      </c>
      <c r="P156" s="34">
        <f>IF(AND(IF('차트 정리 표'!$K$19 = 표메인[[#This Row],[연령대]], 1, 0),IF('차트 정리 표'!$J$20=표메인[[#This Row],[타격감
시각적 효과]],1,0)),1,0)</f>
        <v>0</v>
      </c>
      <c r="Q156" s="34">
        <f>IF(AND(IF('차트 정리 표'!$K$19 = 표메인[[#This Row],[연령대]], 1, 0),IF('차트 정리 표'!$J$21=표메인[[#This Row],[타격감
시각적 효과]],1,0)),1,0)</f>
        <v>0</v>
      </c>
      <c r="R156" s="34">
        <f>IF(AND(IF('차트 정리 표'!$K$19 = 표메인[[#This Row],[연령대]], 1, 0),IF('차트 정리 표'!$J$22=표메인[[#This Row],[타격감
시각적 효과]],1,0)),1,0)</f>
        <v>0</v>
      </c>
      <c r="S156" s="34">
        <f>IF(AND(IF('차트 정리 표'!$K$19 = 표메인[[#This Row],[연령대]], 1, 0),IF('차트 정리 표'!$J$23=표메인[[#This Row],[타격감
시각적 효과]],1,0)),1,0)</f>
        <v>0</v>
      </c>
      <c r="T156" s="34">
        <f>IF(AND(IF('차트 정리 표'!$K$25 = 표메인[[#This Row],[연령대]], 1, 0),IF('차트 정리 표'!$J$26=표메인[게임몰입도
청각적 효과],1,0)),1,0)</f>
        <v>0</v>
      </c>
      <c r="U156" s="34">
        <f>IF(AND(IF('차트 정리 표'!$K$25 = 표메인[[#This Row],[연령대]], 1, 0),IF('차트 정리 표'!$J$27=표메인[게임몰입도
청각적 효과],1,0)),1,0)</f>
        <v>0</v>
      </c>
      <c r="V156" s="34">
        <f>IF(AND(IF('차트 정리 표'!$K$25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표'!$K$2 = 표메인[[#This Row],[연령대]], 1, 0),IF(COUNT(표장르정리[[#This Row],[RPG]]),1,0)), 1, 0)</f>
        <v>0</v>
      </c>
      <c r="B157" s="3">
        <f>IF(AND(IF('차트 정리 표'!$K$2 = 표메인[[#This Row],[연령대]], 1, 0),IF(COUNT(표장르정리[[#This Row],[AOS]]),1,0)),1,0)</f>
        <v>0</v>
      </c>
      <c r="C157" s="3">
        <f>IF(AND(IF('차트 정리 표'!$K$2 = 표메인[[#This Row],[연령대]], 1, 0),IF(COUNT(표장르정리[[#This Row],[FPS]]),1,0)),1,0)</f>
        <v>0</v>
      </c>
      <c r="D157" s="3">
        <f>IF(AND(IF('차트 정리 표'!$K$2 = 표메인[[#This Row],[연령대]], 1, 0),IF(COUNT(표장르정리[[#This Row],[CCG]]),1,0)),1,0)</f>
        <v>0</v>
      </c>
      <c r="E157" s="3">
        <f>IF(AND(IF('차트 정리 표'!$K$2 = 표메인[[#This Row],[연령대]], 1, 0),IF(COUNT(표장르정리[[#This Row],[Roguelike]]),1,0)),1,0)</f>
        <v>0</v>
      </c>
      <c r="F157" s="3">
        <f>IF(AND(IF('차트 정리 표'!$K$2 = 표메인[[#This Row],[연령대]], 1, 0),IF(COUNT(표장르정리[[#This Row],[Soulslike]]),1,0)),1,0)</f>
        <v>0</v>
      </c>
      <c r="G157" s="3">
        <f>IF(AND(IF('차트 정리 표'!$K$2 = 표메인[[#This Row],[연령대]], 1, 0),IF(COUNT(표장르정리[[#This Row],[Rhythm]]),1,0)),1,0)</f>
        <v>0</v>
      </c>
      <c r="H157" s="3">
        <f>IF(AND(IF('차트 정리 표'!$K$2 = 표메인[[#This Row],[연령대]], 1, 0),IF(COUNT(표장르정리[[#This Row],[Racing]]),1,0)),1,0)</f>
        <v>0</v>
      </c>
      <c r="I157" s="3">
        <f>IF(AND(IF('차트 정리 표'!$K$2 = 표메인[[#This Row],[연령대]], 1, 0),IF(COUNT(표장르정리[[#This Row],[Sport]]),1,0)),1,0)</f>
        <v>0</v>
      </c>
      <c r="J157" s="3">
        <f>IF(AND(IF('차트 정리 표'!$K$2 = 표메인[[#This Row],[연령대]], 1, 0),IF(COUNT(표장르정리[[#This Row],[Stealth]]),1,0)),1,0)</f>
        <v>0</v>
      </c>
      <c r="K157" s="3">
        <f>IF(AND(IF('차트 정리 표'!$K$2 = 표메인[[#This Row],[연령대]], 1, 0),IF(COUNT(표장르정리[[#This Row],[Strategy]]),1,0)),1,0)</f>
        <v>0</v>
      </c>
      <c r="L157" s="3">
        <f>IF(AND(IF('차트 정리 표'!$K$2 = 표메인[[#This Row],[연령대]], 1, 0),IF(COUNT(표장르정리[[#This Row],[Puzzle]]),1,0)),1,0)</f>
        <v>0</v>
      </c>
      <c r="M157" s="3">
        <f>IF(AND(IF('차트 정리 표'!$K$2 = 표메인[[#This Row],[연령대]], 1, 0),IF(COUNT(표장르정리[[#This Row],[Board]]),1,0)),1,0)</f>
        <v>0</v>
      </c>
      <c r="N157" s="3">
        <f>IF(AND(IF('차트 정리 표'!$K$2 = 표메인[[#This Row],[연령대]], 1, 0),IF(COUNT(표장르정리[[#This Row],[Arcade]]),1,0)),1,0)</f>
        <v>0</v>
      </c>
      <c r="O157" s="3">
        <f>IF(AND(IF('차트 정리 표'!$K$2 = 표메인[[#This Row],[연령대]], 1, 0),IF(COUNT(표장르정리[[#This Row],[Simulation]]),1,0)),1,0)</f>
        <v>0</v>
      </c>
      <c r="P157" s="34">
        <f>IF(AND(IF('차트 정리 표'!$K$19 = 표메인[[#This Row],[연령대]], 1, 0),IF('차트 정리 표'!$J$20=표메인[[#This Row],[타격감
시각적 효과]],1,0)),1,0)</f>
        <v>0</v>
      </c>
      <c r="Q157" s="34">
        <f>IF(AND(IF('차트 정리 표'!$K$19 = 표메인[[#This Row],[연령대]], 1, 0),IF('차트 정리 표'!$J$21=표메인[[#This Row],[타격감
시각적 효과]],1,0)),1,0)</f>
        <v>0</v>
      </c>
      <c r="R157" s="34">
        <f>IF(AND(IF('차트 정리 표'!$K$19 = 표메인[[#This Row],[연령대]], 1, 0),IF('차트 정리 표'!$J$22=표메인[[#This Row],[타격감
시각적 효과]],1,0)),1,0)</f>
        <v>0</v>
      </c>
      <c r="S157" s="34">
        <f>IF(AND(IF('차트 정리 표'!$K$19 = 표메인[[#This Row],[연령대]], 1, 0),IF('차트 정리 표'!$J$23=표메인[[#This Row],[타격감
시각적 효과]],1,0)),1,0)</f>
        <v>0</v>
      </c>
      <c r="T157" s="34">
        <f>IF(AND(IF('차트 정리 표'!$K$25 = 표메인[[#This Row],[연령대]], 1, 0),IF('차트 정리 표'!$J$26=표메인[게임몰입도
청각적 효과],1,0)),1,0)</f>
        <v>0</v>
      </c>
      <c r="U157" s="34">
        <f>IF(AND(IF('차트 정리 표'!$K$25 = 표메인[[#This Row],[연령대]], 1, 0),IF('차트 정리 표'!$J$27=표메인[게임몰입도
청각적 효과],1,0)),1,0)</f>
        <v>0</v>
      </c>
      <c r="V157" s="34">
        <f>IF(AND(IF('차트 정리 표'!$K$25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표'!$K$2 = 표메인[[#This Row],[연령대]], 1, 0),IF(COUNT(표장르정리[[#This Row],[RPG]]),1,0)), 1, 0)</f>
        <v>0</v>
      </c>
      <c r="B158" s="3">
        <f>IF(AND(IF('차트 정리 표'!$K$2 = 표메인[[#This Row],[연령대]], 1, 0),IF(COUNT(표장르정리[[#This Row],[AOS]]),1,0)),1,0)</f>
        <v>0</v>
      </c>
      <c r="C158" s="3">
        <f>IF(AND(IF('차트 정리 표'!$K$2 = 표메인[[#This Row],[연령대]], 1, 0),IF(COUNT(표장르정리[[#This Row],[FPS]]),1,0)),1,0)</f>
        <v>0</v>
      </c>
      <c r="D158" s="3">
        <f>IF(AND(IF('차트 정리 표'!$K$2 = 표메인[[#This Row],[연령대]], 1, 0),IF(COUNT(표장르정리[[#This Row],[CCG]]),1,0)),1,0)</f>
        <v>0</v>
      </c>
      <c r="E158" s="3">
        <f>IF(AND(IF('차트 정리 표'!$K$2 = 표메인[[#This Row],[연령대]], 1, 0),IF(COUNT(표장르정리[[#This Row],[Roguelike]]),1,0)),1,0)</f>
        <v>0</v>
      </c>
      <c r="F158" s="3">
        <f>IF(AND(IF('차트 정리 표'!$K$2 = 표메인[[#This Row],[연령대]], 1, 0),IF(COUNT(표장르정리[[#This Row],[Soulslike]]),1,0)),1,0)</f>
        <v>0</v>
      </c>
      <c r="G158" s="3">
        <f>IF(AND(IF('차트 정리 표'!$K$2 = 표메인[[#This Row],[연령대]], 1, 0),IF(COUNT(표장르정리[[#This Row],[Rhythm]]),1,0)),1,0)</f>
        <v>0</v>
      </c>
      <c r="H158" s="3">
        <f>IF(AND(IF('차트 정리 표'!$K$2 = 표메인[[#This Row],[연령대]], 1, 0),IF(COUNT(표장르정리[[#This Row],[Racing]]),1,0)),1,0)</f>
        <v>0</v>
      </c>
      <c r="I158" s="3">
        <f>IF(AND(IF('차트 정리 표'!$K$2 = 표메인[[#This Row],[연령대]], 1, 0),IF(COUNT(표장르정리[[#This Row],[Sport]]),1,0)),1,0)</f>
        <v>0</v>
      </c>
      <c r="J158" s="3">
        <f>IF(AND(IF('차트 정리 표'!$K$2 = 표메인[[#This Row],[연령대]], 1, 0),IF(COUNT(표장르정리[[#This Row],[Stealth]]),1,0)),1,0)</f>
        <v>0</v>
      </c>
      <c r="K158" s="3">
        <f>IF(AND(IF('차트 정리 표'!$K$2 = 표메인[[#This Row],[연령대]], 1, 0),IF(COUNT(표장르정리[[#This Row],[Strategy]]),1,0)),1,0)</f>
        <v>0</v>
      </c>
      <c r="L158" s="3">
        <f>IF(AND(IF('차트 정리 표'!$K$2 = 표메인[[#This Row],[연령대]], 1, 0),IF(COUNT(표장르정리[[#This Row],[Puzzle]]),1,0)),1,0)</f>
        <v>0</v>
      </c>
      <c r="M158" s="3">
        <f>IF(AND(IF('차트 정리 표'!$K$2 = 표메인[[#This Row],[연령대]], 1, 0),IF(COUNT(표장르정리[[#This Row],[Board]]),1,0)),1,0)</f>
        <v>0</v>
      </c>
      <c r="N158" s="3">
        <f>IF(AND(IF('차트 정리 표'!$K$2 = 표메인[[#This Row],[연령대]], 1, 0),IF(COUNT(표장르정리[[#This Row],[Arcade]]),1,0)),1,0)</f>
        <v>0</v>
      </c>
      <c r="O158" s="3">
        <f>IF(AND(IF('차트 정리 표'!$K$2 = 표메인[[#This Row],[연령대]], 1, 0),IF(COUNT(표장르정리[[#This Row],[Simulation]]),1,0)),1,0)</f>
        <v>0</v>
      </c>
      <c r="P158" s="34">
        <f>IF(AND(IF('차트 정리 표'!$K$19 = 표메인[[#This Row],[연령대]], 1, 0),IF('차트 정리 표'!$J$20=표메인[[#This Row],[타격감
시각적 효과]],1,0)),1,0)</f>
        <v>0</v>
      </c>
      <c r="Q158" s="34">
        <f>IF(AND(IF('차트 정리 표'!$K$19 = 표메인[[#This Row],[연령대]], 1, 0),IF('차트 정리 표'!$J$21=표메인[[#This Row],[타격감
시각적 효과]],1,0)),1,0)</f>
        <v>0</v>
      </c>
      <c r="R158" s="34">
        <f>IF(AND(IF('차트 정리 표'!$K$19 = 표메인[[#This Row],[연령대]], 1, 0),IF('차트 정리 표'!$J$22=표메인[[#This Row],[타격감
시각적 효과]],1,0)),1,0)</f>
        <v>0</v>
      </c>
      <c r="S158" s="34">
        <f>IF(AND(IF('차트 정리 표'!$K$19 = 표메인[[#This Row],[연령대]], 1, 0),IF('차트 정리 표'!$J$23=표메인[[#This Row],[타격감
시각적 효과]],1,0)),1,0)</f>
        <v>0</v>
      </c>
      <c r="T158" s="34">
        <f>IF(AND(IF('차트 정리 표'!$K$25 = 표메인[[#This Row],[연령대]], 1, 0),IF('차트 정리 표'!$J$26=표메인[게임몰입도
청각적 효과],1,0)),1,0)</f>
        <v>0</v>
      </c>
      <c r="U158" s="34">
        <f>IF(AND(IF('차트 정리 표'!$K$25 = 표메인[[#This Row],[연령대]], 1, 0),IF('차트 정리 표'!$J$27=표메인[게임몰입도
청각적 효과],1,0)),1,0)</f>
        <v>0</v>
      </c>
      <c r="V158" s="34">
        <f>IF(AND(IF('차트 정리 표'!$K$25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표'!$K$2 = 표메인[[#This Row],[연령대]], 1, 0),IF(COUNT(표장르정리[[#This Row],[RPG]]),1,0)), 1, 0)</f>
        <v>0</v>
      </c>
      <c r="B159" s="3">
        <f>IF(AND(IF('차트 정리 표'!$K$2 = 표메인[[#This Row],[연령대]], 1, 0),IF(COUNT(표장르정리[[#This Row],[AOS]]),1,0)),1,0)</f>
        <v>0</v>
      </c>
      <c r="C159" s="3">
        <f>IF(AND(IF('차트 정리 표'!$K$2 = 표메인[[#This Row],[연령대]], 1, 0),IF(COUNT(표장르정리[[#This Row],[FPS]]),1,0)),1,0)</f>
        <v>0</v>
      </c>
      <c r="D159" s="3">
        <f>IF(AND(IF('차트 정리 표'!$K$2 = 표메인[[#This Row],[연령대]], 1, 0),IF(COUNT(표장르정리[[#This Row],[CCG]]),1,0)),1,0)</f>
        <v>0</v>
      </c>
      <c r="E159" s="3">
        <f>IF(AND(IF('차트 정리 표'!$K$2 = 표메인[[#This Row],[연령대]], 1, 0),IF(COUNT(표장르정리[[#This Row],[Roguelike]]),1,0)),1,0)</f>
        <v>0</v>
      </c>
      <c r="F159" s="3">
        <f>IF(AND(IF('차트 정리 표'!$K$2 = 표메인[[#This Row],[연령대]], 1, 0),IF(COUNT(표장르정리[[#This Row],[Soulslike]]),1,0)),1,0)</f>
        <v>0</v>
      </c>
      <c r="G159" s="3">
        <f>IF(AND(IF('차트 정리 표'!$K$2 = 표메인[[#This Row],[연령대]], 1, 0),IF(COUNT(표장르정리[[#This Row],[Rhythm]]),1,0)),1,0)</f>
        <v>0</v>
      </c>
      <c r="H159" s="3">
        <f>IF(AND(IF('차트 정리 표'!$K$2 = 표메인[[#This Row],[연령대]], 1, 0),IF(COUNT(표장르정리[[#This Row],[Racing]]),1,0)),1,0)</f>
        <v>0</v>
      </c>
      <c r="I159" s="3">
        <f>IF(AND(IF('차트 정리 표'!$K$2 = 표메인[[#This Row],[연령대]], 1, 0),IF(COUNT(표장르정리[[#This Row],[Sport]]),1,0)),1,0)</f>
        <v>0</v>
      </c>
      <c r="J159" s="3">
        <f>IF(AND(IF('차트 정리 표'!$K$2 = 표메인[[#This Row],[연령대]], 1, 0),IF(COUNT(표장르정리[[#This Row],[Stealth]]),1,0)),1,0)</f>
        <v>0</v>
      </c>
      <c r="K159" s="3">
        <f>IF(AND(IF('차트 정리 표'!$K$2 = 표메인[[#This Row],[연령대]], 1, 0),IF(COUNT(표장르정리[[#This Row],[Strategy]]),1,0)),1,0)</f>
        <v>0</v>
      </c>
      <c r="L159" s="3">
        <f>IF(AND(IF('차트 정리 표'!$K$2 = 표메인[[#This Row],[연령대]], 1, 0),IF(COUNT(표장르정리[[#This Row],[Puzzle]]),1,0)),1,0)</f>
        <v>0</v>
      </c>
      <c r="M159" s="3">
        <f>IF(AND(IF('차트 정리 표'!$K$2 = 표메인[[#This Row],[연령대]], 1, 0),IF(COUNT(표장르정리[[#This Row],[Board]]),1,0)),1,0)</f>
        <v>0</v>
      </c>
      <c r="N159" s="3">
        <f>IF(AND(IF('차트 정리 표'!$K$2 = 표메인[[#This Row],[연령대]], 1, 0),IF(COUNT(표장르정리[[#This Row],[Arcade]]),1,0)),1,0)</f>
        <v>0</v>
      </c>
      <c r="O159" s="3">
        <f>IF(AND(IF('차트 정리 표'!$K$2 = 표메인[[#This Row],[연령대]], 1, 0),IF(COUNT(표장르정리[[#This Row],[Simulation]]),1,0)),1,0)</f>
        <v>0</v>
      </c>
      <c r="P159" s="34">
        <f>IF(AND(IF('차트 정리 표'!$K$19 = 표메인[[#This Row],[연령대]], 1, 0),IF('차트 정리 표'!$J$20=표메인[[#This Row],[타격감
시각적 효과]],1,0)),1,0)</f>
        <v>0</v>
      </c>
      <c r="Q159" s="34">
        <f>IF(AND(IF('차트 정리 표'!$K$19 = 표메인[[#This Row],[연령대]], 1, 0),IF('차트 정리 표'!$J$21=표메인[[#This Row],[타격감
시각적 효과]],1,0)),1,0)</f>
        <v>0</v>
      </c>
      <c r="R159" s="34">
        <f>IF(AND(IF('차트 정리 표'!$K$19 = 표메인[[#This Row],[연령대]], 1, 0),IF('차트 정리 표'!$J$22=표메인[[#This Row],[타격감
시각적 효과]],1,0)),1,0)</f>
        <v>0</v>
      </c>
      <c r="S159" s="34">
        <f>IF(AND(IF('차트 정리 표'!$K$19 = 표메인[[#This Row],[연령대]], 1, 0),IF('차트 정리 표'!$J$23=표메인[[#This Row],[타격감
시각적 효과]],1,0)),1,0)</f>
        <v>0</v>
      </c>
      <c r="T159" s="34">
        <f>IF(AND(IF('차트 정리 표'!$K$25 = 표메인[[#This Row],[연령대]], 1, 0),IF('차트 정리 표'!$J$26=표메인[게임몰입도
청각적 효과],1,0)),1,0)</f>
        <v>0</v>
      </c>
      <c r="U159" s="34">
        <f>IF(AND(IF('차트 정리 표'!$K$25 = 표메인[[#This Row],[연령대]], 1, 0),IF('차트 정리 표'!$J$27=표메인[게임몰입도
청각적 효과],1,0)),1,0)</f>
        <v>0</v>
      </c>
      <c r="V159" s="34">
        <f>IF(AND(IF('차트 정리 표'!$K$25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표'!$K$2 = 표메인[[#This Row],[연령대]], 1, 0),IF(COUNT(표장르정리[[#This Row],[RPG]]),1,0)), 1, 0)</f>
        <v>0</v>
      </c>
      <c r="B160" s="3">
        <f>IF(AND(IF('차트 정리 표'!$K$2 = 표메인[[#This Row],[연령대]], 1, 0),IF(COUNT(표장르정리[[#This Row],[AOS]]),1,0)),1,0)</f>
        <v>0</v>
      </c>
      <c r="C160" s="3">
        <f>IF(AND(IF('차트 정리 표'!$K$2 = 표메인[[#This Row],[연령대]], 1, 0),IF(COUNT(표장르정리[[#This Row],[FPS]]),1,0)),1,0)</f>
        <v>0</v>
      </c>
      <c r="D160" s="3">
        <f>IF(AND(IF('차트 정리 표'!$K$2 = 표메인[[#This Row],[연령대]], 1, 0),IF(COUNT(표장르정리[[#This Row],[CCG]]),1,0)),1,0)</f>
        <v>0</v>
      </c>
      <c r="E160" s="3">
        <f>IF(AND(IF('차트 정리 표'!$K$2 = 표메인[[#This Row],[연령대]], 1, 0),IF(COUNT(표장르정리[[#This Row],[Roguelike]]),1,0)),1,0)</f>
        <v>0</v>
      </c>
      <c r="F160" s="3">
        <f>IF(AND(IF('차트 정리 표'!$K$2 = 표메인[[#This Row],[연령대]], 1, 0),IF(COUNT(표장르정리[[#This Row],[Soulslike]]),1,0)),1,0)</f>
        <v>0</v>
      </c>
      <c r="G160" s="3">
        <f>IF(AND(IF('차트 정리 표'!$K$2 = 표메인[[#This Row],[연령대]], 1, 0),IF(COUNT(표장르정리[[#This Row],[Rhythm]]),1,0)),1,0)</f>
        <v>0</v>
      </c>
      <c r="H160" s="3">
        <f>IF(AND(IF('차트 정리 표'!$K$2 = 표메인[[#This Row],[연령대]], 1, 0),IF(COUNT(표장르정리[[#This Row],[Racing]]),1,0)),1,0)</f>
        <v>0</v>
      </c>
      <c r="I160" s="3">
        <f>IF(AND(IF('차트 정리 표'!$K$2 = 표메인[[#This Row],[연령대]], 1, 0),IF(COUNT(표장르정리[[#This Row],[Sport]]),1,0)),1,0)</f>
        <v>0</v>
      </c>
      <c r="J160" s="3">
        <f>IF(AND(IF('차트 정리 표'!$K$2 = 표메인[[#This Row],[연령대]], 1, 0),IF(COUNT(표장르정리[[#This Row],[Stealth]]),1,0)),1,0)</f>
        <v>0</v>
      </c>
      <c r="K160" s="3">
        <f>IF(AND(IF('차트 정리 표'!$K$2 = 표메인[[#This Row],[연령대]], 1, 0),IF(COUNT(표장르정리[[#This Row],[Strategy]]),1,0)),1,0)</f>
        <v>0</v>
      </c>
      <c r="L160" s="3">
        <f>IF(AND(IF('차트 정리 표'!$K$2 = 표메인[[#This Row],[연령대]], 1, 0),IF(COUNT(표장르정리[[#This Row],[Puzzle]]),1,0)),1,0)</f>
        <v>0</v>
      </c>
      <c r="M160" s="3">
        <f>IF(AND(IF('차트 정리 표'!$K$2 = 표메인[[#This Row],[연령대]], 1, 0),IF(COUNT(표장르정리[[#This Row],[Board]]),1,0)),1,0)</f>
        <v>0</v>
      </c>
      <c r="N160" s="3">
        <f>IF(AND(IF('차트 정리 표'!$K$2 = 표메인[[#This Row],[연령대]], 1, 0),IF(COUNT(표장르정리[[#This Row],[Arcade]]),1,0)),1,0)</f>
        <v>0</v>
      </c>
      <c r="O160" s="3">
        <f>IF(AND(IF('차트 정리 표'!$K$2 = 표메인[[#This Row],[연령대]], 1, 0),IF(COUNT(표장르정리[[#This Row],[Simulation]]),1,0)),1,0)</f>
        <v>0</v>
      </c>
      <c r="P160" s="34">
        <f>IF(AND(IF('차트 정리 표'!$K$19 = 표메인[[#This Row],[연령대]], 1, 0),IF('차트 정리 표'!$J$20=표메인[[#This Row],[타격감
시각적 효과]],1,0)),1,0)</f>
        <v>0</v>
      </c>
      <c r="Q160" s="34">
        <f>IF(AND(IF('차트 정리 표'!$K$19 = 표메인[[#This Row],[연령대]], 1, 0),IF('차트 정리 표'!$J$21=표메인[[#This Row],[타격감
시각적 효과]],1,0)),1,0)</f>
        <v>0</v>
      </c>
      <c r="R160" s="34">
        <f>IF(AND(IF('차트 정리 표'!$K$19 = 표메인[[#This Row],[연령대]], 1, 0),IF('차트 정리 표'!$J$22=표메인[[#This Row],[타격감
시각적 효과]],1,0)),1,0)</f>
        <v>0</v>
      </c>
      <c r="S160" s="34">
        <f>IF(AND(IF('차트 정리 표'!$K$19 = 표메인[[#This Row],[연령대]], 1, 0),IF('차트 정리 표'!$J$23=표메인[[#This Row],[타격감
시각적 효과]],1,0)),1,0)</f>
        <v>0</v>
      </c>
      <c r="T160" s="34">
        <f>IF(AND(IF('차트 정리 표'!$K$25 = 표메인[[#This Row],[연령대]], 1, 0),IF('차트 정리 표'!$J$26=표메인[게임몰입도
청각적 효과],1,0)),1,0)</f>
        <v>0</v>
      </c>
      <c r="U160" s="34">
        <f>IF(AND(IF('차트 정리 표'!$K$25 = 표메인[[#This Row],[연령대]], 1, 0),IF('차트 정리 표'!$J$27=표메인[게임몰입도
청각적 효과],1,0)),1,0)</f>
        <v>0</v>
      </c>
      <c r="V160" s="34">
        <f>IF(AND(IF('차트 정리 표'!$K$25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표'!$K$2 = 표메인[[#This Row],[연령대]], 1, 0),IF(COUNT(표장르정리[[#This Row],[RPG]]),1,0)), 1, 0)</f>
        <v>0</v>
      </c>
      <c r="B161" s="3">
        <f>IF(AND(IF('차트 정리 표'!$K$2 = 표메인[[#This Row],[연령대]], 1, 0),IF(COUNT(표장르정리[[#This Row],[AOS]]),1,0)),1,0)</f>
        <v>0</v>
      </c>
      <c r="C161" s="3">
        <f>IF(AND(IF('차트 정리 표'!$K$2 = 표메인[[#This Row],[연령대]], 1, 0),IF(COUNT(표장르정리[[#This Row],[FPS]]),1,0)),1,0)</f>
        <v>0</v>
      </c>
      <c r="D161" s="3">
        <f>IF(AND(IF('차트 정리 표'!$K$2 = 표메인[[#This Row],[연령대]], 1, 0),IF(COUNT(표장르정리[[#This Row],[CCG]]),1,0)),1,0)</f>
        <v>0</v>
      </c>
      <c r="E161" s="3">
        <f>IF(AND(IF('차트 정리 표'!$K$2 = 표메인[[#This Row],[연령대]], 1, 0),IF(COUNT(표장르정리[[#This Row],[Roguelike]]),1,0)),1,0)</f>
        <v>0</v>
      </c>
      <c r="F161" s="3">
        <f>IF(AND(IF('차트 정리 표'!$K$2 = 표메인[[#This Row],[연령대]], 1, 0),IF(COUNT(표장르정리[[#This Row],[Soulslike]]),1,0)),1,0)</f>
        <v>0</v>
      </c>
      <c r="G161" s="3">
        <f>IF(AND(IF('차트 정리 표'!$K$2 = 표메인[[#This Row],[연령대]], 1, 0),IF(COUNT(표장르정리[[#This Row],[Rhythm]]),1,0)),1,0)</f>
        <v>0</v>
      </c>
      <c r="H161" s="3">
        <f>IF(AND(IF('차트 정리 표'!$K$2 = 표메인[[#This Row],[연령대]], 1, 0),IF(COUNT(표장르정리[[#This Row],[Racing]]),1,0)),1,0)</f>
        <v>0</v>
      </c>
      <c r="I161" s="3">
        <f>IF(AND(IF('차트 정리 표'!$K$2 = 표메인[[#This Row],[연령대]], 1, 0),IF(COUNT(표장르정리[[#This Row],[Sport]]),1,0)),1,0)</f>
        <v>0</v>
      </c>
      <c r="J161" s="3">
        <f>IF(AND(IF('차트 정리 표'!$K$2 = 표메인[[#This Row],[연령대]], 1, 0),IF(COUNT(표장르정리[[#This Row],[Stealth]]),1,0)),1,0)</f>
        <v>0</v>
      </c>
      <c r="K161" s="3">
        <f>IF(AND(IF('차트 정리 표'!$K$2 = 표메인[[#This Row],[연령대]], 1, 0),IF(COUNT(표장르정리[[#This Row],[Strategy]]),1,0)),1,0)</f>
        <v>0</v>
      </c>
      <c r="L161" s="3">
        <f>IF(AND(IF('차트 정리 표'!$K$2 = 표메인[[#This Row],[연령대]], 1, 0),IF(COUNT(표장르정리[[#This Row],[Puzzle]]),1,0)),1,0)</f>
        <v>0</v>
      </c>
      <c r="M161" s="3">
        <f>IF(AND(IF('차트 정리 표'!$K$2 = 표메인[[#This Row],[연령대]], 1, 0),IF(COUNT(표장르정리[[#This Row],[Board]]),1,0)),1,0)</f>
        <v>0</v>
      </c>
      <c r="N161" s="3">
        <f>IF(AND(IF('차트 정리 표'!$K$2 = 표메인[[#This Row],[연령대]], 1, 0),IF(COUNT(표장르정리[[#This Row],[Arcade]]),1,0)),1,0)</f>
        <v>0</v>
      </c>
      <c r="O161" s="3">
        <f>IF(AND(IF('차트 정리 표'!$K$2 = 표메인[[#This Row],[연령대]], 1, 0),IF(COUNT(표장르정리[[#This Row],[Simulation]]),1,0)),1,0)</f>
        <v>0</v>
      </c>
      <c r="P161" s="34">
        <f>IF(AND(IF('차트 정리 표'!$K$19 = 표메인[[#This Row],[연령대]], 1, 0),IF('차트 정리 표'!$J$20=표메인[[#This Row],[타격감
시각적 효과]],1,0)),1,0)</f>
        <v>0</v>
      </c>
      <c r="Q161" s="34">
        <f>IF(AND(IF('차트 정리 표'!$K$19 = 표메인[[#This Row],[연령대]], 1, 0),IF('차트 정리 표'!$J$21=표메인[[#This Row],[타격감
시각적 효과]],1,0)),1,0)</f>
        <v>0</v>
      </c>
      <c r="R161" s="34">
        <f>IF(AND(IF('차트 정리 표'!$K$19 = 표메인[[#This Row],[연령대]], 1, 0),IF('차트 정리 표'!$J$22=표메인[[#This Row],[타격감
시각적 효과]],1,0)),1,0)</f>
        <v>0</v>
      </c>
      <c r="S161" s="34">
        <f>IF(AND(IF('차트 정리 표'!$K$19 = 표메인[[#This Row],[연령대]], 1, 0),IF('차트 정리 표'!$J$23=표메인[[#This Row],[타격감
시각적 효과]],1,0)),1,0)</f>
        <v>0</v>
      </c>
      <c r="T161" s="34">
        <f>IF(AND(IF('차트 정리 표'!$K$25 = 표메인[[#This Row],[연령대]], 1, 0),IF('차트 정리 표'!$J$26=표메인[게임몰입도
청각적 효과],1,0)),1,0)</f>
        <v>0</v>
      </c>
      <c r="U161" s="34">
        <f>IF(AND(IF('차트 정리 표'!$K$25 = 표메인[[#This Row],[연령대]], 1, 0),IF('차트 정리 표'!$J$27=표메인[게임몰입도
청각적 효과],1,0)),1,0)</f>
        <v>0</v>
      </c>
      <c r="V161" s="34">
        <f>IF(AND(IF('차트 정리 표'!$K$25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표'!$K$2 = 표메인[[#This Row],[연령대]], 1, 0),IF(COUNT(표장르정리[[#This Row],[RPG]]),1,0)), 1, 0)</f>
        <v>0</v>
      </c>
      <c r="B162" s="3">
        <f>IF(AND(IF('차트 정리 표'!$K$2 = 표메인[[#This Row],[연령대]], 1, 0),IF(COUNT(표장르정리[[#This Row],[AOS]]),1,0)),1,0)</f>
        <v>0</v>
      </c>
      <c r="C162" s="3">
        <f>IF(AND(IF('차트 정리 표'!$K$2 = 표메인[[#This Row],[연령대]], 1, 0),IF(COUNT(표장르정리[[#This Row],[FPS]]),1,0)),1,0)</f>
        <v>0</v>
      </c>
      <c r="D162" s="3">
        <f>IF(AND(IF('차트 정리 표'!$K$2 = 표메인[[#This Row],[연령대]], 1, 0),IF(COUNT(표장르정리[[#This Row],[CCG]]),1,0)),1,0)</f>
        <v>0</v>
      </c>
      <c r="E162" s="3">
        <f>IF(AND(IF('차트 정리 표'!$K$2 = 표메인[[#This Row],[연령대]], 1, 0),IF(COUNT(표장르정리[[#This Row],[Roguelike]]),1,0)),1,0)</f>
        <v>0</v>
      </c>
      <c r="F162" s="3">
        <f>IF(AND(IF('차트 정리 표'!$K$2 = 표메인[[#This Row],[연령대]], 1, 0),IF(COUNT(표장르정리[[#This Row],[Soulslike]]),1,0)),1,0)</f>
        <v>0</v>
      </c>
      <c r="G162" s="3">
        <f>IF(AND(IF('차트 정리 표'!$K$2 = 표메인[[#This Row],[연령대]], 1, 0),IF(COUNT(표장르정리[[#This Row],[Rhythm]]),1,0)),1,0)</f>
        <v>0</v>
      </c>
      <c r="H162" s="3">
        <f>IF(AND(IF('차트 정리 표'!$K$2 = 표메인[[#This Row],[연령대]], 1, 0),IF(COUNT(표장르정리[[#This Row],[Racing]]),1,0)),1,0)</f>
        <v>0</v>
      </c>
      <c r="I162" s="3">
        <f>IF(AND(IF('차트 정리 표'!$K$2 = 표메인[[#This Row],[연령대]], 1, 0),IF(COUNT(표장르정리[[#This Row],[Sport]]),1,0)),1,0)</f>
        <v>0</v>
      </c>
      <c r="J162" s="3">
        <f>IF(AND(IF('차트 정리 표'!$K$2 = 표메인[[#This Row],[연령대]], 1, 0),IF(COUNT(표장르정리[[#This Row],[Stealth]]),1,0)),1,0)</f>
        <v>0</v>
      </c>
      <c r="K162" s="3">
        <f>IF(AND(IF('차트 정리 표'!$K$2 = 표메인[[#This Row],[연령대]], 1, 0),IF(COUNT(표장르정리[[#This Row],[Strategy]]),1,0)),1,0)</f>
        <v>0</v>
      </c>
      <c r="L162" s="3">
        <f>IF(AND(IF('차트 정리 표'!$K$2 = 표메인[[#This Row],[연령대]], 1, 0),IF(COUNT(표장르정리[[#This Row],[Puzzle]]),1,0)),1,0)</f>
        <v>0</v>
      </c>
      <c r="M162" s="3">
        <f>IF(AND(IF('차트 정리 표'!$K$2 = 표메인[[#This Row],[연령대]], 1, 0),IF(COUNT(표장르정리[[#This Row],[Board]]),1,0)),1,0)</f>
        <v>0</v>
      </c>
      <c r="N162" s="3">
        <f>IF(AND(IF('차트 정리 표'!$K$2 = 표메인[[#This Row],[연령대]], 1, 0),IF(COUNT(표장르정리[[#This Row],[Arcade]]),1,0)),1,0)</f>
        <v>0</v>
      </c>
      <c r="O162" s="3">
        <f>IF(AND(IF('차트 정리 표'!$K$2 = 표메인[[#This Row],[연령대]], 1, 0),IF(COUNT(표장르정리[[#This Row],[Simulation]]),1,0)),1,0)</f>
        <v>0</v>
      </c>
      <c r="P162" s="34">
        <f>IF(AND(IF('차트 정리 표'!$K$19 = 표메인[[#This Row],[연령대]], 1, 0),IF('차트 정리 표'!$J$20=표메인[[#This Row],[타격감
시각적 효과]],1,0)),1,0)</f>
        <v>0</v>
      </c>
      <c r="Q162" s="34">
        <f>IF(AND(IF('차트 정리 표'!$K$19 = 표메인[[#This Row],[연령대]], 1, 0),IF('차트 정리 표'!$J$21=표메인[[#This Row],[타격감
시각적 효과]],1,0)),1,0)</f>
        <v>0</v>
      </c>
      <c r="R162" s="34">
        <f>IF(AND(IF('차트 정리 표'!$K$19 = 표메인[[#This Row],[연령대]], 1, 0),IF('차트 정리 표'!$J$22=표메인[[#This Row],[타격감
시각적 효과]],1,0)),1,0)</f>
        <v>0</v>
      </c>
      <c r="S162" s="34">
        <f>IF(AND(IF('차트 정리 표'!$K$19 = 표메인[[#This Row],[연령대]], 1, 0),IF('차트 정리 표'!$J$23=표메인[[#This Row],[타격감
시각적 효과]],1,0)),1,0)</f>
        <v>0</v>
      </c>
      <c r="T162" s="34">
        <f>IF(AND(IF('차트 정리 표'!$K$25 = 표메인[[#This Row],[연령대]], 1, 0),IF('차트 정리 표'!$J$26=표메인[게임몰입도
청각적 효과],1,0)),1,0)</f>
        <v>0</v>
      </c>
      <c r="U162" s="34">
        <f>IF(AND(IF('차트 정리 표'!$K$25 = 표메인[[#This Row],[연령대]], 1, 0),IF('차트 정리 표'!$J$27=표메인[게임몰입도
청각적 효과],1,0)),1,0)</f>
        <v>0</v>
      </c>
      <c r="V162" s="34">
        <f>IF(AND(IF('차트 정리 표'!$K$25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표'!$K$2 = 표메인[[#This Row],[연령대]], 1, 0),IF(COUNT(표장르정리[[#This Row],[RPG]]),1,0)), 1, 0)</f>
        <v>0</v>
      </c>
      <c r="B163" s="3">
        <f>IF(AND(IF('차트 정리 표'!$K$2 = 표메인[[#This Row],[연령대]], 1, 0),IF(COUNT(표장르정리[[#This Row],[AOS]]),1,0)),1,0)</f>
        <v>0</v>
      </c>
      <c r="C163" s="3">
        <f>IF(AND(IF('차트 정리 표'!$K$2 = 표메인[[#This Row],[연령대]], 1, 0),IF(COUNT(표장르정리[[#This Row],[FPS]]),1,0)),1,0)</f>
        <v>0</v>
      </c>
      <c r="D163" s="3">
        <f>IF(AND(IF('차트 정리 표'!$K$2 = 표메인[[#This Row],[연령대]], 1, 0),IF(COUNT(표장르정리[[#This Row],[CCG]]),1,0)),1,0)</f>
        <v>0</v>
      </c>
      <c r="E163" s="3">
        <f>IF(AND(IF('차트 정리 표'!$K$2 = 표메인[[#This Row],[연령대]], 1, 0),IF(COUNT(표장르정리[[#This Row],[Roguelike]]),1,0)),1,0)</f>
        <v>0</v>
      </c>
      <c r="F163" s="3">
        <f>IF(AND(IF('차트 정리 표'!$K$2 = 표메인[[#This Row],[연령대]], 1, 0),IF(COUNT(표장르정리[[#This Row],[Soulslike]]),1,0)),1,0)</f>
        <v>0</v>
      </c>
      <c r="G163" s="3">
        <f>IF(AND(IF('차트 정리 표'!$K$2 = 표메인[[#This Row],[연령대]], 1, 0),IF(COUNT(표장르정리[[#This Row],[Rhythm]]),1,0)),1,0)</f>
        <v>0</v>
      </c>
      <c r="H163" s="3">
        <f>IF(AND(IF('차트 정리 표'!$K$2 = 표메인[[#This Row],[연령대]], 1, 0),IF(COUNT(표장르정리[[#This Row],[Racing]]),1,0)),1,0)</f>
        <v>0</v>
      </c>
      <c r="I163" s="3">
        <f>IF(AND(IF('차트 정리 표'!$K$2 = 표메인[[#This Row],[연령대]], 1, 0),IF(COUNT(표장르정리[[#This Row],[Sport]]),1,0)),1,0)</f>
        <v>0</v>
      </c>
      <c r="J163" s="3">
        <f>IF(AND(IF('차트 정리 표'!$K$2 = 표메인[[#This Row],[연령대]], 1, 0),IF(COUNT(표장르정리[[#This Row],[Stealth]]),1,0)),1,0)</f>
        <v>0</v>
      </c>
      <c r="K163" s="3">
        <f>IF(AND(IF('차트 정리 표'!$K$2 = 표메인[[#This Row],[연령대]], 1, 0),IF(COUNT(표장르정리[[#This Row],[Strategy]]),1,0)),1,0)</f>
        <v>0</v>
      </c>
      <c r="L163" s="3">
        <f>IF(AND(IF('차트 정리 표'!$K$2 = 표메인[[#This Row],[연령대]], 1, 0),IF(COUNT(표장르정리[[#This Row],[Puzzle]]),1,0)),1,0)</f>
        <v>0</v>
      </c>
      <c r="M163" s="3">
        <f>IF(AND(IF('차트 정리 표'!$K$2 = 표메인[[#This Row],[연령대]], 1, 0),IF(COUNT(표장르정리[[#This Row],[Board]]),1,0)),1,0)</f>
        <v>0</v>
      </c>
      <c r="N163" s="3">
        <f>IF(AND(IF('차트 정리 표'!$K$2 = 표메인[[#This Row],[연령대]], 1, 0),IF(COUNT(표장르정리[[#This Row],[Arcade]]),1,0)),1,0)</f>
        <v>0</v>
      </c>
      <c r="O163" s="3">
        <f>IF(AND(IF('차트 정리 표'!$K$2 = 표메인[[#This Row],[연령대]], 1, 0),IF(COUNT(표장르정리[[#This Row],[Simulation]]),1,0)),1,0)</f>
        <v>0</v>
      </c>
      <c r="P163" s="34">
        <f>IF(AND(IF('차트 정리 표'!$K$19 = 표메인[[#This Row],[연령대]], 1, 0),IF('차트 정리 표'!$J$20=표메인[[#This Row],[타격감
시각적 효과]],1,0)),1,0)</f>
        <v>0</v>
      </c>
      <c r="Q163" s="34">
        <f>IF(AND(IF('차트 정리 표'!$K$19 = 표메인[[#This Row],[연령대]], 1, 0),IF('차트 정리 표'!$J$21=표메인[[#This Row],[타격감
시각적 효과]],1,0)),1,0)</f>
        <v>0</v>
      </c>
      <c r="R163" s="34">
        <f>IF(AND(IF('차트 정리 표'!$K$19 = 표메인[[#This Row],[연령대]], 1, 0),IF('차트 정리 표'!$J$22=표메인[[#This Row],[타격감
시각적 효과]],1,0)),1,0)</f>
        <v>0</v>
      </c>
      <c r="S163" s="34">
        <f>IF(AND(IF('차트 정리 표'!$K$19 = 표메인[[#This Row],[연령대]], 1, 0),IF('차트 정리 표'!$J$23=표메인[[#This Row],[타격감
시각적 효과]],1,0)),1,0)</f>
        <v>0</v>
      </c>
      <c r="T163" s="34">
        <f>IF(AND(IF('차트 정리 표'!$K$25 = 표메인[[#This Row],[연령대]], 1, 0),IF('차트 정리 표'!$J$26=표메인[게임몰입도
청각적 효과],1,0)),1,0)</f>
        <v>0</v>
      </c>
      <c r="U163" s="34">
        <f>IF(AND(IF('차트 정리 표'!$K$25 = 표메인[[#This Row],[연령대]], 1, 0),IF('차트 정리 표'!$J$27=표메인[게임몰입도
청각적 효과],1,0)),1,0)</f>
        <v>0</v>
      </c>
      <c r="V163" s="34">
        <f>IF(AND(IF('차트 정리 표'!$K$25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표'!$K$2 = 표메인[[#This Row],[연령대]], 1, 0),IF(COUNT(표장르정리[[#This Row],[RPG]]),1,0)), 1, 0)</f>
        <v>0</v>
      </c>
      <c r="B164" s="3">
        <f>IF(AND(IF('차트 정리 표'!$K$2 = 표메인[[#This Row],[연령대]], 1, 0),IF(COUNT(표장르정리[[#This Row],[AOS]]),1,0)),1,0)</f>
        <v>0</v>
      </c>
      <c r="C164" s="3">
        <f>IF(AND(IF('차트 정리 표'!$K$2 = 표메인[[#This Row],[연령대]], 1, 0),IF(COUNT(표장르정리[[#This Row],[FPS]]),1,0)),1,0)</f>
        <v>0</v>
      </c>
      <c r="D164" s="3">
        <f>IF(AND(IF('차트 정리 표'!$K$2 = 표메인[[#This Row],[연령대]], 1, 0),IF(COUNT(표장르정리[[#This Row],[CCG]]),1,0)),1,0)</f>
        <v>0</v>
      </c>
      <c r="E164" s="3">
        <f>IF(AND(IF('차트 정리 표'!$K$2 = 표메인[[#This Row],[연령대]], 1, 0),IF(COUNT(표장르정리[[#This Row],[Roguelike]]),1,0)),1,0)</f>
        <v>0</v>
      </c>
      <c r="F164" s="3">
        <f>IF(AND(IF('차트 정리 표'!$K$2 = 표메인[[#This Row],[연령대]], 1, 0),IF(COUNT(표장르정리[[#This Row],[Soulslike]]),1,0)),1,0)</f>
        <v>0</v>
      </c>
      <c r="G164" s="3">
        <f>IF(AND(IF('차트 정리 표'!$K$2 = 표메인[[#This Row],[연령대]], 1, 0),IF(COUNT(표장르정리[[#This Row],[Rhythm]]),1,0)),1,0)</f>
        <v>0</v>
      </c>
      <c r="H164" s="3">
        <f>IF(AND(IF('차트 정리 표'!$K$2 = 표메인[[#This Row],[연령대]], 1, 0),IF(COUNT(표장르정리[[#This Row],[Racing]]),1,0)),1,0)</f>
        <v>0</v>
      </c>
      <c r="I164" s="3">
        <f>IF(AND(IF('차트 정리 표'!$K$2 = 표메인[[#This Row],[연령대]], 1, 0),IF(COUNT(표장르정리[[#This Row],[Sport]]),1,0)),1,0)</f>
        <v>0</v>
      </c>
      <c r="J164" s="3">
        <f>IF(AND(IF('차트 정리 표'!$K$2 = 표메인[[#This Row],[연령대]], 1, 0),IF(COUNT(표장르정리[[#This Row],[Stealth]]),1,0)),1,0)</f>
        <v>0</v>
      </c>
      <c r="K164" s="3">
        <f>IF(AND(IF('차트 정리 표'!$K$2 = 표메인[[#This Row],[연령대]], 1, 0),IF(COUNT(표장르정리[[#This Row],[Strategy]]),1,0)),1,0)</f>
        <v>0</v>
      </c>
      <c r="L164" s="3">
        <f>IF(AND(IF('차트 정리 표'!$K$2 = 표메인[[#This Row],[연령대]], 1, 0),IF(COUNT(표장르정리[[#This Row],[Puzzle]]),1,0)),1,0)</f>
        <v>0</v>
      </c>
      <c r="M164" s="3">
        <f>IF(AND(IF('차트 정리 표'!$K$2 = 표메인[[#This Row],[연령대]], 1, 0),IF(COUNT(표장르정리[[#This Row],[Board]]),1,0)),1,0)</f>
        <v>0</v>
      </c>
      <c r="N164" s="3">
        <f>IF(AND(IF('차트 정리 표'!$K$2 = 표메인[[#This Row],[연령대]], 1, 0),IF(COUNT(표장르정리[[#This Row],[Arcade]]),1,0)),1,0)</f>
        <v>0</v>
      </c>
      <c r="O164" s="3">
        <f>IF(AND(IF('차트 정리 표'!$K$2 = 표메인[[#This Row],[연령대]], 1, 0),IF(COUNT(표장르정리[[#This Row],[Simulation]]),1,0)),1,0)</f>
        <v>0</v>
      </c>
      <c r="P164" s="34">
        <f>IF(AND(IF('차트 정리 표'!$K$19 = 표메인[[#This Row],[연령대]], 1, 0),IF('차트 정리 표'!$J$20=표메인[[#This Row],[타격감
시각적 효과]],1,0)),1,0)</f>
        <v>0</v>
      </c>
      <c r="Q164" s="34">
        <f>IF(AND(IF('차트 정리 표'!$K$19 = 표메인[[#This Row],[연령대]], 1, 0),IF('차트 정리 표'!$J$21=표메인[[#This Row],[타격감
시각적 효과]],1,0)),1,0)</f>
        <v>0</v>
      </c>
      <c r="R164" s="34">
        <f>IF(AND(IF('차트 정리 표'!$K$19 = 표메인[[#This Row],[연령대]], 1, 0),IF('차트 정리 표'!$J$22=표메인[[#This Row],[타격감
시각적 효과]],1,0)),1,0)</f>
        <v>0</v>
      </c>
      <c r="S164" s="34">
        <f>IF(AND(IF('차트 정리 표'!$K$19 = 표메인[[#This Row],[연령대]], 1, 0),IF('차트 정리 표'!$J$23=표메인[[#This Row],[타격감
시각적 효과]],1,0)),1,0)</f>
        <v>0</v>
      </c>
      <c r="T164" s="34">
        <f>IF(AND(IF('차트 정리 표'!$K$25 = 표메인[[#This Row],[연령대]], 1, 0),IF('차트 정리 표'!$J$26=표메인[게임몰입도
청각적 효과],1,0)),1,0)</f>
        <v>0</v>
      </c>
      <c r="U164" s="34">
        <f>IF(AND(IF('차트 정리 표'!$K$25 = 표메인[[#This Row],[연령대]], 1, 0),IF('차트 정리 표'!$J$27=표메인[게임몰입도
청각적 효과],1,0)),1,0)</f>
        <v>0</v>
      </c>
      <c r="V164" s="34">
        <f>IF(AND(IF('차트 정리 표'!$K$25 = 표메인[[#This Row],[연령대]], 1, 0),IF('차트 정리 표'!$J$28=표메인[게임몰입도
청각적 효과],1,0)),1,0)</f>
        <v>0</v>
      </c>
    </row>
    <row r="165" spans="1:22" x14ac:dyDescent="0.3">
      <c r="A165" s="3">
        <f>IF(AND(IF('차트 정리 표'!$K$2 = 표메인[[#This Row],[연령대]], 1, 0),IF(COUNT(표장르정리[[#This Row],[RPG]]),1,0)), 1, 0)</f>
        <v>0</v>
      </c>
      <c r="B165" s="3">
        <f>IF(AND(IF('차트 정리 표'!$K$2 = 표메인[[#This Row],[연령대]], 1, 0),IF(COUNT(표장르정리[[#This Row],[AOS]]),1,0)),1,0)</f>
        <v>0</v>
      </c>
      <c r="C165" s="3">
        <f>IF(AND(IF('차트 정리 표'!$K$2 = 표메인[[#This Row],[연령대]], 1, 0),IF(COUNT(표장르정리[[#This Row],[FPS]]),1,0)),1,0)</f>
        <v>0</v>
      </c>
      <c r="D165" s="3">
        <f>IF(AND(IF('차트 정리 표'!$K$2 = 표메인[[#This Row],[연령대]], 1, 0),IF(COUNT(표장르정리[[#This Row],[CCG]]),1,0)),1,0)</f>
        <v>0</v>
      </c>
      <c r="E165" s="3">
        <f>IF(AND(IF('차트 정리 표'!$K$2 = 표메인[[#This Row],[연령대]], 1, 0),IF(COUNT(표장르정리[[#This Row],[Roguelike]]),1,0)),1,0)</f>
        <v>0</v>
      </c>
      <c r="F165" s="3">
        <f>IF(AND(IF('차트 정리 표'!$K$2 = 표메인[[#This Row],[연령대]], 1, 0),IF(COUNT(표장르정리[[#This Row],[Soulslike]]),1,0)),1,0)</f>
        <v>0</v>
      </c>
      <c r="G165" s="3">
        <f>IF(AND(IF('차트 정리 표'!$K$2 = 표메인[[#This Row],[연령대]], 1, 0),IF(COUNT(표장르정리[[#This Row],[Rhythm]]),1,0)),1,0)</f>
        <v>0</v>
      </c>
      <c r="H165" s="3">
        <f>IF(AND(IF('차트 정리 표'!$K$2 = 표메인[[#This Row],[연령대]], 1, 0),IF(COUNT(표장르정리[[#This Row],[Racing]]),1,0)),1,0)</f>
        <v>0</v>
      </c>
      <c r="I165" s="3">
        <f>IF(AND(IF('차트 정리 표'!$K$2 = 표메인[[#This Row],[연령대]], 1, 0),IF(COUNT(표장르정리[[#This Row],[Sport]]),1,0)),1,0)</f>
        <v>0</v>
      </c>
      <c r="J165" s="3">
        <f>IF(AND(IF('차트 정리 표'!$K$2 = 표메인[[#This Row],[연령대]], 1, 0),IF(COUNT(표장르정리[[#This Row],[Stealth]]),1,0)),1,0)</f>
        <v>0</v>
      </c>
      <c r="K165" s="3">
        <f>IF(AND(IF('차트 정리 표'!$K$2 = 표메인[[#This Row],[연령대]], 1, 0),IF(COUNT(표장르정리[[#This Row],[Strategy]]),1,0)),1,0)</f>
        <v>0</v>
      </c>
      <c r="L165" s="3">
        <f>IF(AND(IF('차트 정리 표'!$K$2 = 표메인[[#This Row],[연령대]], 1, 0),IF(COUNT(표장르정리[[#This Row],[Puzzle]]),1,0)),1,0)</f>
        <v>0</v>
      </c>
      <c r="M165" s="3">
        <f>IF(AND(IF('차트 정리 표'!$K$2 = 표메인[[#This Row],[연령대]], 1, 0),IF(COUNT(표장르정리[[#This Row],[Board]]),1,0)),1,0)</f>
        <v>0</v>
      </c>
      <c r="N165" s="3">
        <f>IF(AND(IF('차트 정리 표'!$K$2 = 표메인[[#This Row],[연령대]], 1, 0),IF(COUNT(표장르정리[[#This Row],[Arcade]]),1,0)),1,0)</f>
        <v>0</v>
      </c>
      <c r="O165" s="3">
        <f>IF(AND(IF('차트 정리 표'!$K$2 = 표메인[[#This Row],[연령대]], 1, 0),IF(COUNT(표장르정리[[#This Row],[Simulation]]),1,0)),1,0)</f>
        <v>0</v>
      </c>
      <c r="P165" s="34">
        <f>IF(AND(IF('차트 정리 표'!$K$19 = 표메인[[#This Row],[연령대]], 1, 0),IF('차트 정리 표'!$J$20=표메인[[#This Row],[타격감
시각적 효과]],1,0)),1,0)</f>
        <v>0</v>
      </c>
      <c r="Q165" s="34">
        <f>IF(AND(IF('차트 정리 표'!$K$19 = 표메인[[#This Row],[연령대]], 1, 0),IF('차트 정리 표'!$J$21=표메인[[#This Row],[타격감
시각적 효과]],1,0)),1,0)</f>
        <v>0</v>
      </c>
      <c r="R165" s="34">
        <f>IF(AND(IF('차트 정리 표'!$K$19 = 표메인[[#This Row],[연령대]], 1, 0),IF('차트 정리 표'!$J$22=표메인[[#This Row],[타격감
시각적 효과]],1,0)),1,0)</f>
        <v>0</v>
      </c>
      <c r="S165" s="34">
        <f>IF(AND(IF('차트 정리 표'!$K$19 = 표메인[[#This Row],[연령대]], 1, 0),IF('차트 정리 표'!$J$23=표메인[[#This Row],[타격감
시각적 효과]],1,0)),1,0)</f>
        <v>0</v>
      </c>
      <c r="T165" s="34">
        <f>IF(AND(IF('차트 정리 표'!$K$25 = 표메인[[#This Row],[연령대]], 1, 0),IF('차트 정리 표'!$J$26=표메인[게임몰입도
청각적 효과],1,0)),1,0)</f>
        <v>0</v>
      </c>
      <c r="U165" s="34">
        <f>IF(AND(IF('차트 정리 표'!$K$25 = 표메인[[#This Row],[연령대]], 1, 0),IF('차트 정리 표'!$J$27=표메인[게임몰입도
청각적 효과],1,0)),1,0)</f>
        <v>0</v>
      </c>
      <c r="V165" s="34">
        <f>IF(AND(IF('차트 정리 표'!$K$25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표'!$K$2 = 표메인[[#This Row],[연령대]], 1, 0),IF(COUNT(표장르정리[[#This Row],[RPG]]),1,0)), 1, 0)</f>
        <v>0</v>
      </c>
      <c r="B166" s="3">
        <f>IF(AND(IF('차트 정리 표'!$K$2 = 표메인[[#This Row],[연령대]], 1, 0),IF(COUNT(표장르정리[[#This Row],[AOS]]),1,0)),1,0)</f>
        <v>0</v>
      </c>
      <c r="C166" s="3">
        <f>IF(AND(IF('차트 정리 표'!$K$2 = 표메인[[#This Row],[연령대]], 1, 0),IF(COUNT(표장르정리[[#This Row],[FPS]]),1,0)),1,0)</f>
        <v>0</v>
      </c>
      <c r="D166" s="3">
        <f>IF(AND(IF('차트 정리 표'!$K$2 = 표메인[[#This Row],[연령대]], 1, 0),IF(COUNT(표장르정리[[#This Row],[CCG]]),1,0)),1,0)</f>
        <v>0</v>
      </c>
      <c r="E166" s="3">
        <f>IF(AND(IF('차트 정리 표'!$K$2 = 표메인[[#This Row],[연령대]], 1, 0),IF(COUNT(표장르정리[[#This Row],[Roguelike]]),1,0)),1,0)</f>
        <v>0</v>
      </c>
      <c r="F166" s="3">
        <f>IF(AND(IF('차트 정리 표'!$K$2 = 표메인[[#This Row],[연령대]], 1, 0),IF(COUNT(표장르정리[[#This Row],[Soulslike]]),1,0)),1,0)</f>
        <v>0</v>
      </c>
      <c r="G166" s="3">
        <f>IF(AND(IF('차트 정리 표'!$K$2 = 표메인[[#This Row],[연령대]], 1, 0),IF(COUNT(표장르정리[[#This Row],[Rhythm]]),1,0)),1,0)</f>
        <v>0</v>
      </c>
      <c r="H166" s="3">
        <f>IF(AND(IF('차트 정리 표'!$K$2 = 표메인[[#This Row],[연령대]], 1, 0),IF(COUNT(표장르정리[[#This Row],[Racing]]),1,0)),1,0)</f>
        <v>0</v>
      </c>
      <c r="I166" s="3">
        <f>IF(AND(IF('차트 정리 표'!$K$2 = 표메인[[#This Row],[연령대]], 1, 0),IF(COUNT(표장르정리[[#This Row],[Sport]]),1,0)),1,0)</f>
        <v>0</v>
      </c>
      <c r="J166" s="3">
        <f>IF(AND(IF('차트 정리 표'!$K$2 = 표메인[[#This Row],[연령대]], 1, 0),IF(COUNT(표장르정리[[#This Row],[Stealth]]),1,0)),1,0)</f>
        <v>0</v>
      </c>
      <c r="K166" s="3">
        <f>IF(AND(IF('차트 정리 표'!$K$2 = 표메인[[#This Row],[연령대]], 1, 0),IF(COUNT(표장르정리[[#This Row],[Strategy]]),1,0)),1,0)</f>
        <v>0</v>
      </c>
      <c r="L166" s="3">
        <f>IF(AND(IF('차트 정리 표'!$K$2 = 표메인[[#This Row],[연령대]], 1, 0),IF(COUNT(표장르정리[[#This Row],[Puzzle]]),1,0)),1,0)</f>
        <v>0</v>
      </c>
      <c r="M166" s="3">
        <f>IF(AND(IF('차트 정리 표'!$K$2 = 표메인[[#This Row],[연령대]], 1, 0),IF(COUNT(표장르정리[[#This Row],[Board]]),1,0)),1,0)</f>
        <v>0</v>
      </c>
      <c r="N166" s="3">
        <f>IF(AND(IF('차트 정리 표'!$K$2 = 표메인[[#This Row],[연령대]], 1, 0),IF(COUNT(표장르정리[[#This Row],[Arcade]]),1,0)),1,0)</f>
        <v>0</v>
      </c>
      <c r="O166" s="3">
        <f>IF(AND(IF('차트 정리 표'!$K$2 = 표메인[[#This Row],[연령대]], 1, 0),IF(COUNT(표장르정리[[#This Row],[Simulation]]),1,0)),1,0)</f>
        <v>0</v>
      </c>
      <c r="P166" s="34">
        <f>IF(AND(IF('차트 정리 표'!$K$19 = 표메인[[#This Row],[연령대]], 1, 0),IF('차트 정리 표'!$J$20=표메인[[#This Row],[타격감
시각적 효과]],1,0)),1,0)</f>
        <v>0</v>
      </c>
      <c r="Q166" s="34">
        <f>IF(AND(IF('차트 정리 표'!$K$19 = 표메인[[#This Row],[연령대]], 1, 0),IF('차트 정리 표'!$J$21=표메인[[#This Row],[타격감
시각적 효과]],1,0)),1,0)</f>
        <v>0</v>
      </c>
      <c r="R166" s="34">
        <f>IF(AND(IF('차트 정리 표'!$K$19 = 표메인[[#This Row],[연령대]], 1, 0),IF('차트 정리 표'!$J$22=표메인[[#This Row],[타격감
시각적 효과]],1,0)),1,0)</f>
        <v>0</v>
      </c>
      <c r="S166" s="34">
        <f>IF(AND(IF('차트 정리 표'!$K$19 = 표메인[[#This Row],[연령대]], 1, 0),IF('차트 정리 표'!$J$23=표메인[[#This Row],[타격감
시각적 효과]],1,0)),1,0)</f>
        <v>0</v>
      </c>
      <c r="T166" s="34">
        <f>IF(AND(IF('차트 정리 표'!$K$25 = 표메인[[#This Row],[연령대]], 1, 0),IF('차트 정리 표'!$J$26=표메인[게임몰입도
청각적 효과],1,0)),1,0)</f>
        <v>0</v>
      </c>
      <c r="U166" s="34">
        <f>IF(AND(IF('차트 정리 표'!$K$25 = 표메인[[#This Row],[연령대]], 1, 0),IF('차트 정리 표'!$J$27=표메인[게임몰입도
청각적 효과],1,0)),1,0)</f>
        <v>0</v>
      </c>
      <c r="V166" s="34">
        <f>IF(AND(IF('차트 정리 표'!$K$25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표'!$K$2 = 표메인[[#This Row],[연령대]], 1, 0),IF(COUNT(표장르정리[[#This Row],[RPG]]),1,0)), 1, 0)</f>
        <v>0</v>
      </c>
      <c r="B167" s="3">
        <f>IF(AND(IF('차트 정리 표'!$K$2 = 표메인[[#This Row],[연령대]], 1, 0),IF(COUNT(표장르정리[[#This Row],[AOS]]),1,0)),1,0)</f>
        <v>0</v>
      </c>
      <c r="C167" s="3">
        <f>IF(AND(IF('차트 정리 표'!$K$2 = 표메인[[#This Row],[연령대]], 1, 0),IF(COUNT(표장르정리[[#This Row],[FPS]]),1,0)),1,0)</f>
        <v>0</v>
      </c>
      <c r="D167" s="3">
        <f>IF(AND(IF('차트 정리 표'!$K$2 = 표메인[[#This Row],[연령대]], 1, 0),IF(COUNT(표장르정리[[#This Row],[CCG]]),1,0)),1,0)</f>
        <v>0</v>
      </c>
      <c r="E167" s="3">
        <f>IF(AND(IF('차트 정리 표'!$K$2 = 표메인[[#This Row],[연령대]], 1, 0),IF(COUNT(표장르정리[[#This Row],[Roguelike]]),1,0)),1,0)</f>
        <v>0</v>
      </c>
      <c r="F167" s="3">
        <f>IF(AND(IF('차트 정리 표'!$K$2 = 표메인[[#This Row],[연령대]], 1, 0),IF(COUNT(표장르정리[[#This Row],[Soulslike]]),1,0)),1,0)</f>
        <v>0</v>
      </c>
      <c r="G167" s="3">
        <f>IF(AND(IF('차트 정리 표'!$K$2 = 표메인[[#This Row],[연령대]], 1, 0),IF(COUNT(표장르정리[[#This Row],[Rhythm]]),1,0)),1,0)</f>
        <v>0</v>
      </c>
      <c r="H167" s="3">
        <f>IF(AND(IF('차트 정리 표'!$K$2 = 표메인[[#This Row],[연령대]], 1, 0),IF(COUNT(표장르정리[[#This Row],[Racing]]),1,0)),1,0)</f>
        <v>0</v>
      </c>
      <c r="I167" s="3">
        <f>IF(AND(IF('차트 정리 표'!$K$2 = 표메인[[#This Row],[연령대]], 1, 0),IF(COUNT(표장르정리[[#This Row],[Sport]]),1,0)),1,0)</f>
        <v>0</v>
      </c>
      <c r="J167" s="3">
        <f>IF(AND(IF('차트 정리 표'!$K$2 = 표메인[[#This Row],[연령대]], 1, 0),IF(COUNT(표장르정리[[#This Row],[Stealth]]),1,0)),1,0)</f>
        <v>0</v>
      </c>
      <c r="K167" s="3">
        <f>IF(AND(IF('차트 정리 표'!$K$2 = 표메인[[#This Row],[연령대]], 1, 0),IF(COUNT(표장르정리[[#This Row],[Strategy]]),1,0)),1,0)</f>
        <v>0</v>
      </c>
      <c r="L167" s="3">
        <f>IF(AND(IF('차트 정리 표'!$K$2 = 표메인[[#This Row],[연령대]], 1, 0),IF(COUNT(표장르정리[[#This Row],[Puzzle]]),1,0)),1,0)</f>
        <v>0</v>
      </c>
      <c r="M167" s="3">
        <f>IF(AND(IF('차트 정리 표'!$K$2 = 표메인[[#This Row],[연령대]], 1, 0),IF(COUNT(표장르정리[[#This Row],[Board]]),1,0)),1,0)</f>
        <v>0</v>
      </c>
      <c r="N167" s="3">
        <f>IF(AND(IF('차트 정리 표'!$K$2 = 표메인[[#This Row],[연령대]], 1, 0),IF(COUNT(표장르정리[[#This Row],[Arcade]]),1,0)),1,0)</f>
        <v>0</v>
      </c>
      <c r="O167" s="3">
        <f>IF(AND(IF('차트 정리 표'!$K$2 = 표메인[[#This Row],[연령대]], 1, 0),IF(COUNT(표장르정리[[#This Row],[Simulation]]),1,0)),1,0)</f>
        <v>0</v>
      </c>
      <c r="P167" s="34">
        <f>IF(AND(IF('차트 정리 표'!$K$19 = 표메인[[#This Row],[연령대]], 1, 0),IF('차트 정리 표'!$J$20=표메인[[#This Row],[타격감
시각적 효과]],1,0)),1,0)</f>
        <v>0</v>
      </c>
      <c r="Q167" s="34">
        <f>IF(AND(IF('차트 정리 표'!$K$19 = 표메인[[#This Row],[연령대]], 1, 0),IF('차트 정리 표'!$J$21=표메인[[#This Row],[타격감
시각적 효과]],1,0)),1,0)</f>
        <v>0</v>
      </c>
      <c r="R167" s="34">
        <f>IF(AND(IF('차트 정리 표'!$K$19 = 표메인[[#This Row],[연령대]], 1, 0),IF('차트 정리 표'!$J$22=표메인[[#This Row],[타격감
시각적 효과]],1,0)),1,0)</f>
        <v>0</v>
      </c>
      <c r="S167" s="34">
        <f>IF(AND(IF('차트 정리 표'!$K$19 = 표메인[[#This Row],[연령대]], 1, 0),IF('차트 정리 표'!$J$23=표메인[[#This Row],[타격감
시각적 효과]],1,0)),1,0)</f>
        <v>0</v>
      </c>
      <c r="T167" s="34">
        <f>IF(AND(IF('차트 정리 표'!$K$25 = 표메인[[#This Row],[연령대]], 1, 0),IF('차트 정리 표'!$J$26=표메인[게임몰입도
청각적 효과],1,0)),1,0)</f>
        <v>0</v>
      </c>
      <c r="U167" s="34">
        <f>IF(AND(IF('차트 정리 표'!$K$25 = 표메인[[#This Row],[연령대]], 1, 0),IF('차트 정리 표'!$J$27=표메인[게임몰입도
청각적 효과],1,0)),1,0)</f>
        <v>0</v>
      </c>
      <c r="V167" s="34">
        <f>IF(AND(IF('차트 정리 표'!$K$25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표'!$K$2 = 표메인[[#This Row],[연령대]], 1, 0),IF(COUNT(표장르정리[[#This Row],[RPG]]),1,0)), 1, 0)</f>
        <v>0</v>
      </c>
      <c r="B168" s="3">
        <f>IF(AND(IF('차트 정리 표'!$K$2 = 표메인[[#This Row],[연령대]], 1, 0),IF(COUNT(표장르정리[[#This Row],[AOS]]),1,0)),1,0)</f>
        <v>0</v>
      </c>
      <c r="C168" s="3">
        <f>IF(AND(IF('차트 정리 표'!$K$2 = 표메인[[#This Row],[연령대]], 1, 0),IF(COUNT(표장르정리[[#This Row],[FPS]]),1,0)),1,0)</f>
        <v>0</v>
      </c>
      <c r="D168" s="3">
        <f>IF(AND(IF('차트 정리 표'!$K$2 = 표메인[[#This Row],[연령대]], 1, 0),IF(COUNT(표장르정리[[#This Row],[CCG]]),1,0)),1,0)</f>
        <v>0</v>
      </c>
      <c r="E168" s="3">
        <f>IF(AND(IF('차트 정리 표'!$K$2 = 표메인[[#This Row],[연령대]], 1, 0),IF(COUNT(표장르정리[[#This Row],[Roguelike]]),1,0)),1,0)</f>
        <v>0</v>
      </c>
      <c r="F168" s="3">
        <f>IF(AND(IF('차트 정리 표'!$K$2 = 표메인[[#This Row],[연령대]], 1, 0),IF(COUNT(표장르정리[[#This Row],[Soulslike]]),1,0)),1,0)</f>
        <v>0</v>
      </c>
      <c r="G168" s="3">
        <f>IF(AND(IF('차트 정리 표'!$K$2 = 표메인[[#This Row],[연령대]], 1, 0),IF(COUNT(표장르정리[[#This Row],[Rhythm]]),1,0)),1,0)</f>
        <v>0</v>
      </c>
      <c r="H168" s="3">
        <f>IF(AND(IF('차트 정리 표'!$K$2 = 표메인[[#This Row],[연령대]], 1, 0),IF(COUNT(표장르정리[[#This Row],[Racing]]),1,0)),1,0)</f>
        <v>0</v>
      </c>
      <c r="I168" s="3">
        <f>IF(AND(IF('차트 정리 표'!$K$2 = 표메인[[#This Row],[연령대]], 1, 0),IF(COUNT(표장르정리[[#This Row],[Sport]]),1,0)),1,0)</f>
        <v>0</v>
      </c>
      <c r="J168" s="3">
        <f>IF(AND(IF('차트 정리 표'!$K$2 = 표메인[[#This Row],[연령대]], 1, 0),IF(COUNT(표장르정리[[#This Row],[Stealth]]),1,0)),1,0)</f>
        <v>0</v>
      </c>
      <c r="K168" s="3">
        <f>IF(AND(IF('차트 정리 표'!$K$2 = 표메인[[#This Row],[연령대]], 1, 0),IF(COUNT(표장르정리[[#This Row],[Strategy]]),1,0)),1,0)</f>
        <v>0</v>
      </c>
      <c r="L168" s="3">
        <f>IF(AND(IF('차트 정리 표'!$K$2 = 표메인[[#This Row],[연령대]], 1, 0),IF(COUNT(표장르정리[[#This Row],[Puzzle]]),1,0)),1,0)</f>
        <v>0</v>
      </c>
      <c r="M168" s="3">
        <f>IF(AND(IF('차트 정리 표'!$K$2 = 표메인[[#This Row],[연령대]], 1, 0),IF(COUNT(표장르정리[[#This Row],[Board]]),1,0)),1,0)</f>
        <v>0</v>
      </c>
      <c r="N168" s="3">
        <f>IF(AND(IF('차트 정리 표'!$K$2 = 표메인[[#This Row],[연령대]], 1, 0),IF(COUNT(표장르정리[[#This Row],[Arcade]]),1,0)),1,0)</f>
        <v>0</v>
      </c>
      <c r="O168" s="3">
        <f>IF(AND(IF('차트 정리 표'!$K$2 = 표메인[[#This Row],[연령대]], 1, 0),IF(COUNT(표장르정리[[#This Row],[Simulation]]),1,0)),1,0)</f>
        <v>0</v>
      </c>
      <c r="P168" s="34">
        <f>IF(AND(IF('차트 정리 표'!$K$19 = 표메인[[#This Row],[연령대]], 1, 0),IF('차트 정리 표'!$J$20=표메인[[#This Row],[타격감
시각적 효과]],1,0)),1,0)</f>
        <v>0</v>
      </c>
      <c r="Q168" s="34">
        <f>IF(AND(IF('차트 정리 표'!$K$19 = 표메인[[#This Row],[연령대]], 1, 0),IF('차트 정리 표'!$J$21=표메인[[#This Row],[타격감
시각적 효과]],1,0)),1,0)</f>
        <v>0</v>
      </c>
      <c r="R168" s="34">
        <f>IF(AND(IF('차트 정리 표'!$K$19 = 표메인[[#This Row],[연령대]], 1, 0),IF('차트 정리 표'!$J$22=표메인[[#This Row],[타격감
시각적 효과]],1,0)),1,0)</f>
        <v>0</v>
      </c>
      <c r="S168" s="34">
        <f>IF(AND(IF('차트 정리 표'!$K$19 = 표메인[[#This Row],[연령대]], 1, 0),IF('차트 정리 표'!$J$23=표메인[[#This Row],[타격감
시각적 효과]],1,0)),1,0)</f>
        <v>0</v>
      </c>
      <c r="T168" s="34">
        <f>IF(AND(IF('차트 정리 표'!$K$25 = 표메인[[#This Row],[연령대]], 1, 0),IF('차트 정리 표'!$J$26=표메인[게임몰입도
청각적 효과],1,0)),1,0)</f>
        <v>0</v>
      </c>
      <c r="U168" s="34">
        <f>IF(AND(IF('차트 정리 표'!$K$25 = 표메인[[#This Row],[연령대]], 1, 0),IF('차트 정리 표'!$J$27=표메인[게임몰입도
청각적 효과],1,0)),1,0)</f>
        <v>0</v>
      </c>
      <c r="V168" s="34">
        <f>IF(AND(IF('차트 정리 표'!$K$25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표'!$K$2 = 표메인[[#This Row],[연령대]], 1, 0),IF(COUNT(표장르정리[[#This Row],[RPG]]),1,0)), 1, 0)</f>
        <v>0</v>
      </c>
      <c r="B169" s="3">
        <f>IF(AND(IF('차트 정리 표'!$K$2 = 표메인[[#This Row],[연령대]], 1, 0),IF(COUNT(표장르정리[[#This Row],[AOS]]),1,0)),1,0)</f>
        <v>0</v>
      </c>
      <c r="C169" s="3">
        <f>IF(AND(IF('차트 정리 표'!$K$2 = 표메인[[#This Row],[연령대]], 1, 0),IF(COUNT(표장르정리[[#This Row],[FPS]]),1,0)),1,0)</f>
        <v>0</v>
      </c>
      <c r="D169" s="3">
        <f>IF(AND(IF('차트 정리 표'!$K$2 = 표메인[[#This Row],[연령대]], 1, 0),IF(COUNT(표장르정리[[#This Row],[CCG]]),1,0)),1,0)</f>
        <v>0</v>
      </c>
      <c r="E169" s="3">
        <f>IF(AND(IF('차트 정리 표'!$K$2 = 표메인[[#This Row],[연령대]], 1, 0),IF(COUNT(표장르정리[[#This Row],[Roguelike]]),1,0)),1,0)</f>
        <v>0</v>
      </c>
      <c r="F169" s="3">
        <f>IF(AND(IF('차트 정리 표'!$K$2 = 표메인[[#This Row],[연령대]], 1, 0),IF(COUNT(표장르정리[[#This Row],[Soulslike]]),1,0)),1,0)</f>
        <v>0</v>
      </c>
      <c r="G169" s="3">
        <f>IF(AND(IF('차트 정리 표'!$K$2 = 표메인[[#This Row],[연령대]], 1, 0),IF(COUNT(표장르정리[[#This Row],[Rhythm]]),1,0)),1,0)</f>
        <v>0</v>
      </c>
      <c r="H169" s="3">
        <f>IF(AND(IF('차트 정리 표'!$K$2 = 표메인[[#This Row],[연령대]], 1, 0),IF(COUNT(표장르정리[[#This Row],[Racing]]),1,0)),1,0)</f>
        <v>0</v>
      </c>
      <c r="I169" s="3">
        <f>IF(AND(IF('차트 정리 표'!$K$2 = 표메인[[#This Row],[연령대]], 1, 0),IF(COUNT(표장르정리[[#This Row],[Sport]]),1,0)),1,0)</f>
        <v>0</v>
      </c>
      <c r="J169" s="3">
        <f>IF(AND(IF('차트 정리 표'!$K$2 = 표메인[[#This Row],[연령대]], 1, 0),IF(COUNT(표장르정리[[#This Row],[Stealth]]),1,0)),1,0)</f>
        <v>0</v>
      </c>
      <c r="K169" s="3">
        <f>IF(AND(IF('차트 정리 표'!$K$2 = 표메인[[#This Row],[연령대]], 1, 0),IF(COUNT(표장르정리[[#This Row],[Strategy]]),1,0)),1,0)</f>
        <v>0</v>
      </c>
      <c r="L169" s="3">
        <f>IF(AND(IF('차트 정리 표'!$K$2 = 표메인[[#This Row],[연령대]], 1, 0),IF(COUNT(표장르정리[[#This Row],[Puzzle]]),1,0)),1,0)</f>
        <v>0</v>
      </c>
      <c r="M169" s="3">
        <f>IF(AND(IF('차트 정리 표'!$K$2 = 표메인[[#This Row],[연령대]], 1, 0),IF(COUNT(표장르정리[[#This Row],[Board]]),1,0)),1,0)</f>
        <v>0</v>
      </c>
      <c r="N169" s="3">
        <f>IF(AND(IF('차트 정리 표'!$K$2 = 표메인[[#This Row],[연령대]], 1, 0),IF(COUNT(표장르정리[[#This Row],[Arcade]]),1,0)),1,0)</f>
        <v>0</v>
      </c>
      <c r="O169" s="3">
        <f>IF(AND(IF('차트 정리 표'!$K$2 = 표메인[[#This Row],[연령대]], 1, 0),IF(COUNT(표장르정리[[#This Row],[Simulation]]),1,0)),1,0)</f>
        <v>0</v>
      </c>
      <c r="P169" s="34">
        <f>IF(AND(IF('차트 정리 표'!$K$19 = 표메인[[#This Row],[연령대]], 1, 0),IF('차트 정리 표'!$J$20=표메인[[#This Row],[타격감
시각적 효과]],1,0)),1,0)</f>
        <v>0</v>
      </c>
      <c r="Q169" s="34">
        <f>IF(AND(IF('차트 정리 표'!$K$19 = 표메인[[#This Row],[연령대]], 1, 0),IF('차트 정리 표'!$J$21=표메인[[#This Row],[타격감
시각적 효과]],1,0)),1,0)</f>
        <v>0</v>
      </c>
      <c r="R169" s="34">
        <f>IF(AND(IF('차트 정리 표'!$K$19 = 표메인[[#This Row],[연령대]], 1, 0),IF('차트 정리 표'!$J$22=표메인[[#This Row],[타격감
시각적 효과]],1,0)),1,0)</f>
        <v>0</v>
      </c>
      <c r="S169" s="34">
        <f>IF(AND(IF('차트 정리 표'!$K$19 = 표메인[[#This Row],[연령대]], 1, 0),IF('차트 정리 표'!$J$23=표메인[[#This Row],[타격감
시각적 효과]],1,0)),1,0)</f>
        <v>0</v>
      </c>
      <c r="T169" s="34">
        <f>IF(AND(IF('차트 정리 표'!$K$25 = 표메인[[#This Row],[연령대]], 1, 0),IF('차트 정리 표'!$J$26=표메인[게임몰입도
청각적 효과],1,0)),1,0)</f>
        <v>0</v>
      </c>
      <c r="U169" s="34">
        <f>IF(AND(IF('차트 정리 표'!$K$25 = 표메인[[#This Row],[연령대]], 1, 0),IF('차트 정리 표'!$J$27=표메인[게임몰입도
청각적 효과],1,0)),1,0)</f>
        <v>0</v>
      </c>
      <c r="V169" s="34">
        <f>IF(AND(IF('차트 정리 표'!$K$25 = 표메인[[#This Row],[연령대]], 1, 0),IF('차트 정리 표'!$J$28=표메인[게임몰입도
청각적 효과],1,0)),1,0)</f>
        <v>0</v>
      </c>
    </row>
    <row r="170" spans="1:22" x14ac:dyDescent="0.3">
      <c r="A170" s="3">
        <f>IF(AND(IF('차트 정리 표'!$K$2 = 표메인[[#This Row],[연령대]], 1, 0),IF(COUNT(표장르정리[[#This Row],[RPG]]),1,0)), 1, 0)</f>
        <v>0</v>
      </c>
      <c r="B170" s="3">
        <f>IF(AND(IF('차트 정리 표'!$K$2 = 표메인[[#This Row],[연령대]], 1, 0),IF(COUNT(표장르정리[[#This Row],[AOS]]),1,0)),1,0)</f>
        <v>0</v>
      </c>
      <c r="C170" s="3">
        <f>IF(AND(IF('차트 정리 표'!$K$2 = 표메인[[#This Row],[연령대]], 1, 0),IF(COUNT(표장르정리[[#This Row],[FPS]]),1,0)),1,0)</f>
        <v>0</v>
      </c>
      <c r="D170" s="3">
        <f>IF(AND(IF('차트 정리 표'!$K$2 = 표메인[[#This Row],[연령대]], 1, 0),IF(COUNT(표장르정리[[#This Row],[CCG]]),1,0)),1,0)</f>
        <v>0</v>
      </c>
      <c r="E170" s="3">
        <f>IF(AND(IF('차트 정리 표'!$K$2 = 표메인[[#This Row],[연령대]], 1, 0),IF(COUNT(표장르정리[[#This Row],[Roguelike]]),1,0)),1,0)</f>
        <v>0</v>
      </c>
      <c r="F170" s="3">
        <f>IF(AND(IF('차트 정리 표'!$K$2 = 표메인[[#This Row],[연령대]], 1, 0),IF(COUNT(표장르정리[[#This Row],[Soulslike]]),1,0)),1,0)</f>
        <v>0</v>
      </c>
      <c r="G170" s="3">
        <f>IF(AND(IF('차트 정리 표'!$K$2 = 표메인[[#This Row],[연령대]], 1, 0),IF(COUNT(표장르정리[[#This Row],[Rhythm]]),1,0)),1,0)</f>
        <v>0</v>
      </c>
      <c r="H170" s="3">
        <f>IF(AND(IF('차트 정리 표'!$K$2 = 표메인[[#This Row],[연령대]], 1, 0),IF(COUNT(표장르정리[[#This Row],[Racing]]),1,0)),1,0)</f>
        <v>0</v>
      </c>
      <c r="I170" s="3">
        <f>IF(AND(IF('차트 정리 표'!$K$2 = 표메인[[#This Row],[연령대]], 1, 0),IF(COUNT(표장르정리[[#This Row],[Sport]]),1,0)),1,0)</f>
        <v>0</v>
      </c>
      <c r="J170" s="3">
        <f>IF(AND(IF('차트 정리 표'!$K$2 = 표메인[[#This Row],[연령대]], 1, 0),IF(COUNT(표장르정리[[#This Row],[Stealth]]),1,0)),1,0)</f>
        <v>0</v>
      </c>
      <c r="K170" s="3">
        <f>IF(AND(IF('차트 정리 표'!$K$2 = 표메인[[#This Row],[연령대]], 1, 0),IF(COUNT(표장르정리[[#This Row],[Strategy]]),1,0)),1,0)</f>
        <v>0</v>
      </c>
      <c r="L170" s="3">
        <f>IF(AND(IF('차트 정리 표'!$K$2 = 표메인[[#This Row],[연령대]], 1, 0),IF(COUNT(표장르정리[[#This Row],[Puzzle]]),1,0)),1,0)</f>
        <v>0</v>
      </c>
      <c r="M170" s="3">
        <f>IF(AND(IF('차트 정리 표'!$K$2 = 표메인[[#This Row],[연령대]], 1, 0),IF(COUNT(표장르정리[[#This Row],[Board]]),1,0)),1,0)</f>
        <v>0</v>
      </c>
      <c r="N170" s="3">
        <f>IF(AND(IF('차트 정리 표'!$K$2 = 표메인[[#This Row],[연령대]], 1, 0),IF(COUNT(표장르정리[[#This Row],[Arcade]]),1,0)),1,0)</f>
        <v>0</v>
      </c>
      <c r="O170" s="3">
        <f>IF(AND(IF('차트 정리 표'!$K$2 = 표메인[[#This Row],[연령대]], 1, 0),IF(COUNT(표장르정리[[#This Row],[Simulation]]),1,0)),1,0)</f>
        <v>0</v>
      </c>
      <c r="P170" s="34">
        <f>IF(AND(IF('차트 정리 표'!$K$19 = 표메인[[#This Row],[연령대]], 1, 0),IF('차트 정리 표'!$J$20=표메인[[#This Row],[타격감
시각적 효과]],1,0)),1,0)</f>
        <v>0</v>
      </c>
      <c r="Q170" s="34">
        <f>IF(AND(IF('차트 정리 표'!$K$19 = 표메인[[#This Row],[연령대]], 1, 0),IF('차트 정리 표'!$J$21=표메인[[#This Row],[타격감
시각적 효과]],1,0)),1,0)</f>
        <v>0</v>
      </c>
      <c r="R170" s="34">
        <f>IF(AND(IF('차트 정리 표'!$K$19 = 표메인[[#This Row],[연령대]], 1, 0),IF('차트 정리 표'!$J$22=표메인[[#This Row],[타격감
시각적 효과]],1,0)),1,0)</f>
        <v>0</v>
      </c>
      <c r="S170" s="34">
        <f>IF(AND(IF('차트 정리 표'!$K$19 = 표메인[[#This Row],[연령대]], 1, 0),IF('차트 정리 표'!$J$23=표메인[[#This Row],[타격감
시각적 효과]],1,0)),1,0)</f>
        <v>0</v>
      </c>
      <c r="T170" s="34">
        <f>IF(AND(IF('차트 정리 표'!$K$25 = 표메인[[#This Row],[연령대]], 1, 0),IF('차트 정리 표'!$J$26=표메인[게임몰입도
청각적 효과],1,0)),1,0)</f>
        <v>0</v>
      </c>
      <c r="U170" s="34">
        <f>IF(AND(IF('차트 정리 표'!$K$25 = 표메인[[#This Row],[연령대]], 1, 0),IF('차트 정리 표'!$J$27=표메인[게임몰입도
청각적 효과],1,0)),1,0)</f>
        <v>0</v>
      </c>
      <c r="V170" s="34">
        <f>IF(AND(IF('차트 정리 표'!$K$25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표'!$K$2 = 표메인[[#This Row],[연령대]], 1, 0),IF(COUNT(표장르정리[[#This Row],[RPG]]),1,0)), 1, 0)</f>
        <v>0</v>
      </c>
      <c r="B171" s="3">
        <f>IF(AND(IF('차트 정리 표'!$K$2 = 표메인[[#This Row],[연령대]], 1, 0),IF(COUNT(표장르정리[[#This Row],[AOS]]),1,0)),1,0)</f>
        <v>0</v>
      </c>
      <c r="C171" s="3">
        <f>IF(AND(IF('차트 정리 표'!$K$2 = 표메인[[#This Row],[연령대]], 1, 0),IF(COUNT(표장르정리[[#This Row],[FPS]]),1,0)),1,0)</f>
        <v>0</v>
      </c>
      <c r="D171" s="3">
        <f>IF(AND(IF('차트 정리 표'!$K$2 = 표메인[[#This Row],[연령대]], 1, 0),IF(COUNT(표장르정리[[#This Row],[CCG]]),1,0)),1,0)</f>
        <v>0</v>
      </c>
      <c r="E171" s="3">
        <f>IF(AND(IF('차트 정리 표'!$K$2 = 표메인[[#This Row],[연령대]], 1, 0),IF(COUNT(표장르정리[[#This Row],[Roguelike]]),1,0)),1,0)</f>
        <v>0</v>
      </c>
      <c r="F171" s="3">
        <f>IF(AND(IF('차트 정리 표'!$K$2 = 표메인[[#This Row],[연령대]], 1, 0),IF(COUNT(표장르정리[[#This Row],[Soulslike]]),1,0)),1,0)</f>
        <v>0</v>
      </c>
      <c r="G171" s="3">
        <f>IF(AND(IF('차트 정리 표'!$K$2 = 표메인[[#This Row],[연령대]], 1, 0),IF(COUNT(표장르정리[[#This Row],[Rhythm]]),1,0)),1,0)</f>
        <v>0</v>
      </c>
      <c r="H171" s="3">
        <f>IF(AND(IF('차트 정리 표'!$K$2 = 표메인[[#This Row],[연령대]], 1, 0),IF(COUNT(표장르정리[[#This Row],[Racing]]),1,0)),1,0)</f>
        <v>0</v>
      </c>
      <c r="I171" s="3">
        <f>IF(AND(IF('차트 정리 표'!$K$2 = 표메인[[#This Row],[연령대]], 1, 0),IF(COUNT(표장르정리[[#This Row],[Sport]]),1,0)),1,0)</f>
        <v>0</v>
      </c>
      <c r="J171" s="3">
        <f>IF(AND(IF('차트 정리 표'!$K$2 = 표메인[[#This Row],[연령대]], 1, 0),IF(COUNT(표장르정리[[#This Row],[Stealth]]),1,0)),1,0)</f>
        <v>0</v>
      </c>
      <c r="K171" s="3">
        <f>IF(AND(IF('차트 정리 표'!$K$2 = 표메인[[#This Row],[연령대]], 1, 0),IF(COUNT(표장르정리[[#This Row],[Strategy]]),1,0)),1,0)</f>
        <v>0</v>
      </c>
      <c r="L171" s="3">
        <f>IF(AND(IF('차트 정리 표'!$K$2 = 표메인[[#This Row],[연령대]], 1, 0),IF(COUNT(표장르정리[[#This Row],[Puzzle]]),1,0)),1,0)</f>
        <v>0</v>
      </c>
      <c r="M171" s="3">
        <f>IF(AND(IF('차트 정리 표'!$K$2 = 표메인[[#This Row],[연령대]], 1, 0),IF(COUNT(표장르정리[[#This Row],[Board]]),1,0)),1,0)</f>
        <v>0</v>
      </c>
      <c r="N171" s="3">
        <f>IF(AND(IF('차트 정리 표'!$K$2 = 표메인[[#This Row],[연령대]], 1, 0),IF(COUNT(표장르정리[[#This Row],[Arcade]]),1,0)),1,0)</f>
        <v>0</v>
      </c>
      <c r="O171" s="3">
        <f>IF(AND(IF('차트 정리 표'!$K$2 = 표메인[[#This Row],[연령대]], 1, 0),IF(COUNT(표장르정리[[#This Row],[Simulation]]),1,0)),1,0)</f>
        <v>0</v>
      </c>
      <c r="P171" s="34">
        <f>IF(AND(IF('차트 정리 표'!$K$19 = 표메인[[#This Row],[연령대]], 1, 0),IF('차트 정리 표'!$J$20=표메인[[#This Row],[타격감
시각적 효과]],1,0)),1,0)</f>
        <v>0</v>
      </c>
      <c r="Q171" s="34">
        <f>IF(AND(IF('차트 정리 표'!$K$19 = 표메인[[#This Row],[연령대]], 1, 0),IF('차트 정리 표'!$J$21=표메인[[#This Row],[타격감
시각적 효과]],1,0)),1,0)</f>
        <v>0</v>
      </c>
      <c r="R171" s="34">
        <f>IF(AND(IF('차트 정리 표'!$K$19 = 표메인[[#This Row],[연령대]], 1, 0),IF('차트 정리 표'!$J$22=표메인[[#This Row],[타격감
시각적 효과]],1,0)),1,0)</f>
        <v>0</v>
      </c>
      <c r="S171" s="34">
        <f>IF(AND(IF('차트 정리 표'!$K$19 = 표메인[[#This Row],[연령대]], 1, 0),IF('차트 정리 표'!$J$23=표메인[[#This Row],[타격감
시각적 효과]],1,0)),1,0)</f>
        <v>0</v>
      </c>
      <c r="T171" s="34">
        <f>IF(AND(IF('차트 정리 표'!$K$25 = 표메인[[#This Row],[연령대]], 1, 0),IF('차트 정리 표'!$J$26=표메인[게임몰입도
청각적 효과],1,0)),1,0)</f>
        <v>0</v>
      </c>
      <c r="U171" s="34">
        <f>IF(AND(IF('차트 정리 표'!$K$25 = 표메인[[#This Row],[연령대]], 1, 0),IF('차트 정리 표'!$J$27=표메인[게임몰입도
청각적 효과],1,0)),1,0)</f>
        <v>0</v>
      </c>
      <c r="V171" s="34">
        <f>IF(AND(IF('차트 정리 표'!$K$25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표'!$K$2 = 표메인[[#This Row],[연령대]], 1, 0),IF(COUNT(표장르정리[[#This Row],[RPG]]),1,0)), 1, 0)</f>
        <v>0</v>
      </c>
      <c r="B172" s="3">
        <f>IF(AND(IF('차트 정리 표'!$K$2 = 표메인[[#This Row],[연령대]], 1, 0),IF(COUNT(표장르정리[[#This Row],[AOS]]),1,0)),1,0)</f>
        <v>0</v>
      </c>
      <c r="C172" s="3">
        <f>IF(AND(IF('차트 정리 표'!$K$2 = 표메인[[#This Row],[연령대]], 1, 0),IF(COUNT(표장르정리[[#This Row],[FPS]]),1,0)),1,0)</f>
        <v>0</v>
      </c>
      <c r="D172" s="3">
        <f>IF(AND(IF('차트 정리 표'!$K$2 = 표메인[[#This Row],[연령대]], 1, 0),IF(COUNT(표장르정리[[#This Row],[CCG]]),1,0)),1,0)</f>
        <v>0</v>
      </c>
      <c r="E172" s="3">
        <f>IF(AND(IF('차트 정리 표'!$K$2 = 표메인[[#This Row],[연령대]], 1, 0),IF(COUNT(표장르정리[[#This Row],[Roguelike]]),1,0)),1,0)</f>
        <v>0</v>
      </c>
      <c r="F172" s="3">
        <f>IF(AND(IF('차트 정리 표'!$K$2 = 표메인[[#This Row],[연령대]], 1, 0),IF(COUNT(표장르정리[[#This Row],[Soulslike]]),1,0)),1,0)</f>
        <v>0</v>
      </c>
      <c r="G172" s="3">
        <f>IF(AND(IF('차트 정리 표'!$K$2 = 표메인[[#This Row],[연령대]], 1, 0),IF(COUNT(표장르정리[[#This Row],[Rhythm]]),1,0)),1,0)</f>
        <v>0</v>
      </c>
      <c r="H172" s="3">
        <f>IF(AND(IF('차트 정리 표'!$K$2 = 표메인[[#This Row],[연령대]], 1, 0),IF(COUNT(표장르정리[[#This Row],[Racing]]),1,0)),1,0)</f>
        <v>0</v>
      </c>
      <c r="I172" s="3">
        <f>IF(AND(IF('차트 정리 표'!$K$2 = 표메인[[#This Row],[연령대]], 1, 0),IF(COUNT(표장르정리[[#This Row],[Sport]]),1,0)),1,0)</f>
        <v>0</v>
      </c>
      <c r="J172" s="3">
        <f>IF(AND(IF('차트 정리 표'!$K$2 = 표메인[[#This Row],[연령대]], 1, 0),IF(COUNT(표장르정리[[#This Row],[Stealth]]),1,0)),1,0)</f>
        <v>0</v>
      </c>
      <c r="K172" s="3">
        <f>IF(AND(IF('차트 정리 표'!$K$2 = 표메인[[#This Row],[연령대]], 1, 0),IF(COUNT(표장르정리[[#This Row],[Strategy]]),1,0)),1,0)</f>
        <v>0</v>
      </c>
      <c r="L172" s="3">
        <f>IF(AND(IF('차트 정리 표'!$K$2 = 표메인[[#This Row],[연령대]], 1, 0),IF(COUNT(표장르정리[[#This Row],[Puzzle]]),1,0)),1,0)</f>
        <v>0</v>
      </c>
      <c r="M172" s="3">
        <f>IF(AND(IF('차트 정리 표'!$K$2 = 표메인[[#This Row],[연령대]], 1, 0),IF(COUNT(표장르정리[[#This Row],[Board]]),1,0)),1,0)</f>
        <v>0</v>
      </c>
      <c r="N172" s="3">
        <f>IF(AND(IF('차트 정리 표'!$K$2 = 표메인[[#This Row],[연령대]], 1, 0),IF(COUNT(표장르정리[[#This Row],[Arcade]]),1,0)),1,0)</f>
        <v>0</v>
      </c>
      <c r="O172" s="3">
        <f>IF(AND(IF('차트 정리 표'!$K$2 = 표메인[[#This Row],[연령대]], 1, 0),IF(COUNT(표장르정리[[#This Row],[Simulation]]),1,0)),1,0)</f>
        <v>0</v>
      </c>
      <c r="P172" s="34">
        <f>IF(AND(IF('차트 정리 표'!$K$19 = 표메인[[#This Row],[연령대]], 1, 0),IF('차트 정리 표'!$J$20=표메인[[#This Row],[타격감
시각적 효과]],1,0)),1,0)</f>
        <v>0</v>
      </c>
      <c r="Q172" s="34">
        <f>IF(AND(IF('차트 정리 표'!$K$19 = 표메인[[#This Row],[연령대]], 1, 0),IF('차트 정리 표'!$J$21=표메인[[#This Row],[타격감
시각적 효과]],1,0)),1,0)</f>
        <v>0</v>
      </c>
      <c r="R172" s="34">
        <f>IF(AND(IF('차트 정리 표'!$K$19 = 표메인[[#This Row],[연령대]], 1, 0),IF('차트 정리 표'!$J$22=표메인[[#This Row],[타격감
시각적 효과]],1,0)),1,0)</f>
        <v>0</v>
      </c>
      <c r="S172" s="34">
        <f>IF(AND(IF('차트 정리 표'!$K$19 = 표메인[[#This Row],[연령대]], 1, 0),IF('차트 정리 표'!$J$23=표메인[[#This Row],[타격감
시각적 효과]],1,0)),1,0)</f>
        <v>0</v>
      </c>
      <c r="T172" s="34">
        <f>IF(AND(IF('차트 정리 표'!$K$25 = 표메인[[#This Row],[연령대]], 1, 0),IF('차트 정리 표'!$J$26=표메인[게임몰입도
청각적 효과],1,0)),1,0)</f>
        <v>0</v>
      </c>
      <c r="U172" s="34">
        <f>IF(AND(IF('차트 정리 표'!$K$25 = 표메인[[#This Row],[연령대]], 1, 0),IF('차트 정리 표'!$J$27=표메인[게임몰입도
청각적 효과],1,0)),1,0)</f>
        <v>0</v>
      </c>
      <c r="V172" s="34">
        <f>IF(AND(IF('차트 정리 표'!$K$25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표'!$K$2 = 표메인[[#This Row],[연령대]], 1, 0),IF(COUNT(표장르정리[[#This Row],[RPG]]),1,0)), 1, 0)</f>
        <v>0</v>
      </c>
      <c r="B173" s="3">
        <f>IF(AND(IF('차트 정리 표'!$K$2 = 표메인[[#This Row],[연령대]], 1, 0),IF(COUNT(표장르정리[[#This Row],[AOS]]),1,0)),1,0)</f>
        <v>0</v>
      </c>
      <c r="C173" s="3">
        <f>IF(AND(IF('차트 정리 표'!$K$2 = 표메인[[#This Row],[연령대]], 1, 0),IF(COUNT(표장르정리[[#This Row],[FPS]]),1,0)),1,0)</f>
        <v>0</v>
      </c>
      <c r="D173" s="3">
        <f>IF(AND(IF('차트 정리 표'!$K$2 = 표메인[[#This Row],[연령대]], 1, 0),IF(COUNT(표장르정리[[#This Row],[CCG]]),1,0)),1,0)</f>
        <v>0</v>
      </c>
      <c r="E173" s="3">
        <f>IF(AND(IF('차트 정리 표'!$K$2 = 표메인[[#This Row],[연령대]], 1, 0),IF(COUNT(표장르정리[[#This Row],[Roguelike]]),1,0)),1,0)</f>
        <v>0</v>
      </c>
      <c r="F173" s="3">
        <f>IF(AND(IF('차트 정리 표'!$K$2 = 표메인[[#This Row],[연령대]], 1, 0),IF(COUNT(표장르정리[[#This Row],[Soulslike]]),1,0)),1,0)</f>
        <v>0</v>
      </c>
      <c r="G173" s="3">
        <f>IF(AND(IF('차트 정리 표'!$K$2 = 표메인[[#This Row],[연령대]], 1, 0),IF(COUNT(표장르정리[[#This Row],[Rhythm]]),1,0)),1,0)</f>
        <v>0</v>
      </c>
      <c r="H173" s="3">
        <f>IF(AND(IF('차트 정리 표'!$K$2 = 표메인[[#This Row],[연령대]], 1, 0),IF(COUNT(표장르정리[[#This Row],[Racing]]),1,0)),1,0)</f>
        <v>0</v>
      </c>
      <c r="I173" s="3">
        <f>IF(AND(IF('차트 정리 표'!$K$2 = 표메인[[#This Row],[연령대]], 1, 0),IF(COUNT(표장르정리[[#This Row],[Sport]]),1,0)),1,0)</f>
        <v>0</v>
      </c>
      <c r="J173" s="3">
        <f>IF(AND(IF('차트 정리 표'!$K$2 = 표메인[[#This Row],[연령대]], 1, 0),IF(COUNT(표장르정리[[#This Row],[Stealth]]),1,0)),1,0)</f>
        <v>0</v>
      </c>
      <c r="K173" s="3">
        <f>IF(AND(IF('차트 정리 표'!$K$2 = 표메인[[#This Row],[연령대]], 1, 0),IF(COUNT(표장르정리[[#This Row],[Strategy]]),1,0)),1,0)</f>
        <v>0</v>
      </c>
      <c r="L173" s="3">
        <f>IF(AND(IF('차트 정리 표'!$K$2 = 표메인[[#This Row],[연령대]], 1, 0),IF(COUNT(표장르정리[[#This Row],[Puzzle]]),1,0)),1,0)</f>
        <v>0</v>
      </c>
      <c r="M173" s="3">
        <f>IF(AND(IF('차트 정리 표'!$K$2 = 표메인[[#This Row],[연령대]], 1, 0),IF(COUNT(표장르정리[[#This Row],[Board]]),1,0)),1,0)</f>
        <v>0</v>
      </c>
      <c r="N173" s="3">
        <f>IF(AND(IF('차트 정리 표'!$K$2 = 표메인[[#This Row],[연령대]], 1, 0),IF(COUNT(표장르정리[[#This Row],[Arcade]]),1,0)),1,0)</f>
        <v>0</v>
      </c>
      <c r="O173" s="3">
        <f>IF(AND(IF('차트 정리 표'!$K$2 = 표메인[[#This Row],[연령대]], 1, 0),IF(COUNT(표장르정리[[#This Row],[Simulation]]),1,0)),1,0)</f>
        <v>0</v>
      </c>
      <c r="P173" s="34">
        <f>IF(AND(IF('차트 정리 표'!$K$19 = 표메인[[#This Row],[연령대]], 1, 0),IF('차트 정리 표'!$J$20=표메인[[#This Row],[타격감
시각적 효과]],1,0)),1,0)</f>
        <v>0</v>
      </c>
      <c r="Q173" s="34">
        <f>IF(AND(IF('차트 정리 표'!$K$19 = 표메인[[#This Row],[연령대]], 1, 0),IF('차트 정리 표'!$J$21=표메인[[#This Row],[타격감
시각적 효과]],1,0)),1,0)</f>
        <v>0</v>
      </c>
      <c r="R173" s="34">
        <f>IF(AND(IF('차트 정리 표'!$K$19 = 표메인[[#This Row],[연령대]], 1, 0),IF('차트 정리 표'!$J$22=표메인[[#This Row],[타격감
시각적 효과]],1,0)),1,0)</f>
        <v>0</v>
      </c>
      <c r="S173" s="34">
        <f>IF(AND(IF('차트 정리 표'!$K$19 = 표메인[[#This Row],[연령대]], 1, 0),IF('차트 정리 표'!$J$23=표메인[[#This Row],[타격감
시각적 효과]],1,0)),1,0)</f>
        <v>0</v>
      </c>
      <c r="T173" s="34">
        <f>IF(AND(IF('차트 정리 표'!$K$25 = 표메인[[#This Row],[연령대]], 1, 0),IF('차트 정리 표'!$J$26=표메인[게임몰입도
청각적 효과],1,0)),1,0)</f>
        <v>0</v>
      </c>
      <c r="U173" s="34">
        <f>IF(AND(IF('차트 정리 표'!$K$25 = 표메인[[#This Row],[연령대]], 1, 0),IF('차트 정리 표'!$J$27=표메인[게임몰입도
청각적 효과],1,0)),1,0)</f>
        <v>0</v>
      </c>
      <c r="V173" s="34">
        <f>IF(AND(IF('차트 정리 표'!$K$25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표'!$K$2 = 표메인[[#This Row],[연령대]], 1, 0),IF(COUNT(표장르정리[[#This Row],[RPG]]),1,0)), 1, 0)</f>
        <v>0</v>
      </c>
      <c r="B174" s="3">
        <f>IF(AND(IF('차트 정리 표'!$K$2 = 표메인[[#This Row],[연령대]], 1, 0),IF(COUNT(표장르정리[[#This Row],[AOS]]),1,0)),1,0)</f>
        <v>0</v>
      </c>
      <c r="C174" s="3">
        <f>IF(AND(IF('차트 정리 표'!$K$2 = 표메인[[#This Row],[연령대]], 1, 0),IF(COUNT(표장르정리[[#This Row],[FPS]]),1,0)),1,0)</f>
        <v>0</v>
      </c>
      <c r="D174" s="3">
        <f>IF(AND(IF('차트 정리 표'!$K$2 = 표메인[[#This Row],[연령대]], 1, 0),IF(COUNT(표장르정리[[#This Row],[CCG]]),1,0)),1,0)</f>
        <v>0</v>
      </c>
      <c r="E174" s="3">
        <f>IF(AND(IF('차트 정리 표'!$K$2 = 표메인[[#This Row],[연령대]], 1, 0),IF(COUNT(표장르정리[[#This Row],[Roguelike]]),1,0)),1,0)</f>
        <v>0</v>
      </c>
      <c r="F174" s="3">
        <f>IF(AND(IF('차트 정리 표'!$K$2 = 표메인[[#This Row],[연령대]], 1, 0),IF(COUNT(표장르정리[[#This Row],[Soulslike]]),1,0)),1,0)</f>
        <v>0</v>
      </c>
      <c r="G174" s="3">
        <f>IF(AND(IF('차트 정리 표'!$K$2 = 표메인[[#This Row],[연령대]], 1, 0),IF(COUNT(표장르정리[[#This Row],[Rhythm]]),1,0)),1,0)</f>
        <v>0</v>
      </c>
      <c r="H174" s="3">
        <f>IF(AND(IF('차트 정리 표'!$K$2 = 표메인[[#This Row],[연령대]], 1, 0),IF(COUNT(표장르정리[[#This Row],[Racing]]),1,0)),1,0)</f>
        <v>0</v>
      </c>
      <c r="I174" s="3">
        <f>IF(AND(IF('차트 정리 표'!$K$2 = 표메인[[#This Row],[연령대]], 1, 0),IF(COUNT(표장르정리[[#This Row],[Sport]]),1,0)),1,0)</f>
        <v>0</v>
      </c>
      <c r="J174" s="3">
        <f>IF(AND(IF('차트 정리 표'!$K$2 = 표메인[[#This Row],[연령대]], 1, 0),IF(COUNT(표장르정리[[#This Row],[Stealth]]),1,0)),1,0)</f>
        <v>0</v>
      </c>
      <c r="K174" s="3">
        <f>IF(AND(IF('차트 정리 표'!$K$2 = 표메인[[#This Row],[연령대]], 1, 0),IF(COUNT(표장르정리[[#This Row],[Strategy]]),1,0)),1,0)</f>
        <v>0</v>
      </c>
      <c r="L174" s="3">
        <f>IF(AND(IF('차트 정리 표'!$K$2 = 표메인[[#This Row],[연령대]], 1, 0),IF(COUNT(표장르정리[[#This Row],[Puzzle]]),1,0)),1,0)</f>
        <v>0</v>
      </c>
      <c r="M174" s="3">
        <f>IF(AND(IF('차트 정리 표'!$K$2 = 표메인[[#This Row],[연령대]], 1, 0),IF(COUNT(표장르정리[[#This Row],[Board]]),1,0)),1,0)</f>
        <v>0</v>
      </c>
      <c r="N174" s="3">
        <f>IF(AND(IF('차트 정리 표'!$K$2 = 표메인[[#This Row],[연령대]], 1, 0),IF(COUNT(표장르정리[[#This Row],[Arcade]]),1,0)),1,0)</f>
        <v>0</v>
      </c>
      <c r="O174" s="3">
        <f>IF(AND(IF('차트 정리 표'!$K$2 = 표메인[[#This Row],[연령대]], 1, 0),IF(COUNT(표장르정리[[#This Row],[Simulation]]),1,0)),1,0)</f>
        <v>0</v>
      </c>
      <c r="P174" s="34">
        <f>IF(AND(IF('차트 정리 표'!$K$19 = 표메인[[#This Row],[연령대]], 1, 0),IF('차트 정리 표'!$J$20=표메인[[#This Row],[타격감
시각적 효과]],1,0)),1,0)</f>
        <v>0</v>
      </c>
      <c r="Q174" s="34">
        <f>IF(AND(IF('차트 정리 표'!$K$19 = 표메인[[#This Row],[연령대]], 1, 0),IF('차트 정리 표'!$J$21=표메인[[#This Row],[타격감
시각적 효과]],1,0)),1,0)</f>
        <v>0</v>
      </c>
      <c r="R174" s="34">
        <f>IF(AND(IF('차트 정리 표'!$K$19 = 표메인[[#This Row],[연령대]], 1, 0),IF('차트 정리 표'!$J$22=표메인[[#This Row],[타격감
시각적 효과]],1,0)),1,0)</f>
        <v>0</v>
      </c>
      <c r="S174" s="34">
        <f>IF(AND(IF('차트 정리 표'!$K$19 = 표메인[[#This Row],[연령대]], 1, 0),IF('차트 정리 표'!$J$23=표메인[[#This Row],[타격감
시각적 효과]],1,0)),1,0)</f>
        <v>0</v>
      </c>
      <c r="T174" s="34">
        <f>IF(AND(IF('차트 정리 표'!$K$25 = 표메인[[#This Row],[연령대]], 1, 0),IF('차트 정리 표'!$J$26=표메인[게임몰입도
청각적 효과],1,0)),1,0)</f>
        <v>0</v>
      </c>
      <c r="U174" s="34">
        <f>IF(AND(IF('차트 정리 표'!$K$25 = 표메인[[#This Row],[연령대]], 1, 0),IF('차트 정리 표'!$J$27=표메인[게임몰입도
청각적 효과],1,0)),1,0)</f>
        <v>0</v>
      </c>
      <c r="V174" s="34">
        <f>IF(AND(IF('차트 정리 표'!$K$25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표'!$K$2 = 표메인[[#This Row],[연령대]], 1, 0),IF(COUNT(표장르정리[[#This Row],[RPG]]),1,0)), 1, 0)</f>
        <v>0</v>
      </c>
      <c r="B175" s="3">
        <f>IF(AND(IF('차트 정리 표'!$K$2 = 표메인[[#This Row],[연령대]], 1, 0),IF(COUNT(표장르정리[[#This Row],[AOS]]),1,0)),1,0)</f>
        <v>0</v>
      </c>
      <c r="C175" s="3">
        <f>IF(AND(IF('차트 정리 표'!$K$2 = 표메인[[#This Row],[연령대]], 1, 0),IF(COUNT(표장르정리[[#This Row],[FPS]]),1,0)),1,0)</f>
        <v>0</v>
      </c>
      <c r="D175" s="3">
        <f>IF(AND(IF('차트 정리 표'!$K$2 = 표메인[[#This Row],[연령대]], 1, 0),IF(COUNT(표장르정리[[#This Row],[CCG]]),1,0)),1,0)</f>
        <v>0</v>
      </c>
      <c r="E175" s="3">
        <f>IF(AND(IF('차트 정리 표'!$K$2 = 표메인[[#This Row],[연령대]], 1, 0),IF(COUNT(표장르정리[[#This Row],[Roguelike]]),1,0)),1,0)</f>
        <v>0</v>
      </c>
      <c r="F175" s="3">
        <f>IF(AND(IF('차트 정리 표'!$K$2 = 표메인[[#This Row],[연령대]], 1, 0),IF(COUNT(표장르정리[[#This Row],[Soulslike]]),1,0)),1,0)</f>
        <v>0</v>
      </c>
      <c r="G175" s="3">
        <f>IF(AND(IF('차트 정리 표'!$K$2 = 표메인[[#This Row],[연령대]], 1, 0),IF(COUNT(표장르정리[[#This Row],[Rhythm]]),1,0)),1,0)</f>
        <v>0</v>
      </c>
      <c r="H175" s="3">
        <f>IF(AND(IF('차트 정리 표'!$K$2 = 표메인[[#This Row],[연령대]], 1, 0),IF(COUNT(표장르정리[[#This Row],[Racing]]),1,0)),1,0)</f>
        <v>0</v>
      </c>
      <c r="I175" s="3">
        <f>IF(AND(IF('차트 정리 표'!$K$2 = 표메인[[#This Row],[연령대]], 1, 0),IF(COUNT(표장르정리[[#This Row],[Sport]]),1,0)),1,0)</f>
        <v>0</v>
      </c>
      <c r="J175" s="3">
        <f>IF(AND(IF('차트 정리 표'!$K$2 = 표메인[[#This Row],[연령대]], 1, 0),IF(COUNT(표장르정리[[#This Row],[Stealth]]),1,0)),1,0)</f>
        <v>0</v>
      </c>
      <c r="K175" s="3">
        <f>IF(AND(IF('차트 정리 표'!$K$2 = 표메인[[#This Row],[연령대]], 1, 0),IF(COUNT(표장르정리[[#This Row],[Strategy]]),1,0)),1,0)</f>
        <v>0</v>
      </c>
      <c r="L175" s="3">
        <f>IF(AND(IF('차트 정리 표'!$K$2 = 표메인[[#This Row],[연령대]], 1, 0),IF(COUNT(표장르정리[[#This Row],[Puzzle]]),1,0)),1,0)</f>
        <v>0</v>
      </c>
      <c r="M175" s="3">
        <f>IF(AND(IF('차트 정리 표'!$K$2 = 표메인[[#This Row],[연령대]], 1, 0),IF(COUNT(표장르정리[[#This Row],[Board]]),1,0)),1,0)</f>
        <v>0</v>
      </c>
      <c r="N175" s="3">
        <f>IF(AND(IF('차트 정리 표'!$K$2 = 표메인[[#This Row],[연령대]], 1, 0),IF(COUNT(표장르정리[[#This Row],[Arcade]]),1,0)),1,0)</f>
        <v>0</v>
      </c>
      <c r="O175" s="3">
        <f>IF(AND(IF('차트 정리 표'!$K$2 = 표메인[[#This Row],[연령대]], 1, 0),IF(COUNT(표장르정리[[#This Row],[Simulation]]),1,0)),1,0)</f>
        <v>0</v>
      </c>
      <c r="P175" s="34">
        <f>IF(AND(IF('차트 정리 표'!$K$19 = 표메인[[#This Row],[연령대]], 1, 0),IF('차트 정리 표'!$J$20=표메인[[#This Row],[타격감
시각적 효과]],1,0)),1,0)</f>
        <v>0</v>
      </c>
      <c r="Q175" s="34">
        <f>IF(AND(IF('차트 정리 표'!$K$19 = 표메인[[#This Row],[연령대]], 1, 0),IF('차트 정리 표'!$J$21=표메인[[#This Row],[타격감
시각적 효과]],1,0)),1,0)</f>
        <v>0</v>
      </c>
      <c r="R175" s="34">
        <f>IF(AND(IF('차트 정리 표'!$K$19 = 표메인[[#This Row],[연령대]], 1, 0),IF('차트 정리 표'!$J$22=표메인[[#This Row],[타격감
시각적 효과]],1,0)),1,0)</f>
        <v>0</v>
      </c>
      <c r="S175" s="34">
        <f>IF(AND(IF('차트 정리 표'!$K$19 = 표메인[[#This Row],[연령대]], 1, 0),IF('차트 정리 표'!$J$23=표메인[[#This Row],[타격감
시각적 효과]],1,0)),1,0)</f>
        <v>0</v>
      </c>
      <c r="T175" s="34">
        <f>IF(AND(IF('차트 정리 표'!$K$25 = 표메인[[#This Row],[연령대]], 1, 0),IF('차트 정리 표'!$J$26=표메인[게임몰입도
청각적 효과],1,0)),1,0)</f>
        <v>0</v>
      </c>
      <c r="U175" s="34">
        <f>IF(AND(IF('차트 정리 표'!$K$25 = 표메인[[#This Row],[연령대]], 1, 0),IF('차트 정리 표'!$J$27=표메인[게임몰입도
청각적 효과],1,0)),1,0)</f>
        <v>0</v>
      </c>
      <c r="V175" s="34">
        <f>IF(AND(IF('차트 정리 표'!$K$25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표'!$K$2 = 표메인[[#This Row],[연령대]], 1, 0),IF(COUNT(표장르정리[[#This Row],[RPG]]),1,0)), 1, 0)</f>
        <v>0</v>
      </c>
      <c r="B176" s="3">
        <f>IF(AND(IF('차트 정리 표'!$K$2 = 표메인[[#This Row],[연령대]], 1, 0),IF(COUNT(표장르정리[[#This Row],[AOS]]),1,0)),1,0)</f>
        <v>0</v>
      </c>
      <c r="C176" s="3">
        <f>IF(AND(IF('차트 정리 표'!$K$2 = 표메인[[#This Row],[연령대]], 1, 0),IF(COUNT(표장르정리[[#This Row],[FPS]]),1,0)),1,0)</f>
        <v>0</v>
      </c>
      <c r="D176" s="3">
        <f>IF(AND(IF('차트 정리 표'!$K$2 = 표메인[[#This Row],[연령대]], 1, 0),IF(COUNT(표장르정리[[#This Row],[CCG]]),1,0)),1,0)</f>
        <v>0</v>
      </c>
      <c r="E176" s="3">
        <f>IF(AND(IF('차트 정리 표'!$K$2 = 표메인[[#This Row],[연령대]], 1, 0),IF(COUNT(표장르정리[[#This Row],[Roguelike]]),1,0)),1,0)</f>
        <v>0</v>
      </c>
      <c r="F176" s="3">
        <f>IF(AND(IF('차트 정리 표'!$K$2 = 표메인[[#This Row],[연령대]], 1, 0),IF(COUNT(표장르정리[[#This Row],[Soulslike]]),1,0)),1,0)</f>
        <v>0</v>
      </c>
      <c r="G176" s="3">
        <f>IF(AND(IF('차트 정리 표'!$K$2 = 표메인[[#This Row],[연령대]], 1, 0),IF(COUNT(표장르정리[[#This Row],[Rhythm]]),1,0)),1,0)</f>
        <v>0</v>
      </c>
      <c r="H176" s="3">
        <f>IF(AND(IF('차트 정리 표'!$K$2 = 표메인[[#This Row],[연령대]], 1, 0),IF(COUNT(표장르정리[[#This Row],[Racing]]),1,0)),1,0)</f>
        <v>0</v>
      </c>
      <c r="I176" s="3">
        <f>IF(AND(IF('차트 정리 표'!$K$2 = 표메인[[#This Row],[연령대]], 1, 0),IF(COUNT(표장르정리[[#This Row],[Sport]]),1,0)),1,0)</f>
        <v>0</v>
      </c>
      <c r="J176" s="3">
        <f>IF(AND(IF('차트 정리 표'!$K$2 = 표메인[[#This Row],[연령대]], 1, 0),IF(COUNT(표장르정리[[#This Row],[Stealth]]),1,0)),1,0)</f>
        <v>0</v>
      </c>
      <c r="K176" s="3">
        <f>IF(AND(IF('차트 정리 표'!$K$2 = 표메인[[#This Row],[연령대]], 1, 0),IF(COUNT(표장르정리[[#This Row],[Strategy]]),1,0)),1,0)</f>
        <v>0</v>
      </c>
      <c r="L176" s="3">
        <f>IF(AND(IF('차트 정리 표'!$K$2 = 표메인[[#This Row],[연령대]], 1, 0),IF(COUNT(표장르정리[[#This Row],[Puzzle]]),1,0)),1,0)</f>
        <v>0</v>
      </c>
      <c r="M176" s="3">
        <f>IF(AND(IF('차트 정리 표'!$K$2 = 표메인[[#This Row],[연령대]], 1, 0),IF(COUNT(표장르정리[[#This Row],[Board]]),1,0)),1,0)</f>
        <v>0</v>
      </c>
      <c r="N176" s="3">
        <f>IF(AND(IF('차트 정리 표'!$K$2 = 표메인[[#This Row],[연령대]], 1, 0),IF(COUNT(표장르정리[[#This Row],[Arcade]]),1,0)),1,0)</f>
        <v>0</v>
      </c>
      <c r="O176" s="3">
        <f>IF(AND(IF('차트 정리 표'!$K$2 = 표메인[[#This Row],[연령대]], 1, 0),IF(COUNT(표장르정리[[#This Row],[Simulation]]),1,0)),1,0)</f>
        <v>0</v>
      </c>
      <c r="P176" s="34">
        <f>IF(AND(IF('차트 정리 표'!$K$19 = 표메인[[#This Row],[연령대]], 1, 0),IF('차트 정리 표'!$J$20=표메인[[#This Row],[타격감
시각적 효과]],1,0)),1,0)</f>
        <v>0</v>
      </c>
      <c r="Q176" s="34">
        <f>IF(AND(IF('차트 정리 표'!$K$19 = 표메인[[#This Row],[연령대]], 1, 0),IF('차트 정리 표'!$J$21=표메인[[#This Row],[타격감
시각적 효과]],1,0)),1,0)</f>
        <v>0</v>
      </c>
      <c r="R176" s="34">
        <f>IF(AND(IF('차트 정리 표'!$K$19 = 표메인[[#This Row],[연령대]], 1, 0),IF('차트 정리 표'!$J$22=표메인[[#This Row],[타격감
시각적 효과]],1,0)),1,0)</f>
        <v>0</v>
      </c>
      <c r="S176" s="34">
        <f>IF(AND(IF('차트 정리 표'!$K$19 = 표메인[[#This Row],[연령대]], 1, 0),IF('차트 정리 표'!$J$23=표메인[[#This Row],[타격감
시각적 효과]],1,0)),1,0)</f>
        <v>0</v>
      </c>
      <c r="T176" s="34">
        <f>IF(AND(IF('차트 정리 표'!$K$25 = 표메인[[#This Row],[연령대]], 1, 0),IF('차트 정리 표'!$J$26=표메인[게임몰입도
청각적 효과],1,0)),1,0)</f>
        <v>0</v>
      </c>
      <c r="U176" s="34">
        <f>IF(AND(IF('차트 정리 표'!$K$25 = 표메인[[#This Row],[연령대]], 1, 0),IF('차트 정리 표'!$J$27=표메인[게임몰입도
청각적 효과],1,0)),1,0)</f>
        <v>0</v>
      </c>
      <c r="V176" s="34">
        <f>IF(AND(IF('차트 정리 표'!$K$25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표'!$K$2 = 표메인[[#This Row],[연령대]], 1, 0),IF(COUNT(표장르정리[[#This Row],[RPG]]),1,0)), 1, 0)</f>
        <v>0</v>
      </c>
      <c r="B177" s="3">
        <f>IF(AND(IF('차트 정리 표'!$K$2 = 표메인[[#This Row],[연령대]], 1, 0),IF(COUNT(표장르정리[[#This Row],[AOS]]),1,0)),1,0)</f>
        <v>0</v>
      </c>
      <c r="C177" s="3">
        <f>IF(AND(IF('차트 정리 표'!$K$2 = 표메인[[#This Row],[연령대]], 1, 0),IF(COUNT(표장르정리[[#This Row],[FPS]]),1,0)),1,0)</f>
        <v>0</v>
      </c>
      <c r="D177" s="3">
        <f>IF(AND(IF('차트 정리 표'!$K$2 = 표메인[[#This Row],[연령대]], 1, 0),IF(COUNT(표장르정리[[#This Row],[CCG]]),1,0)),1,0)</f>
        <v>0</v>
      </c>
      <c r="E177" s="3">
        <f>IF(AND(IF('차트 정리 표'!$K$2 = 표메인[[#This Row],[연령대]], 1, 0),IF(COUNT(표장르정리[[#This Row],[Roguelike]]),1,0)),1,0)</f>
        <v>0</v>
      </c>
      <c r="F177" s="3">
        <f>IF(AND(IF('차트 정리 표'!$K$2 = 표메인[[#This Row],[연령대]], 1, 0),IF(COUNT(표장르정리[[#This Row],[Soulslike]]),1,0)),1,0)</f>
        <v>0</v>
      </c>
      <c r="G177" s="3">
        <f>IF(AND(IF('차트 정리 표'!$K$2 = 표메인[[#This Row],[연령대]], 1, 0),IF(COUNT(표장르정리[[#This Row],[Rhythm]]),1,0)),1,0)</f>
        <v>0</v>
      </c>
      <c r="H177" s="3">
        <f>IF(AND(IF('차트 정리 표'!$K$2 = 표메인[[#This Row],[연령대]], 1, 0),IF(COUNT(표장르정리[[#This Row],[Racing]]),1,0)),1,0)</f>
        <v>0</v>
      </c>
      <c r="I177" s="3">
        <f>IF(AND(IF('차트 정리 표'!$K$2 = 표메인[[#This Row],[연령대]], 1, 0),IF(COUNT(표장르정리[[#This Row],[Sport]]),1,0)),1,0)</f>
        <v>0</v>
      </c>
      <c r="J177" s="3">
        <f>IF(AND(IF('차트 정리 표'!$K$2 = 표메인[[#This Row],[연령대]], 1, 0),IF(COUNT(표장르정리[[#This Row],[Stealth]]),1,0)),1,0)</f>
        <v>0</v>
      </c>
      <c r="K177" s="3">
        <f>IF(AND(IF('차트 정리 표'!$K$2 = 표메인[[#This Row],[연령대]], 1, 0),IF(COUNT(표장르정리[[#This Row],[Strategy]]),1,0)),1,0)</f>
        <v>0</v>
      </c>
      <c r="L177" s="3">
        <f>IF(AND(IF('차트 정리 표'!$K$2 = 표메인[[#This Row],[연령대]], 1, 0),IF(COUNT(표장르정리[[#This Row],[Puzzle]]),1,0)),1,0)</f>
        <v>0</v>
      </c>
      <c r="M177" s="3">
        <f>IF(AND(IF('차트 정리 표'!$K$2 = 표메인[[#This Row],[연령대]], 1, 0),IF(COUNT(표장르정리[[#This Row],[Board]]),1,0)),1,0)</f>
        <v>0</v>
      </c>
      <c r="N177" s="3">
        <f>IF(AND(IF('차트 정리 표'!$K$2 = 표메인[[#This Row],[연령대]], 1, 0),IF(COUNT(표장르정리[[#This Row],[Arcade]]),1,0)),1,0)</f>
        <v>0</v>
      </c>
      <c r="O177" s="3">
        <f>IF(AND(IF('차트 정리 표'!$K$2 = 표메인[[#This Row],[연령대]], 1, 0),IF(COUNT(표장르정리[[#This Row],[Simulation]]),1,0)),1,0)</f>
        <v>0</v>
      </c>
      <c r="P177" s="34">
        <f>IF(AND(IF('차트 정리 표'!$K$19 = 표메인[[#This Row],[연령대]], 1, 0),IF('차트 정리 표'!$J$20=표메인[[#This Row],[타격감
시각적 효과]],1,0)),1,0)</f>
        <v>0</v>
      </c>
      <c r="Q177" s="34">
        <f>IF(AND(IF('차트 정리 표'!$K$19 = 표메인[[#This Row],[연령대]], 1, 0),IF('차트 정리 표'!$J$21=표메인[[#This Row],[타격감
시각적 효과]],1,0)),1,0)</f>
        <v>0</v>
      </c>
      <c r="R177" s="34">
        <f>IF(AND(IF('차트 정리 표'!$K$19 = 표메인[[#This Row],[연령대]], 1, 0),IF('차트 정리 표'!$J$22=표메인[[#This Row],[타격감
시각적 효과]],1,0)),1,0)</f>
        <v>0</v>
      </c>
      <c r="S177" s="34">
        <f>IF(AND(IF('차트 정리 표'!$K$19 = 표메인[[#This Row],[연령대]], 1, 0),IF('차트 정리 표'!$J$23=표메인[[#This Row],[타격감
시각적 효과]],1,0)),1,0)</f>
        <v>0</v>
      </c>
      <c r="T177" s="34">
        <f>IF(AND(IF('차트 정리 표'!$K$25 = 표메인[[#This Row],[연령대]], 1, 0),IF('차트 정리 표'!$J$26=표메인[게임몰입도
청각적 효과],1,0)),1,0)</f>
        <v>0</v>
      </c>
      <c r="U177" s="34">
        <f>IF(AND(IF('차트 정리 표'!$K$25 = 표메인[[#This Row],[연령대]], 1, 0),IF('차트 정리 표'!$J$27=표메인[게임몰입도
청각적 효과],1,0)),1,0)</f>
        <v>0</v>
      </c>
      <c r="V177" s="34">
        <f>IF(AND(IF('차트 정리 표'!$K$25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표'!$K$2 = 표메인[[#This Row],[연령대]], 1, 0),IF(COUNT(표장르정리[[#This Row],[RPG]]),1,0)), 1, 0)</f>
        <v>0</v>
      </c>
      <c r="B178" s="3">
        <f>IF(AND(IF('차트 정리 표'!$K$2 = 표메인[[#This Row],[연령대]], 1, 0),IF(COUNT(표장르정리[[#This Row],[AOS]]),1,0)),1,0)</f>
        <v>0</v>
      </c>
      <c r="C178" s="3">
        <f>IF(AND(IF('차트 정리 표'!$K$2 = 표메인[[#This Row],[연령대]], 1, 0),IF(COUNT(표장르정리[[#This Row],[FPS]]),1,0)),1,0)</f>
        <v>0</v>
      </c>
      <c r="D178" s="3">
        <f>IF(AND(IF('차트 정리 표'!$K$2 = 표메인[[#This Row],[연령대]], 1, 0),IF(COUNT(표장르정리[[#This Row],[CCG]]),1,0)),1,0)</f>
        <v>0</v>
      </c>
      <c r="E178" s="3">
        <f>IF(AND(IF('차트 정리 표'!$K$2 = 표메인[[#This Row],[연령대]], 1, 0),IF(COUNT(표장르정리[[#This Row],[Roguelike]]),1,0)),1,0)</f>
        <v>0</v>
      </c>
      <c r="F178" s="3">
        <f>IF(AND(IF('차트 정리 표'!$K$2 = 표메인[[#This Row],[연령대]], 1, 0),IF(COUNT(표장르정리[[#This Row],[Soulslike]]),1,0)),1,0)</f>
        <v>0</v>
      </c>
      <c r="G178" s="3">
        <f>IF(AND(IF('차트 정리 표'!$K$2 = 표메인[[#This Row],[연령대]], 1, 0),IF(COUNT(표장르정리[[#This Row],[Rhythm]]),1,0)),1,0)</f>
        <v>0</v>
      </c>
      <c r="H178" s="3">
        <f>IF(AND(IF('차트 정리 표'!$K$2 = 표메인[[#This Row],[연령대]], 1, 0),IF(COUNT(표장르정리[[#This Row],[Racing]]),1,0)),1,0)</f>
        <v>0</v>
      </c>
      <c r="I178" s="3">
        <f>IF(AND(IF('차트 정리 표'!$K$2 = 표메인[[#This Row],[연령대]], 1, 0),IF(COUNT(표장르정리[[#This Row],[Sport]]),1,0)),1,0)</f>
        <v>0</v>
      </c>
      <c r="J178" s="3">
        <f>IF(AND(IF('차트 정리 표'!$K$2 = 표메인[[#This Row],[연령대]], 1, 0),IF(COUNT(표장르정리[[#This Row],[Stealth]]),1,0)),1,0)</f>
        <v>0</v>
      </c>
      <c r="K178" s="3">
        <f>IF(AND(IF('차트 정리 표'!$K$2 = 표메인[[#This Row],[연령대]], 1, 0),IF(COUNT(표장르정리[[#This Row],[Strategy]]),1,0)),1,0)</f>
        <v>0</v>
      </c>
      <c r="L178" s="3">
        <f>IF(AND(IF('차트 정리 표'!$K$2 = 표메인[[#This Row],[연령대]], 1, 0),IF(COUNT(표장르정리[[#This Row],[Puzzle]]),1,0)),1,0)</f>
        <v>0</v>
      </c>
      <c r="M178" s="3">
        <f>IF(AND(IF('차트 정리 표'!$K$2 = 표메인[[#This Row],[연령대]], 1, 0),IF(COUNT(표장르정리[[#This Row],[Board]]),1,0)),1,0)</f>
        <v>0</v>
      </c>
      <c r="N178" s="3">
        <f>IF(AND(IF('차트 정리 표'!$K$2 = 표메인[[#This Row],[연령대]], 1, 0),IF(COUNT(표장르정리[[#This Row],[Arcade]]),1,0)),1,0)</f>
        <v>0</v>
      </c>
      <c r="O178" s="3">
        <f>IF(AND(IF('차트 정리 표'!$K$2 = 표메인[[#This Row],[연령대]], 1, 0),IF(COUNT(표장르정리[[#This Row],[Simulation]]),1,0)),1,0)</f>
        <v>0</v>
      </c>
      <c r="P178" s="34">
        <f>IF(AND(IF('차트 정리 표'!$K$19 = 표메인[[#This Row],[연령대]], 1, 0),IF('차트 정리 표'!$J$20=표메인[[#This Row],[타격감
시각적 효과]],1,0)),1,0)</f>
        <v>0</v>
      </c>
      <c r="Q178" s="34">
        <f>IF(AND(IF('차트 정리 표'!$K$19 = 표메인[[#This Row],[연령대]], 1, 0),IF('차트 정리 표'!$J$21=표메인[[#This Row],[타격감
시각적 효과]],1,0)),1,0)</f>
        <v>0</v>
      </c>
      <c r="R178" s="34">
        <f>IF(AND(IF('차트 정리 표'!$K$19 = 표메인[[#This Row],[연령대]], 1, 0),IF('차트 정리 표'!$J$22=표메인[[#This Row],[타격감
시각적 효과]],1,0)),1,0)</f>
        <v>0</v>
      </c>
      <c r="S178" s="34">
        <f>IF(AND(IF('차트 정리 표'!$K$19 = 표메인[[#This Row],[연령대]], 1, 0),IF('차트 정리 표'!$J$23=표메인[[#This Row],[타격감
시각적 효과]],1,0)),1,0)</f>
        <v>0</v>
      </c>
      <c r="T178" s="34">
        <f>IF(AND(IF('차트 정리 표'!$K$25 = 표메인[[#This Row],[연령대]], 1, 0),IF('차트 정리 표'!$J$26=표메인[게임몰입도
청각적 효과],1,0)),1,0)</f>
        <v>0</v>
      </c>
      <c r="U178" s="34">
        <f>IF(AND(IF('차트 정리 표'!$K$25 = 표메인[[#This Row],[연령대]], 1, 0),IF('차트 정리 표'!$J$27=표메인[게임몰입도
청각적 효과],1,0)),1,0)</f>
        <v>0</v>
      </c>
      <c r="V178" s="34">
        <f>IF(AND(IF('차트 정리 표'!$K$25 = 표메인[[#This Row],[연령대]], 1, 0),IF('차트 정리 표'!$J$28=표메인[게임몰입도
청각적 효과],1,0)),1,0)</f>
        <v>0</v>
      </c>
    </row>
    <row r="179" spans="1:22" x14ac:dyDescent="0.3">
      <c r="A179" s="3">
        <f>IF(AND(IF('차트 정리 표'!$K$2 = 표메인[[#This Row],[연령대]], 1, 0),IF(COUNT(표장르정리[[#This Row],[RPG]]),1,0)), 1, 0)</f>
        <v>0</v>
      </c>
      <c r="B179" s="3">
        <f>IF(AND(IF('차트 정리 표'!$K$2 = 표메인[[#This Row],[연령대]], 1, 0),IF(COUNT(표장르정리[[#This Row],[AOS]]),1,0)),1,0)</f>
        <v>0</v>
      </c>
      <c r="C179" s="3">
        <f>IF(AND(IF('차트 정리 표'!$K$2 = 표메인[[#This Row],[연령대]], 1, 0),IF(COUNT(표장르정리[[#This Row],[FPS]]),1,0)),1,0)</f>
        <v>0</v>
      </c>
      <c r="D179" s="3">
        <f>IF(AND(IF('차트 정리 표'!$K$2 = 표메인[[#This Row],[연령대]], 1, 0),IF(COUNT(표장르정리[[#This Row],[CCG]]),1,0)),1,0)</f>
        <v>0</v>
      </c>
      <c r="E179" s="3">
        <f>IF(AND(IF('차트 정리 표'!$K$2 = 표메인[[#This Row],[연령대]], 1, 0),IF(COUNT(표장르정리[[#This Row],[Roguelike]]),1,0)),1,0)</f>
        <v>0</v>
      </c>
      <c r="F179" s="3">
        <f>IF(AND(IF('차트 정리 표'!$K$2 = 표메인[[#This Row],[연령대]], 1, 0),IF(COUNT(표장르정리[[#This Row],[Soulslike]]),1,0)),1,0)</f>
        <v>0</v>
      </c>
      <c r="G179" s="3">
        <f>IF(AND(IF('차트 정리 표'!$K$2 = 표메인[[#This Row],[연령대]], 1, 0),IF(COUNT(표장르정리[[#This Row],[Rhythm]]),1,0)),1,0)</f>
        <v>0</v>
      </c>
      <c r="H179" s="3">
        <f>IF(AND(IF('차트 정리 표'!$K$2 = 표메인[[#This Row],[연령대]], 1, 0),IF(COUNT(표장르정리[[#This Row],[Racing]]),1,0)),1,0)</f>
        <v>0</v>
      </c>
      <c r="I179" s="3">
        <f>IF(AND(IF('차트 정리 표'!$K$2 = 표메인[[#This Row],[연령대]], 1, 0),IF(COUNT(표장르정리[[#This Row],[Sport]]),1,0)),1,0)</f>
        <v>0</v>
      </c>
      <c r="J179" s="3">
        <f>IF(AND(IF('차트 정리 표'!$K$2 = 표메인[[#This Row],[연령대]], 1, 0),IF(COUNT(표장르정리[[#This Row],[Stealth]]),1,0)),1,0)</f>
        <v>0</v>
      </c>
      <c r="K179" s="3">
        <f>IF(AND(IF('차트 정리 표'!$K$2 = 표메인[[#This Row],[연령대]], 1, 0),IF(COUNT(표장르정리[[#This Row],[Strategy]]),1,0)),1,0)</f>
        <v>0</v>
      </c>
      <c r="L179" s="3">
        <f>IF(AND(IF('차트 정리 표'!$K$2 = 표메인[[#This Row],[연령대]], 1, 0),IF(COUNT(표장르정리[[#This Row],[Puzzle]]),1,0)),1,0)</f>
        <v>0</v>
      </c>
      <c r="M179" s="3">
        <f>IF(AND(IF('차트 정리 표'!$K$2 = 표메인[[#This Row],[연령대]], 1, 0),IF(COUNT(표장르정리[[#This Row],[Board]]),1,0)),1,0)</f>
        <v>0</v>
      </c>
      <c r="N179" s="3">
        <f>IF(AND(IF('차트 정리 표'!$K$2 = 표메인[[#This Row],[연령대]], 1, 0),IF(COUNT(표장르정리[[#This Row],[Arcade]]),1,0)),1,0)</f>
        <v>0</v>
      </c>
      <c r="O179" s="3">
        <f>IF(AND(IF('차트 정리 표'!$K$2 = 표메인[[#This Row],[연령대]], 1, 0),IF(COUNT(표장르정리[[#This Row],[Simulation]]),1,0)),1,0)</f>
        <v>0</v>
      </c>
      <c r="P179" s="34">
        <f>IF(AND(IF('차트 정리 표'!$K$19 = 표메인[[#This Row],[연령대]], 1, 0),IF('차트 정리 표'!$J$20=표메인[[#This Row],[타격감
시각적 효과]],1,0)),1,0)</f>
        <v>0</v>
      </c>
      <c r="Q179" s="34">
        <f>IF(AND(IF('차트 정리 표'!$K$19 = 표메인[[#This Row],[연령대]], 1, 0),IF('차트 정리 표'!$J$21=표메인[[#This Row],[타격감
시각적 효과]],1,0)),1,0)</f>
        <v>0</v>
      </c>
      <c r="R179" s="34">
        <f>IF(AND(IF('차트 정리 표'!$K$19 = 표메인[[#This Row],[연령대]], 1, 0),IF('차트 정리 표'!$J$22=표메인[[#This Row],[타격감
시각적 효과]],1,0)),1,0)</f>
        <v>0</v>
      </c>
      <c r="S179" s="34">
        <f>IF(AND(IF('차트 정리 표'!$K$19 = 표메인[[#This Row],[연령대]], 1, 0),IF('차트 정리 표'!$J$23=표메인[[#This Row],[타격감
시각적 효과]],1,0)),1,0)</f>
        <v>0</v>
      </c>
      <c r="T179" s="34">
        <f>IF(AND(IF('차트 정리 표'!$K$25 = 표메인[[#This Row],[연령대]], 1, 0),IF('차트 정리 표'!$J$26=표메인[게임몰입도
청각적 효과],1,0)),1,0)</f>
        <v>0</v>
      </c>
      <c r="U179" s="34">
        <f>IF(AND(IF('차트 정리 표'!$K$25 = 표메인[[#This Row],[연령대]], 1, 0),IF('차트 정리 표'!$J$27=표메인[게임몰입도
청각적 효과],1,0)),1,0)</f>
        <v>0</v>
      </c>
      <c r="V179" s="34">
        <f>IF(AND(IF('차트 정리 표'!$K$25 = 표메인[[#This Row],[연령대]], 1, 0),IF('차트 정리 표'!$J$28=표메인[게임몰입도
청각적 효과],1,0)),1,0)</f>
        <v>0</v>
      </c>
    </row>
    <row r="180" spans="1:22" x14ac:dyDescent="0.3">
      <c r="A180" s="3">
        <f>IF(AND(IF('차트 정리 표'!$K$2 = 표메인[[#This Row],[연령대]], 1, 0),IF(COUNT(표장르정리[[#This Row],[RPG]]),1,0)), 1, 0)</f>
        <v>0</v>
      </c>
      <c r="B180" s="3">
        <f>IF(AND(IF('차트 정리 표'!$K$2 = 표메인[[#This Row],[연령대]], 1, 0),IF(COUNT(표장르정리[[#This Row],[AOS]]),1,0)),1,0)</f>
        <v>0</v>
      </c>
      <c r="C180" s="3">
        <f>IF(AND(IF('차트 정리 표'!$K$2 = 표메인[[#This Row],[연령대]], 1, 0),IF(COUNT(표장르정리[[#This Row],[FPS]]),1,0)),1,0)</f>
        <v>0</v>
      </c>
      <c r="D180" s="3">
        <f>IF(AND(IF('차트 정리 표'!$K$2 = 표메인[[#This Row],[연령대]], 1, 0),IF(COUNT(표장르정리[[#This Row],[CCG]]),1,0)),1,0)</f>
        <v>0</v>
      </c>
      <c r="E180" s="3">
        <f>IF(AND(IF('차트 정리 표'!$K$2 = 표메인[[#This Row],[연령대]], 1, 0),IF(COUNT(표장르정리[[#This Row],[Roguelike]]),1,0)),1,0)</f>
        <v>0</v>
      </c>
      <c r="F180" s="3">
        <f>IF(AND(IF('차트 정리 표'!$K$2 = 표메인[[#This Row],[연령대]], 1, 0),IF(COUNT(표장르정리[[#This Row],[Soulslike]]),1,0)),1,0)</f>
        <v>0</v>
      </c>
      <c r="G180" s="3">
        <f>IF(AND(IF('차트 정리 표'!$K$2 = 표메인[[#This Row],[연령대]], 1, 0),IF(COUNT(표장르정리[[#This Row],[Rhythm]]),1,0)),1,0)</f>
        <v>0</v>
      </c>
      <c r="H180" s="3">
        <f>IF(AND(IF('차트 정리 표'!$K$2 = 표메인[[#This Row],[연령대]], 1, 0),IF(COUNT(표장르정리[[#This Row],[Racing]]),1,0)),1,0)</f>
        <v>0</v>
      </c>
      <c r="I180" s="3">
        <f>IF(AND(IF('차트 정리 표'!$K$2 = 표메인[[#This Row],[연령대]], 1, 0),IF(COUNT(표장르정리[[#This Row],[Sport]]),1,0)),1,0)</f>
        <v>0</v>
      </c>
      <c r="J180" s="3">
        <f>IF(AND(IF('차트 정리 표'!$K$2 = 표메인[[#This Row],[연령대]], 1, 0),IF(COUNT(표장르정리[[#This Row],[Stealth]]),1,0)),1,0)</f>
        <v>0</v>
      </c>
      <c r="K180" s="3">
        <f>IF(AND(IF('차트 정리 표'!$K$2 = 표메인[[#This Row],[연령대]], 1, 0),IF(COUNT(표장르정리[[#This Row],[Strategy]]),1,0)),1,0)</f>
        <v>0</v>
      </c>
      <c r="L180" s="3">
        <f>IF(AND(IF('차트 정리 표'!$K$2 = 표메인[[#This Row],[연령대]], 1, 0),IF(COUNT(표장르정리[[#This Row],[Puzzle]]),1,0)),1,0)</f>
        <v>0</v>
      </c>
      <c r="M180" s="3">
        <f>IF(AND(IF('차트 정리 표'!$K$2 = 표메인[[#This Row],[연령대]], 1, 0),IF(COUNT(표장르정리[[#This Row],[Board]]),1,0)),1,0)</f>
        <v>0</v>
      </c>
      <c r="N180" s="3">
        <f>IF(AND(IF('차트 정리 표'!$K$2 = 표메인[[#This Row],[연령대]], 1, 0),IF(COUNT(표장르정리[[#This Row],[Arcade]]),1,0)),1,0)</f>
        <v>0</v>
      </c>
      <c r="O180" s="3">
        <f>IF(AND(IF('차트 정리 표'!$K$2 = 표메인[[#This Row],[연령대]], 1, 0),IF(COUNT(표장르정리[[#This Row],[Simulation]]),1,0)),1,0)</f>
        <v>0</v>
      </c>
      <c r="P180" s="34">
        <f>IF(AND(IF('차트 정리 표'!$K$19 = 표메인[[#This Row],[연령대]], 1, 0),IF('차트 정리 표'!$J$20=표메인[[#This Row],[타격감
시각적 효과]],1,0)),1,0)</f>
        <v>0</v>
      </c>
      <c r="Q180" s="34">
        <f>IF(AND(IF('차트 정리 표'!$K$19 = 표메인[[#This Row],[연령대]], 1, 0),IF('차트 정리 표'!$J$21=표메인[[#This Row],[타격감
시각적 효과]],1,0)),1,0)</f>
        <v>0</v>
      </c>
      <c r="R180" s="34">
        <f>IF(AND(IF('차트 정리 표'!$K$19 = 표메인[[#This Row],[연령대]], 1, 0),IF('차트 정리 표'!$J$22=표메인[[#This Row],[타격감
시각적 효과]],1,0)),1,0)</f>
        <v>0</v>
      </c>
      <c r="S180" s="34">
        <f>IF(AND(IF('차트 정리 표'!$K$19 = 표메인[[#This Row],[연령대]], 1, 0),IF('차트 정리 표'!$J$23=표메인[[#This Row],[타격감
시각적 효과]],1,0)),1,0)</f>
        <v>0</v>
      </c>
      <c r="T180" s="34">
        <f>IF(AND(IF('차트 정리 표'!$K$25 = 표메인[[#This Row],[연령대]], 1, 0),IF('차트 정리 표'!$J$26=표메인[게임몰입도
청각적 효과],1,0)),1,0)</f>
        <v>0</v>
      </c>
      <c r="U180" s="34">
        <f>IF(AND(IF('차트 정리 표'!$K$25 = 표메인[[#This Row],[연령대]], 1, 0),IF('차트 정리 표'!$J$27=표메인[게임몰입도
청각적 효과],1,0)),1,0)</f>
        <v>0</v>
      </c>
      <c r="V180" s="34">
        <f>IF(AND(IF('차트 정리 표'!$K$25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표'!$K$2 = 표메인[[#This Row],[연령대]], 1, 0),IF(COUNT(표장르정리[[#This Row],[RPG]]),1,0)), 1, 0)</f>
        <v>0</v>
      </c>
      <c r="B181" s="3">
        <f>IF(AND(IF('차트 정리 표'!$K$2 = 표메인[[#This Row],[연령대]], 1, 0),IF(COUNT(표장르정리[[#This Row],[AOS]]),1,0)),1,0)</f>
        <v>0</v>
      </c>
      <c r="C181" s="3">
        <f>IF(AND(IF('차트 정리 표'!$K$2 = 표메인[[#This Row],[연령대]], 1, 0),IF(COUNT(표장르정리[[#This Row],[FPS]]),1,0)),1,0)</f>
        <v>0</v>
      </c>
      <c r="D181" s="3">
        <f>IF(AND(IF('차트 정리 표'!$K$2 = 표메인[[#This Row],[연령대]], 1, 0),IF(COUNT(표장르정리[[#This Row],[CCG]]),1,0)),1,0)</f>
        <v>0</v>
      </c>
      <c r="E181" s="3">
        <f>IF(AND(IF('차트 정리 표'!$K$2 = 표메인[[#This Row],[연령대]], 1, 0),IF(COUNT(표장르정리[[#This Row],[Roguelike]]),1,0)),1,0)</f>
        <v>0</v>
      </c>
      <c r="F181" s="3">
        <f>IF(AND(IF('차트 정리 표'!$K$2 = 표메인[[#This Row],[연령대]], 1, 0),IF(COUNT(표장르정리[[#This Row],[Soulslike]]),1,0)),1,0)</f>
        <v>0</v>
      </c>
      <c r="G181" s="3">
        <f>IF(AND(IF('차트 정리 표'!$K$2 = 표메인[[#This Row],[연령대]], 1, 0),IF(COUNT(표장르정리[[#This Row],[Rhythm]]),1,0)),1,0)</f>
        <v>0</v>
      </c>
      <c r="H181" s="3">
        <f>IF(AND(IF('차트 정리 표'!$K$2 = 표메인[[#This Row],[연령대]], 1, 0),IF(COUNT(표장르정리[[#This Row],[Racing]]),1,0)),1,0)</f>
        <v>0</v>
      </c>
      <c r="I181" s="3">
        <f>IF(AND(IF('차트 정리 표'!$K$2 = 표메인[[#This Row],[연령대]], 1, 0),IF(COUNT(표장르정리[[#This Row],[Sport]]),1,0)),1,0)</f>
        <v>0</v>
      </c>
      <c r="J181" s="3">
        <f>IF(AND(IF('차트 정리 표'!$K$2 = 표메인[[#This Row],[연령대]], 1, 0),IF(COUNT(표장르정리[[#This Row],[Stealth]]),1,0)),1,0)</f>
        <v>0</v>
      </c>
      <c r="K181" s="3">
        <f>IF(AND(IF('차트 정리 표'!$K$2 = 표메인[[#This Row],[연령대]], 1, 0),IF(COUNT(표장르정리[[#This Row],[Strategy]]),1,0)),1,0)</f>
        <v>0</v>
      </c>
      <c r="L181" s="3">
        <f>IF(AND(IF('차트 정리 표'!$K$2 = 표메인[[#This Row],[연령대]], 1, 0),IF(COUNT(표장르정리[[#This Row],[Puzzle]]),1,0)),1,0)</f>
        <v>0</v>
      </c>
      <c r="M181" s="3">
        <f>IF(AND(IF('차트 정리 표'!$K$2 = 표메인[[#This Row],[연령대]], 1, 0),IF(COUNT(표장르정리[[#This Row],[Board]]),1,0)),1,0)</f>
        <v>0</v>
      </c>
      <c r="N181" s="3">
        <f>IF(AND(IF('차트 정리 표'!$K$2 = 표메인[[#This Row],[연령대]], 1, 0),IF(COUNT(표장르정리[[#This Row],[Arcade]]),1,0)),1,0)</f>
        <v>0</v>
      </c>
      <c r="O181" s="3">
        <f>IF(AND(IF('차트 정리 표'!$K$2 = 표메인[[#This Row],[연령대]], 1, 0),IF(COUNT(표장르정리[[#This Row],[Simulation]]),1,0)),1,0)</f>
        <v>0</v>
      </c>
      <c r="P181" s="34">
        <f>IF(AND(IF('차트 정리 표'!$K$19 = 표메인[[#This Row],[연령대]], 1, 0),IF('차트 정리 표'!$J$20=표메인[[#This Row],[타격감
시각적 효과]],1,0)),1,0)</f>
        <v>0</v>
      </c>
      <c r="Q181" s="34">
        <f>IF(AND(IF('차트 정리 표'!$K$19 = 표메인[[#This Row],[연령대]], 1, 0),IF('차트 정리 표'!$J$21=표메인[[#This Row],[타격감
시각적 효과]],1,0)),1,0)</f>
        <v>0</v>
      </c>
      <c r="R181" s="34">
        <f>IF(AND(IF('차트 정리 표'!$K$19 = 표메인[[#This Row],[연령대]], 1, 0),IF('차트 정리 표'!$J$22=표메인[[#This Row],[타격감
시각적 효과]],1,0)),1,0)</f>
        <v>0</v>
      </c>
      <c r="S181" s="34">
        <f>IF(AND(IF('차트 정리 표'!$K$19 = 표메인[[#This Row],[연령대]], 1, 0),IF('차트 정리 표'!$J$23=표메인[[#This Row],[타격감
시각적 효과]],1,0)),1,0)</f>
        <v>0</v>
      </c>
      <c r="T181" s="34">
        <f>IF(AND(IF('차트 정리 표'!$K$25 = 표메인[[#This Row],[연령대]], 1, 0),IF('차트 정리 표'!$J$26=표메인[게임몰입도
청각적 효과],1,0)),1,0)</f>
        <v>0</v>
      </c>
      <c r="U181" s="34">
        <f>IF(AND(IF('차트 정리 표'!$K$25 = 표메인[[#This Row],[연령대]], 1, 0),IF('차트 정리 표'!$J$27=표메인[게임몰입도
청각적 효과],1,0)),1,0)</f>
        <v>0</v>
      </c>
      <c r="V181" s="34">
        <f>IF(AND(IF('차트 정리 표'!$K$25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표'!$K$2 = 표메인[[#This Row],[연령대]], 1, 0),IF(COUNT(표장르정리[[#This Row],[RPG]]),1,0)), 1, 0)</f>
        <v>0</v>
      </c>
      <c r="B182" s="3">
        <f>IF(AND(IF('차트 정리 표'!$K$2 = 표메인[[#This Row],[연령대]], 1, 0),IF(COUNT(표장르정리[[#This Row],[AOS]]),1,0)),1,0)</f>
        <v>0</v>
      </c>
      <c r="C182" s="3">
        <f>IF(AND(IF('차트 정리 표'!$K$2 = 표메인[[#This Row],[연령대]], 1, 0),IF(COUNT(표장르정리[[#This Row],[FPS]]),1,0)),1,0)</f>
        <v>0</v>
      </c>
      <c r="D182" s="3">
        <f>IF(AND(IF('차트 정리 표'!$K$2 = 표메인[[#This Row],[연령대]], 1, 0),IF(COUNT(표장르정리[[#This Row],[CCG]]),1,0)),1,0)</f>
        <v>0</v>
      </c>
      <c r="E182" s="3">
        <f>IF(AND(IF('차트 정리 표'!$K$2 = 표메인[[#This Row],[연령대]], 1, 0),IF(COUNT(표장르정리[[#This Row],[Roguelike]]),1,0)),1,0)</f>
        <v>0</v>
      </c>
      <c r="F182" s="3">
        <f>IF(AND(IF('차트 정리 표'!$K$2 = 표메인[[#This Row],[연령대]], 1, 0),IF(COUNT(표장르정리[[#This Row],[Soulslike]]),1,0)),1,0)</f>
        <v>0</v>
      </c>
      <c r="G182" s="3">
        <f>IF(AND(IF('차트 정리 표'!$K$2 = 표메인[[#This Row],[연령대]], 1, 0),IF(COUNT(표장르정리[[#This Row],[Rhythm]]),1,0)),1,0)</f>
        <v>0</v>
      </c>
      <c r="H182" s="3">
        <f>IF(AND(IF('차트 정리 표'!$K$2 = 표메인[[#This Row],[연령대]], 1, 0),IF(COUNT(표장르정리[[#This Row],[Racing]]),1,0)),1,0)</f>
        <v>0</v>
      </c>
      <c r="I182" s="3">
        <f>IF(AND(IF('차트 정리 표'!$K$2 = 표메인[[#This Row],[연령대]], 1, 0),IF(COUNT(표장르정리[[#This Row],[Sport]]),1,0)),1,0)</f>
        <v>0</v>
      </c>
      <c r="J182" s="3">
        <f>IF(AND(IF('차트 정리 표'!$K$2 = 표메인[[#This Row],[연령대]], 1, 0),IF(COUNT(표장르정리[[#This Row],[Stealth]]),1,0)),1,0)</f>
        <v>0</v>
      </c>
      <c r="K182" s="3">
        <f>IF(AND(IF('차트 정리 표'!$K$2 = 표메인[[#This Row],[연령대]], 1, 0),IF(COUNT(표장르정리[[#This Row],[Strategy]]),1,0)),1,0)</f>
        <v>0</v>
      </c>
      <c r="L182" s="3">
        <f>IF(AND(IF('차트 정리 표'!$K$2 = 표메인[[#This Row],[연령대]], 1, 0),IF(COUNT(표장르정리[[#This Row],[Puzzle]]),1,0)),1,0)</f>
        <v>0</v>
      </c>
      <c r="M182" s="3">
        <f>IF(AND(IF('차트 정리 표'!$K$2 = 표메인[[#This Row],[연령대]], 1, 0),IF(COUNT(표장르정리[[#This Row],[Board]]),1,0)),1,0)</f>
        <v>0</v>
      </c>
      <c r="N182" s="3">
        <f>IF(AND(IF('차트 정리 표'!$K$2 = 표메인[[#This Row],[연령대]], 1, 0),IF(COUNT(표장르정리[[#This Row],[Arcade]]),1,0)),1,0)</f>
        <v>0</v>
      </c>
      <c r="O182" s="3">
        <f>IF(AND(IF('차트 정리 표'!$K$2 = 표메인[[#This Row],[연령대]], 1, 0),IF(COUNT(표장르정리[[#This Row],[Simulation]]),1,0)),1,0)</f>
        <v>0</v>
      </c>
      <c r="P182" s="34">
        <f>IF(AND(IF('차트 정리 표'!$K$19 = 표메인[[#This Row],[연령대]], 1, 0),IF('차트 정리 표'!$J$20=표메인[[#This Row],[타격감
시각적 효과]],1,0)),1,0)</f>
        <v>0</v>
      </c>
      <c r="Q182" s="34">
        <f>IF(AND(IF('차트 정리 표'!$K$19 = 표메인[[#This Row],[연령대]], 1, 0),IF('차트 정리 표'!$J$21=표메인[[#This Row],[타격감
시각적 효과]],1,0)),1,0)</f>
        <v>0</v>
      </c>
      <c r="R182" s="34">
        <f>IF(AND(IF('차트 정리 표'!$K$19 = 표메인[[#This Row],[연령대]], 1, 0),IF('차트 정리 표'!$J$22=표메인[[#This Row],[타격감
시각적 효과]],1,0)),1,0)</f>
        <v>0</v>
      </c>
      <c r="S182" s="34">
        <f>IF(AND(IF('차트 정리 표'!$K$19 = 표메인[[#This Row],[연령대]], 1, 0),IF('차트 정리 표'!$J$23=표메인[[#This Row],[타격감
시각적 효과]],1,0)),1,0)</f>
        <v>0</v>
      </c>
      <c r="T182" s="34">
        <f>IF(AND(IF('차트 정리 표'!$K$25 = 표메인[[#This Row],[연령대]], 1, 0),IF('차트 정리 표'!$J$26=표메인[게임몰입도
청각적 효과],1,0)),1,0)</f>
        <v>0</v>
      </c>
      <c r="U182" s="34">
        <f>IF(AND(IF('차트 정리 표'!$K$25 = 표메인[[#This Row],[연령대]], 1, 0),IF('차트 정리 표'!$J$27=표메인[게임몰입도
청각적 효과],1,0)),1,0)</f>
        <v>0</v>
      </c>
      <c r="V182" s="34">
        <f>IF(AND(IF('차트 정리 표'!$K$25 = 표메인[[#This Row],[연령대]], 1, 0),IF('차트 정리 표'!$J$28=표메인[게임몰입도
청각적 효과],1,0)),1,0)</f>
        <v>0</v>
      </c>
    </row>
    <row r="183" spans="1:22" x14ac:dyDescent="0.3">
      <c r="A183" s="3">
        <f>IF(AND(IF('차트 정리 표'!$K$2 = 표메인[[#This Row],[연령대]], 1, 0),IF(COUNT(표장르정리[[#This Row],[RPG]]),1,0)), 1, 0)</f>
        <v>0</v>
      </c>
      <c r="B183" s="3">
        <f>IF(AND(IF('차트 정리 표'!$K$2 = 표메인[[#This Row],[연령대]], 1, 0),IF(COUNT(표장르정리[[#This Row],[AOS]]),1,0)),1,0)</f>
        <v>0</v>
      </c>
      <c r="C183" s="3">
        <f>IF(AND(IF('차트 정리 표'!$K$2 = 표메인[[#This Row],[연령대]], 1, 0),IF(COUNT(표장르정리[[#This Row],[FPS]]),1,0)),1,0)</f>
        <v>0</v>
      </c>
      <c r="D183" s="3">
        <f>IF(AND(IF('차트 정리 표'!$K$2 = 표메인[[#This Row],[연령대]], 1, 0),IF(COUNT(표장르정리[[#This Row],[CCG]]),1,0)),1,0)</f>
        <v>0</v>
      </c>
      <c r="E183" s="3">
        <f>IF(AND(IF('차트 정리 표'!$K$2 = 표메인[[#This Row],[연령대]], 1, 0),IF(COUNT(표장르정리[[#This Row],[Roguelike]]),1,0)),1,0)</f>
        <v>0</v>
      </c>
      <c r="F183" s="3">
        <f>IF(AND(IF('차트 정리 표'!$K$2 = 표메인[[#This Row],[연령대]], 1, 0),IF(COUNT(표장르정리[[#This Row],[Soulslike]]),1,0)),1,0)</f>
        <v>0</v>
      </c>
      <c r="G183" s="3">
        <f>IF(AND(IF('차트 정리 표'!$K$2 = 표메인[[#This Row],[연령대]], 1, 0),IF(COUNT(표장르정리[[#This Row],[Rhythm]]),1,0)),1,0)</f>
        <v>0</v>
      </c>
      <c r="H183" s="3">
        <f>IF(AND(IF('차트 정리 표'!$K$2 = 표메인[[#This Row],[연령대]], 1, 0),IF(COUNT(표장르정리[[#This Row],[Racing]]),1,0)),1,0)</f>
        <v>0</v>
      </c>
      <c r="I183" s="3">
        <f>IF(AND(IF('차트 정리 표'!$K$2 = 표메인[[#This Row],[연령대]], 1, 0),IF(COUNT(표장르정리[[#This Row],[Sport]]),1,0)),1,0)</f>
        <v>0</v>
      </c>
      <c r="J183" s="3">
        <f>IF(AND(IF('차트 정리 표'!$K$2 = 표메인[[#This Row],[연령대]], 1, 0),IF(COUNT(표장르정리[[#This Row],[Stealth]]),1,0)),1,0)</f>
        <v>0</v>
      </c>
      <c r="K183" s="3">
        <f>IF(AND(IF('차트 정리 표'!$K$2 = 표메인[[#This Row],[연령대]], 1, 0),IF(COUNT(표장르정리[[#This Row],[Strategy]]),1,0)),1,0)</f>
        <v>0</v>
      </c>
      <c r="L183" s="3">
        <f>IF(AND(IF('차트 정리 표'!$K$2 = 표메인[[#This Row],[연령대]], 1, 0),IF(COUNT(표장르정리[[#This Row],[Puzzle]]),1,0)),1,0)</f>
        <v>0</v>
      </c>
      <c r="M183" s="3">
        <f>IF(AND(IF('차트 정리 표'!$K$2 = 표메인[[#This Row],[연령대]], 1, 0),IF(COUNT(표장르정리[[#This Row],[Board]]),1,0)),1,0)</f>
        <v>0</v>
      </c>
      <c r="N183" s="3">
        <f>IF(AND(IF('차트 정리 표'!$K$2 = 표메인[[#This Row],[연령대]], 1, 0),IF(COUNT(표장르정리[[#This Row],[Arcade]]),1,0)),1,0)</f>
        <v>0</v>
      </c>
      <c r="O183" s="3">
        <f>IF(AND(IF('차트 정리 표'!$K$2 = 표메인[[#This Row],[연령대]], 1, 0),IF(COUNT(표장르정리[[#This Row],[Simulation]]),1,0)),1,0)</f>
        <v>0</v>
      </c>
      <c r="P183" s="34">
        <f>IF(AND(IF('차트 정리 표'!$K$19 = 표메인[[#This Row],[연령대]], 1, 0),IF('차트 정리 표'!$J$20=표메인[[#This Row],[타격감
시각적 효과]],1,0)),1,0)</f>
        <v>0</v>
      </c>
      <c r="Q183" s="34">
        <f>IF(AND(IF('차트 정리 표'!$K$19 = 표메인[[#This Row],[연령대]], 1, 0),IF('차트 정리 표'!$J$21=표메인[[#This Row],[타격감
시각적 효과]],1,0)),1,0)</f>
        <v>0</v>
      </c>
      <c r="R183" s="34">
        <f>IF(AND(IF('차트 정리 표'!$K$19 = 표메인[[#This Row],[연령대]], 1, 0),IF('차트 정리 표'!$J$22=표메인[[#This Row],[타격감
시각적 효과]],1,0)),1,0)</f>
        <v>0</v>
      </c>
      <c r="S183" s="34">
        <f>IF(AND(IF('차트 정리 표'!$K$19 = 표메인[[#This Row],[연령대]], 1, 0),IF('차트 정리 표'!$J$23=표메인[[#This Row],[타격감
시각적 효과]],1,0)),1,0)</f>
        <v>0</v>
      </c>
      <c r="T183" s="34">
        <f>IF(AND(IF('차트 정리 표'!$K$25 = 표메인[[#This Row],[연령대]], 1, 0),IF('차트 정리 표'!$J$26=표메인[게임몰입도
청각적 효과],1,0)),1,0)</f>
        <v>0</v>
      </c>
      <c r="U183" s="34">
        <f>IF(AND(IF('차트 정리 표'!$K$25 = 표메인[[#This Row],[연령대]], 1, 0),IF('차트 정리 표'!$J$27=표메인[게임몰입도
청각적 효과],1,0)),1,0)</f>
        <v>0</v>
      </c>
      <c r="V183" s="34">
        <f>IF(AND(IF('차트 정리 표'!$K$25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표'!$K$2 = 표메인[[#This Row],[연령대]], 1, 0),IF(COUNT(표장르정리[[#This Row],[RPG]]),1,0)), 1, 0)</f>
        <v>0</v>
      </c>
      <c r="B184" s="3">
        <f>IF(AND(IF('차트 정리 표'!$K$2 = 표메인[[#This Row],[연령대]], 1, 0),IF(COUNT(표장르정리[[#This Row],[AOS]]),1,0)),1,0)</f>
        <v>0</v>
      </c>
      <c r="C184" s="3">
        <f>IF(AND(IF('차트 정리 표'!$K$2 = 표메인[[#This Row],[연령대]], 1, 0),IF(COUNT(표장르정리[[#This Row],[FPS]]),1,0)),1,0)</f>
        <v>0</v>
      </c>
      <c r="D184" s="3">
        <f>IF(AND(IF('차트 정리 표'!$K$2 = 표메인[[#This Row],[연령대]], 1, 0),IF(COUNT(표장르정리[[#This Row],[CCG]]),1,0)),1,0)</f>
        <v>0</v>
      </c>
      <c r="E184" s="3">
        <f>IF(AND(IF('차트 정리 표'!$K$2 = 표메인[[#This Row],[연령대]], 1, 0),IF(COUNT(표장르정리[[#This Row],[Roguelike]]),1,0)),1,0)</f>
        <v>0</v>
      </c>
      <c r="F184" s="3">
        <f>IF(AND(IF('차트 정리 표'!$K$2 = 표메인[[#This Row],[연령대]], 1, 0),IF(COUNT(표장르정리[[#This Row],[Soulslike]]),1,0)),1,0)</f>
        <v>0</v>
      </c>
      <c r="G184" s="3">
        <f>IF(AND(IF('차트 정리 표'!$K$2 = 표메인[[#This Row],[연령대]], 1, 0),IF(COUNT(표장르정리[[#This Row],[Rhythm]]),1,0)),1,0)</f>
        <v>0</v>
      </c>
      <c r="H184" s="3">
        <f>IF(AND(IF('차트 정리 표'!$K$2 = 표메인[[#This Row],[연령대]], 1, 0),IF(COUNT(표장르정리[[#This Row],[Racing]]),1,0)),1,0)</f>
        <v>0</v>
      </c>
      <c r="I184" s="3">
        <f>IF(AND(IF('차트 정리 표'!$K$2 = 표메인[[#This Row],[연령대]], 1, 0),IF(COUNT(표장르정리[[#This Row],[Sport]]),1,0)),1,0)</f>
        <v>0</v>
      </c>
      <c r="J184" s="3">
        <f>IF(AND(IF('차트 정리 표'!$K$2 = 표메인[[#This Row],[연령대]], 1, 0),IF(COUNT(표장르정리[[#This Row],[Stealth]]),1,0)),1,0)</f>
        <v>0</v>
      </c>
      <c r="K184" s="3">
        <f>IF(AND(IF('차트 정리 표'!$K$2 = 표메인[[#This Row],[연령대]], 1, 0),IF(COUNT(표장르정리[[#This Row],[Strategy]]),1,0)),1,0)</f>
        <v>0</v>
      </c>
      <c r="L184" s="3">
        <f>IF(AND(IF('차트 정리 표'!$K$2 = 표메인[[#This Row],[연령대]], 1, 0),IF(COUNT(표장르정리[[#This Row],[Puzzle]]),1,0)),1,0)</f>
        <v>0</v>
      </c>
      <c r="M184" s="3">
        <f>IF(AND(IF('차트 정리 표'!$K$2 = 표메인[[#This Row],[연령대]], 1, 0),IF(COUNT(표장르정리[[#This Row],[Board]]),1,0)),1,0)</f>
        <v>0</v>
      </c>
      <c r="N184" s="3">
        <f>IF(AND(IF('차트 정리 표'!$K$2 = 표메인[[#This Row],[연령대]], 1, 0),IF(COUNT(표장르정리[[#This Row],[Arcade]]),1,0)),1,0)</f>
        <v>0</v>
      </c>
      <c r="O184" s="3">
        <f>IF(AND(IF('차트 정리 표'!$K$2 = 표메인[[#This Row],[연령대]], 1, 0),IF(COUNT(표장르정리[[#This Row],[Simulation]]),1,0)),1,0)</f>
        <v>0</v>
      </c>
      <c r="P184" s="34">
        <f>IF(AND(IF('차트 정리 표'!$K$19 = 표메인[[#This Row],[연령대]], 1, 0),IF('차트 정리 표'!$J$20=표메인[[#This Row],[타격감
시각적 효과]],1,0)),1,0)</f>
        <v>0</v>
      </c>
      <c r="Q184" s="34">
        <f>IF(AND(IF('차트 정리 표'!$K$19 = 표메인[[#This Row],[연령대]], 1, 0),IF('차트 정리 표'!$J$21=표메인[[#This Row],[타격감
시각적 효과]],1,0)),1,0)</f>
        <v>0</v>
      </c>
      <c r="R184" s="34">
        <f>IF(AND(IF('차트 정리 표'!$K$19 = 표메인[[#This Row],[연령대]], 1, 0),IF('차트 정리 표'!$J$22=표메인[[#This Row],[타격감
시각적 효과]],1,0)),1,0)</f>
        <v>0</v>
      </c>
      <c r="S184" s="34">
        <f>IF(AND(IF('차트 정리 표'!$K$19 = 표메인[[#This Row],[연령대]], 1, 0),IF('차트 정리 표'!$J$23=표메인[[#This Row],[타격감
시각적 효과]],1,0)),1,0)</f>
        <v>0</v>
      </c>
      <c r="T184" s="34">
        <f>IF(AND(IF('차트 정리 표'!$K$25 = 표메인[[#This Row],[연령대]], 1, 0),IF('차트 정리 표'!$J$26=표메인[게임몰입도
청각적 효과],1,0)),1,0)</f>
        <v>0</v>
      </c>
      <c r="U184" s="34">
        <f>IF(AND(IF('차트 정리 표'!$K$25 = 표메인[[#This Row],[연령대]], 1, 0),IF('차트 정리 표'!$J$27=표메인[게임몰입도
청각적 효과],1,0)),1,0)</f>
        <v>0</v>
      </c>
      <c r="V184" s="34">
        <f>IF(AND(IF('차트 정리 표'!$K$25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표'!$K$2 = 표메인[[#This Row],[연령대]], 1, 0),IF(COUNT(표장르정리[[#This Row],[RPG]]),1,0)), 1, 0)</f>
        <v>0</v>
      </c>
      <c r="B185" s="3">
        <f>IF(AND(IF('차트 정리 표'!$K$2 = 표메인[[#This Row],[연령대]], 1, 0),IF(COUNT(표장르정리[[#This Row],[AOS]]),1,0)),1,0)</f>
        <v>0</v>
      </c>
      <c r="C185" s="3">
        <f>IF(AND(IF('차트 정리 표'!$K$2 = 표메인[[#This Row],[연령대]], 1, 0),IF(COUNT(표장르정리[[#This Row],[FPS]]),1,0)),1,0)</f>
        <v>0</v>
      </c>
      <c r="D185" s="3">
        <f>IF(AND(IF('차트 정리 표'!$K$2 = 표메인[[#This Row],[연령대]], 1, 0),IF(COUNT(표장르정리[[#This Row],[CCG]]),1,0)),1,0)</f>
        <v>0</v>
      </c>
      <c r="E185" s="3">
        <f>IF(AND(IF('차트 정리 표'!$K$2 = 표메인[[#This Row],[연령대]], 1, 0),IF(COUNT(표장르정리[[#This Row],[Roguelike]]),1,0)),1,0)</f>
        <v>0</v>
      </c>
      <c r="F185" s="3">
        <f>IF(AND(IF('차트 정리 표'!$K$2 = 표메인[[#This Row],[연령대]], 1, 0),IF(COUNT(표장르정리[[#This Row],[Soulslike]]),1,0)),1,0)</f>
        <v>0</v>
      </c>
      <c r="G185" s="3">
        <f>IF(AND(IF('차트 정리 표'!$K$2 = 표메인[[#This Row],[연령대]], 1, 0),IF(COUNT(표장르정리[[#This Row],[Rhythm]]),1,0)),1,0)</f>
        <v>0</v>
      </c>
      <c r="H185" s="3">
        <f>IF(AND(IF('차트 정리 표'!$K$2 = 표메인[[#This Row],[연령대]], 1, 0),IF(COUNT(표장르정리[[#This Row],[Racing]]),1,0)),1,0)</f>
        <v>0</v>
      </c>
      <c r="I185" s="3">
        <f>IF(AND(IF('차트 정리 표'!$K$2 = 표메인[[#This Row],[연령대]], 1, 0),IF(COUNT(표장르정리[[#This Row],[Sport]]),1,0)),1,0)</f>
        <v>0</v>
      </c>
      <c r="J185" s="3">
        <f>IF(AND(IF('차트 정리 표'!$K$2 = 표메인[[#This Row],[연령대]], 1, 0),IF(COUNT(표장르정리[[#This Row],[Stealth]]),1,0)),1,0)</f>
        <v>0</v>
      </c>
      <c r="K185" s="3">
        <f>IF(AND(IF('차트 정리 표'!$K$2 = 표메인[[#This Row],[연령대]], 1, 0),IF(COUNT(표장르정리[[#This Row],[Strategy]]),1,0)),1,0)</f>
        <v>0</v>
      </c>
      <c r="L185" s="3">
        <f>IF(AND(IF('차트 정리 표'!$K$2 = 표메인[[#This Row],[연령대]], 1, 0),IF(COUNT(표장르정리[[#This Row],[Puzzle]]),1,0)),1,0)</f>
        <v>0</v>
      </c>
      <c r="M185" s="3">
        <f>IF(AND(IF('차트 정리 표'!$K$2 = 표메인[[#This Row],[연령대]], 1, 0),IF(COUNT(표장르정리[[#This Row],[Board]]),1,0)),1,0)</f>
        <v>0</v>
      </c>
      <c r="N185" s="3">
        <f>IF(AND(IF('차트 정리 표'!$K$2 = 표메인[[#This Row],[연령대]], 1, 0),IF(COUNT(표장르정리[[#This Row],[Arcade]]),1,0)),1,0)</f>
        <v>0</v>
      </c>
      <c r="O185" s="3">
        <f>IF(AND(IF('차트 정리 표'!$K$2 = 표메인[[#This Row],[연령대]], 1, 0),IF(COUNT(표장르정리[[#This Row],[Simulation]]),1,0)),1,0)</f>
        <v>0</v>
      </c>
      <c r="P185" s="34">
        <f>IF(AND(IF('차트 정리 표'!$K$19 = 표메인[[#This Row],[연령대]], 1, 0),IF('차트 정리 표'!$J$20=표메인[[#This Row],[타격감
시각적 효과]],1,0)),1,0)</f>
        <v>0</v>
      </c>
      <c r="Q185" s="34">
        <f>IF(AND(IF('차트 정리 표'!$K$19 = 표메인[[#This Row],[연령대]], 1, 0),IF('차트 정리 표'!$J$21=표메인[[#This Row],[타격감
시각적 효과]],1,0)),1,0)</f>
        <v>0</v>
      </c>
      <c r="R185" s="34">
        <f>IF(AND(IF('차트 정리 표'!$K$19 = 표메인[[#This Row],[연령대]], 1, 0),IF('차트 정리 표'!$J$22=표메인[[#This Row],[타격감
시각적 효과]],1,0)),1,0)</f>
        <v>0</v>
      </c>
      <c r="S185" s="34">
        <f>IF(AND(IF('차트 정리 표'!$K$19 = 표메인[[#This Row],[연령대]], 1, 0),IF('차트 정리 표'!$J$23=표메인[[#This Row],[타격감
시각적 효과]],1,0)),1,0)</f>
        <v>0</v>
      </c>
      <c r="T185" s="34">
        <f>IF(AND(IF('차트 정리 표'!$K$25 = 표메인[[#This Row],[연령대]], 1, 0),IF('차트 정리 표'!$J$26=표메인[게임몰입도
청각적 효과],1,0)),1,0)</f>
        <v>0</v>
      </c>
      <c r="U185" s="34">
        <f>IF(AND(IF('차트 정리 표'!$K$25 = 표메인[[#This Row],[연령대]], 1, 0),IF('차트 정리 표'!$J$27=표메인[게임몰입도
청각적 효과],1,0)),1,0)</f>
        <v>0</v>
      </c>
      <c r="V185" s="34">
        <f>IF(AND(IF('차트 정리 표'!$K$25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표'!$K$2 = 표메인[[#This Row],[연령대]], 1, 0),IF(COUNT(표장르정리[[#This Row],[RPG]]),1,0)), 1, 0)</f>
        <v>0</v>
      </c>
      <c r="B186" s="3">
        <f>IF(AND(IF('차트 정리 표'!$K$2 = 표메인[[#This Row],[연령대]], 1, 0),IF(COUNT(표장르정리[[#This Row],[AOS]]),1,0)),1,0)</f>
        <v>0</v>
      </c>
      <c r="C186" s="3">
        <f>IF(AND(IF('차트 정리 표'!$K$2 = 표메인[[#This Row],[연령대]], 1, 0),IF(COUNT(표장르정리[[#This Row],[FPS]]),1,0)),1,0)</f>
        <v>0</v>
      </c>
      <c r="D186" s="3">
        <f>IF(AND(IF('차트 정리 표'!$K$2 = 표메인[[#This Row],[연령대]], 1, 0),IF(COUNT(표장르정리[[#This Row],[CCG]]),1,0)),1,0)</f>
        <v>0</v>
      </c>
      <c r="E186" s="3">
        <f>IF(AND(IF('차트 정리 표'!$K$2 = 표메인[[#This Row],[연령대]], 1, 0),IF(COUNT(표장르정리[[#This Row],[Roguelike]]),1,0)),1,0)</f>
        <v>0</v>
      </c>
      <c r="F186" s="3">
        <f>IF(AND(IF('차트 정리 표'!$K$2 = 표메인[[#This Row],[연령대]], 1, 0),IF(COUNT(표장르정리[[#This Row],[Soulslike]]),1,0)),1,0)</f>
        <v>0</v>
      </c>
      <c r="G186" s="3">
        <f>IF(AND(IF('차트 정리 표'!$K$2 = 표메인[[#This Row],[연령대]], 1, 0),IF(COUNT(표장르정리[[#This Row],[Rhythm]]),1,0)),1,0)</f>
        <v>0</v>
      </c>
      <c r="H186" s="3">
        <f>IF(AND(IF('차트 정리 표'!$K$2 = 표메인[[#This Row],[연령대]], 1, 0),IF(COUNT(표장르정리[[#This Row],[Racing]]),1,0)),1,0)</f>
        <v>0</v>
      </c>
      <c r="I186" s="3">
        <f>IF(AND(IF('차트 정리 표'!$K$2 = 표메인[[#This Row],[연령대]], 1, 0),IF(COUNT(표장르정리[[#This Row],[Sport]]),1,0)),1,0)</f>
        <v>0</v>
      </c>
      <c r="J186" s="3">
        <f>IF(AND(IF('차트 정리 표'!$K$2 = 표메인[[#This Row],[연령대]], 1, 0),IF(COUNT(표장르정리[[#This Row],[Stealth]]),1,0)),1,0)</f>
        <v>0</v>
      </c>
      <c r="K186" s="3">
        <f>IF(AND(IF('차트 정리 표'!$K$2 = 표메인[[#This Row],[연령대]], 1, 0),IF(COUNT(표장르정리[[#This Row],[Strategy]]),1,0)),1,0)</f>
        <v>0</v>
      </c>
      <c r="L186" s="3">
        <f>IF(AND(IF('차트 정리 표'!$K$2 = 표메인[[#This Row],[연령대]], 1, 0),IF(COUNT(표장르정리[[#This Row],[Puzzle]]),1,0)),1,0)</f>
        <v>0</v>
      </c>
      <c r="M186" s="3">
        <f>IF(AND(IF('차트 정리 표'!$K$2 = 표메인[[#This Row],[연령대]], 1, 0),IF(COUNT(표장르정리[[#This Row],[Board]]),1,0)),1,0)</f>
        <v>0</v>
      </c>
      <c r="N186" s="3">
        <f>IF(AND(IF('차트 정리 표'!$K$2 = 표메인[[#This Row],[연령대]], 1, 0),IF(COUNT(표장르정리[[#This Row],[Arcade]]),1,0)),1,0)</f>
        <v>0</v>
      </c>
      <c r="O186" s="3">
        <f>IF(AND(IF('차트 정리 표'!$K$2 = 표메인[[#This Row],[연령대]], 1, 0),IF(COUNT(표장르정리[[#This Row],[Simulation]]),1,0)),1,0)</f>
        <v>0</v>
      </c>
      <c r="P186" s="34">
        <f>IF(AND(IF('차트 정리 표'!$K$19 = 표메인[[#This Row],[연령대]], 1, 0),IF('차트 정리 표'!$J$20=표메인[[#This Row],[타격감
시각적 효과]],1,0)),1,0)</f>
        <v>0</v>
      </c>
      <c r="Q186" s="34">
        <f>IF(AND(IF('차트 정리 표'!$K$19 = 표메인[[#This Row],[연령대]], 1, 0),IF('차트 정리 표'!$J$21=표메인[[#This Row],[타격감
시각적 효과]],1,0)),1,0)</f>
        <v>0</v>
      </c>
      <c r="R186" s="34">
        <f>IF(AND(IF('차트 정리 표'!$K$19 = 표메인[[#This Row],[연령대]], 1, 0),IF('차트 정리 표'!$J$22=표메인[[#This Row],[타격감
시각적 효과]],1,0)),1,0)</f>
        <v>0</v>
      </c>
      <c r="S186" s="34">
        <f>IF(AND(IF('차트 정리 표'!$K$19 = 표메인[[#This Row],[연령대]], 1, 0),IF('차트 정리 표'!$J$23=표메인[[#This Row],[타격감
시각적 효과]],1,0)),1,0)</f>
        <v>0</v>
      </c>
      <c r="T186" s="34">
        <f>IF(AND(IF('차트 정리 표'!$K$25 = 표메인[[#This Row],[연령대]], 1, 0),IF('차트 정리 표'!$J$26=표메인[게임몰입도
청각적 효과],1,0)),1,0)</f>
        <v>0</v>
      </c>
      <c r="U186" s="34">
        <f>IF(AND(IF('차트 정리 표'!$K$25 = 표메인[[#This Row],[연령대]], 1, 0),IF('차트 정리 표'!$J$27=표메인[게임몰입도
청각적 효과],1,0)),1,0)</f>
        <v>0</v>
      </c>
      <c r="V186" s="34">
        <f>IF(AND(IF('차트 정리 표'!$K$25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표'!$K$2 = 표메인[[#This Row],[연령대]], 1, 0),IF(COUNT(표장르정리[[#This Row],[RPG]]),1,0)), 1, 0)</f>
        <v>0</v>
      </c>
      <c r="B187" s="3">
        <f>IF(AND(IF('차트 정리 표'!$K$2 = 표메인[[#This Row],[연령대]], 1, 0),IF(COUNT(표장르정리[[#This Row],[AOS]]),1,0)),1,0)</f>
        <v>0</v>
      </c>
      <c r="C187" s="3">
        <f>IF(AND(IF('차트 정리 표'!$K$2 = 표메인[[#This Row],[연령대]], 1, 0),IF(COUNT(표장르정리[[#This Row],[FPS]]),1,0)),1,0)</f>
        <v>0</v>
      </c>
      <c r="D187" s="3">
        <f>IF(AND(IF('차트 정리 표'!$K$2 = 표메인[[#This Row],[연령대]], 1, 0),IF(COUNT(표장르정리[[#This Row],[CCG]]),1,0)),1,0)</f>
        <v>0</v>
      </c>
      <c r="E187" s="3">
        <f>IF(AND(IF('차트 정리 표'!$K$2 = 표메인[[#This Row],[연령대]], 1, 0),IF(COUNT(표장르정리[[#This Row],[Roguelike]]),1,0)),1,0)</f>
        <v>0</v>
      </c>
      <c r="F187" s="3">
        <f>IF(AND(IF('차트 정리 표'!$K$2 = 표메인[[#This Row],[연령대]], 1, 0),IF(COUNT(표장르정리[[#This Row],[Soulslike]]),1,0)),1,0)</f>
        <v>0</v>
      </c>
      <c r="G187" s="3">
        <f>IF(AND(IF('차트 정리 표'!$K$2 = 표메인[[#This Row],[연령대]], 1, 0),IF(COUNT(표장르정리[[#This Row],[Rhythm]]),1,0)),1,0)</f>
        <v>0</v>
      </c>
      <c r="H187" s="3">
        <f>IF(AND(IF('차트 정리 표'!$K$2 = 표메인[[#This Row],[연령대]], 1, 0),IF(COUNT(표장르정리[[#This Row],[Racing]]),1,0)),1,0)</f>
        <v>0</v>
      </c>
      <c r="I187" s="3">
        <f>IF(AND(IF('차트 정리 표'!$K$2 = 표메인[[#This Row],[연령대]], 1, 0),IF(COUNT(표장르정리[[#This Row],[Sport]]),1,0)),1,0)</f>
        <v>0</v>
      </c>
      <c r="J187" s="3">
        <f>IF(AND(IF('차트 정리 표'!$K$2 = 표메인[[#This Row],[연령대]], 1, 0),IF(COUNT(표장르정리[[#This Row],[Stealth]]),1,0)),1,0)</f>
        <v>0</v>
      </c>
      <c r="K187" s="3">
        <f>IF(AND(IF('차트 정리 표'!$K$2 = 표메인[[#This Row],[연령대]], 1, 0),IF(COUNT(표장르정리[[#This Row],[Strategy]]),1,0)),1,0)</f>
        <v>0</v>
      </c>
      <c r="L187" s="3">
        <f>IF(AND(IF('차트 정리 표'!$K$2 = 표메인[[#This Row],[연령대]], 1, 0),IF(COUNT(표장르정리[[#This Row],[Puzzle]]),1,0)),1,0)</f>
        <v>0</v>
      </c>
      <c r="M187" s="3">
        <f>IF(AND(IF('차트 정리 표'!$K$2 = 표메인[[#This Row],[연령대]], 1, 0),IF(COUNT(표장르정리[[#This Row],[Board]]),1,0)),1,0)</f>
        <v>0</v>
      </c>
      <c r="N187" s="3">
        <f>IF(AND(IF('차트 정리 표'!$K$2 = 표메인[[#This Row],[연령대]], 1, 0),IF(COUNT(표장르정리[[#This Row],[Arcade]]),1,0)),1,0)</f>
        <v>0</v>
      </c>
      <c r="O187" s="3">
        <f>IF(AND(IF('차트 정리 표'!$K$2 = 표메인[[#This Row],[연령대]], 1, 0),IF(COUNT(표장르정리[[#This Row],[Simulation]]),1,0)),1,0)</f>
        <v>0</v>
      </c>
      <c r="P187" s="34">
        <f>IF(AND(IF('차트 정리 표'!$K$19 = 표메인[[#This Row],[연령대]], 1, 0),IF('차트 정리 표'!$J$20=표메인[[#This Row],[타격감
시각적 효과]],1,0)),1,0)</f>
        <v>0</v>
      </c>
      <c r="Q187" s="34">
        <f>IF(AND(IF('차트 정리 표'!$K$19 = 표메인[[#This Row],[연령대]], 1, 0),IF('차트 정리 표'!$J$21=표메인[[#This Row],[타격감
시각적 효과]],1,0)),1,0)</f>
        <v>0</v>
      </c>
      <c r="R187" s="34">
        <f>IF(AND(IF('차트 정리 표'!$K$19 = 표메인[[#This Row],[연령대]], 1, 0),IF('차트 정리 표'!$J$22=표메인[[#This Row],[타격감
시각적 효과]],1,0)),1,0)</f>
        <v>0</v>
      </c>
      <c r="S187" s="34">
        <f>IF(AND(IF('차트 정리 표'!$K$19 = 표메인[[#This Row],[연령대]], 1, 0),IF('차트 정리 표'!$J$23=표메인[[#This Row],[타격감
시각적 효과]],1,0)),1,0)</f>
        <v>0</v>
      </c>
      <c r="T187" s="34">
        <f>IF(AND(IF('차트 정리 표'!$K$25 = 표메인[[#This Row],[연령대]], 1, 0),IF('차트 정리 표'!$J$26=표메인[게임몰입도
청각적 효과],1,0)),1,0)</f>
        <v>0</v>
      </c>
      <c r="U187" s="34">
        <f>IF(AND(IF('차트 정리 표'!$K$25 = 표메인[[#This Row],[연령대]], 1, 0),IF('차트 정리 표'!$J$27=표메인[게임몰입도
청각적 효과],1,0)),1,0)</f>
        <v>0</v>
      </c>
      <c r="V187" s="34">
        <f>IF(AND(IF('차트 정리 표'!$K$25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표'!$K$2 = 표메인[[#This Row],[연령대]], 1, 0),IF(COUNT(표장르정리[[#This Row],[RPG]]),1,0)), 1, 0)</f>
        <v>0</v>
      </c>
      <c r="B188" s="3">
        <f>IF(AND(IF('차트 정리 표'!$K$2 = 표메인[[#This Row],[연령대]], 1, 0),IF(COUNT(표장르정리[[#This Row],[AOS]]),1,0)),1,0)</f>
        <v>0</v>
      </c>
      <c r="C188" s="3">
        <f>IF(AND(IF('차트 정리 표'!$K$2 = 표메인[[#This Row],[연령대]], 1, 0),IF(COUNT(표장르정리[[#This Row],[FPS]]),1,0)),1,0)</f>
        <v>0</v>
      </c>
      <c r="D188" s="3">
        <f>IF(AND(IF('차트 정리 표'!$K$2 = 표메인[[#This Row],[연령대]], 1, 0),IF(COUNT(표장르정리[[#This Row],[CCG]]),1,0)),1,0)</f>
        <v>0</v>
      </c>
      <c r="E188" s="3">
        <f>IF(AND(IF('차트 정리 표'!$K$2 = 표메인[[#This Row],[연령대]], 1, 0),IF(COUNT(표장르정리[[#This Row],[Roguelike]]),1,0)),1,0)</f>
        <v>0</v>
      </c>
      <c r="F188" s="3">
        <f>IF(AND(IF('차트 정리 표'!$K$2 = 표메인[[#This Row],[연령대]], 1, 0),IF(COUNT(표장르정리[[#This Row],[Soulslike]]),1,0)),1,0)</f>
        <v>0</v>
      </c>
      <c r="G188" s="3">
        <f>IF(AND(IF('차트 정리 표'!$K$2 = 표메인[[#This Row],[연령대]], 1, 0),IF(COUNT(표장르정리[[#This Row],[Rhythm]]),1,0)),1,0)</f>
        <v>0</v>
      </c>
      <c r="H188" s="3">
        <f>IF(AND(IF('차트 정리 표'!$K$2 = 표메인[[#This Row],[연령대]], 1, 0),IF(COUNT(표장르정리[[#This Row],[Racing]]),1,0)),1,0)</f>
        <v>0</v>
      </c>
      <c r="I188" s="3">
        <f>IF(AND(IF('차트 정리 표'!$K$2 = 표메인[[#This Row],[연령대]], 1, 0),IF(COUNT(표장르정리[[#This Row],[Sport]]),1,0)),1,0)</f>
        <v>0</v>
      </c>
      <c r="J188" s="3">
        <f>IF(AND(IF('차트 정리 표'!$K$2 = 표메인[[#This Row],[연령대]], 1, 0),IF(COUNT(표장르정리[[#This Row],[Stealth]]),1,0)),1,0)</f>
        <v>0</v>
      </c>
      <c r="K188" s="3">
        <f>IF(AND(IF('차트 정리 표'!$K$2 = 표메인[[#This Row],[연령대]], 1, 0),IF(COUNT(표장르정리[[#This Row],[Strategy]]),1,0)),1,0)</f>
        <v>0</v>
      </c>
      <c r="L188" s="3">
        <f>IF(AND(IF('차트 정리 표'!$K$2 = 표메인[[#This Row],[연령대]], 1, 0),IF(COUNT(표장르정리[[#This Row],[Puzzle]]),1,0)),1,0)</f>
        <v>0</v>
      </c>
      <c r="M188" s="3">
        <f>IF(AND(IF('차트 정리 표'!$K$2 = 표메인[[#This Row],[연령대]], 1, 0),IF(COUNT(표장르정리[[#This Row],[Board]]),1,0)),1,0)</f>
        <v>0</v>
      </c>
      <c r="N188" s="3">
        <f>IF(AND(IF('차트 정리 표'!$K$2 = 표메인[[#This Row],[연령대]], 1, 0),IF(COUNT(표장르정리[[#This Row],[Arcade]]),1,0)),1,0)</f>
        <v>0</v>
      </c>
      <c r="O188" s="3">
        <f>IF(AND(IF('차트 정리 표'!$K$2 = 표메인[[#This Row],[연령대]], 1, 0),IF(COUNT(표장르정리[[#This Row],[Simulation]]),1,0)),1,0)</f>
        <v>0</v>
      </c>
      <c r="P188" s="34">
        <f>IF(AND(IF('차트 정리 표'!$K$19 = 표메인[[#This Row],[연령대]], 1, 0),IF('차트 정리 표'!$J$20=표메인[[#This Row],[타격감
시각적 효과]],1,0)),1,0)</f>
        <v>0</v>
      </c>
      <c r="Q188" s="34">
        <f>IF(AND(IF('차트 정리 표'!$K$19 = 표메인[[#This Row],[연령대]], 1, 0),IF('차트 정리 표'!$J$21=표메인[[#This Row],[타격감
시각적 효과]],1,0)),1,0)</f>
        <v>0</v>
      </c>
      <c r="R188" s="34">
        <f>IF(AND(IF('차트 정리 표'!$K$19 = 표메인[[#This Row],[연령대]], 1, 0),IF('차트 정리 표'!$J$22=표메인[[#This Row],[타격감
시각적 효과]],1,0)),1,0)</f>
        <v>0</v>
      </c>
      <c r="S188" s="34">
        <f>IF(AND(IF('차트 정리 표'!$K$19 = 표메인[[#This Row],[연령대]], 1, 0),IF('차트 정리 표'!$J$23=표메인[[#This Row],[타격감
시각적 효과]],1,0)),1,0)</f>
        <v>0</v>
      </c>
      <c r="T188" s="34">
        <f>IF(AND(IF('차트 정리 표'!$K$25 = 표메인[[#This Row],[연령대]], 1, 0),IF('차트 정리 표'!$J$26=표메인[게임몰입도
청각적 효과],1,0)),1,0)</f>
        <v>0</v>
      </c>
      <c r="U188" s="34">
        <f>IF(AND(IF('차트 정리 표'!$K$25 = 표메인[[#This Row],[연령대]], 1, 0),IF('차트 정리 표'!$J$27=표메인[게임몰입도
청각적 효과],1,0)),1,0)</f>
        <v>0</v>
      </c>
      <c r="V188" s="34">
        <f>IF(AND(IF('차트 정리 표'!$K$25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표'!$K$2 = 표메인[[#This Row],[연령대]], 1, 0),IF(COUNT(표장르정리[[#This Row],[RPG]]),1,0)), 1, 0)</f>
        <v>0</v>
      </c>
      <c r="B189" s="3">
        <f>IF(AND(IF('차트 정리 표'!$K$2 = 표메인[[#This Row],[연령대]], 1, 0),IF(COUNT(표장르정리[[#This Row],[AOS]]),1,0)),1,0)</f>
        <v>0</v>
      </c>
      <c r="C189" s="3">
        <f>IF(AND(IF('차트 정리 표'!$K$2 = 표메인[[#This Row],[연령대]], 1, 0),IF(COUNT(표장르정리[[#This Row],[FPS]]),1,0)),1,0)</f>
        <v>0</v>
      </c>
      <c r="D189" s="3">
        <f>IF(AND(IF('차트 정리 표'!$K$2 = 표메인[[#This Row],[연령대]], 1, 0),IF(COUNT(표장르정리[[#This Row],[CCG]]),1,0)),1,0)</f>
        <v>0</v>
      </c>
      <c r="E189" s="3">
        <f>IF(AND(IF('차트 정리 표'!$K$2 = 표메인[[#This Row],[연령대]], 1, 0),IF(COUNT(표장르정리[[#This Row],[Roguelike]]),1,0)),1,0)</f>
        <v>0</v>
      </c>
      <c r="F189" s="3">
        <f>IF(AND(IF('차트 정리 표'!$K$2 = 표메인[[#This Row],[연령대]], 1, 0),IF(COUNT(표장르정리[[#This Row],[Soulslike]]),1,0)),1,0)</f>
        <v>0</v>
      </c>
      <c r="G189" s="3">
        <f>IF(AND(IF('차트 정리 표'!$K$2 = 표메인[[#This Row],[연령대]], 1, 0),IF(COUNT(표장르정리[[#This Row],[Rhythm]]),1,0)),1,0)</f>
        <v>0</v>
      </c>
      <c r="H189" s="3">
        <f>IF(AND(IF('차트 정리 표'!$K$2 = 표메인[[#This Row],[연령대]], 1, 0),IF(COUNT(표장르정리[[#This Row],[Racing]]),1,0)),1,0)</f>
        <v>0</v>
      </c>
      <c r="I189" s="3">
        <f>IF(AND(IF('차트 정리 표'!$K$2 = 표메인[[#This Row],[연령대]], 1, 0),IF(COUNT(표장르정리[[#This Row],[Sport]]),1,0)),1,0)</f>
        <v>0</v>
      </c>
      <c r="J189" s="3">
        <f>IF(AND(IF('차트 정리 표'!$K$2 = 표메인[[#This Row],[연령대]], 1, 0),IF(COUNT(표장르정리[[#This Row],[Stealth]]),1,0)),1,0)</f>
        <v>0</v>
      </c>
      <c r="K189" s="3">
        <f>IF(AND(IF('차트 정리 표'!$K$2 = 표메인[[#This Row],[연령대]], 1, 0),IF(COUNT(표장르정리[[#This Row],[Strategy]]),1,0)),1,0)</f>
        <v>0</v>
      </c>
      <c r="L189" s="3">
        <f>IF(AND(IF('차트 정리 표'!$K$2 = 표메인[[#This Row],[연령대]], 1, 0),IF(COUNT(표장르정리[[#This Row],[Puzzle]]),1,0)),1,0)</f>
        <v>0</v>
      </c>
      <c r="M189" s="3">
        <f>IF(AND(IF('차트 정리 표'!$K$2 = 표메인[[#This Row],[연령대]], 1, 0),IF(COUNT(표장르정리[[#This Row],[Board]]),1,0)),1,0)</f>
        <v>0</v>
      </c>
      <c r="N189" s="3">
        <f>IF(AND(IF('차트 정리 표'!$K$2 = 표메인[[#This Row],[연령대]], 1, 0),IF(COUNT(표장르정리[[#This Row],[Arcade]]),1,0)),1,0)</f>
        <v>0</v>
      </c>
      <c r="O189" s="3">
        <f>IF(AND(IF('차트 정리 표'!$K$2 = 표메인[[#This Row],[연령대]], 1, 0),IF(COUNT(표장르정리[[#This Row],[Simulation]]),1,0)),1,0)</f>
        <v>0</v>
      </c>
      <c r="P189" s="34">
        <f>IF(AND(IF('차트 정리 표'!$K$19 = 표메인[[#This Row],[연령대]], 1, 0),IF('차트 정리 표'!$J$20=표메인[[#This Row],[타격감
시각적 효과]],1,0)),1,0)</f>
        <v>0</v>
      </c>
      <c r="Q189" s="34">
        <f>IF(AND(IF('차트 정리 표'!$K$19 = 표메인[[#This Row],[연령대]], 1, 0),IF('차트 정리 표'!$J$21=표메인[[#This Row],[타격감
시각적 효과]],1,0)),1,0)</f>
        <v>0</v>
      </c>
      <c r="R189" s="34">
        <f>IF(AND(IF('차트 정리 표'!$K$19 = 표메인[[#This Row],[연령대]], 1, 0),IF('차트 정리 표'!$J$22=표메인[[#This Row],[타격감
시각적 효과]],1,0)),1,0)</f>
        <v>0</v>
      </c>
      <c r="S189" s="34">
        <f>IF(AND(IF('차트 정리 표'!$K$19 = 표메인[[#This Row],[연령대]], 1, 0),IF('차트 정리 표'!$J$23=표메인[[#This Row],[타격감
시각적 효과]],1,0)),1,0)</f>
        <v>0</v>
      </c>
      <c r="T189" s="34">
        <f>IF(AND(IF('차트 정리 표'!$K$25 = 표메인[[#This Row],[연령대]], 1, 0),IF('차트 정리 표'!$J$26=표메인[게임몰입도
청각적 효과],1,0)),1,0)</f>
        <v>0</v>
      </c>
      <c r="U189" s="34">
        <f>IF(AND(IF('차트 정리 표'!$K$25 = 표메인[[#This Row],[연령대]], 1, 0),IF('차트 정리 표'!$J$27=표메인[게임몰입도
청각적 효과],1,0)),1,0)</f>
        <v>0</v>
      </c>
      <c r="V189" s="34">
        <f>IF(AND(IF('차트 정리 표'!$K$25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표'!$K$2 = 표메인[[#This Row],[연령대]], 1, 0),IF(COUNT(표장르정리[[#This Row],[RPG]]),1,0)), 1, 0)</f>
        <v>0</v>
      </c>
      <c r="B190" s="3">
        <f>IF(AND(IF('차트 정리 표'!$K$2 = 표메인[[#This Row],[연령대]], 1, 0),IF(COUNT(표장르정리[[#This Row],[AOS]]),1,0)),1,0)</f>
        <v>0</v>
      </c>
      <c r="C190" s="3">
        <f>IF(AND(IF('차트 정리 표'!$K$2 = 표메인[[#This Row],[연령대]], 1, 0),IF(COUNT(표장르정리[[#This Row],[FPS]]),1,0)),1,0)</f>
        <v>0</v>
      </c>
      <c r="D190" s="3">
        <f>IF(AND(IF('차트 정리 표'!$K$2 = 표메인[[#This Row],[연령대]], 1, 0),IF(COUNT(표장르정리[[#This Row],[CCG]]),1,0)),1,0)</f>
        <v>0</v>
      </c>
      <c r="E190" s="3">
        <f>IF(AND(IF('차트 정리 표'!$K$2 = 표메인[[#This Row],[연령대]], 1, 0),IF(COUNT(표장르정리[[#This Row],[Roguelike]]),1,0)),1,0)</f>
        <v>0</v>
      </c>
      <c r="F190" s="3">
        <f>IF(AND(IF('차트 정리 표'!$K$2 = 표메인[[#This Row],[연령대]], 1, 0),IF(COUNT(표장르정리[[#This Row],[Soulslike]]),1,0)),1,0)</f>
        <v>0</v>
      </c>
      <c r="G190" s="3">
        <f>IF(AND(IF('차트 정리 표'!$K$2 = 표메인[[#This Row],[연령대]], 1, 0),IF(COUNT(표장르정리[[#This Row],[Rhythm]]),1,0)),1,0)</f>
        <v>0</v>
      </c>
      <c r="H190" s="3">
        <f>IF(AND(IF('차트 정리 표'!$K$2 = 표메인[[#This Row],[연령대]], 1, 0),IF(COUNT(표장르정리[[#This Row],[Racing]]),1,0)),1,0)</f>
        <v>0</v>
      </c>
      <c r="I190" s="3">
        <f>IF(AND(IF('차트 정리 표'!$K$2 = 표메인[[#This Row],[연령대]], 1, 0),IF(COUNT(표장르정리[[#This Row],[Sport]]),1,0)),1,0)</f>
        <v>0</v>
      </c>
      <c r="J190" s="3">
        <f>IF(AND(IF('차트 정리 표'!$K$2 = 표메인[[#This Row],[연령대]], 1, 0),IF(COUNT(표장르정리[[#This Row],[Stealth]]),1,0)),1,0)</f>
        <v>0</v>
      </c>
      <c r="K190" s="3">
        <f>IF(AND(IF('차트 정리 표'!$K$2 = 표메인[[#This Row],[연령대]], 1, 0),IF(COUNT(표장르정리[[#This Row],[Strategy]]),1,0)),1,0)</f>
        <v>0</v>
      </c>
      <c r="L190" s="3">
        <f>IF(AND(IF('차트 정리 표'!$K$2 = 표메인[[#This Row],[연령대]], 1, 0),IF(COUNT(표장르정리[[#This Row],[Puzzle]]),1,0)),1,0)</f>
        <v>0</v>
      </c>
      <c r="M190" s="3">
        <f>IF(AND(IF('차트 정리 표'!$K$2 = 표메인[[#This Row],[연령대]], 1, 0),IF(COUNT(표장르정리[[#This Row],[Board]]),1,0)),1,0)</f>
        <v>0</v>
      </c>
      <c r="N190" s="3">
        <f>IF(AND(IF('차트 정리 표'!$K$2 = 표메인[[#This Row],[연령대]], 1, 0),IF(COUNT(표장르정리[[#This Row],[Arcade]]),1,0)),1,0)</f>
        <v>0</v>
      </c>
      <c r="O190" s="3">
        <f>IF(AND(IF('차트 정리 표'!$K$2 = 표메인[[#This Row],[연령대]], 1, 0),IF(COUNT(표장르정리[[#This Row],[Simulation]]),1,0)),1,0)</f>
        <v>0</v>
      </c>
      <c r="P190" s="34">
        <f>IF(AND(IF('차트 정리 표'!$K$19 = 표메인[[#This Row],[연령대]], 1, 0),IF('차트 정리 표'!$J$20=표메인[[#This Row],[타격감
시각적 효과]],1,0)),1,0)</f>
        <v>0</v>
      </c>
      <c r="Q190" s="34">
        <f>IF(AND(IF('차트 정리 표'!$K$19 = 표메인[[#This Row],[연령대]], 1, 0),IF('차트 정리 표'!$J$21=표메인[[#This Row],[타격감
시각적 효과]],1,0)),1,0)</f>
        <v>0</v>
      </c>
      <c r="R190" s="34">
        <f>IF(AND(IF('차트 정리 표'!$K$19 = 표메인[[#This Row],[연령대]], 1, 0),IF('차트 정리 표'!$J$22=표메인[[#This Row],[타격감
시각적 효과]],1,0)),1,0)</f>
        <v>0</v>
      </c>
      <c r="S190" s="34">
        <f>IF(AND(IF('차트 정리 표'!$K$19 = 표메인[[#This Row],[연령대]], 1, 0),IF('차트 정리 표'!$J$23=표메인[[#This Row],[타격감
시각적 효과]],1,0)),1,0)</f>
        <v>0</v>
      </c>
      <c r="T190" s="34">
        <f>IF(AND(IF('차트 정리 표'!$K$25 = 표메인[[#This Row],[연령대]], 1, 0),IF('차트 정리 표'!$J$26=표메인[게임몰입도
청각적 효과],1,0)),1,0)</f>
        <v>0</v>
      </c>
      <c r="U190" s="34">
        <f>IF(AND(IF('차트 정리 표'!$K$25 = 표메인[[#This Row],[연령대]], 1, 0),IF('차트 정리 표'!$J$27=표메인[게임몰입도
청각적 효과],1,0)),1,0)</f>
        <v>0</v>
      </c>
      <c r="V190" s="34">
        <f>IF(AND(IF('차트 정리 표'!$K$25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표'!$K$2 = 표메인[[#This Row],[연령대]], 1, 0),IF(COUNT(표장르정리[[#This Row],[RPG]]),1,0)), 1, 0)</f>
        <v>0</v>
      </c>
      <c r="B191" s="3">
        <f>IF(AND(IF('차트 정리 표'!$K$2 = 표메인[[#This Row],[연령대]], 1, 0),IF(COUNT(표장르정리[[#This Row],[AOS]]),1,0)),1,0)</f>
        <v>0</v>
      </c>
      <c r="C191" s="3">
        <f>IF(AND(IF('차트 정리 표'!$K$2 = 표메인[[#This Row],[연령대]], 1, 0),IF(COUNT(표장르정리[[#This Row],[FPS]]),1,0)),1,0)</f>
        <v>0</v>
      </c>
      <c r="D191" s="3">
        <f>IF(AND(IF('차트 정리 표'!$K$2 = 표메인[[#This Row],[연령대]], 1, 0),IF(COUNT(표장르정리[[#This Row],[CCG]]),1,0)),1,0)</f>
        <v>0</v>
      </c>
      <c r="E191" s="3">
        <f>IF(AND(IF('차트 정리 표'!$K$2 = 표메인[[#This Row],[연령대]], 1, 0),IF(COUNT(표장르정리[[#This Row],[Roguelike]]),1,0)),1,0)</f>
        <v>0</v>
      </c>
      <c r="F191" s="3">
        <f>IF(AND(IF('차트 정리 표'!$K$2 = 표메인[[#This Row],[연령대]], 1, 0),IF(COUNT(표장르정리[[#This Row],[Soulslike]]),1,0)),1,0)</f>
        <v>0</v>
      </c>
      <c r="G191" s="3">
        <f>IF(AND(IF('차트 정리 표'!$K$2 = 표메인[[#This Row],[연령대]], 1, 0),IF(COUNT(표장르정리[[#This Row],[Rhythm]]),1,0)),1,0)</f>
        <v>0</v>
      </c>
      <c r="H191" s="3">
        <f>IF(AND(IF('차트 정리 표'!$K$2 = 표메인[[#This Row],[연령대]], 1, 0),IF(COUNT(표장르정리[[#This Row],[Racing]]),1,0)),1,0)</f>
        <v>0</v>
      </c>
      <c r="I191" s="3">
        <f>IF(AND(IF('차트 정리 표'!$K$2 = 표메인[[#This Row],[연령대]], 1, 0),IF(COUNT(표장르정리[[#This Row],[Sport]]),1,0)),1,0)</f>
        <v>0</v>
      </c>
      <c r="J191" s="3">
        <f>IF(AND(IF('차트 정리 표'!$K$2 = 표메인[[#This Row],[연령대]], 1, 0),IF(COUNT(표장르정리[[#This Row],[Stealth]]),1,0)),1,0)</f>
        <v>0</v>
      </c>
      <c r="K191" s="3">
        <f>IF(AND(IF('차트 정리 표'!$K$2 = 표메인[[#This Row],[연령대]], 1, 0),IF(COUNT(표장르정리[[#This Row],[Strategy]]),1,0)),1,0)</f>
        <v>0</v>
      </c>
      <c r="L191" s="3">
        <f>IF(AND(IF('차트 정리 표'!$K$2 = 표메인[[#This Row],[연령대]], 1, 0),IF(COUNT(표장르정리[[#This Row],[Puzzle]]),1,0)),1,0)</f>
        <v>0</v>
      </c>
      <c r="M191" s="3">
        <f>IF(AND(IF('차트 정리 표'!$K$2 = 표메인[[#This Row],[연령대]], 1, 0),IF(COUNT(표장르정리[[#This Row],[Board]]),1,0)),1,0)</f>
        <v>0</v>
      </c>
      <c r="N191" s="3">
        <f>IF(AND(IF('차트 정리 표'!$K$2 = 표메인[[#This Row],[연령대]], 1, 0),IF(COUNT(표장르정리[[#This Row],[Arcade]]),1,0)),1,0)</f>
        <v>0</v>
      </c>
      <c r="O191" s="3">
        <f>IF(AND(IF('차트 정리 표'!$K$2 = 표메인[[#This Row],[연령대]], 1, 0),IF(COUNT(표장르정리[[#This Row],[Simulation]]),1,0)),1,0)</f>
        <v>0</v>
      </c>
      <c r="P191" s="34">
        <f>IF(AND(IF('차트 정리 표'!$K$19 = 표메인[[#This Row],[연령대]], 1, 0),IF('차트 정리 표'!$J$20=표메인[[#This Row],[타격감
시각적 효과]],1,0)),1,0)</f>
        <v>0</v>
      </c>
      <c r="Q191" s="34">
        <f>IF(AND(IF('차트 정리 표'!$K$19 = 표메인[[#This Row],[연령대]], 1, 0),IF('차트 정리 표'!$J$21=표메인[[#This Row],[타격감
시각적 효과]],1,0)),1,0)</f>
        <v>0</v>
      </c>
      <c r="R191" s="34">
        <f>IF(AND(IF('차트 정리 표'!$K$19 = 표메인[[#This Row],[연령대]], 1, 0),IF('차트 정리 표'!$J$22=표메인[[#This Row],[타격감
시각적 효과]],1,0)),1,0)</f>
        <v>0</v>
      </c>
      <c r="S191" s="34">
        <f>IF(AND(IF('차트 정리 표'!$K$19 = 표메인[[#This Row],[연령대]], 1, 0),IF('차트 정리 표'!$J$23=표메인[[#This Row],[타격감
시각적 효과]],1,0)),1,0)</f>
        <v>0</v>
      </c>
      <c r="T191" s="34">
        <f>IF(AND(IF('차트 정리 표'!$K$25 = 표메인[[#This Row],[연령대]], 1, 0),IF('차트 정리 표'!$J$26=표메인[게임몰입도
청각적 효과],1,0)),1,0)</f>
        <v>0</v>
      </c>
      <c r="U191" s="34">
        <f>IF(AND(IF('차트 정리 표'!$K$25 = 표메인[[#This Row],[연령대]], 1, 0),IF('차트 정리 표'!$J$27=표메인[게임몰입도
청각적 효과],1,0)),1,0)</f>
        <v>0</v>
      </c>
      <c r="V191" s="34">
        <f>IF(AND(IF('차트 정리 표'!$K$25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표'!$K$2 = 표메인[[#This Row],[연령대]], 1, 0),IF(COUNT(표장르정리[[#This Row],[RPG]]),1,0)), 1, 0)</f>
        <v>0</v>
      </c>
      <c r="B192" s="3">
        <f>IF(AND(IF('차트 정리 표'!$K$2 = 표메인[[#This Row],[연령대]], 1, 0),IF(COUNT(표장르정리[[#This Row],[AOS]]),1,0)),1,0)</f>
        <v>0</v>
      </c>
      <c r="C192" s="3">
        <f>IF(AND(IF('차트 정리 표'!$K$2 = 표메인[[#This Row],[연령대]], 1, 0),IF(COUNT(표장르정리[[#This Row],[FPS]]),1,0)),1,0)</f>
        <v>0</v>
      </c>
      <c r="D192" s="3">
        <f>IF(AND(IF('차트 정리 표'!$K$2 = 표메인[[#This Row],[연령대]], 1, 0),IF(COUNT(표장르정리[[#This Row],[CCG]]),1,0)),1,0)</f>
        <v>0</v>
      </c>
      <c r="E192" s="3">
        <f>IF(AND(IF('차트 정리 표'!$K$2 = 표메인[[#This Row],[연령대]], 1, 0),IF(COUNT(표장르정리[[#This Row],[Roguelike]]),1,0)),1,0)</f>
        <v>0</v>
      </c>
      <c r="F192" s="3">
        <f>IF(AND(IF('차트 정리 표'!$K$2 = 표메인[[#This Row],[연령대]], 1, 0),IF(COUNT(표장르정리[[#This Row],[Soulslike]]),1,0)),1,0)</f>
        <v>0</v>
      </c>
      <c r="G192" s="3">
        <f>IF(AND(IF('차트 정리 표'!$K$2 = 표메인[[#This Row],[연령대]], 1, 0),IF(COUNT(표장르정리[[#This Row],[Rhythm]]),1,0)),1,0)</f>
        <v>0</v>
      </c>
      <c r="H192" s="3">
        <f>IF(AND(IF('차트 정리 표'!$K$2 = 표메인[[#This Row],[연령대]], 1, 0),IF(COUNT(표장르정리[[#This Row],[Racing]]),1,0)),1,0)</f>
        <v>0</v>
      </c>
      <c r="I192" s="3">
        <f>IF(AND(IF('차트 정리 표'!$K$2 = 표메인[[#This Row],[연령대]], 1, 0),IF(COUNT(표장르정리[[#This Row],[Sport]]),1,0)),1,0)</f>
        <v>0</v>
      </c>
      <c r="J192" s="3">
        <f>IF(AND(IF('차트 정리 표'!$K$2 = 표메인[[#This Row],[연령대]], 1, 0),IF(COUNT(표장르정리[[#This Row],[Stealth]]),1,0)),1,0)</f>
        <v>0</v>
      </c>
      <c r="K192" s="3">
        <f>IF(AND(IF('차트 정리 표'!$K$2 = 표메인[[#This Row],[연령대]], 1, 0),IF(COUNT(표장르정리[[#This Row],[Strategy]]),1,0)),1,0)</f>
        <v>0</v>
      </c>
      <c r="L192" s="3">
        <f>IF(AND(IF('차트 정리 표'!$K$2 = 표메인[[#This Row],[연령대]], 1, 0),IF(COUNT(표장르정리[[#This Row],[Puzzle]]),1,0)),1,0)</f>
        <v>0</v>
      </c>
      <c r="M192" s="3">
        <f>IF(AND(IF('차트 정리 표'!$K$2 = 표메인[[#This Row],[연령대]], 1, 0),IF(COUNT(표장르정리[[#This Row],[Board]]),1,0)),1,0)</f>
        <v>0</v>
      </c>
      <c r="N192" s="3">
        <f>IF(AND(IF('차트 정리 표'!$K$2 = 표메인[[#This Row],[연령대]], 1, 0),IF(COUNT(표장르정리[[#This Row],[Arcade]]),1,0)),1,0)</f>
        <v>0</v>
      </c>
      <c r="O192" s="3">
        <f>IF(AND(IF('차트 정리 표'!$K$2 = 표메인[[#This Row],[연령대]], 1, 0),IF(COUNT(표장르정리[[#This Row],[Simulation]]),1,0)),1,0)</f>
        <v>0</v>
      </c>
      <c r="P192" s="34">
        <f>IF(AND(IF('차트 정리 표'!$K$19 = 표메인[[#This Row],[연령대]], 1, 0),IF('차트 정리 표'!$J$20=표메인[[#This Row],[타격감
시각적 효과]],1,0)),1,0)</f>
        <v>0</v>
      </c>
      <c r="Q192" s="34">
        <f>IF(AND(IF('차트 정리 표'!$K$19 = 표메인[[#This Row],[연령대]], 1, 0),IF('차트 정리 표'!$J$21=표메인[[#This Row],[타격감
시각적 효과]],1,0)),1,0)</f>
        <v>0</v>
      </c>
      <c r="R192" s="34">
        <f>IF(AND(IF('차트 정리 표'!$K$19 = 표메인[[#This Row],[연령대]], 1, 0),IF('차트 정리 표'!$J$22=표메인[[#This Row],[타격감
시각적 효과]],1,0)),1,0)</f>
        <v>0</v>
      </c>
      <c r="S192" s="34">
        <f>IF(AND(IF('차트 정리 표'!$K$19 = 표메인[[#This Row],[연령대]], 1, 0),IF('차트 정리 표'!$J$23=표메인[[#This Row],[타격감
시각적 효과]],1,0)),1,0)</f>
        <v>0</v>
      </c>
      <c r="T192" s="34">
        <f>IF(AND(IF('차트 정리 표'!$K$25 = 표메인[[#This Row],[연령대]], 1, 0),IF('차트 정리 표'!$J$26=표메인[게임몰입도
청각적 효과],1,0)),1,0)</f>
        <v>0</v>
      </c>
      <c r="U192" s="34">
        <f>IF(AND(IF('차트 정리 표'!$K$25 = 표메인[[#This Row],[연령대]], 1, 0),IF('차트 정리 표'!$J$27=표메인[게임몰입도
청각적 효과],1,0)),1,0)</f>
        <v>0</v>
      </c>
      <c r="V192" s="34">
        <f>IF(AND(IF('차트 정리 표'!$K$25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표'!$K$2 = 표메인[[#This Row],[연령대]], 1, 0),IF(COUNT(표장르정리[[#This Row],[RPG]]),1,0)), 1, 0)</f>
        <v>0</v>
      </c>
      <c r="B193" s="3">
        <f>IF(AND(IF('차트 정리 표'!$K$2 = 표메인[[#This Row],[연령대]], 1, 0),IF(COUNT(표장르정리[[#This Row],[AOS]]),1,0)),1,0)</f>
        <v>0</v>
      </c>
      <c r="C193" s="3">
        <f>IF(AND(IF('차트 정리 표'!$K$2 = 표메인[[#This Row],[연령대]], 1, 0),IF(COUNT(표장르정리[[#This Row],[FPS]]),1,0)),1,0)</f>
        <v>0</v>
      </c>
      <c r="D193" s="3">
        <f>IF(AND(IF('차트 정리 표'!$K$2 = 표메인[[#This Row],[연령대]], 1, 0),IF(COUNT(표장르정리[[#This Row],[CCG]]),1,0)),1,0)</f>
        <v>0</v>
      </c>
      <c r="E193" s="3">
        <f>IF(AND(IF('차트 정리 표'!$K$2 = 표메인[[#This Row],[연령대]], 1, 0),IF(COUNT(표장르정리[[#This Row],[Roguelike]]),1,0)),1,0)</f>
        <v>0</v>
      </c>
      <c r="F193" s="3">
        <f>IF(AND(IF('차트 정리 표'!$K$2 = 표메인[[#This Row],[연령대]], 1, 0),IF(COUNT(표장르정리[[#This Row],[Soulslike]]),1,0)),1,0)</f>
        <v>0</v>
      </c>
      <c r="G193" s="3">
        <f>IF(AND(IF('차트 정리 표'!$K$2 = 표메인[[#This Row],[연령대]], 1, 0),IF(COUNT(표장르정리[[#This Row],[Rhythm]]),1,0)),1,0)</f>
        <v>0</v>
      </c>
      <c r="H193" s="3">
        <f>IF(AND(IF('차트 정리 표'!$K$2 = 표메인[[#This Row],[연령대]], 1, 0),IF(COUNT(표장르정리[[#This Row],[Racing]]),1,0)),1,0)</f>
        <v>0</v>
      </c>
      <c r="I193" s="3">
        <f>IF(AND(IF('차트 정리 표'!$K$2 = 표메인[[#This Row],[연령대]], 1, 0),IF(COUNT(표장르정리[[#This Row],[Sport]]),1,0)),1,0)</f>
        <v>0</v>
      </c>
      <c r="J193" s="3">
        <f>IF(AND(IF('차트 정리 표'!$K$2 = 표메인[[#This Row],[연령대]], 1, 0),IF(COUNT(표장르정리[[#This Row],[Stealth]]),1,0)),1,0)</f>
        <v>0</v>
      </c>
      <c r="K193" s="3">
        <f>IF(AND(IF('차트 정리 표'!$K$2 = 표메인[[#This Row],[연령대]], 1, 0),IF(COUNT(표장르정리[[#This Row],[Strategy]]),1,0)),1,0)</f>
        <v>0</v>
      </c>
      <c r="L193" s="3">
        <f>IF(AND(IF('차트 정리 표'!$K$2 = 표메인[[#This Row],[연령대]], 1, 0),IF(COUNT(표장르정리[[#This Row],[Puzzle]]),1,0)),1,0)</f>
        <v>0</v>
      </c>
      <c r="M193" s="3">
        <f>IF(AND(IF('차트 정리 표'!$K$2 = 표메인[[#This Row],[연령대]], 1, 0),IF(COUNT(표장르정리[[#This Row],[Board]]),1,0)),1,0)</f>
        <v>0</v>
      </c>
      <c r="N193" s="3">
        <f>IF(AND(IF('차트 정리 표'!$K$2 = 표메인[[#This Row],[연령대]], 1, 0),IF(COUNT(표장르정리[[#This Row],[Arcade]]),1,0)),1,0)</f>
        <v>0</v>
      </c>
      <c r="O193" s="3">
        <f>IF(AND(IF('차트 정리 표'!$K$2 = 표메인[[#This Row],[연령대]], 1, 0),IF(COUNT(표장르정리[[#This Row],[Simulation]]),1,0)),1,0)</f>
        <v>0</v>
      </c>
      <c r="P193" s="34">
        <f>IF(AND(IF('차트 정리 표'!$K$19 = 표메인[[#This Row],[연령대]], 1, 0),IF('차트 정리 표'!$J$20=표메인[[#This Row],[타격감
시각적 효과]],1,0)),1,0)</f>
        <v>0</v>
      </c>
      <c r="Q193" s="34">
        <f>IF(AND(IF('차트 정리 표'!$K$19 = 표메인[[#This Row],[연령대]], 1, 0),IF('차트 정리 표'!$J$21=표메인[[#This Row],[타격감
시각적 효과]],1,0)),1,0)</f>
        <v>0</v>
      </c>
      <c r="R193" s="34">
        <f>IF(AND(IF('차트 정리 표'!$K$19 = 표메인[[#This Row],[연령대]], 1, 0),IF('차트 정리 표'!$J$22=표메인[[#This Row],[타격감
시각적 효과]],1,0)),1,0)</f>
        <v>0</v>
      </c>
      <c r="S193" s="34">
        <f>IF(AND(IF('차트 정리 표'!$K$19 = 표메인[[#This Row],[연령대]], 1, 0),IF('차트 정리 표'!$J$23=표메인[[#This Row],[타격감
시각적 효과]],1,0)),1,0)</f>
        <v>0</v>
      </c>
      <c r="T193" s="34">
        <f>IF(AND(IF('차트 정리 표'!$K$25 = 표메인[[#This Row],[연령대]], 1, 0),IF('차트 정리 표'!$J$26=표메인[게임몰입도
청각적 효과],1,0)),1,0)</f>
        <v>0</v>
      </c>
      <c r="U193" s="34">
        <f>IF(AND(IF('차트 정리 표'!$K$25 = 표메인[[#This Row],[연령대]], 1, 0),IF('차트 정리 표'!$J$27=표메인[게임몰입도
청각적 효과],1,0)),1,0)</f>
        <v>0</v>
      </c>
      <c r="V193" s="34">
        <f>IF(AND(IF('차트 정리 표'!$K$25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표'!$K$2 = 표메인[[#This Row],[연령대]], 1, 0),IF(COUNT(표장르정리[[#This Row],[RPG]]),1,0)), 1, 0)</f>
        <v>0</v>
      </c>
      <c r="B194" s="3">
        <f>IF(AND(IF('차트 정리 표'!$K$2 = 표메인[[#This Row],[연령대]], 1, 0),IF(COUNT(표장르정리[[#This Row],[AOS]]),1,0)),1,0)</f>
        <v>0</v>
      </c>
      <c r="C194" s="3">
        <f>IF(AND(IF('차트 정리 표'!$K$2 = 표메인[[#This Row],[연령대]], 1, 0),IF(COUNT(표장르정리[[#This Row],[FPS]]),1,0)),1,0)</f>
        <v>0</v>
      </c>
      <c r="D194" s="3">
        <f>IF(AND(IF('차트 정리 표'!$K$2 = 표메인[[#This Row],[연령대]], 1, 0),IF(COUNT(표장르정리[[#This Row],[CCG]]),1,0)),1,0)</f>
        <v>0</v>
      </c>
      <c r="E194" s="3">
        <f>IF(AND(IF('차트 정리 표'!$K$2 = 표메인[[#This Row],[연령대]], 1, 0),IF(COUNT(표장르정리[[#This Row],[Roguelike]]),1,0)),1,0)</f>
        <v>0</v>
      </c>
      <c r="F194" s="3">
        <f>IF(AND(IF('차트 정리 표'!$K$2 = 표메인[[#This Row],[연령대]], 1, 0),IF(COUNT(표장르정리[[#This Row],[Soulslike]]),1,0)),1,0)</f>
        <v>0</v>
      </c>
      <c r="G194" s="3">
        <f>IF(AND(IF('차트 정리 표'!$K$2 = 표메인[[#This Row],[연령대]], 1, 0),IF(COUNT(표장르정리[[#This Row],[Rhythm]]),1,0)),1,0)</f>
        <v>0</v>
      </c>
      <c r="H194" s="3">
        <f>IF(AND(IF('차트 정리 표'!$K$2 = 표메인[[#This Row],[연령대]], 1, 0),IF(COUNT(표장르정리[[#This Row],[Racing]]),1,0)),1,0)</f>
        <v>0</v>
      </c>
      <c r="I194" s="3">
        <f>IF(AND(IF('차트 정리 표'!$K$2 = 표메인[[#This Row],[연령대]], 1, 0),IF(COUNT(표장르정리[[#This Row],[Sport]]),1,0)),1,0)</f>
        <v>0</v>
      </c>
      <c r="J194" s="3">
        <f>IF(AND(IF('차트 정리 표'!$K$2 = 표메인[[#This Row],[연령대]], 1, 0),IF(COUNT(표장르정리[[#This Row],[Stealth]]),1,0)),1,0)</f>
        <v>0</v>
      </c>
      <c r="K194" s="3">
        <f>IF(AND(IF('차트 정리 표'!$K$2 = 표메인[[#This Row],[연령대]], 1, 0),IF(COUNT(표장르정리[[#This Row],[Strategy]]),1,0)),1,0)</f>
        <v>0</v>
      </c>
      <c r="L194" s="3">
        <f>IF(AND(IF('차트 정리 표'!$K$2 = 표메인[[#This Row],[연령대]], 1, 0),IF(COUNT(표장르정리[[#This Row],[Puzzle]]),1,0)),1,0)</f>
        <v>0</v>
      </c>
      <c r="M194" s="3">
        <f>IF(AND(IF('차트 정리 표'!$K$2 = 표메인[[#This Row],[연령대]], 1, 0),IF(COUNT(표장르정리[[#This Row],[Board]]),1,0)),1,0)</f>
        <v>0</v>
      </c>
      <c r="N194" s="3">
        <f>IF(AND(IF('차트 정리 표'!$K$2 = 표메인[[#This Row],[연령대]], 1, 0),IF(COUNT(표장르정리[[#This Row],[Arcade]]),1,0)),1,0)</f>
        <v>0</v>
      </c>
      <c r="O194" s="3">
        <f>IF(AND(IF('차트 정리 표'!$K$2 = 표메인[[#This Row],[연령대]], 1, 0),IF(COUNT(표장르정리[[#This Row],[Simulation]]),1,0)),1,0)</f>
        <v>0</v>
      </c>
      <c r="P194" s="34">
        <f>IF(AND(IF('차트 정리 표'!$K$19 = 표메인[[#This Row],[연령대]], 1, 0),IF('차트 정리 표'!$J$20=표메인[[#This Row],[타격감
시각적 효과]],1,0)),1,0)</f>
        <v>0</v>
      </c>
      <c r="Q194" s="34">
        <f>IF(AND(IF('차트 정리 표'!$K$19 = 표메인[[#This Row],[연령대]], 1, 0),IF('차트 정리 표'!$J$21=표메인[[#This Row],[타격감
시각적 효과]],1,0)),1,0)</f>
        <v>0</v>
      </c>
      <c r="R194" s="34">
        <f>IF(AND(IF('차트 정리 표'!$K$19 = 표메인[[#This Row],[연령대]], 1, 0),IF('차트 정리 표'!$J$22=표메인[[#This Row],[타격감
시각적 효과]],1,0)),1,0)</f>
        <v>0</v>
      </c>
      <c r="S194" s="34">
        <f>IF(AND(IF('차트 정리 표'!$K$19 = 표메인[[#This Row],[연령대]], 1, 0),IF('차트 정리 표'!$J$23=표메인[[#This Row],[타격감
시각적 효과]],1,0)),1,0)</f>
        <v>0</v>
      </c>
      <c r="T194" s="34">
        <f>IF(AND(IF('차트 정리 표'!$K$25 = 표메인[[#This Row],[연령대]], 1, 0),IF('차트 정리 표'!$J$26=표메인[게임몰입도
청각적 효과],1,0)),1,0)</f>
        <v>0</v>
      </c>
      <c r="U194" s="34">
        <f>IF(AND(IF('차트 정리 표'!$K$25 = 표메인[[#This Row],[연령대]], 1, 0),IF('차트 정리 표'!$J$27=표메인[게임몰입도
청각적 효과],1,0)),1,0)</f>
        <v>0</v>
      </c>
      <c r="V194" s="34">
        <f>IF(AND(IF('차트 정리 표'!$K$25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표'!$K$2 = 표메인[[#This Row],[연령대]], 1, 0),IF(COUNT(표장르정리[[#This Row],[RPG]]),1,0)), 1, 0)</f>
        <v>0</v>
      </c>
      <c r="B195" s="3">
        <f>IF(AND(IF('차트 정리 표'!$K$2 = 표메인[[#This Row],[연령대]], 1, 0),IF(COUNT(표장르정리[[#This Row],[AOS]]),1,0)),1,0)</f>
        <v>0</v>
      </c>
      <c r="C195" s="3">
        <f>IF(AND(IF('차트 정리 표'!$K$2 = 표메인[[#This Row],[연령대]], 1, 0),IF(COUNT(표장르정리[[#This Row],[FPS]]),1,0)),1,0)</f>
        <v>0</v>
      </c>
      <c r="D195" s="3">
        <f>IF(AND(IF('차트 정리 표'!$K$2 = 표메인[[#This Row],[연령대]], 1, 0),IF(COUNT(표장르정리[[#This Row],[CCG]]),1,0)),1,0)</f>
        <v>0</v>
      </c>
      <c r="E195" s="3">
        <f>IF(AND(IF('차트 정리 표'!$K$2 = 표메인[[#This Row],[연령대]], 1, 0),IF(COUNT(표장르정리[[#This Row],[Roguelike]]),1,0)),1,0)</f>
        <v>0</v>
      </c>
      <c r="F195" s="3">
        <f>IF(AND(IF('차트 정리 표'!$K$2 = 표메인[[#This Row],[연령대]], 1, 0),IF(COUNT(표장르정리[[#This Row],[Soulslike]]),1,0)),1,0)</f>
        <v>0</v>
      </c>
      <c r="G195" s="3">
        <f>IF(AND(IF('차트 정리 표'!$K$2 = 표메인[[#This Row],[연령대]], 1, 0),IF(COUNT(표장르정리[[#This Row],[Rhythm]]),1,0)),1,0)</f>
        <v>0</v>
      </c>
      <c r="H195" s="3">
        <f>IF(AND(IF('차트 정리 표'!$K$2 = 표메인[[#This Row],[연령대]], 1, 0),IF(COUNT(표장르정리[[#This Row],[Racing]]),1,0)),1,0)</f>
        <v>0</v>
      </c>
      <c r="I195" s="3">
        <f>IF(AND(IF('차트 정리 표'!$K$2 = 표메인[[#This Row],[연령대]], 1, 0),IF(COUNT(표장르정리[[#This Row],[Sport]]),1,0)),1,0)</f>
        <v>0</v>
      </c>
      <c r="J195" s="3">
        <f>IF(AND(IF('차트 정리 표'!$K$2 = 표메인[[#This Row],[연령대]], 1, 0),IF(COUNT(표장르정리[[#This Row],[Stealth]]),1,0)),1,0)</f>
        <v>0</v>
      </c>
      <c r="K195" s="3">
        <f>IF(AND(IF('차트 정리 표'!$K$2 = 표메인[[#This Row],[연령대]], 1, 0),IF(COUNT(표장르정리[[#This Row],[Strategy]]),1,0)),1,0)</f>
        <v>0</v>
      </c>
      <c r="L195" s="3">
        <f>IF(AND(IF('차트 정리 표'!$K$2 = 표메인[[#This Row],[연령대]], 1, 0),IF(COUNT(표장르정리[[#This Row],[Puzzle]]),1,0)),1,0)</f>
        <v>0</v>
      </c>
      <c r="M195" s="3">
        <f>IF(AND(IF('차트 정리 표'!$K$2 = 표메인[[#This Row],[연령대]], 1, 0),IF(COUNT(표장르정리[[#This Row],[Board]]),1,0)),1,0)</f>
        <v>0</v>
      </c>
      <c r="N195" s="3">
        <f>IF(AND(IF('차트 정리 표'!$K$2 = 표메인[[#This Row],[연령대]], 1, 0),IF(COUNT(표장르정리[[#This Row],[Arcade]]),1,0)),1,0)</f>
        <v>0</v>
      </c>
      <c r="O195" s="3">
        <f>IF(AND(IF('차트 정리 표'!$K$2 = 표메인[[#This Row],[연령대]], 1, 0),IF(COUNT(표장르정리[[#This Row],[Simulation]]),1,0)),1,0)</f>
        <v>0</v>
      </c>
      <c r="P195" s="34">
        <f>IF(AND(IF('차트 정리 표'!$K$19 = 표메인[[#This Row],[연령대]], 1, 0),IF('차트 정리 표'!$J$20=표메인[[#This Row],[타격감
시각적 효과]],1,0)),1,0)</f>
        <v>0</v>
      </c>
      <c r="Q195" s="34">
        <f>IF(AND(IF('차트 정리 표'!$K$19 = 표메인[[#This Row],[연령대]], 1, 0),IF('차트 정리 표'!$J$21=표메인[[#This Row],[타격감
시각적 효과]],1,0)),1,0)</f>
        <v>0</v>
      </c>
      <c r="R195" s="34">
        <f>IF(AND(IF('차트 정리 표'!$K$19 = 표메인[[#This Row],[연령대]], 1, 0),IF('차트 정리 표'!$J$22=표메인[[#This Row],[타격감
시각적 효과]],1,0)),1,0)</f>
        <v>0</v>
      </c>
      <c r="S195" s="34">
        <f>IF(AND(IF('차트 정리 표'!$K$19 = 표메인[[#This Row],[연령대]], 1, 0),IF('차트 정리 표'!$J$23=표메인[[#This Row],[타격감
시각적 효과]],1,0)),1,0)</f>
        <v>0</v>
      </c>
      <c r="T195" s="34">
        <f>IF(AND(IF('차트 정리 표'!$K$25 = 표메인[[#This Row],[연령대]], 1, 0),IF('차트 정리 표'!$J$26=표메인[게임몰입도
청각적 효과],1,0)),1,0)</f>
        <v>0</v>
      </c>
      <c r="U195" s="34">
        <f>IF(AND(IF('차트 정리 표'!$K$25 = 표메인[[#This Row],[연령대]], 1, 0),IF('차트 정리 표'!$J$27=표메인[게임몰입도
청각적 효과],1,0)),1,0)</f>
        <v>0</v>
      </c>
      <c r="V195" s="34">
        <f>IF(AND(IF('차트 정리 표'!$K$25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표'!$K$2 = 표메인[[#This Row],[연령대]], 1, 0),IF(COUNT(표장르정리[[#This Row],[RPG]]),1,0)), 1, 0)</f>
        <v>0</v>
      </c>
      <c r="B196" s="3">
        <f>IF(AND(IF('차트 정리 표'!$K$2 = 표메인[[#This Row],[연령대]], 1, 0),IF(COUNT(표장르정리[[#This Row],[AOS]]),1,0)),1,0)</f>
        <v>0</v>
      </c>
      <c r="C196" s="3">
        <f>IF(AND(IF('차트 정리 표'!$K$2 = 표메인[[#This Row],[연령대]], 1, 0),IF(COUNT(표장르정리[[#This Row],[FPS]]),1,0)),1,0)</f>
        <v>0</v>
      </c>
      <c r="D196" s="3">
        <f>IF(AND(IF('차트 정리 표'!$K$2 = 표메인[[#This Row],[연령대]], 1, 0),IF(COUNT(표장르정리[[#This Row],[CCG]]),1,0)),1,0)</f>
        <v>0</v>
      </c>
      <c r="E196" s="3">
        <f>IF(AND(IF('차트 정리 표'!$K$2 = 표메인[[#This Row],[연령대]], 1, 0),IF(COUNT(표장르정리[[#This Row],[Roguelike]]),1,0)),1,0)</f>
        <v>0</v>
      </c>
      <c r="F196" s="3">
        <f>IF(AND(IF('차트 정리 표'!$K$2 = 표메인[[#This Row],[연령대]], 1, 0),IF(COUNT(표장르정리[[#This Row],[Soulslike]]),1,0)),1,0)</f>
        <v>0</v>
      </c>
      <c r="G196" s="3">
        <f>IF(AND(IF('차트 정리 표'!$K$2 = 표메인[[#This Row],[연령대]], 1, 0),IF(COUNT(표장르정리[[#This Row],[Rhythm]]),1,0)),1,0)</f>
        <v>0</v>
      </c>
      <c r="H196" s="3">
        <f>IF(AND(IF('차트 정리 표'!$K$2 = 표메인[[#This Row],[연령대]], 1, 0),IF(COUNT(표장르정리[[#This Row],[Racing]]),1,0)),1,0)</f>
        <v>0</v>
      </c>
      <c r="I196" s="3">
        <f>IF(AND(IF('차트 정리 표'!$K$2 = 표메인[[#This Row],[연령대]], 1, 0),IF(COUNT(표장르정리[[#This Row],[Sport]]),1,0)),1,0)</f>
        <v>0</v>
      </c>
      <c r="J196" s="3">
        <f>IF(AND(IF('차트 정리 표'!$K$2 = 표메인[[#This Row],[연령대]], 1, 0),IF(COUNT(표장르정리[[#This Row],[Stealth]]),1,0)),1,0)</f>
        <v>0</v>
      </c>
      <c r="K196" s="3">
        <f>IF(AND(IF('차트 정리 표'!$K$2 = 표메인[[#This Row],[연령대]], 1, 0),IF(COUNT(표장르정리[[#This Row],[Strategy]]),1,0)),1,0)</f>
        <v>0</v>
      </c>
      <c r="L196" s="3">
        <f>IF(AND(IF('차트 정리 표'!$K$2 = 표메인[[#This Row],[연령대]], 1, 0),IF(COUNT(표장르정리[[#This Row],[Puzzle]]),1,0)),1,0)</f>
        <v>0</v>
      </c>
      <c r="M196" s="3">
        <f>IF(AND(IF('차트 정리 표'!$K$2 = 표메인[[#This Row],[연령대]], 1, 0),IF(COUNT(표장르정리[[#This Row],[Board]]),1,0)),1,0)</f>
        <v>0</v>
      </c>
      <c r="N196" s="3">
        <f>IF(AND(IF('차트 정리 표'!$K$2 = 표메인[[#This Row],[연령대]], 1, 0),IF(COUNT(표장르정리[[#This Row],[Arcade]]),1,0)),1,0)</f>
        <v>0</v>
      </c>
      <c r="O196" s="3">
        <f>IF(AND(IF('차트 정리 표'!$K$2 = 표메인[[#This Row],[연령대]], 1, 0),IF(COUNT(표장르정리[[#This Row],[Simulation]]),1,0)),1,0)</f>
        <v>0</v>
      </c>
      <c r="P196" s="34">
        <f>IF(AND(IF('차트 정리 표'!$K$19 = 표메인[[#This Row],[연령대]], 1, 0),IF('차트 정리 표'!$J$20=표메인[[#This Row],[타격감
시각적 효과]],1,0)),1,0)</f>
        <v>0</v>
      </c>
      <c r="Q196" s="34">
        <f>IF(AND(IF('차트 정리 표'!$K$19 = 표메인[[#This Row],[연령대]], 1, 0),IF('차트 정리 표'!$J$21=표메인[[#This Row],[타격감
시각적 효과]],1,0)),1,0)</f>
        <v>0</v>
      </c>
      <c r="R196" s="34">
        <f>IF(AND(IF('차트 정리 표'!$K$19 = 표메인[[#This Row],[연령대]], 1, 0),IF('차트 정리 표'!$J$22=표메인[[#This Row],[타격감
시각적 효과]],1,0)),1,0)</f>
        <v>0</v>
      </c>
      <c r="S196" s="34">
        <f>IF(AND(IF('차트 정리 표'!$K$19 = 표메인[[#This Row],[연령대]], 1, 0),IF('차트 정리 표'!$J$23=표메인[[#This Row],[타격감
시각적 효과]],1,0)),1,0)</f>
        <v>0</v>
      </c>
      <c r="T196" s="34">
        <f>IF(AND(IF('차트 정리 표'!$K$25 = 표메인[[#This Row],[연령대]], 1, 0),IF('차트 정리 표'!$J$26=표메인[게임몰입도
청각적 효과],1,0)),1,0)</f>
        <v>0</v>
      </c>
      <c r="U196" s="34">
        <f>IF(AND(IF('차트 정리 표'!$K$25 = 표메인[[#This Row],[연령대]], 1, 0),IF('차트 정리 표'!$J$27=표메인[게임몰입도
청각적 효과],1,0)),1,0)</f>
        <v>0</v>
      </c>
      <c r="V196" s="34">
        <f>IF(AND(IF('차트 정리 표'!$K$25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표'!$K$2 = 표메인[[#This Row],[연령대]], 1, 0),IF(COUNT(표장르정리[[#This Row],[RPG]]),1,0)), 1, 0)</f>
        <v>0</v>
      </c>
      <c r="B197" s="3">
        <f>IF(AND(IF('차트 정리 표'!$K$2 = 표메인[[#This Row],[연령대]], 1, 0),IF(COUNT(표장르정리[[#This Row],[AOS]]),1,0)),1,0)</f>
        <v>0</v>
      </c>
      <c r="C197" s="3">
        <f>IF(AND(IF('차트 정리 표'!$K$2 = 표메인[[#This Row],[연령대]], 1, 0),IF(COUNT(표장르정리[[#This Row],[FPS]]),1,0)),1,0)</f>
        <v>0</v>
      </c>
      <c r="D197" s="3">
        <f>IF(AND(IF('차트 정리 표'!$K$2 = 표메인[[#This Row],[연령대]], 1, 0),IF(COUNT(표장르정리[[#This Row],[CCG]]),1,0)),1,0)</f>
        <v>0</v>
      </c>
      <c r="E197" s="3">
        <f>IF(AND(IF('차트 정리 표'!$K$2 = 표메인[[#This Row],[연령대]], 1, 0),IF(COUNT(표장르정리[[#This Row],[Roguelike]]),1,0)),1,0)</f>
        <v>0</v>
      </c>
      <c r="F197" s="3">
        <f>IF(AND(IF('차트 정리 표'!$K$2 = 표메인[[#This Row],[연령대]], 1, 0),IF(COUNT(표장르정리[[#This Row],[Soulslike]]),1,0)),1,0)</f>
        <v>0</v>
      </c>
      <c r="G197" s="3">
        <f>IF(AND(IF('차트 정리 표'!$K$2 = 표메인[[#This Row],[연령대]], 1, 0),IF(COUNT(표장르정리[[#This Row],[Rhythm]]),1,0)),1,0)</f>
        <v>0</v>
      </c>
      <c r="H197" s="3">
        <f>IF(AND(IF('차트 정리 표'!$K$2 = 표메인[[#This Row],[연령대]], 1, 0),IF(COUNT(표장르정리[[#This Row],[Racing]]),1,0)),1,0)</f>
        <v>0</v>
      </c>
      <c r="I197" s="3">
        <f>IF(AND(IF('차트 정리 표'!$K$2 = 표메인[[#This Row],[연령대]], 1, 0),IF(COUNT(표장르정리[[#This Row],[Sport]]),1,0)),1,0)</f>
        <v>0</v>
      </c>
      <c r="J197" s="3">
        <f>IF(AND(IF('차트 정리 표'!$K$2 = 표메인[[#This Row],[연령대]], 1, 0),IF(COUNT(표장르정리[[#This Row],[Stealth]]),1,0)),1,0)</f>
        <v>0</v>
      </c>
      <c r="K197" s="3">
        <f>IF(AND(IF('차트 정리 표'!$K$2 = 표메인[[#This Row],[연령대]], 1, 0),IF(COUNT(표장르정리[[#This Row],[Strategy]]),1,0)),1,0)</f>
        <v>0</v>
      </c>
      <c r="L197" s="3">
        <f>IF(AND(IF('차트 정리 표'!$K$2 = 표메인[[#This Row],[연령대]], 1, 0),IF(COUNT(표장르정리[[#This Row],[Puzzle]]),1,0)),1,0)</f>
        <v>0</v>
      </c>
      <c r="M197" s="3">
        <f>IF(AND(IF('차트 정리 표'!$K$2 = 표메인[[#This Row],[연령대]], 1, 0),IF(COUNT(표장르정리[[#This Row],[Board]]),1,0)),1,0)</f>
        <v>0</v>
      </c>
      <c r="N197" s="3">
        <f>IF(AND(IF('차트 정리 표'!$K$2 = 표메인[[#This Row],[연령대]], 1, 0),IF(COUNT(표장르정리[[#This Row],[Arcade]]),1,0)),1,0)</f>
        <v>0</v>
      </c>
      <c r="O197" s="3">
        <f>IF(AND(IF('차트 정리 표'!$K$2 = 표메인[[#This Row],[연령대]], 1, 0),IF(COUNT(표장르정리[[#This Row],[Simulation]]),1,0)),1,0)</f>
        <v>0</v>
      </c>
      <c r="P197" s="34">
        <f>IF(AND(IF('차트 정리 표'!$K$19 = 표메인[[#This Row],[연령대]], 1, 0),IF('차트 정리 표'!$J$20=표메인[[#This Row],[타격감
시각적 효과]],1,0)),1,0)</f>
        <v>0</v>
      </c>
      <c r="Q197" s="34">
        <f>IF(AND(IF('차트 정리 표'!$K$19 = 표메인[[#This Row],[연령대]], 1, 0),IF('차트 정리 표'!$J$21=표메인[[#This Row],[타격감
시각적 효과]],1,0)),1,0)</f>
        <v>0</v>
      </c>
      <c r="R197" s="34">
        <f>IF(AND(IF('차트 정리 표'!$K$19 = 표메인[[#This Row],[연령대]], 1, 0),IF('차트 정리 표'!$J$22=표메인[[#This Row],[타격감
시각적 효과]],1,0)),1,0)</f>
        <v>0</v>
      </c>
      <c r="S197" s="34">
        <f>IF(AND(IF('차트 정리 표'!$K$19 = 표메인[[#This Row],[연령대]], 1, 0),IF('차트 정리 표'!$J$23=표메인[[#This Row],[타격감
시각적 효과]],1,0)),1,0)</f>
        <v>0</v>
      </c>
      <c r="T197" s="34">
        <f>IF(AND(IF('차트 정리 표'!$K$25 = 표메인[[#This Row],[연령대]], 1, 0),IF('차트 정리 표'!$J$26=표메인[게임몰입도
청각적 효과],1,0)),1,0)</f>
        <v>0</v>
      </c>
      <c r="U197" s="34">
        <f>IF(AND(IF('차트 정리 표'!$K$25 = 표메인[[#This Row],[연령대]], 1, 0),IF('차트 정리 표'!$J$27=표메인[게임몰입도
청각적 효과],1,0)),1,0)</f>
        <v>0</v>
      </c>
      <c r="V197" s="34">
        <f>IF(AND(IF('차트 정리 표'!$K$25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표'!$K$2 = 표메인[[#This Row],[연령대]], 1, 0),IF(COUNT(표장르정리[[#This Row],[RPG]]),1,0)), 1, 0)</f>
        <v>0</v>
      </c>
      <c r="B198" s="3">
        <f>IF(AND(IF('차트 정리 표'!$K$2 = 표메인[[#This Row],[연령대]], 1, 0),IF(COUNT(표장르정리[[#This Row],[AOS]]),1,0)),1,0)</f>
        <v>0</v>
      </c>
      <c r="C198" s="3">
        <f>IF(AND(IF('차트 정리 표'!$K$2 = 표메인[[#This Row],[연령대]], 1, 0),IF(COUNT(표장르정리[[#This Row],[FPS]]),1,0)),1,0)</f>
        <v>0</v>
      </c>
      <c r="D198" s="3">
        <f>IF(AND(IF('차트 정리 표'!$K$2 = 표메인[[#This Row],[연령대]], 1, 0),IF(COUNT(표장르정리[[#This Row],[CCG]]),1,0)),1,0)</f>
        <v>0</v>
      </c>
      <c r="E198" s="3">
        <f>IF(AND(IF('차트 정리 표'!$K$2 = 표메인[[#This Row],[연령대]], 1, 0),IF(COUNT(표장르정리[[#This Row],[Roguelike]]),1,0)),1,0)</f>
        <v>0</v>
      </c>
      <c r="F198" s="3">
        <f>IF(AND(IF('차트 정리 표'!$K$2 = 표메인[[#This Row],[연령대]], 1, 0),IF(COUNT(표장르정리[[#This Row],[Soulslike]]),1,0)),1,0)</f>
        <v>0</v>
      </c>
      <c r="G198" s="3">
        <f>IF(AND(IF('차트 정리 표'!$K$2 = 표메인[[#This Row],[연령대]], 1, 0),IF(COUNT(표장르정리[[#This Row],[Rhythm]]),1,0)),1,0)</f>
        <v>0</v>
      </c>
      <c r="H198" s="3">
        <f>IF(AND(IF('차트 정리 표'!$K$2 = 표메인[[#This Row],[연령대]], 1, 0),IF(COUNT(표장르정리[[#This Row],[Racing]]),1,0)),1,0)</f>
        <v>0</v>
      </c>
      <c r="I198" s="3">
        <f>IF(AND(IF('차트 정리 표'!$K$2 = 표메인[[#This Row],[연령대]], 1, 0),IF(COUNT(표장르정리[[#This Row],[Sport]]),1,0)),1,0)</f>
        <v>0</v>
      </c>
      <c r="J198" s="3">
        <f>IF(AND(IF('차트 정리 표'!$K$2 = 표메인[[#This Row],[연령대]], 1, 0),IF(COUNT(표장르정리[[#This Row],[Stealth]]),1,0)),1,0)</f>
        <v>0</v>
      </c>
      <c r="K198" s="3">
        <f>IF(AND(IF('차트 정리 표'!$K$2 = 표메인[[#This Row],[연령대]], 1, 0),IF(COUNT(표장르정리[[#This Row],[Strategy]]),1,0)),1,0)</f>
        <v>0</v>
      </c>
      <c r="L198" s="3">
        <f>IF(AND(IF('차트 정리 표'!$K$2 = 표메인[[#This Row],[연령대]], 1, 0),IF(COUNT(표장르정리[[#This Row],[Puzzle]]),1,0)),1,0)</f>
        <v>0</v>
      </c>
      <c r="M198" s="3">
        <f>IF(AND(IF('차트 정리 표'!$K$2 = 표메인[[#This Row],[연령대]], 1, 0),IF(COUNT(표장르정리[[#This Row],[Board]]),1,0)),1,0)</f>
        <v>0</v>
      </c>
      <c r="N198" s="3">
        <f>IF(AND(IF('차트 정리 표'!$K$2 = 표메인[[#This Row],[연령대]], 1, 0),IF(COUNT(표장르정리[[#This Row],[Arcade]]),1,0)),1,0)</f>
        <v>0</v>
      </c>
      <c r="O198" s="3">
        <f>IF(AND(IF('차트 정리 표'!$K$2 = 표메인[[#This Row],[연령대]], 1, 0),IF(COUNT(표장르정리[[#This Row],[Simulation]]),1,0)),1,0)</f>
        <v>0</v>
      </c>
      <c r="P198" s="34">
        <f>IF(AND(IF('차트 정리 표'!$K$19 = 표메인[[#This Row],[연령대]], 1, 0),IF('차트 정리 표'!$J$20=표메인[[#This Row],[타격감
시각적 효과]],1,0)),1,0)</f>
        <v>0</v>
      </c>
      <c r="Q198" s="34">
        <f>IF(AND(IF('차트 정리 표'!$K$19 = 표메인[[#This Row],[연령대]], 1, 0),IF('차트 정리 표'!$J$21=표메인[[#This Row],[타격감
시각적 효과]],1,0)),1,0)</f>
        <v>0</v>
      </c>
      <c r="R198" s="34">
        <f>IF(AND(IF('차트 정리 표'!$K$19 = 표메인[[#This Row],[연령대]], 1, 0),IF('차트 정리 표'!$J$22=표메인[[#This Row],[타격감
시각적 효과]],1,0)),1,0)</f>
        <v>0</v>
      </c>
      <c r="S198" s="34">
        <f>IF(AND(IF('차트 정리 표'!$K$19 = 표메인[[#This Row],[연령대]], 1, 0),IF('차트 정리 표'!$J$23=표메인[[#This Row],[타격감
시각적 효과]],1,0)),1,0)</f>
        <v>0</v>
      </c>
      <c r="T198" s="34">
        <f>IF(AND(IF('차트 정리 표'!$K$25 = 표메인[[#This Row],[연령대]], 1, 0),IF('차트 정리 표'!$J$26=표메인[게임몰입도
청각적 효과],1,0)),1,0)</f>
        <v>0</v>
      </c>
      <c r="U198" s="34">
        <f>IF(AND(IF('차트 정리 표'!$K$25 = 표메인[[#This Row],[연령대]], 1, 0),IF('차트 정리 표'!$J$27=표메인[게임몰입도
청각적 효과],1,0)),1,0)</f>
        <v>0</v>
      </c>
      <c r="V198" s="34">
        <f>IF(AND(IF('차트 정리 표'!$K$25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표'!$K$2 = 표메인[[#This Row],[연령대]], 1, 0),IF(COUNT(표장르정리[[#This Row],[RPG]]),1,0)), 1, 0)</f>
        <v>0</v>
      </c>
      <c r="B199" s="3">
        <f>IF(AND(IF('차트 정리 표'!$K$2 = 표메인[[#This Row],[연령대]], 1, 0),IF(COUNT(표장르정리[[#This Row],[AOS]]),1,0)),1,0)</f>
        <v>0</v>
      </c>
      <c r="C199" s="3">
        <f>IF(AND(IF('차트 정리 표'!$K$2 = 표메인[[#This Row],[연령대]], 1, 0),IF(COUNT(표장르정리[[#This Row],[FPS]]),1,0)),1,0)</f>
        <v>0</v>
      </c>
      <c r="D199" s="3">
        <f>IF(AND(IF('차트 정리 표'!$K$2 = 표메인[[#This Row],[연령대]], 1, 0),IF(COUNT(표장르정리[[#This Row],[CCG]]),1,0)),1,0)</f>
        <v>0</v>
      </c>
      <c r="E199" s="3">
        <f>IF(AND(IF('차트 정리 표'!$K$2 = 표메인[[#This Row],[연령대]], 1, 0),IF(COUNT(표장르정리[[#This Row],[Roguelike]]),1,0)),1,0)</f>
        <v>0</v>
      </c>
      <c r="F199" s="3">
        <f>IF(AND(IF('차트 정리 표'!$K$2 = 표메인[[#This Row],[연령대]], 1, 0),IF(COUNT(표장르정리[[#This Row],[Soulslike]]),1,0)),1,0)</f>
        <v>0</v>
      </c>
      <c r="G199" s="3">
        <f>IF(AND(IF('차트 정리 표'!$K$2 = 표메인[[#This Row],[연령대]], 1, 0),IF(COUNT(표장르정리[[#This Row],[Rhythm]]),1,0)),1,0)</f>
        <v>0</v>
      </c>
      <c r="H199" s="3">
        <f>IF(AND(IF('차트 정리 표'!$K$2 = 표메인[[#This Row],[연령대]], 1, 0),IF(COUNT(표장르정리[[#This Row],[Racing]]),1,0)),1,0)</f>
        <v>0</v>
      </c>
      <c r="I199" s="3">
        <f>IF(AND(IF('차트 정리 표'!$K$2 = 표메인[[#This Row],[연령대]], 1, 0),IF(COUNT(표장르정리[[#This Row],[Sport]]),1,0)),1,0)</f>
        <v>0</v>
      </c>
      <c r="J199" s="3">
        <f>IF(AND(IF('차트 정리 표'!$K$2 = 표메인[[#This Row],[연령대]], 1, 0),IF(COUNT(표장르정리[[#This Row],[Stealth]]),1,0)),1,0)</f>
        <v>0</v>
      </c>
      <c r="K199" s="3">
        <f>IF(AND(IF('차트 정리 표'!$K$2 = 표메인[[#This Row],[연령대]], 1, 0),IF(COUNT(표장르정리[[#This Row],[Strategy]]),1,0)),1,0)</f>
        <v>0</v>
      </c>
      <c r="L199" s="3">
        <f>IF(AND(IF('차트 정리 표'!$K$2 = 표메인[[#This Row],[연령대]], 1, 0),IF(COUNT(표장르정리[[#This Row],[Puzzle]]),1,0)),1,0)</f>
        <v>0</v>
      </c>
      <c r="M199" s="3">
        <f>IF(AND(IF('차트 정리 표'!$K$2 = 표메인[[#This Row],[연령대]], 1, 0),IF(COUNT(표장르정리[[#This Row],[Board]]),1,0)),1,0)</f>
        <v>0</v>
      </c>
      <c r="N199" s="3">
        <f>IF(AND(IF('차트 정리 표'!$K$2 = 표메인[[#This Row],[연령대]], 1, 0),IF(COUNT(표장르정리[[#This Row],[Arcade]]),1,0)),1,0)</f>
        <v>0</v>
      </c>
      <c r="O199" s="3">
        <f>IF(AND(IF('차트 정리 표'!$K$2 = 표메인[[#This Row],[연령대]], 1, 0),IF(COUNT(표장르정리[[#This Row],[Simulation]]),1,0)),1,0)</f>
        <v>0</v>
      </c>
      <c r="P199" s="34">
        <f>IF(AND(IF('차트 정리 표'!$K$19 = 표메인[[#This Row],[연령대]], 1, 0),IF('차트 정리 표'!$J$20=표메인[[#This Row],[타격감
시각적 효과]],1,0)),1,0)</f>
        <v>0</v>
      </c>
      <c r="Q199" s="34">
        <f>IF(AND(IF('차트 정리 표'!$K$19 = 표메인[[#This Row],[연령대]], 1, 0),IF('차트 정리 표'!$J$21=표메인[[#This Row],[타격감
시각적 효과]],1,0)),1,0)</f>
        <v>0</v>
      </c>
      <c r="R199" s="34">
        <f>IF(AND(IF('차트 정리 표'!$K$19 = 표메인[[#This Row],[연령대]], 1, 0),IF('차트 정리 표'!$J$22=표메인[[#This Row],[타격감
시각적 효과]],1,0)),1,0)</f>
        <v>0</v>
      </c>
      <c r="S199" s="34">
        <f>IF(AND(IF('차트 정리 표'!$K$19 = 표메인[[#This Row],[연령대]], 1, 0),IF('차트 정리 표'!$J$23=표메인[[#This Row],[타격감
시각적 효과]],1,0)),1,0)</f>
        <v>0</v>
      </c>
      <c r="T199" s="34">
        <f>IF(AND(IF('차트 정리 표'!$K$25 = 표메인[[#This Row],[연령대]], 1, 0),IF('차트 정리 표'!$J$26=표메인[게임몰입도
청각적 효과],1,0)),1,0)</f>
        <v>0</v>
      </c>
      <c r="U199" s="34">
        <f>IF(AND(IF('차트 정리 표'!$K$25 = 표메인[[#This Row],[연령대]], 1, 0),IF('차트 정리 표'!$J$27=표메인[게임몰입도
청각적 효과],1,0)),1,0)</f>
        <v>0</v>
      </c>
      <c r="V199" s="34">
        <f>IF(AND(IF('차트 정리 표'!$K$25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표'!$K$2 = 표메인[[#This Row],[연령대]], 1, 0),IF(COUNT(표장르정리[[#This Row],[RPG]]),1,0)), 1, 0)</f>
        <v>0</v>
      </c>
      <c r="B200" s="3">
        <f>IF(AND(IF('차트 정리 표'!$K$2 = 표메인[[#This Row],[연령대]], 1, 0),IF(COUNT(표장르정리[[#This Row],[AOS]]),1,0)),1,0)</f>
        <v>0</v>
      </c>
      <c r="C200" s="3">
        <f>IF(AND(IF('차트 정리 표'!$K$2 = 표메인[[#This Row],[연령대]], 1, 0),IF(COUNT(표장르정리[[#This Row],[FPS]]),1,0)),1,0)</f>
        <v>0</v>
      </c>
      <c r="D200" s="3">
        <f>IF(AND(IF('차트 정리 표'!$K$2 = 표메인[[#This Row],[연령대]], 1, 0),IF(COUNT(표장르정리[[#This Row],[CCG]]),1,0)),1,0)</f>
        <v>0</v>
      </c>
      <c r="E200" s="3">
        <f>IF(AND(IF('차트 정리 표'!$K$2 = 표메인[[#This Row],[연령대]], 1, 0),IF(COUNT(표장르정리[[#This Row],[Roguelike]]),1,0)),1,0)</f>
        <v>0</v>
      </c>
      <c r="F200" s="3">
        <f>IF(AND(IF('차트 정리 표'!$K$2 = 표메인[[#This Row],[연령대]], 1, 0),IF(COUNT(표장르정리[[#This Row],[Soulslike]]),1,0)),1,0)</f>
        <v>0</v>
      </c>
      <c r="G200" s="3">
        <f>IF(AND(IF('차트 정리 표'!$K$2 = 표메인[[#This Row],[연령대]], 1, 0),IF(COUNT(표장르정리[[#This Row],[Rhythm]]),1,0)),1,0)</f>
        <v>0</v>
      </c>
      <c r="H200" s="3">
        <f>IF(AND(IF('차트 정리 표'!$K$2 = 표메인[[#This Row],[연령대]], 1, 0),IF(COUNT(표장르정리[[#This Row],[Racing]]),1,0)),1,0)</f>
        <v>0</v>
      </c>
      <c r="I200" s="3">
        <f>IF(AND(IF('차트 정리 표'!$K$2 = 표메인[[#This Row],[연령대]], 1, 0),IF(COUNT(표장르정리[[#This Row],[Sport]]),1,0)),1,0)</f>
        <v>0</v>
      </c>
      <c r="J200" s="3">
        <f>IF(AND(IF('차트 정리 표'!$K$2 = 표메인[[#This Row],[연령대]], 1, 0),IF(COUNT(표장르정리[[#This Row],[Stealth]]),1,0)),1,0)</f>
        <v>0</v>
      </c>
      <c r="K200" s="3">
        <f>IF(AND(IF('차트 정리 표'!$K$2 = 표메인[[#This Row],[연령대]], 1, 0),IF(COUNT(표장르정리[[#This Row],[Strategy]]),1,0)),1,0)</f>
        <v>0</v>
      </c>
      <c r="L200" s="3">
        <f>IF(AND(IF('차트 정리 표'!$K$2 = 표메인[[#This Row],[연령대]], 1, 0),IF(COUNT(표장르정리[[#This Row],[Puzzle]]),1,0)),1,0)</f>
        <v>0</v>
      </c>
      <c r="M200" s="3">
        <f>IF(AND(IF('차트 정리 표'!$K$2 = 표메인[[#This Row],[연령대]], 1, 0),IF(COUNT(표장르정리[[#This Row],[Board]]),1,0)),1,0)</f>
        <v>0</v>
      </c>
      <c r="N200" s="3">
        <f>IF(AND(IF('차트 정리 표'!$K$2 = 표메인[[#This Row],[연령대]], 1, 0),IF(COUNT(표장르정리[[#This Row],[Arcade]]),1,0)),1,0)</f>
        <v>0</v>
      </c>
      <c r="O200" s="3">
        <f>IF(AND(IF('차트 정리 표'!$K$2 = 표메인[[#This Row],[연령대]], 1, 0),IF(COUNT(표장르정리[[#This Row],[Simulation]]),1,0)),1,0)</f>
        <v>0</v>
      </c>
      <c r="P200" s="34">
        <f>IF(AND(IF('차트 정리 표'!$K$19 = 표메인[[#This Row],[연령대]], 1, 0),IF('차트 정리 표'!$J$20=표메인[[#This Row],[타격감
시각적 효과]],1,0)),1,0)</f>
        <v>0</v>
      </c>
      <c r="Q200" s="34">
        <f>IF(AND(IF('차트 정리 표'!$K$19 = 표메인[[#This Row],[연령대]], 1, 0),IF('차트 정리 표'!$J$21=표메인[[#This Row],[타격감
시각적 효과]],1,0)),1,0)</f>
        <v>0</v>
      </c>
      <c r="R200" s="34">
        <f>IF(AND(IF('차트 정리 표'!$K$19 = 표메인[[#This Row],[연령대]], 1, 0),IF('차트 정리 표'!$J$22=표메인[[#This Row],[타격감
시각적 효과]],1,0)),1,0)</f>
        <v>0</v>
      </c>
      <c r="S200" s="34">
        <f>IF(AND(IF('차트 정리 표'!$K$19 = 표메인[[#This Row],[연령대]], 1, 0),IF('차트 정리 표'!$J$23=표메인[[#This Row],[타격감
시각적 효과]],1,0)),1,0)</f>
        <v>0</v>
      </c>
      <c r="T200" s="34">
        <f>IF(AND(IF('차트 정리 표'!$K$25 = 표메인[[#This Row],[연령대]], 1, 0),IF('차트 정리 표'!$J$26=표메인[게임몰입도
청각적 효과],1,0)),1,0)</f>
        <v>0</v>
      </c>
      <c r="U200" s="34">
        <f>IF(AND(IF('차트 정리 표'!$K$25 = 표메인[[#This Row],[연령대]], 1, 0),IF('차트 정리 표'!$J$27=표메인[게임몰입도
청각적 효과],1,0)),1,0)</f>
        <v>0</v>
      </c>
      <c r="V200" s="34">
        <f>IF(AND(IF('차트 정리 표'!$K$25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표'!$K$2 = 표메인[[#This Row],[연령대]], 1, 0),IF(COUNT(표장르정리[[#This Row],[RPG]]),1,0)), 1, 0)</f>
        <v>0</v>
      </c>
      <c r="B201" s="3">
        <f>IF(AND(IF('차트 정리 표'!$K$2 = 표메인[[#This Row],[연령대]], 1, 0),IF(COUNT(표장르정리[[#This Row],[AOS]]),1,0)),1,0)</f>
        <v>0</v>
      </c>
      <c r="C201" s="3">
        <f>IF(AND(IF('차트 정리 표'!$K$2 = 표메인[[#This Row],[연령대]], 1, 0),IF(COUNT(표장르정리[[#This Row],[FPS]]),1,0)),1,0)</f>
        <v>0</v>
      </c>
      <c r="D201" s="3">
        <f>IF(AND(IF('차트 정리 표'!$K$2 = 표메인[[#This Row],[연령대]], 1, 0),IF(COUNT(표장르정리[[#This Row],[CCG]]),1,0)),1,0)</f>
        <v>0</v>
      </c>
      <c r="E201" s="3">
        <f>IF(AND(IF('차트 정리 표'!$K$2 = 표메인[[#This Row],[연령대]], 1, 0),IF(COUNT(표장르정리[[#This Row],[Roguelike]]),1,0)),1,0)</f>
        <v>0</v>
      </c>
      <c r="F201" s="3">
        <f>IF(AND(IF('차트 정리 표'!$K$2 = 표메인[[#This Row],[연령대]], 1, 0),IF(COUNT(표장르정리[[#This Row],[Soulslike]]),1,0)),1,0)</f>
        <v>0</v>
      </c>
      <c r="G201" s="3">
        <f>IF(AND(IF('차트 정리 표'!$K$2 = 표메인[[#This Row],[연령대]], 1, 0),IF(COUNT(표장르정리[[#This Row],[Rhythm]]),1,0)),1,0)</f>
        <v>0</v>
      </c>
      <c r="H201" s="3">
        <f>IF(AND(IF('차트 정리 표'!$K$2 = 표메인[[#This Row],[연령대]], 1, 0),IF(COUNT(표장르정리[[#This Row],[Racing]]),1,0)),1,0)</f>
        <v>0</v>
      </c>
      <c r="I201" s="3">
        <f>IF(AND(IF('차트 정리 표'!$K$2 = 표메인[[#This Row],[연령대]], 1, 0),IF(COUNT(표장르정리[[#This Row],[Sport]]),1,0)),1,0)</f>
        <v>0</v>
      </c>
      <c r="J201" s="3">
        <f>IF(AND(IF('차트 정리 표'!$K$2 = 표메인[[#This Row],[연령대]], 1, 0),IF(COUNT(표장르정리[[#This Row],[Stealth]]),1,0)),1,0)</f>
        <v>0</v>
      </c>
      <c r="K201" s="3">
        <f>IF(AND(IF('차트 정리 표'!$K$2 = 표메인[[#This Row],[연령대]], 1, 0),IF(COUNT(표장르정리[[#This Row],[Strategy]]),1,0)),1,0)</f>
        <v>0</v>
      </c>
      <c r="L201" s="3">
        <f>IF(AND(IF('차트 정리 표'!$K$2 = 표메인[[#This Row],[연령대]], 1, 0),IF(COUNT(표장르정리[[#This Row],[Puzzle]]),1,0)),1,0)</f>
        <v>0</v>
      </c>
      <c r="M201" s="3">
        <f>IF(AND(IF('차트 정리 표'!$K$2 = 표메인[[#This Row],[연령대]], 1, 0),IF(COUNT(표장르정리[[#This Row],[Board]]),1,0)),1,0)</f>
        <v>0</v>
      </c>
      <c r="N201" s="3">
        <f>IF(AND(IF('차트 정리 표'!$K$2 = 표메인[[#This Row],[연령대]], 1, 0),IF(COUNT(표장르정리[[#This Row],[Arcade]]),1,0)),1,0)</f>
        <v>0</v>
      </c>
      <c r="O201" s="3">
        <f>IF(AND(IF('차트 정리 표'!$K$2 = 표메인[[#This Row],[연령대]], 1, 0),IF(COUNT(표장르정리[[#This Row],[Simulation]]),1,0)),1,0)</f>
        <v>0</v>
      </c>
      <c r="P201" s="34">
        <f>IF(AND(IF('차트 정리 표'!$K$19 = 표메인[[#This Row],[연령대]], 1, 0),IF('차트 정리 표'!$J$20=표메인[[#This Row],[타격감
시각적 효과]],1,0)),1,0)</f>
        <v>0</v>
      </c>
      <c r="Q201" s="34">
        <f>IF(AND(IF('차트 정리 표'!$K$19 = 표메인[[#This Row],[연령대]], 1, 0),IF('차트 정리 표'!$J$21=표메인[[#This Row],[타격감
시각적 효과]],1,0)),1,0)</f>
        <v>0</v>
      </c>
      <c r="R201" s="34">
        <f>IF(AND(IF('차트 정리 표'!$K$19 = 표메인[[#This Row],[연령대]], 1, 0),IF('차트 정리 표'!$J$22=표메인[[#This Row],[타격감
시각적 효과]],1,0)),1,0)</f>
        <v>0</v>
      </c>
      <c r="S201" s="34">
        <f>IF(AND(IF('차트 정리 표'!$K$19 = 표메인[[#This Row],[연령대]], 1, 0),IF('차트 정리 표'!$J$23=표메인[[#This Row],[타격감
시각적 효과]],1,0)),1,0)</f>
        <v>0</v>
      </c>
      <c r="T201" s="34">
        <f>IF(AND(IF('차트 정리 표'!$K$25 = 표메인[[#This Row],[연령대]], 1, 0),IF('차트 정리 표'!$J$26=표메인[게임몰입도
청각적 효과],1,0)),1,0)</f>
        <v>0</v>
      </c>
      <c r="U201" s="34">
        <f>IF(AND(IF('차트 정리 표'!$K$25 = 표메인[[#This Row],[연령대]], 1, 0),IF('차트 정리 표'!$J$27=표메인[게임몰입도
청각적 효과],1,0)),1,0)</f>
        <v>0</v>
      </c>
      <c r="V201" s="34">
        <f>IF(AND(IF('차트 정리 표'!$K$25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표'!$K$2 = 표메인[[#This Row],[연령대]], 1, 0),IF(COUNT(표장르정리[[#This Row],[RPG]]),1,0)), 1, 0)</f>
        <v>0</v>
      </c>
      <c r="B202" s="3">
        <f>IF(AND(IF('차트 정리 표'!$K$2 = 표메인[[#This Row],[연령대]], 1, 0),IF(COUNT(표장르정리[[#This Row],[AOS]]),1,0)),1,0)</f>
        <v>0</v>
      </c>
      <c r="C202" s="3">
        <f>IF(AND(IF('차트 정리 표'!$K$2 = 표메인[[#This Row],[연령대]], 1, 0),IF(COUNT(표장르정리[[#This Row],[FPS]]),1,0)),1,0)</f>
        <v>0</v>
      </c>
      <c r="D202" s="3">
        <f>IF(AND(IF('차트 정리 표'!$K$2 = 표메인[[#This Row],[연령대]], 1, 0),IF(COUNT(표장르정리[[#This Row],[CCG]]),1,0)),1,0)</f>
        <v>0</v>
      </c>
      <c r="E202" s="3">
        <f>IF(AND(IF('차트 정리 표'!$K$2 = 표메인[[#This Row],[연령대]], 1, 0),IF(COUNT(표장르정리[[#This Row],[Roguelike]]),1,0)),1,0)</f>
        <v>0</v>
      </c>
      <c r="F202" s="3">
        <f>IF(AND(IF('차트 정리 표'!$K$2 = 표메인[[#This Row],[연령대]], 1, 0),IF(COUNT(표장르정리[[#This Row],[Soulslike]]),1,0)),1,0)</f>
        <v>0</v>
      </c>
      <c r="G202" s="3">
        <f>IF(AND(IF('차트 정리 표'!$K$2 = 표메인[[#This Row],[연령대]], 1, 0),IF(COUNT(표장르정리[[#This Row],[Rhythm]]),1,0)),1,0)</f>
        <v>0</v>
      </c>
      <c r="H202" s="3">
        <f>IF(AND(IF('차트 정리 표'!$K$2 = 표메인[[#This Row],[연령대]], 1, 0),IF(COUNT(표장르정리[[#This Row],[Racing]]),1,0)),1,0)</f>
        <v>0</v>
      </c>
      <c r="I202" s="3">
        <f>IF(AND(IF('차트 정리 표'!$K$2 = 표메인[[#This Row],[연령대]], 1, 0),IF(COUNT(표장르정리[[#This Row],[Sport]]),1,0)),1,0)</f>
        <v>0</v>
      </c>
      <c r="J202" s="3">
        <f>IF(AND(IF('차트 정리 표'!$K$2 = 표메인[[#This Row],[연령대]], 1, 0),IF(COUNT(표장르정리[[#This Row],[Stealth]]),1,0)),1,0)</f>
        <v>0</v>
      </c>
      <c r="K202" s="3">
        <f>IF(AND(IF('차트 정리 표'!$K$2 = 표메인[[#This Row],[연령대]], 1, 0),IF(COUNT(표장르정리[[#This Row],[Strategy]]),1,0)),1,0)</f>
        <v>0</v>
      </c>
      <c r="L202" s="3">
        <f>IF(AND(IF('차트 정리 표'!$K$2 = 표메인[[#This Row],[연령대]], 1, 0),IF(COUNT(표장르정리[[#This Row],[Puzzle]]),1,0)),1,0)</f>
        <v>0</v>
      </c>
      <c r="M202" s="3">
        <f>IF(AND(IF('차트 정리 표'!$K$2 = 표메인[[#This Row],[연령대]], 1, 0),IF(COUNT(표장르정리[[#This Row],[Board]]),1,0)),1,0)</f>
        <v>0</v>
      </c>
      <c r="N202" s="3">
        <f>IF(AND(IF('차트 정리 표'!$K$2 = 표메인[[#This Row],[연령대]], 1, 0),IF(COUNT(표장르정리[[#This Row],[Arcade]]),1,0)),1,0)</f>
        <v>0</v>
      </c>
      <c r="O202" s="3">
        <f>IF(AND(IF('차트 정리 표'!$K$2 = 표메인[[#This Row],[연령대]], 1, 0),IF(COUNT(표장르정리[[#This Row],[Simulation]]),1,0)),1,0)</f>
        <v>0</v>
      </c>
      <c r="P202" s="34">
        <f>IF(AND(IF('차트 정리 표'!$K$19 = 표메인[[#This Row],[연령대]], 1, 0),IF('차트 정리 표'!$J$20=표메인[[#This Row],[타격감
시각적 효과]],1,0)),1,0)</f>
        <v>0</v>
      </c>
      <c r="Q202" s="34">
        <f>IF(AND(IF('차트 정리 표'!$K$19 = 표메인[[#This Row],[연령대]], 1, 0),IF('차트 정리 표'!$J$21=표메인[[#This Row],[타격감
시각적 효과]],1,0)),1,0)</f>
        <v>0</v>
      </c>
      <c r="R202" s="34">
        <f>IF(AND(IF('차트 정리 표'!$K$19 = 표메인[[#This Row],[연령대]], 1, 0),IF('차트 정리 표'!$J$22=표메인[[#This Row],[타격감
시각적 효과]],1,0)),1,0)</f>
        <v>0</v>
      </c>
      <c r="S202" s="34">
        <f>IF(AND(IF('차트 정리 표'!$K$19 = 표메인[[#This Row],[연령대]], 1, 0),IF('차트 정리 표'!$J$23=표메인[[#This Row],[타격감
시각적 효과]],1,0)),1,0)</f>
        <v>0</v>
      </c>
      <c r="T202" s="34">
        <f>IF(AND(IF('차트 정리 표'!$K$25 = 표메인[[#This Row],[연령대]], 1, 0),IF('차트 정리 표'!$J$26=표메인[게임몰입도
청각적 효과],1,0)),1,0)</f>
        <v>0</v>
      </c>
      <c r="U202" s="34">
        <f>IF(AND(IF('차트 정리 표'!$K$25 = 표메인[[#This Row],[연령대]], 1, 0),IF('차트 정리 표'!$J$27=표메인[게임몰입도
청각적 효과],1,0)),1,0)</f>
        <v>0</v>
      </c>
      <c r="V202" s="34">
        <f>IF(AND(IF('차트 정리 표'!$K$25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표'!$K$2 = 표메인[[#This Row],[연령대]], 1, 0),IF(COUNT(표장르정리[[#This Row],[RPG]]),1,0)), 1, 0)</f>
        <v>0</v>
      </c>
      <c r="B203" s="3">
        <f>IF(AND(IF('차트 정리 표'!$K$2 = 표메인[[#This Row],[연령대]], 1, 0),IF(COUNT(표장르정리[[#This Row],[AOS]]),1,0)),1,0)</f>
        <v>0</v>
      </c>
      <c r="C203" s="3">
        <f>IF(AND(IF('차트 정리 표'!$K$2 = 표메인[[#This Row],[연령대]], 1, 0),IF(COUNT(표장르정리[[#This Row],[FPS]]),1,0)),1,0)</f>
        <v>0</v>
      </c>
      <c r="D203" s="3">
        <f>IF(AND(IF('차트 정리 표'!$K$2 = 표메인[[#This Row],[연령대]], 1, 0),IF(COUNT(표장르정리[[#This Row],[CCG]]),1,0)),1,0)</f>
        <v>0</v>
      </c>
      <c r="E203" s="3">
        <f>IF(AND(IF('차트 정리 표'!$K$2 = 표메인[[#This Row],[연령대]], 1, 0),IF(COUNT(표장르정리[[#This Row],[Roguelike]]),1,0)),1,0)</f>
        <v>0</v>
      </c>
      <c r="F203" s="3">
        <f>IF(AND(IF('차트 정리 표'!$K$2 = 표메인[[#This Row],[연령대]], 1, 0),IF(COUNT(표장르정리[[#This Row],[Soulslike]]),1,0)),1,0)</f>
        <v>0</v>
      </c>
      <c r="G203" s="3">
        <f>IF(AND(IF('차트 정리 표'!$K$2 = 표메인[[#This Row],[연령대]], 1, 0),IF(COUNT(표장르정리[[#This Row],[Rhythm]]),1,0)),1,0)</f>
        <v>0</v>
      </c>
      <c r="H203" s="3">
        <f>IF(AND(IF('차트 정리 표'!$K$2 = 표메인[[#This Row],[연령대]], 1, 0),IF(COUNT(표장르정리[[#This Row],[Racing]]),1,0)),1,0)</f>
        <v>0</v>
      </c>
      <c r="I203" s="3">
        <f>IF(AND(IF('차트 정리 표'!$K$2 = 표메인[[#This Row],[연령대]], 1, 0),IF(COUNT(표장르정리[[#This Row],[Sport]]),1,0)),1,0)</f>
        <v>0</v>
      </c>
      <c r="J203" s="3">
        <f>IF(AND(IF('차트 정리 표'!$K$2 = 표메인[[#This Row],[연령대]], 1, 0),IF(COUNT(표장르정리[[#This Row],[Stealth]]),1,0)),1,0)</f>
        <v>0</v>
      </c>
      <c r="K203" s="3">
        <f>IF(AND(IF('차트 정리 표'!$K$2 = 표메인[[#This Row],[연령대]], 1, 0),IF(COUNT(표장르정리[[#This Row],[Strategy]]),1,0)),1,0)</f>
        <v>0</v>
      </c>
      <c r="L203" s="3">
        <f>IF(AND(IF('차트 정리 표'!$K$2 = 표메인[[#This Row],[연령대]], 1, 0),IF(COUNT(표장르정리[[#This Row],[Puzzle]]),1,0)),1,0)</f>
        <v>0</v>
      </c>
      <c r="M203" s="3">
        <f>IF(AND(IF('차트 정리 표'!$K$2 = 표메인[[#This Row],[연령대]], 1, 0),IF(COUNT(표장르정리[[#This Row],[Board]]),1,0)),1,0)</f>
        <v>0</v>
      </c>
      <c r="N203" s="3">
        <f>IF(AND(IF('차트 정리 표'!$K$2 = 표메인[[#This Row],[연령대]], 1, 0),IF(COUNT(표장르정리[[#This Row],[Arcade]]),1,0)),1,0)</f>
        <v>0</v>
      </c>
      <c r="O203" s="3">
        <f>IF(AND(IF('차트 정리 표'!$K$2 = 표메인[[#This Row],[연령대]], 1, 0),IF(COUNT(표장르정리[[#This Row],[Simulation]]),1,0)),1,0)</f>
        <v>0</v>
      </c>
      <c r="P203" s="34">
        <f>IF(AND(IF('차트 정리 표'!$K$19 = 표메인[[#This Row],[연령대]], 1, 0),IF('차트 정리 표'!$J$20=표메인[[#This Row],[타격감
시각적 효과]],1,0)),1,0)</f>
        <v>0</v>
      </c>
      <c r="Q203" s="34">
        <f>IF(AND(IF('차트 정리 표'!$K$19 = 표메인[[#This Row],[연령대]], 1, 0),IF('차트 정리 표'!$J$21=표메인[[#This Row],[타격감
시각적 효과]],1,0)),1,0)</f>
        <v>0</v>
      </c>
      <c r="R203" s="34">
        <f>IF(AND(IF('차트 정리 표'!$K$19 = 표메인[[#This Row],[연령대]], 1, 0),IF('차트 정리 표'!$J$22=표메인[[#This Row],[타격감
시각적 효과]],1,0)),1,0)</f>
        <v>0</v>
      </c>
      <c r="S203" s="34">
        <f>IF(AND(IF('차트 정리 표'!$K$19 = 표메인[[#This Row],[연령대]], 1, 0),IF('차트 정리 표'!$J$23=표메인[[#This Row],[타격감
시각적 효과]],1,0)),1,0)</f>
        <v>0</v>
      </c>
      <c r="T203" s="34">
        <f>IF(AND(IF('차트 정리 표'!$K$25 = 표메인[[#This Row],[연령대]], 1, 0),IF('차트 정리 표'!$J$26=표메인[게임몰입도
청각적 효과],1,0)),1,0)</f>
        <v>0</v>
      </c>
      <c r="U203" s="34">
        <f>IF(AND(IF('차트 정리 표'!$K$25 = 표메인[[#This Row],[연령대]], 1, 0),IF('차트 정리 표'!$J$27=표메인[게임몰입도
청각적 효과],1,0)),1,0)</f>
        <v>0</v>
      </c>
      <c r="V203" s="34">
        <f>IF(AND(IF('차트 정리 표'!$K$25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표'!$K$2 = 표메인[[#This Row],[연령대]], 1, 0),IF(COUNT(표장르정리[[#This Row],[RPG]]),1,0)), 1, 0)</f>
        <v>0</v>
      </c>
      <c r="B204" s="3">
        <f>IF(AND(IF('차트 정리 표'!$K$2 = 표메인[[#This Row],[연령대]], 1, 0),IF(COUNT(표장르정리[[#This Row],[AOS]]),1,0)),1,0)</f>
        <v>0</v>
      </c>
      <c r="C204" s="4">
        <f>IF(AND(IF('차트 정리 표'!$K$2 = 표메인[[#This Row],[연령대]], 1, 0),IF(COUNT(표장르정리[[#This Row],[FPS]]),1,0)),1,0)</f>
        <v>0</v>
      </c>
      <c r="D204" s="4">
        <f>IF(AND(IF('차트 정리 표'!$K$2 = 표메인[[#This Row],[연령대]], 1, 0),IF(COUNT(표장르정리[[#This Row],[CCG]]),1,0)),1,0)</f>
        <v>0</v>
      </c>
      <c r="E204" s="4">
        <f>IF(AND(IF('차트 정리 표'!$K$2 = 표메인[[#This Row],[연령대]], 1, 0),IF(COUNT(표장르정리[[#This Row],[Roguelike]]),1,0)),1,0)</f>
        <v>0</v>
      </c>
      <c r="F204" s="4">
        <f>IF(AND(IF('차트 정리 표'!$K$2 = 표메인[[#This Row],[연령대]], 1, 0),IF(COUNT(표장르정리[[#This Row],[Soulslike]]),1,0)),1,0)</f>
        <v>0</v>
      </c>
      <c r="G204" s="4">
        <f>IF(AND(IF('차트 정리 표'!$K$2 = 표메인[[#This Row],[연령대]], 1, 0),IF(COUNT(표장르정리[[#This Row],[Rhythm]]),1,0)),1,0)</f>
        <v>0</v>
      </c>
      <c r="H204" s="4">
        <f>IF(AND(IF('차트 정리 표'!$K$2 = 표메인[[#This Row],[연령대]], 1, 0),IF(COUNT(표장르정리[[#This Row],[Racing]]),1,0)),1,0)</f>
        <v>0</v>
      </c>
      <c r="I204" s="4">
        <f>IF(AND(IF('차트 정리 표'!$K$2 = 표메인[[#This Row],[연령대]], 1, 0),IF(COUNT(표장르정리[[#This Row],[Sport]]),1,0)),1,0)</f>
        <v>0</v>
      </c>
      <c r="J204" s="4">
        <f>IF(AND(IF('차트 정리 표'!$K$2 = 표메인[[#This Row],[연령대]], 1, 0),IF(COUNT(표장르정리[[#This Row],[Stealth]]),1,0)),1,0)</f>
        <v>0</v>
      </c>
      <c r="K204" s="4">
        <f>IF(AND(IF('차트 정리 표'!$K$2 = 표메인[[#This Row],[연령대]], 1, 0),IF(COUNT(표장르정리[[#This Row],[Strategy]]),1,0)),1,0)</f>
        <v>0</v>
      </c>
      <c r="L204" s="4">
        <f>IF(AND(IF('차트 정리 표'!$K$2 = 표메인[[#This Row],[연령대]], 1, 0),IF(COUNT(표장르정리[[#This Row],[Puzzle]]),1,0)),1,0)</f>
        <v>0</v>
      </c>
      <c r="M204" s="4">
        <f>IF(AND(IF('차트 정리 표'!$K$2 = 표메인[[#This Row],[연령대]], 1, 0),IF(COUNT(표장르정리[[#This Row],[Board]]),1,0)),1,0)</f>
        <v>0</v>
      </c>
      <c r="N204" s="4">
        <f>IF(AND(IF('차트 정리 표'!$K$2 = 표메인[[#This Row],[연령대]], 1, 0),IF(COUNT(표장르정리[[#This Row],[Arcade]]),1,0)),1,0)</f>
        <v>0</v>
      </c>
      <c r="O204" s="4">
        <f>IF(AND(IF('차트 정리 표'!$K$2 = 표메인[[#This Row],[연령대]], 1, 0),IF(COUNT(표장르정리[[#This Row],[Simulation]]),1,0)),1,0)</f>
        <v>0</v>
      </c>
      <c r="P204" s="36">
        <f>IF(AND(IF('차트 정리 표'!$K$19 = 표메인[[#This Row],[연령대]], 1, 0),IF('차트 정리 표'!$J$20=표메인[[#This Row],[타격감
시각적 효과]],1,0)),1,0)</f>
        <v>0</v>
      </c>
      <c r="Q204" s="36">
        <f>IF(AND(IF('차트 정리 표'!$K$19 = 표메인[[#This Row],[연령대]], 1, 0),IF('차트 정리 표'!$J$21=표메인[[#This Row],[타격감
시각적 효과]],1,0)),1,0)</f>
        <v>0</v>
      </c>
      <c r="R204" s="36">
        <f>IF(AND(IF('차트 정리 표'!$K$19 = 표메인[[#This Row],[연령대]], 1, 0),IF('차트 정리 표'!$J$22=표메인[[#This Row],[타격감
시각적 효과]],1,0)),1,0)</f>
        <v>0</v>
      </c>
      <c r="S204" s="36">
        <f>IF(AND(IF('차트 정리 표'!$K$19 = 표메인[[#This Row],[연령대]], 1, 0),IF('차트 정리 표'!$J$23=표메인[[#This Row],[타격감
시각적 효과]],1,0)),1,0)</f>
        <v>0</v>
      </c>
      <c r="T204" s="36">
        <f>IF(AND(IF('차트 정리 표'!$K$25 = 표메인[[#This Row],[연령대]], 1, 0),IF('차트 정리 표'!$J$26=표메인[게임몰입도
청각적 효과],1,0)),1,0)</f>
        <v>0</v>
      </c>
      <c r="U204" s="36">
        <f>IF(AND(IF('차트 정리 표'!$K$25 = 표메인[[#This Row],[연령대]], 1, 0),IF('차트 정리 표'!$J$27=표메인[게임몰입도
청각적 효과],1,0)),1,0)</f>
        <v>0</v>
      </c>
      <c r="V204" s="36">
        <f>IF(AND(IF('차트 정리 표'!$K$25 = 표메인[[#This Row],[연령대]], 1, 0),IF('차트 정리 표'!$J$28=표메인[게임몰입도
청각적 효과],1,0)),1,0)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H17" sqref="H17"/>
    </sheetView>
  </sheetViews>
  <sheetFormatPr defaultRowHeight="16.5" x14ac:dyDescent="0.3"/>
  <sheetData>
    <row r="1" spans="1:22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표'!$L$2 = 표메인[[#This Row],[연령대]], 1, 0),IF(COUNT(표장르정리[[#This Row],[RPG]]),1,0)), 1, 0)</f>
        <v>0</v>
      </c>
      <c r="B2" s="3">
        <f>IF(AND(IF('차트 정리 표'!$L$2 = 표메인[[#This Row],[연령대]], 1, 0),IF(COUNT(표장르정리[[#This Row],[AOS]]),1,0)),1,0)</f>
        <v>0</v>
      </c>
      <c r="C2" s="3">
        <f>IF(AND(IF('차트 정리 표'!$L$2 = 표메인[[#This Row],[연령대]], 1, 0),IF(COUNT(표장르정리[[#This Row],[FPS]]),1,0)),1,0)</f>
        <v>0</v>
      </c>
      <c r="D2" s="3">
        <f>IF(AND(IF('차트 정리 표'!$L$2 = 표메인[[#This Row],[연령대]], 1, 0),IF(COUNT(표장르정리[[#This Row],[CCG]]),1,0)),1,0)</f>
        <v>0</v>
      </c>
      <c r="E2" s="3">
        <f>IF(AND(IF('차트 정리 표'!$L$2 = 표메인[[#This Row],[연령대]], 1, 0),IF(COUNT(표장르정리[[#This Row],[Roguelike]]),1,0)),1,0)</f>
        <v>0</v>
      </c>
      <c r="F2" s="3">
        <f>IF(AND(IF('차트 정리 표'!$L$2 = 표메인[[#This Row],[연령대]], 1, 0),IF(COUNT(표장르정리[[#This Row],[Soulslike]]),1,0)),1,0)</f>
        <v>0</v>
      </c>
      <c r="G2" s="3">
        <f>IF(AND(IF('차트 정리 표'!$L$2 = 표메인[[#This Row],[연령대]], 1, 0),IF(COUNT(표장르정리[[#This Row],[Rhythm]]),1,0)),1,0)</f>
        <v>0</v>
      </c>
      <c r="H2" s="3">
        <f>IF(AND(IF('차트 정리 표'!$L$2 = 표메인[[#This Row],[연령대]], 1, 0),IF(COUNT(표장르정리[[#This Row],[Racing]]),1,0)),1,0)</f>
        <v>0</v>
      </c>
      <c r="I2" s="3">
        <f>IF(AND(IF('차트 정리 표'!$L$2 = 표메인[[#This Row],[연령대]], 1, 0),IF(COUNT(표장르정리[[#This Row],[Sport]]),1,0)),1,0)</f>
        <v>0</v>
      </c>
      <c r="J2" s="3">
        <f>IF(AND(IF('차트 정리 표'!$L$2 = 표메인[[#This Row],[연령대]], 1, 0),IF(COUNT(표장르정리[[#This Row],[Stealth]]),1,0)),1,0)</f>
        <v>0</v>
      </c>
      <c r="K2" s="3">
        <f>IF(AND(IF('차트 정리 표'!$L$2 = 표메인[[#This Row],[연령대]], 1, 0),IF(COUNT(표장르정리[[#This Row],[Strategy]]),1,0)),1,0)</f>
        <v>0</v>
      </c>
      <c r="L2" s="3">
        <f>IF(AND(IF('차트 정리 표'!$L$2 = 표메인[[#This Row],[연령대]], 1, 0),IF(COUNT(표장르정리[[#This Row],[Puzzle]]),1,0)),1,0)</f>
        <v>0</v>
      </c>
      <c r="M2" s="3">
        <f>IF(AND(IF('차트 정리 표'!$L$2 = 표메인[[#This Row],[연령대]], 1, 0),IF(COUNT(표장르정리[[#This Row],[Board]]),1,0)),1,0)</f>
        <v>0</v>
      </c>
      <c r="N2" s="3">
        <f>IF(AND(IF('차트 정리 표'!$L$2 = 표메인[[#This Row],[연령대]], 1, 0),IF(COUNT(표장르정리[[#This Row],[Arcade]]),1,0)),1,0)</f>
        <v>0</v>
      </c>
      <c r="O2" s="3">
        <f>IF(AND(IF('차트 정리 표'!$L$2 = 표메인[[#This Row],[연령대]], 1, 0),IF(COUNT(표장르정리[[#This Row],[Simulation]]),1,0)),1,0)</f>
        <v>0</v>
      </c>
      <c r="P2" s="35">
        <f>IF(AND(IF('차트 정리 표'!$L$19 = 표메인[[#This Row],[연령대]], 1, 0),IF('차트 정리 표'!$J$20=표메인[[#This Row],[타격감
시각적 효과]],1,0)),1,0)</f>
        <v>0</v>
      </c>
      <c r="Q2" s="35">
        <f>IF(AND(IF('차트 정리 표'!$L$19 = 표메인[[#This Row],[연령대]], 1, 0),IF('차트 정리 표'!$J$21=표메인[[#This Row],[타격감
시각적 효과]],1,0)),1,0)</f>
        <v>0</v>
      </c>
      <c r="R2" s="35">
        <f>IF(AND(IF('차트 정리 표'!$L$19 = 표메인[[#This Row],[연령대]], 1, 0),IF('차트 정리 표'!$J$22=표메인[[#This Row],[타격감
시각적 효과]],1,0)),1,0)</f>
        <v>0</v>
      </c>
      <c r="S2" s="35">
        <f>IF(AND(IF('차트 정리 표'!$L$19 = 표메인[[#This Row],[연령대]], 1, 0),IF('차트 정리 표'!$J$23=표메인[[#This Row],[타격감
시각적 효과]],1,0)),1,0)</f>
        <v>0</v>
      </c>
      <c r="T2" s="35">
        <f>IF(AND(IF('차트 정리 표'!$L$25 = 표메인[[#This Row],[연령대]], 1, 0),IF('차트 정리 표'!$J$26=표메인[게임몰입도
청각적 효과],1,0)),1,0)</f>
        <v>0</v>
      </c>
      <c r="U2" s="35">
        <f>IF(AND(IF('차트 정리 표'!$L$25 = 표메인[[#This Row],[연령대]], 1, 0),IF('차트 정리 표'!$J$27=표메인[게임몰입도
청각적 효과],1,0)),1,0)</f>
        <v>0</v>
      </c>
      <c r="V2" s="35">
        <f>IF(AND(IF('차트 정리 표'!$L$25 = 표메인[[#This Row],[연령대]], 1, 0),IF('차트 정리 표'!$J$28=표메인[게임몰입도
청각적 효과],1,0)),1,0)</f>
        <v>0</v>
      </c>
    </row>
    <row r="3" spans="1:22" x14ac:dyDescent="0.3">
      <c r="A3" s="3">
        <f>IF(AND(IF('차트 정리 표'!$L$2 = 표메인[[#This Row],[연령대]], 1, 0),IF(COUNT(표장르정리[[#This Row],[RPG]]),1,0)), 1, 0)</f>
        <v>0</v>
      </c>
      <c r="B3" s="3">
        <f>IF(AND(IF('차트 정리 표'!$L$2 = 표메인[[#This Row],[연령대]], 1, 0),IF(COUNT(표장르정리[[#This Row],[AOS]]),1,0)),1,0)</f>
        <v>0</v>
      </c>
      <c r="C3" s="3">
        <f>IF(AND(IF('차트 정리 표'!$L$2 = 표메인[[#This Row],[연령대]], 1, 0),IF(COUNT(표장르정리[[#This Row],[FPS]]),1,0)),1,0)</f>
        <v>0</v>
      </c>
      <c r="D3" s="3">
        <f>IF(AND(IF('차트 정리 표'!$L$2 = 표메인[[#This Row],[연령대]], 1, 0),IF(COUNT(표장르정리[[#This Row],[CCG]]),1,0)),1,0)</f>
        <v>0</v>
      </c>
      <c r="E3" s="3">
        <f>IF(AND(IF('차트 정리 표'!$L$2 = 표메인[[#This Row],[연령대]], 1, 0),IF(COUNT(표장르정리[[#This Row],[Roguelike]]),1,0)),1,0)</f>
        <v>0</v>
      </c>
      <c r="F3" s="3">
        <f>IF(AND(IF('차트 정리 표'!$L$2 = 표메인[[#This Row],[연령대]], 1, 0),IF(COUNT(표장르정리[[#This Row],[Soulslike]]),1,0)),1,0)</f>
        <v>0</v>
      </c>
      <c r="G3" s="3">
        <f>IF(AND(IF('차트 정리 표'!$L$2 = 표메인[[#This Row],[연령대]], 1, 0),IF(COUNT(표장르정리[[#This Row],[Rhythm]]),1,0)),1,0)</f>
        <v>0</v>
      </c>
      <c r="H3" s="3">
        <f>IF(AND(IF('차트 정리 표'!$L$2 = 표메인[[#This Row],[연령대]], 1, 0),IF(COUNT(표장르정리[[#This Row],[Racing]]),1,0)),1,0)</f>
        <v>0</v>
      </c>
      <c r="I3" s="3">
        <f>IF(AND(IF('차트 정리 표'!$L$2 = 표메인[[#This Row],[연령대]], 1, 0),IF(COUNT(표장르정리[[#This Row],[Sport]]),1,0)),1,0)</f>
        <v>0</v>
      </c>
      <c r="J3" s="3">
        <f>IF(AND(IF('차트 정리 표'!$L$2 = 표메인[[#This Row],[연령대]], 1, 0),IF(COUNT(표장르정리[[#This Row],[Stealth]]),1,0)),1,0)</f>
        <v>0</v>
      </c>
      <c r="K3" s="3">
        <f>IF(AND(IF('차트 정리 표'!$L$2 = 표메인[[#This Row],[연령대]], 1, 0),IF(COUNT(표장르정리[[#This Row],[Strategy]]),1,0)),1,0)</f>
        <v>0</v>
      </c>
      <c r="L3" s="3">
        <f>IF(AND(IF('차트 정리 표'!$L$2 = 표메인[[#This Row],[연령대]], 1, 0),IF(COUNT(표장르정리[[#This Row],[Puzzle]]),1,0)),1,0)</f>
        <v>0</v>
      </c>
      <c r="M3" s="3">
        <f>IF(AND(IF('차트 정리 표'!$L$2 = 표메인[[#This Row],[연령대]], 1, 0),IF(COUNT(표장르정리[[#This Row],[Board]]),1,0)),1,0)</f>
        <v>0</v>
      </c>
      <c r="N3" s="3">
        <f>IF(AND(IF('차트 정리 표'!$L$2 = 표메인[[#This Row],[연령대]], 1, 0),IF(COUNT(표장르정리[[#This Row],[Arcade]]),1,0)),1,0)</f>
        <v>0</v>
      </c>
      <c r="O3" s="3">
        <f>IF(AND(IF('차트 정리 표'!$L$2 = 표메인[[#This Row],[연령대]], 1, 0),IF(COUNT(표장르정리[[#This Row],[Simulation]]),1,0)),1,0)</f>
        <v>0</v>
      </c>
      <c r="P3" s="34">
        <f>IF(AND(IF('차트 정리 표'!$L$19 = 표메인[[#This Row],[연령대]], 1, 0),IF('차트 정리 표'!$J$20=표메인[[#This Row],[타격감
시각적 효과]],1,0)),1,0)</f>
        <v>0</v>
      </c>
      <c r="Q3" s="34">
        <f>IF(AND(IF('차트 정리 표'!$L$19 = 표메인[[#This Row],[연령대]], 1, 0),IF('차트 정리 표'!$J$21=표메인[[#This Row],[타격감
시각적 효과]],1,0)),1,0)</f>
        <v>0</v>
      </c>
      <c r="R3" s="34">
        <f>IF(AND(IF('차트 정리 표'!$L$19 = 표메인[[#This Row],[연령대]], 1, 0),IF('차트 정리 표'!$J$22=표메인[[#This Row],[타격감
시각적 효과]],1,0)),1,0)</f>
        <v>0</v>
      </c>
      <c r="S3" s="34">
        <f>IF(AND(IF('차트 정리 표'!$L$19 = 표메인[[#This Row],[연령대]], 1, 0),IF('차트 정리 표'!$J$23=표메인[[#This Row],[타격감
시각적 효과]],1,0)),1,0)</f>
        <v>0</v>
      </c>
      <c r="T3" s="34">
        <f>IF(AND(IF('차트 정리 표'!$L$25 = 표메인[[#This Row],[연령대]], 1, 0),IF('차트 정리 표'!$J$26=표메인[게임몰입도
청각적 효과],1,0)),1,0)</f>
        <v>0</v>
      </c>
      <c r="U3" s="34">
        <f>IF(AND(IF('차트 정리 표'!$L$25 = 표메인[[#This Row],[연령대]], 1, 0),IF('차트 정리 표'!$J$27=표메인[게임몰입도
청각적 효과],1,0)),1,0)</f>
        <v>0</v>
      </c>
      <c r="V3" s="34">
        <f>IF(AND(IF('차트 정리 표'!$L$25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표'!$L$2 = 표메인[[#This Row],[연령대]], 1, 0),IF(COUNT(표장르정리[[#This Row],[RPG]]),1,0)), 1, 0)</f>
        <v>0</v>
      </c>
      <c r="B4" s="3">
        <f>IF(AND(IF('차트 정리 표'!$L$2 = 표메인[[#This Row],[연령대]], 1, 0),IF(COUNT(표장르정리[[#This Row],[AOS]]),1,0)),1,0)</f>
        <v>0</v>
      </c>
      <c r="C4" s="3">
        <f>IF(AND(IF('차트 정리 표'!$L$2 = 표메인[[#This Row],[연령대]], 1, 0),IF(COUNT(표장르정리[[#This Row],[FPS]]),1,0)),1,0)</f>
        <v>0</v>
      </c>
      <c r="D4" s="3">
        <f>IF(AND(IF('차트 정리 표'!$L$2 = 표메인[[#This Row],[연령대]], 1, 0),IF(COUNT(표장르정리[[#This Row],[CCG]]),1,0)),1,0)</f>
        <v>0</v>
      </c>
      <c r="E4" s="3">
        <f>IF(AND(IF('차트 정리 표'!$L$2 = 표메인[[#This Row],[연령대]], 1, 0),IF(COUNT(표장르정리[[#This Row],[Roguelike]]),1,0)),1,0)</f>
        <v>0</v>
      </c>
      <c r="F4" s="3">
        <f>IF(AND(IF('차트 정리 표'!$L$2 = 표메인[[#This Row],[연령대]], 1, 0),IF(COUNT(표장르정리[[#This Row],[Soulslike]]),1,0)),1,0)</f>
        <v>0</v>
      </c>
      <c r="G4" s="3">
        <f>IF(AND(IF('차트 정리 표'!$L$2 = 표메인[[#This Row],[연령대]], 1, 0),IF(COUNT(표장르정리[[#This Row],[Rhythm]]),1,0)),1,0)</f>
        <v>0</v>
      </c>
      <c r="H4" s="3">
        <f>IF(AND(IF('차트 정리 표'!$L$2 = 표메인[[#This Row],[연령대]], 1, 0),IF(COUNT(표장르정리[[#This Row],[Racing]]),1,0)),1,0)</f>
        <v>0</v>
      </c>
      <c r="I4" s="3">
        <f>IF(AND(IF('차트 정리 표'!$L$2 = 표메인[[#This Row],[연령대]], 1, 0),IF(COUNT(표장르정리[[#This Row],[Sport]]),1,0)),1,0)</f>
        <v>0</v>
      </c>
      <c r="J4" s="3">
        <f>IF(AND(IF('차트 정리 표'!$L$2 = 표메인[[#This Row],[연령대]], 1, 0),IF(COUNT(표장르정리[[#This Row],[Stealth]]),1,0)),1,0)</f>
        <v>0</v>
      </c>
      <c r="K4" s="3">
        <f>IF(AND(IF('차트 정리 표'!$L$2 = 표메인[[#This Row],[연령대]], 1, 0),IF(COUNT(표장르정리[[#This Row],[Strategy]]),1,0)),1,0)</f>
        <v>0</v>
      </c>
      <c r="L4" s="3">
        <f>IF(AND(IF('차트 정리 표'!$L$2 = 표메인[[#This Row],[연령대]], 1, 0),IF(COUNT(표장르정리[[#This Row],[Puzzle]]),1,0)),1,0)</f>
        <v>0</v>
      </c>
      <c r="M4" s="3">
        <f>IF(AND(IF('차트 정리 표'!$L$2 = 표메인[[#This Row],[연령대]], 1, 0),IF(COUNT(표장르정리[[#This Row],[Board]]),1,0)),1,0)</f>
        <v>0</v>
      </c>
      <c r="N4" s="3">
        <f>IF(AND(IF('차트 정리 표'!$L$2 = 표메인[[#This Row],[연령대]], 1, 0),IF(COUNT(표장르정리[[#This Row],[Arcade]]),1,0)),1,0)</f>
        <v>0</v>
      </c>
      <c r="O4" s="3">
        <f>IF(AND(IF('차트 정리 표'!$L$2 = 표메인[[#This Row],[연령대]], 1, 0),IF(COUNT(표장르정리[[#This Row],[Simulation]]),1,0)),1,0)</f>
        <v>0</v>
      </c>
      <c r="P4" s="34">
        <f>IF(AND(IF('차트 정리 표'!$L$19 = 표메인[[#This Row],[연령대]], 1, 0),IF('차트 정리 표'!$J$20=표메인[[#This Row],[타격감
시각적 효과]],1,0)),1,0)</f>
        <v>0</v>
      </c>
      <c r="Q4" s="34">
        <f>IF(AND(IF('차트 정리 표'!$L$19 = 표메인[[#This Row],[연령대]], 1, 0),IF('차트 정리 표'!$J$21=표메인[[#This Row],[타격감
시각적 효과]],1,0)),1,0)</f>
        <v>0</v>
      </c>
      <c r="R4" s="34">
        <f>IF(AND(IF('차트 정리 표'!$L$19 = 표메인[[#This Row],[연령대]], 1, 0),IF('차트 정리 표'!$J$22=표메인[[#This Row],[타격감
시각적 효과]],1,0)),1,0)</f>
        <v>0</v>
      </c>
      <c r="S4" s="34">
        <f>IF(AND(IF('차트 정리 표'!$L$19 = 표메인[[#This Row],[연령대]], 1, 0),IF('차트 정리 표'!$J$23=표메인[[#This Row],[타격감
시각적 효과]],1,0)),1,0)</f>
        <v>0</v>
      </c>
      <c r="T4" s="34">
        <f>IF(AND(IF('차트 정리 표'!$L$25 = 표메인[[#This Row],[연령대]], 1, 0),IF('차트 정리 표'!$J$26=표메인[게임몰입도
청각적 효과],1,0)),1,0)</f>
        <v>0</v>
      </c>
      <c r="U4" s="34">
        <f>IF(AND(IF('차트 정리 표'!$L$25 = 표메인[[#This Row],[연령대]], 1, 0),IF('차트 정리 표'!$J$27=표메인[게임몰입도
청각적 효과],1,0)),1,0)</f>
        <v>0</v>
      </c>
      <c r="V4" s="34">
        <f>IF(AND(IF('차트 정리 표'!$L$25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표'!$L$2 = 표메인[[#This Row],[연령대]], 1, 0),IF(COUNT(표장르정리[[#This Row],[RPG]]),1,0)), 1, 0)</f>
        <v>0</v>
      </c>
      <c r="B5" s="3">
        <f>IF(AND(IF('차트 정리 표'!$L$2 = 표메인[[#This Row],[연령대]], 1, 0),IF(COUNT(표장르정리[[#This Row],[AOS]]),1,0)),1,0)</f>
        <v>0</v>
      </c>
      <c r="C5" s="3">
        <f>IF(AND(IF('차트 정리 표'!$L$2 = 표메인[[#This Row],[연령대]], 1, 0),IF(COUNT(표장르정리[[#This Row],[FPS]]),1,0)),1,0)</f>
        <v>0</v>
      </c>
      <c r="D5" s="3">
        <f>IF(AND(IF('차트 정리 표'!$L$2 = 표메인[[#This Row],[연령대]], 1, 0),IF(COUNT(표장르정리[[#This Row],[CCG]]),1,0)),1,0)</f>
        <v>0</v>
      </c>
      <c r="E5" s="3">
        <f>IF(AND(IF('차트 정리 표'!$L$2 = 표메인[[#This Row],[연령대]], 1, 0),IF(COUNT(표장르정리[[#This Row],[Roguelike]]),1,0)),1,0)</f>
        <v>0</v>
      </c>
      <c r="F5" s="3">
        <f>IF(AND(IF('차트 정리 표'!$L$2 = 표메인[[#This Row],[연령대]], 1, 0),IF(COUNT(표장르정리[[#This Row],[Soulslike]]),1,0)),1,0)</f>
        <v>0</v>
      </c>
      <c r="G5" s="3">
        <f>IF(AND(IF('차트 정리 표'!$L$2 = 표메인[[#This Row],[연령대]], 1, 0),IF(COUNT(표장르정리[[#This Row],[Rhythm]]),1,0)),1,0)</f>
        <v>0</v>
      </c>
      <c r="H5" s="3">
        <f>IF(AND(IF('차트 정리 표'!$L$2 = 표메인[[#This Row],[연령대]], 1, 0),IF(COUNT(표장르정리[[#This Row],[Racing]]),1,0)),1,0)</f>
        <v>0</v>
      </c>
      <c r="I5" s="3">
        <f>IF(AND(IF('차트 정리 표'!$L$2 = 표메인[[#This Row],[연령대]], 1, 0),IF(COUNT(표장르정리[[#This Row],[Sport]]),1,0)),1,0)</f>
        <v>0</v>
      </c>
      <c r="J5" s="3">
        <f>IF(AND(IF('차트 정리 표'!$L$2 = 표메인[[#This Row],[연령대]], 1, 0),IF(COUNT(표장르정리[[#This Row],[Stealth]]),1,0)),1,0)</f>
        <v>0</v>
      </c>
      <c r="K5" s="3">
        <f>IF(AND(IF('차트 정리 표'!$L$2 = 표메인[[#This Row],[연령대]], 1, 0),IF(COUNT(표장르정리[[#This Row],[Strategy]]),1,0)),1,0)</f>
        <v>0</v>
      </c>
      <c r="L5" s="3">
        <f>IF(AND(IF('차트 정리 표'!$L$2 = 표메인[[#This Row],[연령대]], 1, 0),IF(COUNT(표장르정리[[#This Row],[Puzzle]]),1,0)),1,0)</f>
        <v>0</v>
      </c>
      <c r="M5" s="3">
        <f>IF(AND(IF('차트 정리 표'!$L$2 = 표메인[[#This Row],[연령대]], 1, 0),IF(COUNT(표장르정리[[#This Row],[Board]]),1,0)),1,0)</f>
        <v>0</v>
      </c>
      <c r="N5" s="3">
        <f>IF(AND(IF('차트 정리 표'!$L$2 = 표메인[[#This Row],[연령대]], 1, 0),IF(COUNT(표장르정리[[#This Row],[Arcade]]),1,0)),1,0)</f>
        <v>0</v>
      </c>
      <c r="O5" s="3">
        <f>IF(AND(IF('차트 정리 표'!$L$2 = 표메인[[#This Row],[연령대]], 1, 0),IF(COUNT(표장르정리[[#This Row],[Simulation]]),1,0)),1,0)</f>
        <v>0</v>
      </c>
      <c r="P5" s="34">
        <f>IF(AND(IF('차트 정리 표'!$L$19 = 표메인[[#This Row],[연령대]], 1, 0),IF('차트 정리 표'!$J$20=표메인[[#This Row],[타격감
시각적 효과]],1,0)),1,0)</f>
        <v>0</v>
      </c>
      <c r="Q5" s="34">
        <f>IF(AND(IF('차트 정리 표'!$L$19 = 표메인[[#This Row],[연령대]], 1, 0),IF('차트 정리 표'!$J$21=표메인[[#This Row],[타격감
시각적 효과]],1,0)),1,0)</f>
        <v>0</v>
      </c>
      <c r="R5" s="34">
        <f>IF(AND(IF('차트 정리 표'!$L$19 = 표메인[[#This Row],[연령대]], 1, 0),IF('차트 정리 표'!$J$22=표메인[[#This Row],[타격감
시각적 효과]],1,0)),1,0)</f>
        <v>0</v>
      </c>
      <c r="S5" s="34">
        <f>IF(AND(IF('차트 정리 표'!$L$19 = 표메인[[#This Row],[연령대]], 1, 0),IF('차트 정리 표'!$J$23=표메인[[#This Row],[타격감
시각적 효과]],1,0)),1,0)</f>
        <v>0</v>
      </c>
      <c r="T5" s="34">
        <f>IF(AND(IF('차트 정리 표'!$L$25 = 표메인[[#This Row],[연령대]], 1, 0),IF('차트 정리 표'!$J$26=표메인[게임몰입도
청각적 효과],1,0)),1,0)</f>
        <v>0</v>
      </c>
      <c r="U5" s="34">
        <f>IF(AND(IF('차트 정리 표'!$L$25 = 표메인[[#This Row],[연령대]], 1, 0),IF('차트 정리 표'!$J$27=표메인[게임몰입도
청각적 효과],1,0)),1,0)</f>
        <v>0</v>
      </c>
      <c r="V5" s="34">
        <f>IF(AND(IF('차트 정리 표'!$L$25 = 표메인[[#This Row],[연령대]], 1, 0),IF('차트 정리 표'!$J$28=표메인[게임몰입도
청각적 효과],1,0)),1,0)</f>
        <v>0</v>
      </c>
    </row>
    <row r="6" spans="1:22" x14ac:dyDescent="0.3">
      <c r="A6" s="3">
        <f>IF(AND(IF('차트 정리 표'!$L$2 = 표메인[[#This Row],[연령대]], 1, 0),IF(COUNT(표장르정리[[#This Row],[RPG]]),1,0)), 1, 0)</f>
        <v>0</v>
      </c>
      <c r="B6" s="3">
        <f>IF(AND(IF('차트 정리 표'!$L$2 = 표메인[[#This Row],[연령대]], 1, 0),IF(COUNT(표장르정리[[#This Row],[AOS]]),1,0)),1,0)</f>
        <v>1</v>
      </c>
      <c r="C6" s="3">
        <f>IF(AND(IF('차트 정리 표'!$L$2 = 표메인[[#This Row],[연령대]], 1, 0),IF(COUNT(표장르정리[[#This Row],[FPS]]),1,0)),1,0)</f>
        <v>0</v>
      </c>
      <c r="D6" s="3">
        <f>IF(AND(IF('차트 정리 표'!$L$2 = 표메인[[#This Row],[연령대]], 1, 0),IF(COUNT(표장르정리[[#This Row],[CCG]]),1,0)),1,0)</f>
        <v>0</v>
      </c>
      <c r="E6" s="3">
        <f>IF(AND(IF('차트 정리 표'!$L$2 = 표메인[[#This Row],[연령대]], 1, 0),IF(COUNT(표장르정리[[#This Row],[Roguelike]]),1,0)),1,0)</f>
        <v>0</v>
      </c>
      <c r="F6" s="3">
        <f>IF(AND(IF('차트 정리 표'!$L$2 = 표메인[[#This Row],[연령대]], 1, 0),IF(COUNT(표장르정리[[#This Row],[Soulslike]]),1,0)),1,0)</f>
        <v>0</v>
      </c>
      <c r="G6" s="3">
        <f>IF(AND(IF('차트 정리 표'!$L$2 = 표메인[[#This Row],[연령대]], 1, 0),IF(COUNT(표장르정리[[#This Row],[Rhythm]]),1,0)),1,0)</f>
        <v>0</v>
      </c>
      <c r="H6" s="3">
        <f>IF(AND(IF('차트 정리 표'!$L$2 = 표메인[[#This Row],[연령대]], 1, 0),IF(COUNT(표장르정리[[#This Row],[Racing]]),1,0)),1,0)</f>
        <v>0</v>
      </c>
      <c r="I6" s="3">
        <f>IF(AND(IF('차트 정리 표'!$L$2 = 표메인[[#This Row],[연령대]], 1, 0),IF(COUNT(표장르정리[[#This Row],[Sport]]),1,0)),1,0)</f>
        <v>0</v>
      </c>
      <c r="J6" s="3">
        <f>IF(AND(IF('차트 정리 표'!$L$2 = 표메인[[#This Row],[연령대]], 1, 0),IF(COUNT(표장르정리[[#This Row],[Stealth]]),1,0)),1,0)</f>
        <v>0</v>
      </c>
      <c r="K6" s="3">
        <f>IF(AND(IF('차트 정리 표'!$L$2 = 표메인[[#This Row],[연령대]], 1, 0),IF(COUNT(표장르정리[[#This Row],[Strategy]]),1,0)),1,0)</f>
        <v>0</v>
      </c>
      <c r="L6" s="3">
        <f>IF(AND(IF('차트 정리 표'!$L$2 = 표메인[[#This Row],[연령대]], 1, 0),IF(COUNT(표장르정리[[#This Row],[Puzzle]]),1,0)),1,0)</f>
        <v>0</v>
      </c>
      <c r="M6" s="3">
        <f>IF(AND(IF('차트 정리 표'!$L$2 = 표메인[[#This Row],[연령대]], 1, 0),IF(COUNT(표장르정리[[#This Row],[Board]]),1,0)),1,0)</f>
        <v>0</v>
      </c>
      <c r="N6" s="3">
        <f>IF(AND(IF('차트 정리 표'!$L$2 = 표메인[[#This Row],[연령대]], 1, 0),IF(COUNT(표장르정리[[#This Row],[Arcade]]),1,0)),1,0)</f>
        <v>0</v>
      </c>
      <c r="O6" s="3">
        <f>IF(AND(IF('차트 정리 표'!$L$2 = 표메인[[#This Row],[연령대]], 1, 0),IF(COUNT(표장르정리[[#This Row],[Simulation]]),1,0)),1,0)</f>
        <v>0</v>
      </c>
      <c r="P6" s="34">
        <f>IF(AND(IF('차트 정리 표'!$L$19 = 표메인[[#This Row],[연령대]], 1, 0),IF('차트 정리 표'!$J$20=표메인[[#This Row],[타격감
시각적 효과]],1,0)),1,0)</f>
        <v>1</v>
      </c>
      <c r="Q6" s="34">
        <f>IF(AND(IF('차트 정리 표'!$L$19 = 표메인[[#This Row],[연령대]], 1, 0),IF('차트 정리 표'!$J$21=표메인[[#This Row],[타격감
시각적 효과]],1,0)),1,0)</f>
        <v>0</v>
      </c>
      <c r="R6" s="34">
        <f>IF(AND(IF('차트 정리 표'!$L$19 = 표메인[[#This Row],[연령대]], 1, 0),IF('차트 정리 표'!$J$22=표메인[[#This Row],[타격감
시각적 효과]],1,0)),1,0)</f>
        <v>0</v>
      </c>
      <c r="S6" s="34">
        <f>IF(AND(IF('차트 정리 표'!$L$19 = 표메인[[#This Row],[연령대]], 1, 0),IF('차트 정리 표'!$J$23=표메인[[#This Row],[타격감
시각적 효과]],1,0)),1,0)</f>
        <v>0</v>
      </c>
      <c r="T6" s="34">
        <f>IF(AND(IF('차트 정리 표'!$L$25 = 표메인[[#This Row],[연령대]], 1, 0),IF('차트 정리 표'!$J$26=표메인[게임몰입도
청각적 효과],1,0)),1,0)</f>
        <v>1</v>
      </c>
      <c r="U6" s="34">
        <f>IF(AND(IF('차트 정리 표'!$L$25 = 표메인[[#This Row],[연령대]], 1, 0),IF('차트 정리 표'!$J$27=표메인[게임몰입도
청각적 효과],1,0)),1,0)</f>
        <v>0</v>
      </c>
      <c r="V6" s="34">
        <f>IF(AND(IF('차트 정리 표'!$L$25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표'!$L$2 = 표메인[[#This Row],[연령대]], 1, 0),IF(COUNT(표장르정리[[#This Row],[RPG]]),1,0)), 1, 0)</f>
        <v>0</v>
      </c>
      <c r="B7" s="3">
        <f>IF(AND(IF('차트 정리 표'!$L$2 = 표메인[[#This Row],[연령대]], 1, 0),IF(COUNT(표장르정리[[#This Row],[AOS]]),1,0)),1,0)</f>
        <v>1</v>
      </c>
      <c r="C7" s="3">
        <f>IF(AND(IF('차트 정리 표'!$L$2 = 표메인[[#This Row],[연령대]], 1, 0),IF(COUNT(표장르정리[[#This Row],[FPS]]),1,0)),1,0)</f>
        <v>0</v>
      </c>
      <c r="D7" s="3">
        <f>IF(AND(IF('차트 정리 표'!$L$2 = 표메인[[#This Row],[연령대]], 1, 0),IF(COUNT(표장르정리[[#This Row],[CCG]]),1,0)),1,0)</f>
        <v>0</v>
      </c>
      <c r="E7" s="3">
        <f>IF(AND(IF('차트 정리 표'!$L$2 = 표메인[[#This Row],[연령대]], 1, 0),IF(COUNT(표장르정리[[#This Row],[Roguelike]]),1,0)),1,0)</f>
        <v>0</v>
      </c>
      <c r="F7" s="3">
        <f>IF(AND(IF('차트 정리 표'!$L$2 = 표메인[[#This Row],[연령대]], 1, 0),IF(COUNT(표장르정리[[#This Row],[Soulslike]]),1,0)),1,0)</f>
        <v>0</v>
      </c>
      <c r="G7" s="3">
        <f>IF(AND(IF('차트 정리 표'!$L$2 = 표메인[[#This Row],[연령대]], 1, 0),IF(COUNT(표장르정리[[#This Row],[Rhythm]]),1,0)),1,0)</f>
        <v>0</v>
      </c>
      <c r="H7" s="3">
        <f>IF(AND(IF('차트 정리 표'!$L$2 = 표메인[[#This Row],[연령대]], 1, 0),IF(COUNT(표장르정리[[#This Row],[Racing]]),1,0)),1,0)</f>
        <v>0</v>
      </c>
      <c r="I7" s="3">
        <f>IF(AND(IF('차트 정리 표'!$L$2 = 표메인[[#This Row],[연령대]], 1, 0),IF(COUNT(표장르정리[[#This Row],[Sport]]),1,0)),1,0)</f>
        <v>0</v>
      </c>
      <c r="J7" s="3">
        <f>IF(AND(IF('차트 정리 표'!$L$2 = 표메인[[#This Row],[연령대]], 1, 0),IF(COUNT(표장르정리[[#This Row],[Stealth]]),1,0)),1,0)</f>
        <v>0</v>
      </c>
      <c r="K7" s="3">
        <f>IF(AND(IF('차트 정리 표'!$L$2 = 표메인[[#This Row],[연령대]], 1, 0),IF(COUNT(표장르정리[[#This Row],[Strategy]]),1,0)),1,0)</f>
        <v>0</v>
      </c>
      <c r="L7" s="3">
        <f>IF(AND(IF('차트 정리 표'!$L$2 = 표메인[[#This Row],[연령대]], 1, 0),IF(COUNT(표장르정리[[#This Row],[Puzzle]]),1,0)),1,0)</f>
        <v>0</v>
      </c>
      <c r="M7" s="3">
        <f>IF(AND(IF('차트 정리 표'!$L$2 = 표메인[[#This Row],[연령대]], 1, 0),IF(COUNT(표장르정리[[#This Row],[Board]]),1,0)),1,0)</f>
        <v>0</v>
      </c>
      <c r="N7" s="3">
        <f>IF(AND(IF('차트 정리 표'!$L$2 = 표메인[[#This Row],[연령대]], 1, 0),IF(COUNT(표장르정리[[#This Row],[Arcade]]),1,0)),1,0)</f>
        <v>0</v>
      </c>
      <c r="O7" s="3">
        <f>IF(AND(IF('차트 정리 표'!$L$2 = 표메인[[#This Row],[연령대]], 1, 0),IF(COUNT(표장르정리[[#This Row],[Simulation]]),1,0)),1,0)</f>
        <v>0</v>
      </c>
      <c r="P7" s="34">
        <f>IF(AND(IF('차트 정리 표'!$L$19 = 표메인[[#This Row],[연령대]], 1, 0),IF('차트 정리 표'!$J$20=표메인[[#This Row],[타격감
시각적 효과]],1,0)),1,0)</f>
        <v>1</v>
      </c>
      <c r="Q7" s="34">
        <f>IF(AND(IF('차트 정리 표'!$L$19 = 표메인[[#This Row],[연령대]], 1, 0),IF('차트 정리 표'!$J$21=표메인[[#This Row],[타격감
시각적 효과]],1,0)),1,0)</f>
        <v>0</v>
      </c>
      <c r="R7" s="34">
        <f>IF(AND(IF('차트 정리 표'!$L$19 = 표메인[[#This Row],[연령대]], 1, 0),IF('차트 정리 표'!$J$22=표메인[[#This Row],[타격감
시각적 효과]],1,0)),1,0)</f>
        <v>0</v>
      </c>
      <c r="S7" s="34">
        <f>IF(AND(IF('차트 정리 표'!$L$19 = 표메인[[#This Row],[연령대]], 1, 0),IF('차트 정리 표'!$J$23=표메인[[#This Row],[타격감
시각적 효과]],1,0)),1,0)</f>
        <v>0</v>
      </c>
      <c r="T7" s="34">
        <f>IF(AND(IF('차트 정리 표'!$L$25 = 표메인[[#This Row],[연령대]], 1, 0),IF('차트 정리 표'!$J$26=표메인[게임몰입도
청각적 효과],1,0)),1,0)</f>
        <v>0</v>
      </c>
      <c r="U7" s="34">
        <f>IF(AND(IF('차트 정리 표'!$L$25 = 표메인[[#This Row],[연령대]], 1, 0),IF('차트 정리 표'!$J$27=표메인[게임몰입도
청각적 효과],1,0)),1,0)</f>
        <v>1</v>
      </c>
      <c r="V7" s="34">
        <f>IF(AND(IF('차트 정리 표'!$L$25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표'!$L$2 = 표메인[[#This Row],[연령대]], 1, 0),IF(COUNT(표장르정리[[#This Row],[RPG]]),1,0)), 1, 0)</f>
        <v>0</v>
      </c>
      <c r="B8" s="3">
        <f>IF(AND(IF('차트 정리 표'!$L$2 = 표메인[[#This Row],[연령대]], 1, 0),IF(COUNT(표장르정리[[#This Row],[AOS]]),1,0)),1,0)</f>
        <v>1</v>
      </c>
      <c r="C8" s="3">
        <f>IF(AND(IF('차트 정리 표'!$L$2 = 표메인[[#This Row],[연령대]], 1, 0),IF(COUNT(표장르정리[[#This Row],[FPS]]),1,0)),1,0)</f>
        <v>0</v>
      </c>
      <c r="D8" s="3">
        <f>IF(AND(IF('차트 정리 표'!$L$2 = 표메인[[#This Row],[연령대]], 1, 0),IF(COUNT(표장르정리[[#This Row],[CCG]]),1,0)),1,0)</f>
        <v>0</v>
      </c>
      <c r="E8" s="3">
        <f>IF(AND(IF('차트 정리 표'!$L$2 = 표메인[[#This Row],[연령대]], 1, 0),IF(COUNT(표장르정리[[#This Row],[Roguelike]]),1,0)),1,0)</f>
        <v>1</v>
      </c>
      <c r="F8" s="3">
        <f>IF(AND(IF('차트 정리 표'!$L$2 = 표메인[[#This Row],[연령대]], 1, 0),IF(COUNT(표장르정리[[#This Row],[Soulslike]]),1,0)),1,0)</f>
        <v>0</v>
      </c>
      <c r="G8" s="3">
        <f>IF(AND(IF('차트 정리 표'!$L$2 = 표메인[[#This Row],[연령대]], 1, 0),IF(COUNT(표장르정리[[#This Row],[Rhythm]]),1,0)),1,0)</f>
        <v>0</v>
      </c>
      <c r="H8" s="3">
        <f>IF(AND(IF('차트 정리 표'!$L$2 = 표메인[[#This Row],[연령대]], 1, 0),IF(COUNT(표장르정리[[#This Row],[Racing]]),1,0)),1,0)</f>
        <v>0</v>
      </c>
      <c r="I8" s="3">
        <f>IF(AND(IF('차트 정리 표'!$L$2 = 표메인[[#This Row],[연령대]], 1, 0),IF(COUNT(표장르정리[[#This Row],[Sport]]),1,0)),1,0)</f>
        <v>0</v>
      </c>
      <c r="J8" s="3">
        <f>IF(AND(IF('차트 정리 표'!$L$2 = 표메인[[#This Row],[연령대]], 1, 0),IF(COUNT(표장르정리[[#This Row],[Stealth]]),1,0)),1,0)</f>
        <v>0</v>
      </c>
      <c r="K8" s="3">
        <f>IF(AND(IF('차트 정리 표'!$L$2 = 표메인[[#This Row],[연령대]], 1, 0),IF(COUNT(표장르정리[[#This Row],[Strategy]]),1,0)),1,0)</f>
        <v>0</v>
      </c>
      <c r="L8" s="3">
        <f>IF(AND(IF('차트 정리 표'!$L$2 = 표메인[[#This Row],[연령대]], 1, 0),IF(COUNT(표장르정리[[#This Row],[Puzzle]]),1,0)),1,0)</f>
        <v>0</v>
      </c>
      <c r="M8" s="3">
        <f>IF(AND(IF('차트 정리 표'!$L$2 = 표메인[[#This Row],[연령대]], 1, 0),IF(COUNT(표장르정리[[#This Row],[Board]]),1,0)),1,0)</f>
        <v>0</v>
      </c>
      <c r="N8" s="3">
        <f>IF(AND(IF('차트 정리 표'!$L$2 = 표메인[[#This Row],[연령대]], 1, 0),IF(COUNT(표장르정리[[#This Row],[Arcade]]),1,0)),1,0)</f>
        <v>0</v>
      </c>
      <c r="O8" s="3">
        <f>IF(AND(IF('차트 정리 표'!$L$2 = 표메인[[#This Row],[연령대]], 1, 0),IF(COUNT(표장르정리[[#This Row],[Simulation]]),1,0)),1,0)</f>
        <v>0</v>
      </c>
      <c r="P8" s="34">
        <f>IF(AND(IF('차트 정리 표'!$L$19 = 표메인[[#This Row],[연령대]], 1, 0),IF('차트 정리 표'!$J$20=표메인[[#This Row],[타격감
시각적 효과]],1,0)),1,0)</f>
        <v>0</v>
      </c>
      <c r="Q8" s="34">
        <f>IF(AND(IF('차트 정리 표'!$L$19 = 표메인[[#This Row],[연령대]], 1, 0),IF('차트 정리 표'!$J$21=표메인[[#This Row],[타격감
시각적 효과]],1,0)),1,0)</f>
        <v>1</v>
      </c>
      <c r="R8" s="34">
        <f>IF(AND(IF('차트 정리 표'!$L$19 = 표메인[[#This Row],[연령대]], 1, 0),IF('차트 정리 표'!$J$22=표메인[[#This Row],[타격감
시각적 효과]],1,0)),1,0)</f>
        <v>0</v>
      </c>
      <c r="S8" s="34">
        <f>IF(AND(IF('차트 정리 표'!$L$19 = 표메인[[#This Row],[연령대]], 1, 0),IF('차트 정리 표'!$J$23=표메인[[#This Row],[타격감
시각적 효과]],1,0)),1,0)</f>
        <v>0</v>
      </c>
      <c r="T8" s="34">
        <f>IF(AND(IF('차트 정리 표'!$L$25 = 표메인[[#This Row],[연령대]], 1, 0),IF('차트 정리 표'!$J$26=표메인[게임몰입도
청각적 효과],1,0)),1,0)</f>
        <v>0</v>
      </c>
      <c r="U8" s="34">
        <f>IF(AND(IF('차트 정리 표'!$L$25 = 표메인[[#This Row],[연령대]], 1, 0),IF('차트 정리 표'!$J$27=표메인[게임몰입도
청각적 효과],1,0)),1,0)</f>
        <v>0</v>
      </c>
      <c r="V8" s="34">
        <f>IF(AND(IF('차트 정리 표'!$L$25 = 표메인[[#This Row],[연령대]], 1, 0),IF('차트 정리 표'!$J$28=표메인[게임몰입도
청각적 효과],1,0)),1,0)</f>
        <v>1</v>
      </c>
    </row>
    <row r="9" spans="1:22" x14ac:dyDescent="0.3">
      <c r="A9" s="3">
        <f>IF(AND(IF('차트 정리 표'!$L$2 = 표메인[[#This Row],[연령대]], 1, 0),IF(COUNT(표장르정리[[#This Row],[RPG]]),1,0)), 1, 0)</f>
        <v>0</v>
      </c>
      <c r="B9" s="3">
        <f>IF(AND(IF('차트 정리 표'!$L$2 = 표메인[[#This Row],[연령대]], 1, 0),IF(COUNT(표장르정리[[#This Row],[AOS]]),1,0)),1,0)</f>
        <v>0</v>
      </c>
      <c r="C9" s="3">
        <f>IF(AND(IF('차트 정리 표'!$L$2 = 표메인[[#This Row],[연령대]], 1, 0),IF(COUNT(표장르정리[[#This Row],[FPS]]),1,0)),1,0)</f>
        <v>1</v>
      </c>
      <c r="D9" s="3">
        <f>IF(AND(IF('차트 정리 표'!$L$2 = 표메인[[#This Row],[연령대]], 1, 0),IF(COUNT(표장르정리[[#This Row],[CCG]]),1,0)),1,0)</f>
        <v>0</v>
      </c>
      <c r="E9" s="3">
        <f>IF(AND(IF('차트 정리 표'!$L$2 = 표메인[[#This Row],[연령대]], 1, 0),IF(COUNT(표장르정리[[#This Row],[Roguelike]]),1,0)),1,0)</f>
        <v>0</v>
      </c>
      <c r="F9" s="3">
        <f>IF(AND(IF('차트 정리 표'!$L$2 = 표메인[[#This Row],[연령대]], 1, 0),IF(COUNT(표장르정리[[#This Row],[Soulslike]]),1,0)),1,0)</f>
        <v>0</v>
      </c>
      <c r="G9" s="3">
        <f>IF(AND(IF('차트 정리 표'!$L$2 = 표메인[[#This Row],[연령대]], 1, 0),IF(COUNT(표장르정리[[#This Row],[Rhythm]]),1,0)),1,0)</f>
        <v>0</v>
      </c>
      <c r="H9" s="3">
        <f>IF(AND(IF('차트 정리 표'!$L$2 = 표메인[[#This Row],[연령대]], 1, 0),IF(COUNT(표장르정리[[#This Row],[Racing]]),1,0)),1,0)</f>
        <v>0</v>
      </c>
      <c r="I9" s="3">
        <f>IF(AND(IF('차트 정리 표'!$L$2 = 표메인[[#This Row],[연령대]], 1, 0),IF(COUNT(표장르정리[[#This Row],[Sport]]),1,0)),1,0)</f>
        <v>0</v>
      </c>
      <c r="J9" s="3">
        <f>IF(AND(IF('차트 정리 표'!$L$2 = 표메인[[#This Row],[연령대]], 1, 0),IF(COUNT(표장르정리[[#This Row],[Stealth]]),1,0)),1,0)</f>
        <v>0</v>
      </c>
      <c r="K9" s="3">
        <f>IF(AND(IF('차트 정리 표'!$L$2 = 표메인[[#This Row],[연령대]], 1, 0),IF(COUNT(표장르정리[[#This Row],[Strategy]]),1,0)),1,0)</f>
        <v>0</v>
      </c>
      <c r="L9" s="3">
        <f>IF(AND(IF('차트 정리 표'!$L$2 = 표메인[[#This Row],[연령대]], 1, 0),IF(COUNT(표장르정리[[#This Row],[Puzzle]]),1,0)),1,0)</f>
        <v>0</v>
      </c>
      <c r="M9" s="3">
        <f>IF(AND(IF('차트 정리 표'!$L$2 = 표메인[[#This Row],[연령대]], 1, 0),IF(COUNT(표장르정리[[#This Row],[Board]]),1,0)),1,0)</f>
        <v>0</v>
      </c>
      <c r="N9" s="3">
        <f>IF(AND(IF('차트 정리 표'!$L$2 = 표메인[[#This Row],[연령대]], 1, 0),IF(COUNT(표장르정리[[#This Row],[Arcade]]),1,0)),1,0)</f>
        <v>0</v>
      </c>
      <c r="O9" s="3">
        <f>IF(AND(IF('차트 정리 표'!$L$2 = 표메인[[#This Row],[연령대]], 1, 0),IF(COUNT(표장르정리[[#This Row],[Simulation]]),1,0)),1,0)</f>
        <v>0</v>
      </c>
      <c r="P9" s="34">
        <f>IF(AND(IF('차트 정리 표'!$L$19 = 표메인[[#This Row],[연령대]], 1, 0),IF('차트 정리 표'!$J$20=표메인[[#This Row],[타격감
시각적 효과]],1,0)),1,0)</f>
        <v>0</v>
      </c>
      <c r="Q9" s="34">
        <f>IF(AND(IF('차트 정리 표'!$L$19 = 표메인[[#This Row],[연령대]], 1, 0),IF('차트 정리 표'!$J$21=표메인[[#This Row],[타격감
시각적 효과]],1,0)),1,0)</f>
        <v>1</v>
      </c>
      <c r="R9" s="34">
        <f>IF(AND(IF('차트 정리 표'!$L$19 = 표메인[[#This Row],[연령대]], 1, 0),IF('차트 정리 표'!$J$22=표메인[[#This Row],[타격감
시각적 효과]],1,0)),1,0)</f>
        <v>0</v>
      </c>
      <c r="S9" s="34">
        <f>IF(AND(IF('차트 정리 표'!$L$19 = 표메인[[#This Row],[연령대]], 1, 0),IF('차트 정리 표'!$J$23=표메인[[#This Row],[타격감
시각적 효과]],1,0)),1,0)</f>
        <v>0</v>
      </c>
      <c r="T9" s="34">
        <f>IF(AND(IF('차트 정리 표'!$L$25 = 표메인[[#This Row],[연령대]], 1, 0),IF('차트 정리 표'!$J$26=표메인[게임몰입도
청각적 효과],1,0)),1,0)</f>
        <v>1</v>
      </c>
      <c r="U9" s="34">
        <f>IF(AND(IF('차트 정리 표'!$L$25 = 표메인[[#This Row],[연령대]], 1, 0),IF('차트 정리 표'!$J$27=표메인[게임몰입도
청각적 효과],1,0)),1,0)</f>
        <v>0</v>
      </c>
      <c r="V9" s="34">
        <f>IF(AND(IF('차트 정리 표'!$L$25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표'!$L$2 = 표메인[[#This Row],[연령대]], 1, 0),IF(COUNT(표장르정리[[#This Row],[RPG]]),1,0)), 1, 0)</f>
        <v>0</v>
      </c>
      <c r="B10" s="3">
        <f>IF(AND(IF('차트 정리 표'!$L$2 = 표메인[[#This Row],[연령대]], 1, 0),IF(COUNT(표장르정리[[#This Row],[AOS]]),1,0)),1,0)</f>
        <v>1</v>
      </c>
      <c r="C10" s="3">
        <f>IF(AND(IF('차트 정리 표'!$L$2 = 표메인[[#This Row],[연령대]], 1, 0),IF(COUNT(표장르정리[[#This Row],[FPS]]),1,0)),1,0)</f>
        <v>1</v>
      </c>
      <c r="D10" s="3">
        <f>IF(AND(IF('차트 정리 표'!$L$2 = 표메인[[#This Row],[연령대]], 1, 0),IF(COUNT(표장르정리[[#This Row],[CCG]]),1,0)),1,0)</f>
        <v>0</v>
      </c>
      <c r="E10" s="3">
        <f>IF(AND(IF('차트 정리 표'!$L$2 = 표메인[[#This Row],[연령대]], 1, 0),IF(COUNT(표장르정리[[#This Row],[Roguelike]]),1,0)),1,0)</f>
        <v>0</v>
      </c>
      <c r="F10" s="3">
        <f>IF(AND(IF('차트 정리 표'!$L$2 = 표메인[[#This Row],[연령대]], 1, 0),IF(COUNT(표장르정리[[#This Row],[Soulslike]]),1,0)),1,0)</f>
        <v>0</v>
      </c>
      <c r="G10" s="3">
        <f>IF(AND(IF('차트 정리 표'!$L$2 = 표메인[[#This Row],[연령대]], 1, 0),IF(COUNT(표장르정리[[#This Row],[Rhythm]]),1,0)),1,0)</f>
        <v>0</v>
      </c>
      <c r="H10" s="3">
        <f>IF(AND(IF('차트 정리 표'!$L$2 = 표메인[[#This Row],[연령대]], 1, 0),IF(COUNT(표장르정리[[#This Row],[Racing]]),1,0)),1,0)</f>
        <v>0</v>
      </c>
      <c r="I10" s="3">
        <f>IF(AND(IF('차트 정리 표'!$L$2 = 표메인[[#This Row],[연령대]], 1, 0),IF(COUNT(표장르정리[[#This Row],[Sport]]),1,0)),1,0)</f>
        <v>0</v>
      </c>
      <c r="J10" s="3">
        <f>IF(AND(IF('차트 정리 표'!$L$2 = 표메인[[#This Row],[연령대]], 1, 0),IF(COUNT(표장르정리[[#This Row],[Stealth]]),1,0)),1,0)</f>
        <v>0</v>
      </c>
      <c r="K10" s="3">
        <f>IF(AND(IF('차트 정리 표'!$L$2 = 표메인[[#This Row],[연령대]], 1, 0),IF(COUNT(표장르정리[[#This Row],[Strategy]]),1,0)),1,0)</f>
        <v>0</v>
      </c>
      <c r="L10" s="3">
        <f>IF(AND(IF('차트 정리 표'!$L$2 = 표메인[[#This Row],[연령대]], 1, 0),IF(COUNT(표장르정리[[#This Row],[Puzzle]]),1,0)),1,0)</f>
        <v>0</v>
      </c>
      <c r="M10" s="3">
        <f>IF(AND(IF('차트 정리 표'!$L$2 = 표메인[[#This Row],[연령대]], 1, 0),IF(COUNT(표장르정리[[#This Row],[Board]]),1,0)),1,0)</f>
        <v>0</v>
      </c>
      <c r="N10" s="3">
        <f>IF(AND(IF('차트 정리 표'!$L$2 = 표메인[[#This Row],[연령대]], 1, 0),IF(COUNT(표장르정리[[#This Row],[Arcade]]),1,0)),1,0)</f>
        <v>0</v>
      </c>
      <c r="O10" s="3">
        <f>IF(AND(IF('차트 정리 표'!$L$2 = 표메인[[#This Row],[연령대]], 1, 0),IF(COUNT(표장르정리[[#This Row],[Simulation]]),1,0)),1,0)</f>
        <v>0</v>
      </c>
      <c r="P10" s="34">
        <f>IF(AND(IF('차트 정리 표'!$L$19 = 표메인[[#This Row],[연령대]], 1, 0),IF('차트 정리 표'!$J$20=표메인[[#This Row],[타격감
시각적 효과]],1,0)),1,0)</f>
        <v>0</v>
      </c>
      <c r="Q10" s="34">
        <f>IF(AND(IF('차트 정리 표'!$L$19 = 표메인[[#This Row],[연령대]], 1, 0),IF('차트 정리 표'!$J$21=표메인[[#This Row],[타격감
시각적 효과]],1,0)),1,0)</f>
        <v>1</v>
      </c>
      <c r="R10" s="34">
        <f>IF(AND(IF('차트 정리 표'!$L$19 = 표메인[[#This Row],[연령대]], 1, 0),IF('차트 정리 표'!$J$22=표메인[[#This Row],[타격감
시각적 효과]],1,0)),1,0)</f>
        <v>0</v>
      </c>
      <c r="S10" s="34">
        <f>IF(AND(IF('차트 정리 표'!$L$19 = 표메인[[#This Row],[연령대]], 1, 0),IF('차트 정리 표'!$J$23=표메인[[#This Row],[타격감
시각적 효과]],1,0)),1,0)</f>
        <v>0</v>
      </c>
      <c r="T10" s="34">
        <f>IF(AND(IF('차트 정리 표'!$L$25 = 표메인[[#This Row],[연령대]], 1, 0),IF('차트 정리 표'!$J$26=표메인[게임몰입도
청각적 효과],1,0)),1,0)</f>
        <v>1</v>
      </c>
      <c r="U10" s="34">
        <f>IF(AND(IF('차트 정리 표'!$L$25 = 표메인[[#This Row],[연령대]], 1, 0),IF('차트 정리 표'!$J$27=표메인[게임몰입도
청각적 효과],1,0)),1,0)</f>
        <v>0</v>
      </c>
      <c r="V10" s="34">
        <f>IF(AND(IF('차트 정리 표'!$L$25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표'!$L$2 = 표메인[[#This Row],[연령대]], 1, 0),IF(COUNT(표장르정리[[#This Row],[RPG]]),1,0)), 1, 0)</f>
        <v>0</v>
      </c>
      <c r="B11" s="3">
        <f>IF(AND(IF('차트 정리 표'!$L$2 = 표메인[[#This Row],[연령대]], 1, 0),IF(COUNT(표장르정리[[#This Row],[AOS]]),1,0)),1,0)</f>
        <v>1</v>
      </c>
      <c r="C11" s="3">
        <f>IF(AND(IF('차트 정리 표'!$L$2 = 표메인[[#This Row],[연령대]], 1, 0),IF(COUNT(표장르정리[[#This Row],[FPS]]),1,0)),1,0)</f>
        <v>1</v>
      </c>
      <c r="D11" s="3">
        <f>IF(AND(IF('차트 정리 표'!$L$2 = 표메인[[#This Row],[연령대]], 1, 0),IF(COUNT(표장르정리[[#This Row],[CCG]]),1,0)),1,0)</f>
        <v>0</v>
      </c>
      <c r="E11" s="3">
        <f>IF(AND(IF('차트 정리 표'!$L$2 = 표메인[[#This Row],[연령대]], 1, 0),IF(COUNT(표장르정리[[#This Row],[Roguelike]]),1,0)),1,0)</f>
        <v>0</v>
      </c>
      <c r="F11" s="3">
        <f>IF(AND(IF('차트 정리 표'!$L$2 = 표메인[[#This Row],[연령대]], 1, 0),IF(COUNT(표장르정리[[#This Row],[Soulslike]]),1,0)),1,0)</f>
        <v>0</v>
      </c>
      <c r="G11" s="3">
        <f>IF(AND(IF('차트 정리 표'!$L$2 = 표메인[[#This Row],[연령대]], 1, 0),IF(COUNT(표장르정리[[#This Row],[Rhythm]]),1,0)),1,0)</f>
        <v>0</v>
      </c>
      <c r="H11" s="3">
        <f>IF(AND(IF('차트 정리 표'!$L$2 = 표메인[[#This Row],[연령대]], 1, 0),IF(COUNT(표장르정리[[#This Row],[Racing]]),1,0)),1,0)</f>
        <v>0</v>
      </c>
      <c r="I11" s="3">
        <f>IF(AND(IF('차트 정리 표'!$L$2 = 표메인[[#This Row],[연령대]], 1, 0),IF(COUNT(표장르정리[[#This Row],[Sport]]),1,0)),1,0)</f>
        <v>0</v>
      </c>
      <c r="J11" s="3">
        <f>IF(AND(IF('차트 정리 표'!$L$2 = 표메인[[#This Row],[연령대]], 1, 0),IF(COUNT(표장르정리[[#This Row],[Stealth]]),1,0)),1,0)</f>
        <v>0</v>
      </c>
      <c r="K11" s="3">
        <f>IF(AND(IF('차트 정리 표'!$L$2 = 표메인[[#This Row],[연령대]], 1, 0),IF(COUNT(표장르정리[[#This Row],[Strategy]]),1,0)),1,0)</f>
        <v>0</v>
      </c>
      <c r="L11" s="3">
        <f>IF(AND(IF('차트 정리 표'!$L$2 = 표메인[[#This Row],[연령대]], 1, 0),IF(COUNT(표장르정리[[#This Row],[Puzzle]]),1,0)),1,0)</f>
        <v>0</v>
      </c>
      <c r="M11" s="3">
        <f>IF(AND(IF('차트 정리 표'!$L$2 = 표메인[[#This Row],[연령대]], 1, 0),IF(COUNT(표장르정리[[#This Row],[Board]]),1,0)),1,0)</f>
        <v>0</v>
      </c>
      <c r="N11" s="3">
        <f>IF(AND(IF('차트 정리 표'!$L$2 = 표메인[[#This Row],[연령대]], 1, 0),IF(COUNT(표장르정리[[#This Row],[Arcade]]),1,0)),1,0)</f>
        <v>0</v>
      </c>
      <c r="O11" s="3">
        <f>IF(AND(IF('차트 정리 표'!$L$2 = 표메인[[#This Row],[연령대]], 1, 0),IF(COUNT(표장르정리[[#This Row],[Simulation]]),1,0)),1,0)</f>
        <v>0</v>
      </c>
      <c r="P11" s="34">
        <f>IF(AND(IF('차트 정리 표'!$L$19 = 표메인[[#This Row],[연령대]], 1, 0),IF('차트 정리 표'!$J$20=표메인[[#This Row],[타격감
시각적 효과]],1,0)),1,0)</f>
        <v>0</v>
      </c>
      <c r="Q11" s="34">
        <f>IF(AND(IF('차트 정리 표'!$L$19 = 표메인[[#This Row],[연령대]], 1, 0),IF('차트 정리 표'!$J$21=표메인[[#This Row],[타격감
시각적 효과]],1,0)),1,0)</f>
        <v>0</v>
      </c>
      <c r="R11" s="34">
        <f>IF(AND(IF('차트 정리 표'!$L$19 = 표메인[[#This Row],[연령대]], 1, 0),IF('차트 정리 표'!$J$22=표메인[[#This Row],[타격감
시각적 효과]],1,0)),1,0)</f>
        <v>0</v>
      </c>
      <c r="S11" s="34">
        <f>IF(AND(IF('차트 정리 표'!$L$19 = 표메인[[#This Row],[연령대]], 1, 0),IF('차트 정리 표'!$J$23=표메인[[#This Row],[타격감
시각적 효과]],1,0)),1,0)</f>
        <v>1</v>
      </c>
      <c r="T11" s="34">
        <f>IF(AND(IF('차트 정리 표'!$L$25 = 표메인[[#This Row],[연령대]], 1, 0),IF('차트 정리 표'!$J$26=표메인[게임몰입도
청각적 효과],1,0)),1,0)</f>
        <v>1</v>
      </c>
      <c r="U11" s="34">
        <f>IF(AND(IF('차트 정리 표'!$L$25 = 표메인[[#This Row],[연령대]], 1, 0),IF('차트 정리 표'!$J$27=표메인[게임몰입도
청각적 효과],1,0)),1,0)</f>
        <v>0</v>
      </c>
      <c r="V11" s="34">
        <f>IF(AND(IF('차트 정리 표'!$L$25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표'!$L$2 = 표메인[[#This Row],[연령대]], 1, 0),IF(COUNT(표장르정리[[#This Row],[RPG]]),1,0)), 1, 0)</f>
        <v>0</v>
      </c>
      <c r="B12" s="3">
        <f>IF(AND(IF('차트 정리 표'!$L$2 = 표메인[[#This Row],[연령대]], 1, 0),IF(COUNT(표장르정리[[#This Row],[AOS]]),1,0)),1,0)</f>
        <v>1</v>
      </c>
      <c r="C12" s="3">
        <f>IF(AND(IF('차트 정리 표'!$L$2 = 표메인[[#This Row],[연령대]], 1, 0),IF(COUNT(표장르정리[[#This Row],[FPS]]),1,0)),1,0)</f>
        <v>1</v>
      </c>
      <c r="D12" s="3">
        <f>IF(AND(IF('차트 정리 표'!$L$2 = 표메인[[#This Row],[연령대]], 1, 0),IF(COUNT(표장르정리[[#This Row],[CCG]]),1,0)),1,0)</f>
        <v>1</v>
      </c>
      <c r="E12" s="3">
        <f>IF(AND(IF('차트 정리 표'!$L$2 = 표메인[[#This Row],[연령대]], 1, 0),IF(COUNT(표장르정리[[#This Row],[Roguelike]]),1,0)),1,0)</f>
        <v>1</v>
      </c>
      <c r="F12" s="3">
        <f>IF(AND(IF('차트 정리 표'!$L$2 = 표메인[[#This Row],[연령대]], 1, 0),IF(COUNT(표장르정리[[#This Row],[Soulslike]]),1,0)),1,0)</f>
        <v>1</v>
      </c>
      <c r="G12" s="3">
        <f>IF(AND(IF('차트 정리 표'!$L$2 = 표메인[[#This Row],[연령대]], 1, 0),IF(COUNT(표장르정리[[#This Row],[Rhythm]]),1,0)),1,0)</f>
        <v>0</v>
      </c>
      <c r="H12" s="3">
        <f>IF(AND(IF('차트 정리 표'!$L$2 = 표메인[[#This Row],[연령대]], 1, 0),IF(COUNT(표장르정리[[#This Row],[Racing]]),1,0)),1,0)</f>
        <v>0</v>
      </c>
      <c r="I12" s="3">
        <f>IF(AND(IF('차트 정리 표'!$L$2 = 표메인[[#This Row],[연령대]], 1, 0),IF(COUNT(표장르정리[[#This Row],[Sport]]),1,0)),1,0)</f>
        <v>0</v>
      </c>
      <c r="J12" s="3">
        <f>IF(AND(IF('차트 정리 표'!$L$2 = 표메인[[#This Row],[연령대]], 1, 0),IF(COUNT(표장르정리[[#This Row],[Stealth]]),1,0)),1,0)</f>
        <v>0</v>
      </c>
      <c r="K12" s="3">
        <f>IF(AND(IF('차트 정리 표'!$L$2 = 표메인[[#This Row],[연령대]], 1, 0),IF(COUNT(표장르정리[[#This Row],[Strategy]]),1,0)),1,0)</f>
        <v>0</v>
      </c>
      <c r="L12" s="3">
        <f>IF(AND(IF('차트 정리 표'!$L$2 = 표메인[[#This Row],[연령대]], 1, 0),IF(COUNT(표장르정리[[#This Row],[Puzzle]]),1,0)),1,0)</f>
        <v>0</v>
      </c>
      <c r="M12" s="3">
        <f>IF(AND(IF('차트 정리 표'!$L$2 = 표메인[[#This Row],[연령대]], 1, 0),IF(COUNT(표장르정리[[#This Row],[Board]]),1,0)),1,0)</f>
        <v>0</v>
      </c>
      <c r="N12" s="3">
        <f>IF(AND(IF('차트 정리 표'!$L$2 = 표메인[[#This Row],[연령대]], 1, 0),IF(COUNT(표장르정리[[#This Row],[Arcade]]),1,0)),1,0)</f>
        <v>0</v>
      </c>
      <c r="O12" s="3">
        <f>IF(AND(IF('차트 정리 표'!$L$2 = 표메인[[#This Row],[연령대]], 1, 0),IF(COUNT(표장르정리[[#This Row],[Simulation]]),1,0)),1,0)</f>
        <v>0</v>
      </c>
      <c r="P12" s="34">
        <f>IF(AND(IF('차트 정리 표'!$L$19 = 표메인[[#This Row],[연령대]], 1, 0),IF('차트 정리 표'!$J$20=표메인[[#This Row],[타격감
시각적 효과]],1,0)),1,0)</f>
        <v>0</v>
      </c>
      <c r="Q12" s="34">
        <f>IF(AND(IF('차트 정리 표'!$L$19 = 표메인[[#This Row],[연령대]], 1, 0),IF('차트 정리 표'!$J$21=표메인[[#This Row],[타격감
시각적 효과]],1,0)),1,0)</f>
        <v>0</v>
      </c>
      <c r="R12" s="34">
        <f>IF(AND(IF('차트 정리 표'!$L$19 = 표메인[[#This Row],[연령대]], 1, 0),IF('차트 정리 표'!$J$22=표메인[[#This Row],[타격감
시각적 효과]],1,0)),1,0)</f>
        <v>0</v>
      </c>
      <c r="S12" s="34">
        <f>IF(AND(IF('차트 정리 표'!$L$19 = 표메인[[#This Row],[연령대]], 1, 0),IF('차트 정리 표'!$J$23=표메인[[#This Row],[타격감
시각적 효과]],1,0)),1,0)</f>
        <v>1</v>
      </c>
      <c r="T12" s="34">
        <f>IF(AND(IF('차트 정리 표'!$L$25 = 표메인[[#This Row],[연령대]], 1, 0),IF('차트 정리 표'!$J$26=표메인[게임몰입도
청각적 효과],1,0)),1,0)</f>
        <v>1</v>
      </c>
      <c r="U12" s="34">
        <f>IF(AND(IF('차트 정리 표'!$L$25 = 표메인[[#This Row],[연령대]], 1, 0),IF('차트 정리 표'!$J$27=표메인[게임몰입도
청각적 효과],1,0)),1,0)</f>
        <v>0</v>
      </c>
      <c r="V12" s="34">
        <f>IF(AND(IF('차트 정리 표'!$L$25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표'!$L$2 = 표메인[[#This Row],[연령대]], 1, 0),IF(COUNT(표장르정리[[#This Row],[RPG]]),1,0)), 1, 0)</f>
        <v>0</v>
      </c>
      <c r="B13" s="3">
        <f>IF(AND(IF('차트 정리 표'!$L$2 = 표메인[[#This Row],[연령대]], 1, 0),IF(COUNT(표장르정리[[#This Row],[AOS]]),1,0)),1,0)</f>
        <v>0</v>
      </c>
      <c r="C13" s="3">
        <f>IF(AND(IF('차트 정리 표'!$L$2 = 표메인[[#This Row],[연령대]], 1, 0),IF(COUNT(표장르정리[[#This Row],[FPS]]),1,0)),1,0)</f>
        <v>1</v>
      </c>
      <c r="D13" s="3">
        <f>IF(AND(IF('차트 정리 표'!$L$2 = 표메인[[#This Row],[연령대]], 1, 0),IF(COUNT(표장르정리[[#This Row],[CCG]]),1,0)),1,0)</f>
        <v>1</v>
      </c>
      <c r="E13" s="3">
        <f>IF(AND(IF('차트 정리 표'!$L$2 = 표메인[[#This Row],[연령대]], 1, 0),IF(COUNT(표장르정리[[#This Row],[Roguelike]]),1,0)),1,0)</f>
        <v>0</v>
      </c>
      <c r="F13" s="3">
        <f>IF(AND(IF('차트 정리 표'!$L$2 = 표메인[[#This Row],[연령대]], 1, 0),IF(COUNT(표장르정리[[#This Row],[Soulslike]]),1,0)),1,0)</f>
        <v>0</v>
      </c>
      <c r="G13" s="3">
        <f>IF(AND(IF('차트 정리 표'!$L$2 = 표메인[[#This Row],[연령대]], 1, 0),IF(COUNT(표장르정리[[#This Row],[Rhythm]]),1,0)),1,0)</f>
        <v>0</v>
      </c>
      <c r="H13" s="3">
        <f>IF(AND(IF('차트 정리 표'!$L$2 = 표메인[[#This Row],[연령대]], 1, 0),IF(COUNT(표장르정리[[#This Row],[Racing]]),1,0)),1,0)</f>
        <v>0</v>
      </c>
      <c r="I13" s="3">
        <f>IF(AND(IF('차트 정리 표'!$L$2 = 표메인[[#This Row],[연령대]], 1, 0),IF(COUNT(표장르정리[[#This Row],[Sport]]),1,0)),1,0)</f>
        <v>0</v>
      </c>
      <c r="J13" s="3">
        <f>IF(AND(IF('차트 정리 표'!$L$2 = 표메인[[#This Row],[연령대]], 1, 0),IF(COUNT(표장르정리[[#This Row],[Stealth]]),1,0)),1,0)</f>
        <v>0</v>
      </c>
      <c r="K13" s="3">
        <f>IF(AND(IF('차트 정리 표'!$L$2 = 표메인[[#This Row],[연령대]], 1, 0),IF(COUNT(표장르정리[[#This Row],[Strategy]]),1,0)),1,0)</f>
        <v>0</v>
      </c>
      <c r="L13" s="3">
        <f>IF(AND(IF('차트 정리 표'!$L$2 = 표메인[[#This Row],[연령대]], 1, 0),IF(COUNT(표장르정리[[#This Row],[Puzzle]]),1,0)),1,0)</f>
        <v>0</v>
      </c>
      <c r="M13" s="3">
        <f>IF(AND(IF('차트 정리 표'!$L$2 = 표메인[[#This Row],[연령대]], 1, 0),IF(COUNT(표장르정리[[#This Row],[Board]]),1,0)),1,0)</f>
        <v>0</v>
      </c>
      <c r="N13" s="3">
        <f>IF(AND(IF('차트 정리 표'!$L$2 = 표메인[[#This Row],[연령대]], 1, 0),IF(COUNT(표장르정리[[#This Row],[Arcade]]),1,0)),1,0)</f>
        <v>0</v>
      </c>
      <c r="O13" s="3">
        <f>IF(AND(IF('차트 정리 표'!$L$2 = 표메인[[#This Row],[연령대]], 1, 0),IF(COUNT(표장르정리[[#This Row],[Simulation]]),1,0)),1,0)</f>
        <v>0</v>
      </c>
      <c r="P13" s="34">
        <f>IF(AND(IF('차트 정리 표'!$L$19 = 표메인[[#This Row],[연령대]], 1, 0),IF('차트 정리 표'!$J$20=표메인[[#This Row],[타격감
시각적 효과]],1,0)),1,0)</f>
        <v>0</v>
      </c>
      <c r="Q13" s="34">
        <f>IF(AND(IF('차트 정리 표'!$L$19 = 표메인[[#This Row],[연령대]], 1, 0),IF('차트 정리 표'!$J$21=표메인[[#This Row],[타격감
시각적 효과]],1,0)),1,0)</f>
        <v>1</v>
      </c>
      <c r="R13" s="34">
        <f>IF(AND(IF('차트 정리 표'!$L$19 = 표메인[[#This Row],[연령대]], 1, 0),IF('차트 정리 표'!$J$22=표메인[[#This Row],[타격감
시각적 효과]],1,0)),1,0)</f>
        <v>0</v>
      </c>
      <c r="S13" s="34">
        <f>IF(AND(IF('차트 정리 표'!$L$19 = 표메인[[#This Row],[연령대]], 1, 0),IF('차트 정리 표'!$J$23=표메인[[#This Row],[타격감
시각적 효과]],1,0)),1,0)</f>
        <v>0</v>
      </c>
      <c r="T13" s="34">
        <f>IF(AND(IF('차트 정리 표'!$L$25 = 표메인[[#This Row],[연령대]], 1, 0),IF('차트 정리 표'!$J$26=표메인[게임몰입도
청각적 효과],1,0)),1,0)</f>
        <v>1</v>
      </c>
      <c r="U13" s="34">
        <f>IF(AND(IF('차트 정리 표'!$L$25 = 표메인[[#This Row],[연령대]], 1, 0),IF('차트 정리 표'!$J$27=표메인[게임몰입도
청각적 효과],1,0)),1,0)</f>
        <v>0</v>
      </c>
      <c r="V13" s="34">
        <f>IF(AND(IF('차트 정리 표'!$L$25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표'!$L$2 = 표메인[[#This Row],[연령대]], 1, 0),IF(COUNT(표장르정리[[#This Row],[RPG]]),1,0)), 1, 0)</f>
        <v>0</v>
      </c>
      <c r="B14" s="3">
        <f>IF(AND(IF('차트 정리 표'!$L$2 = 표메인[[#This Row],[연령대]], 1, 0),IF(COUNT(표장르정리[[#This Row],[AOS]]),1,0)),1,0)</f>
        <v>0</v>
      </c>
      <c r="C14" s="3">
        <f>IF(AND(IF('차트 정리 표'!$L$2 = 표메인[[#This Row],[연령대]], 1, 0),IF(COUNT(표장르정리[[#This Row],[FPS]]),1,0)),1,0)</f>
        <v>1</v>
      </c>
      <c r="D14" s="3">
        <f>IF(AND(IF('차트 정리 표'!$L$2 = 표메인[[#This Row],[연령대]], 1, 0),IF(COUNT(표장르정리[[#This Row],[CCG]]),1,0)),1,0)</f>
        <v>0</v>
      </c>
      <c r="E14" s="3">
        <f>IF(AND(IF('차트 정리 표'!$L$2 = 표메인[[#This Row],[연령대]], 1, 0),IF(COUNT(표장르정리[[#This Row],[Roguelike]]),1,0)),1,0)</f>
        <v>0</v>
      </c>
      <c r="F14" s="3">
        <f>IF(AND(IF('차트 정리 표'!$L$2 = 표메인[[#This Row],[연령대]], 1, 0),IF(COUNT(표장르정리[[#This Row],[Soulslike]]),1,0)),1,0)</f>
        <v>0</v>
      </c>
      <c r="G14" s="3">
        <f>IF(AND(IF('차트 정리 표'!$L$2 = 표메인[[#This Row],[연령대]], 1, 0),IF(COUNT(표장르정리[[#This Row],[Rhythm]]),1,0)),1,0)</f>
        <v>0</v>
      </c>
      <c r="H14" s="3">
        <f>IF(AND(IF('차트 정리 표'!$L$2 = 표메인[[#This Row],[연령대]], 1, 0),IF(COUNT(표장르정리[[#This Row],[Racing]]),1,0)),1,0)</f>
        <v>0</v>
      </c>
      <c r="I14" s="3">
        <f>IF(AND(IF('차트 정리 표'!$L$2 = 표메인[[#This Row],[연령대]], 1, 0),IF(COUNT(표장르정리[[#This Row],[Sport]]),1,0)),1,0)</f>
        <v>0</v>
      </c>
      <c r="J14" s="3">
        <f>IF(AND(IF('차트 정리 표'!$L$2 = 표메인[[#This Row],[연령대]], 1, 0),IF(COUNT(표장르정리[[#This Row],[Stealth]]),1,0)),1,0)</f>
        <v>0</v>
      </c>
      <c r="K14" s="3">
        <f>IF(AND(IF('차트 정리 표'!$L$2 = 표메인[[#This Row],[연령대]], 1, 0),IF(COUNT(표장르정리[[#This Row],[Strategy]]),1,0)),1,0)</f>
        <v>0</v>
      </c>
      <c r="L14" s="3">
        <f>IF(AND(IF('차트 정리 표'!$L$2 = 표메인[[#This Row],[연령대]], 1, 0),IF(COUNT(표장르정리[[#This Row],[Puzzle]]),1,0)),1,0)</f>
        <v>0</v>
      </c>
      <c r="M14" s="3">
        <f>IF(AND(IF('차트 정리 표'!$L$2 = 표메인[[#This Row],[연령대]], 1, 0),IF(COUNT(표장르정리[[#This Row],[Board]]),1,0)),1,0)</f>
        <v>0</v>
      </c>
      <c r="N14" s="3">
        <f>IF(AND(IF('차트 정리 표'!$L$2 = 표메인[[#This Row],[연령대]], 1, 0),IF(COUNT(표장르정리[[#This Row],[Arcade]]),1,0)),1,0)</f>
        <v>0</v>
      </c>
      <c r="O14" s="3">
        <f>IF(AND(IF('차트 정리 표'!$L$2 = 표메인[[#This Row],[연령대]], 1, 0),IF(COUNT(표장르정리[[#This Row],[Simulation]]),1,0)),1,0)</f>
        <v>0</v>
      </c>
      <c r="P14" s="34">
        <f>IF(AND(IF('차트 정리 표'!$L$19 = 표메인[[#This Row],[연령대]], 1, 0),IF('차트 정리 표'!$J$20=표메인[[#This Row],[타격감
시각적 효과]],1,0)),1,0)</f>
        <v>1</v>
      </c>
      <c r="Q14" s="34">
        <f>IF(AND(IF('차트 정리 표'!$L$19 = 표메인[[#This Row],[연령대]], 1, 0),IF('차트 정리 표'!$J$21=표메인[[#This Row],[타격감
시각적 효과]],1,0)),1,0)</f>
        <v>0</v>
      </c>
      <c r="R14" s="34">
        <f>IF(AND(IF('차트 정리 표'!$L$19 = 표메인[[#This Row],[연령대]], 1, 0),IF('차트 정리 표'!$J$22=표메인[[#This Row],[타격감
시각적 효과]],1,0)),1,0)</f>
        <v>0</v>
      </c>
      <c r="S14" s="34">
        <f>IF(AND(IF('차트 정리 표'!$L$19 = 표메인[[#This Row],[연령대]], 1, 0),IF('차트 정리 표'!$J$23=표메인[[#This Row],[타격감
시각적 효과]],1,0)),1,0)</f>
        <v>0</v>
      </c>
      <c r="T14" s="34">
        <f>IF(AND(IF('차트 정리 표'!$L$25 = 표메인[[#This Row],[연령대]], 1, 0),IF('차트 정리 표'!$J$26=표메인[게임몰입도
청각적 효과],1,0)),1,0)</f>
        <v>0</v>
      </c>
      <c r="U14" s="34">
        <f>IF(AND(IF('차트 정리 표'!$L$25 = 표메인[[#This Row],[연령대]], 1, 0),IF('차트 정리 표'!$J$27=표메인[게임몰입도
청각적 효과],1,0)),1,0)</f>
        <v>1</v>
      </c>
      <c r="V14" s="34">
        <f>IF(AND(IF('차트 정리 표'!$L$25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표'!$L$2 = 표메인[[#This Row],[연령대]], 1, 0),IF(COUNT(표장르정리[[#This Row],[RPG]]),1,0)), 1, 0)</f>
        <v>0</v>
      </c>
      <c r="B15" s="3">
        <f>IF(AND(IF('차트 정리 표'!$L$2 = 표메인[[#This Row],[연령대]], 1, 0),IF(COUNT(표장르정리[[#This Row],[AOS]]),1,0)),1,0)</f>
        <v>0</v>
      </c>
      <c r="C15" s="3">
        <f>IF(AND(IF('차트 정리 표'!$L$2 = 표메인[[#This Row],[연령대]], 1, 0),IF(COUNT(표장르정리[[#This Row],[FPS]]),1,0)),1,0)</f>
        <v>1</v>
      </c>
      <c r="D15" s="3">
        <f>IF(AND(IF('차트 정리 표'!$L$2 = 표메인[[#This Row],[연령대]], 1, 0),IF(COUNT(표장르정리[[#This Row],[CCG]]),1,0)),1,0)</f>
        <v>0</v>
      </c>
      <c r="E15" s="3">
        <f>IF(AND(IF('차트 정리 표'!$L$2 = 표메인[[#This Row],[연령대]], 1, 0),IF(COUNT(표장르정리[[#This Row],[Roguelike]]),1,0)),1,0)</f>
        <v>0</v>
      </c>
      <c r="F15" s="3">
        <f>IF(AND(IF('차트 정리 표'!$L$2 = 표메인[[#This Row],[연령대]], 1, 0),IF(COUNT(표장르정리[[#This Row],[Soulslike]]),1,0)),1,0)</f>
        <v>0</v>
      </c>
      <c r="G15" s="3">
        <f>IF(AND(IF('차트 정리 표'!$L$2 = 표메인[[#This Row],[연령대]], 1, 0),IF(COUNT(표장르정리[[#This Row],[Rhythm]]),1,0)),1,0)</f>
        <v>0</v>
      </c>
      <c r="H15" s="3">
        <f>IF(AND(IF('차트 정리 표'!$L$2 = 표메인[[#This Row],[연령대]], 1, 0),IF(COUNT(표장르정리[[#This Row],[Racing]]),1,0)),1,0)</f>
        <v>0</v>
      </c>
      <c r="I15" s="3">
        <f>IF(AND(IF('차트 정리 표'!$L$2 = 표메인[[#This Row],[연령대]], 1, 0),IF(COUNT(표장르정리[[#This Row],[Sport]]),1,0)),1,0)</f>
        <v>0</v>
      </c>
      <c r="J15" s="3">
        <f>IF(AND(IF('차트 정리 표'!$L$2 = 표메인[[#This Row],[연령대]], 1, 0),IF(COUNT(표장르정리[[#This Row],[Stealth]]),1,0)),1,0)</f>
        <v>0</v>
      </c>
      <c r="K15" s="3">
        <f>IF(AND(IF('차트 정리 표'!$L$2 = 표메인[[#This Row],[연령대]], 1, 0),IF(COUNT(표장르정리[[#This Row],[Strategy]]),1,0)),1,0)</f>
        <v>0</v>
      </c>
      <c r="L15" s="3">
        <f>IF(AND(IF('차트 정리 표'!$L$2 = 표메인[[#This Row],[연령대]], 1, 0),IF(COUNT(표장르정리[[#This Row],[Puzzle]]),1,0)),1,0)</f>
        <v>0</v>
      </c>
      <c r="M15" s="3">
        <f>IF(AND(IF('차트 정리 표'!$L$2 = 표메인[[#This Row],[연령대]], 1, 0),IF(COUNT(표장르정리[[#This Row],[Board]]),1,0)),1,0)</f>
        <v>0</v>
      </c>
      <c r="N15" s="3">
        <f>IF(AND(IF('차트 정리 표'!$L$2 = 표메인[[#This Row],[연령대]], 1, 0),IF(COUNT(표장르정리[[#This Row],[Arcade]]),1,0)),1,0)</f>
        <v>0</v>
      </c>
      <c r="O15" s="3">
        <f>IF(AND(IF('차트 정리 표'!$L$2 = 표메인[[#This Row],[연령대]], 1, 0),IF(COUNT(표장르정리[[#This Row],[Simulation]]),1,0)),1,0)</f>
        <v>0</v>
      </c>
      <c r="P15" s="34">
        <f>IF(AND(IF('차트 정리 표'!$L$19 = 표메인[[#This Row],[연령대]], 1, 0),IF('차트 정리 표'!$J$20=표메인[[#This Row],[타격감
시각적 효과]],1,0)),1,0)</f>
        <v>1</v>
      </c>
      <c r="Q15" s="34">
        <f>IF(AND(IF('차트 정리 표'!$L$19 = 표메인[[#This Row],[연령대]], 1, 0),IF('차트 정리 표'!$J$21=표메인[[#This Row],[타격감
시각적 효과]],1,0)),1,0)</f>
        <v>0</v>
      </c>
      <c r="R15" s="34">
        <f>IF(AND(IF('차트 정리 표'!$L$19 = 표메인[[#This Row],[연령대]], 1, 0),IF('차트 정리 표'!$J$22=표메인[[#This Row],[타격감
시각적 효과]],1,0)),1,0)</f>
        <v>0</v>
      </c>
      <c r="S15" s="34">
        <f>IF(AND(IF('차트 정리 표'!$L$19 = 표메인[[#This Row],[연령대]], 1, 0),IF('차트 정리 표'!$J$23=표메인[[#This Row],[타격감
시각적 효과]],1,0)),1,0)</f>
        <v>0</v>
      </c>
      <c r="T15" s="34">
        <f>IF(AND(IF('차트 정리 표'!$L$25 = 표메인[[#This Row],[연령대]], 1, 0),IF('차트 정리 표'!$J$26=표메인[게임몰입도
청각적 효과],1,0)),1,0)</f>
        <v>0</v>
      </c>
      <c r="U15" s="34">
        <f>IF(AND(IF('차트 정리 표'!$L$25 = 표메인[[#This Row],[연령대]], 1, 0),IF('차트 정리 표'!$J$27=표메인[게임몰입도
청각적 효과],1,0)),1,0)</f>
        <v>1</v>
      </c>
      <c r="V15" s="34">
        <f>IF(AND(IF('차트 정리 표'!$L$25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표'!$L$2 = 표메인[[#This Row],[연령대]], 1, 0),IF(COUNT(표장르정리[[#This Row],[RPG]]),1,0)), 1, 0)</f>
        <v>0</v>
      </c>
      <c r="B16" s="3">
        <f>IF(AND(IF('차트 정리 표'!$L$2 = 표메인[[#This Row],[연령대]], 1, 0),IF(COUNT(표장르정리[[#This Row],[AOS]]),1,0)),1,0)</f>
        <v>0</v>
      </c>
      <c r="C16" s="3">
        <f>IF(AND(IF('차트 정리 표'!$L$2 = 표메인[[#This Row],[연령대]], 1, 0),IF(COUNT(표장르정리[[#This Row],[FPS]]),1,0)),1,0)</f>
        <v>1</v>
      </c>
      <c r="D16" s="3">
        <f>IF(AND(IF('차트 정리 표'!$L$2 = 표메인[[#This Row],[연령대]], 1, 0),IF(COUNT(표장르정리[[#This Row],[CCG]]),1,0)),1,0)</f>
        <v>0</v>
      </c>
      <c r="E16" s="3">
        <f>IF(AND(IF('차트 정리 표'!$L$2 = 표메인[[#This Row],[연령대]], 1, 0),IF(COUNT(표장르정리[[#This Row],[Roguelike]]),1,0)),1,0)</f>
        <v>0</v>
      </c>
      <c r="F16" s="3">
        <f>IF(AND(IF('차트 정리 표'!$L$2 = 표메인[[#This Row],[연령대]], 1, 0),IF(COUNT(표장르정리[[#This Row],[Soulslike]]),1,0)),1,0)</f>
        <v>0</v>
      </c>
      <c r="G16" s="3">
        <f>IF(AND(IF('차트 정리 표'!$L$2 = 표메인[[#This Row],[연령대]], 1, 0),IF(COUNT(표장르정리[[#This Row],[Rhythm]]),1,0)),1,0)</f>
        <v>0</v>
      </c>
      <c r="H16" s="3">
        <f>IF(AND(IF('차트 정리 표'!$L$2 = 표메인[[#This Row],[연령대]], 1, 0),IF(COUNT(표장르정리[[#This Row],[Racing]]),1,0)),1,0)</f>
        <v>0</v>
      </c>
      <c r="I16" s="3">
        <f>IF(AND(IF('차트 정리 표'!$L$2 = 표메인[[#This Row],[연령대]], 1, 0),IF(COUNT(표장르정리[[#This Row],[Sport]]),1,0)),1,0)</f>
        <v>0</v>
      </c>
      <c r="J16" s="3">
        <f>IF(AND(IF('차트 정리 표'!$L$2 = 표메인[[#This Row],[연령대]], 1, 0),IF(COUNT(표장르정리[[#This Row],[Stealth]]),1,0)),1,0)</f>
        <v>0</v>
      </c>
      <c r="K16" s="3">
        <f>IF(AND(IF('차트 정리 표'!$L$2 = 표메인[[#This Row],[연령대]], 1, 0),IF(COUNT(표장르정리[[#This Row],[Strategy]]),1,0)),1,0)</f>
        <v>0</v>
      </c>
      <c r="L16" s="3">
        <f>IF(AND(IF('차트 정리 표'!$L$2 = 표메인[[#This Row],[연령대]], 1, 0),IF(COUNT(표장르정리[[#This Row],[Puzzle]]),1,0)),1,0)</f>
        <v>0</v>
      </c>
      <c r="M16" s="3">
        <f>IF(AND(IF('차트 정리 표'!$L$2 = 표메인[[#This Row],[연령대]], 1, 0),IF(COUNT(표장르정리[[#This Row],[Board]]),1,0)),1,0)</f>
        <v>0</v>
      </c>
      <c r="N16" s="3">
        <f>IF(AND(IF('차트 정리 표'!$L$2 = 표메인[[#This Row],[연령대]], 1, 0),IF(COUNT(표장르정리[[#This Row],[Arcade]]),1,0)),1,0)</f>
        <v>0</v>
      </c>
      <c r="O16" s="3">
        <f>IF(AND(IF('차트 정리 표'!$L$2 = 표메인[[#This Row],[연령대]], 1, 0),IF(COUNT(표장르정리[[#This Row],[Simulation]]),1,0)),1,0)</f>
        <v>0</v>
      </c>
      <c r="P16" s="34">
        <f>IF(AND(IF('차트 정리 표'!$L$19 = 표메인[[#This Row],[연령대]], 1, 0),IF('차트 정리 표'!$J$20=표메인[[#This Row],[타격감
시각적 효과]],1,0)),1,0)</f>
        <v>0</v>
      </c>
      <c r="Q16" s="34">
        <f>IF(AND(IF('차트 정리 표'!$L$19 = 표메인[[#This Row],[연령대]], 1, 0),IF('차트 정리 표'!$J$21=표메인[[#This Row],[타격감
시각적 효과]],1,0)),1,0)</f>
        <v>1</v>
      </c>
      <c r="R16" s="34">
        <f>IF(AND(IF('차트 정리 표'!$L$19 = 표메인[[#This Row],[연령대]], 1, 0),IF('차트 정리 표'!$J$22=표메인[[#This Row],[타격감
시각적 효과]],1,0)),1,0)</f>
        <v>0</v>
      </c>
      <c r="S16" s="34">
        <f>IF(AND(IF('차트 정리 표'!$L$19 = 표메인[[#This Row],[연령대]], 1, 0),IF('차트 정리 표'!$J$23=표메인[[#This Row],[타격감
시각적 효과]],1,0)),1,0)</f>
        <v>0</v>
      </c>
      <c r="T16" s="34">
        <f>IF(AND(IF('차트 정리 표'!$L$25 = 표메인[[#This Row],[연령대]], 1, 0),IF('차트 정리 표'!$J$26=표메인[게임몰입도
청각적 효과],1,0)),1,0)</f>
        <v>1</v>
      </c>
      <c r="U16" s="34">
        <f>IF(AND(IF('차트 정리 표'!$L$25 = 표메인[[#This Row],[연령대]], 1, 0),IF('차트 정리 표'!$J$27=표메인[게임몰입도
청각적 효과],1,0)),1,0)</f>
        <v>0</v>
      </c>
      <c r="V16" s="34">
        <f>IF(AND(IF('차트 정리 표'!$L$25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표'!$L$2 = 표메인[[#This Row],[연령대]], 1, 0),IF(COUNT(표장르정리[[#This Row],[RPG]]),1,0)), 1, 0)</f>
        <v>0</v>
      </c>
      <c r="B17" s="3">
        <f>IF(AND(IF('차트 정리 표'!$L$2 = 표메인[[#This Row],[연령대]], 1, 0),IF(COUNT(표장르정리[[#This Row],[AOS]]),1,0)),1,0)</f>
        <v>1</v>
      </c>
      <c r="C17" s="3">
        <f>IF(AND(IF('차트 정리 표'!$L$2 = 표메인[[#This Row],[연령대]], 1, 0),IF(COUNT(표장르정리[[#This Row],[FPS]]),1,0)),1,0)</f>
        <v>1</v>
      </c>
      <c r="D17" s="3">
        <f>IF(AND(IF('차트 정리 표'!$L$2 = 표메인[[#This Row],[연령대]], 1, 0),IF(COUNT(표장르정리[[#This Row],[CCG]]),1,0)),1,0)</f>
        <v>0</v>
      </c>
      <c r="E17" s="3">
        <f>IF(AND(IF('차트 정리 표'!$L$2 = 표메인[[#This Row],[연령대]], 1, 0),IF(COUNT(표장르정리[[#This Row],[Roguelike]]),1,0)),1,0)</f>
        <v>0</v>
      </c>
      <c r="F17" s="3">
        <f>IF(AND(IF('차트 정리 표'!$L$2 = 표메인[[#This Row],[연령대]], 1, 0),IF(COUNT(표장르정리[[#This Row],[Soulslike]]),1,0)),1,0)</f>
        <v>0</v>
      </c>
      <c r="G17" s="3">
        <f>IF(AND(IF('차트 정리 표'!$L$2 = 표메인[[#This Row],[연령대]], 1, 0),IF(COUNT(표장르정리[[#This Row],[Rhythm]]),1,0)),1,0)</f>
        <v>0</v>
      </c>
      <c r="H17" s="3">
        <f>IF(AND(IF('차트 정리 표'!$L$2 = 표메인[[#This Row],[연령대]], 1, 0),IF(COUNT(표장르정리[[#This Row],[Racing]]),1,0)),1,0)</f>
        <v>0</v>
      </c>
      <c r="I17" s="3">
        <f>IF(AND(IF('차트 정리 표'!$L$2 = 표메인[[#This Row],[연령대]], 1, 0),IF(COUNT(표장르정리[[#This Row],[Sport]]),1,0)),1,0)</f>
        <v>0</v>
      </c>
      <c r="J17" s="3">
        <f>IF(AND(IF('차트 정리 표'!$L$2 = 표메인[[#This Row],[연령대]], 1, 0),IF(COUNT(표장르정리[[#This Row],[Stealth]]),1,0)),1,0)</f>
        <v>0</v>
      </c>
      <c r="K17" s="3">
        <f>IF(AND(IF('차트 정리 표'!$L$2 = 표메인[[#This Row],[연령대]], 1, 0),IF(COUNT(표장르정리[[#This Row],[Strategy]]),1,0)),1,0)</f>
        <v>0</v>
      </c>
      <c r="L17" s="3">
        <f>IF(AND(IF('차트 정리 표'!$L$2 = 표메인[[#This Row],[연령대]], 1, 0),IF(COUNT(표장르정리[[#This Row],[Puzzle]]),1,0)),1,0)</f>
        <v>0</v>
      </c>
      <c r="M17" s="3">
        <f>IF(AND(IF('차트 정리 표'!$L$2 = 표메인[[#This Row],[연령대]], 1, 0),IF(COUNT(표장르정리[[#This Row],[Board]]),1,0)),1,0)</f>
        <v>0</v>
      </c>
      <c r="N17" s="3">
        <f>IF(AND(IF('차트 정리 표'!$L$2 = 표메인[[#This Row],[연령대]], 1, 0),IF(COUNT(표장르정리[[#This Row],[Arcade]]),1,0)),1,0)</f>
        <v>0</v>
      </c>
      <c r="O17" s="3">
        <f>IF(AND(IF('차트 정리 표'!$L$2 = 표메인[[#This Row],[연령대]], 1, 0),IF(COUNT(표장르정리[[#This Row],[Simulation]]),1,0)),1,0)</f>
        <v>0</v>
      </c>
      <c r="P17" s="34">
        <f>IF(AND(IF('차트 정리 표'!$L$19 = 표메인[[#This Row],[연령대]], 1, 0),IF('차트 정리 표'!$J$20=표메인[[#This Row],[타격감
시각적 효과]],1,0)),1,0)</f>
        <v>1</v>
      </c>
      <c r="Q17" s="34">
        <f>IF(AND(IF('차트 정리 표'!$L$19 = 표메인[[#This Row],[연령대]], 1, 0),IF('차트 정리 표'!$J$21=표메인[[#This Row],[타격감
시각적 효과]],1,0)),1,0)</f>
        <v>0</v>
      </c>
      <c r="R17" s="34">
        <f>IF(AND(IF('차트 정리 표'!$L$19 = 표메인[[#This Row],[연령대]], 1, 0),IF('차트 정리 표'!$J$22=표메인[[#This Row],[타격감
시각적 효과]],1,0)),1,0)</f>
        <v>0</v>
      </c>
      <c r="S17" s="34">
        <f>IF(AND(IF('차트 정리 표'!$L$19 = 표메인[[#This Row],[연령대]], 1, 0),IF('차트 정리 표'!$J$23=표메인[[#This Row],[타격감
시각적 효과]],1,0)),1,0)</f>
        <v>0</v>
      </c>
      <c r="T17" s="34">
        <f>IF(AND(IF('차트 정리 표'!$L$25 = 표메인[[#This Row],[연령대]], 1, 0),IF('차트 정리 표'!$J$26=표메인[게임몰입도
청각적 효과],1,0)),1,0)</f>
        <v>1</v>
      </c>
      <c r="U17" s="34">
        <f>IF(AND(IF('차트 정리 표'!$L$25 = 표메인[[#This Row],[연령대]], 1, 0),IF('차트 정리 표'!$J$27=표메인[게임몰입도
청각적 효과],1,0)),1,0)</f>
        <v>0</v>
      </c>
      <c r="V17" s="34">
        <f>IF(AND(IF('차트 정리 표'!$L$25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표'!$L$2 = 표메인[[#This Row],[연령대]], 1, 0),IF(COUNT(표장르정리[[#This Row],[RPG]]),1,0)), 1, 0)</f>
        <v>1</v>
      </c>
      <c r="B18" s="3">
        <f>IF(AND(IF('차트 정리 표'!$L$2 = 표메인[[#This Row],[연령대]], 1, 0),IF(COUNT(표장르정리[[#This Row],[AOS]]),1,0)),1,0)</f>
        <v>0</v>
      </c>
      <c r="C18" s="3">
        <f>IF(AND(IF('차트 정리 표'!$L$2 = 표메인[[#This Row],[연령대]], 1, 0),IF(COUNT(표장르정리[[#This Row],[FPS]]),1,0)),1,0)</f>
        <v>0</v>
      </c>
      <c r="D18" s="3">
        <f>IF(AND(IF('차트 정리 표'!$L$2 = 표메인[[#This Row],[연령대]], 1, 0),IF(COUNT(표장르정리[[#This Row],[CCG]]),1,0)),1,0)</f>
        <v>0</v>
      </c>
      <c r="E18" s="3">
        <f>IF(AND(IF('차트 정리 표'!$L$2 = 표메인[[#This Row],[연령대]], 1, 0),IF(COUNT(표장르정리[[#This Row],[Roguelike]]),1,0)),1,0)</f>
        <v>0</v>
      </c>
      <c r="F18" s="3">
        <f>IF(AND(IF('차트 정리 표'!$L$2 = 표메인[[#This Row],[연령대]], 1, 0),IF(COUNT(표장르정리[[#This Row],[Soulslike]]),1,0)),1,0)</f>
        <v>0</v>
      </c>
      <c r="G18" s="3">
        <f>IF(AND(IF('차트 정리 표'!$L$2 = 표메인[[#This Row],[연령대]], 1, 0),IF(COUNT(표장르정리[[#This Row],[Rhythm]]),1,0)),1,0)</f>
        <v>0</v>
      </c>
      <c r="H18" s="3">
        <f>IF(AND(IF('차트 정리 표'!$L$2 = 표메인[[#This Row],[연령대]], 1, 0),IF(COUNT(표장르정리[[#This Row],[Racing]]),1,0)),1,0)</f>
        <v>0</v>
      </c>
      <c r="I18" s="3">
        <f>IF(AND(IF('차트 정리 표'!$L$2 = 표메인[[#This Row],[연령대]], 1, 0),IF(COUNT(표장르정리[[#This Row],[Sport]]),1,0)),1,0)</f>
        <v>0</v>
      </c>
      <c r="J18" s="3">
        <f>IF(AND(IF('차트 정리 표'!$L$2 = 표메인[[#This Row],[연령대]], 1, 0),IF(COUNT(표장르정리[[#This Row],[Stealth]]),1,0)),1,0)</f>
        <v>0</v>
      </c>
      <c r="K18" s="3">
        <f>IF(AND(IF('차트 정리 표'!$L$2 = 표메인[[#This Row],[연령대]], 1, 0),IF(COUNT(표장르정리[[#This Row],[Strategy]]),1,0)),1,0)</f>
        <v>0</v>
      </c>
      <c r="L18" s="3">
        <f>IF(AND(IF('차트 정리 표'!$L$2 = 표메인[[#This Row],[연령대]], 1, 0),IF(COUNT(표장르정리[[#This Row],[Puzzle]]),1,0)),1,0)</f>
        <v>0</v>
      </c>
      <c r="M18" s="3">
        <f>IF(AND(IF('차트 정리 표'!$L$2 = 표메인[[#This Row],[연령대]], 1, 0),IF(COUNT(표장르정리[[#This Row],[Board]]),1,0)),1,0)</f>
        <v>0</v>
      </c>
      <c r="N18" s="3">
        <f>IF(AND(IF('차트 정리 표'!$L$2 = 표메인[[#This Row],[연령대]], 1, 0),IF(COUNT(표장르정리[[#This Row],[Arcade]]),1,0)),1,0)</f>
        <v>0</v>
      </c>
      <c r="O18" s="3">
        <f>IF(AND(IF('차트 정리 표'!$L$2 = 표메인[[#This Row],[연령대]], 1, 0),IF(COUNT(표장르정리[[#This Row],[Simulation]]),1,0)),1,0)</f>
        <v>0</v>
      </c>
      <c r="P18" s="34">
        <f>IF(AND(IF('차트 정리 표'!$L$19 = 표메인[[#This Row],[연령대]], 1, 0),IF('차트 정리 표'!$J$20=표메인[[#This Row],[타격감
시각적 효과]],1,0)),1,0)</f>
        <v>1</v>
      </c>
      <c r="Q18" s="34">
        <f>IF(AND(IF('차트 정리 표'!$L$19 = 표메인[[#This Row],[연령대]], 1, 0),IF('차트 정리 표'!$J$21=표메인[[#This Row],[타격감
시각적 효과]],1,0)),1,0)</f>
        <v>0</v>
      </c>
      <c r="R18" s="34">
        <f>IF(AND(IF('차트 정리 표'!$L$19 = 표메인[[#This Row],[연령대]], 1, 0),IF('차트 정리 표'!$J$22=표메인[[#This Row],[타격감
시각적 효과]],1,0)),1,0)</f>
        <v>0</v>
      </c>
      <c r="S18" s="34">
        <f>IF(AND(IF('차트 정리 표'!$L$19 = 표메인[[#This Row],[연령대]], 1, 0),IF('차트 정리 표'!$J$23=표메인[[#This Row],[타격감
시각적 효과]],1,0)),1,0)</f>
        <v>0</v>
      </c>
      <c r="T18" s="34">
        <f>IF(AND(IF('차트 정리 표'!$L$25 = 표메인[[#This Row],[연령대]], 1, 0),IF('차트 정리 표'!$J$26=표메인[게임몰입도
청각적 효과],1,0)),1,0)</f>
        <v>0</v>
      </c>
      <c r="U18" s="34">
        <f>IF(AND(IF('차트 정리 표'!$L$25 = 표메인[[#This Row],[연령대]], 1, 0),IF('차트 정리 표'!$J$27=표메인[게임몰입도
청각적 효과],1,0)),1,0)</f>
        <v>0</v>
      </c>
      <c r="V18" s="34">
        <f>IF(AND(IF('차트 정리 표'!$L$25 = 표메인[[#This Row],[연령대]], 1, 0),IF('차트 정리 표'!$J$28=표메인[게임몰입도
청각적 효과],1,0)),1,0)</f>
        <v>1</v>
      </c>
    </row>
    <row r="19" spans="1:22" x14ac:dyDescent="0.3">
      <c r="A19" s="3">
        <f>IF(AND(IF('차트 정리 표'!$L$2 = 표메인[[#This Row],[연령대]], 1, 0),IF(COUNT(표장르정리[[#This Row],[RPG]]),1,0)), 1, 0)</f>
        <v>1</v>
      </c>
      <c r="B19" s="3">
        <f>IF(AND(IF('차트 정리 표'!$L$2 = 표메인[[#This Row],[연령대]], 1, 0),IF(COUNT(표장르정리[[#This Row],[AOS]]),1,0)),1,0)</f>
        <v>0</v>
      </c>
      <c r="C19" s="3">
        <f>IF(AND(IF('차트 정리 표'!$L$2 = 표메인[[#This Row],[연령대]], 1, 0),IF(COUNT(표장르정리[[#This Row],[FPS]]),1,0)),1,0)</f>
        <v>0</v>
      </c>
      <c r="D19" s="3">
        <f>IF(AND(IF('차트 정리 표'!$L$2 = 표메인[[#This Row],[연령대]], 1, 0),IF(COUNT(표장르정리[[#This Row],[CCG]]),1,0)),1,0)</f>
        <v>0</v>
      </c>
      <c r="E19" s="3">
        <f>IF(AND(IF('차트 정리 표'!$L$2 = 표메인[[#This Row],[연령대]], 1, 0),IF(COUNT(표장르정리[[#This Row],[Roguelike]]),1,0)),1,0)</f>
        <v>0</v>
      </c>
      <c r="F19" s="3">
        <f>IF(AND(IF('차트 정리 표'!$L$2 = 표메인[[#This Row],[연령대]], 1, 0),IF(COUNT(표장르정리[[#This Row],[Soulslike]]),1,0)),1,0)</f>
        <v>0</v>
      </c>
      <c r="G19" s="3">
        <f>IF(AND(IF('차트 정리 표'!$L$2 = 표메인[[#This Row],[연령대]], 1, 0),IF(COUNT(표장르정리[[#This Row],[Rhythm]]),1,0)),1,0)</f>
        <v>0</v>
      </c>
      <c r="H19" s="3">
        <f>IF(AND(IF('차트 정리 표'!$L$2 = 표메인[[#This Row],[연령대]], 1, 0),IF(COUNT(표장르정리[[#This Row],[Racing]]),1,0)),1,0)</f>
        <v>0</v>
      </c>
      <c r="I19" s="3">
        <f>IF(AND(IF('차트 정리 표'!$L$2 = 표메인[[#This Row],[연령대]], 1, 0),IF(COUNT(표장르정리[[#This Row],[Sport]]),1,0)),1,0)</f>
        <v>0</v>
      </c>
      <c r="J19" s="3">
        <f>IF(AND(IF('차트 정리 표'!$L$2 = 표메인[[#This Row],[연령대]], 1, 0),IF(COUNT(표장르정리[[#This Row],[Stealth]]),1,0)),1,0)</f>
        <v>0</v>
      </c>
      <c r="K19" s="3">
        <f>IF(AND(IF('차트 정리 표'!$L$2 = 표메인[[#This Row],[연령대]], 1, 0),IF(COUNT(표장르정리[[#This Row],[Strategy]]),1,0)),1,0)</f>
        <v>0</v>
      </c>
      <c r="L19" s="3">
        <f>IF(AND(IF('차트 정리 표'!$L$2 = 표메인[[#This Row],[연령대]], 1, 0),IF(COUNT(표장르정리[[#This Row],[Puzzle]]),1,0)),1,0)</f>
        <v>0</v>
      </c>
      <c r="M19" s="3">
        <f>IF(AND(IF('차트 정리 표'!$L$2 = 표메인[[#This Row],[연령대]], 1, 0),IF(COUNT(표장르정리[[#This Row],[Board]]),1,0)),1,0)</f>
        <v>0</v>
      </c>
      <c r="N19" s="3">
        <f>IF(AND(IF('차트 정리 표'!$L$2 = 표메인[[#This Row],[연령대]], 1, 0),IF(COUNT(표장르정리[[#This Row],[Arcade]]),1,0)),1,0)</f>
        <v>0</v>
      </c>
      <c r="O19" s="3">
        <f>IF(AND(IF('차트 정리 표'!$L$2 = 표메인[[#This Row],[연령대]], 1, 0),IF(COUNT(표장르정리[[#This Row],[Simulation]]),1,0)),1,0)</f>
        <v>0</v>
      </c>
      <c r="P19" s="34">
        <f>IF(AND(IF('차트 정리 표'!$L$19 = 표메인[[#This Row],[연령대]], 1, 0),IF('차트 정리 표'!$J$20=표메인[[#This Row],[타격감
시각적 효과]],1,0)),1,0)</f>
        <v>0</v>
      </c>
      <c r="Q19" s="34">
        <f>IF(AND(IF('차트 정리 표'!$L$19 = 표메인[[#This Row],[연령대]], 1, 0),IF('차트 정리 표'!$J$21=표메인[[#This Row],[타격감
시각적 효과]],1,0)),1,0)</f>
        <v>1</v>
      </c>
      <c r="R19" s="34">
        <f>IF(AND(IF('차트 정리 표'!$L$19 = 표메인[[#This Row],[연령대]], 1, 0),IF('차트 정리 표'!$J$22=표메인[[#This Row],[타격감
시각적 효과]],1,0)),1,0)</f>
        <v>0</v>
      </c>
      <c r="S19" s="34">
        <f>IF(AND(IF('차트 정리 표'!$L$19 = 표메인[[#This Row],[연령대]], 1, 0),IF('차트 정리 표'!$J$23=표메인[[#This Row],[타격감
시각적 효과]],1,0)),1,0)</f>
        <v>0</v>
      </c>
      <c r="T19" s="34">
        <f>IF(AND(IF('차트 정리 표'!$L$25 = 표메인[[#This Row],[연령대]], 1, 0),IF('차트 정리 표'!$J$26=표메인[게임몰입도
청각적 효과],1,0)),1,0)</f>
        <v>1</v>
      </c>
      <c r="U19" s="34">
        <f>IF(AND(IF('차트 정리 표'!$L$25 = 표메인[[#This Row],[연령대]], 1, 0),IF('차트 정리 표'!$J$27=표메인[게임몰입도
청각적 효과],1,0)),1,0)</f>
        <v>0</v>
      </c>
      <c r="V19" s="34">
        <f>IF(AND(IF('차트 정리 표'!$L$25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표'!$L$2 = 표메인[[#This Row],[연령대]], 1, 0),IF(COUNT(표장르정리[[#This Row],[RPG]]),1,0)), 1, 0)</f>
        <v>1</v>
      </c>
      <c r="B20" s="3">
        <f>IF(AND(IF('차트 정리 표'!$L$2 = 표메인[[#This Row],[연령대]], 1, 0),IF(COUNT(표장르정리[[#This Row],[AOS]]),1,0)),1,0)</f>
        <v>0</v>
      </c>
      <c r="C20" s="3">
        <f>IF(AND(IF('차트 정리 표'!$L$2 = 표메인[[#This Row],[연령대]], 1, 0),IF(COUNT(표장르정리[[#This Row],[FPS]]),1,0)),1,0)</f>
        <v>1</v>
      </c>
      <c r="D20" s="3">
        <f>IF(AND(IF('차트 정리 표'!$L$2 = 표메인[[#This Row],[연령대]], 1, 0),IF(COUNT(표장르정리[[#This Row],[CCG]]),1,0)),1,0)</f>
        <v>0</v>
      </c>
      <c r="E20" s="3">
        <f>IF(AND(IF('차트 정리 표'!$L$2 = 표메인[[#This Row],[연령대]], 1, 0),IF(COUNT(표장르정리[[#This Row],[Roguelike]]),1,0)),1,0)</f>
        <v>0</v>
      </c>
      <c r="F20" s="3">
        <f>IF(AND(IF('차트 정리 표'!$L$2 = 표메인[[#This Row],[연령대]], 1, 0),IF(COUNT(표장르정리[[#This Row],[Soulslike]]),1,0)),1,0)</f>
        <v>0</v>
      </c>
      <c r="G20" s="3">
        <f>IF(AND(IF('차트 정리 표'!$L$2 = 표메인[[#This Row],[연령대]], 1, 0),IF(COUNT(표장르정리[[#This Row],[Rhythm]]),1,0)),1,0)</f>
        <v>0</v>
      </c>
      <c r="H20" s="3">
        <f>IF(AND(IF('차트 정리 표'!$L$2 = 표메인[[#This Row],[연령대]], 1, 0),IF(COUNT(표장르정리[[#This Row],[Racing]]),1,0)),1,0)</f>
        <v>0</v>
      </c>
      <c r="I20" s="3">
        <f>IF(AND(IF('차트 정리 표'!$L$2 = 표메인[[#This Row],[연령대]], 1, 0),IF(COUNT(표장르정리[[#This Row],[Sport]]),1,0)),1,0)</f>
        <v>0</v>
      </c>
      <c r="J20" s="3">
        <f>IF(AND(IF('차트 정리 표'!$L$2 = 표메인[[#This Row],[연령대]], 1, 0),IF(COUNT(표장르정리[[#This Row],[Stealth]]),1,0)),1,0)</f>
        <v>0</v>
      </c>
      <c r="K20" s="3">
        <f>IF(AND(IF('차트 정리 표'!$L$2 = 표메인[[#This Row],[연령대]], 1, 0),IF(COUNT(표장르정리[[#This Row],[Strategy]]),1,0)),1,0)</f>
        <v>0</v>
      </c>
      <c r="L20" s="3">
        <f>IF(AND(IF('차트 정리 표'!$L$2 = 표메인[[#This Row],[연령대]], 1, 0),IF(COUNT(표장르정리[[#This Row],[Puzzle]]),1,0)),1,0)</f>
        <v>0</v>
      </c>
      <c r="M20" s="3">
        <f>IF(AND(IF('차트 정리 표'!$L$2 = 표메인[[#This Row],[연령대]], 1, 0),IF(COUNT(표장르정리[[#This Row],[Board]]),1,0)),1,0)</f>
        <v>0</v>
      </c>
      <c r="N20" s="3">
        <f>IF(AND(IF('차트 정리 표'!$L$2 = 표메인[[#This Row],[연령대]], 1, 0),IF(COUNT(표장르정리[[#This Row],[Arcade]]),1,0)),1,0)</f>
        <v>0</v>
      </c>
      <c r="O20" s="3">
        <f>IF(AND(IF('차트 정리 표'!$L$2 = 표메인[[#This Row],[연령대]], 1, 0),IF(COUNT(표장르정리[[#This Row],[Simulation]]),1,0)),1,0)</f>
        <v>0</v>
      </c>
      <c r="P20" s="34">
        <f>IF(AND(IF('차트 정리 표'!$L$19 = 표메인[[#This Row],[연령대]], 1, 0),IF('차트 정리 표'!$J$20=표메인[[#This Row],[타격감
시각적 효과]],1,0)),1,0)</f>
        <v>1</v>
      </c>
      <c r="Q20" s="34">
        <f>IF(AND(IF('차트 정리 표'!$L$19 = 표메인[[#This Row],[연령대]], 1, 0),IF('차트 정리 표'!$J$21=표메인[[#This Row],[타격감
시각적 효과]],1,0)),1,0)</f>
        <v>0</v>
      </c>
      <c r="R20" s="34">
        <f>IF(AND(IF('차트 정리 표'!$L$19 = 표메인[[#This Row],[연령대]], 1, 0),IF('차트 정리 표'!$J$22=표메인[[#This Row],[타격감
시각적 효과]],1,0)),1,0)</f>
        <v>0</v>
      </c>
      <c r="S20" s="34">
        <f>IF(AND(IF('차트 정리 표'!$L$19 = 표메인[[#This Row],[연령대]], 1, 0),IF('차트 정리 표'!$J$23=표메인[[#This Row],[타격감
시각적 효과]],1,0)),1,0)</f>
        <v>0</v>
      </c>
      <c r="T20" s="34">
        <f>IF(AND(IF('차트 정리 표'!$L$25 = 표메인[[#This Row],[연령대]], 1, 0),IF('차트 정리 표'!$J$26=표메인[게임몰입도
청각적 효과],1,0)),1,0)</f>
        <v>0</v>
      </c>
      <c r="U20" s="34">
        <f>IF(AND(IF('차트 정리 표'!$L$25 = 표메인[[#This Row],[연령대]], 1, 0),IF('차트 정리 표'!$J$27=표메인[게임몰입도
청각적 효과],1,0)),1,0)</f>
        <v>1</v>
      </c>
      <c r="V20" s="34">
        <f>IF(AND(IF('차트 정리 표'!$L$25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표'!$L$2 = 표메인[[#This Row],[연령대]], 1, 0),IF(COUNT(표장르정리[[#This Row],[RPG]]),1,0)), 1, 0)</f>
        <v>0</v>
      </c>
      <c r="B21" s="3">
        <f>IF(AND(IF('차트 정리 표'!$L$2 = 표메인[[#This Row],[연령대]], 1, 0),IF(COUNT(표장르정리[[#This Row],[AOS]]),1,0)),1,0)</f>
        <v>0</v>
      </c>
      <c r="C21" s="3">
        <f>IF(AND(IF('차트 정리 표'!$L$2 = 표메인[[#This Row],[연령대]], 1, 0),IF(COUNT(표장르정리[[#This Row],[FPS]]),1,0)),1,0)</f>
        <v>0</v>
      </c>
      <c r="D21" s="3">
        <f>IF(AND(IF('차트 정리 표'!$L$2 = 표메인[[#This Row],[연령대]], 1, 0),IF(COUNT(표장르정리[[#This Row],[CCG]]),1,0)),1,0)</f>
        <v>0</v>
      </c>
      <c r="E21" s="3">
        <f>IF(AND(IF('차트 정리 표'!$L$2 = 표메인[[#This Row],[연령대]], 1, 0),IF(COUNT(표장르정리[[#This Row],[Roguelike]]),1,0)),1,0)</f>
        <v>0</v>
      </c>
      <c r="F21" s="3">
        <f>IF(AND(IF('차트 정리 표'!$L$2 = 표메인[[#This Row],[연령대]], 1, 0),IF(COUNT(표장르정리[[#This Row],[Soulslike]]),1,0)),1,0)</f>
        <v>0</v>
      </c>
      <c r="G21" s="3">
        <f>IF(AND(IF('차트 정리 표'!$L$2 = 표메인[[#This Row],[연령대]], 1, 0),IF(COUNT(표장르정리[[#This Row],[Rhythm]]),1,0)),1,0)</f>
        <v>0</v>
      </c>
      <c r="H21" s="3">
        <f>IF(AND(IF('차트 정리 표'!$L$2 = 표메인[[#This Row],[연령대]], 1, 0),IF(COUNT(표장르정리[[#This Row],[Racing]]),1,0)),1,0)</f>
        <v>0</v>
      </c>
      <c r="I21" s="3">
        <f>IF(AND(IF('차트 정리 표'!$L$2 = 표메인[[#This Row],[연령대]], 1, 0),IF(COUNT(표장르정리[[#This Row],[Sport]]),1,0)),1,0)</f>
        <v>0</v>
      </c>
      <c r="J21" s="3">
        <f>IF(AND(IF('차트 정리 표'!$L$2 = 표메인[[#This Row],[연령대]], 1, 0),IF(COUNT(표장르정리[[#This Row],[Stealth]]),1,0)),1,0)</f>
        <v>0</v>
      </c>
      <c r="K21" s="3">
        <f>IF(AND(IF('차트 정리 표'!$L$2 = 표메인[[#This Row],[연령대]], 1, 0),IF(COUNT(표장르정리[[#This Row],[Strategy]]),1,0)),1,0)</f>
        <v>0</v>
      </c>
      <c r="L21" s="3">
        <f>IF(AND(IF('차트 정리 표'!$L$2 = 표메인[[#This Row],[연령대]], 1, 0),IF(COUNT(표장르정리[[#This Row],[Puzzle]]),1,0)),1,0)</f>
        <v>0</v>
      </c>
      <c r="M21" s="3">
        <f>IF(AND(IF('차트 정리 표'!$L$2 = 표메인[[#This Row],[연령대]], 1, 0),IF(COUNT(표장르정리[[#This Row],[Board]]),1,0)),1,0)</f>
        <v>0</v>
      </c>
      <c r="N21" s="3">
        <f>IF(AND(IF('차트 정리 표'!$L$2 = 표메인[[#This Row],[연령대]], 1, 0),IF(COUNT(표장르정리[[#This Row],[Arcade]]),1,0)),1,0)</f>
        <v>0</v>
      </c>
      <c r="O21" s="3">
        <f>IF(AND(IF('차트 정리 표'!$L$2 = 표메인[[#This Row],[연령대]], 1, 0),IF(COUNT(표장르정리[[#This Row],[Simulation]]),1,0)),1,0)</f>
        <v>0</v>
      </c>
      <c r="P21" s="34">
        <f>IF(AND(IF('차트 정리 표'!$L$19 = 표메인[[#This Row],[연령대]], 1, 0),IF('차트 정리 표'!$J$20=표메인[[#This Row],[타격감
시각적 효과]],1,0)),1,0)</f>
        <v>0</v>
      </c>
      <c r="Q21" s="34">
        <f>IF(AND(IF('차트 정리 표'!$L$19 = 표메인[[#This Row],[연령대]], 1, 0),IF('차트 정리 표'!$J$21=표메인[[#This Row],[타격감
시각적 효과]],1,0)),1,0)</f>
        <v>0</v>
      </c>
      <c r="R21" s="34">
        <f>IF(AND(IF('차트 정리 표'!$L$19 = 표메인[[#This Row],[연령대]], 1, 0),IF('차트 정리 표'!$J$22=표메인[[#This Row],[타격감
시각적 효과]],1,0)),1,0)</f>
        <v>0</v>
      </c>
      <c r="S21" s="34">
        <f>IF(AND(IF('차트 정리 표'!$L$19 = 표메인[[#This Row],[연령대]], 1, 0),IF('차트 정리 표'!$J$23=표메인[[#This Row],[타격감
시각적 효과]],1,0)),1,0)</f>
        <v>0</v>
      </c>
      <c r="T21" s="34">
        <f>IF(AND(IF('차트 정리 표'!$L$25 = 표메인[[#This Row],[연령대]], 1, 0),IF('차트 정리 표'!$J$26=표메인[게임몰입도
청각적 효과],1,0)),1,0)</f>
        <v>0</v>
      </c>
      <c r="U21" s="34">
        <f>IF(AND(IF('차트 정리 표'!$L$25 = 표메인[[#This Row],[연령대]], 1, 0),IF('차트 정리 표'!$J$27=표메인[게임몰입도
청각적 효과],1,0)),1,0)</f>
        <v>0</v>
      </c>
      <c r="V21" s="34">
        <f>IF(AND(IF('차트 정리 표'!$L$25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표'!$L$2 = 표메인[[#This Row],[연령대]], 1, 0),IF(COUNT(표장르정리[[#This Row],[RPG]]),1,0)), 1, 0)</f>
        <v>0</v>
      </c>
      <c r="B22" s="3">
        <f>IF(AND(IF('차트 정리 표'!$L$2 = 표메인[[#This Row],[연령대]], 1, 0),IF(COUNT(표장르정리[[#This Row],[AOS]]),1,0)),1,0)</f>
        <v>0</v>
      </c>
      <c r="C22" s="3">
        <f>IF(AND(IF('차트 정리 표'!$L$2 = 표메인[[#This Row],[연령대]], 1, 0),IF(COUNT(표장르정리[[#This Row],[FPS]]),1,0)),1,0)</f>
        <v>0</v>
      </c>
      <c r="D22" s="3">
        <f>IF(AND(IF('차트 정리 표'!$L$2 = 표메인[[#This Row],[연령대]], 1, 0),IF(COUNT(표장르정리[[#This Row],[CCG]]),1,0)),1,0)</f>
        <v>0</v>
      </c>
      <c r="E22" s="3">
        <f>IF(AND(IF('차트 정리 표'!$L$2 = 표메인[[#This Row],[연령대]], 1, 0),IF(COUNT(표장르정리[[#This Row],[Roguelike]]),1,0)),1,0)</f>
        <v>0</v>
      </c>
      <c r="F22" s="3">
        <f>IF(AND(IF('차트 정리 표'!$L$2 = 표메인[[#This Row],[연령대]], 1, 0),IF(COUNT(표장르정리[[#This Row],[Soulslike]]),1,0)),1,0)</f>
        <v>0</v>
      </c>
      <c r="G22" s="3">
        <f>IF(AND(IF('차트 정리 표'!$L$2 = 표메인[[#This Row],[연령대]], 1, 0),IF(COUNT(표장르정리[[#This Row],[Rhythm]]),1,0)),1,0)</f>
        <v>0</v>
      </c>
      <c r="H22" s="3">
        <f>IF(AND(IF('차트 정리 표'!$L$2 = 표메인[[#This Row],[연령대]], 1, 0),IF(COUNT(표장르정리[[#This Row],[Racing]]),1,0)),1,0)</f>
        <v>0</v>
      </c>
      <c r="I22" s="3">
        <f>IF(AND(IF('차트 정리 표'!$L$2 = 표메인[[#This Row],[연령대]], 1, 0),IF(COUNT(표장르정리[[#This Row],[Sport]]),1,0)),1,0)</f>
        <v>0</v>
      </c>
      <c r="J22" s="3">
        <f>IF(AND(IF('차트 정리 표'!$L$2 = 표메인[[#This Row],[연령대]], 1, 0),IF(COUNT(표장르정리[[#This Row],[Stealth]]),1,0)),1,0)</f>
        <v>0</v>
      </c>
      <c r="K22" s="3">
        <f>IF(AND(IF('차트 정리 표'!$L$2 = 표메인[[#This Row],[연령대]], 1, 0),IF(COUNT(표장르정리[[#This Row],[Strategy]]),1,0)),1,0)</f>
        <v>0</v>
      </c>
      <c r="L22" s="3">
        <f>IF(AND(IF('차트 정리 표'!$L$2 = 표메인[[#This Row],[연령대]], 1, 0),IF(COUNT(표장르정리[[#This Row],[Puzzle]]),1,0)),1,0)</f>
        <v>0</v>
      </c>
      <c r="M22" s="3">
        <f>IF(AND(IF('차트 정리 표'!$L$2 = 표메인[[#This Row],[연령대]], 1, 0),IF(COUNT(표장르정리[[#This Row],[Board]]),1,0)),1,0)</f>
        <v>0</v>
      </c>
      <c r="N22" s="3">
        <f>IF(AND(IF('차트 정리 표'!$L$2 = 표메인[[#This Row],[연령대]], 1, 0),IF(COUNT(표장르정리[[#This Row],[Arcade]]),1,0)),1,0)</f>
        <v>0</v>
      </c>
      <c r="O22" s="3">
        <f>IF(AND(IF('차트 정리 표'!$L$2 = 표메인[[#This Row],[연령대]], 1, 0),IF(COUNT(표장르정리[[#This Row],[Simulation]]),1,0)),1,0)</f>
        <v>0</v>
      </c>
      <c r="P22" s="34">
        <f>IF(AND(IF('차트 정리 표'!$L$19 = 표메인[[#This Row],[연령대]], 1, 0),IF('차트 정리 표'!$J$20=표메인[[#This Row],[타격감
시각적 효과]],1,0)),1,0)</f>
        <v>0</v>
      </c>
      <c r="Q22" s="34">
        <f>IF(AND(IF('차트 정리 표'!$L$19 = 표메인[[#This Row],[연령대]], 1, 0),IF('차트 정리 표'!$J$21=표메인[[#This Row],[타격감
시각적 효과]],1,0)),1,0)</f>
        <v>0</v>
      </c>
      <c r="R22" s="34">
        <f>IF(AND(IF('차트 정리 표'!$L$19 = 표메인[[#This Row],[연령대]], 1, 0),IF('차트 정리 표'!$J$22=표메인[[#This Row],[타격감
시각적 효과]],1,0)),1,0)</f>
        <v>0</v>
      </c>
      <c r="S22" s="34">
        <f>IF(AND(IF('차트 정리 표'!$L$19 = 표메인[[#This Row],[연령대]], 1, 0),IF('차트 정리 표'!$J$23=표메인[[#This Row],[타격감
시각적 효과]],1,0)),1,0)</f>
        <v>0</v>
      </c>
      <c r="T22" s="34">
        <f>IF(AND(IF('차트 정리 표'!$L$25 = 표메인[[#This Row],[연령대]], 1, 0),IF('차트 정리 표'!$J$26=표메인[게임몰입도
청각적 효과],1,0)),1,0)</f>
        <v>0</v>
      </c>
      <c r="U22" s="34">
        <f>IF(AND(IF('차트 정리 표'!$L$25 = 표메인[[#This Row],[연령대]], 1, 0),IF('차트 정리 표'!$J$27=표메인[게임몰입도
청각적 효과],1,0)),1,0)</f>
        <v>0</v>
      </c>
      <c r="V22" s="34">
        <f>IF(AND(IF('차트 정리 표'!$L$25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표'!$L$2 = 표메인[[#This Row],[연령대]], 1, 0),IF(COUNT(표장르정리[[#This Row],[RPG]]),1,0)), 1, 0)</f>
        <v>0</v>
      </c>
      <c r="B23" s="3">
        <f>IF(AND(IF('차트 정리 표'!$L$2 = 표메인[[#This Row],[연령대]], 1, 0),IF(COUNT(표장르정리[[#This Row],[AOS]]),1,0)),1,0)</f>
        <v>0</v>
      </c>
      <c r="C23" s="3">
        <f>IF(AND(IF('차트 정리 표'!$L$2 = 표메인[[#This Row],[연령대]], 1, 0),IF(COUNT(표장르정리[[#This Row],[FPS]]),1,0)),1,0)</f>
        <v>0</v>
      </c>
      <c r="D23" s="3">
        <f>IF(AND(IF('차트 정리 표'!$L$2 = 표메인[[#This Row],[연령대]], 1, 0),IF(COUNT(표장르정리[[#This Row],[CCG]]),1,0)),1,0)</f>
        <v>0</v>
      </c>
      <c r="E23" s="3">
        <f>IF(AND(IF('차트 정리 표'!$L$2 = 표메인[[#This Row],[연령대]], 1, 0),IF(COUNT(표장르정리[[#This Row],[Roguelike]]),1,0)),1,0)</f>
        <v>0</v>
      </c>
      <c r="F23" s="3">
        <f>IF(AND(IF('차트 정리 표'!$L$2 = 표메인[[#This Row],[연령대]], 1, 0),IF(COUNT(표장르정리[[#This Row],[Soulslike]]),1,0)),1,0)</f>
        <v>0</v>
      </c>
      <c r="G23" s="3">
        <f>IF(AND(IF('차트 정리 표'!$L$2 = 표메인[[#This Row],[연령대]], 1, 0),IF(COUNT(표장르정리[[#This Row],[Rhythm]]),1,0)),1,0)</f>
        <v>0</v>
      </c>
      <c r="H23" s="3">
        <f>IF(AND(IF('차트 정리 표'!$L$2 = 표메인[[#This Row],[연령대]], 1, 0),IF(COUNT(표장르정리[[#This Row],[Racing]]),1,0)),1,0)</f>
        <v>0</v>
      </c>
      <c r="I23" s="3">
        <f>IF(AND(IF('차트 정리 표'!$L$2 = 표메인[[#This Row],[연령대]], 1, 0),IF(COUNT(표장르정리[[#This Row],[Sport]]),1,0)),1,0)</f>
        <v>0</v>
      </c>
      <c r="J23" s="3">
        <f>IF(AND(IF('차트 정리 표'!$L$2 = 표메인[[#This Row],[연령대]], 1, 0),IF(COUNT(표장르정리[[#This Row],[Stealth]]),1,0)),1,0)</f>
        <v>0</v>
      </c>
      <c r="K23" s="3">
        <f>IF(AND(IF('차트 정리 표'!$L$2 = 표메인[[#This Row],[연령대]], 1, 0),IF(COUNT(표장르정리[[#This Row],[Strategy]]),1,0)),1,0)</f>
        <v>0</v>
      </c>
      <c r="L23" s="3">
        <f>IF(AND(IF('차트 정리 표'!$L$2 = 표메인[[#This Row],[연령대]], 1, 0),IF(COUNT(표장르정리[[#This Row],[Puzzle]]),1,0)),1,0)</f>
        <v>0</v>
      </c>
      <c r="M23" s="3">
        <f>IF(AND(IF('차트 정리 표'!$L$2 = 표메인[[#This Row],[연령대]], 1, 0),IF(COUNT(표장르정리[[#This Row],[Board]]),1,0)),1,0)</f>
        <v>0</v>
      </c>
      <c r="N23" s="3">
        <f>IF(AND(IF('차트 정리 표'!$L$2 = 표메인[[#This Row],[연령대]], 1, 0),IF(COUNT(표장르정리[[#This Row],[Arcade]]),1,0)),1,0)</f>
        <v>0</v>
      </c>
      <c r="O23" s="3">
        <f>IF(AND(IF('차트 정리 표'!$L$2 = 표메인[[#This Row],[연령대]], 1, 0),IF(COUNT(표장르정리[[#This Row],[Simulation]]),1,0)),1,0)</f>
        <v>0</v>
      </c>
      <c r="P23" s="34">
        <f>IF(AND(IF('차트 정리 표'!$L$19 = 표메인[[#This Row],[연령대]], 1, 0),IF('차트 정리 표'!$J$20=표메인[[#This Row],[타격감
시각적 효과]],1,0)),1,0)</f>
        <v>0</v>
      </c>
      <c r="Q23" s="34">
        <f>IF(AND(IF('차트 정리 표'!$L$19 = 표메인[[#This Row],[연령대]], 1, 0),IF('차트 정리 표'!$J$21=표메인[[#This Row],[타격감
시각적 효과]],1,0)),1,0)</f>
        <v>0</v>
      </c>
      <c r="R23" s="34">
        <f>IF(AND(IF('차트 정리 표'!$L$19 = 표메인[[#This Row],[연령대]], 1, 0),IF('차트 정리 표'!$J$22=표메인[[#This Row],[타격감
시각적 효과]],1,0)),1,0)</f>
        <v>0</v>
      </c>
      <c r="S23" s="34">
        <f>IF(AND(IF('차트 정리 표'!$L$19 = 표메인[[#This Row],[연령대]], 1, 0),IF('차트 정리 표'!$J$23=표메인[[#This Row],[타격감
시각적 효과]],1,0)),1,0)</f>
        <v>0</v>
      </c>
      <c r="T23" s="34">
        <f>IF(AND(IF('차트 정리 표'!$L$25 = 표메인[[#This Row],[연령대]], 1, 0),IF('차트 정리 표'!$J$26=표메인[게임몰입도
청각적 효과],1,0)),1,0)</f>
        <v>0</v>
      </c>
      <c r="U23" s="34">
        <f>IF(AND(IF('차트 정리 표'!$L$25 = 표메인[[#This Row],[연령대]], 1, 0),IF('차트 정리 표'!$J$27=표메인[게임몰입도
청각적 효과],1,0)),1,0)</f>
        <v>0</v>
      </c>
      <c r="V23" s="34">
        <f>IF(AND(IF('차트 정리 표'!$L$25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표'!$L$2 = 표메인[[#This Row],[연령대]], 1, 0),IF(COUNT(표장르정리[[#This Row],[RPG]]),1,0)), 1, 0)</f>
        <v>0</v>
      </c>
      <c r="B24" s="3">
        <f>IF(AND(IF('차트 정리 표'!$L$2 = 표메인[[#This Row],[연령대]], 1, 0),IF(COUNT(표장르정리[[#This Row],[AOS]]),1,0)),1,0)</f>
        <v>0</v>
      </c>
      <c r="C24" s="3">
        <f>IF(AND(IF('차트 정리 표'!$L$2 = 표메인[[#This Row],[연령대]], 1, 0),IF(COUNT(표장르정리[[#This Row],[FPS]]),1,0)),1,0)</f>
        <v>0</v>
      </c>
      <c r="D24" s="3">
        <f>IF(AND(IF('차트 정리 표'!$L$2 = 표메인[[#This Row],[연령대]], 1, 0),IF(COUNT(표장르정리[[#This Row],[CCG]]),1,0)),1,0)</f>
        <v>0</v>
      </c>
      <c r="E24" s="3">
        <f>IF(AND(IF('차트 정리 표'!$L$2 = 표메인[[#This Row],[연령대]], 1, 0),IF(COUNT(표장르정리[[#This Row],[Roguelike]]),1,0)),1,0)</f>
        <v>0</v>
      </c>
      <c r="F24" s="3">
        <f>IF(AND(IF('차트 정리 표'!$L$2 = 표메인[[#This Row],[연령대]], 1, 0),IF(COUNT(표장르정리[[#This Row],[Soulslike]]),1,0)),1,0)</f>
        <v>0</v>
      </c>
      <c r="G24" s="3">
        <f>IF(AND(IF('차트 정리 표'!$L$2 = 표메인[[#This Row],[연령대]], 1, 0),IF(COUNT(표장르정리[[#This Row],[Rhythm]]),1,0)),1,0)</f>
        <v>0</v>
      </c>
      <c r="H24" s="3">
        <f>IF(AND(IF('차트 정리 표'!$L$2 = 표메인[[#This Row],[연령대]], 1, 0),IF(COUNT(표장르정리[[#This Row],[Racing]]),1,0)),1,0)</f>
        <v>0</v>
      </c>
      <c r="I24" s="3">
        <f>IF(AND(IF('차트 정리 표'!$L$2 = 표메인[[#This Row],[연령대]], 1, 0),IF(COUNT(표장르정리[[#This Row],[Sport]]),1,0)),1,0)</f>
        <v>0</v>
      </c>
      <c r="J24" s="3">
        <f>IF(AND(IF('차트 정리 표'!$L$2 = 표메인[[#This Row],[연령대]], 1, 0),IF(COUNT(표장르정리[[#This Row],[Stealth]]),1,0)),1,0)</f>
        <v>0</v>
      </c>
      <c r="K24" s="3">
        <f>IF(AND(IF('차트 정리 표'!$L$2 = 표메인[[#This Row],[연령대]], 1, 0),IF(COUNT(표장르정리[[#This Row],[Strategy]]),1,0)),1,0)</f>
        <v>0</v>
      </c>
      <c r="L24" s="3">
        <f>IF(AND(IF('차트 정리 표'!$L$2 = 표메인[[#This Row],[연령대]], 1, 0),IF(COUNT(표장르정리[[#This Row],[Puzzle]]),1,0)),1,0)</f>
        <v>0</v>
      </c>
      <c r="M24" s="3">
        <f>IF(AND(IF('차트 정리 표'!$L$2 = 표메인[[#This Row],[연령대]], 1, 0),IF(COUNT(표장르정리[[#This Row],[Board]]),1,0)),1,0)</f>
        <v>0</v>
      </c>
      <c r="N24" s="3">
        <f>IF(AND(IF('차트 정리 표'!$L$2 = 표메인[[#This Row],[연령대]], 1, 0),IF(COUNT(표장르정리[[#This Row],[Arcade]]),1,0)),1,0)</f>
        <v>0</v>
      </c>
      <c r="O24" s="3">
        <f>IF(AND(IF('차트 정리 표'!$L$2 = 표메인[[#This Row],[연령대]], 1, 0),IF(COUNT(표장르정리[[#This Row],[Simulation]]),1,0)),1,0)</f>
        <v>0</v>
      </c>
      <c r="P24" s="34">
        <f>IF(AND(IF('차트 정리 표'!$L$19 = 표메인[[#This Row],[연령대]], 1, 0),IF('차트 정리 표'!$J$20=표메인[[#This Row],[타격감
시각적 효과]],1,0)),1,0)</f>
        <v>0</v>
      </c>
      <c r="Q24" s="34">
        <f>IF(AND(IF('차트 정리 표'!$L$19 = 표메인[[#This Row],[연령대]], 1, 0),IF('차트 정리 표'!$J$21=표메인[[#This Row],[타격감
시각적 효과]],1,0)),1,0)</f>
        <v>0</v>
      </c>
      <c r="R24" s="34">
        <f>IF(AND(IF('차트 정리 표'!$L$19 = 표메인[[#This Row],[연령대]], 1, 0),IF('차트 정리 표'!$J$22=표메인[[#This Row],[타격감
시각적 효과]],1,0)),1,0)</f>
        <v>0</v>
      </c>
      <c r="S24" s="34">
        <f>IF(AND(IF('차트 정리 표'!$L$19 = 표메인[[#This Row],[연령대]], 1, 0),IF('차트 정리 표'!$J$23=표메인[[#This Row],[타격감
시각적 효과]],1,0)),1,0)</f>
        <v>0</v>
      </c>
      <c r="T24" s="34">
        <f>IF(AND(IF('차트 정리 표'!$L$25 = 표메인[[#This Row],[연령대]], 1, 0),IF('차트 정리 표'!$J$26=표메인[게임몰입도
청각적 효과],1,0)),1,0)</f>
        <v>0</v>
      </c>
      <c r="U24" s="34">
        <f>IF(AND(IF('차트 정리 표'!$L$25 = 표메인[[#This Row],[연령대]], 1, 0),IF('차트 정리 표'!$J$27=표메인[게임몰입도
청각적 효과],1,0)),1,0)</f>
        <v>0</v>
      </c>
      <c r="V24" s="34">
        <f>IF(AND(IF('차트 정리 표'!$L$25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표'!$L$2 = 표메인[[#This Row],[연령대]], 1, 0),IF(COUNT(표장르정리[[#This Row],[RPG]]),1,0)), 1, 0)</f>
        <v>0</v>
      </c>
      <c r="B25" s="3">
        <f>IF(AND(IF('차트 정리 표'!$L$2 = 표메인[[#This Row],[연령대]], 1, 0),IF(COUNT(표장르정리[[#This Row],[AOS]]),1,0)),1,0)</f>
        <v>0</v>
      </c>
      <c r="C25" s="3">
        <f>IF(AND(IF('차트 정리 표'!$L$2 = 표메인[[#This Row],[연령대]], 1, 0),IF(COUNT(표장르정리[[#This Row],[FPS]]),1,0)),1,0)</f>
        <v>0</v>
      </c>
      <c r="D25" s="3">
        <f>IF(AND(IF('차트 정리 표'!$L$2 = 표메인[[#This Row],[연령대]], 1, 0),IF(COUNT(표장르정리[[#This Row],[CCG]]),1,0)),1,0)</f>
        <v>0</v>
      </c>
      <c r="E25" s="3">
        <f>IF(AND(IF('차트 정리 표'!$L$2 = 표메인[[#This Row],[연령대]], 1, 0),IF(COUNT(표장르정리[[#This Row],[Roguelike]]),1,0)),1,0)</f>
        <v>0</v>
      </c>
      <c r="F25" s="3">
        <f>IF(AND(IF('차트 정리 표'!$L$2 = 표메인[[#This Row],[연령대]], 1, 0),IF(COUNT(표장르정리[[#This Row],[Soulslike]]),1,0)),1,0)</f>
        <v>0</v>
      </c>
      <c r="G25" s="3">
        <f>IF(AND(IF('차트 정리 표'!$L$2 = 표메인[[#This Row],[연령대]], 1, 0),IF(COUNT(표장르정리[[#This Row],[Rhythm]]),1,0)),1,0)</f>
        <v>0</v>
      </c>
      <c r="H25" s="3">
        <f>IF(AND(IF('차트 정리 표'!$L$2 = 표메인[[#This Row],[연령대]], 1, 0),IF(COUNT(표장르정리[[#This Row],[Racing]]),1,0)),1,0)</f>
        <v>0</v>
      </c>
      <c r="I25" s="3">
        <f>IF(AND(IF('차트 정리 표'!$L$2 = 표메인[[#This Row],[연령대]], 1, 0),IF(COUNT(표장르정리[[#This Row],[Sport]]),1,0)),1,0)</f>
        <v>0</v>
      </c>
      <c r="J25" s="3">
        <f>IF(AND(IF('차트 정리 표'!$L$2 = 표메인[[#This Row],[연령대]], 1, 0),IF(COUNT(표장르정리[[#This Row],[Stealth]]),1,0)),1,0)</f>
        <v>0</v>
      </c>
      <c r="K25" s="3">
        <f>IF(AND(IF('차트 정리 표'!$L$2 = 표메인[[#This Row],[연령대]], 1, 0),IF(COUNT(표장르정리[[#This Row],[Strategy]]),1,0)),1,0)</f>
        <v>0</v>
      </c>
      <c r="L25" s="3">
        <f>IF(AND(IF('차트 정리 표'!$L$2 = 표메인[[#This Row],[연령대]], 1, 0),IF(COUNT(표장르정리[[#This Row],[Puzzle]]),1,0)),1,0)</f>
        <v>0</v>
      </c>
      <c r="M25" s="3">
        <f>IF(AND(IF('차트 정리 표'!$L$2 = 표메인[[#This Row],[연령대]], 1, 0),IF(COUNT(표장르정리[[#This Row],[Board]]),1,0)),1,0)</f>
        <v>0</v>
      </c>
      <c r="N25" s="3">
        <f>IF(AND(IF('차트 정리 표'!$L$2 = 표메인[[#This Row],[연령대]], 1, 0),IF(COUNT(표장르정리[[#This Row],[Arcade]]),1,0)),1,0)</f>
        <v>0</v>
      </c>
      <c r="O25" s="3">
        <f>IF(AND(IF('차트 정리 표'!$L$2 = 표메인[[#This Row],[연령대]], 1, 0),IF(COUNT(표장르정리[[#This Row],[Simulation]]),1,0)),1,0)</f>
        <v>0</v>
      </c>
      <c r="P25" s="34">
        <f>IF(AND(IF('차트 정리 표'!$L$19 = 표메인[[#This Row],[연령대]], 1, 0),IF('차트 정리 표'!$J$20=표메인[[#This Row],[타격감
시각적 효과]],1,0)),1,0)</f>
        <v>0</v>
      </c>
      <c r="Q25" s="34">
        <f>IF(AND(IF('차트 정리 표'!$L$19 = 표메인[[#This Row],[연령대]], 1, 0),IF('차트 정리 표'!$J$21=표메인[[#This Row],[타격감
시각적 효과]],1,0)),1,0)</f>
        <v>0</v>
      </c>
      <c r="R25" s="34">
        <f>IF(AND(IF('차트 정리 표'!$L$19 = 표메인[[#This Row],[연령대]], 1, 0),IF('차트 정리 표'!$J$22=표메인[[#This Row],[타격감
시각적 효과]],1,0)),1,0)</f>
        <v>0</v>
      </c>
      <c r="S25" s="34">
        <f>IF(AND(IF('차트 정리 표'!$L$19 = 표메인[[#This Row],[연령대]], 1, 0),IF('차트 정리 표'!$J$23=표메인[[#This Row],[타격감
시각적 효과]],1,0)),1,0)</f>
        <v>0</v>
      </c>
      <c r="T25" s="34">
        <f>IF(AND(IF('차트 정리 표'!$L$25 = 표메인[[#This Row],[연령대]], 1, 0),IF('차트 정리 표'!$J$26=표메인[게임몰입도
청각적 효과],1,0)),1,0)</f>
        <v>0</v>
      </c>
      <c r="U25" s="34">
        <f>IF(AND(IF('차트 정리 표'!$L$25 = 표메인[[#This Row],[연령대]], 1, 0),IF('차트 정리 표'!$J$27=표메인[게임몰입도
청각적 효과],1,0)),1,0)</f>
        <v>0</v>
      </c>
      <c r="V25" s="34">
        <f>IF(AND(IF('차트 정리 표'!$L$25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표'!$L$2 = 표메인[[#This Row],[연령대]], 1, 0),IF(COUNT(표장르정리[[#This Row],[RPG]]),1,0)), 1, 0)</f>
        <v>0</v>
      </c>
      <c r="B26" s="3">
        <f>IF(AND(IF('차트 정리 표'!$L$2 = 표메인[[#This Row],[연령대]], 1, 0),IF(COUNT(표장르정리[[#This Row],[AOS]]),1,0)),1,0)</f>
        <v>0</v>
      </c>
      <c r="C26" s="3">
        <f>IF(AND(IF('차트 정리 표'!$L$2 = 표메인[[#This Row],[연령대]], 1, 0),IF(COUNT(표장르정리[[#This Row],[FPS]]),1,0)),1,0)</f>
        <v>0</v>
      </c>
      <c r="D26" s="3">
        <f>IF(AND(IF('차트 정리 표'!$L$2 = 표메인[[#This Row],[연령대]], 1, 0),IF(COUNT(표장르정리[[#This Row],[CCG]]),1,0)),1,0)</f>
        <v>0</v>
      </c>
      <c r="E26" s="3">
        <f>IF(AND(IF('차트 정리 표'!$L$2 = 표메인[[#This Row],[연령대]], 1, 0),IF(COUNT(표장르정리[[#This Row],[Roguelike]]),1,0)),1,0)</f>
        <v>0</v>
      </c>
      <c r="F26" s="3">
        <f>IF(AND(IF('차트 정리 표'!$L$2 = 표메인[[#This Row],[연령대]], 1, 0),IF(COUNT(표장르정리[[#This Row],[Soulslike]]),1,0)),1,0)</f>
        <v>0</v>
      </c>
      <c r="G26" s="3">
        <f>IF(AND(IF('차트 정리 표'!$L$2 = 표메인[[#This Row],[연령대]], 1, 0),IF(COUNT(표장르정리[[#This Row],[Rhythm]]),1,0)),1,0)</f>
        <v>0</v>
      </c>
      <c r="H26" s="3">
        <f>IF(AND(IF('차트 정리 표'!$L$2 = 표메인[[#This Row],[연령대]], 1, 0),IF(COUNT(표장르정리[[#This Row],[Racing]]),1,0)),1,0)</f>
        <v>0</v>
      </c>
      <c r="I26" s="3">
        <f>IF(AND(IF('차트 정리 표'!$L$2 = 표메인[[#This Row],[연령대]], 1, 0),IF(COUNT(표장르정리[[#This Row],[Sport]]),1,0)),1,0)</f>
        <v>0</v>
      </c>
      <c r="J26" s="3">
        <f>IF(AND(IF('차트 정리 표'!$L$2 = 표메인[[#This Row],[연령대]], 1, 0),IF(COUNT(표장르정리[[#This Row],[Stealth]]),1,0)),1,0)</f>
        <v>0</v>
      </c>
      <c r="K26" s="3">
        <f>IF(AND(IF('차트 정리 표'!$L$2 = 표메인[[#This Row],[연령대]], 1, 0),IF(COUNT(표장르정리[[#This Row],[Strategy]]),1,0)),1,0)</f>
        <v>0</v>
      </c>
      <c r="L26" s="3">
        <f>IF(AND(IF('차트 정리 표'!$L$2 = 표메인[[#This Row],[연령대]], 1, 0),IF(COUNT(표장르정리[[#This Row],[Puzzle]]),1,0)),1,0)</f>
        <v>0</v>
      </c>
      <c r="M26" s="3">
        <f>IF(AND(IF('차트 정리 표'!$L$2 = 표메인[[#This Row],[연령대]], 1, 0),IF(COUNT(표장르정리[[#This Row],[Board]]),1,0)),1,0)</f>
        <v>0</v>
      </c>
      <c r="N26" s="3">
        <f>IF(AND(IF('차트 정리 표'!$L$2 = 표메인[[#This Row],[연령대]], 1, 0),IF(COUNT(표장르정리[[#This Row],[Arcade]]),1,0)),1,0)</f>
        <v>0</v>
      </c>
      <c r="O26" s="3">
        <f>IF(AND(IF('차트 정리 표'!$L$2 = 표메인[[#This Row],[연령대]], 1, 0),IF(COUNT(표장르정리[[#This Row],[Simulation]]),1,0)),1,0)</f>
        <v>0</v>
      </c>
      <c r="P26" s="34">
        <f>IF(AND(IF('차트 정리 표'!$L$19 = 표메인[[#This Row],[연령대]], 1, 0),IF('차트 정리 표'!$J$20=표메인[[#This Row],[타격감
시각적 효과]],1,0)),1,0)</f>
        <v>0</v>
      </c>
      <c r="Q26" s="34">
        <f>IF(AND(IF('차트 정리 표'!$L$19 = 표메인[[#This Row],[연령대]], 1, 0),IF('차트 정리 표'!$J$21=표메인[[#This Row],[타격감
시각적 효과]],1,0)),1,0)</f>
        <v>0</v>
      </c>
      <c r="R26" s="34">
        <f>IF(AND(IF('차트 정리 표'!$L$19 = 표메인[[#This Row],[연령대]], 1, 0),IF('차트 정리 표'!$J$22=표메인[[#This Row],[타격감
시각적 효과]],1,0)),1,0)</f>
        <v>0</v>
      </c>
      <c r="S26" s="34">
        <f>IF(AND(IF('차트 정리 표'!$L$19 = 표메인[[#This Row],[연령대]], 1, 0),IF('차트 정리 표'!$J$23=표메인[[#This Row],[타격감
시각적 효과]],1,0)),1,0)</f>
        <v>0</v>
      </c>
      <c r="T26" s="34">
        <f>IF(AND(IF('차트 정리 표'!$L$25 = 표메인[[#This Row],[연령대]], 1, 0),IF('차트 정리 표'!$J$26=표메인[게임몰입도
청각적 효과],1,0)),1,0)</f>
        <v>0</v>
      </c>
      <c r="U26" s="34">
        <f>IF(AND(IF('차트 정리 표'!$L$25 = 표메인[[#This Row],[연령대]], 1, 0),IF('차트 정리 표'!$J$27=표메인[게임몰입도
청각적 효과],1,0)),1,0)</f>
        <v>0</v>
      </c>
      <c r="V26" s="34">
        <f>IF(AND(IF('차트 정리 표'!$L$25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표'!$L$2 = 표메인[[#This Row],[연령대]], 1, 0),IF(COUNT(표장르정리[[#This Row],[RPG]]),1,0)), 1, 0)</f>
        <v>0</v>
      </c>
      <c r="B27" s="3">
        <f>IF(AND(IF('차트 정리 표'!$L$2 = 표메인[[#This Row],[연령대]], 1, 0),IF(COUNT(표장르정리[[#This Row],[AOS]]),1,0)),1,0)</f>
        <v>0</v>
      </c>
      <c r="C27" s="3">
        <f>IF(AND(IF('차트 정리 표'!$L$2 = 표메인[[#This Row],[연령대]], 1, 0),IF(COUNT(표장르정리[[#This Row],[FPS]]),1,0)),1,0)</f>
        <v>0</v>
      </c>
      <c r="D27" s="3">
        <f>IF(AND(IF('차트 정리 표'!$L$2 = 표메인[[#This Row],[연령대]], 1, 0),IF(COUNT(표장르정리[[#This Row],[CCG]]),1,0)),1,0)</f>
        <v>0</v>
      </c>
      <c r="E27" s="3">
        <f>IF(AND(IF('차트 정리 표'!$L$2 = 표메인[[#This Row],[연령대]], 1, 0),IF(COUNT(표장르정리[[#This Row],[Roguelike]]),1,0)),1,0)</f>
        <v>0</v>
      </c>
      <c r="F27" s="3">
        <f>IF(AND(IF('차트 정리 표'!$L$2 = 표메인[[#This Row],[연령대]], 1, 0),IF(COUNT(표장르정리[[#This Row],[Soulslike]]),1,0)),1,0)</f>
        <v>0</v>
      </c>
      <c r="G27" s="3">
        <f>IF(AND(IF('차트 정리 표'!$L$2 = 표메인[[#This Row],[연령대]], 1, 0),IF(COUNT(표장르정리[[#This Row],[Rhythm]]),1,0)),1,0)</f>
        <v>0</v>
      </c>
      <c r="H27" s="3">
        <f>IF(AND(IF('차트 정리 표'!$L$2 = 표메인[[#This Row],[연령대]], 1, 0),IF(COUNT(표장르정리[[#This Row],[Racing]]),1,0)),1,0)</f>
        <v>0</v>
      </c>
      <c r="I27" s="3">
        <f>IF(AND(IF('차트 정리 표'!$L$2 = 표메인[[#This Row],[연령대]], 1, 0),IF(COUNT(표장르정리[[#This Row],[Sport]]),1,0)),1,0)</f>
        <v>0</v>
      </c>
      <c r="J27" s="3">
        <f>IF(AND(IF('차트 정리 표'!$L$2 = 표메인[[#This Row],[연령대]], 1, 0),IF(COUNT(표장르정리[[#This Row],[Stealth]]),1,0)),1,0)</f>
        <v>0</v>
      </c>
      <c r="K27" s="3">
        <f>IF(AND(IF('차트 정리 표'!$L$2 = 표메인[[#This Row],[연령대]], 1, 0),IF(COUNT(표장르정리[[#This Row],[Strategy]]),1,0)),1,0)</f>
        <v>0</v>
      </c>
      <c r="L27" s="3">
        <f>IF(AND(IF('차트 정리 표'!$L$2 = 표메인[[#This Row],[연령대]], 1, 0),IF(COUNT(표장르정리[[#This Row],[Puzzle]]),1,0)),1,0)</f>
        <v>0</v>
      </c>
      <c r="M27" s="3">
        <f>IF(AND(IF('차트 정리 표'!$L$2 = 표메인[[#This Row],[연령대]], 1, 0),IF(COUNT(표장르정리[[#This Row],[Board]]),1,0)),1,0)</f>
        <v>0</v>
      </c>
      <c r="N27" s="3">
        <f>IF(AND(IF('차트 정리 표'!$L$2 = 표메인[[#This Row],[연령대]], 1, 0),IF(COUNT(표장르정리[[#This Row],[Arcade]]),1,0)),1,0)</f>
        <v>0</v>
      </c>
      <c r="O27" s="3">
        <f>IF(AND(IF('차트 정리 표'!$L$2 = 표메인[[#This Row],[연령대]], 1, 0),IF(COUNT(표장르정리[[#This Row],[Simulation]]),1,0)),1,0)</f>
        <v>0</v>
      </c>
      <c r="P27" s="34">
        <f>IF(AND(IF('차트 정리 표'!$L$19 = 표메인[[#This Row],[연령대]], 1, 0),IF('차트 정리 표'!$J$20=표메인[[#This Row],[타격감
시각적 효과]],1,0)),1,0)</f>
        <v>0</v>
      </c>
      <c r="Q27" s="34">
        <f>IF(AND(IF('차트 정리 표'!$L$19 = 표메인[[#This Row],[연령대]], 1, 0),IF('차트 정리 표'!$J$21=표메인[[#This Row],[타격감
시각적 효과]],1,0)),1,0)</f>
        <v>0</v>
      </c>
      <c r="R27" s="34">
        <f>IF(AND(IF('차트 정리 표'!$L$19 = 표메인[[#This Row],[연령대]], 1, 0),IF('차트 정리 표'!$J$22=표메인[[#This Row],[타격감
시각적 효과]],1,0)),1,0)</f>
        <v>0</v>
      </c>
      <c r="S27" s="34">
        <f>IF(AND(IF('차트 정리 표'!$L$19 = 표메인[[#This Row],[연령대]], 1, 0),IF('차트 정리 표'!$J$23=표메인[[#This Row],[타격감
시각적 효과]],1,0)),1,0)</f>
        <v>0</v>
      </c>
      <c r="T27" s="34">
        <f>IF(AND(IF('차트 정리 표'!$L$25 = 표메인[[#This Row],[연령대]], 1, 0),IF('차트 정리 표'!$J$26=표메인[게임몰입도
청각적 효과],1,0)),1,0)</f>
        <v>0</v>
      </c>
      <c r="U27" s="34">
        <f>IF(AND(IF('차트 정리 표'!$L$25 = 표메인[[#This Row],[연령대]], 1, 0),IF('차트 정리 표'!$J$27=표메인[게임몰입도
청각적 효과],1,0)),1,0)</f>
        <v>0</v>
      </c>
      <c r="V27" s="34">
        <f>IF(AND(IF('차트 정리 표'!$L$25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표'!$L$2 = 표메인[[#This Row],[연령대]], 1, 0),IF(COUNT(표장르정리[[#This Row],[RPG]]),1,0)), 1, 0)</f>
        <v>0</v>
      </c>
      <c r="B28" s="3">
        <f>IF(AND(IF('차트 정리 표'!$L$2 = 표메인[[#This Row],[연령대]], 1, 0),IF(COUNT(표장르정리[[#This Row],[AOS]]),1,0)),1,0)</f>
        <v>0</v>
      </c>
      <c r="C28" s="3">
        <f>IF(AND(IF('차트 정리 표'!$L$2 = 표메인[[#This Row],[연령대]], 1, 0),IF(COUNT(표장르정리[[#This Row],[FPS]]),1,0)),1,0)</f>
        <v>0</v>
      </c>
      <c r="D28" s="3">
        <f>IF(AND(IF('차트 정리 표'!$L$2 = 표메인[[#This Row],[연령대]], 1, 0),IF(COUNT(표장르정리[[#This Row],[CCG]]),1,0)),1,0)</f>
        <v>0</v>
      </c>
      <c r="E28" s="3">
        <f>IF(AND(IF('차트 정리 표'!$L$2 = 표메인[[#This Row],[연령대]], 1, 0),IF(COUNT(표장르정리[[#This Row],[Roguelike]]),1,0)),1,0)</f>
        <v>0</v>
      </c>
      <c r="F28" s="3">
        <f>IF(AND(IF('차트 정리 표'!$L$2 = 표메인[[#This Row],[연령대]], 1, 0),IF(COUNT(표장르정리[[#This Row],[Soulslike]]),1,0)),1,0)</f>
        <v>0</v>
      </c>
      <c r="G28" s="3">
        <f>IF(AND(IF('차트 정리 표'!$L$2 = 표메인[[#This Row],[연령대]], 1, 0),IF(COUNT(표장르정리[[#This Row],[Rhythm]]),1,0)),1,0)</f>
        <v>0</v>
      </c>
      <c r="H28" s="3">
        <f>IF(AND(IF('차트 정리 표'!$L$2 = 표메인[[#This Row],[연령대]], 1, 0),IF(COUNT(표장르정리[[#This Row],[Racing]]),1,0)),1,0)</f>
        <v>0</v>
      </c>
      <c r="I28" s="3">
        <f>IF(AND(IF('차트 정리 표'!$L$2 = 표메인[[#This Row],[연령대]], 1, 0),IF(COUNT(표장르정리[[#This Row],[Sport]]),1,0)),1,0)</f>
        <v>0</v>
      </c>
      <c r="J28" s="3">
        <f>IF(AND(IF('차트 정리 표'!$L$2 = 표메인[[#This Row],[연령대]], 1, 0),IF(COUNT(표장르정리[[#This Row],[Stealth]]),1,0)),1,0)</f>
        <v>0</v>
      </c>
      <c r="K28" s="3">
        <f>IF(AND(IF('차트 정리 표'!$L$2 = 표메인[[#This Row],[연령대]], 1, 0),IF(COUNT(표장르정리[[#This Row],[Strategy]]),1,0)),1,0)</f>
        <v>0</v>
      </c>
      <c r="L28" s="3">
        <f>IF(AND(IF('차트 정리 표'!$L$2 = 표메인[[#This Row],[연령대]], 1, 0),IF(COUNT(표장르정리[[#This Row],[Puzzle]]),1,0)),1,0)</f>
        <v>0</v>
      </c>
      <c r="M28" s="3">
        <f>IF(AND(IF('차트 정리 표'!$L$2 = 표메인[[#This Row],[연령대]], 1, 0),IF(COUNT(표장르정리[[#This Row],[Board]]),1,0)),1,0)</f>
        <v>0</v>
      </c>
      <c r="N28" s="3">
        <f>IF(AND(IF('차트 정리 표'!$L$2 = 표메인[[#This Row],[연령대]], 1, 0),IF(COUNT(표장르정리[[#This Row],[Arcade]]),1,0)),1,0)</f>
        <v>0</v>
      </c>
      <c r="O28" s="3">
        <f>IF(AND(IF('차트 정리 표'!$L$2 = 표메인[[#This Row],[연령대]], 1, 0),IF(COUNT(표장르정리[[#This Row],[Simulation]]),1,0)),1,0)</f>
        <v>0</v>
      </c>
      <c r="P28" s="34">
        <f>IF(AND(IF('차트 정리 표'!$L$19 = 표메인[[#This Row],[연령대]], 1, 0),IF('차트 정리 표'!$J$20=표메인[[#This Row],[타격감
시각적 효과]],1,0)),1,0)</f>
        <v>0</v>
      </c>
      <c r="Q28" s="34">
        <f>IF(AND(IF('차트 정리 표'!$L$19 = 표메인[[#This Row],[연령대]], 1, 0),IF('차트 정리 표'!$J$21=표메인[[#This Row],[타격감
시각적 효과]],1,0)),1,0)</f>
        <v>0</v>
      </c>
      <c r="R28" s="34">
        <f>IF(AND(IF('차트 정리 표'!$L$19 = 표메인[[#This Row],[연령대]], 1, 0),IF('차트 정리 표'!$J$22=표메인[[#This Row],[타격감
시각적 효과]],1,0)),1,0)</f>
        <v>0</v>
      </c>
      <c r="S28" s="34">
        <f>IF(AND(IF('차트 정리 표'!$L$19 = 표메인[[#This Row],[연령대]], 1, 0),IF('차트 정리 표'!$J$23=표메인[[#This Row],[타격감
시각적 효과]],1,0)),1,0)</f>
        <v>0</v>
      </c>
      <c r="T28" s="34">
        <f>IF(AND(IF('차트 정리 표'!$L$25 = 표메인[[#This Row],[연령대]], 1, 0),IF('차트 정리 표'!$J$26=표메인[게임몰입도
청각적 효과],1,0)),1,0)</f>
        <v>0</v>
      </c>
      <c r="U28" s="34">
        <f>IF(AND(IF('차트 정리 표'!$L$25 = 표메인[[#This Row],[연령대]], 1, 0),IF('차트 정리 표'!$J$27=표메인[게임몰입도
청각적 효과],1,0)),1,0)</f>
        <v>0</v>
      </c>
      <c r="V28" s="34">
        <f>IF(AND(IF('차트 정리 표'!$L$25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표'!$L$2 = 표메인[[#This Row],[연령대]], 1, 0),IF(COUNT(표장르정리[[#This Row],[RPG]]),1,0)), 1, 0)</f>
        <v>0</v>
      </c>
      <c r="B29" s="3">
        <f>IF(AND(IF('차트 정리 표'!$L$2 = 표메인[[#This Row],[연령대]], 1, 0),IF(COUNT(표장르정리[[#This Row],[AOS]]),1,0)),1,0)</f>
        <v>0</v>
      </c>
      <c r="C29" s="3">
        <f>IF(AND(IF('차트 정리 표'!$L$2 = 표메인[[#This Row],[연령대]], 1, 0),IF(COUNT(표장르정리[[#This Row],[FPS]]),1,0)),1,0)</f>
        <v>0</v>
      </c>
      <c r="D29" s="3">
        <f>IF(AND(IF('차트 정리 표'!$L$2 = 표메인[[#This Row],[연령대]], 1, 0),IF(COUNT(표장르정리[[#This Row],[CCG]]),1,0)),1,0)</f>
        <v>0</v>
      </c>
      <c r="E29" s="3">
        <f>IF(AND(IF('차트 정리 표'!$L$2 = 표메인[[#This Row],[연령대]], 1, 0),IF(COUNT(표장르정리[[#This Row],[Roguelike]]),1,0)),1,0)</f>
        <v>0</v>
      </c>
      <c r="F29" s="3">
        <f>IF(AND(IF('차트 정리 표'!$L$2 = 표메인[[#This Row],[연령대]], 1, 0),IF(COUNT(표장르정리[[#This Row],[Soulslike]]),1,0)),1,0)</f>
        <v>0</v>
      </c>
      <c r="G29" s="3">
        <f>IF(AND(IF('차트 정리 표'!$L$2 = 표메인[[#This Row],[연령대]], 1, 0),IF(COUNT(표장르정리[[#This Row],[Rhythm]]),1,0)),1,0)</f>
        <v>0</v>
      </c>
      <c r="H29" s="3">
        <f>IF(AND(IF('차트 정리 표'!$L$2 = 표메인[[#This Row],[연령대]], 1, 0),IF(COUNT(표장르정리[[#This Row],[Racing]]),1,0)),1,0)</f>
        <v>0</v>
      </c>
      <c r="I29" s="3">
        <f>IF(AND(IF('차트 정리 표'!$L$2 = 표메인[[#This Row],[연령대]], 1, 0),IF(COUNT(표장르정리[[#This Row],[Sport]]),1,0)),1,0)</f>
        <v>0</v>
      </c>
      <c r="J29" s="3">
        <f>IF(AND(IF('차트 정리 표'!$L$2 = 표메인[[#This Row],[연령대]], 1, 0),IF(COUNT(표장르정리[[#This Row],[Stealth]]),1,0)),1,0)</f>
        <v>0</v>
      </c>
      <c r="K29" s="3">
        <f>IF(AND(IF('차트 정리 표'!$L$2 = 표메인[[#This Row],[연령대]], 1, 0),IF(COUNT(표장르정리[[#This Row],[Strategy]]),1,0)),1,0)</f>
        <v>0</v>
      </c>
      <c r="L29" s="3">
        <f>IF(AND(IF('차트 정리 표'!$L$2 = 표메인[[#This Row],[연령대]], 1, 0),IF(COUNT(표장르정리[[#This Row],[Puzzle]]),1,0)),1,0)</f>
        <v>0</v>
      </c>
      <c r="M29" s="3">
        <f>IF(AND(IF('차트 정리 표'!$L$2 = 표메인[[#This Row],[연령대]], 1, 0),IF(COUNT(표장르정리[[#This Row],[Board]]),1,0)),1,0)</f>
        <v>0</v>
      </c>
      <c r="N29" s="3">
        <f>IF(AND(IF('차트 정리 표'!$L$2 = 표메인[[#This Row],[연령대]], 1, 0),IF(COUNT(표장르정리[[#This Row],[Arcade]]),1,0)),1,0)</f>
        <v>0</v>
      </c>
      <c r="O29" s="3">
        <f>IF(AND(IF('차트 정리 표'!$L$2 = 표메인[[#This Row],[연령대]], 1, 0),IF(COUNT(표장르정리[[#This Row],[Simulation]]),1,0)),1,0)</f>
        <v>0</v>
      </c>
      <c r="P29" s="34">
        <f>IF(AND(IF('차트 정리 표'!$L$19 = 표메인[[#This Row],[연령대]], 1, 0),IF('차트 정리 표'!$J$20=표메인[[#This Row],[타격감
시각적 효과]],1,0)),1,0)</f>
        <v>0</v>
      </c>
      <c r="Q29" s="34">
        <f>IF(AND(IF('차트 정리 표'!$L$19 = 표메인[[#This Row],[연령대]], 1, 0),IF('차트 정리 표'!$J$21=표메인[[#This Row],[타격감
시각적 효과]],1,0)),1,0)</f>
        <v>0</v>
      </c>
      <c r="R29" s="34">
        <f>IF(AND(IF('차트 정리 표'!$L$19 = 표메인[[#This Row],[연령대]], 1, 0),IF('차트 정리 표'!$J$22=표메인[[#This Row],[타격감
시각적 효과]],1,0)),1,0)</f>
        <v>0</v>
      </c>
      <c r="S29" s="34">
        <f>IF(AND(IF('차트 정리 표'!$L$19 = 표메인[[#This Row],[연령대]], 1, 0),IF('차트 정리 표'!$J$23=표메인[[#This Row],[타격감
시각적 효과]],1,0)),1,0)</f>
        <v>0</v>
      </c>
      <c r="T29" s="34">
        <f>IF(AND(IF('차트 정리 표'!$L$25 = 표메인[[#This Row],[연령대]], 1, 0),IF('차트 정리 표'!$J$26=표메인[게임몰입도
청각적 효과],1,0)),1,0)</f>
        <v>0</v>
      </c>
      <c r="U29" s="34">
        <f>IF(AND(IF('차트 정리 표'!$L$25 = 표메인[[#This Row],[연령대]], 1, 0),IF('차트 정리 표'!$J$27=표메인[게임몰입도
청각적 효과],1,0)),1,0)</f>
        <v>0</v>
      </c>
      <c r="V29" s="34">
        <f>IF(AND(IF('차트 정리 표'!$L$25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표'!$L$2 = 표메인[[#This Row],[연령대]], 1, 0),IF(COUNT(표장르정리[[#This Row],[RPG]]),1,0)), 1, 0)</f>
        <v>0</v>
      </c>
      <c r="B30" s="3">
        <f>IF(AND(IF('차트 정리 표'!$L$2 = 표메인[[#This Row],[연령대]], 1, 0),IF(COUNT(표장르정리[[#This Row],[AOS]]),1,0)),1,0)</f>
        <v>0</v>
      </c>
      <c r="C30" s="3">
        <f>IF(AND(IF('차트 정리 표'!$L$2 = 표메인[[#This Row],[연령대]], 1, 0),IF(COUNT(표장르정리[[#This Row],[FPS]]),1,0)),1,0)</f>
        <v>0</v>
      </c>
      <c r="D30" s="3">
        <f>IF(AND(IF('차트 정리 표'!$L$2 = 표메인[[#This Row],[연령대]], 1, 0),IF(COUNT(표장르정리[[#This Row],[CCG]]),1,0)),1,0)</f>
        <v>0</v>
      </c>
      <c r="E30" s="3">
        <f>IF(AND(IF('차트 정리 표'!$L$2 = 표메인[[#This Row],[연령대]], 1, 0),IF(COUNT(표장르정리[[#This Row],[Roguelike]]),1,0)),1,0)</f>
        <v>0</v>
      </c>
      <c r="F30" s="3">
        <f>IF(AND(IF('차트 정리 표'!$L$2 = 표메인[[#This Row],[연령대]], 1, 0),IF(COUNT(표장르정리[[#This Row],[Soulslike]]),1,0)),1,0)</f>
        <v>0</v>
      </c>
      <c r="G30" s="3">
        <f>IF(AND(IF('차트 정리 표'!$L$2 = 표메인[[#This Row],[연령대]], 1, 0),IF(COUNT(표장르정리[[#This Row],[Rhythm]]),1,0)),1,0)</f>
        <v>0</v>
      </c>
      <c r="H30" s="3">
        <f>IF(AND(IF('차트 정리 표'!$L$2 = 표메인[[#This Row],[연령대]], 1, 0),IF(COUNT(표장르정리[[#This Row],[Racing]]),1,0)),1,0)</f>
        <v>0</v>
      </c>
      <c r="I30" s="3">
        <f>IF(AND(IF('차트 정리 표'!$L$2 = 표메인[[#This Row],[연령대]], 1, 0),IF(COUNT(표장르정리[[#This Row],[Sport]]),1,0)),1,0)</f>
        <v>0</v>
      </c>
      <c r="J30" s="3">
        <f>IF(AND(IF('차트 정리 표'!$L$2 = 표메인[[#This Row],[연령대]], 1, 0),IF(COUNT(표장르정리[[#This Row],[Stealth]]),1,0)),1,0)</f>
        <v>0</v>
      </c>
      <c r="K30" s="3">
        <f>IF(AND(IF('차트 정리 표'!$L$2 = 표메인[[#This Row],[연령대]], 1, 0),IF(COUNT(표장르정리[[#This Row],[Strategy]]),1,0)),1,0)</f>
        <v>0</v>
      </c>
      <c r="L30" s="3">
        <f>IF(AND(IF('차트 정리 표'!$L$2 = 표메인[[#This Row],[연령대]], 1, 0),IF(COUNT(표장르정리[[#This Row],[Puzzle]]),1,0)),1,0)</f>
        <v>0</v>
      </c>
      <c r="M30" s="3">
        <f>IF(AND(IF('차트 정리 표'!$L$2 = 표메인[[#This Row],[연령대]], 1, 0),IF(COUNT(표장르정리[[#This Row],[Board]]),1,0)),1,0)</f>
        <v>0</v>
      </c>
      <c r="N30" s="3">
        <f>IF(AND(IF('차트 정리 표'!$L$2 = 표메인[[#This Row],[연령대]], 1, 0),IF(COUNT(표장르정리[[#This Row],[Arcade]]),1,0)),1,0)</f>
        <v>0</v>
      </c>
      <c r="O30" s="3">
        <f>IF(AND(IF('차트 정리 표'!$L$2 = 표메인[[#This Row],[연령대]], 1, 0),IF(COUNT(표장르정리[[#This Row],[Simulation]]),1,0)),1,0)</f>
        <v>0</v>
      </c>
      <c r="P30" s="34">
        <f>IF(AND(IF('차트 정리 표'!$L$19 = 표메인[[#This Row],[연령대]], 1, 0),IF('차트 정리 표'!$J$20=표메인[[#This Row],[타격감
시각적 효과]],1,0)),1,0)</f>
        <v>0</v>
      </c>
      <c r="Q30" s="34">
        <f>IF(AND(IF('차트 정리 표'!$L$19 = 표메인[[#This Row],[연령대]], 1, 0),IF('차트 정리 표'!$J$21=표메인[[#This Row],[타격감
시각적 효과]],1,0)),1,0)</f>
        <v>0</v>
      </c>
      <c r="R30" s="34">
        <f>IF(AND(IF('차트 정리 표'!$L$19 = 표메인[[#This Row],[연령대]], 1, 0),IF('차트 정리 표'!$J$22=표메인[[#This Row],[타격감
시각적 효과]],1,0)),1,0)</f>
        <v>0</v>
      </c>
      <c r="S30" s="34">
        <f>IF(AND(IF('차트 정리 표'!$L$19 = 표메인[[#This Row],[연령대]], 1, 0),IF('차트 정리 표'!$J$23=표메인[[#This Row],[타격감
시각적 효과]],1,0)),1,0)</f>
        <v>0</v>
      </c>
      <c r="T30" s="34">
        <f>IF(AND(IF('차트 정리 표'!$L$25 = 표메인[[#This Row],[연령대]], 1, 0),IF('차트 정리 표'!$J$26=표메인[게임몰입도
청각적 효과],1,0)),1,0)</f>
        <v>0</v>
      </c>
      <c r="U30" s="34">
        <f>IF(AND(IF('차트 정리 표'!$L$25 = 표메인[[#This Row],[연령대]], 1, 0),IF('차트 정리 표'!$J$27=표메인[게임몰입도
청각적 효과],1,0)),1,0)</f>
        <v>0</v>
      </c>
      <c r="V30" s="34">
        <f>IF(AND(IF('차트 정리 표'!$L$25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표'!$L$2 = 표메인[[#This Row],[연령대]], 1, 0),IF(COUNT(표장르정리[[#This Row],[RPG]]),1,0)), 1, 0)</f>
        <v>0</v>
      </c>
      <c r="B31" s="3">
        <f>IF(AND(IF('차트 정리 표'!$L$2 = 표메인[[#This Row],[연령대]], 1, 0),IF(COUNT(표장르정리[[#This Row],[AOS]]),1,0)),1,0)</f>
        <v>0</v>
      </c>
      <c r="C31" s="3">
        <f>IF(AND(IF('차트 정리 표'!$L$2 = 표메인[[#This Row],[연령대]], 1, 0),IF(COUNT(표장르정리[[#This Row],[FPS]]),1,0)),1,0)</f>
        <v>0</v>
      </c>
      <c r="D31" s="3">
        <f>IF(AND(IF('차트 정리 표'!$L$2 = 표메인[[#This Row],[연령대]], 1, 0),IF(COUNT(표장르정리[[#This Row],[CCG]]),1,0)),1,0)</f>
        <v>0</v>
      </c>
      <c r="E31" s="3">
        <f>IF(AND(IF('차트 정리 표'!$L$2 = 표메인[[#This Row],[연령대]], 1, 0),IF(COUNT(표장르정리[[#This Row],[Roguelike]]),1,0)),1,0)</f>
        <v>0</v>
      </c>
      <c r="F31" s="3">
        <f>IF(AND(IF('차트 정리 표'!$L$2 = 표메인[[#This Row],[연령대]], 1, 0),IF(COUNT(표장르정리[[#This Row],[Soulslike]]),1,0)),1,0)</f>
        <v>0</v>
      </c>
      <c r="G31" s="3">
        <f>IF(AND(IF('차트 정리 표'!$L$2 = 표메인[[#This Row],[연령대]], 1, 0),IF(COUNT(표장르정리[[#This Row],[Rhythm]]),1,0)),1,0)</f>
        <v>0</v>
      </c>
      <c r="H31" s="3">
        <f>IF(AND(IF('차트 정리 표'!$L$2 = 표메인[[#This Row],[연령대]], 1, 0),IF(COUNT(표장르정리[[#This Row],[Racing]]),1,0)),1,0)</f>
        <v>0</v>
      </c>
      <c r="I31" s="3">
        <f>IF(AND(IF('차트 정리 표'!$L$2 = 표메인[[#This Row],[연령대]], 1, 0),IF(COUNT(표장르정리[[#This Row],[Sport]]),1,0)),1,0)</f>
        <v>0</v>
      </c>
      <c r="J31" s="3">
        <f>IF(AND(IF('차트 정리 표'!$L$2 = 표메인[[#This Row],[연령대]], 1, 0),IF(COUNT(표장르정리[[#This Row],[Stealth]]),1,0)),1,0)</f>
        <v>0</v>
      </c>
      <c r="K31" s="3">
        <f>IF(AND(IF('차트 정리 표'!$L$2 = 표메인[[#This Row],[연령대]], 1, 0),IF(COUNT(표장르정리[[#This Row],[Strategy]]),1,0)),1,0)</f>
        <v>0</v>
      </c>
      <c r="L31" s="3">
        <f>IF(AND(IF('차트 정리 표'!$L$2 = 표메인[[#This Row],[연령대]], 1, 0),IF(COUNT(표장르정리[[#This Row],[Puzzle]]),1,0)),1,0)</f>
        <v>0</v>
      </c>
      <c r="M31" s="3">
        <f>IF(AND(IF('차트 정리 표'!$L$2 = 표메인[[#This Row],[연령대]], 1, 0),IF(COUNT(표장르정리[[#This Row],[Board]]),1,0)),1,0)</f>
        <v>0</v>
      </c>
      <c r="N31" s="3">
        <f>IF(AND(IF('차트 정리 표'!$L$2 = 표메인[[#This Row],[연령대]], 1, 0),IF(COUNT(표장르정리[[#This Row],[Arcade]]),1,0)),1,0)</f>
        <v>0</v>
      </c>
      <c r="O31" s="3">
        <f>IF(AND(IF('차트 정리 표'!$L$2 = 표메인[[#This Row],[연령대]], 1, 0),IF(COUNT(표장르정리[[#This Row],[Simulation]]),1,0)),1,0)</f>
        <v>0</v>
      </c>
      <c r="P31" s="34">
        <f>IF(AND(IF('차트 정리 표'!$L$19 = 표메인[[#This Row],[연령대]], 1, 0),IF('차트 정리 표'!$J$20=표메인[[#This Row],[타격감
시각적 효과]],1,0)),1,0)</f>
        <v>0</v>
      </c>
      <c r="Q31" s="34">
        <f>IF(AND(IF('차트 정리 표'!$L$19 = 표메인[[#This Row],[연령대]], 1, 0),IF('차트 정리 표'!$J$21=표메인[[#This Row],[타격감
시각적 효과]],1,0)),1,0)</f>
        <v>0</v>
      </c>
      <c r="R31" s="34">
        <f>IF(AND(IF('차트 정리 표'!$L$19 = 표메인[[#This Row],[연령대]], 1, 0),IF('차트 정리 표'!$J$22=표메인[[#This Row],[타격감
시각적 효과]],1,0)),1,0)</f>
        <v>0</v>
      </c>
      <c r="S31" s="34">
        <f>IF(AND(IF('차트 정리 표'!$L$19 = 표메인[[#This Row],[연령대]], 1, 0),IF('차트 정리 표'!$J$23=표메인[[#This Row],[타격감
시각적 효과]],1,0)),1,0)</f>
        <v>0</v>
      </c>
      <c r="T31" s="34">
        <f>IF(AND(IF('차트 정리 표'!$L$25 = 표메인[[#This Row],[연령대]], 1, 0),IF('차트 정리 표'!$J$26=표메인[게임몰입도
청각적 효과],1,0)),1,0)</f>
        <v>0</v>
      </c>
      <c r="U31" s="34">
        <f>IF(AND(IF('차트 정리 표'!$L$25 = 표메인[[#This Row],[연령대]], 1, 0),IF('차트 정리 표'!$J$27=표메인[게임몰입도
청각적 효과],1,0)),1,0)</f>
        <v>0</v>
      </c>
      <c r="V31" s="34">
        <f>IF(AND(IF('차트 정리 표'!$L$25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표'!$L$2 = 표메인[[#This Row],[연령대]], 1, 0),IF(COUNT(표장르정리[[#This Row],[RPG]]),1,0)), 1, 0)</f>
        <v>0</v>
      </c>
      <c r="B32" s="3">
        <f>IF(AND(IF('차트 정리 표'!$L$2 = 표메인[[#This Row],[연령대]], 1, 0),IF(COUNT(표장르정리[[#This Row],[AOS]]),1,0)),1,0)</f>
        <v>0</v>
      </c>
      <c r="C32" s="3">
        <f>IF(AND(IF('차트 정리 표'!$L$2 = 표메인[[#This Row],[연령대]], 1, 0),IF(COUNT(표장르정리[[#This Row],[FPS]]),1,0)),1,0)</f>
        <v>0</v>
      </c>
      <c r="D32" s="3">
        <f>IF(AND(IF('차트 정리 표'!$L$2 = 표메인[[#This Row],[연령대]], 1, 0),IF(COUNT(표장르정리[[#This Row],[CCG]]),1,0)),1,0)</f>
        <v>0</v>
      </c>
      <c r="E32" s="3">
        <f>IF(AND(IF('차트 정리 표'!$L$2 = 표메인[[#This Row],[연령대]], 1, 0),IF(COUNT(표장르정리[[#This Row],[Roguelike]]),1,0)),1,0)</f>
        <v>0</v>
      </c>
      <c r="F32" s="3">
        <f>IF(AND(IF('차트 정리 표'!$L$2 = 표메인[[#This Row],[연령대]], 1, 0),IF(COUNT(표장르정리[[#This Row],[Soulslike]]),1,0)),1,0)</f>
        <v>0</v>
      </c>
      <c r="G32" s="3">
        <f>IF(AND(IF('차트 정리 표'!$L$2 = 표메인[[#This Row],[연령대]], 1, 0),IF(COUNT(표장르정리[[#This Row],[Rhythm]]),1,0)),1,0)</f>
        <v>0</v>
      </c>
      <c r="H32" s="3">
        <f>IF(AND(IF('차트 정리 표'!$L$2 = 표메인[[#This Row],[연령대]], 1, 0),IF(COUNT(표장르정리[[#This Row],[Racing]]),1,0)),1,0)</f>
        <v>0</v>
      </c>
      <c r="I32" s="3">
        <f>IF(AND(IF('차트 정리 표'!$L$2 = 표메인[[#This Row],[연령대]], 1, 0),IF(COUNT(표장르정리[[#This Row],[Sport]]),1,0)),1,0)</f>
        <v>0</v>
      </c>
      <c r="J32" s="3">
        <f>IF(AND(IF('차트 정리 표'!$L$2 = 표메인[[#This Row],[연령대]], 1, 0),IF(COUNT(표장르정리[[#This Row],[Stealth]]),1,0)),1,0)</f>
        <v>0</v>
      </c>
      <c r="K32" s="3">
        <f>IF(AND(IF('차트 정리 표'!$L$2 = 표메인[[#This Row],[연령대]], 1, 0),IF(COUNT(표장르정리[[#This Row],[Strategy]]),1,0)),1,0)</f>
        <v>0</v>
      </c>
      <c r="L32" s="3">
        <f>IF(AND(IF('차트 정리 표'!$L$2 = 표메인[[#This Row],[연령대]], 1, 0),IF(COUNT(표장르정리[[#This Row],[Puzzle]]),1,0)),1,0)</f>
        <v>0</v>
      </c>
      <c r="M32" s="3">
        <f>IF(AND(IF('차트 정리 표'!$L$2 = 표메인[[#This Row],[연령대]], 1, 0),IF(COUNT(표장르정리[[#This Row],[Board]]),1,0)),1,0)</f>
        <v>0</v>
      </c>
      <c r="N32" s="3">
        <f>IF(AND(IF('차트 정리 표'!$L$2 = 표메인[[#This Row],[연령대]], 1, 0),IF(COUNT(표장르정리[[#This Row],[Arcade]]),1,0)),1,0)</f>
        <v>0</v>
      </c>
      <c r="O32" s="3">
        <f>IF(AND(IF('차트 정리 표'!$L$2 = 표메인[[#This Row],[연령대]], 1, 0),IF(COUNT(표장르정리[[#This Row],[Simulation]]),1,0)),1,0)</f>
        <v>0</v>
      </c>
      <c r="P32" s="34">
        <f>IF(AND(IF('차트 정리 표'!$L$19 = 표메인[[#This Row],[연령대]], 1, 0),IF('차트 정리 표'!$J$20=표메인[[#This Row],[타격감
시각적 효과]],1,0)),1,0)</f>
        <v>0</v>
      </c>
      <c r="Q32" s="34">
        <f>IF(AND(IF('차트 정리 표'!$L$19 = 표메인[[#This Row],[연령대]], 1, 0),IF('차트 정리 표'!$J$21=표메인[[#This Row],[타격감
시각적 효과]],1,0)),1,0)</f>
        <v>0</v>
      </c>
      <c r="R32" s="34">
        <f>IF(AND(IF('차트 정리 표'!$L$19 = 표메인[[#This Row],[연령대]], 1, 0),IF('차트 정리 표'!$J$22=표메인[[#This Row],[타격감
시각적 효과]],1,0)),1,0)</f>
        <v>0</v>
      </c>
      <c r="S32" s="34">
        <f>IF(AND(IF('차트 정리 표'!$L$19 = 표메인[[#This Row],[연령대]], 1, 0),IF('차트 정리 표'!$J$23=표메인[[#This Row],[타격감
시각적 효과]],1,0)),1,0)</f>
        <v>0</v>
      </c>
      <c r="T32" s="34">
        <f>IF(AND(IF('차트 정리 표'!$L$25 = 표메인[[#This Row],[연령대]], 1, 0),IF('차트 정리 표'!$J$26=표메인[게임몰입도
청각적 효과],1,0)),1,0)</f>
        <v>0</v>
      </c>
      <c r="U32" s="34">
        <f>IF(AND(IF('차트 정리 표'!$L$25 = 표메인[[#This Row],[연령대]], 1, 0),IF('차트 정리 표'!$J$27=표메인[게임몰입도
청각적 효과],1,0)),1,0)</f>
        <v>0</v>
      </c>
      <c r="V32" s="34">
        <f>IF(AND(IF('차트 정리 표'!$L$25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표'!$L$2 = 표메인[[#This Row],[연령대]], 1, 0),IF(COUNT(표장르정리[[#This Row],[RPG]]),1,0)), 1, 0)</f>
        <v>0</v>
      </c>
      <c r="B33" s="3">
        <f>IF(AND(IF('차트 정리 표'!$L$2 = 표메인[[#This Row],[연령대]], 1, 0),IF(COUNT(표장르정리[[#This Row],[AOS]]),1,0)),1,0)</f>
        <v>0</v>
      </c>
      <c r="C33" s="3">
        <f>IF(AND(IF('차트 정리 표'!$L$2 = 표메인[[#This Row],[연령대]], 1, 0),IF(COUNT(표장르정리[[#This Row],[FPS]]),1,0)),1,0)</f>
        <v>0</v>
      </c>
      <c r="D33" s="3">
        <f>IF(AND(IF('차트 정리 표'!$L$2 = 표메인[[#This Row],[연령대]], 1, 0),IF(COUNT(표장르정리[[#This Row],[CCG]]),1,0)),1,0)</f>
        <v>0</v>
      </c>
      <c r="E33" s="3">
        <f>IF(AND(IF('차트 정리 표'!$L$2 = 표메인[[#This Row],[연령대]], 1, 0),IF(COUNT(표장르정리[[#This Row],[Roguelike]]),1,0)),1,0)</f>
        <v>0</v>
      </c>
      <c r="F33" s="3">
        <f>IF(AND(IF('차트 정리 표'!$L$2 = 표메인[[#This Row],[연령대]], 1, 0),IF(COUNT(표장르정리[[#This Row],[Soulslike]]),1,0)),1,0)</f>
        <v>0</v>
      </c>
      <c r="G33" s="3">
        <f>IF(AND(IF('차트 정리 표'!$L$2 = 표메인[[#This Row],[연령대]], 1, 0),IF(COUNT(표장르정리[[#This Row],[Rhythm]]),1,0)),1,0)</f>
        <v>0</v>
      </c>
      <c r="H33" s="3">
        <f>IF(AND(IF('차트 정리 표'!$L$2 = 표메인[[#This Row],[연령대]], 1, 0),IF(COUNT(표장르정리[[#This Row],[Racing]]),1,0)),1,0)</f>
        <v>0</v>
      </c>
      <c r="I33" s="3">
        <f>IF(AND(IF('차트 정리 표'!$L$2 = 표메인[[#This Row],[연령대]], 1, 0),IF(COUNT(표장르정리[[#This Row],[Sport]]),1,0)),1,0)</f>
        <v>0</v>
      </c>
      <c r="J33" s="3">
        <f>IF(AND(IF('차트 정리 표'!$L$2 = 표메인[[#This Row],[연령대]], 1, 0),IF(COUNT(표장르정리[[#This Row],[Stealth]]),1,0)),1,0)</f>
        <v>0</v>
      </c>
      <c r="K33" s="3">
        <f>IF(AND(IF('차트 정리 표'!$L$2 = 표메인[[#This Row],[연령대]], 1, 0),IF(COUNT(표장르정리[[#This Row],[Strategy]]),1,0)),1,0)</f>
        <v>0</v>
      </c>
      <c r="L33" s="3">
        <f>IF(AND(IF('차트 정리 표'!$L$2 = 표메인[[#This Row],[연령대]], 1, 0),IF(COUNT(표장르정리[[#This Row],[Puzzle]]),1,0)),1,0)</f>
        <v>0</v>
      </c>
      <c r="M33" s="3">
        <f>IF(AND(IF('차트 정리 표'!$L$2 = 표메인[[#This Row],[연령대]], 1, 0),IF(COUNT(표장르정리[[#This Row],[Board]]),1,0)),1,0)</f>
        <v>0</v>
      </c>
      <c r="N33" s="3">
        <f>IF(AND(IF('차트 정리 표'!$L$2 = 표메인[[#This Row],[연령대]], 1, 0),IF(COUNT(표장르정리[[#This Row],[Arcade]]),1,0)),1,0)</f>
        <v>0</v>
      </c>
      <c r="O33" s="3">
        <f>IF(AND(IF('차트 정리 표'!$L$2 = 표메인[[#This Row],[연령대]], 1, 0),IF(COUNT(표장르정리[[#This Row],[Simulation]]),1,0)),1,0)</f>
        <v>0</v>
      </c>
      <c r="P33" s="34">
        <f>IF(AND(IF('차트 정리 표'!$L$19 = 표메인[[#This Row],[연령대]], 1, 0),IF('차트 정리 표'!$J$20=표메인[[#This Row],[타격감
시각적 효과]],1,0)),1,0)</f>
        <v>0</v>
      </c>
      <c r="Q33" s="34">
        <f>IF(AND(IF('차트 정리 표'!$L$19 = 표메인[[#This Row],[연령대]], 1, 0),IF('차트 정리 표'!$J$21=표메인[[#This Row],[타격감
시각적 효과]],1,0)),1,0)</f>
        <v>0</v>
      </c>
      <c r="R33" s="34">
        <f>IF(AND(IF('차트 정리 표'!$L$19 = 표메인[[#This Row],[연령대]], 1, 0),IF('차트 정리 표'!$J$22=표메인[[#This Row],[타격감
시각적 효과]],1,0)),1,0)</f>
        <v>0</v>
      </c>
      <c r="S33" s="34">
        <f>IF(AND(IF('차트 정리 표'!$L$19 = 표메인[[#This Row],[연령대]], 1, 0),IF('차트 정리 표'!$J$23=표메인[[#This Row],[타격감
시각적 효과]],1,0)),1,0)</f>
        <v>0</v>
      </c>
      <c r="T33" s="34">
        <f>IF(AND(IF('차트 정리 표'!$L$25 = 표메인[[#This Row],[연령대]], 1, 0),IF('차트 정리 표'!$J$26=표메인[게임몰입도
청각적 효과],1,0)),1,0)</f>
        <v>0</v>
      </c>
      <c r="U33" s="34">
        <f>IF(AND(IF('차트 정리 표'!$L$25 = 표메인[[#This Row],[연령대]], 1, 0),IF('차트 정리 표'!$J$27=표메인[게임몰입도
청각적 효과],1,0)),1,0)</f>
        <v>0</v>
      </c>
      <c r="V33" s="34">
        <f>IF(AND(IF('차트 정리 표'!$L$25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표'!$L$2 = 표메인[[#This Row],[연령대]], 1, 0),IF(COUNT(표장르정리[[#This Row],[RPG]]),1,0)), 1, 0)</f>
        <v>0</v>
      </c>
      <c r="B34" s="3">
        <f>IF(AND(IF('차트 정리 표'!$L$2 = 표메인[[#This Row],[연령대]], 1, 0),IF(COUNT(표장르정리[[#This Row],[AOS]]),1,0)),1,0)</f>
        <v>0</v>
      </c>
      <c r="C34" s="3">
        <f>IF(AND(IF('차트 정리 표'!$L$2 = 표메인[[#This Row],[연령대]], 1, 0),IF(COUNT(표장르정리[[#This Row],[FPS]]),1,0)),1,0)</f>
        <v>0</v>
      </c>
      <c r="D34" s="3">
        <f>IF(AND(IF('차트 정리 표'!$L$2 = 표메인[[#This Row],[연령대]], 1, 0),IF(COUNT(표장르정리[[#This Row],[CCG]]),1,0)),1,0)</f>
        <v>0</v>
      </c>
      <c r="E34" s="3">
        <f>IF(AND(IF('차트 정리 표'!$L$2 = 표메인[[#This Row],[연령대]], 1, 0),IF(COUNT(표장르정리[[#This Row],[Roguelike]]),1,0)),1,0)</f>
        <v>0</v>
      </c>
      <c r="F34" s="3">
        <f>IF(AND(IF('차트 정리 표'!$L$2 = 표메인[[#This Row],[연령대]], 1, 0),IF(COUNT(표장르정리[[#This Row],[Soulslike]]),1,0)),1,0)</f>
        <v>0</v>
      </c>
      <c r="G34" s="3">
        <f>IF(AND(IF('차트 정리 표'!$L$2 = 표메인[[#This Row],[연령대]], 1, 0),IF(COUNT(표장르정리[[#This Row],[Rhythm]]),1,0)),1,0)</f>
        <v>0</v>
      </c>
      <c r="H34" s="3">
        <f>IF(AND(IF('차트 정리 표'!$L$2 = 표메인[[#This Row],[연령대]], 1, 0),IF(COUNT(표장르정리[[#This Row],[Racing]]),1,0)),1,0)</f>
        <v>0</v>
      </c>
      <c r="I34" s="3">
        <f>IF(AND(IF('차트 정리 표'!$L$2 = 표메인[[#This Row],[연령대]], 1, 0),IF(COUNT(표장르정리[[#This Row],[Sport]]),1,0)),1,0)</f>
        <v>0</v>
      </c>
      <c r="J34" s="3">
        <f>IF(AND(IF('차트 정리 표'!$L$2 = 표메인[[#This Row],[연령대]], 1, 0),IF(COUNT(표장르정리[[#This Row],[Stealth]]),1,0)),1,0)</f>
        <v>0</v>
      </c>
      <c r="K34" s="3">
        <f>IF(AND(IF('차트 정리 표'!$L$2 = 표메인[[#This Row],[연령대]], 1, 0),IF(COUNT(표장르정리[[#This Row],[Strategy]]),1,0)),1,0)</f>
        <v>0</v>
      </c>
      <c r="L34" s="3">
        <f>IF(AND(IF('차트 정리 표'!$L$2 = 표메인[[#This Row],[연령대]], 1, 0),IF(COUNT(표장르정리[[#This Row],[Puzzle]]),1,0)),1,0)</f>
        <v>0</v>
      </c>
      <c r="M34" s="3">
        <f>IF(AND(IF('차트 정리 표'!$L$2 = 표메인[[#This Row],[연령대]], 1, 0),IF(COUNT(표장르정리[[#This Row],[Board]]),1,0)),1,0)</f>
        <v>0</v>
      </c>
      <c r="N34" s="3">
        <f>IF(AND(IF('차트 정리 표'!$L$2 = 표메인[[#This Row],[연령대]], 1, 0),IF(COUNT(표장르정리[[#This Row],[Arcade]]),1,0)),1,0)</f>
        <v>0</v>
      </c>
      <c r="O34" s="3">
        <f>IF(AND(IF('차트 정리 표'!$L$2 = 표메인[[#This Row],[연령대]], 1, 0),IF(COUNT(표장르정리[[#This Row],[Simulation]]),1,0)),1,0)</f>
        <v>0</v>
      </c>
      <c r="P34" s="34">
        <f>IF(AND(IF('차트 정리 표'!$L$19 = 표메인[[#This Row],[연령대]], 1, 0),IF('차트 정리 표'!$J$20=표메인[[#This Row],[타격감
시각적 효과]],1,0)),1,0)</f>
        <v>0</v>
      </c>
      <c r="Q34" s="34">
        <f>IF(AND(IF('차트 정리 표'!$L$19 = 표메인[[#This Row],[연령대]], 1, 0),IF('차트 정리 표'!$J$21=표메인[[#This Row],[타격감
시각적 효과]],1,0)),1,0)</f>
        <v>0</v>
      </c>
      <c r="R34" s="34">
        <f>IF(AND(IF('차트 정리 표'!$L$19 = 표메인[[#This Row],[연령대]], 1, 0),IF('차트 정리 표'!$J$22=표메인[[#This Row],[타격감
시각적 효과]],1,0)),1,0)</f>
        <v>0</v>
      </c>
      <c r="S34" s="34">
        <f>IF(AND(IF('차트 정리 표'!$L$19 = 표메인[[#This Row],[연령대]], 1, 0),IF('차트 정리 표'!$J$23=표메인[[#This Row],[타격감
시각적 효과]],1,0)),1,0)</f>
        <v>0</v>
      </c>
      <c r="T34" s="34">
        <f>IF(AND(IF('차트 정리 표'!$L$25 = 표메인[[#This Row],[연령대]], 1, 0),IF('차트 정리 표'!$J$26=표메인[게임몰입도
청각적 효과],1,0)),1,0)</f>
        <v>0</v>
      </c>
      <c r="U34" s="34">
        <f>IF(AND(IF('차트 정리 표'!$L$25 = 표메인[[#This Row],[연령대]], 1, 0),IF('차트 정리 표'!$J$27=표메인[게임몰입도
청각적 효과],1,0)),1,0)</f>
        <v>0</v>
      </c>
      <c r="V34" s="34">
        <f>IF(AND(IF('차트 정리 표'!$L$25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표'!$L$2 = 표메인[[#This Row],[연령대]], 1, 0),IF(COUNT(표장르정리[[#This Row],[RPG]]),1,0)), 1, 0)</f>
        <v>0</v>
      </c>
      <c r="B35" s="3">
        <f>IF(AND(IF('차트 정리 표'!$L$2 = 표메인[[#This Row],[연령대]], 1, 0),IF(COUNT(표장르정리[[#This Row],[AOS]]),1,0)),1,0)</f>
        <v>0</v>
      </c>
      <c r="C35" s="3">
        <f>IF(AND(IF('차트 정리 표'!$L$2 = 표메인[[#This Row],[연령대]], 1, 0),IF(COUNT(표장르정리[[#This Row],[FPS]]),1,0)),1,0)</f>
        <v>0</v>
      </c>
      <c r="D35" s="3">
        <f>IF(AND(IF('차트 정리 표'!$L$2 = 표메인[[#This Row],[연령대]], 1, 0),IF(COUNT(표장르정리[[#This Row],[CCG]]),1,0)),1,0)</f>
        <v>0</v>
      </c>
      <c r="E35" s="3">
        <f>IF(AND(IF('차트 정리 표'!$L$2 = 표메인[[#This Row],[연령대]], 1, 0),IF(COUNT(표장르정리[[#This Row],[Roguelike]]),1,0)),1,0)</f>
        <v>0</v>
      </c>
      <c r="F35" s="3">
        <f>IF(AND(IF('차트 정리 표'!$L$2 = 표메인[[#This Row],[연령대]], 1, 0),IF(COUNT(표장르정리[[#This Row],[Soulslike]]),1,0)),1,0)</f>
        <v>0</v>
      </c>
      <c r="G35" s="3">
        <f>IF(AND(IF('차트 정리 표'!$L$2 = 표메인[[#This Row],[연령대]], 1, 0),IF(COUNT(표장르정리[[#This Row],[Rhythm]]),1,0)),1,0)</f>
        <v>0</v>
      </c>
      <c r="H35" s="3">
        <f>IF(AND(IF('차트 정리 표'!$L$2 = 표메인[[#This Row],[연령대]], 1, 0),IF(COUNT(표장르정리[[#This Row],[Racing]]),1,0)),1,0)</f>
        <v>0</v>
      </c>
      <c r="I35" s="3">
        <f>IF(AND(IF('차트 정리 표'!$L$2 = 표메인[[#This Row],[연령대]], 1, 0),IF(COUNT(표장르정리[[#This Row],[Sport]]),1,0)),1,0)</f>
        <v>0</v>
      </c>
      <c r="J35" s="3">
        <f>IF(AND(IF('차트 정리 표'!$L$2 = 표메인[[#This Row],[연령대]], 1, 0),IF(COUNT(표장르정리[[#This Row],[Stealth]]),1,0)),1,0)</f>
        <v>0</v>
      </c>
      <c r="K35" s="3">
        <f>IF(AND(IF('차트 정리 표'!$L$2 = 표메인[[#This Row],[연령대]], 1, 0),IF(COUNT(표장르정리[[#This Row],[Strategy]]),1,0)),1,0)</f>
        <v>0</v>
      </c>
      <c r="L35" s="3">
        <f>IF(AND(IF('차트 정리 표'!$L$2 = 표메인[[#This Row],[연령대]], 1, 0),IF(COUNT(표장르정리[[#This Row],[Puzzle]]),1,0)),1,0)</f>
        <v>0</v>
      </c>
      <c r="M35" s="3">
        <f>IF(AND(IF('차트 정리 표'!$L$2 = 표메인[[#This Row],[연령대]], 1, 0),IF(COUNT(표장르정리[[#This Row],[Board]]),1,0)),1,0)</f>
        <v>0</v>
      </c>
      <c r="N35" s="3">
        <f>IF(AND(IF('차트 정리 표'!$L$2 = 표메인[[#This Row],[연령대]], 1, 0),IF(COUNT(표장르정리[[#This Row],[Arcade]]),1,0)),1,0)</f>
        <v>0</v>
      </c>
      <c r="O35" s="3">
        <f>IF(AND(IF('차트 정리 표'!$L$2 = 표메인[[#This Row],[연령대]], 1, 0),IF(COUNT(표장르정리[[#This Row],[Simulation]]),1,0)),1,0)</f>
        <v>0</v>
      </c>
      <c r="P35" s="34">
        <f>IF(AND(IF('차트 정리 표'!$L$19 = 표메인[[#This Row],[연령대]], 1, 0),IF('차트 정리 표'!$J$20=표메인[[#This Row],[타격감
시각적 효과]],1,0)),1,0)</f>
        <v>0</v>
      </c>
      <c r="Q35" s="34">
        <f>IF(AND(IF('차트 정리 표'!$L$19 = 표메인[[#This Row],[연령대]], 1, 0),IF('차트 정리 표'!$J$21=표메인[[#This Row],[타격감
시각적 효과]],1,0)),1,0)</f>
        <v>0</v>
      </c>
      <c r="R35" s="34">
        <f>IF(AND(IF('차트 정리 표'!$L$19 = 표메인[[#This Row],[연령대]], 1, 0),IF('차트 정리 표'!$J$22=표메인[[#This Row],[타격감
시각적 효과]],1,0)),1,0)</f>
        <v>0</v>
      </c>
      <c r="S35" s="34">
        <f>IF(AND(IF('차트 정리 표'!$L$19 = 표메인[[#This Row],[연령대]], 1, 0),IF('차트 정리 표'!$J$23=표메인[[#This Row],[타격감
시각적 효과]],1,0)),1,0)</f>
        <v>0</v>
      </c>
      <c r="T35" s="34">
        <f>IF(AND(IF('차트 정리 표'!$L$25 = 표메인[[#This Row],[연령대]], 1, 0),IF('차트 정리 표'!$J$26=표메인[게임몰입도
청각적 효과],1,0)),1,0)</f>
        <v>0</v>
      </c>
      <c r="U35" s="34">
        <f>IF(AND(IF('차트 정리 표'!$L$25 = 표메인[[#This Row],[연령대]], 1, 0),IF('차트 정리 표'!$J$27=표메인[게임몰입도
청각적 효과],1,0)),1,0)</f>
        <v>0</v>
      </c>
      <c r="V35" s="34">
        <f>IF(AND(IF('차트 정리 표'!$L$25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표'!$L$2 = 표메인[[#This Row],[연령대]], 1, 0),IF(COUNT(표장르정리[[#This Row],[RPG]]),1,0)), 1, 0)</f>
        <v>0</v>
      </c>
      <c r="B36" s="3">
        <f>IF(AND(IF('차트 정리 표'!$L$2 = 표메인[[#This Row],[연령대]], 1, 0),IF(COUNT(표장르정리[[#This Row],[AOS]]),1,0)),1,0)</f>
        <v>0</v>
      </c>
      <c r="C36" s="3">
        <f>IF(AND(IF('차트 정리 표'!$L$2 = 표메인[[#This Row],[연령대]], 1, 0),IF(COUNT(표장르정리[[#This Row],[FPS]]),1,0)),1,0)</f>
        <v>0</v>
      </c>
      <c r="D36" s="3">
        <f>IF(AND(IF('차트 정리 표'!$L$2 = 표메인[[#This Row],[연령대]], 1, 0),IF(COUNT(표장르정리[[#This Row],[CCG]]),1,0)),1,0)</f>
        <v>0</v>
      </c>
      <c r="E36" s="3">
        <f>IF(AND(IF('차트 정리 표'!$L$2 = 표메인[[#This Row],[연령대]], 1, 0),IF(COUNT(표장르정리[[#This Row],[Roguelike]]),1,0)),1,0)</f>
        <v>0</v>
      </c>
      <c r="F36" s="3">
        <f>IF(AND(IF('차트 정리 표'!$L$2 = 표메인[[#This Row],[연령대]], 1, 0),IF(COUNT(표장르정리[[#This Row],[Soulslike]]),1,0)),1,0)</f>
        <v>0</v>
      </c>
      <c r="G36" s="3">
        <f>IF(AND(IF('차트 정리 표'!$L$2 = 표메인[[#This Row],[연령대]], 1, 0),IF(COUNT(표장르정리[[#This Row],[Rhythm]]),1,0)),1,0)</f>
        <v>0</v>
      </c>
      <c r="H36" s="3">
        <f>IF(AND(IF('차트 정리 표'!$L$2 = 표메인[[#This Row],[연령대]], 1, 0),IF(COUNT(표장르정리[[#This Row],[Racing]]),1,0)),1,0)</f>
        <v>0</v>
      </c>
      <c r="I36" s="3">
        <f>IF(AND(IF('차트 정리 표'!$L$2 = 표메인[[#This Row],[연령대]], 1, 0),IF(COUNT(표장르정리[[#This Row],[Sport]]),1,0)),1,0)</f>
        <v>0</v>
      </c>
      <c r="J36" s="3">
        <f>IF(AND(IF('차트 정리 표'!$L$2 = 표메인[[#This Row],[연령대]], 1, 0),IF(COUNT(표장르정리[[#This Row],[Stealth]]),1,0)),1,0)</f>
        <v>0</v>
      </c>
      <c r="K36" s="3">
        <f>IF(AND(IF('차트 정리 표'!$L$2 = 표메인[[#This Row],[연령대]], 1, 0),IF(COUNT(표장르정리[[#This Row],[Strategy]]),1,0)),1,0)</f>
        <v>0</v>
      </c>
      <c r="L36" s="3">
        <f>IF(AND(IF('차트 정리 표'!$L$2 = 표메인[[#This Row],[연령대]], 1, 0),IF(COUNT(표장르정리[[#This Row],[Puzzle]]),1,0)),1,0)</f>
        <v>0</v>
      </c>
      <c r="M36" s="3">
        <f>IF(AND(IF('차트 정리 표'!$L$2 = 표메인[[#This Row],[연령대]], 1, 0),IF(COUNT(표장르정리[[#This Row],[Board]]),1,0)),1,0)</f>
        <v>0</v>
      </c>
      <c r="N36" s="3">
        <f>IF(AND(IF('차트 정리 표'!$L$2 = 표메인[[#This Row],[연령대]], 1, 0),IF(COUNT(표장르정리[[#This Row],[Arcade]]),1,0)),1,0)</f>
        <v>0</v>
      </c>
      <c r="O36" s="3">
        <f>IF(AND(IF('차트 정리 표'!$L$2 = 표메인[[#This Row],[연령대]], 1, 0),IF(COUNT(표장르정리[[#This Row],[Simulation]]),1,0)),1,0)</f>
        <v>0</v>
      </c>
      <c r="P36" s="34">
        <f>IF(AND(IF('차트 정리 표'!$L$19 = 표메인[[#This Row],[연령대]], 1, 0),IF('차트 정리 표'!$J$20=표메인[[#This Row],[타격감
시각적 효과]],1,0)),1,0)</f>
        <v>0</v>
      </c>
      <c r="Q36" s="34">
        <f>IF(AND(IF('차트 정리 표'!$L$19 = 표메인[[#This Row],[연령대]], 1, 0),IF('차트 정리 표'!$J$21=표메인[[#This Row],[타격감
시각적 효과]],1,0)),1,0)</f>
        <v>0</v>
      </c>
      <c r="R36" s="34">
        <f>IF(AND(IF('차트 정리 표'!$L$19 = 표메인[[#This Row],[연령대]], 1, 0),IF('차트 정리 표'!$J$22=표메인[[#This Row],[타격감
시각적 효과]],1,0)),1,0)</f>
        <v>0</v>
      </c>
      <c r="S36" s="34">
        <f>IF(AND(IF('차트 정리 표'!$L$19 = 표메인[[#This Row],[연령대]], 1, 0),IF('차트 정리 표'!$J$23=표메인[[#This Row],[타격감
시각적 효과]],1,0)),1,0)</f>
        <v>0</v>
      </c>
      <c r="T36" s="34">
        <f>IF(AND(IF('차트 정리 표'!$L$25 = 표메인[[#This Row],[연령대]], 1, 0),IF('차트 정리 표'!$J$26=표메인[게임몰입도
청각적 효과],1,0)),1,0)</f>
        <v>0</v>
      </c>
      <c r="U36" s="34">
        <f>IF(AND(IF('차트 정리 표'!$L$25 = 표메인[[#This Row],[연령대]], 1, 0),IF('차트 정리 표'!$J$27=표메인[게임몰입도
청각적 효과],1,0)),1,0)</f>
        <v>0</v>
      </c>
      <c r="V36" s="34">
        <f>IF(AND(IF('차트 정리 표'!$L$25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표'!$L$2 = 표메인[[#This Row],[연령대]], 1, 0),IF(COUNT(표장르정리[[#This Row],[RPG]]),1,0)), 1, 0)</f>
        <v>0</v>
      </c>
      <c r="B37" s="3">
        <f>IF(AND(IF('차트 정리 표'!$L$2 = 표메인[[#This Row],[연령대]], 1, 0),IF(COUNT(표장르정리[[#This Row],[AOS]]),1,0)),1,0)</f>
        <v>0</v>
      </c>
      <c r="C37" s="3">
        <f>IF(AND(IF('차트 정리 표'!$L$2 = 표메인[[#This Row],[연령대]], 1, 0),IF(COUNT(표장르정리[[#This Row],[FPS]]),1,0)),1,0)</f>
        <v>0</v>
      </c>
      <c r="D37" s="3">
        <f>IF(AND(IF('차트 정리 표'!$L$2 = 표메인[[#This Row],[연령대]], 1, 0),IF(COUNT(표장르정리[[#This Row],[CCG]]),1,0)),1,0)</f>
        <v>0</v>
      </c>
      <c r="E37" s="3">
        <f>IF(AND(IF('차트 정리 표'!$L$2 = 표메인[[#This Row],[연령대]], 1, 0),IF(COUNT(표장르정리[[#This Row],[Roguelike]]),1,0)),1,0)</f>
        <v>0</v>
      </c>
      <c r="F37" s="3">
        <f>IF(AND(IF('차트 정리 표'!$L$2 = 표메인[[#This Row],[연령대]], 1, 0),IF(COUNT(표장르정리[[#This Row],[Soulslike]]),1,0)),1,0)</f>
        <v>0</v>
      </c>
      <c r="G37" s="3">
        <f>IF(AND(IF('차트 정리 표'!$L$2 = 표메인[[#This Row],[연령대]], 1, 0),IF(COUNT(표장르정리[[#This Row],[Rhythm]]),1,0)),1,0)</f>
        <v>0</v>
      </c>
      <c r="H37" s="3">
        <f>IF(AND(IF('차트 정리 표'!$L$2 = 표메인[[#This Row],[연령대]], 1, 0),IF(COUNT(표장르정리[[#This Row],[Racing]]),1,0)),1,0)</f>
        <v>0</v>
      </c>
      <c r="I37" s="3">
        <f>IF(AND(IF('차트 정리 표'!$L$2 = 표메인[[#This Row],[연령대]], 1, 0),IF(COUNT(표장르정리[[#This Row],[Sport]]),1,0)),1,0)</f>
        <v>0</v>
      </c>
      <c r="J37" s="3">
        <f>IF(AND(IF('차트 정리 표'!$L$2 = 표메인[[#This Row],[연령대]], 1, 0),IF(COUNT(표장르정리[[#This Row],[Stealth]]),1,0)),1,0)</f>
        <v>0</v>
      </c>
      <c r="K37" s="3">
        <f>IF(AND(IF('차트 정리 표'!$L$2 = 표메인[[#This Row],[연령대]], 1, 0),IF(COUNT(표장르정리[[#This Row],[Strategy]]),1,0)),1,0)</f>
        <v>0</v>
      </c>
      <c r="L37" s="3">
        <f>IF(AND(IF('차트 정리 표'!$L$2 = 표메인[[#This Row],[연령대]], 1, 0),IF(COUNT(표장르정리[[#This Row],[Puzzle]]),1,0)),1,0)</f>
        <v>0</v>
      </c>
      <c r="M37" s="3">
        <f>IF(AND(IF('차트 정리 표'!$L$2 = 표메인[[#This Row],[연령대]], 1, 0),IF(COUNT(표장르정리[[#This Row],[Board]]),1,0)),1,0)</f>
        <v>0</v>
      </c>
      <c r="N37" s="3">
        <f>IF(AND(IF('차트 정리 표'!$L$2 = 표메인[[#This Row],[연령대]], 1, 0),IF(COUNT(표장르정리[[#This Row],[Arcade]]),1,0)),1,0)</f>
        <v>0</v>
      </c>
      <c r="O37" s="3">
        <f>IF(AND(IF('차트 정리 표'!$L$2 = 표메인[[#This Row],[연령대]], 1, 0),IF(COUNT(표장르정리[[#This Row],[Simulation]]),1,0)),1,0)</f>
        <v>0</v>
      </c>
      <c r="P37" s="34">
        <f>IF(AND(IF('차트 정리 표'!$L$19 = 표메인[[#This Row],[연령대]], 1, 0),IF('차트 정리 표'!$J$20=표메인[[#This Row],[타격감
시각적 효과]],1,0)),1,0)</f>
        <v>0</v>
      </c>
      <c r="Q37" s="34">
        <f>IF(AND(IF('차트 정리 표'!$L$19 = 표메인[[#This Row],[연령대]], 1, 0),IF('차트 정리 표'!$J$21=표메인[[#This Row],[타격감
시각적 효과]],1,0)),1,0)</f>
        <v>0</v>
      </c>
      <c r="R37" s="34">
        <f>IF(AND(IF('차트 정리 표'!$L$19 = 표메인[[#This Row],[연령대]], 1, 0),IF('차트 정리 표'!$J$22=표메인[[#This Row],[타격감
시각적 효과]],1,0)),1,0)</f>
        <v>0</v>
      </c>
      <c r="S37" s="34">
        <f>IF(AND(IF('차트 정리 표'!$L$19 = 표메인[[#This Row],[연령대]], 1, 0),IF('차트 정리 표'!$J$23=표메인[[#This Row],[타격감
시각적 효과]],1,0)),1,0)</f>
        <v>0</v>
      </c>
      <c r="T37" s="34">
        <f>IF(AND(IF('차트 정리 표'!$L$25 = 표메인[[#This Row],[연령대]], 1, 0),IF('차트 정리 표'!$J$26=표메인[게임몰입도
청각적 효과],1,0)),1,0)</f>
        <v>0</v>
      </c>
      <c r="U37" s="34">
        <f>IF(AND(IF('차트 정리 표'!$L$25 = 표메인[[#This Row],[연령대]], 1, 0),IF('차트 정리 표'!$J$27=표메인[게임몰입도
청각적 효과],1,0)),1,0)</f>
        <v>0</v>
      </c>
      <c r="V37" s="34">
        <f>IF(AND(IF('차트 정리 표'!$L$25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표'!$L$2 = 표메인[[#This Row],[연령대]], 1, 0),IF(COUNT(표장르정리[[#This Row],[RPG]]),1,0)), 1, 0)</f>
        <v>0</v>
      </c>
      <c r="B38" s="3">
        <f>IF(AND(IF('차트 정리 표'!$L$2 = 표메인[[#This Row],[연령대]], 1, 0),IF(COUNT(표장르정리[[#This Row],[AOS]]),1,0)),1,0)</f>
        <v>0</v>
      </c>
      <c r="C38" s="3">
        <f>IF(AND(IF('차트 정리 표'!$L$2 = 표메인[[#This Row],[연령대]], 1, 0),IF(COUNT(표장르정리[[#This Row],[FPS]]),1,0)),1,0)</f>
        <v>0</v>
      </c>
      <c r="D38" s="3">
        <f>IF(AND(IF('차트 정리 표'!$L$2 = 표메인[[#This Row],[연령대]], 1, 0),IF(COUNT(표장르정리[[#This Row],[CCG]]),1,0)),1,0)</f>
        <v>0</v>
      </c>
      <c r="E38" s="3">
        <f>IF(AND(IF('차트 정리 표'!$L$2 = 표메인[[#This Row],[연령대]], 1, 0),IF(COUNT(표장르정리[[#This Row],[Roguelike]]),1,0)),1,0)</f>
        <v>0</v>
      </c>
      <c r="F38" s="3">
        <f>IF(AND(IF('차트 정리 표'!$L$2 = 표메인[[#This Row],[연령대]], 1, 0),IF(COUNT(표장르정리[[#This Row],[Soulslike]]),1,0)),1,0)</f>
        <v>0</v>
      </c>
      <c r="G38" s="3">
        <f>IF(AND(IF('차트 정리 표'!$L$2 = 표메인[[#This Row],[연령대]], 1, 0),IF(COUNT(표장르정리[[#This Row],[Rhythm]]),1,0)),1,0)</f>
        <v>0</v>
      </c>
      <c r="H38" s="3">
        <f>IF(AND(IF('차트 정리 표'!$L$2 = 표메인[[#This Row],[연령대]], 1, 0),IF(COUNT(표장르정리[[#This Row],[Racing]]),1,0)),1,0)</f>
        <v>0</v>
      </c>
      <c r="I38" s="3">
        <f>IF(AND(IF('차트 정리 표'!$L$2 = 표메인[[#This Row],[연령대]], 1, 0),IF(COUNT(표장르정리[[#This Row],[Sport]]),1,0)),1,0)</f>
        <v>0</v>
      </c>
      <c r="J38" s="3">
        <f>IF(AND(IF('차트 정리 표'!$L$2 = 표메인[[#This Row],[연령대]], 1, 0),IF(COUNT(표장르정리[[#This Row],[Stealth]]),1,0)),1,0)</f>
        <v>0</v>
      </c>
      <c r="K38" s="3">
        <f>IF(AND(IF('차트 정리 표'!$L$2 = 표메인[[#This Row],[연령대]], 1, 0),IF(COUNT(표장르정리[[#This Row],[Strategy]]),1,0)),1,0)</f>
        <v>0</v>
      </c>
      <c r="L38" s="3">
        <f>IF(AND(IF('차트 정리 표'!$L$2 = 표메인[[#This Row],[연령대]], 1, 0),IF(COUNT(표장르정리[[#This Row],[Puzzle]]),1,0)),1,0)</f>
        <v>0</v>
      </c>
      <c r="M38" s="3">
        <f>IF(AND(IF('차트 정리 표'!$L$2 = 표메인[[#This Row],[연령대]], 1, 0),IF(COUNT(표장르정리[[#This Row],[Board]]),1,0)),1,0)</f>
        <v>0</v>
      </c>
      <c r="N38" s="3">
        <f>IF(AND(IF('차트 정리 표'!$L$2 = 표메인[[#This Row],[연령대]], 1, 0),IF(COUNT(표장르정리[[#This Row],[Arcade]]),1,0)),1,0)</f>
        <v>0</v>
      </c>
      <c r="O38" s="3">
        <f>IF(AND(IF('차트 정리 표'!$L$2 = 표메인[[#This Row],[연령대]], 1, 0),IF(COUNT(표장르정리[[#This Row],[Simulation]]),1,0)),1,0)</f>
        <v>0</v>
      </c>
      <c r="P38" s="34">
        <f>IF(AND(IF('차트 정리 표'!$L$19 = 표메인[[#This Row],[연령대]], 1, 0),IF('차트 정리 표'!$J$20=표메인[[#This Row],[타격감
시각적 효과]],1,0)),1,0)</f>
        <v>0</v>
      </c>
      <c r="Q38" s="34">
        <f>IF(AND(IF('차트 정리 표'!$L$19 = 표메인[[#This Row],[연령대]], 1, 0),IF('차트 정리 표'!$J$21=표메인[[#This Row],[타격감
시각적 효과]],1,0)),1,0)</f>
        <v>0</v>
      </c>
      <c r="R38" s="34">
        <f>IF(AND(IF('차트 정리 표'!$L$19 = 표메인[[#This Row],[연령대]], 1, 0),IF('차트 정리 표'!$J$22=표메인[[#This Row],[타격감
시각적 효과]],1,0)),1,0)</f>
        <v>0</v>
      </c>
      <c r="S38" s="34">
        <f>IF(AND(IF('차트 정리 표'!$L$19 = 표메인[[#This Row],[연령대]], 1, 0),IF('차트 정리 표'!$J$23=표메인[[#This Row],[타격감
시각적 효과]],1,0)),1,0)</f>
        <v>0</v>
      </c>
      <c r="T38" s="34">
        <f>IF(AND(IF('차트 정리 표'!$L$25 = 표메인[[#This Row],[연령대]], 1, 0),IF('차트 정리 표'!$J$26=표메인[게임몰입도
청각적 효과],1,0)),1,0)</f>
        <v>0</v>
      </c>
      <c r="U38" s="34">
        <f>IF(AND(IF('차트 정리 표'!$L$25 = 표메인[[#This Row],[연령대]], 1, 0),IF('차트 정리 표'!$J$27=표메인[게임몰입도
청각적 효과],1,0)),1,0)</f>
        <v>0</v>
      </c>
      <c r="V38" s="34">
        <f>IF(AND(IF('차트 정리 표'!$L$25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표'!$L$2 = 표메인[[#This Row],[연령대]], 1, 0),IF(COUNT(표장르정리[[#This Row],[RPG]]),1,0)), 1, 0)</f>
        <v>0</v>
      </c>
      <c r="B39" s="3">
        <f>IF(AND(IF('차트 정리 표'!$L$2 = 표메인[[#This Row],[연령대]], 1, 0),IF(COUNT(표장르정리[[#This Row],[AOS]]),1,0)),1,0)</f>
        <v>0</v>
      </c>
      <c r="C39" s="3">
        <f>IF(AND(IF('차트 정리 표'!$L$2 = 표메인[[#This Row],[연령대]], 1, 0),IF(COUNT(표장르정리[[#This Row],[FPS]]),1,0)),1,0)</f>
        <v>0</v>
      </c>
      <c r="D39" s="3">
        <f>IF(AND(IF('차트 정리 표'!$L$2 = 표메인[[#This Row],[연령대]], 1, 0),IF(COUNT(표장르정리[[#This Row],[CCG]]),1,0)),1,0)</f>
        <v>0</v>
      </c>
      <c r="E39" s="3">
        <f>IF(AND(IF('차트 정리 표'!$L$2 = 표메인[[#This Row],[연령대]], 1, 0),IF(COUNT(표장르정리[[#This Row],[Roguelike]]),1,0)),1,0)</f>
        <v>0</v>
      </c>
      <c r="F39" s="3">
        <f>IF(AND(IF('차트 정리 표'!$L$2 = 표메인[[#This Row],[연령대]], 1, 0),IF(COUNT(표장르정리[[#This Row],[Soulslike]]),1,0)),1,0)</f>
        <v>0</v>
      </c>
      <c r="G39" s="3">
        <f>IF(AND(IF('차트 정리 표'!$L$2 = 표메인[[#This Row],[연령대]], 1, 0),IF(COUNT(표장르정리[[#This Row],[Rhythm]]),1,0)),1,0)</f>
        <v>0</v>
      </c>
      <c r="H39" s="3">
        <f>IF(AND(IF('차트 정리 표'!$L$2 = 표메인[[#This Row],[연령대]], 1, 0),IF(COUNT(표장르정리[[#This Row],[Racing]]),1,0)),1,0)</f>
        <v>0</v>
      </c>
      <c r="I39" s="3">
        <f>IF(AND(IF('차트 정리 표'!$L$2 = 표메인[[#This Row],[연령대]], 1, 0),IF(COUNT(표장르정리[[#This Row],[Sport]]),1,0)),1,0)</f>
        <v>0</v>
      </c>
      <c r="J39" s="3">
        <f>IF(AND(IF('차트 정리 표'!$L$2 = 표메인[[#This Row],[연령대]], 1, 0),IF(COUNT(표장르정리[[#This Row],[Stealth]]),1,0)),1,0)</f>
        <v>0</v>
      </c>
      <c r="K39" s="3">
        <f>IF(AND(IF('차트 정리 표'!$L$2 = 표메인[[#This Row],[연령대]], 1, 0),IF(COUNT(표장르정리[[#This Row],[Strategy]]),1,0)),1,0)</f>
        <v>0</v>
      </c>
      <c r="L39" s="3">
        <f>IF(AND(IF('차트 정리 표'!$L$2 = 표메인[[#This Row],[연령대]], 1, 0),IF(COUNT(표장르정리[[#This Row],[Puzzle]]),1,0)),1,0)</f>
        <v>0</v>
      </c>
      <c r="M39" s="3">
        <f>IF(AND(IF('차트 정리 표'!$L$2 = 표메인[[#This Row],[연령대]], 1, 0),IF(COUNT(표장르정리[[#This Row],[Board]]),1,0)),1,0)</f>
        <v>0</v>
      </c>
      <c r="N39" s="3">
        <f>IF(AND(IF('차트 정리 표'!$L$2 = 표메인[[#This Row],[연령대]], 1, 0),IF(COUNT(표장르정리[[#This Row],[Arcade]]),1,0)),1,0)</f>
        <v>0</v>
      </c>
      <c r="O39" s="3">
        <f>IF(AND(IF('차트 정리 표'!$L$2 = 표메인[[#This Row],[연령대]], 1, 0),IF(COUNT(표장르정리[[#This Row],[Simulation]]),1,0)),1,0)</f>
        <v>0</v>
      </c>
      <c r="P39" s="34">
        <f>IF(AND(IF('차트 정리 표'!$L$19 = 표메인[[#This Row],[연령대]], 1, 0),IF('차트 정리 표'!$J$20=표메인[[#This Row],[타격감
시각적 효과]],1,0)),1,0)</f>
        <v>0</v>
      </c>
      <c r="Q39" s="34">
        <f>IF(AND(IF('차트 정리 표'!$L$19 = 표메인[[#This Row],[연령대]], 1, 0),IF('차트 정리 표'!$J$21=표메인[[#This Row],[타격감
시각적 효과]],1,0)),1,0)</f>
        <v>0</v>
      </c>
      <c r="R39" s="34">
        <f>IF(AND(IF('차트 정리 표'!$L$19 = 표메인[[#This Row],[연령대]], 1, 0),IF('차트 정리 표'!$J$22=표메인[[#This Row],[타격감
시각적 효과]],1,0)),1,0)</f>
        <v>0</v>
      </c>
      <c r="S39" s="34">
        <f>IF(AND(IF('차트 정리 표'!$L$19 = 표메인[[#This Row],[연령대]], 1, 0),IF('차트 정리 표'!$J$23=표메인[[#This Row],[타격감
시각적 효과]],1,0)),1,0)</f>
        <v>0</v>
      </c>
      <c r="T39" s="34">
        <f>IF(AND(IF('차트 정리 표'!$L$25 = 표메인[[#This Row],[연령대]], 1, 0),IF('차트 정리 표'!$J$26=표메인[게임몰입도
청각적 효과],1,0)),1,0)</f>
        <v>0</v>
      </c>
      <c r="U39" s="34">
        <f>IF(AND(IF('차트 정리 표'!$L$25 = 표메인[[#This Row],[연령대]], 1, 0),IF('차트 정리 표'!$J$27=표메인[게임몰입도
청각적 효과],1,0)),1,0)</f>
        <v>0</v>
      </c>
      <c r="V39" s="34">
        <f>IF(AND(IF('차트 정리 표'!$L$25 = 표메인[[#This Row],[연령대]], 1, 0),IF('차트 정리 표'!$J$28=표메인[게임몰입도
청각적 효과],1,0)),1,0)</f>
        <v>0</v>
      </c>
    </row>
    <row r="40" spans="1:22" x14ac:dyDescent="0.3">
      <c r="A40" s="3">
        <f>IF(AND(IF('차트 정리 표'!$L$2 = 표메인[[#This Row],[연령대]], 1, 0),IF(COUNT(표장르정리[[#This Row],[RPG]]),1,0)), 1, 0)</f>
        <v>0</v>
      </c>
      <c r="B40" s="3">
        <f>IF(AND(IF('차트 정리 표'!$L$2 = 표메인[[#This Row],[연령대]], 1, 0),IF(COUNT(표장르정리[[#This Row],[AOS]]),1,0)),1,0)</f>
        <v>0</v>
      </c>
      <c r="C40" s="3">
        <f>IF(AND(IF('차트 정리 표'!$L$2 = 표메인[[#This Row],[연령대]], 1, 0),IF(COUNT(표장르정리[[#This Row],[FPS]]),1,0)),1,0)</f>
        <v>0</v>
      </c>
      <c r="D40" s="3">
        <f>IF(AND(IF('차트 정리 표'!$L$2 = 표메인[[#This Row],[연령대]], 1, 0),IF(COUNT(표장르정리[[#This Row],[CCG]]),1,0)),1,0)</f>
        <v>0</v>
      </c>
      <c r="E40" s="3">
        <f>IF(AND(IF('차트 정리 표'!$L$2 = 표메인[[#This Row],[연령대]], 1, 0),IF(COUNT(표장르정리[[#This Row],[Roguelike]]),1,0)),1,0)</f>
        <v>0</v>
      </c>
      <c r="F40" s="3">
        <f>IF(AND(IF('차트 정리 표'!$L$2 = 표메인[[#This Row],[연령대]], 1, 0),IF(COUNT(표장르정리[[#This Row],[Soulslike]]),1,0)),1,0)</f>
        <v>0</v>
      </c>
      <c r="G40" s="3">
        <f>IF(AND(IF('차트 정리 표'!$L$2 = 표메인[[#This Row],[연령대]], 1, 0),IF(COUNT(표장르정리[[#This Row],[Rhythm]]),1,0)),1,0)</f>
        <v>0</v>
      </c>
      <c r="H40" s="3">
        <f>IF(AND(IF('차트 정리 표'!$L$2 = 표메인[[#This Row],[연령대]], 1, 0),IF(COUNT(표장르정리[[#This Row],[Racing]]),1,0)),1,0)</f>
        <v>0</v>
      </c>
      <c r="I40" s="3">
        <f>IF(AND(IF('차트 정리 표'!$L$2 = 표메인[[#This Row],[연령대]], 1, 0),IF(COUNT(표장르정리[[#This Row],[Sport]]),1,0)),1,0)</f>
        <v>0</v>
      </c>
      <c r="J40" s="3">
        <f>IF(AND(IF('차트 정리 표'!$L$2 = 표메인[[#This Row],[연령대]], 1, 0),IF(COUNT(표장르정리[[#This Row],[Stealth]]),1,0)),1,0)</f>
        <v>0</v>
      </c>
      <c r="K40" s="3">
        <f>IF(AND(IF('차트 정리 표'!$L$2 = 표메인[[#This Row],[연령대]], 1, 0),IF(COUNT(표장르정리[[#This Row],[Strategy]]),1,0)),1,0)</f>
        <v>0</v>
      </c>
      <c r="L40" s="3">
        <f>IF(AND(IF('차트 정리 표'!$L$2 = 표메인[[#This Row],[연령대]], 1, 0),IF(COUNT(표장르정리[[#This Row],[Puzzle]]),1,0)),1,0)</f>
        <v>0</v>
      </c>
      <c r="M40" s="3">
        <f>IF(AND(IF('차트 정리 표'!$L$2 = 표메인[[#This Row],[연령대]], 1, 0),IF(COUNT(표장르정리[[#This Row],[Board]]),1,0)),1,0)</f>
        <v>0</v>
      </c>
      <c r="N40" s="3">
        <f>IF(AND(IF('차트 정리 표'!$L$2 = 표메인[[#This Row],[연령대]], 1, 0),IF(COUNT(표장르정리[[#This Row],[Arcade]]),1,0)),1,0)</f>
        <v>0</v>
      </c>
      <c r="O40" s="3">
        <f>IF(AND(IF('차트 정리 표'!$L$2 = 표메인[[#This Row],[연령대]], 1, 0),IF(COUNT(표장르정리[[#This Row],[Simulation]]),1,0)),1,0)</f>
        <v>0</v>
      </c>
      <c r="P40" s="34">
        <f>IF(AND(IF('차트 정리 표'!$L$19 = 표메인[[#This Row],[연령대]], 1, 0),IF('차트 정리 표'!$J$20=표메인[[#This Row],[타격감
시각적 효과]],1,0)),1,0)</f>
        <v>0</v>
      </c>
      <c r="Q40" s="34">
        <f>IF(AND(IF('차트 정리 표'!$L$19 = 표메인[[#This Row],[연령대]], 1, 0),IF('차트 정리 표'!$J$21=표메인[[#This Row],[타격감
시각적 효과]],1,0)),1,0)</f>
        <v>0</v>
      </c>
      <c r="R40" s="34">
        <f>IF(AND(IF('차트 정리 표'!$L$19 = 표메인[[#This Row],[연령대]], 1, 0),IF('차트 정리 표'!$J$22=표메인[[#This Row],[타격감
시각적 효과]],1,0)),1,0)</f>
        <v>0</v>
      </c>
      <c r="S40" s="34">
        <f>IF(AND(IF('차트 정리 표'!$L$19 = 표메인[[#This Row],[연령대]], 1, 0),IF('차트 정리 표'!$J$23=표메인[[#This Row],[타격감
시각적 효과]],1,0)),1,0)</f>
        <v>0</v>
      </c>
      <c r="T40" s="34">
        <f>IF(AND(IF('차트 정리 표'!$L$25 = 표메인[[#This Row],[연령대]], 1, 0),IF('차트 정리 표'!$J$26=표메인[게임몰입도
청각적 효과],1,0)),1,0)</f>
        <v>0</v>
      </c>
      <c r="U40" s="34">
        <f>IF(AND(IF('차트 정리 표'!$L$25 = 표메인[[#This Row],[연령대]], 1, 0),IF('차트 정리 표'!$J$27=표메인[게임몰입도
청각적 효과],1,0)),1,0)</f>
        <v>0</v>
      </c>
      <c r="V40" s="34">
        <f>IF(AND(IF('차트 정리 표'!$L$25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표'!$L$2 = 표메인[[#This Row],[연령대]], 1, 0),IF(COUNT(표장르정리[[#This Row],[RPG]]),1,0)), 1, 0)</f>
        <v>0</v>
      </c>
      <c r="B41" s="3">
        <f>IF(AND(IF('차트 정리 표'!$L$2 = 표메인[[#This Row],[연령대]], 1, 0),IF(COUNT(표장르정리[[#This Row],[AOS]]),1,0)),1,0)</f>
        <v>0</v>
      </c>
      <c r="C41" s="3">
        <f>IF(AND(IF('차트 정리 표'!$L$2 = 표메인[[#This Row],[연령대]], 1, 0),IF(COUNT(표장르정리[[#This Row],[FPS]]),1,0)),1,0)</f>
        <v>0</v>
      </c>
      <c r="D41" s="3">
        <f>IF(AND(IF('차트 정리 표'!$L$2 = 표메인[[#This Row],[연령대]], 1, 0),IF(COUNT(표장르정리[[#This Row],[CCG]]),1,0)),1,0)</f>
        <v>0</v>
      </c>
      <c r="E41" s="3">
        <f>IF(AND(IF('차트 정리 표'!$L$2 = 표메인[[#This Row],[연령대]], 1, 0),IF(COUNT(표장르정리[[#This Row],[Roguelike]]),1,0)),1,0)</f>
        <v>0</v>
      </c>
      <c r="F41" s="3">
        <f>IF(AND(IF('차트 정리 표'!$L$2 = 표메인[[#This Row],[연령대]], 1, 0),IF(COUNT(표장르정리[[#This Row],[Soulslike]]),1,0)),1,0)</f>
        <v>0</v>
      </c>
      <c r="G41" s="3">
        <f>IF(AND(IF('차트 정리 표'!$L$2 = 표메인[[#This Row],[연령대]], 1, 0),IF(COUNT(표장르정리[[#This Row],[Rhythm]]),1,0)),1,0)</f>
        <v>0</v>
      </c>
      <c r="H41" s="3">
        <f>IF(AND(IF('차트 정리 표'!$L$2 = 표메인[[#This Row],[연령대]], 1, 0),IF(COUNT(표장르정리[[#This Row],[Racing]]),1,0)),1,0)</f>
        <v>0</v>
      </c>
      <c r="I41" s="3">
        <f>IF(AND(IF('차트 정리 표'!$L$2 = 표메인[[#This Row],[연령대]], 1, 0),IF(COUNT(표장르정리[[#This Row],[Sport]]),1,0)),1,0)</f>
        <v>0</v>
      </c>
      <c r="J41" s="3">
        <f>IF(AND(IF('차트 정리 표'!$L$2 = 표메인[[#This Row],[연령대]], 1, 0),IF(COUNT(표장르정리[[#This Row],[Stealth]]),1,0)),1,0)</f>
        <v>0</v>
      </c>
      <c r="K41" s="3">
        <f>IF(AND(IF('차트 정리 표'!$L$2 = 표메인[[#This Row],[연령대]], 1, 0),IF(COUNT(표장르정리[[#This Row],[Strategy]]),1,0)),1,0)</f>
        <v>0</v>
      </c>
      <c r="L41" s="3">
        <f>IF(AND(IF('차트 정리 표'!$L$2 = 표메인[[#This Row],[연령대]], 1, 0),IF(COUNT(표장르정리[[#This Row],[Puzzle]]),1,0)),1,0)</f>
        <v>0</v>
      </c>
      <c r="M41" s="3">
        <f>IF(AND(IF('차트 정리 표'!$L$2 = 표메인[[#This Row],[연령대]], 1, 0),IF(COUNT(표장르정리[[#This Row],[Board]]),1,0)),1,0)</f>
        <v>0</v>
      </c>
      <c r="N41" s="3">
        <f>IF(AND(IF('차트 정리 표'!$L$2 = 표메인[[#This Row],[연령대]], 1, 0),IF(COUNT(표장르정리[[#This Row],[Arcade]]),1,0)),1,0)</f>
        <v>0</v>
      </c>
      <c r="O41" s="3">
        <f>IF(AND(IF('차트 정리 표'!$L$2 = 표메인[[#This Row],[연령대]], 1, 0),IF(COUNT(표장르정리[[#This Row],[Simulation]]),1,0)),1,0)</f>
        <v>0</v>
      </c>
      <c r="P41" s="34">
        <f>IF(AND(IF('차트 정리 표'!$L$19 = 표메인[[#This Row],[연령대]], 1, 0),IF('차트 정리 표'!$J$20=표메인[[#This Row],[타격감
시각적 효과]],1,0)),1,0)</f>
        <v>0</v>
      </c>
      <c r="Q41" s="34">
        <f>IF(AND(IF('차트 정리 표'!$L$19 = 표메인[[#This Row],[연령대]], 1, 0),IF('차트 정리 표'!$J$21=표메인[[#This Row],[타격감
시각적 효과]],1,0)),1,0)</f>
        <v>0</v>
      </c>
      <c r="R41" s="34">
        <f>IF(AND(IF('차트 정리 표'!$L$19 = 표메인[[#This Row],[연령대]], 1, 0),IF('차트 정리 표'!$J$22=표메인[[#This Row],[타격감
시각적 효과]],1,0)),1,0)</f>
        <v>0</v>
      </c>
      <c r="S41" s="34">
        <f>IF(AND(IF('차트 정리 표'!$L$19 = 표메인[[#This Row],[연령대]], 1, 0),IF('차트 정리 표'!$J$23=표메인[[#This Row],[타격감
시각적 효과]],1,0)),1,0)</f>
        <v>0</v>
      </c>
      <c r="T41" s="34">
        <f>IF(AND(IF('차트 정리 표'!$L$25 = 표메인[[#This Row],[연령대]], 1, 0),IF('차트 정리 표'!$J$26=표메인[게임몰입도
청각적 효과],1,0)),1,0)</f>
        <v>0</v>
      </c>
      <c r="U41" s="34">
        <f>IF(AND(IF('차트 정리 표'!$L$25 = 표메인[[#This Row],[연령대]], 1, 0),IF('차트 정리 표'!$J$27=표메인[게임몰입도
청각적 효과],1,0)),1,0)</f>
        <v>0</v>
      </c>
      <c r="V41" s="34">
        <f>IF(AND(IF('차트 정리 표'!$L$25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표'!$L$2 = 표메인[[#This Row],[연령대]], 1, 0),IF(COUNT(표장르정리[[#This Row],[RPG]]),1,0)), 1, 0)</f>
        <v>0</v>
      </c>
      <c r="B42" s="3">
        <f>IF(AND(IF('차트 정리 표'!$L$2 = 표메인[[#This Row],[연령대]], 1, 0),IF(COUNT(표장르정리[[#This Row],[AOS]]),1,0)),1,0)</f>
        <v>0</v>
      </c>
      <c r="C42" s="3">
        <f>IF(AND(IF('차트 정리 표'!$L$2 = 표메인[[#This Row],[연령대]], 1, 0),IF(COUNT(표장르정리[[#This Row],[FPS]]),1,0)),1,0)</f>
        <v>0</v>
      </c>
      <c r="D42" s="3">
        <f>IF(AND(IF('차트 정리 표'!$L$2 = 표메인[[#This Row],[연령대]], 1, 0),IF(COUNT(표장르정리[[#This Row],[CCG]]),1,0)),1,0)</f>
        <v>0</v>
      </c>
      <c r="E42" s="3">
        <f>IF(AND(IF('차트 정리 표'!$L$2 = 표메인[[#This Row],[연령대]], 1, 0),IF(COUNT(표장르정리[[#This Row],[Roguelike]]),1,0)),1,0)</f>
        <v>0</v>
      </c>
      <c r="F42" s="3">
        <f>IF(AND(IF('차트 정리 표'!$L$2 = 표메인[[#This Row],[연령대]], 1, 0),IF(COUNT(표장르정리[[#This Row],[Soulslike]]),1,0)),1,0)</f>
        <v>0</v>
      </c>
      <c r="G42" s="3">
        <f>IF(AND(IF('차트 정리 표'!$L$2 = 표메인[[#This Row],[연령대]], 1, 0),IF(COUNT(표장르정리[[#This Row],[Rhythm]]),1,0)),1,0)</f>
        <v>0</v>
      </c>
      <c r="H42" s="3">
        <f>IF(AND(IF('차트 정리 표'!$L$2 = 표메인[[#This Row],[연령대]], 1, 0),IF(COUNT(표장르정리[[#This Row],[Racing]]),1,0)),1,0)</f>
        <v>0</v>
      </c>
      <c r="I42" s="3">
        <f>IF(AND(IF('차트 정리 표'!$L$2 = 표메인[[#This Row],[연령대]], 1, 0),IF(COUNT(표장르정리[[#This Row],[Sport]]),1,0)),1,0)</f>
        <v>0</v>
      </c>
      <c r="J42" s="3">
        <f>IF(AND(IF('차트 정리 표'!$L$2 = 표메인[[#This Row],[연령대]], 1, 0),IF(COUNT(표장르정리[[#This Row],[Stealth]]),1,0)),1,0)</f>
        <v>0</v>
      </c>
      <c r="K42" s="3">
        <f>IF(AND(IF('차트 정리 표'!$L$2 = 표메인[[#This Row],[연령대]], 1, 0),IF(COUNT(표장르정리[[#This Row],[Strategy]]),1,0)),1,0)</f>
        <v>0</v>
      </c>
      <c r="L42" s="3">
        <f>IF(AND(IF('차트 정리 표'!$L$2 = 표메인[[#This Row],[연령대]], 1, 0),IF(COUNT(표장르정리[[#This Row],[Puzzle]]),1,0)),1,0)</f>
        <v>0</v>
      </c>
      <c r="M42" s="3">
        <f>IF(AND(IF('차트 정리 표'!$L$2 = 표메인[[#This Row],[연령대]], 1, 0),IF(COUNT(표장르정리[[#This Row],[Board]]),1,0)),1,0)</f>
        <v>0</v>
      </c>
      <c r="N42" s="3">
        <f>IF(AND(IF('차트 정리 표'!$L$2 = 표메인[[#This Row],[연령대]], 1, 0),IF(COUNT(표장르정리[[#This Row],[Arcade]]),1,0)),1,0)</f>
        <v>0</v>
      </c>
      <c r="O42" s="3">
        <f>IF(AND(IF('차트 정리 표'!$L$2 = 표메인[[#This Row],[연령대]], 1, 0),IF(COUNT(표장르정리[[#This Row],[Simulation]]),1,0)),1,0)</f>
        <v>0</v>
      </c>
      <c r="P42" s="34">
        <f>IF(AND(IF('차트 정리 표'!$L$19 = 표메인[[#This Row],[연령대]], 1, 0),IF('차트 정리 표'!$J$20=표메인[[#This Row],[타격감
시각적 효과]],1,0)),1,0)</f>
        <v>0</v>
      </c>
      <c r="Q42" s="34">
        <f>IF(AND(IF('차트 정리 표'!$L$19 = 표메인[[#This Row],[연령대]], 1, 0),IF('차트 정리 표'!$J$21=표메인[[#This Row],[타격감
시각적 효과]],1,0)),1,0)</f>
        <v>0</v>
      </c>
      <c r="R42" s="34">
        <f>IF(AND(IF('차트 정리 표'!$L$19 = 표메인[[#This Row],[연령대]], 1, 0),IF('차트 정리 표'!$J$22=표메인[[#This Row],[타격감
시각적 효과]],1,0)),1,0)</f>
        <v>0</v>
      </c>
      <c r="S42" s="34">
        <f>IF(AND(IF('차트 정리 표'!$L$19 = 표메인[[#This Row],[연령대]], 1, 0),IF('차트 정리 표'!$J$23=표메인[[#This Row],[타격감
시각적 효과]],1,0)),1,0)</f>
        <v>0</v>
      </c>
      <c r="T42" s="34">
        <f>IF(AND(IF('차트 정리 표'!$L$25 = 표메인[[#This Row],[연령대]], 1, 0),IF('차트 정리 표'!$J$26=표메인[게임몰입도
청각적 효과],1,0)),1,0)</f>
        <v>0</v>
      </c>
      <c r="U42" s="34">
        <f>IF(AND(IF('차트 정리 표'!$L$25 = 표메인[[#This Row],[연령대]], 1, 0),IF('차트 정리 표'!$J$27=표메인[게임몰입도
청각적 효과],1,0)),1,0)</f>
        <v>0</v>
      </c>
      <c r="V42" s="34">
        <f>IF(AND(IF('차트 정리 표'!$L$25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표'!$L$2 = 표메인[[#This Row],[연령대]], 1, 0),IF(COUNT(표장르정리[[#This Row],[RPG]]),1,0)), 1, 0)</f>
        <v>0</v>
      </c>
      <c r="B43" s="3">
        <f>IF(AND(IF('차트 정리 표'!$L$2 = 표메인[[#This Row],[연령대]], 1, 0),IF(COUNT(표장르정리[[#This Row],[AOS]]),1,0)),1,0)</f>
        <v>0</v>
      </c>
      <c r="C43" s="3">
        <f>IF(AND(IF('차트 정리 표'!$L$2 = 표메인[[#This Row],[연령대]], 1, 0),IF(COUNT(표장르정리[[#This Row],[FPS]]),1,0)),1,0)</f>
        <v>0</v>
      </c>
      <c r="D43" s="3">
        <f>IF(AND(IF('차트 정리 표'!$L$2 = 표메인[[#This Row],[연령대]], 1, 0),IF(COUNT(표장르정리[[#This Row],[CCG]]),1,0)),1,0)</f>
        <v>0</v>
      </c>
      <c r="E43" s="3">
        <f>IF(AND(IF('차트 정리 표'!$L$2 = 표메인[[#This Row],[연령대]], 1, 0),IF(COUNT(표장르정리[[#This Row],[Roguelike]]),1,0)),1,0)</f>
        <v>0</v>
      </c>
      <c r="F43" s="3">
        <f>IF(AND(IF('차트 정리 표'!$L$2 = 표메인[[#This Row],[연령대]], 1, 0),IF(COUNT(표장르정리[[#This Row],[Soulslike]]),1,0)),1,0)</f>
        <v>0</v>
      </c>
      <c r="G43" s="3">
        <f>IF(AND(IF('차트 정리 표'!$L$2 = 표메인[[#This Row],[연령대]], 1, 0),IF(COUNT(표장르정리[[#This Row],[Rhythm]]),1,0)),1,0)</f>
        <v>0</v>
      </c>
      <c r="H43" s="3">
        <f>IF(AND(IF('차트 정리 표'!$L$2 = 표메인[[#This Row],[연령대]], 1, 0),IF(COUNT(표장르정리[[#This Row],[Racing]]),1,0)),1,0)</f>
        <v>0</v>
      </c>
      <c r="I43" s="3">
        <f>IF(AND(IF('차트 정리 표'!$L$2 = 표메인[[#This Row],[연령대]], 1, 0),IF(COUNT(표장르정리[[#This Row],[Sport]]),1,0)),1,0)</f>
        <v>0</v>
      </c>
      <c r="J43" s="3">
        <f>IF(AND(IF('차트 정리 표'!$L$2 = 표메인[[#This Row],[연령대]], 1, 0),IF(COUNT(표장르정리[[#This Row],[Stealth]]),1,0)),1,0)</f>
        <v>0</v>
      </c>
      <c r="K43" s="3">
        <f>IF(AND(IF('차트 정리 표'!$L$2 = 표메인[[#This Row],[연령대]], 1, 0),IF(COUNT(표장르정리[[#This Row],[Strategy]]),1,0)),1,0)</f>
        <v>0</v>
      </c>
      <c r="L43" s="3">
        <f>IF(AND(IF('차트 정리 표'!$L$2 = 표메인[[#This Row],[연령대]], 1, 0),IF(COUNT(표장르정리[[#This Row],[Puzzle]]),1,0)),1,0)</f>
        <v>0</v>
      </c>
      <c r="M43" s="3">
        <f>IF(AND(IF('차트 정리 표'!$L$2 = 표메인[[#This Row],[연령대]], 1, 0),IF(COUNT(표장르정리[[#This Row],[Board]]),1,0)),1,0)</f>
        <v>0</v>
      </c>
      <c r="N43" s="3">
        <f>IF(AND(IF('차트 정리 표'!$L$2 = 표메인[[#This Row],[연령대]], 1, 0),IF(COUNT(표장르정리[[#This Row],[Arcade]]),1,0)),1,0)</f>
        <v>0</v>
      </c>
      <c r="O43" s="3">
        <f>IF(AND(IF('차트 정리 표'!$L$2 = 표메인[[#This Row],[연령대]], 1, 0),IF(COUNT(표장르정리[[#This Row],[Simulation]]),1,0)),1,0)</f>
        <v>0</v>
      </c>
      <c r="P43" s="34">
        <f>IF(AND(IF('차트 정리 표'!$L$19 = 표메인[[#This Row],[연령대]], 1, 0),IF('차트 정리 표'!$J$20=표메인[[#This Row],[타격감
시각적 효과]],1,0)),1,0)</f>
        <v>0</v>
      </c>
      <c r="Q43" s="34">
        <f>IF(AND(IF('차트 정리 표'!$L$19 = 표메인[[#This Row],[연령대]], 1, 0),IF('차트 정리 표'!$J$21=표메인[[#This Row],[타격감
시각적 효과]],1,0)),1,0)</f>
        <v>0</v>
      </c>
      <c r="R43" s="34">
        <f>IF(AND(IF('차트 정리 표'!$L$19 = 표메인[[#This Row],[연령대]], 1, 0),IF('차트 정리 표'!$J$22=표메인[[#This Row],[타격감
시각적 효과]],1,0)),1,0)</f>
        <v>0</v>
      </c>
      <c r="S43" s="34">
        <f>IF(AND(IF('차트 정리 표'!$L$19 = 표메인[[#This Row],[연령대]], 1, 0),IF('차트 정리 표'!$J$23=표메인[[#This Row],[타격감
시각적 효과]],1,0)),1,0)</f>
        <v>0</v>
      </c>
      <c r="T43" s="34">
        <f>IF(AND(IF('차트 정리 표'!$L$25 = 표메인[[#This Row],[연령대]], 1, 0),IF('차트 정리 표'!$J$26=표메인[게임몰입도
청각적 효과],1,0)),1,0)</f>
        <v>0</v>
      </c>
      <c r="U43" s="34">
        <f>IF(AND(IF('차트 정리 표'!$L$25 = 표메인[[#This Row],[연령대]], 1, 0),IF('차트 정리 표'!$J$27=표메인[게임몰입도
청각적 효과],1,0)),1,0)</f>
        <v>0</v>
      </c>
      <c r="V43" s="34">
        <f>IF(AND(IF('차트 정리 표'!$L$25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표'!$L$2 = 표메인[[#This Row],[연령대]], 1, 0),IF(COUNT(표장르정리[[#This Row],[RPG]]),1,0)), 1, 0)</f>
        <v>0</v>
      </c>
      <c r="B44" s="3">
        <f>IF(AND(IF('차트 정리 표'!$L$2 = 표메인[[#This Row],[연령대]], 1, 0),IF(COUNT(표장르정리[[#This Row],[AOS]]),1,0)),1,0)</f>
        <v>0</v>
      </c>
      <c r="C44" s="3">
        <f>IF(AND(IF('차트 정리 표'!$L$2 = 표메인[[#This Row],[연령대]], 1, 0),IF(COUNT(표장르정리[[#This Row],[FPS]]),1,0)),1,0)</f>
        <v>0</v>
      </c>
      <c r="D44" s="3">
        <f>IF(AND(IF('차트 정리 표'!$L$2 = 표메인[[#This Row],[연령대]], 1, 0),IF(COUNT(표장르정리[[#This Row],[CCG]]),1,0)),1,0)</f>
        <v>0</v>
      </c>
      <c r="E44" s="3">
        <f>IF(AND(IF('차트 정리 표'!$L$2 = 표메인[[#This Row],[연령대]], 1, 0),IF(COUNT(표장르정리[[#This Row],[Roguelike]]),1,0)),1,0)</f>
        <v>0</v>
      </c>
      <c r="F44" s="3">
        <f>IF(AND(IF('차트 정리 표'!$L$2 = 표메인[[#This Row],[연령대]], 1, 0),IF(COUNT(표장르정리[[#This Row],[Soulslike]]),1,0)),1,0)</f>
        <v>0</v>
      </c>
      <c r="G44" s="3">
        <f>IF(AND(IF('차트 정리 표'!$L$2 = 표메인[[#This Row],[연령대]], 1, 0),IF(COUNT(표장르정리[[#This Row],[Rhythm]]),1,0)),1,0)</f>
        <v>0</v>
      </c>
      <c r="H44" s="3">
        <f>IF(AND(IF('차트 정리 표'!$L$2 = 표메인[[#This Row],[연령대]], 1, 0),IF(COUNT(표장르정리[[#This Row],[Racing]]),1,0)),1,0)</f>
        <v>0</v>
      </c>
      <c r="I44" s="3">
        <f>IF(AND(IF('차트 정리 표'!$L$2 = 표메인[[#This Row],[연령대]], 1, 0),IF(COUNT(표장르정리[[#This Row],[Sport]]),1,0)),1,0)</f>
        <v>0</v>
      </c>
      <c r="J44" s="3">
        <f>IF(AND(IF('차트 정리 표'!$L$2 = 표메인[[#This Row],[연령대]], 1, 0),IF(COUNT(표장르정리[[#This Row],[Stealth]]),1,0)),1,0)</f>
        <v>0</v>
      </c>
      <c r="K44" s="3">
        <f>IF(AND(IF('차트 정리 표'!$L$2 = 표메인[[#This Row],[연령대]], 1, 0),IF(COUNT(표장르정리[[#This Row],[Strategy]]),1,0)),1,0)</f>
        <v>0</v>
      </c>
      <c r="L44" s="3">
        <f>IF(AND(IF('차트 정리 표'!$L$2 = 표메인[[#This Row],[연령대]], 1, 0),IF(COUNT(표장르정리[[#This Row],[Puzzle]]),1,0)),1,0)</f>
        <v>0</v>
      </c>
      <c r="M44" s="3">
        <f>IF(AND(IF('차트 정리 표'!$L$2 = 표메인[[#This Row],[연령대]], 1, 0),IF(COUNT(표장르정리[[#This Row],[Board]]),1,0)),1,0)</f>
        <v>0</v>
      </c>
      <c r="N44" s="3">
        <f>IF(AND(IF('차트 정리 표'!$L$2 = 표메인[[#This Row],[연령대]], 1, 0),IF(COUNT(표장르정리[[#This Row],[Arcade]]),1,0)),1,0)</f>
        <v>0</v>
      </c>
      <c r="O44" s="3">
        <f>IF(AND(IF('차트 정리 표'!$L$2 = 표메인[[#This Row],[연령대]], 1, 0),IF(COUNT(표장르정리[[#This Row],[Simulation]]),1,0)),1,0)</f>
        <v>0</v>
      </c>
      <c r="P44" s="34">
        <f>IF(AND(IF('차트 정리 표'!$L$19 = 표메인[[#This Row],[연령대]], 1, 0),IF('차트 정리 표'!$J$20=표메인[[#This Row],[타격감
시각적 효과]],1,0)),1,0)</f>
        <v>0</v>
      </c>
      <c r="Q44" s="34">
        <f>IF(AND(IF('차트 정리 표'!$L$19 = 표메인[[#This Row],[연령대]], 1, 0),IF('차트 정리 표'!$J$21=표메인[[#This Row],[타격감
시각적 효과]],1,0)),1,0)</f>
        <v>0</v>
      </c>
      <c r="R44" s="34">
        <f>IF(AND(IF('차트 정리 표'!$L$19 = 표메인[[#This Row],[연령대]], 1, 0),IF('차트 정리 표'!$J$22=표메인[[#This Row],[타격감
시각적 효과]],1,0)),1,0)</f>
        <v>0</v>
      </c>
      <c r="S44" s="34">
        <f>IF(AND(IF('차트 정리 표'!$L$19 = 표메인[[#This Row],[연령대]], 1, 0),IF('차트 정리 표'!$J$23=표메인[[#This Row],[타격감
시각적 효과]],1,0)),1,0)</f>
        <v>0</v>
      </c>
      <c r="T44" s="34">
        <f>IF(AND(IF('차트 정리 표'!$L$25 = 표메인[[#This Row],[연령대]], 1, 0),IF('차트 정리 표'!$J$26=표메인[게임몰입도
청각적 효과],1,0)),1,0)</f>
        <v>0</v>
      </c>
      <c r="U44" s="34">
        <f>IF(AND(IF('차트 정리 표'!$L$25 = 표메인[[#This Row],[연령대]], 1, 0),IF('차트 정리 표'!$J$27=표메인[게임몰입도
청각적 효과],1,0)),1,0)</f>
        <v>0</v>
      </c>
      <c r="V44" s="34">
        <f>IF(AND(IF('차트 정리 표'!$L$25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표'!$L$2 = 표메인[[#This Row],[연령대]], 1, 0),IF(COUNT(표장르정리[[#This Row],[RPG]]),1,0)), 1, 0)</f>
        <v>0</v>
      </c>
      <c r="B45" s="3">
        <f>IF(AND(IF('차트 정리 표'!$L$2 = 표메인[[#This Row],[연령대]], 1, 0),IF(COUNT(표장르정리[[#This Row],[AOS]]),1,0)),1,0)</f>
        <v>0</v>
      </c>
      <c r="C45" s="3">
        <f>IF(AND(IF('차트 정리 표'!$L$2 = 표메인[[#This Row],[연령대]], 1, 0),IF(COUNT(표장르정리[[#This Row],[FPS]]),1,0)),1,0)</f>
        <v>0</v>
      </c>
      <c r="D45" s="3">
        <f>IF(AND(IF('차트 정리 표'!$L$2 = 표메인[[#This Row],[연령대]], 1, 0),IF(COUNT(표장르정리[[#This Row],[CCG]]),1,0)),1,0)</f>
        <v>0</v>
      </c>
      <c r="E45" s="3">
        <f>IF(AND(IF('차트 정리 표'!$L$2 = 표메인[[#This Row],[연령대]], 1, 0),IF(COUNT(표장르정리[[#This Row],[Roguelike]]),1,0)),1,0)</f>
        <v>0</v>
      </c>
      <c r="F45" s="3">
        <f>IF(AND(IF('차트 정리 표'!$L$2 = 표메인[[#This Row],[연령대]], 1, 0),IF(COUNT(표장르정리[[#This Row],[Soulslike]]),1,0)),1,0)</f>
        <v>0</v>
      </c>
      <c r="G45" s="3">
        <f>IF(AND(IF('차트 정리 표'!$L$2 = 표메인[[#This Row],[연령대]], 1, 0),IF(COUNT(표장르정리[[#This Row],[Rhythm]]),1,0)),1,0)</f>
        <v>0</v>
      </c>
      <c r="H45" s="3">
        <f>IF(AND(IF('차트 정리 표'!$L$2 = 표메인[[#This Row],[연령대]], 1, 0),IF(COUNT(표장르정리[[#This Row],[Racing]]),1,0)),1,0)</f>
        <v>0</v>
      </c>
      <c r="I45" s="3">
        <f>IF(AND(IF('차트 정리 표'!$L$2 = 표메인[[#This Row],[연령대]], 1, 0),IF(COUNT(표장르정리[[#This Row],[Sport]]),1,0)),1,0)</f>
        <v>0</v>
      </c>
      <c r="J45" s="3">
        <f>IF(AND(IF('차트 정리 표'!$L$2 = 표메인[[#This Row],[연령대]], 1, 0),IF(COUNT(표장르정리[[#This Row],[Stealth]]),1,0)),1,0)</f>
        <v>0</v>
      </c>
      <c r="K45" s="3">
        <f>IF(AND(IF('차트 정리 표'!$L$2 = 표메인[[#This Row],[연령대]], 1, 0),IF(COUNT(표장르정리[[#This Row],[Strategy]]),1,0)),1,0)</f>
        <v>0</v>
      </c>
      <c r="L45" s="3">
        <f>IF(AND(IF('차트 정리 표'!$L$2 = 표메인[[#This Row],[연령대]], 1, 0),IF(COUNT(표장르정리[[#This Row],[Puzzle]]),1,0)),1,0)</f>
        <v>0</v>
      </c>
      <c r="M45" s="3">
        <f>IF(AND(IF('차트 정리 표'!$L$2 = 표메인[[#This Row],[연령대]], 1, 0),IF(COUNT(표장르정리[[#This Row],[Board]]),1,0)),1,0)</f>
        <v>0</v>
      </c>
      <c r="N45" s="3">
        <f>IF(AND(IF('차트 정리 표'!$L$2 = 표메인[[#This Row],[연령대]], 1, 0),IF(COUNT(표장르정리[[#This Row],[Arcade]]),1,0)),1,0)</f>
        <v>0</v>
      </c>
      <c r="O45" s="3">
        <f>IF(AND(IF('차트 정리 표'!$L$2 = 표메인[[#This Row],[연령대]], 1, 0),IF(COUNT(표장르정리[[#This Row],[Simulation]]),1,0)),1,0)</f>
        <v>0</v>
      </c>
      <c r="P45" s="34">
        <f>IF(AND(IF('차트 정리 표'!$L$19 = 표메인[[#This Row],[연령대]], 1, 0),IF('차트 정리 표'!$J$20=표메인[[#This Row],[타격감
시각적 효과]],1,0)),1,0)</f>
        <v>0</v>
      </c>
      <c r="Q45" s="34">
        <f>IF(AND(IF('차트 정리 표'!$L$19 = 표메인[[#This Row],[연령대]], 1, 0),IF('차트 정리 표'!$J$21=표메인[[#This Row],[타격감
시각적 효과]],1,0)),1,0)</f>
        <v>0</v>
      </c>
      <c r="R45" s="34">
        <f>IF(AND(IF('차트 정리 표'!$L$19 = 표메인[[#This Row],[연령대]], 1, 0),IF('차트 정리 표'!$J$22=표메인[[#This Row],[타격감
시각적 효과]],1,0)),1,0)</f>
        <v>0</v>
      </c>
      <c r="S45" s="34">
        <f>IF(AND(IF('차트 정리 표'!$L$19 = 표메인[[#This Row],[연령대]], 1, 0),IF('차트 정리 표'!$J$23=표메인[[#This Row],[타격감
시각적 효과]],1,0)),1,0)</f>
        <v>0</v>
      </c>
      <c r="T45" s="34">
        <f>IF(AND(IF('차트 정리 표'!$L$25 = 표메인[[#This Row],[연령대]], 1, 0),IF('차트 정리 표'!$J$26=표메인[게임몰입도
청각적 효과],1,0)),1,0)</f>
        <v>0</v>
      </c>
      <c r="U45" s="34">
        <f>IF(AND(IF('차트 정리 표'!$L$25 = 표메인[[#This Row],[연령대]], 1, 0),IF('차트 정리 표'!$J$27=표메인[게임몰입도
청각적 효과],1,0)),1,0)</f>
        <v>0</v>
      </c>
      <c r="V45" s="34">
        <f>IF(AND(IF('차트 정리 표'!$L$25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표'!$L$2 = 표메인[[#This Row],[연령대]], 1, 0),IF(COUNT(표장르정리[[#This Row],[RPG]]),1,0)), 1, 0)</f>
        <v>0</v>
      </c>
      <c r="B46" s="3">
        <f>IF(AND(IF('차트 정리 표'!$L$2 = 표메인[[#This Row],[연령대]], 1, 0),IF(COUNT(표장르정리[[#This Row],[AOS]]),1,0)),1,0)</f>
        <v>0</v>
      </c>
      <c r="C46" s="3">
        <f>IF(AND(IF('차트 정리 표'!$L$2 = 표메인[[#This Row],[연령대]], 1, 0),IF(COUNT(표장르정리[[#This Row],[FPS]]),1,0)),1,0)</f>
        <v>0</v>
      </c>
      <c r="D46" s="3">
        <f>IF(AND(IF('차트 정리 표'!$L$2 = 표메인[[#This Row],[연령대]], 1, 0),IF(COUNT(표장르정리[[#This Row],[CCG]]),1,0)),1,0)</f>
        <v>0</v>
      </c>
      <c r="E46" s="3">
        <f>IF(AND(IF('차트 정리 표'!$L$2 = 표메인[[#This Row],[연령대]], 1, 0),IF(COUNT(표장르정리[[#This Row],[Roguelike]]),1,0)),1,0)</f>
        <v>0</v>
      </c>
      <c r="F46" s="3">
        <f>IF(AND(IF('차트 정리 표'!$L$2 = 표메인[[#This Row],[연령대]], 1, 0),IF(COUNT(표장르정리[[#This Row],[Soulslike]]),1,0)),1,0)</f>
        <v>0</v>
      </c>
      <c r="G46" s="3">
        <f>IF(AND(IF('차트 정리 표'!$L$2 = 표메인[[#This Row],[연령대]], 1, 0),IF(COUNT(표장르정리[[#This Row],[Rhythm]]),1,0)),1,0)</f>
        <v>0</v>
      </c>
      <c r="H46" s="3">
        <f>IF(AND(IF('차트 정리 표'!$L$2 = 표메인[[#This Row],[연령대]], 1, 0),IF(COUNT(표장르정리[[#This Row],[Racing]]),1,0)),1,0)</f>
        <v>0</v>
      </c>
      <c r="I46" s="3">
        <f>IF(AND(IF('차트 정리 표'!$L$2 = 표메인[[#This Row],[연령대]], 1, 0),IF(COUNT(표장르정리[[#This Row],[Sport]]),1,0)),1,0)</f>
        <v>0</v>
      </c>
      <c r="J46" s="3">
        <f>IF(AND(IF('차트 정리 표'!$L$2 = 표메인[[#This Row],[연령대]], 1, 0),IF(COUNT(표장르정리[[#This Row],[Stealth]]),1,0)),1,0)</f>
        <v>0</v>
      </c>
      <c r="K46" s="3">
        <f>IF(AND(IF('차트 정리 표'!$L$2 = 표메인[[#This Row],[연령대]], 1, 0),IF(COUNT(표장르정리[[#This Row],[Strategy]]),1,0)),1,0)</f>
        <v>0</v>
      </c>
      <c r="L46" s="3">
        <f>IF(AND(IF('차트 정리 표'!$L$2 = 표메인[[#This Row],[연령대]], 1, 0),IF(COUNT(표장르정리[[#This Row],[Puzzle]]),1,0)),1,0)</f>
        <v>0</v>
      </c>
      <c r="M46" s="3">
        <f>IF(AND(IF('차트 정리 표'!$L$2 = 표메인[[#This Row],[연령대]], 1, 0),IF(COUNT(표장르정리[[#This Row],[Board]]),1,0)),1,0)</f>
        <v>0</v>
      </c>
      <c r="N46" s="3">
        <f>IF(AND(IF('차트 정리 표'!$L$2 = 표메인[[#This Row],[연령대]], 1, 0),IF(COUNT(표장르정리[[#This Row],[Arcade]]),1,0)),1,0)</f>
        <v>0</v>
      </c>
      <c r="O46" s="3">
        <f>IF(AND(IF('차트 정리 표'!$L$2 = 표메인[[#This Row],[연령대]], 1, 0),IF(COUNT(표장르정리[[#This Row],[Simulation]]),1,0)),1,0)</f>
        <v>0</v>
      </c>
      <c r="P46" s="34">
        <f>IF(AND(IF('차트 정리 표'!$L$19 = 표메인[[#This Row],[연령대]], 1, 0),IF('차트 정리 표'!$J$20=표메인[[#This Row],[타격감
시각적 효과]],1,0)),1,0)</f>
        <v>0</v>
      </c>
      <c r="Q46" s="34">
        <f>IF(AND(IF('차트 정리 표'!$L$19 = 표메인[[#This Row],[연령대]], 1, 0),IF('차트 정리 표'!$J$21=표메인[[#This Row],[타격감
시각적 효과]],1,0)),1,0)</f>
        <v>0</v>
      </c>
      <c r="R46" s="34">
        <f>IF(AND(IF('차트 정리 표'!$L$19 = 표메인[[#This Row],[연령대]], 1, 0),IF('차트 정리 표'!$J$22=표메인[[#This Row],[타격감
시각적 효과]],1,0)),1,0)</f>
        <v>0</v>
      </c>
      <c r="S46" s="34">
        <f>IF(AND(IF('차트 정리 표'!$L$19 = 표메인[[#This Row],[연령대]], 1, 0),IF('차트 정리 표'!$J$23=표메인[[#This Row],[타격감
시각적 효과]],1,0)),1,0)</f>
        <v>0</v>
      </c>
      <c r="T46" s="34">
        <f>IF(AND(IF('차트 정리 표'!$L$25 = 표메인[[#This Row],[연령대]], 1, 0),IF('차트 정리 표'!$J$26=표메인[게임몰입도
청각적 효과],1,0)),1,0)</f>
        <v>0</v>
      </c>
      <c r="U46" s="34">
        <f>IF(AND(IF('차트 정리 표'!$L$25 = 표메인[[#This Row],[연령대]], 1, 0),IF('차트 정리 표'!$J$27=표메인[게임몰입도
청각적 효과],1,0)),1,0)</f>
        <v>0</v>
      </c>
      <c r="V46" s="34">
        <f>IF(AND(IF('차트 정리 표'!$L$25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표'!$L$2 = 표메인[[#This Row],[연령대]], 1, 0),IF(COUNT(표장르정리[[#This Row],[RPG]]),1,0)), 1, 0)</f>
        <v>0</v>
      </c>
      <c r="B47" s="3">
        <f>IF(AND(IF('차트 정리 표'!$L$2 = 표메인[[#This Row],[연령대]], 1, 0),IF(COUNT(표장르정리[[#This Row],[AOS]]),1,0)),1,0)</f>
        <v>0</v>
      </c>
      <c r="C47" s="3">
        <f>IF(AND(IF('차트 정리 표'!$L$2 = 표메인[[#This Row],[연령대]], 1, 0),IF(COUNT(표장르정리[[#This Row],[FPS]]),1,0)),1,0)</f>
        <v>0</v>
      </c>
      <c r="D47" s="3">
        <f>IF(AND(IF('차트 정리 표'!$L$2 = 표메인[[#This Row],[연령대]], 1, 0),IF(COUNT(표장르정리[[#This Row],[CCG]]),1,0)),1,0)</f>
        <v>0</v>
      </c>
      <c r="E47" s="3">
        <f>IF(AND(IF('차트 정리 표'!$L$2 = 표메인[[#This Row],[연령대]], 1, 0),IF(COUNT(표장르정리[[#This Row],[Roguelike]]),1,0)),1,0)</f>
        <v>0</v>
      </c>
      <c r="F47" s="3">
        <f>IF(AND(IF('차트 정리 표'!$L$2 = 표메인[[#This Row],[연령대]], 1, 0),IF(COUNT(표장르정리[[#This Row],[Soulslike]]),1,0)),1,0)</f>
        <v>0</v>
      </c>
      <c r="G47" s="3">
        <f>IF(AND(IF('차트 정리 표'!$L$2 = 표메인[[#This Row],[연령대]], 1, 0),IF(COUNT(표장르정리[[#This Row],[Rhythm]]),1,0)),1,0)</f>
        <v>0</v>
      </c>
      <c r="H47" s="3">
        <f>IF(AND(IF('차트 정리 표'!$L$2 = 표메인[[#This Row],[연령대]], 1, 0),IF(COUNT(표장르정리[[#This Row],[Racing]]),1,0)),1,0)</f>
        <v>0</v>
      </c>
      <c r="I47" s="3">
        <f>IF(AND(IF('차트 정리 표'!$L$2 = 표메인[[#This Row],[연령대]], 1, 0),IF(COUNT(표장르정리[[#This Row],[Sport]]),1,0)),1,0)</f>
        <v>0</v>
      </c>
      <c r="J47" s="3">
        <f>IF(AND(IF('차트 정리 표'!$L$2 = 표메인[[#This Row],[연령대]], 1, 0),IF(COUNT(표장르정리[[#This Row],[Stealth]]),1,0)),1,0)</f>
        <v>0</v>
      </c>
      <c r="K47" s="3">
        <f>IF(AND(IF('차트 정리 표'!$L$2 = 표메인[[#This Row],[연령대]], 1, 0),IF(COUNT(표장르정리[[#This Row],[Strategy]]),1,0)),1,0)</f>
        <v>0</v>
      </c>
      <c r="L47" s="3">
        <f>IF(AND(IF('차트 정리 표'!$L$2 = 표메인[[#This Row],[연령대]], 1, 0),IF(COUNT(표장르정리[[#This Row],[Puzzle]]),1,0)),1,0)</f>
        <v>0</v>
      </c>
      <c r="M47" s="3">
        <f>IF(AND(IF('차트 정리 표'!$L$2 = 표메인[[#This Row],[연령대]], 1, 0),IF(COUNT(표장르정리[[#This Row],[Board]]),1,0)),1,0)</f>
        <v>0</v>
      </c>
      <c r="N47" s="3">
        <f>IF(AND(IF('차트 정리 표'!$L$2 = 표메인[[#This Row],[연령대]], 1, 0),IF(COUNT(표장르정리[[#This Row],[Arcade]]),1,0)),1,0)</f>
        <v>0</v>
      </c>
      <c r="O47" s="3">
        <f>IF(AND(IF('차트 정리 표'!$L$2 = 표메인[[#This Row],[연령대]], 1, 0),IF(COUNT(표장르정리[[#This Row],[Simulation]]),1,0)),1,0)</f>
        <v>0</v>
      </c>
      <c r="P47" s="34">
        <f>IF(AND(IF('차트 정리 표'!$L$19 = 표메인[[#This Row],[연령대]], 1, 0),IF('차트 정리 표'!$J$20=표메인[[#This Row],[타격감
시각적 효과]],1,0)),1,0)</f>
        <v>0</v>
      </c>
      <c r="Q47" s="34">
        <f>IF(AND(IF('차트 정리 표'!$L$19 = 표메인[[#This Row],[연령대]], 1, 0),IF('차트 정리 표'!$J$21=표메인[[#This Row],[타격감
시각적 효과]],1,0)),1,0)</f>
        <v>0</v>
      </c>
      <c r="R47" s="34">
        <f>IF(AND(IF('차트 정리 표'!$L$19 = 표메인[[#This Row],[연령대]], 1, 0),IF('차트 정리 표'!$J$22=표메인[[#This Row],[타격감
시각적 효과]],1,0)),1,0)</f>
        <v>0</v>
      </c>
      <c r="S47" s="34">
        <f>IF(AND(IF('차트 정리 표'!$L$19 = 표메인[[#This Row],[연령대]], 1, 0),IF('차트 정리 표'!$J$23=표메인[[#This Row],[타격감
시각적 효과]],1,0)),1,0)</f>
        <v>0</v>
      </c>
      <c r="T47" s="34">
        <f>IF(AND(IF('차트 정리 표'!$L$25 = 표메인[[#This Row],[연령대]], 1, 0),IF('차트 정리 표'!$J$26=표메인[게임몰입도
청각적 효과],1,0)),1,0)</f>
        <v>0</v>
      </c>
      <c r="U47" s="34">
        <f>IF(AND(IF('차트 정리 표'!$L$25 = 표메인[[#This Row],[연령대]], 1, 0),IF('차트 정리 표'!$J$27=표메인[게임몰입도
청각적 효과],1,0)),1,0)</f>
        <v>0</v>
      </c>
      <c r="V47" s="34">
        <f>IF(AND(IF('차트 정리 표'!$L$25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표'!$L$2 = 표메인[[#This Row],[연령대]], 1, 0),IF(COUNT(표장르정리[[#This Row],[RPG]]),1,0)), 1, 0)</f>
        <v>0</v>
      </c>
      <c r="B48" s="3">
        <f>IF(AND(IF('차트 정리 표'!$L$2 = 표메인[[#This Row],[연령대]], 1, 0),IF(COUNT(표장르정리[[#This Row],[AOS]]),1,0)),1,0)</f>
        <v>0</v>
      </c>
      <c r="C48" s="3">
        <f>IF(AND(IF('차트 정리 표'!$L$2 = 표메인[[#This Row],[연령대]], 1, 0),IF(COUNT(표장르정리[[#This Row],[FPS]]),1,0)),1,0)</f>
        <v>0</v>
      </c>
      <c r="D48" s="3">
        <f>IF(AND(IF('차트 정리 표'!$L$2 = 표메인[[#This Row],[연령대]], 1, 0),IF(COUNT(표장르정리[[#This Row],[CCG]]),1,0)),1,0)</f>
        <v>0</v>
      </c>
      <c r="E48" s="3">
        <f>IF(AND(IF('차트 정리 표'!$L$2 = 표메인[[#This Row],[연령대]], 1, 0),IF(COUNT(표장르정리[[#This Row],[Roguelike]]),1,0)),1,0)</f>
        <v>0</v>
      </c>
      <c r="F48" s="3">
        <f>IF(AND(IF('차트 정리 표'!$L$2 = 표메인[[#This Row],[연령대]], 1, 0),IF(COUNT(표장르정리[[#This Row],[Soulslike]]),1,0)),1,0)</f>
        <v>0</v>
      </c>
      <c r="G48" s="3">
        <f>IF(AND(IF('차트 정리 표'!$L$2 = 표메인[[#This Row],[연령대]], 1, 0),IF(COUNT(표장르정리[[#This Row],[Rhythm]]),1,0)),1,0)</f>
        <v>0</v>
      </c>
      <c r="H48" s="3">
        <f>IF(AND(IF('차트 정리 표'!$L$2 = 표메인[[#This Row],[연령대]], 1, 0),IF(COUNT(표장르정리[[#This Row],[Racing]]),1,0)),1,0)</f>
        <v>0</v>
      </c>
      <c r="I48" s="3">
        <f>IF(AND(IF('차트 정리 표'!$L$2 = 표메인[[#This Row],[연령대]], 1, 0),IF(COUNT(표장르정리[[#This Row],[Sport]]),1,0)),1,0)</f>
        <v>0</v>
      </c>
      <c r="J48" s="3">
        <f>IF(AND(IF('차트 정리 표'!$L$2 = 표메인[[#This Row],[연령대]], 1, 0),IF(COUNT(표장르정리[[#This Row],[Stealth]]),1,0)),1,0)</f>
        <v>0</v>
      </c>
      <c r="K48" s="3">
        <f>IF(AND(IF('차트 정리 표'!$L$2 = 표메인[[#This Row],[연령대]], 1, 0),IF(COUNT(표장르정리[[#This Row],[Strategy]]),1,0)),1,0)</f>
        <v>0</v>
      </c>
      <c r="L48" s="3">
        <f>IF(AND(IF('차트 정리 표'!$L$2 = 표메인[[#This Row],[연령대]], 1, 0),IF(COUNT(표장르정리[[#This Row],[Puzzle]]),1,0)),1,0)</f>
        <v>0</v>
      </c>
      <c r="M48" s="3">
        <f>IF(AND(IF('차트 정리 표'!$L$2 = 표메인[[#This Row],[연령대]], 1, 0),IF(COUNT(표장르정리[[#This Row],[Board]]),1,0)),1,0)</f>
        <v>0</v>
      </c>
      <c r="N48" s="3">
        <f>IF(AND(IF('차트 정리 표'!$L$2 = 표메인[[#This Row],[연령대]], 1, 0),IF(COUNT(표장르정리[[#This Row],[Arcade]]),1,0)),1,0)</f>
        <v>0</v>
      </c>
      <c r="O48" s="3">
        <f>IF(AND(IF('차트 정리 표'!$L$2 = 표메인[[#This Row],[연령대]], 1, 0),IF(COUNT(표장르정리[[#This Row],[Simulation]]),1,0)),1,0)</f>
        <v>0</v>
      </c>
      <c r="P48" s="34">
        <f>IF(AND(IF('차트 정리 표'!$L$19 = 표메인[[#This Row],[연령대]], 1, 0),IF('차트 정리 표'!$J$20=표메인[[#This Row],[타격감
시각적 효과]],1,0)),1,0)</f>
        <v>0</v>
      </c>
      <c r="Q48" s="34">
        <f>IF(AND(IF('차트 정리 표'!$L$19 = 표메인[[#This Row],[연령대]], 1, 0),IF('차트 정리 표'!$J$21=표메인[[#This Row],[타격감
시각적 효과]],1,0)),1,0)</f>
        <v>0</v>
      </c>
      <c r="R48" s="34">
        <f>IF(AND(IF('차트 정리 표'!$L$19 = 표메인[[#This Row],[연령대]], 1, 0),IF('차트 정리 표'!$J$22=표메인[[#This Row],[타격감
시각적 효과]],1,0)),1,0)</f>
        <v>0</v>
      </c>
      <c r="S48" s="34">
        <f>IF(AND(IF('차트 정리 표'!$L$19 = 표메인[[#This Row],[연령대]], 1, 0),IF('차트 정리 표'!$J$23=표메인[[#This Row],[타격감
시각적 효과]],1,0)),1,0)</f>
        <v>0</v>
      </c>
      <c r="T48" s="34">
        <f>IF(AND(IF('차트 정리 표'!$L$25 = 표메인[[#This Row],[연령대]], 1, 0),IF('차트 정리 표'!$J$26=표메인[게임몰입도
청각적 효과],1,0)),1,0)</f>
        <v>0</v>
      </c>
      <c r="U48" s="34">
        <f>IF(AND(IF('차트 정리 표'!$L$25 = 표메인[[#This Row],[연령대]], 1, 0),IF('차트 정리 표'!$J$27=표메인[게임몰입도
청각적 효과],1,0)),1,0)</f>
        <v>0</v>
      </c>
      <c r="V48" s="34">
        <f>IF(AND(IF('차트 정리 표'!$L$25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표'!$L$2 = 표메인[[#This Row],[연령대]], 1, 0),IF(COUNT(표장르정리[[#This Row],[RPG]]),1,0)), 1, 0)</f>
        <v>0</v>
      </c>
      <c r="B49" s="3">
        <f>IF(AND(IF('차트 정리 표'!$L$2 = 표메인[[#This Row],[연령대]], 1, 0),IF(COUNT(표장르정리[[#This Row],[AOS]]),1,0)),1,0)</f>
        <v>0</v>
      </c>
      <c r="C49" s="3">
        <f>IF(AND(IF('차트 정리 표'!$L$2 = 표메인[[#This Row],[연령대]], 1, 0),IF(COUNT(표장르정리[[#This Row],[FPS]]),1,0)),1,0)</f>
        <v>0</v>
      </c>
      <c r="D49" s="3">
        <f>IF(AND(IF('차트 정리 표'!$L$2 = 표메인[[#This Row],[연령대]], 1, 0),IF(COUNT(표장르정리[[#This Row],[CCG]]),1,0)),1,0)</f>
        <v>0</v>
      </c>
      <c r="E49" s="3">
        <f>IF(AND(IF('차트 정리 표'!$L$2 = 표메인[[#This Row],[연령대]], 1, 0),IF(COUNT(표장르정리[[#This Row],[Roguelike]]),1,0)),1,0)</f>
        <v>0</v>
      </c>
      <c r="F49" s="3">
        <f>IF(AND(IF('차트 정리 표'!$L$2 = 표메인[[#This Row],[연령대]], 1, 0),IF(COUNT(표장르정리[[#This Row],[Soulslike]]),1,0)),1,0)</f>
        <v>0</v>
      </c>
      <c r="G49" s="3">
        <f>IF(AND(IF('차트 정리 표'!$L$2 = 표메인[[#This Row],[연령대]], 1, 0),IF(COUNT(표장르정리[[#This Row],[Rhythm]]),1,0)),1,0)</f>
        <v>0</v>
      </c>
      <c r="H49" s="3">
        <f>IF(AND(IF('차트 정리 표'!$L$2 = 표메인[[#This Row],[연령대]], 1, 0),IF(COUNT(표장르정리[[#This Row],[Racing]]),1,0)),1,0)</f>
        <v>0</v>
      </c>
      <c r="I49" s="3">
        <f>IF(AND(IF('차트 정리 표'!$L$2 = 표메인[[#This Row],[연령대]], 1, 0),IF(COUNT(표장르정리[[#This Row],[Sport]]),1,0)),1,0)</f>
        <v>0</v>
      </c>
      <c r="J49" s="3">
        <f>IF(AND(IF('차트 정리 표'!$L$2 = 표메인[[#This Row],[연령대]], 1, 0),IF(COUNT(표장르정리[[#This Row],[Stealth]]),1,0)),1,0)</f>
        <v>0</v>
      </c>
      <c r="K49" s="3">
        <f>IF(AND(IF('차트 정리 표'!$L$2 = 표메인[[#This Row],[연령대]], 1, 0),IF(COUNT(표장르정리[[#This Row],[Strategy]]),1,0)),1,0)</f>
        <v>0</v>
      </c>
      <c r="L49" s="3">
        <f>IF(AND(IF('차트 정리 표'!$L$2 = 표메인[[#This Row],[연령대]], 1, 0),IF(COUNT(표장르정리[[#This Row],[Puzzle]]),1,0)),1,0)</f>
        <v>0</v>
      </c>
      <c r="M49" s="3">
        <f>IF(AND(IF('차트 정리 표'!$L$2 = 표메인[[#This Row],[연령대]], 1, 0),IF(COUNT(표장르정리[[#This Row],[Board]]),1,0)),1,0)</f>
        <v>0</v>
      </c>
      <c r="N49" s="3">
        <f>IF(AND(IF('차트 정리 표'!$L$2 = 표메인[[#This Row],[연령대]], 1, 0),IF(COUNT(표장르정리[[#This Row],[Arcade]]),1,0)),1,0)</f>
        <v>0</v>
      </c>
      <c r="O49" s="3">
        <f>IF(AND(IF('차트 정리 표'!$L$2 = 표메인[[#This Row],[연령대]], 1, 0),IF(COUNT(표장르정리[[#This Row],[Simulation]]),1,0)),1,0)</f>
        <v>0</v>
      </c>
      <c r="P49" s="34">
        <f>IF(AND(IF('차트 정리 표'!$L$19 = 표메인[[#This Row],[연령대]], 1, 0),IF('차트 정리 표'!$J$20=표메인[[#This Row],[타격감
시각적 효과]],1,0)),1,0)</f>
        <v>0</v>
      </c>
      <c r="Q49" s="34">
        <f>IF(AND(IF('차트 정리 표'!$L$19 = 표메인[[#This Row],[연령대]], 1, 0),IF('차트 정리 표'!$J$21=표메인[[#This Row],[타격감
시각적 효과]],1,0)),1,0)</f>
        <v>0</v>
      </c>
      <c r="R49" s="34">
        <f>IF(AND(IF('차트 정리 표'!$L$19 = 표메인[[#This Row],[연령대]], 1, 0),IF('차트 정리 표'!$J$22=표메인[[#This Row],[타격감
시각적 효과]],1,0)),1,0)</f>
        <v>0</v>
      </c>
      <c r="S49" s="34">
        <f>IF(AND(IF('차트 정리 표'!$L$19 = 표메인[[#This Row],[연령대]], 1, 0),IF('차트 정리 표'!$J$23=표메인[[#This Row],[타격감
시각적 효과]],1,0)),1,0)</f>
        <v>0</v>
      </c>
      <c r="T49" s="34">
        <f>IF(AND(IF('차트 정리 표'!$L$25 = 표메인[[#This Row],[연령대]], 1, 0),IF('차트 정리 표'!$J$26=표메인[게임몰입도
청각적 효과],1,0)),1,0)</f>
        <v>0</v>
      </c>
      <c r="U49" s="34">
        <f>IF(AND(IF('차트 정리 표'!$L$25 = 표메인[[#This Row],[연령대]], 1, 0),IF('차트 정리 표'!$J$27=표메인[게임몰입도
청각적 효과],1,0)),1,0)</f>
        <v>0</v>
      </c>
      <c r="V49" s="34">
        <f>IF(AND(IF('차트 정리 표'!$L$25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표'!$L$2 = 표메인[[#This Row],[연령대]], 1, 0),IF(COUNT(표장르정리[[#This Row],[RPG]]),1,0)), 1, 0)</f>
        <v>0</v>
      </c>
      <c r="B50" s="3">
        <f>IF(AND(IF('차트 정리 표'!$L$2 = 표메인[[#This Row],[연령대]], 1, 0),IF(COUNT(표장르정리[[#This Row],[AOS]]),1,0)),1,0)</f>
        <v>0</v>
      </c>
      <c r="C50" s="3">
        <f>IF(AND(IF('차트 정리 표'!$L$2 = 표메인[[#This Row],[연령대]], 1, 0),IF(COUNT(표장르정리[[#This Row],[FPS]]),1,0)),1,0)</f>
        <v>0</v>
      </c>
      <c r="D50" s="3">
        <f>IF(AND(IF('차트 정리 표'!$L$2 = 표메인[[#This Row],[연령대]], 1, 0),IF(COUNT(표장르정리[[#This Row],[CCG]]),1,0)),1,0)</f>
        <v>0</v>
      </c>
      <c r="E50" s="3">
        <f>IF(AND(IF('차트 정리 표'!$L$2 = 표메인[[#This Row],[연령대]], 1, 0),IF(COUNT(표장르정리[[#This Row],[Roguelike]]),1,0)),1,0)</f>
        <v>0</v>
      </c>
      <c r="F50" s="3">
        <f>IF(AND(IF('차트 정리 표'!$L$2 = 표메인[[#This Row],[연령대]], 1, 0),IF(COUNT(표장르정리[[#This Row],[Soulslike]]),1,0)),1,0)</f>
        <v>0</v>
      </c>
      <c r="G50" s="3">
        <f>IF(AND(IF('차트 정리 표'!$L$2 = 표메인[[#This Row],[연령대]], 1, 0),IF(COUNT(표장르정리[[#This Row],[Rhythm]]),1,0)),1,0)</f>
        <v>0</v>
      </c>
      <c r="H50" s="3">
        <f>IF(AND(IF('차트 정리 표'!$L$2 = 표메인[[#This Row],[연령대]], 1, 0),IF(COUNT(표장르정리[[#This Row],[Racing]]),1,0)),1,0)</f>
        <v>0</v>
      </c>
      <c r="I50" s="3">
        <f>IF(AND(IF('차트 정리 표'!$L$2 = 표메인[[#This Row],[연령대]], 1, 0),IF(COUNT(표장르정리[[#This Row],[Sport]]),1,0)),1,0)</f>
        <v>0</v>
      </c>
      <c r="J50" s="3">
        <f>IF(AND(IF('차트 정리 표'!$L$2 = 표메인[[#This Row],[연령대]], 1, 0),IF(COUNT(표장르정리[[#This Row],[Stealth]]),1,0)),1,0)</f>
        <v>0</v>
      </c>
      <c r="K50" s="3">
        <f>IF(AND(IF('차트 정리 표'!$L$2 = 표메인[[#This Row],[연령대]], 1, 0),IF(COUNT(표장르정리[[#This Row],[Strategy]]),1,0)),1,0)</f>
        <v>0</v>
      </c>
      <c r="L50" s="3">
        <f>IF(AND(IF('차트 정리 표'!$L$2 = 표메인[[#This Row],[연령대]], 1, 0),IF(COUNT(표장르정리[[#This Row],[Puzzle]]),1,0)),1,0)</f>
        <v>0</v>
      </c>
      <c r="M50" s="3">
        <f>IF(AND(IF('차트 정리 표'!$L$2 = 표메인[[#This Row],[연령대]], 1, 0),IF(COUNT(표장르정리[[#This Row],[Board]]),1,0)),1,0)</f>
        <v>0</v>
      </c>
      <c r="N50" s="3">
        <f>IF(AND(IF('차트 정리 표'!$L$2 = 표메인[[#This Row],[연령대]], 1, 0),IF(COUNT(표장르정리[[#This Row],[Arcade]]),1,0)),1,0)</f>
        <v>0</v>
      </c>
      <c r="O50" s="3">
        <f>IF(AND(IF('차트 정리 표'!$L$2 = 표메인[[#This Row],[연령대]], 1, 0),IF(COUNT(표장르정리[[#This Row],[Simulation]]),1,0)),1,0)</f>
        <v>0</v>
      </c>
      <c r="P50" s="34">
        <f>IF(AND(IF('차트 정리 표'!$L$19 = 표메인[[#This Row],[연령대]], 1, 0),IF('차트 정리 표'!$J$20=표메인[[#This Row],[타격감
시각적 효과]],1,0)),1,0)</f>
        <v>0</v>
      </c>
      <c r="Q50" s="34">
        <f>IF(AND(IF('차트 정리 표'!$L$19 = 표메인[[#This Row],[연령대]], 1, 0),IF('차트 정리 표'!$J$21=표메인[[#This Row],[타격감
시각적 효과]],1,0)),1,0)</f>
        <v>0</v>
      </c>
      <c r="R50" s="34">
        <f>IF(AND(IF('차트 정리 표'!$L$19 = 표메인[[#This Row],[연령대]], 1, 0),IF('차트 정리 표'!$J$22=표메인[[#This Row],[타격감
시각적 효과]],1,0)),1,0)</f>
        <v>0</v>
      </c>
      <c r="S50" s="34">
        <f>IF(AND(IF('차트 정리 표'!$L$19 = 표메인[[#This Row],[연령대]], 1, 0),IF('차트 정리 표'!$J$23=표메인[[#This Row],[타격감
시각적 효과]],1,0)),1,0)</f>
        <v>0</v>
      </c>
      <c r="T50" s="34">
        <f>IF(AND(IF('차트 정리 표'!$L$25 = 표메인[[#This Row],[연령대]], 1, 0),IF('차트 정리 표'!$J$26=표메인[게임몰입도
청각적 효과],1,0)),1,0)</f>
        <v>0</v>
      </c>
      <c r="U50" s="34">
        <f>IF(AND(IF('차트 정리 표'!$L$25 = 표메인[[#This Row],[연령대]], 1, 0),IF('차트 정리 표'!$J$27=표메인[게임몰입도
청각적 효과],1,0)),1,0)</f>
        <v>0</v>
      </c>
      <c r="V50" s="34">
        <f>IF(AND(IF('차트 정리 표'!$L$25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표'!$L$2 = 표메인[[#This Row],[연령대]], 1, 0),IF(COUNT(표장르정리[[#This Row],[RPG]]),1,0)), 1, 0)</f>
        <v>0</v>
      </c>
      <c r="B51" s="3">
        <f>IF(AND(IF('차트 정리 표'!$L$2 = 표메인[[#This Row],[연령대]], 1, 0),IF(COUNT(표장르정리[[#This Row],[AOS]]),1,0)),1,0)</f>
        <v>0</v>
      </c>
      <c r="C51" s="3">
        <f>IF(AND(IF('차트 정리 표'!$L$2 = 표메인[[#This Row],[연령대]], 1, 0),IF(COUNT(표장르정리[[#This Row],[FPS]]),1,0)),1,0)</f>
        <v>0</v>
      </c>
      <c r="D51" s="3">
        <f>IF(AND(IF('차트 정리 표'!$L$2 = 표메인[[#This Row],[연령대]], 1, 0),IF(COUNT(표장르정리[[#This Row],[CCG]]),1,0)),1,0)</f>
        <v>0</v>
      </c>
      <c r="E51" s="3">
        <f>IF(AND(IF('차트 정리 표'!$L$2 = 표메인[[#This Row],[연령대]], 1, 0),IF(COUNT(표장르정리[[#This Row],[Roguelike]]),1,0)),1,0)</f>
        <v>0</v>
      </c>
      <c r="F51" s="3">
        <f>IF(AND(IF('차트 정리 표'!$L$2 = 표메인[[#This Row],[연령대]], 1, 0),IF(COUNT(표장르정리[[#This Row],[Soulslike]]),1,0)),1,0)</f>
        <v>0</v>
      </c>
      <c r="G51" s="3">
        <f>IF(AND(IF('차트 정리 표'!$L$2 = 표메인[[#This Row],[연령대]], 1, 0),IF(COUNT(표장르정리[[#This Row],[Rhythm]]),1,0)),1,0)</f>
        <v>0</v>
      </c>
      <c r="H51" s="3">
        <f>IF(AND(IF('차트 정리 표'!$L$2 = 표메인[[#This Row],[연령대]], 1, 0),IF(COUNT(표장르정리[[#This Row],[Racing]]),1,0)),1,0)</f>
        <v>0</v>
      </c>
      <c r="I51" s="3">
        <f>IF(AND(IF('차트 정리 표'!$L$2 = 표메인[[#This Row],[연령대]], 1, 0),IF(COUNT(표장르정리[[#This Row],[Sport]]),1,0)),1,0)</f>
        <v>0</v>
      </c>
      <c r="J51" s="3">
        <f>IF(AND(IF('차트 정리 표'!$L$2 = 표메인[[#This Row],[연령대]], 1, 0),IF(COUNT(표장르정리[[#This Row],[Stealth]]),1,0)),1,0)</f>
        <v>0</v>
      </c>
      <c r="K51" s="3">
        <f>IF(AND(IF('차트 정리 표'!$L$2 = 표메인[[#This Row],[연령대]], 1, 0),IF(COUNT(표장르정리[[#This Row],[Strategy]]),1,0)),1,0)</f>
        <v>0</v>
      </c>
      <c r="L51" s="3">
        <f>IF(AND(IF('차트 정리 표'!$L$2 = 표메인[[#This Row],[연령대]], 1, 0),IF(COUNT(표장르정리[[#This Row],[Puzzle]]),1,0)),1,0)</f>
        <v>0</v>
      </c>
      <c r="M51" s="3">
        <f>IF(AND(IF('차트 정리 표'!$L$2 = 표메인[[#This Row],[연령대]], 1, 0),IF(COUNT(표장르정리[[#This Row],[Board]]),1,0)),1,0)</f>
        <v>0</v>
      </c>
      <c r="N51" s="3">
        <f>IF(AND(IF('차트 정리 표'!$L$2 = 표메인[[#This Row],[연령대]], 1, 0),IF(COUNT(표장르정리[[#This Row],[Arcade]]),1,0)),1,0)</f>
        <v>0</v>
      </c>
      <c r="O51" s="3">
        <f>IF(AND(IF('차트 정리 표'!$L$2 = 표메인[[#This Row],[연령대]], 1, 0),IF(COUNT(표장르정리[[#This Row],[Simulation]]),1,0)),1,0)</f>
        <v>0</v>
      </c>
      <c r="P51" s="34">
        <f>IF(AND(IF('차트 정리 표'!$L$19 = 표메인[[#This Row],[연령대]], 1, 0),IF('차트 정리 표'!$J$20=표메인[[#This Row],[타격감
시각적 효과]],1,0)),1,0)</f>
        <v>0</v>
      </c>
      <c r="Q51" s="34">
        <f>IF(AND(IF('차트 정리 표'!$L$19 = 표메인[[#This Row],[연령대]], 1, 0),IF('차트 정리 표'!$J$21=표메인[[#This Row],[타격감
시각적 효과]],1,0)),1,0)</f>
        <v>0</v>
      </c>
      <c r="R51" s="34">
        <f>IF(AND(IF('차트 정리 표'!$L$19 = 표메인[[#This Row],[연령대]], 1, 0),IF('차트 정리 표'!$J$22=표메인[[#This Row],[타격감
시각적 효과]],1,0)),1,0)</f>
        <v>0</v>
      </c>
      <c r="S51" s="34">
        <f>IF(AND(IF('차트 정리 표'!$L$19 = 표메인[[#This Row],[연령대]], 1, 0),IF('차트 정리 표'!$J$23=표메인[[#This Row],[타격감
시각적 효과]],1,0)),1,0)</f>
        <v>0</v>
      </c>
      <c r="T51" s="34">
        <f>IF(AND(IF('차트 정리 표'!$L$25 = 표메인[[#This Row],[연령대]], 1, 0),IF('차트 정리 표'!$J$26=표메인[게임몰입도
청각적 효과],1,0)),1,0)</f>
        <v>0</v>
      </c>
      <c r="U51" s="34">
        <f>IF(AND(IF('차트 정리 표'!$L$25 = 표메인[[#This Row],[연령대]], 1, 0),IF('차트 정리 표'!$J$27=표메인[게임몰입도
청각적 효과],1,0)),1,0)</f>
        <v>0</v>
      </c>
      <c r="V51" s="34">
        <f>IF(AND(IF('차트 정리 표'!$L$25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표'!$L$2 = 표메인[[#This Row],[연령대]], 1, 0),IF(COUNT(표장르정리[[#This Row],[RPG]]),1,0)), 1, 0)</f>
        <v>0</v>
      </c>
      <c r="B52" s="3">
        <f>IF(AND(IF('차트 정리 표'!$L$2 = 표메인[[#This Row],[연령대]], 1, 0),IF(COUNT(표장르정리[[#This Row],[AOS]]),1,0)),1,0)</f>
        <v>0</v>
      </c>
      <c r="C52" s="3">
        <f>IF(AND(IF('차트 정리 표'!$L$2 = 표메인[[#This Row],[연령대]], 1, 0),IF(COUNT(표장르정리[[#This Row],[FPS]]),1,0)),1,0)</f>
        <v>0</v>
      </c>
      <c r="D52" s="3">
        <f>IF(AND(IF('차트 정리 표'!$L$2 = 표메인[[#This Row],[연령대]], 1, 0),IF(COUNT(표장르정리[[#This Row],[CCG]]),1,0)),1,0)</f>
        <v>0</v>
      </c>
      <c r="E52" s="3">
        <f>IF(AND(IF('차트 정리 표'!$L$2 = 표메인[[#This Row],[연령대]], 1, 0),IF(COUNT(표장르정리[[#This Row],[Roguelike]]),1,0)),1,0)</f>
        <v>0</v>
      </c>
      <c r="F52" s="3">
        <f>IF(AND(IF('차트 정리 표'!$L$2 = 표메인[[#This Row],[연령대]], 1, 0),IF(COUNT(표장르정리[[#This Row],[Soulslike]]),1,0)),1,0)</f>
        <v>0</v>
      </c>
      <c r="G52" s="3">
        <f>IF(AND(IF('차트 정리 표'!$L$2 = 표메인[[#This Row],[연령대]], 1, 0),IF(COUNT(표장르정리[[#This Row],[Rhythm]]),1,0)),1,0)</f>
        <v>0</v>
      </c>
      <c r="H52" s="3">
        <f>IF(AND(IF('차트 정리 표'!$L$2 = 표메인[[#This Row],[연령대]], 1, 0),IF(COUNT(표장르정리[[#This Row],[Racing]]),1,0)),1,0)</f>
        <v>0</v>
      </c>
      <c r="I52" s="3">
        <f>IF(AND(IF('차트 정리 표'!$L$2 = 표메인[[#This Row],[연령대]], 1, 0),IF(COUNT(표장르정리[[#This Row],[Sport]]),1,0)),1,0)</f>
        <v>0</v>
      </c>
      <c r="J52" s="3">
        <f>IF(AND(IF('차트 정리 표'!$L$2 = 표메인[[#This Row],[연령대]], 1, 0),IF(COUNT(표장르정리[[#This Row],[Stealth]]),1,0)),1,0)</f>
        <v>0</v>
      </c>
      <c r="K52" s="3">
        <f>IF(AND(IF('차트 정리 표'!$L$2 = 표메인[[#This Row],[연령대]], 1, 0),IF(COUNT(표장르정리[[#This Row],[Strategy]]),1,0)),1,0)</f>
        <v>0</v>
      </c>
      <c r="L52" s="3">
        <f>IF(AND(IF('차트 정리 표'!$L$2 = 표메인[[#This Row],[연령대]], 1, 0),IF(COUNT(표장르정리[[#This Row],[Puzzle]]),1,0)),1,0)</f>
        <v>0</v>
      </c>
      <c r="M52" s="3">
        <f>IF(AND(IF('차트 정리 표'!$L$2 = 표메인[[#This Row],[연령대]], 1, 0),IF(COUNT(표장르정리[[#This Row],[Board]]),1,0)),1,0)</f>
        <v>0</v>
      </c>
      <c r="N52" s="3">
        <f>IF(AND(IF('차트 정리 표'!$L$2 = 표메인[[#This Row],[연령대]], 1, 0),IF(COUNT(표장르정리[[#This Row],[Arcade]]),1,0)),1,0)</f>
        <v>0</v>
      </c>
      <c r="O52" s="3">
        <f>IF(AND(IF('차트 정리 표'!$L$2 = 표메인[[#This Row],[연령대]], 1, 0),IF(COUNT(표장르정리[[#This Row],[Simulation]]),1,0)),1,0)</f>
        <v>0</v>
      </c>
      <c r="P52" s="34">
        <f>IF(AND(IF('차트 정리 표'!$L$19 = 표메인[[#This Row],[연령대]], 1, 0),IF('차트 정리 표'!$J$20=표메인[[#This Row],[타격감
시각적 효과]],1,0)),1,0)</f>
        <v>0</v>
      </c>
      <c r="Q52" s="34">
        <f>IF(AND(IF('차트 정리 표'!$L$19 = 표메인[[#This Row],[연령대]], 1, 0),IF('차트 정리 표'!$J$21=표메인[[#This Row],[타격감
시각적 효과]],1,0)),1,0)</f>
        <v>0</v>
      </c>
      <c r="R52" s="34">
        <f>IF(AND(IF('차트 정리 표'!$L$19 = 표메인[[#This Row],[연령대]], 1, 0),IF('차트 정리 표'!$J$22=표메인[[#This Row],[타격감
시각적 효과]],1,0)),1,0)</f>
        <v>0</v>
      </c>
      <c r="S52" s="34">
        <f>IF(AND(IF('차트 정리 표'!$L$19 = 표메인[[#This Row],[연령대]], 1, 0),IF('차트 정리 표'!$J$23=표메인[[#This Row],[타격감
시각적 효과]],1,0)),1,0)</f>
        <v>0</v>
      </c>
      <c r="T52" s="34">
        <f>IF(AND(IF('차트 정리 표'!$L$25 = 표메인[[#This Row],[연령대]], 1, 0),IF('차트 정리 표'!$J$26=표메인[게임몰입도
청각적 효과],1,0)),1,0)</f>
        <v>0</v>
      </c>
      <c r="U52" s="34">
        <f>IF(AND(IF('차트 정리 표'!$L$25 = 표메인[[#This Row],[연령대]], 1, 0),IF('차트 정리 표'!$J$27=표메인[게임몰입도
청각적 효과],1,0)),1,0)</f>
        <v>0</v>
      </c>
      <c r="V52" s="34">
        <f>IF(AND(IF('차트 정리 표'!$L$25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표'!$L$2 = 표메인[[#This Row],[연령대]], 1, 0),IF(COUNT(표장르정리[[#This Row],[RPG]]),1,0)), 1, 0)</f>
        <v>0</v>
      </c>
      <c r="B53" s="3">
        <f>IF(AND(IF('차트 정리 표'!$L$2 = 표메인[[#This Row],[연령대]], 1, 0),IF(COUNT(표장르정리[[#This Row],[AOS]]),1,0)),1,0)</f>
        <v>0</v>
      </c>
      <c r="C53" s="3">
        <f>IF(AND(IF('차트 정리 표'!$L$2 = 표메인[[#This Row],[연령대]], 1, 0),IF(COUNT(표장르정리[[#This Row],[FPS]]),1,0)),1,0)</f>
        <v>0</v>
      </c>
      <c r="D53" s="3">
        <f>IF(AND(IF('차트 정리 표'!$L$2 = 표메인[[#This Row],[연령대]], 1, 0),IF(COUNT(표장르정리[[#This Row],[CCG]]),1,0)),1,0)</f>
        <v>0</v>
      </c>
      <c r="E53" s="3">
        <f>IF(AND(IF('차트 정리 표'!$L$2 = 표메인[[#This Row],[연령대]], 1, 0),IF(COUNT(표장르정리[[#This Row],[Roguelike]]),1,0)),1,0)</f>
        <v>0</v>
      </c>
      <c r="F53" s="3">
        <f>IF(AND(IF('차트 정리 표'!$L$2 = 표메인[[#This Row],[연령대]], 1, 0),IF(COUNT(표장르정리[[#This Row],[Soulslike]]),1,0)),1,0)</f>
        <v>0</v>
      </c>
      <c r="G53" s="3">
        <f>IF(AND(IF('차트 정리 표'!$L$2 = 표메인[[#This Row],[연령대]], 1, 0),IF(COUNT(표장르정리[[#This Row],[Rhythm]]),1,0)),1,0)</f>
        <v>0</v>
      </c>
      <c r="H53" s="3">
        <f>IF(AND(IF('차트 정리 표'!$L$2 = 표메인[[#This Row],[연령대]], 1, 0),IF(COUNT(표장르정리[[#This Row],[Racing]]),1,0)),1,0)</f>
        <v>0</v>
      </c>
      <c r="I53" s="3">
        <f>IF(AND(IF('차트 정리 표'!$L$2 = 표메인[[#This Row],[연령대]], 1, 0),IF(COUNT(표장르정리[[#This Row],[Sport]]),1,0)),1,0)</f>
        <v>0</v>
      </c>
      <c r="J53" s="3">
        <f>IF(AND(IF('차트 정리 표'!$L$2 = 표메인[[#This Row],[연령대]], 1, 0),IF(COUNT(표장르정리[[#This Row],[Stealth]]),1,0)),1,0)</f>
        <v>0</v>
      </c>
      <c r="K53" s="3">
        <f>IF(AND(IF('차트 정리 표'!$L$2 = 표메인[[#This Row],[연령대]], 1, 0),IF(COUNT(표장르정리[[#This Row],[Strategy]]),1,0)),1,0)</f>
        <v>0</v>
      </c>
      <c r="L53" s="3">
        <f>IF(AND(IF('차트 정리 표'!$L$2 = 표메인[[#This Row],[연령대]], 1, 0),IF(COUNT(표장르정리[[#This Row],[Puzzle]]),1,0)),1,0)</f>
        <v>0</v>
      </c>
      <c r="M53" s="3">
        <f>IF(AND(IF('차트 정리 표'!$L$2 = 표메인[[#This Row],[연령대]], 1, 0),IF(COUNT(표장르정리[[#This Row],[Board]]),1,0)),1,0)</f>
        <v>0</v>
      </c>
      <c r="N53" s="3">
        <f>IF(AND(IF('차트 정리 표'!$L$2 = 표메인[[#This Row],[연령대]], 1, 0),IF(COUNT(표장르정리[[#This Row],[Arcade]]),1,0)),1,0)</f>
        <v>0</v>
      </c>
      <c r="O53" s="3">
        <f>IF(AND(IF('차트 정리 표'!$L$2 = 표메인[[#This Row],[연령대]], 1, 0),IF(COUNT(표장르정리[[#This Row],[Simulation]]),1,0)),1,0)</f>
        <v>0</v>
      </c>
      <c r="P53" s="34">
        <f>IF(AND(IF('차트 정리 표'!$L$19 = 표메인[[#This Row],[연령대]], 1, 0),IF('차트 정리 표'!$J$20=표메인[[#This Row],[타격감
시각적 효과]],1,0)),1,0)</f>
        <v>0</v>
      </c>
      <c r="Q53" s="34">
        <f>IF(AND(IF('차트 정리 표'!$L$19 = 표메인[[#This Row],[연령대]], 1, 0),IF('차트 정리 표'!$J$21=표메인[[#This Row],[타격감
시각적 효과]],1,0)),1,0)</f>
        <v>0</v>
      </c>
      <c r="R53" s="34">
        <f>IF(AND(IF('차트 정리 표'!$L$19 = 표메인[[#This Row],[연령대]], 1, 0),IF('차트 정리 표'!$J$22=표메인[[#This Row],[타격감
시각적 효과]],1,0)),1,0)</f>
        <v>0</v>
      </c>
      <c r="S53" s="34">
        <f>IF(AND(IF('차트 정리 표'!$L$19 = 표메인[[#This Row],[연령대]], 1, 0),IF('차트 정리 표'!$J$23=표메인[[#This Row],[타격감
시각적 효과]],1,0)),1,0)</f>
        <v>0</v>
      </c>
      <c r="T53" s="34">
        <f>IF(AND(IF('차트 정리 표'!$L$25 = 표메인[[#This Row],[연령대]], 1, 0),IF('차트 정리 표'!$J$26=표메인[게임몰입도
청각적 효과],1,0)),1,0)</f>
        <v>0</v>
      </c>
      <c r="U53" s="34">
        <f>IF(AND(IF('차트 정리 표'!$L$25 = 표메인[[#This Row],[연령대]], 1, 0),IF('차트 정리 표'!$J$27=표메인[게임몰입도
청각적 효과],1,0)),1,0)</f>
        <v>0</v>
      </c>
      <c r="V53" s="34">
        <f>IF(AND(IF('차트 정리 표'!$L$25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표'!$L$2 = 표메인[[#This Row],[연령대]], 1, 0),IF(COUNT(표장르정리[[#This Row],[RPG]]),1,0)), 1, 0)</f>
        <v>0</v>
      </c>
      <c r="B54" s="3">
        <f>IF(AND(IF('차트 정리 표'!$L$2 = 표메인[[#This Row],[연령대]], 1, 0),IF(COUNT(표장르정리[[#This Row],[AOS]]),1,0)),1,0)</f>
        <v>0</v>
      </c>
      <c r="C54" s="3">
        <f>IF(AND(IF('차트 정리 표'!$L$2 = 표메인[[#This Row],[연령대]], 1, 0),IF(COUNT(표장르정리[[#This Row],[FPS]]),1,0)),1,0)</f>
        <v>0</v>
      </c>
      <c r="D54" s="3">
        <f>IF(AND(IF('차트 정리 표'!$L$2 = 표메인[[#This Row],[연령대]], 1, 0),IF(COUNT(표장르정리[[#This Row],[CCG]]),1,0)),1,0)</f>
        <v>0</v>
      </c>
      <c r="E54" s="3">
        <f>IF(AND(IF('차트 정리 표'!$L$2 = 표메인[[#This Row],[연령대]], 1, 0),IF(COUNT(표장르정리[[#This Row],[Roguelike]]),1,0)),1,0)</f>
        <v>0</v>
      </c>
      <c r="F54" s="3">
        <f>IF(AND(IF('차트 정리 표'!$L$2 = 표메인[[#This Row],[연령대]], 1, 0),IF(COUNT(표장르정리[[#This Row],[Soulslike]]),1,0)),1,0)</f>
        <v>0</v>
      </c>
      <c r="G54" s="3">
        <f>IF(AND(IF('차트 정리 표'!$L$2 = 표메인[[#This Row],[연령대]], 1, 0),IF(COUNT(표장르정리[[#This Row],[Rhythm]]),1,0)),1,0)</f>
        <v>0</v>
      </c>
      <c r="H54" s="3">
        <f>IF(AND(IF('차트 정리 표'!$L$2 = 표메인[[#This Row],[연령대]], 1, 0),IF(COUNT(표장르정리[[#This Row],[Racing]]),1,0)),1,0)</f>
        <v>0</v>
      </c>
      <c r="I54" s="3">
        <f>IF(AND(IF('차트 정리 표'!$L$2 = 표메인[[#This Row],[연령대]], 1, 0),IF(COUNT(표장르정리[[#This Row],[Sport]]),1,0)),1,0)</f>
        <v>0</v>
      </c>
      <c r="J54" s="3">
        <f>IF(AND(IF('차트 정리 표'!$L$2 = 표메인[[#This Row],[연령대]], 1, 0),IF(COUNT(표장르정리[[#This Row],[Stealth]]),1,0)),1,0)</f>
        <v>0</v>
      </c>
      <c r="K54" s="3">
        <f>IF(AND(IF('차트 정리 표'!$L$2 = 표메인[[#This Row],[연령대]], 1, 0),IF(COUNT(표장르정리[[#This Row],[Strategy]]),1,0)),1,0)</f>
        <v>0</v>
      </c>
      <c r="L54" s="3">
        <f>IF(AND(IF('차트 정리 표'!$L$2 = 표메인[[#This Row],[연령대]], 1, 0),IF(COUNT(표장르정리[[#This Row],[Puzzle]]),1,0)),1,0)</f>
        <v>0</v>
      </c>
      <c r="M54" s="3">
        <f>IF(AND(IF('차트 정리 표'!$L$2 = 표메인[[#This Row],[연령대]], 1, 0),IF(COUNT(표장르정리[[#This Row],[Board]]),1,0)),1,0)</f>
        <v>0</v>
      </c>
      <c r="N54" s="3">
        <f>IF(AND(IF('차트 정리 표'!$L$2 = 표메인[[#This Row],[연령대]], 1, 0),IF(COUNT(표장르정리[[#This Row],[Arcade]]),1,0)),1,0)</f>
        <v>0</v>
      </c>
      <c r="O54" s="3">
        <f>IF(AND(IF('차트 정리 표'!$L$2 = 표메인[[#This Row],[연령대]], 1, 0),IF(COUNT(표장르정리[[#This Row],[Simulation]]),1,0)),1,0)</f>
        <v>0</v>
      </c>
      <c r="P54" s="34">
        <f>IF(AND(IF('차트 정리 표'!$L$19 = 표메인[[#This Row],[연령대]], 1, 0),IF('차트 정리 표'!$J$20=표메인[[#This Row],[타격감
시각적 효과]],1,0)),1,0)</f>
        <v>0</v>
      </c>
      <c r="Q54" s="34">
        <f>IF(AND(IF('차트 정리 표'!$L$19 = 표메인[[#This Row],[연령대]], 1, 0),IF('차트 정리 표'!$J$21=표메인[[#This Row],[타격감
시각적 효과]],1,0)),1,0)</f>
        <v>0</v>
      </c>
      <c r="R54" s="34">
        <f>IF(AND(IF('차트 정리 표'!$L$19 = 표메인[[#This Row],[연령대]], 1, 0),IF('차트 정리 표'!$J$22=표메인[[#This Row],[타격감
시각적 효과]],1,0)),1,0)</f>
        <v>0</v>
      </c>
      <c r="S54" s="34">
        <f>IF(AND(IF('차트 정리 표'!$L$19 = 표메인[[#This Row],[연령대]], 1, 0),IF('차트 정리 표'!$J$23=표메인[[#This Row],[타격감
시각적 효과]],1,0)),1,0)</f>
        <v>0</v>
      </c>
      <c r="T54" s="34">
        <f>IF(AND(IF('차트 정리 표'!$L$25 = 표메인[[#This Row],[연령대]], 1, 0),IF('차트 정리 표'!$J$26=표메인[게임몰입도
청각적 효과],1,0)),1,0)</f>
        <v>0</v>
      </c>
      <c r="U54" s="34">
        <f>IF(AND(IF('차트 정리 표'!$L$25 = 표메인[[#This Row],[연령대]], 1, 0),IF('차트 정리 표'!$J$27=표메인[게임몰입도
청각적 효과],1,0)),1,0)</f>
        <v>0</v>
      </c>
      <c r="V54" s="34">
        <f>IF(AND(IF('차트 정리 표'!$L$25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표'!$L$2 = 표메인[[#This Row],[연령대]], 1, 0),IF(COUNT(표장르정리[[#This Row],[RPG]]),1,0)), 1, 0)</f>
        <v>0</v>
      </c>
      <c r="B55" s="3">
        <f>IF(AND(IF('차트 정리 표'!$L$2 = 표메인[[#This Row],[연령대]], 1, 0),IF(COUNT(표장르정리[[#This Row],[AOS]]),1,0)),1,0)</f>
        <v>0</v>
      </c>
      <c r="C55" s="3">
        <f>IF(AND(IF('차트 정리 표'!$L$2 = 표메인[[#This Row],[연령대]], 1, 0),IF(COUNT(표장르정리[[#This Row],[FPS]]),1,0)),1,0)</f>
        <v>0</v>
      </c>
      <c r="D55" s="3">
        <f>IF(AND(IF('차트 정리 표'!$L$2 = 표메인[[#This Row],[연령대]], 1, 0),IF(COUNT(표장르정리[[#This Row],[CCG]]),1,0)),1,0)</f>
        <v>0</v>
      </c>
      <c r="E55" s="3">
        <f>IF(AND(IF('차트 정리 표'!$L$2 = 표메인[[#This Row],[연령대]], 1, 0),IF(COUNT(표장르정리[[#This Row],[Roguelike]]),1,0)),1,0)</f>
        <v>0</v>
      </c>
      <c r="F55" s="3">
        <f>IF(AND(IF('차트 정리 표'!$L$2 = 표메인[[#This Row],[연령대]], 1, 0),IF(COUNT(표장르정리[[#This Row],[Soulslike]]),1,0)),1,0)</f>
        <v>0</v>
      </c>
      <c r="G55" s="3">
        <f>IF(AND(IF('차트 정리 표'!$L$2 = 표메인[[#This Row],[연령대]], 1, 0),IF(COUNT(표장르정리[[#This Row],[Rhythm]]),1,0)),1,0)</f>
        <v>0</v>
      </c>
      <c r="H55" s="3">
        <f>IF(AND(IF('차트 정리 표'!$L$2 = 표메인[[#This Row],[연령대]], 1, 0),IF(COUNT(표장르정리[[#This Row],[Racing]]),1,0)),1,0)</f>
        <v>0</v>
      </c>
      <c r="I55" s="3">
        <f>IF(AND(IF('차트 정리 표'!$L$2 = 표메인[[#This Row],[연령대]], 1, 0),IF(COUNT(표장르정리[[#This Row],[Sport]]),1,0)),1,0)</f>
        <v>0</v>
      </c>
      <c r="J55" s="3">
        <f>IF(AND(IF('차트 정리 표'!$L$2 = 표메인[[#This Row],[연령대]], 1, 0),IF(COUNT(표장르정리[[#This Row],[Stealth]]),1,0)),1,0)</f>
        <v>0</v>
      </c>
      <c r="K55" s="3">
        <f>IF(AND(IF('차트 정리 표'!$L$2 = 표메인[[#This Row],[연령대]], 1, 0),IF(COUNT(표장르정리[[#This Row],[Strategy]]),1,0)),1,0)</f>
        <v>0</v>
      </c>
      <c r="L55" s="3">
        <f>IF(AND(IF('차트 정리 표'!$L$2 = 표메인[[#This Row],[연령대]], 1, 0),IF(COUNT(표장르정리[[#This Row],[Puzzle]]),1,0)),1,0)</f>
        <v>0</v>
      </c>
      <c r="M55" s="3">
        <f>IF(AND(IF('차트 정리 표'!$L$2 = 표메인[[#This Row],[연령대]], 1, 0),IF(COUNT(표장르정리[[#This Row],[Board]]),1,0)),1,0)</f>
        <v>0</v>
      </c>
      <c r="N55" s="3">
        <f>IF(AND(IF('차트 정리 표'!$L$2 = 표메인[[#This Row],[연령대]], 1, 0),IF(COUNT(표장르정리[[#This Row],[Arcade]]),1,0)),1,0)</f>
        <v>0</v>
      </c>
      <c r="O55" s="3">
        <f>IF(AND(IF('차트 정리 표'!$L$2 = 표메인[[#This Row],[연령대]], 1, 0),IF(COUNT(표장르정리[[#This Row],[Simulation]]),1,0)),1,0)</f>
        <v>0</v>
      </c>
      <c r="P55" s="34">
        <f>IF(AND(IF('차트 정리 표'!$L$19 = 표메인[[#This Row],[연령대]], 1, 0),IF('차트 정리 표'!$J$20=표메인[[#This Row],[타격감
시각적 효과]],1,0)),1,0)</f>
        <v>0</v>
      </c>
      <c r="Q55" s="34">
        <f>IF(AND(IF('차트 정리 표'!$L$19 = 표메인[[#This Row],[연령대]], 1, 0),IF('차트 정리 표'!$J$21=표메인[[#This Row],[타격감
시각적 효과]],1,0)),1,0)</f>
        <v>0</v>
      </c>
      <c r="R55" s="34">
        <f>IF(AND(IF('차트 정리 표'!$L$19 = 표메인[[#This Row],[연령대]], 1, 0),IF('차트 정리 표'!$J$22=표메인[[#This Row],[타격감
시각적 효과]],1,0)),1,0)</f>
        <v>0</v>
      </c>
      <c r="S55" s="34">
        <f>IF(AND(IF('차트 정리 표'!$L$19 = 표메인[[#This Row],[연령대]], 1, 0),IF('차트 정리 표'!$J$23=표메인[[#This Row],[타격감
시각적 효과]],1,0)),1,0)</f>
        <v>0</v>
      </c>
      <c r="T55" s="34">
        <f>IF(AND(IF('차트 정리 표'!$L$25 = 표메인[[#This Row],[연령대]], 1, 0),IF('차트 정리 표'!$J$26=표메인[게임몰입도
청각적 효과],1,0)),1,0)</f>
        <v>0</v>
      </c>
      <c r="U55" s="34">
        <f>IF(AND(IF('차트 정리 표'!$L$25 = 표메인[[#This Row],[연령대]], 1, 0),IF('차트 정리 표'!$J$27=표메인[게임몰입도
청각적 효과],1,0)),1,0)</f>
        <v>0</v>
      </c>
      <c r="V55" s="34">
        <f>IF(AND(IF('차트 정리 표'!$L$25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표'!$L$2 = 표메인[[#This Row],[연령대]], 1, 0),IF(COUNT(표장르정리[[#This Row],[RPG]]),1,0)), 1, 0)</f>
        <v>0</v>
      </c>
      <c r="B56" s="3">
        <f>IF(AND(IF('차트 정리 표'!$L$2 = 표메인[[#This Row],[연령대]], 1, 0),IF(COUNT(표장르정리[[#This Row],[AOS]]),1,0)),1,0)</f>
        <v>0</v>
      </c>
      <c r="C56" s="3">
        <f>IF(AND(IF('차트 정리 표'!$L$2 = 표메인[[#This Row],[연령대]], 1, 0),IF(COUNT(표장르정리[[#This Row],[FPS]]),1,0)),1,0)</f>
        <v>0</v>
      </c>
      <c r="D56" s="3">
        <f>IF(AND(IF('차트 정리 표'!$L$2 = 표메인[[#This Row],[연령대]], 1, 0),IF(COUNT(표장르정리[[#This Row],[CCG]]),1,0)),1,0)</f>
        <v>0</v>
      </c>
      <c r="E56" s="3">
        <f>IF(AND(IF('차트 정리 표'!$L$2 = 표메인[[#This Row],[연령대]], 1, 0),IF(COUNT(표장르정리[[#This Row],[Roguelike]]),1,0)),1,0)</f>
        <v>0</v>
      </c>
      <c r="F56" s="3">
        <f>IF(AND(IF('차트 정리 표'!$L$2 = 표메인[[#This Row],[연령대]], 1, 0),IF(COUNT(표장르정리[[#This Row],[Soulslike]]),1,0)),1,0)</f>
        <v>0</v>
      </c>
      <c r="G56" s="3">
        <f>IF(AND(IF('차트 정리 표'!$L$2 = 표메인[[#This Row],[연령대]], 1, 0),IF(COUNT(표장르정리[[#This Row],[Rhythm]]),1,0)),1,0)</f>
        <v>0</v>
      </c>
      <c r="H56" s="3">
        <f>IF(AND(IF('차트 정리 표'!$L$2 = 표메인[[#This Row],[연령대]], 1, 0),IF(COUNT(표장르정리[[#This Row],[Racing]]),1,0)),1,0)</f>
        <v>0</v>
      </c>
      <c r="I56" s="3">
        <f>IF(AND(IF('차트 정리 표'!$L$2 = 표메인[[#This Row],[연령대]], 1, 0),IF(COUNT(표장르정리[[#This Row],[Sport]]),1,0)),1,0)</f>
        <v>0</v>
      </c>
      <c r="J56" s="3">
        <f>IF(AND(IF('차트 정리 표'!$L$2 = 표메인[[#This Row],[연령대]], 1, 0),IF(COUNT(표장르정리[[#This Row],[Stealth]]),1,0)),1,0)</f>
        <v>0</v>
      </c>
      <c r="K56" s="3">
        <f>IF(AND(IF('차트 정리 표'!$L$2 = 표메인[[#This Row],[연령대]], 1, 0),IF(COUNT(표장르정리[[#This Row],[Strategy]]),1,0)),1,0)</f>
        <v>0</v>
      </c>
      <c r="L56" s="3">
        <f>IF(AND(IF('차트 정리 표'!$L$2 = 표메인[[#This Row],[연령대]], 1, 0),IF(COUNT(표장르정리[[#This Row],[Puzzle]]),1,0)),1,0)</f>
        <v>0</v>
      </c>
      <c r="M56" s="3">
        <f>IF(AND(IF('차트 정리 표'!$L$2 = 표메인[[#This Row],[연령대]], 1, 0),IF(COUNT(표장르정리[[#This Row],[Board]]),1,0)),1,0)</f>
        <v>0</v>
      </c>
      <c r="N56" s="3">
        <f>IF(AND(IF('차트 정리 표'!$L$2 = 표메인[[#This Row],[연령대]], 1, 0),IF(COUNT(표장르정리[[#This Row],[Arcade]]),1,0)),1,0)</f>
        <v>0</v>
      </c>
      <c r="O56" s="3">
        <f>IF(AND(IF('차트 정리 표'!$L$2 = 표메인[[#This Row],[연령대]], 1, 0),IF(COUNT(표장르정리[[#This Row],[Simulation]]),1,0)),1,0)</f>
        <v>0</v>
      </c>
      <c r="P56" s="34">
        <f>IF(AND(IF('차트 정리 표'!$L$19 = 표메인[[#This Row],[연령대]], 1, 0),IF('차트 정리 표'!$J$20=표메인[[#This Row],[타격감
시각적 효과]],1,0)),1,0)</f>
        <v>0</v>
      </c>
      <c r="Q56" s="34">
        <f>IF(AND(IF('차트 정리 표'!$L$19 = 표메인[[#This Row],[연령대]], 1, 0),IF('차트 정리 표'!$J$21=표메인[[#This Row],[타격감
시각적 효과]],1,0)),1,0)</f>
        <v>0</v>
      </c>
      <c r="R56" s="34">
        <f>IF(AND(IF('차트 정리 표'!$L$19 = 표메인[[#This Row],[연령대]], 1, 0),IF('차트 정리 표'!$J$22=표메인[[#This Row],[타격감
시각적 효과]],1,0)),1,0)</f>
        <v>0</v>
      </c>
      <c r="S56" s="34">
        <f>IF(AND(IF('차트 정리 표'!$L$19 = 표메인[[#This Row],[연령대]], 1, 0),IF('차트 정리 표'!$J$23=표메인[[#This Row],[타격감
시각적 효과]],1,0)),1,0)</f>
        <v>0</v>
      </c>
      <c r="T56" s="34">
        <f>IF(AND(IF('차트 정리 표'!$L$25 = 표메인[[#This Row],[연령대]], 1, 0),IF('차트 정리 표'!$J$26=표메인[게임몰입도
청각적 효과],1,0)),1,0)</f>
        <v>0</v>
      </c>
      <c r="U56" s="34">
        <f>IF(AND(IF('차트 정리 표'!$L$25 = 표메인[[#This Row],[연령대]], 1, 0),IF('차트 정리 표'!$J$27=표메인[게임몰입도
청각적 효과],1,0)),1,0)</f>
        <v>0</v>
      </c>
      <c r="V56" s="34">
        <f>IF(AND(IF('차트 정리 표'!$L$25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표'!$L$2 = 표메인[[#This Row],[연령대]], 1, 0),IF(COUNT(표장르정리[[#This Row],[RPG]]),1,0)), 1, 0)</f>
        <v>0</v>
      </c>
      <c r="B57" s="3">
        <f>IF(AND(IF('차트 정리 표'!$L$2 = 표메인[[#This Row],[연령대]], 1, 0),IF(COUNT(표장르정리[[#This Row],[AOS]]),1,0)),1,0)</f>
        <v>0</v>
      </c>
      <c r="C57" s="3">
        <f>IF(AND(IF('차트 정리 표'!$L$2 = 표메인[[#This Row],[연령대]], 1, 0),IF(COUNT(표장르정리[[#This Row],[FPS]]),1,0)),1,0)</f>
        <v>0</v>
      </c>
      <c r="D57" s="3">
        <f>IF(AND(IF('차트 정리 표'!$L$2 = 표메인[[#This Row],[연령대]], 1, 0),IF(COUNT(표장르정리[[#This Row],[CCG]]),1,0)),1,0)</f>
        <v>0</v>
      </c>
      <c r="E57" s="3">
        <f>IF(AND(IF('차트 정리 표'!$L$2 = 표메인[[#This Row],[연령대]], 1, 0),IF(COUNT(표장르정리[[#This Row],[Roguelike]]),1,0)),1,0)</f>
        <v>0</v>
      </c>
      <c r="F57" s="3">
        <f>IF(AND(IF('차트 정리 표'!$L$2 = 표메인[[#This Row],[연령대]], 1, 0),IF(COUNT(표장르정리[[#This Row],[Soulslike]]),1,0)),1,0)</f>
        <v>0</v>
      </c>
      <c r="G57" s="3">
        <f>IF(AND(IF('차트 정리 표'!$L$2 = 표메인[[#This Row],[연령대]], 1, 0),IF(COUNT(표장르정리[[#This Row],[Rhythm]]),1,0)),1,0)</f>
        <v>0</v>
      </c>
      <c r="H57" s="3">
        <f>IF(AND(IF('차트 정리 표'!$L$2 = 표메인[[#This Row],[연령대]], 1, 0),IF(COUNT(표장르정리[[#This Row],[Racing]]),1,0)),1,0)</f>
        <v>0</v>
      </c>
      <c r="I57" s="3">
        <f>IF(AND(IF('차트 정리 표'!$L$2 = 표메인[[#This Row],[연령대]], 1, 0),IF(COUNT(표장르정리[[#This Row],[Sport]]),1,0)),1,0)</f>
        <v>0</v>
      </c>
      <c r="J57" s="3">
        <f>IF(AND(IF('차트 정리 표'!$L$2 = 표메인[[#This Row],[연령대]], 1, 0),IF(COUNT(표장르정리[[#This Row],[Stealth]]),1,0)),1,0)</f>
        <v>0</v>
      </c>
      <c r="K57" s="3">
        <f>IF(AND(IF('차트 정리 표'!$L$2 = 표메인[[#This Row],[연령대]], 1, 0),IF(COUNT(표장르정리[[#This Row],[Strategy]]),1,0)),1,0)</f>
        <v>0</v>
      </c>
      <c r="L57" s="3">
        <f>IF(AND(IF('차트 정리 표'!$L$2 = 표메인[[#This Row],[연령대]], 1, 0),IF(COUNT(표장르정리[[#This Row],[Puzzle]]),1,0)),1,0)</f>
        <v>0</v>
      </c>
      <c r="M57" s="3">
        <f>IF(AND(IF('차트 정리 표'!$L$2 = 표메인[[#This Row],[연령대]], 1, 0),IF(COUNT(표장르정리[[#This Row],[Board]]),1,0)),1,0)</f>
        <v>0</v>
      </c>
      <c r="N57" s="3">
        <f>IF(AND(IF('차트 정리 표'!$L$2 = 표메인[[#This Row],[연령대]], 1, 0),IF(COUNT(표장르정리[[#This Row],[Arcade]]),1,0)),1,0)</f>
        <v>0</v>
      </c>
      <c r="O57" s="3">
        <f>IF(AND(IF('차트 정리 표'!$L$2 = 표메인[[#This Row],[연령대]], 1, 0),IF(COUNT(표장르정리[[#This Row],[Simulation]]),1,0)),1,0)</f>
        <v>0</v>
      </c>
      <c r="P57" s="34">
        <f>IF(AND(IF('차트 정리 표'!$L$19 = 표메인[[#This Row],[연령대]], 1, 0),IF('차트 정리 표'!$J$20=표메인[[#This Row],[타격감
시각적 효과]],1,0)),1,0)</f>
        <v>0</v>
      </c>
      <c r="Q57" s="34">
        <f>IF(AND(IF('차트 정리 표'!$L$19 = 표메인[[#This Row],[연령대]], 1, 0),IF('차트 정리 표'!$J$21=표메인[[#This Row],[타격감
시각적 효과]],1,0)),1,0)</f>
        <v>0</v>
      </c>
      <c r="R57" s="34">
        <f>IF(AND(IF('차트 정리 표'!$L$19 = 표메인[[#This Row],[연령대]], 1, 0),IF('차트 정리 표'!$J$22=표메인[[#This Row],[타격감
시각적 효과]],1,0)),1,0)</f>
        <v>0</v>
      </c>
      <c r="S57" s="34">
        <f>IF(AND(IF('차트 정리 표'!$L$19 = 표메인[[#This Row],[연령대]], 1, 0),IF('차트 정리 표'!$J$23=표메인[[#This Row],[타격감
시각적 효과]],1,0)),1,0)</f>
        <v>0</v>
      </c>
      <c r="T57" s="34">
        <f>IF(AND(IF('차트 정리 표'!$L$25 = 표메인[[#This Row],[연령대]], 1, 0),IF('차트 정리 표'!$J$26=표메인[게임몰입도
청각적 효과],1,0)),1,0)</f>
        <v>0</v>
      </c>
      <c r="U57" s="34">
        <f>IF(AND(IF('차트 정리 표'!$L$25 = 표메인[[#This Row],[연령대]], 1, 0),IF('차트 정리 표'!$J$27=표메인[게임몰입도
청각적 효과],1,0)),1,0)</f>
        <v>0</v>
      </c>
      <c r="V57" s="34">
        <f>IF(AND(IF('차트 정리 표'!$L$25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표'!$L$2 = 표메인[[#This Row],[연령대]], 1, 0),IF(COUNT(표장르정리[[#This Row],[RPG]]),1,0)), 1, 0)</f>
        <v>0</v>
      </c>
      <c r="B58" s="3">
        <f>IF(AND(IF('차트 정리 표'!$L$2 = 표메인[[#This Row],[연령대]], 1, 0),IF(COUNT(표장르정리[[#This Row],[AOS]]),1,0)),1,0)</f>
        <v>0</v>
      </c>
      <c r="C58" s="3">
        <f>IF(AND(IF('차트 정리 표'!$L$2 = 표메인[[#This Row],[연령대]], 1, 0),IF(COUNT(표장르정리[[#This Row],[FPS]]),1,0)),1,0)</f>
        <v>0</v>
      </c>
      <c r="D58" s="3">
        <f>IF(AND(IF('차트 정리 표'!$L$2 = 표메인[[#This Row],[연령대]], 1, 0),IF(COUNT(표장르정리[[#This Row],[CCG]]),1,0)),1,0)</f>
        <v>0</v>
      </c>
      <c r="E58" s="3">
        <f>IF(AND(IF('차트 정리 표'!$L$2 = 표메인[[#This Row],[연령대]], 1, 0),IF(COUNT(표장르정리[[#This Row],[Roguelike]]),1,0)),1,0)</f>
        <v>0</v>
      </c>
      <c r="F58" s="3">
        <f>IF(AND(IF('차트 정리 표'!$L$2 = 표메인[[#This Row],[연령대]], 1, 0),IF(COUNT(표장르정리[[#This Row],[Soulslike]]),1,0)),1,0)</f>
        <v>0</v>
      </c>
      <c r="G58" s="3">
        <f>IF(AND(IF('차트 정리 표'!$L$2 = 표메인[[#This Row],[연령대]], 1, 0),IF(COUNT(표장르정리[[#This Row],[Rhythm]]),1,0)),1,0)</f>
        <v>0</v>
      </c>
      <c r="H58" s="3">
        <f>IF(AND(IF('차트 정리 표'!$L$2 = 표메인[[#This Row],[연령대]], 1, 0),IF(COUNT(표장르정리[[#This Row],[Racing]]),1,0)),1,0)</f>
        <v>0</v>
      </c>
      <c r="I58" s="3">
        <f>IF(AND(IF('차트 정리 표'!$L$2 = 표메인[[#This Row],[연령대]], 1, 0),IF(COUNT(표장르정리[[#This Row],[Sport]]),1,0)),1,0)</f>
        <v>0</v>
      </c>
      <c r="J58" s="3">
        <f>IF(AND(IF('차트 정리 표'!$L$2 = 표메인[[#This Row],[연령대]], 1, 0),IF(COUNT(표장르정리[[#This Row],[Stealth]]),1,0)),1,0)</f>
        <v>0</v>
      </c>
      <c r="K58" s="3">
        <f>IF(AND(IF('차트 정리 표'!$L$2 = 표메인[[#This Row],[연령대]], 1, 0),IF(COUNT(표장르정리[[#This Row],[Strategy]]),1,0)),1,0)</f>
        <v>0</v>
      </c>
      <c r="L58" s="3">
        <f>IF(AND(IF('차트 정리 표'!$L$2 = 표메인[[#This Row],[연령대]], 1, 0),IF(COUNT(표장르정리[[#This Row],[Puzzle]]),1,0)),1,0)</f>
        <v>0</v>
      </c>
      <c r="M58" s="3">
        <f>IF(AND(IF('차트 정리 표'!$L$2 = 표메인[[#This Row],[연령대]], 1, 0),IF(COUNT(표장르정리[[#This Row],[Board]]),1,0)),1,0)</f>
        <v>0</v>
      </c>
      <c r="N58" s="3">
        <f>IF(AND(IF('차트 정리 표'!$L$2 = 표메인[[#This Row],[연령대]], 1, 0),IF(COUNT(표장르정리[[#This Row],[Arcade]]),1,0)),1,0)</f>
        <v>0</v>
      </c>
      <c r="O58" s="3">
        <f>IF(AND(IF('차트 정리 표'!$L$2 = 표메인[[#This Row],[연령대]], 1, 0),IF(COUNT(표장르정리[[#This Row],[Simulation]]),1,0)),1,0)</f>
        <v>0</v>
      </c>
      <c r="P58" s="34">
        <f>IF(AND(IF('차트 정리 표'!$L$19 = 표메인[[#This Row],[연령대]], 1, 0),IF('차트 정리 표'!$J$20=표메인[[#This Row],[타격감
시각적 효과]],1,0)),1,0)</f>
        <v>0</v>
      </c>
      <c r="Q58" s="34">
        <f>IF(AND(IF('차트 정리 표'!$L$19 = 표메인[[#This Row],[연령대]], 1, 0),IF('차트 정리 표'!$J$21=표메인[[#This Row],[타격감
시각적 효과]],1,0)),1,0)</f>
        <v>0</v>
      </c>
      <c r="R58" s="34">
        <f>IF(AND(IF('차트 정리 표'!$L$19 = 표메인[[#This Row],[연령대]], 1, 0),IF('차트 정리 표'!$J$22=표메인[[#This Row],[타격감
시각적 효과]],1,0)),1,0)</f>
        <v>0</v>
      </c>
      <c r="S58" s="34">
        <f>IF(AND(IF('차트 정리 표'!$L$19 = 표메인[[#This Row],[연령대]], 1, 0),IF('차트 정리 표'!$J$23=표메인[[#This Row],[타격감
시각적 효과]],1,0)),1,0)</f>
        <v>0</v>
      </c>
      <c r="T58" s="34">
        <f>IF(AND(IF('차트 정리 표'!$L$25 = 표메인[[#This Row],[연령대]], 1, 0),IF('차트 정리 표'!$J$26=표메인[게임몰입도
청각적 효과],1,0)),1,0)</f>
        <v>0</v>
      </c>
      <c r="U58" s="34">
        <f>IF(AND(IF('차트 정리 표'!$L$25 = 표메인[[#This Row],[연령대]], 1, 0),IF('차트 정리 표'!$J$27=표메인[게임몰입도
청각적 효과],1,0)),1,0)</f>
        <v>0</v>
      </c>
      <c r="V58" s="34">
        <f>IF(AND(IF('차트 정리 표'!$L$25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표'!$L$2 = 표메인[[#This Row],[연령대]], 1, 0),IF(COUNT(표장르정리[[#This Row],[RPG]]),1,0)), 1, 0)</f>
        <v>0</v>
      </c>
      <c r="B59" s="3">
        <f>IF(AND(IF('차트 정리 표'!$L$2 = 표메인[[#This Row],[연령대]], 1, 0),IF(COUNT(표장르정리[[#This Row],[AOS]]),1,0)),1,0)</f>
        <v>0</v>
      </c>
      <c r="C59" s="3">
        <f>IF(AND(IF('차트 정리 표'!$L$2 = 표메인[[#This Row],[연령대]], 1, 0),IF(COUNT(표장르정리[[#This Row],[FPS]]),1,0)),1,0)</f>
        <v>0</v>
      </c>
      <c r="D59" s="3">
        <f>IF(AND(IF('차트 정리 표'!$L$2 = 표메인[[#This Row],[연령대]], 1, 0),IF(COUNT(표장르정리[[#This Row],[CCG]]),1,0)),1,0)</f>
        <v>0</v>
      </c>
      <c r="E59" s="3">
        <f>IF(AND(IF('차트 정리 표'!$L$2 = 표메인[[#This Row],[연령대]], 1, 0),IF(COUNT(표장르정리[[#This Row],[Roguelike]]),1,0)),1,0)</f>
        <v>0</v>
      </c>
      <c r="F59" s="3">
        <f>IF(AND(IF('차트 정리 표'!$L$2 = 표메인[[#This Row],[연령대]], 1, 0),IF(COUNT(표장르정리[[#This Row],[Soulslike]]),1,0)),1,0)</f>
        <v>0</v>
      </c>
      <c r="G59" s="3">
        <f>IF(AND(IF('차트 정리 표'!$L$2 = 표메인[[#This Row],[연령대]], 1, 0),IF(COUNT(표장르정리[[#This Row],[Rhythm]]),1,0)),1,0)</f>
        <v>0</v>
      </c>
      <c r="H59" s="3">
        <f>IF(AND(IF('차트 정리 표'!$L$2 = 표메인[[#This Row],[연령대]], 1, 0),IF(COUNT(표장르정리[[#This Row],[Racing]]),1,0)),1,0)</f>
        <v>0</v>
      </c>
      <c r="I59" s="3">
        <f>IF(AND(IF('차트 정리 표'!$L$2 = 표메인[[#This Row],[연령대]], 1, 0),IF(COUNT(표장르정리[[#This Row],[Sport]]),1,0)),1,0)</f>
        <v>0</v>
      </c>
      <c r="J59" s="3">
        <f>IF(AND(IF('차트 정리 표'!$L$2 = 표메인[[#This Row],[연령대]], 1, 0),IF(COUNT(표장르정리[[#This Row],[Stealth]]),1,0)),1,0)</f>
        <v>0</v>
      </c>
      <c r="K59" s="3">
        <f>IF(AND(IF('차트 정리 표'!$L$2 = 표메인[[#This Row],[연령대]], 1, 0),IF(COUNT(표장르정리[[#This Row],[Strategy]]),1,0)),1,0)</f>
        <v>0</v>
      </c>
      <c r="L59" s="3">
        <f>IF(AND(IF('차트 정리 표'!$L$2 = 표메인[[#This Row],[연령대]], 1, 0),IF(COUNT(표장르정리[[#This Row],[Puzzle]]),1,0)),1,0)</f>
        <v>0</v>
      </c>
      <c r="M59" s="3">
        <f>IF(AND(IF('차트 정리 표'!$L$2 = 표메인[[#This Row],[연령대]], 1, 0),IF(COUNT(표장르정리[[#This Row],[Board]]),1,0)),1,0)</f>
        <v>0</v>
      </c>
      <c r="N59" s="3">
        <f>IF(AND(IF('차트 정리 표'!$L$2 = 표메인[[#This Row],[연령대]], 1, 0),IF(COUNT(표장르정리[[#This Row],[Arcade]]),1,0)),1,0)</f>
        <v>0</v>
      </c>
      <c r="O59" s="3">
        <f>IF(AND(IF('차트 정리 표'!$L$2 = 표메인[[#This Row],[연령대]], 1, 0),IF(COUNT(표장르정리[[#This Row],[Simulation]]),1,0)),1,0)</f>
        <v>0</v>
      </c>
      <c r="P59" s="34">
        <f>IF(AND(IF('차트 정리 표'!$L$19 = 표메인[[#This Row],[연령대]], 1, 0),IF('차트 정리 표'!$J$20=표메인[[#This Row],[타격감
시각적 효과]],1,0)),1,0)</f>
        <v>0</v>
      </c>
      <c r="Q59" s="34">
        <f>IF(AND(IF('차트 정리 표'!$L$19 = 표메인[[#This Row],[연령대]], 1, 0),IF('차트 정리 표'!$J$21=표메인[[#This Row],[타격감
시각적 효과]],1,0)),1,0)</f>
        <v>0</v>
      </c>
      <c r="R59" s="34">
        <f>IF(AND(IF('차트 정리 표'!$L$19 = 표메인[[#This Row],[연령대]], 1, 0),IF('차트 정리 표'!$J$22=표메인[[#This Row],[타격감
시각적 효과]],1,0)),1,0)</f>
        <v>0</v>
      </c>
      <c r="S59" s="34">
        <f>IF(AND(IF('차트 정리 표'!$L$19 = 표메인[[#This Row],[연령대]], 1, 0),IF('차트 정리 표'!$J$23=표메인[[#This Row],[타격감
시각적 효과]],1,0)),1,0)</f>
        <v>0</v>
      </c>
      <c r="T59" s="34">
        <f>IF(AND(IF('차트 정리 표'!$L$25 = 표메인[[#This Row],[연령대]], 1, 0),IF('차트 정리 표'!$J$26=표메인[게임몰입도
청각적 효과],1,0)),1,0)</f>
        <v>0</v>
      </c>
      <c r="U59" s="34">
        <f>IF(AND(IF('차트 정리 표'!$L$25 = 표메인[[#This Row],[연령대]], 1, 0),IF('차트 정리 표'!$J$27=표메인[게임몰입도
청각적 효과],1,0)),1,0)</f>
        <v>0</v>
      </c>
      <c r="V59" s="34">
        <f>IF(AND(IF('차트 정리 표'!$L$25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표'!$L$2 = 표메인[[#This Row],[연령대]], 1, 0),IF(COUNT(표장르정리[[#This Row],[RPG]]),1,0)), 1, 0)</f>
        <v>0</v>
      </c>
      <c r="B60" s="3">
        <f>IF(AND(IF('차트 정리 표'!$L$2 = 표메인[[#This Row],[연령대]], 1, 0),IF(COUNT(표장르정리[[#This Row],[AOS]]),1,0)),1,0)</f>
        <v>0</v>
      </c>
      <c r="C60" s="3">
        <f>IF(AND(IF('차트 정리 표'!$L$2 = 표메인[[#This Row],[연령대]], 1, 0),IF(COUNT(표장르정리[[#This Row],[FPS]]),1,0)),1,0)</f>
        <v>0</v>
      </c>
      <c r="D60" s="3">
        <f>IF(AND(IF('차트 정리 표'!$L$2 = 표메인[[#This Row],[연령대]], 1, 0),IF(COUNT(표장르정리[[#This Row],[CCG]]),1,0)),1,0)</f>
        <v>0</v>
      </c>
      <c r="E60" s="3">
        <f>IF(AND(IF('차트 정리 표'!$L$2 = 표메인[[#This Row],[연령대]], 1, 0),IF(COUNT(표장르정리[[#This Row],[Roguelike]]),1,0)),1,0)</f>
        <v>0</v>
      </c>
      <c r="F60" s="3">
        <f>IF(AND(IF('차트 정리 표'!$L$2 = 표메인[[#This Row],[연령대]], 1, 0),IF(COUNT(표장르정리[[#This Row],[Soulslike]]),1,0)),1,0)</f>
        <v>0</v>
      </c>
      <c r="G60" s="3">
        <f>IF(AND(IF('차트 정리 표'!$L$2 = 표메인[[#This Row],[연령대]], 1, 0),IF(COUNT(표장르정리[[#This Row],[Rhythm]]),1,0)),1,0)</f>
        <v>0</v>
      </c>
      <c r="H60" s="3">
        <f>IF(AND(IF('차트 정리 표'!$L$2 = 표메인[[#This Row],[연령대]], 1, 0),IF(COUNT(표장르정리[[#This Row],[Racing]]),1,0)),1,0)</f>
        <v>0</v>
      </c>
      <c r="I60" s="3">
        <f>IF(AND(IF('차트 정리 표'!$L$2 = 표메인[[#This Row],[연령대]], 1, 0),IF(COUNT(표장르정리[[#This Row],[Sport]]),1,0)),1,0)</f>
        <v>0</v>
      </c>
      <c r="J60" s="3">
        <f>IF(AND(IF('차트 정리 표'!$L$2 = 표메인[[#This Row],[연령대]], 1, 0),IF(COUNT(표장르정리[[#This Row],[Stealth]]),1,0)),1,0)</f>
        <v>0</v>
      </c>
      <c r="K60" s="3">
        <f>IF(AND(IF('차트 정리 표'!$L$2 = 표메인[[#This Row],[연령대]], 1, 0),IF(COUNT(표장르정리[[#This Row],[Strategy]]),1,0)),1,0)</f>
        <v>0</v>
      </c>
      <c r="L60" s="3">
        <f>IF(AND(IF('차트 정리 표'!$L$2 = 표메인[[#This Row],[연령대]], 1, 0),IF(COUNT(표장르정리[[#This Row],[Puzzle]]),1,0)),1,0)</f>
        <v>0</v>
      </c>
      <c r="M60" s="3">
        <f>IF(AND(IF('차트 정리 표'!$L$2 = 표메인[[#This Row],[연령대]], 1, 0),IF(COUNT(표장르정리[[#This Row],[Board]]),1,0)),1,0)</f>
        <v>0</v>
      </c>
      <c r="N60" s="3">
        <f>IF(AND(IF('차트 정리 표'!$L$2 = 표메인[[#This Row],[연령대]], 1, 0),IF(COUNT(표장르정리[[#This Row],[Arcade]]),1,0)),1,0)</f>
        <v>0</v>
      </c>
      <c r="O60" s="3">
        <f>IF(AND(IF('차트 정리 표'!$L$2 = 표메인[[#This Row],[연령대]], 1, 0),IF(COUNT(표장르정리[[#This Row],[Simulation]]),1,0)),1,0)</f>
        <v>0</v>
      </c>
      <c r="P60" s="34">
        <f>IF(AND(IF('차트 정리 표'!$L$19 = 표메인[[#This Row],[연령대]], 1, 0),IF('차트 정리 표'!$J$20=표메인[[#This Row],[타격감
시각적 효과]],1,0)),1,0)</f>
        <v>0</v>
      </c>
      <c r="Q60" s="34">
        <f>IF(AND(IF('차트 정리 표'!$L$19 = 표메인[[#This Row],[연령대]], 1, 0),IF('차트 정리 표'!$J$21=표메인[[#This Row],[타격감
시각적 효과]],1,0)),1,0)</f>
        <v>0</v>
      </c>
      <c r="R60" s="34">
        <f>IF(AND(IF('차트 정리 표'!$L$19 = 표메인[[#This Row],[연령대]], 1, 0),IF('차트 정리 표'!$J$22=표메인[[#This Row],[타격감
시각적 효과]],1,0)),1,0)</f>
        <v>0</v>
      </c>
      <c r="S60" s="34">
        <f>IF(AND(IF('차트 정리 표'!$L$19 = 표메인[[#This Row],[연령대]], 1, 0),IF('차트 정리 표'!$J$23=표메인[[#This Row],[타격감
시각적 효과]],1,0)),1,0)</f>
        <v>0</v>
      </c>
      <c r="T60" s="34">
        <f>IF(AND(IF('차트 정리 표'!$L$25 = 표메인[[#This Row],[연령대]], 1, 0),IF('차트 정리 표'!$J$26=표메인[게임몰입도
청각적 효과],1,0)),1,0)</f>
        <v>0</v>
      </c>
      <c r="U60" s="34">
        <f>IF(AND(IF('차트 정리 표'!$L$25 = 표메인[[#This Row],[연령대]], 1, 0),IF('차트 정리 표'!$J$27=표메인[게임몰입도
청각적 효과],1,0)),1,0)</f>
        <v>0</v>
      </c>
      <c r="V60" s="34">
        <f>IF(AND(IF('차트 정리 표'!$L$25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표'!$L$2 = 표메인[[#This Row],[연령대]], 1, 0),IF(COUNT(표장르정리[[#This Row],[RPG]]),1,0)), 1, 0)</f>
        <v>0</v>
      </c>
      <c r="B61" s="3">
        <f>IF(AND(IF('차트 정리 표'!$L$2 = 표메인[[#This Row],[연령대]], 1, 0),IF(COUNT(표장르정리[[#This Row],[AOS]]),1,0)),1,0)</f>
        <v>0</v>
      </c>
      <c r="C61" s="3">
        <f>IF(AND(IF('차트 정리 표'!$L$2 = 표메인[[#This Row],[연령대]], 1, 0),IF(COUNT(표장르정리[[#This Row],[FPS]]),1,0)),1,0)</f>
        <v>0</v>
      </c>
      <c r="D61" s="3">
        <f>IF(AND(IF('차트 정리 표'!$L$2 = 표메인[[#This Row],[연령대]], 1, 0),IF(COUNT(표장르정리[[#This Row],[CCG]]),1,0)),1,0)</f>
        <v>0</v>
      </c>
      <c r="E61" s="3">
        <f>IF(AND(IF('차트 정리 표'!$L$2 = 표메인[[#This Row],[연령대]], 1, 0),IF(COUNT(표장르정리[[#This Row],[Roguelike]]),1,0)),1,0)</f>
        <v>0</v>
      </c>
      <c r="F61" s="3">
        <f>IF(AND(IF('차트 정리 표'!$L$2 = 표메인[[#This Row],[연령대]], 1, 0),IF(COUNT(표장르정리[[#This Row],[Soulslike]]),1,0)),1,0)</f>
        <v>0</v>
      </c>
      <c r="G61" s="3">
        <f>IF(AND(IF('차트 정리 표'!$L$2 = 표메인[[#This Row],[연령대]], 1, 0),IF(COUNT(표장르정리[[#This Row],[Rhythm]]),1,0)),1,0)</f>
        <v>0</v>
      </c>
      <c r="H61" s="3">
        <f>IF(AND(IF('차트 정리 표'!$L$2 = 표메인[[#This Row],[연령대]], 1, 0),IF(COUNT(표장르정리[[#This Row],[Racing]]),1,0)),1,0)</f>
        <v>0</v>
      </c>
      <c r="I61" s="3">
        <f>IF(AND(IF('차트 정리 표'!$L$2 = 표메인[[#This Row],[연령대]], 1, 0),IF(COUNT(표장르정리[[#This Row],[Sport]]),1,0)),1,0)</f>
        <v>0</v>
      </c>
      <c r="J61" s="3">
        <f>IF(AND(IF('차트 정리 표'!$L$2 = 표메인[[#This Row],[연령대]], 1, 0),IF(COUNT(표장르정리[[#This Row],[Stealth]]),1,0)),1,0)</f>
        <v>0</v>
      </c>
      <c r="K61" s="3">
        <f>IF(AND(IF('차트 정리 표'!$L$2 = 표메인[[#This Row],[연령대]], 1, 0),IF(COUNT(표장르정리[[#This Row],[Strategy]]),1,0)),1,0)</f>
        <v>0</v>
      </c>
      <c r="L61" s="3">
        <f>IF(AND(IF('차트 정리 표'!$L$2 = 표메인[[#This Row],[연령대]], 1, 0),IF(COUNT(표장르정리[[#This Row],[Puzzle]]),1,0)),1,0)</f>
        <v>0</v>
      </c>
      <c r="M61" s="3">
        <f>IF(AND(IF('차트 정리 표'!$L$2 = 표메인[[#This Row],[연령대]], 1, 0),IF(COUNT(표장르정리[[#This Row],[Board]]),1,0)),1,0)</f>
        <v>0</v>
      </c>
      <c r="N61" s="3">
        <f>IF(AND(IF('차트 정리 표'!$L$2 = 표메인[[#This Row],[연령대]], 1, 0),IF(COUNT(표장르정리[[#This Row],[Arcade]]),1,0)),1,0)</f>
        <v>0</v>
      </c>
      <c r="O61" s="3">
        <f>IF(AND(IF('차트 정리 표'!$L$2 = 표메인[[#This Row],[연령대]], 1, 0),IF(COUNT(표장르정리[[#This Row],[Simulation]]),1,0)),1,0)</f>
        <v>0</v>
      </c>
      <c r="P61" s="34">
        <f>IF(AND(IF('차트 정리 표'!$L$19 = 표메인[[#This Row],[연령대]], 1, 0),IF('차트 정리 표'!$J$20=표메인[[#This Row],[타격감
시각적 효과]],1,0)),1,0)</f>
        <v>0</v>
      </c>
      <c r="Q61" s="34">
        <f>IF(AND(IF('차트 정리 표'!$L$19 = 표메인[[#This Row],[연령대]], 1, 0),IF('차트 정리 표'!$J$21=표메인[[#This Row],[타격감
시각적 효과]],1,0)),1,0)</f>
        <v>0</v>
      </c>
      <c r="R61" s="34">
        <f>IF(AND(IF('차트 정리 표'!$L$19 = 표메인[[#This Row],[연령대]], 1, 0),IF('차트 정리 표'!$J$22=표메인[[#This Row],[타격감
시각적 효과]],1,0)),1,0)</f>
        <v>0</v>
      </c>
      <c r="S61" s="34">
        <f>IF(AND(IF('차트 정리 표'!$L$19 = 표메인[[#This Row],[연령대]], 1, 0),IF('차트 정리 표'!$J$23=표메인[[#This Row],[타격감
시각적 효과]],1,0)),1,0)</f>
        <v>0</v>
      </c>
      <c r="T61" s="34">
        <f>IF(AND(IF('차트 정리 표'!$L$25 = 표메인[[#This Row],[연령대]], 1, 0),IF('차트 정리 표'!$J$26=표메인[게임몰입도
청각적 효과],1,0)),1,0)</f>
        <v>0</v>
      </c>
      <c r="U61" s="34">
        <f>IF(AND(IF('차트 정리 표'!$L$25 = 표메인[[#This Row],[연령대]], 1, 0),IF('차트 정리 표'!$J$27=표메인[게임몰입도
청각적 효과],1,0)),1,0)</f>
        <v>0</v>
      </c>
      <c r="V61" s="34">
        <f>IF(AND(IF('차트 정리 표'!$L$25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표'!$L$2 = 표메인[[#This Row],[연령대]], 1, 0),IF(COUNT(표장르정리[[#This Row],[RPG]]),1,0)), 1, 0)</f>
        <v>0</v>
      </c>
      <c r="B62" s="3">
        <f>IF(AND(IF('차트 정리 표'!$L$2 = 표메인[[#This Row],[연령대]], 1, 0),IF(COUNT(표장르정리[[#This Row],[AOS]]),1,0)),1,0)</f>
        <v>0</v>
      </c>
      <c r="C62" s="3">
        <f>IF(AND(IF('차트 정리 표'!$L$2 = 표메인[[#This Row],[연령대]], 1, 0),IF(COUNT(표장르정리[[#This Row],[FPS]]),1,0)),1,0)</f>
        <v>0</v>
      </c>
      <c r="D62" s="3">
        <f>IF(AND(IF('차트 정리 표'!$L$2 = 표메인[[#This Row],[연령대]], 1, 0),IF(COUNT(표장르정리[[#This Row],[CCG]]),1,0)),1,0)</f>
        <v>0</v>
      </c>
      <c r="E62" s="3">
        <f>IF(AND(IF('차트 정리 표'!$L$2 = 표메인[[#This Row],[연령대]], 1, 0),IF(COUNT(표장르정리[[#This Row],[Roguelike]]),1,0)),1,0)</f>
        <v>0</v>
      </c>
      <c r="F62" s="3">
        <f>IF(AND(IF('차트 정리 표'!$L$2 = 표메인[[#This Row],[연령대]], 1, 0),IF(COUNT(표장르정리[[#This Row],[Soulslike]]),1,0)),1,0)</f>
        <v>0</v>
      </c>
      <c r="G62" s="3">
        <f>IF(AND(IF('차트 정리 표'!$L$2 = 표메인[[#This Row],[연령대]], 1, 0),IF(COUNT(표장르정리[[#This Row],[Rhythm]]),1,0)),1,0)</f>
        <v>0</v>
      </c>
      <c r="H62" s="3">
        <f>IF(AND(IF('차트 정리 표'!$L$2 = 표메인[[#This Row],[연령대]], 1, 0),IF(COUNT(표장르정리[[#This Row],[Racing]]),1,0)),1,0)</f>
        <v>0</v>
      </c>
      <c r="I62" s="3">
        <f>IF(AND(IF('차트 정리 표'!$L$2 = 표메인[[#This Row],[연령대]], 1, 0),IF(COUNT(표장르정리[[#This Row],[Sport]]),1,0)),1,0)</f>
        <v>0</v>
      </c>
      <c r="J62" s="3">
        <f>IF(AND(IF('차트 정리 표'!$L$2 = 표메인[[#This Row],[연령대]], 1, 0),IF(COUNT(표장르정리[[#This Row],[Stealth]]),1,0)),1,0)</f>
        <v>0</v>
      </c>
      <c r="K62" s="3">
        <f>IF(AND(IF('차트 정리 표'!$L$2 = 표메인[[#This Row],[연령대]], 1, 0),IF(COUNT(표장르정리[[#This Row],[Strategy]]),1,0)),1,0)</f>
        <v>0</v>
      </c>
      <c r="L62" s="3">
        <f>IF(AND(IF('차트 정리 표'!$L$2 = 표메인[[#This Row],[연령대]], 1, 0),IF(COUNT(표장르정리[[#This Row],[Puzzle]]),1,0)),1,0)</f>
        <v>0</v>
      </c>
      <c r="M62" s="3">
        <f>IF(AND(IF('차트 정리 표'!$L$2 = 표메인[[#This Row],[연령대]], 1, 0),IF(COUNT(표장르정리[[#This Row],[Board]]),1,0)),1,0)</f>
        <v>0</v>
      </c>
      <c r="N62" s="3">
        <f>IF(AND(IF('차트 정리 표'!$L$2 = 표메인[[#This Row],[연령대]], 1, 0),IF(COUNT(표장르정리[[#This Row],[Arcade]]),1,0)),1,0)</f>
        <v>0</v>
      </c>
      <c r="O62" s="3">
        <f>IF(AND(IF('차트 정리 표'!$L$2 = 표메인[[#This Row],[연령대]], 1, 0),IF(COUNT(표장르정리[[#This Row],[Simulation]]),1,0)),1,0)</f>
        <v>0</v>
      </c>
      <c r="P62" s="34">
        <f>IF(AND(IF('차트 정리 표'!$L$19 = 표메인[[#This Row],[연령대]], 1, 0),IF('차트 정리 표'!$J$20=표메인[[#This Row],[타격감
시각적 효과]],1,0)),1,0)</f>
        <v>0</v>
      </c>
      <c r="Q62" s="34">
        <f>IF(AND(IF('차트 정리 표'!$L$19 = 표메인[[#This Row],[연령대]], 1, 0),IF('차트 정리 표'!$J$21=표메인[[#This Row],[타격감
시각적 효과]],1,0)),1,0)</f>
        <v>0</v>
      </c>
      <c r="R62" s="34">
        <f>IF(AND(IF('차트 정리 표'!$L$19 = 표메인[[#This Row],[연령대]], 1, 0),IF('차트 정리 표'!$J$22=표메인[[#This Row],[타격감
시각적 효과]],1,0)),1,0)</f>
        <v>0</v>
      </c>
      <c r="S62" s="34">
        <f>IF(AND(IF('차트 정리 표'!$L$19 = 표메인[[#This Row],[연령대]], 1, 0),IF('차트 정리 표'!$J$23=표메인[[#This Row],[타격감
시각적 효과]],1,0)),1,0)</f>
        <v>0</v>
      </c>
      <c r="T62" s="34">
        <f>IF(AND(IF('차트 정리 표'!$L$25 = 표메인[[#This Row],[연령대]], 1, 0),IF('차트 정리 표'!$J$26=표메인[게임몰입도
청각적 효과],1,0)),1,0)</f>
        <v>0</v>
      </c>
      <c r="U62" s="34">
        <f>IF(AND(IF('차트 정리 표'!$L$25 = 표메인[[#This Row],[연령대]], 1, 0),IF('차트 정리 표'!$J$27=표메인[게임몰입도
청각적 효과],1,0)),1,0)</f>
        <v>0</v>
      </c>
      <c r="V62" s="34">
        <f>IF(AND(IF('차트 정리 표'!$L$25 = 표메인[[#This Row],[연령대]], 1, 0),IF('차트 정리 표'!$J$28=표메인[게임몰입도
청각적 효과],1,0)),1,0)</f>
        <v>0</v>
      </c>
    </row>
    <row r="63" spans="1:22" x14ac:dyDescent="0.3">
      <c r="A63" s="3">
        <f>IF(AND(IF('차트 정리 표'!$L$2 = 표메인[[#This Row],[연령대]], 1, 0),IF(COUNT(표장르정리[[#This Row],[RPG]]),1,0)), 1, 0)</f>
        <v>0</v>
      </c>
      <c r="B63" s="3">
        <f>IF(AND(IF('차트 정리 표'!$L$2 = 표메인[[#This Row],[연령대]], 1, 0),IF(COUNT(표장르정리[[#This Row],[AOS]]),1,0)),1,0)</f>
        <v>0</v>
      </c>
      <c r="C63" s="3">
        <f>IF(AND(IF('차트 정리 표'!$L$2 = 표메인[[#This Row],[연령대]], 1, 0),IF(COUNT(표장르정리[[#This Row],[FPS]]),1,0)),1,0)</f>
        <v>0</v>
      </c>
      <c r="D63" s="3">
        <f>IF(AND(IF('차트 정리 표'!$L$2 = 표메인[[#This Row],[연령대]], 1, 0),IF(COUNT(표장르정리[[#This Row],[CCG]]),1,0)),1,0)</f>
        <v>0</v>
      </c>
      <c r="E63" s="3">
        <f>IF(AND(IF('차트 정리 표'!$L$2 = 표메인[[#This Row],[연령대]], 1, 0),IF(COUNT(표장르정리[[#This Row],[Roguelike]]),1,0)),1,0)</f>
        <v>0</v>
      </c>
      <c r="F63" s="3">
        <f>IF(AND(IF('차트 정리 표'!$L$2 = 표메인[[#This Row],[연령대]], 1, 0),IF(COUNT(표장르정리[[#This Row],[Soulslike]]),1,0)),1,0)</f>
        <v>0</v>
      </c>
      <c r="G63" s="3">
        <f>IF(AND(IF('차트 정리 표'!$L$2 = 표메인[[#This Row],[연령대]], 1, 0),IF(COUNT(표장르정리[[#This Row],[Rhythm]]),1,0)),1,0)</f>
        <v>0</v>
      </c>
      <c r="H63" s="3">
        <f>IF(AND(IF('차트 정리 표'!$L$2 = 표메인[[#This Row],[연령대]], 1, 0),IF(COUNT(표장르정리[[#This Row],[Racing]]),1,0)),1,0)</f>
        <v>0</v>
      </c>
      <c r="I63" s="3">
        <f>IF(AND(IF('차트 정리 표'!$L$2 = 표메인[[#This Row],[연령대]], 1, 0),IF(COUNT(표장르정리[[#This Row],[Sport]]),1,0)),1,0)</f>
        <v>0</v>
      </c>
      <c r="J63" s="3">
        <f>IF(AND(IF('차트 정리 표'!$L$2 = 표메인[[#This Row],[연령대]], 1, 0),IF(COUNT(표장르정리[[#This Row],[Stealth]]),1,0)),1,0)</f>
        <v>0</v>
      </c>
      <c r="K63" s="3">
        <f>IF(AND(IF('차트 정리 표'!$L$2 = 표메인[[#This Row],[연령대]], 1, 0),IF(COUNT(표장르정리[[#This Row],[Strategy]]),1,0)),1,0)</f>
        <v>0</v>
      </c>
      <c r="L63" s="3">
        <f>IF(AND(IF('차트 정리 표'!$L$2 = 표메인[[#This Row],[연령대]], 1, 0),IF(COUNT(표장르정리[[#This Row],[Puzzle]]),1,0)),1,0)</f>
        <v>0</v>
      </c>
      <c r="M63" s="3">
        <f>IF(AND(IF('차트 정리 표'!$L$2 = 표메인[[#This Row],[연령대]], 1, 0),IF(COUNT(표장르정리[[#This Row],[Board]]),1,0)),1,0)</f>
        <v>0</v>
      </c>
      <c r="N63" s="3">
        <f>IF(AND(IF('차트 정리 표'!$L$2 = 표메인[[#This Row],[연령대]], 1, 0),IF(COUNT(표장르정리[[#This Row],[Arcade]]),1,0)),1,0)</f>
        <v>0</v>
      </c>
      <c r="O63" s="3">
        <f>IF(AND(IF('차트 정리 표'!$L$2 = 표메인[[#This Row],[연령대]], 1, 0),IF(COUNT(표장르정리[[#This Row],[Simulation]]),1,0)),1,0)</f>
        <v>0</v>
      </c>
      <c r="P63" s="34">
        <f>IF(AND(IF('차트 정리 표'!$L$19 = 표메인[[#This Row],[연령대]], 1, 0),IF('차트 정리 표'!$J$20=표메인[[#This Row],[타격감
시각적 효과]],1,0)),1,0)</f>
        <v>0</v>
      </c>
      <c r="Q63" s="34">
        <f>IF(AND(IF('차트 정리 표'!$L$19 = 표메인[[#This Row],[연령대]], 1, 0),IF('차트 정리 표'!$J$21=표메인[[#This Row],[타격감
시각적 효과]],1,0)),1,0)</f>
        <v>0</v>
      </c>
      <c r="R63" s="34">
        <f>IF(AND(IF('차트 정리 표'!$L$19 = 표메인[[#This Row],[연령대]], 1, 0),IF('차트 정리 표'!$J$22=표메인[[#This Row],[타격감
시각적 효과]],1,0)),1,0)</f>
        <v>0</v>
      </c>
      <c r="S63" s="34">
        <f>IF(AND(IF('차트 정리 표'!$L$19 = 표메인[[#This Row],[연령대]], 1, 0),IF('차트 정리 표'!$J$23=표메인[[#This Row],[타격감
시각적 효과]],1,0)),1,0)</f>
        <v>0</v>
      </c>
      <c r="T63" s="34">
        <f>IF(AND(IF('차트 정리 표'!$L$25 = 표메인[[#This Row],[연령대]], 1, 0),IF('차트 정리 표'!$J$26=표메인[게임몰입도
청각적 효과],1,0)),1,0)</f>
        <v>0</v>
      </c>
      <c r="U63" s="34">
        <f>IF(AND(IF('차트 정리 표'!$L$25 = 표메인[[#This Row],[연령대]], 1, 0),IF('차트 정리 표'!$J$27=표메인[게임몰입도
청각적 효과],1,0)),1,0)</f>
        <v>0</v>
      </c>
      <c r="V63" s="34">
        <f>IF(AND(IF('차트 정리 표'!$L$25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표'!$L$2 = 표메인[[#This Row],[연령대]], 1, 0),IF(COUNT(표장르정리[[#This Row],[RPG]]),1,0)), 1, 0)</f>
        <v>0</v>
      </c>
      <c r="B64" s="3">
        <f>IF(AND(IF('차트 정리 표'!$L$2 = 표메인[[#This Row],[연령대]], 1, 0),IF(COUNT(표장르정리[[#This Row],[AOS]]),1,0)),1,0)</f>
        <v>0</v>
      </c>
      <c r="C64" s="3">
        <f>IF(AND(IF('차트 정리 표'!$L$2 = 표메인[[#This Row],[연령대]], 1, 0),IF(COUNT(표장르정리[[#This Row],[FPS]]),1,0)),1,0)</f>
        <v>0</v>
      </c>
      <c r="D64" s="3">
        <f>IF(AND(IF('차트 정리 표'!$L$2 = 표메인[[#This Row],[연령대]], 1, 0),IF(COUNT(표장르정리[[#This Row],[CCG]]),1,0)),1,0)</f>
        <v>0</v>
      </c>
      <c r="E64" s="3">
        <f>IF(AND(IF('차트 정리 표'!$L$2 = 표메인[[#This Row],[연령대]], 1, 0),IF(COUNT(표장르정리[[#This Row],[Roguelike]]),1,0)),1,0)</f>
        <v>0</v>
      </c>
      <c r="F64" s="3">
        <f>IF(AND(IF('차트 정리 표'!$L$2 = 표메인[[#This Row],[연령대]], 1, 0),IF(COUNT(표장르정리[[#This Row],[Soulslike]]),1,0)),1,0)</f>
        <v>0</v>
      </c>
      <c r="G64" s="3">
        <f>IF(AND(IF('차트 정리 표'!$L$2 = 표메인[[#This Row],[연령대]], 1, 0),IF(COUNT(표장르정리[[#This Row],[Rhythm]]),1,0)),1,0)</f>
        <v>0</v>
      </c>
      <c r="H64" s="3">
        <f>IF(AND(IF('차트 정리 표'!$L$2 = 표메인[[#This Row],[연령대]], 1, 0),IF(COUNT(표장르정리[[#This Row],[Racing]]),1,0)),1,0)</f>
        <v>0</v>
      </c>
      <c r="I64" s="3">
        <f>IF(AND(IF('차트 정리 표'!$L$2 = 표메인[[#This Row],[연령대]], 1, 0),IF(COUNT(표장르정리[[#This Row],[Sport]]),1,0)),1,0)</f>
        <v>0</v>
      </c>
      <c r="J64" s="3">
        <f>IF(AND(IF('차트 정리 표'!$L$2 = 표메인[[#This Row],[연령대]], 1, 0),IF(COUNT(표장르정리[[#This Row],[Stealth]]),1,0)),1,0)</f>
        <v>0</v>
      </c>
      <c r="K64" s="3">
        <f>IF(AND(IF('차트 정리 표'!$L$2 = 표메인[[#This Row],[연령대]], 1, 0),IF(COUNT(표장르정리[[#This Row],[Strategy]]),1,0)),1,0)</f>
        <v>0</v>
      </c>
      <c r="L64" s="3">
        <f>IF(AND(IF('차트 정리 표'!$L$2 = 표메인[[#This Row],[연령대]], 1, 0),IF(COUNT(표장르정리[[#This Row],[Puzzle]]),1,0)),1,0)</f>
        <v>0</v>
      </c>
      <c r="M64" s="3">
        <f>IF(AND(IF('차트 정리 표'!$L$2 = 표메인[[#This Row],[연령대]], 1, 0),IF(COUNT(표장르정리[[#This Row],[Board]]),1,0)),1,0)</f>
        <v>0</v>
      </c>
      <c r="N64" s="3">
        <f>IF(AND(IF('차트 정리 표'!$L$2 = 표메인[[#This Row],[연령대]], 1, 0),IF(COUNT(표장르정리[[#This Row],[Arcade]]),1,0)),1,0)</f>
        <v>0</v>
      </c>
      <c r="O64" s="3">
        <f>IF(AND(IF('차트 정리 표'!$L$2 = 표메인[[#This Row],[연령대]], 1, 0),IF(COUNT(표장르정리[[#This Row],[Simulation]]),1,0)),1,0)</f>
        <v>0</v>
      </c>
      <c r="P64" s="34">
        <f>IF(AND(IF('차트 정리 표'!$L$19 = 표메인[[#This Row],[연령대]], 1, 0),IF('차트 정리 표'!$J$20=표메인[[#This Row],[타격감
시각적 효과]],1,0)),1,0)</f>
        <v>0</v>
      </c>
      <c r="Q64" s="34">
        <f>IF(AND(IF('차트 정리 표'!$L$19 = 표메인[[#This Row],[연령대]], 1, 0),IF('차트 정리 표'!$J$21=표메인[[#This Row],[타격감
시각적 효과]],1,0)),1,0)</f>
        <v>0</v>
      </c>
      <c r="R64" s="34">
        <f>IF(AND(IF('차트 정리 표'!$L$19 = 표메인[[#This Row],[연령대]], 1, 0),IF('차트 정리 표'!$J$22=표메인[[#This Row],[타격감
시각적 효과]],1,0)),1,0)</f>
        <v>0</v>
      </c>
      <c r="S64" s="34">
        <f>IF(AND(IF('차트 정리 표'!$L$19 = 표메인[[#This Row],[연령대]], 1, 0),IF('차트 정리 표'!$J$23=표메인[[#This Row],[타격감
시각적 효과]],1,0)),1,0)</f>
        <v>0</v>
      </c>
      <c r="T64" s="34">
        <f>IF(AND(IF('차트 정리 표'!$L$25 = 표메인[[#This Row],[연령대]], 1, 0),IF('차트 정리 표'!$J$26=표메인[게임몰입도
청각적 효과],1,0)),1,0)</f>
        <v>0</v>
      </c>
      <c r="U64" s="34">
        <f>IF(AND(IF('차트 정리 표'!$L$25 = 표메인[[#This Row],[연령대]], 1, 0),IF('차트 정리 표'!$J$27=표메인[게임몰입도
청각적 효과],1,0)),1,0)</f>
        <v>0</v>
      </c>
      <c r="V64" s="34">
        <f>IF(AND(IF('차트 정리 표'!$L$25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표'!$L$2 = 표메인[[#This Row],[연령대]], 1, 0),IF(COUNT(표장르정리[[#This Row],[RPG]]),1,0)), 1, 0)</f>
        <v>0</v>
      </c>
      <c r="B65" s="3">
        <f>IF(AND(IF('차트 정리 표'!$L$2 = 표메인[[#This Row],[연령대]], 1, 0),IF(COUNT(표장르정리[[#This Row],[AOS]]),1,0)),1,0)</f>
        <v>0</v>
      </c>
      <c r="C65" s="3">
        <f>IF(AND(IF('차트 정리 표'!$L$2 = 표메인[[#This Row],[연령대]], 1, 0),IF(COUNT(표장르정리[[#This Row],[FPS]]),1,0)),1,0)</f>
        <v>0</v>
      </c>
      <c r="D65" s="3">
        <f>IF(AND(IF('차트 정리 표'!$L$2 = 표메인[[#This Row],[연령대]], 1, 0),IF(COUNT(표장르정리[[#This Row],[CCG]]),1,0)),1,0)</f>
        <v>0</v>
      </c>
      <c r="E65" s="3">
        <f>IF(AND(IF('차트 정리 표'!$L$2 = 표메인[[#This Row],[연령대]], 1, 0),IF(COUNT(표장르정리[[#This Row],[Roguelike]]),1,0)),1,0)</f>
        <v>0</v>
      </c>
      <c r="F65" s="3">
        <f>IF(AND(IF('차트 정리 표'!$L$2 = 표메인[[#This Row],[연령대]], 1, 0),IF(COUNT(표장르정리[[#This Row],[Soulslike]]),1,0)),1,0)</f>
        <v>0</v>
      </c>
      <c r="G65" s="3">
        <f>IF(AND(IF('차트 정리 표'!$L$2 = 표메인[[#This Row],[연령대]], 1, 0),IF(COUNT(표장르정리[[#This Row],[Rhythm]]),1,0)),1,0)</f>
        <v>0</v>
      </c>
      <c r="H65" s="3">
        <f>IF(AND(IF('차트 정리 표'!$L$2 = 표메인[[#This Row],[연령대]], 1, 0),IF(COUNT(표장르정리[[#This Row],[Racing]]),1,0)),1,0)</f>
        <v>0</v>
      </c>
      <c r="I65" s="3">
        <f>IF(AND(IF('차트 정리 표'!$L$2 = 표메인[[#This Row],[연령대]], 1, 0),IF(COUNT(표장르정리[[#This Row],[Sport]]),1,0)),1,0)</f>
        <v>0</v>
      </c>
      <c r="J65" s="3">
        <f>IF(AND(IF('차트 정리 표'!$L$2 = 표메인[[#This Row],[연령대]], 1, 0),IF(COUNT(표장르정리[[#This Row],[Stealth]]),1,0)),1,0)</f>
        <v>0</v>
      </c>
      <c r="K65" s="3">
        <f>IF(AND(IF('차트 정리 표'!$L$2 = 표메인[[#This Row],[연령대]], 1, 0),IF(COUNT(표장르정리[[#This Row],[Strategy]]),1,0)),1,0)</f>
        <v>0</v>
      </c>
      <c r="L65" s="3">
        <f>IF(AND(IF('차트 정리 표'!$L$2 = 표메인[[#This Row],[연령대]], 1, 0),IF(COUNT(표장르정리[[#This Row],[Puzzle]]),1,0)),1,0)</f>
        <v>0</v>
      </c>
      <c r="M65" s="3">
        <f>IF(AND(IF('차트 정리 표'!$L$2 = 표메인[[#This Row],[연령대]], 1, 0),IF(COUNT(표장르정리[[#This Row],[Board]]),1,0)),1,0)</f>
        <v>0</v>
      </c>
      <c r="N65" s="3">
        <f>IF(AND(IF('차트 정리 표'!$L$2 = 표메인[[#This Row],[연령대]], 1, 0),IF(COUNT(표장르정리[[#This Row],[Arcade]]),1,0)),1,0)</f>
        <v>0</v>
      </c>
      <c r="O65" s="3">
        <f>IF(AND(IF('차트 정리 표'!$L$2 = 표메인[[#This Row],[연령대]], 1, 0),IF(COUNT(표장르정리[[#This Row],[Simulation]]),1,0)),1,0)</f>
        <v>0</v>
      </c>
      <c r="P65" s="34">
        <f>IF(AND(IF('차트 정리 표'!$L$19 = 표메인[[#This Row],[연령대]], 1, 0),IF('차트 정리 표'!$J$20=표메인[[#This Row],[타격감
시각적 효과]],1,0)),1,0)</f>
        <v>0</v>
      </c>
      <c r="Q65" s="34">
        <f>IF(AND(IF('차트 정리 표'!$L$19 = 표메인[[#This Row],[연령대]], 1, 0),IF('차트 정리 표'!$J$21=표메인[[#This Row],[타격감
시각적 효과]],1,0)),1,0)</f>
        <v>0</v>
      </c>
      <c r="R65" s="34">
        <f>IF(AND(IF('차트 정리 표'!$L$19 = 표메인[[#This Row],[연령대]], 1, 0),IF('차트 정리 표'!$J$22=표메인[[#This Row],[타격감
시각적 효과]],1,0)),1,0)</f>
        <v>0</v>
      </c>
      <c r="S65" s="34">
        <f>IF(AND(IF('차트 정리 표'!$L$19 = 표메인[[#This Row],[연령대]], 1, 0),IF('차트 정리 표'!$J$23=표메인[[#This Row],[타격감
시각적 효과]],1,0)),1,0)</f>
        <v>0</v>
      </c>
      <c r="T65" s="34">
        <f>IF(AND(IF('차트 정리 표'!$L$25 = 표메인[[#This Row],[연령대]], 1, 0),IF('차트 정리 표'!$J$26=표메인[게임몰입도
청각적 효과],1,0)),1,0)</f>
        <v>0</v>
      </c>
      <c r="U65" s="34">
        <f>IF(AND(IF('차트 정리 표'!$L$25 = 표메인[[#This Row],[연령대]], 1, 0),IF('차트 정리 표'!$J$27=표메인[게임몰입도
청각적 효과],1,0)),1,0)</f>
        <v>0</v>
      </c>
      <c r="V65" s="34">
        <f>IF(AND(IF('차트 정리 표'!$L$25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표'!$L$2 = 표메인[[#This Row],[연령대]], 1, 0),IF(COUNT(표장르정리[[#This Row],[RPG]]),1,0)), 1, 0)</f>
        <v>0</v>
      </c>
      <c r="B66" s="3">
        <f>IF(AND(IF('차트 정리 표'!$L$2 = 표메인[[#This Row],[연령대]], 1, 0),IF(COUNT(표장르정리[[#This Row],[AOS]]),1,0)),1,0)</f>
        <v>0</v>
      </c>
      <c r="C66" s="3">
        <f>IF(AND(IF('차트 정리 표'!$L$2 = 표메인[[#This Row],[연령대]], 1, 0),IF(COUNT(표장르정리[[#This Row],[FPS]]),1,0)),1,0)</f>
        <v>0</v>
      </c>
      <c r="D66" s="3">
        <f>IF(AND(IF('차트 정리 표'!$L$2 = 표메인[[#This Row],[연령대]], 1, 0),IF(COUNT(표장르정리[[#This Row],[CCG]]),1,0)),1,0)</f>
        <v>0</v>
      </c>
      <c r="E66" s="3">
        <f>IF(AND(IF('차트 정리 표'!$L$2 = 표메인[[#This Row],[연령대]], 1, 0),IF(COUNT(표장르정리[[#This Row],[Roguelike]]),1,0)),1,0)</f>
        <v>0</v>
      </c>
      <c r="F66" s="3">
        <f>IF(AND(IF('차트 정리 표'!$L$2 = 표메인[[#This Row],[연령대]], 1, 0),IF(COUNT(표장르정리[[#This Row],[Soulslike]]),1,0)),1,0)</f>
        <v>0</v>
      </c>
      <c r="G66" s="3">
        <f>IF(AND(IF('차트 정리 표'!$L$2 = 표메인[[#This Row],[연령대]], 1, 0),IF(COUNT(표장르정리[[#This Row],[Rhythm]]),1,0)),1,0)</f>
        <v>0</v>
      </c>
      <c r="H66" s="3">
        <f>IF(AND(IF('차트 정리 표'!$L$2 = 표메인[[#This Row],[연령대]], 1, 0),IF(COUNT(표장르정리[[#This Row],[Racing]]),1,0)),1,0)</f>
        <v>0</v>
      </c>
      <c r="I66" s="3">
        <f>IF(AND(IF('차트 정리 표'!$L$2 = 표메인[[#This Row],[연령대]], 1, 0),IF(COUNT(표장르정리[[#This Row],[Sport]]),1,0)),1,0)</f>
        <v>0</v>
      </c>
      <c r="J66" s="3">
        <f>IF(AND(IF('차트 정리 표'!$L$2 = 표메인[[#This Row],[연령대]], 1, 0),IF(COUNT(표장르정리[[#This Row],[Stealth]]),1,0)),1,0)</f>
        <v>0</v>
      </c>
      <c r="K66" s="3">
        <f>IF(AND(IF('차트 정리 표'!$L$2 = 표메인[[#This Row],[연령대]], 1, 0),IF(COUNT(표장르정리[[#This Row],[Strategy]]),1,0)),1,0)</f>
        <v>0</v>
      </c>
      <c r="L66" s="3">
        <f>IF(AND(IF('차트 정리 표'!$L$2 = 표메인[[#This Row],[연령대]], 1, 0),IF(COUNT(표장르정리[[#This Row],[Puzzle]]),1,0)),1,0)</f>
        <v>0</v>
      </c>
      <c r="M66" s="3">
        <f>IF(AND(IF('차트 정리 표'!$L$2 = 표메인[[#This Row],[연령대]], 1, 0),IF(COUNT(표장르정리[[#This Row],[Board]]),1,0)),1,0)</f>
        <v>0</v>
      </c>
      <c r="N66" s="3">
        <f>IF(AND(IF('차트 정리 표'!$L$2 = 표메인[[#This Row],[연령대]], 1, 0),IF(COUNT(표장르정리[[#This Row],[Arcade]]),1,0)),1,0)</f>
        <v>0</v>
      </c>
      <c r="O66" s="3">
        <f>IF(AND(IF('차트 정리 표'!$L$2 = 표메인[[#This Row],[연령대]], 1, 0),IF(COUNT(표장르정리[[#This Row],[Simulation]]),1,0)),1,0)</f>
        <v>0</v>
      </c>
      <c r="P66" s="34">
        <f>IF(AND(IF('차트 정리 표'!$L$19 = 표메인[[#This Row],[연령대]], 1, 0),IF('차트 정리 표'!$J$20=표메인[[#This Row],[타격감
시각적 효과]],1,0)),1,0)</f>
        <v>0</v>
      </c>
      <c r="Q66" s="34">
        <f>IF(AND(IF('차트 정리 표'!$L$19 = 표메인[[#This Row],[연령대]], 1, 0),IF('차트 정리 표'!$J$21=표메인[[#This Row],[타격감
시각적 효과]],1,0)),1,0)</f>
        <v>0</v>
      </c>
      <c r="R66" s="34">
        <f>IF(AND(IF('차트 정리 표'!$L$19 = 표메인[[#This Row],[연령대]], 1, 0),IF('차트 정리 표'!$J$22=표메인[[#This Row],[타격감
시각적 효과]],1,0)),1,0)</f>
        <v>0</v>
      </c>
      <c r="S66" s="34">
        <f>IF(AND(IF('차트 정리 표'!$L$19 = 표메인[[#This Row],[연령대]], 1, 0),IF('차트 정리 표'!$J$23=표메인[[#This Row],[타격감
시각적 효과]],1,0)),1,0)</f>
        <v>0</v>
      </c>
      <c r="T66" s="34">
        <f>IF(AND(IF('차트 정리 표'!$L$25 = 표메인[[#This Row],[연령대]], 1, 0),IF('차트 정리 표'!$J$26=표메인[게임몰입도
청각적 효과],1,0)),1,0)</f>
        <v>0</v>
      </c>
      <c r="U66" s="34">
        <f>IF(AND(IF('차트 정리 표'!$L$25 = 표메인[[#This Row],[연령대]], 1, 0),IF('차트 정리 표'!$J$27=표메인[게임몰입도
청각적 효과],1,0)),1,0)</f>
        <v>0</v>
      </c>
      <c r="V66" s="34">
        <f>IF(AND(IF('차트 정리 표'!$L$25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표'!$L$2 = 표메인[[#This Row],[연령대]], 1, 0),IF(COUNT(표장르정리[[#This Row],[RPG]]),1,0)), 1, 0)</f>
        <v>0</v>
      </c>
      <c r="B67" s="3">
        <f>IF(AND(IF('차트 정리 표'!$L$2 = 표메인[[#This Row],[연령대]], 1, 0),IF(COUNT(표장르정리[[#This Row],[AOS]]),1,0)),1,0)</f>
        <v>0</v>
      </c>
      <c r="C67" s="3">
        <f>IF(AND(IF('차트 정리 표'!$L$2 = 표메인[[#This Row],[연령대]], 1, 0),IF(COUNT(표장르정리[[#This Row],[FPS]]),1,0)),1,0)</f>
        <v>0</v>
      </c>
      <c r="D67" s="3">
        <f>IF(AND(IF('차트 정리 표'!$L$2 = 표메인[[#This Row],[연령대]], 1, 0),IF(COUNT(표장르정리[[#This Row],[CCG]]),1,0)),1,0)</f>
        <v>0</v>
      </c>
      <c r="E67" s="3">
        <f>IF(AND(IF('차트 정리 표'!$L$2 = 표메인[[#This Row],[연령대]], 1, 0),IF(COUNT(표장르정리[[#This Row],[Roguelike]]),1,0)),1,0)</f>
        <v>0</v>
      </c>
      <c r="F67" s="3">
        <f>IF(AND(IF('차트 정리 표'!$L$2 = 표메인[[#This Row],[연령대]], 1, 0),IF(COUNT(표장르정리[[#This Row],[Soulslike]]),1,0)),1,0)</f>
        <v>0</v>
      </c>
      <c r="G67" s="3">
        <f>IF(AND(IF('차트 정리 표'!$L$2 = 표메인[[#This Row],[연령대]], 1, 0),IF(COUNT(표장르정리[[#This Row],[Rhythm]]),1,0)),1,0)</f>
        <v>0</v>
      </c>
      <c r="H67" s="3">
        <f>IF(AND(IF('차트 정리 표'!$L$2 = 표메인[[#This Row],[연령대]], 1, 0),IF(COUNT(표장르정리[[#This Row],[Racing]]),1,0)),1,0)</f>
        <v>0</v>
      </c>
      <c r="I67" s="3">
        <f>IF(AND(IF('차트 정리 표'!$L$2 = 표메인[[#This Row],[연령대]], 1, 0),IF(COUNT(표장르정리[[#This Row],[Sport]]),1,0)),1,0)</f>
        <v>0</v>
      </c>
      <c r="J67" s="3">
        <f>IF(AND(IF('차트 정리 표'!$L$2 = 표메인[[#This Row],[연령대]], 1, 0),IF(COUNT(표장르정리[[#This Row],[Stealth]]),1,0)),1,0)</f>
        <v>0</v>
      </c>
      <c r="K67" s="3">
        <f>IF(AND(IF('차트 정리 표'!$L$2 = 표메인[[#This Row],[연령대]], 1, 0),IF(COUNT(표장르정리[[#This Row],[Strategy]]),1,0)),1,0)</f>
        <v>0</v>
      </c>
      <c r="L67" s="3">
        <f>IF(AND(IF('차트 정리 표'!$L$2 = 표메인[[#This Row],[연령대]], 1, 0),IF(COUNT(표장르정리[[#This Row],[Puzzle]]),1,0)),1,0)</f>
        <v>0</v>
      </c>
      <c r="M67" s="3">
        <f>IF(AND(IF('차트 정리 표'!$L$2 = 표메인[[#This Row],[연령대]], 1, 0),IF(COUNT(표장르정리[[#This Row],[Board]]),1,0)),1,0)</f>
        <v>0</v>
      </c>
      <c r="N67" s="3">
        <f>IF(AND(IF('차트 정리 표'!$L$2 = 표메인[[#This Row],[연령대]], 1, 0),IF(COUNT(표장르정리[[#This Row],[Arcade]]),1,0)),1,0)</f>
        <v>0</v>
      </c>
      <c r="O67" s="3">
        <f>IF(AND(IF('차트 정리 표'!$L$2 = 표메인[[#This Row],[연령대]], 1, 0),IF(COUNT(표장르정리[[#This Row],[Simulation]]),1,0)),1,0)</f>
        <v>0</v>
      </c>
      <c r="P67" s="34">
        <f>IF(AND(IF('차트 정리 표'!$L$19 = 표메인[[#This Row],[연령대]], 1, 0),IF('차트 정리 표'!$J$20=표메인[[#This Row],[타격감
시각적 효과]],1,0)),1,0)</f>
        <v>0</v>
      </c>
      <c r="Q67" s="34">
        <f>IF(AND(IF('차트 정리 표'!$L$19 = 표메인[[#This Row],[연령대]], 1, 0),IF('차트 정리 표'!$J$21=표메인[[#This Row],[타격감
시각적 효과]],1,0)),1,0)</f>
        <v>0</v>
      </c>
      <c r="R67" s="34">
        <f>IF(AND(IF('차트 정리 표'!$L$19 = 표메인[[#This Row],[연령대]], 1, 0),IF('차트 정리 표'!$J$22=표메인[[#This Row],[타격감
시각적 효과]],1,0)),1,0)</f>
        <v>0</v>
      </c>
      <c r="S67" s="34">
        <f>IF(AND(IF('차트 정리 표'!$L$19 = 표메인[[#This Row],[연령대]], 1, 0),IF('차트 정리 표'!$J$23=표메인[[#This Row],[타격감
시각적 효과]],1,0)),1,0)</f>
        <v>0</v>
      </c>
      <c r="T67" s="34">
        <f>IF(AND(IF('차트 정리 표'!$L$25 = 표메인[[#This Row],[연령대]], 1, 0),IF('차트 정리 표'!$J$26=표메인[게임몰입도
청각적 효과],1,0)),1,0)</f>
        <v>0</v>
      </c>
      <c r="U67" s="34">
        <f>IF(AND(IF('차트 정리 표'!$L$25 = 표메인[[#This Row],[연령대]], 1, 0),IF('차트 정리 표'!$J$27=표메인[게임몰입도
청각적 효과],1,0)),1,0)</f>
        <v>0</v>
      </c>
      <c r="V67" s="34">
        <f>IF(AND(IF('차트 정리 표'!$L$25 = 표메인[[#This Row],[연령대]], 1, 0),IF('차트 정리 표'!$J$28=표메인[게임몰입도
청각적 효과],1,0)),1,0)</f>
        <v>0</v>
      </c>
    </row>
    <row r="68" spans="1:22" x14ac:dyDescent="0.3">
      <c r="A68" s="3">
        <f>IF(AND(IF('차트 정리 표'!$L$2 = 표메인[[#This Row],[연령대]], 1, 0),IF(COUNT(표장르정리[[#This Row],[RPG]]),1,0)), 1, 0)</f>
        <v>0</v>
      </c>
      <c r="B68" s="3">
        <f>IF(AND(IF('차트 정리 표'!$L$2 = 표메인[[#This Row],[연령대]], 1, 0),IF(COUNT(표장르정리[[#This Row],[AOS]]),1,0)),1,0)</f>
        <v>0</v>
      </c>
      <c r="C68" s="3">
        <f>IF(AND(IF('차트 정리 표'!$L$2 = 표메인[[#This Row],[연령대]], 1, 0),IF(COUNT(표장르정리[[#This Row],[FPS]]),1,0)),1,0)</f>
        <v>0</v>
      </c>
      <c r="D68" s="3">
        <f>IF(AND(IF('차트 정리 표'!$L$2 = 표메인[[#This Row],[연령대]], 1, 0),IF(COUNT(표장르정리[[#This Row],[CCG]]),1,0)),1,0)</f>
        <v>0</v>
      </c>
      <c r="E68" s="3">
        <f>IF(AND(IF('차트 정리 표'!$L$2 = 표메인[[#This Row],[연령대]], 1, 0),IF(COUNT(표장르정리[[#This Row],[Roguelike]]),1,0)),1,0)</f>
        <v>0</v>
      </c>
      <c r="F68" s="3">
        <f>IF(AND(IF('차트 정리 표'!$L$2 = 표메인[[#This Row],[연령대]], 1, 0),IF(COUNT(표장르정리[[#This Row],[Soulslike]]),1,0)),1,0)</f>
        <v>0</v>
      </c>
      <c r="G68" s="3">
        <f>IF(AND(IF('차트 정리 표'!$L$2 = 표메인[[#This Row],[연령대]], 1, 0),IF(COUNT(표장르정리[[#This Row],[Rhythm]]),1,0)),1,0)</f>
        <v>0</v>
      </c>
      <c r="H68" s="3">
        <f>IF(AND(IF('차트 정리 표'!$L$2 = 표메인[[#This Row],[연령대]], 1, 0),IF(COUNT(표장르정리[[#This Row],[Racing]]),1,0)),1,0)</f>
        <v>0</v>
      </c>
      <c r="I68" s="3">
        <f>IF(AND(IF('차트 정리 표'!$L$2 = 표메인[[#This Row],[연령대]], 1, 0),IF(COUNT(표장르정리[[#This Row],[Sport]]),1,0)),1,0)</f>
        <v>0</v>
      </c>
      <c r="J68" s="3">
        <f>IF(AND(IF('차트 정리 표'!$L$2 = 표메인[[#This Row],[연령대]], 1, 0),IF(COUNT(표장르정리[[#This Row],[Stealth]]),1,0)),1,0)</f>
        <v>0</v>
      </c>
      <c r="K68" s="3">
        <f>IF(AND(IF('차트 정리 표'!$L$2 = 표메인[[#This Row],[연령대]], 1, 0),IF(COUNT(표장르정리[[#This Row],[Strategy]]),1,0)),1,0)</f>
        <v>0</v>
      </c>
      <c r="L68" s="3">
        <f>IF(AND(IF('차트 정리 표'!$L$2 = 표메인[[#This Row],[연령대]], 1, 0),IF(COUNT(표장르정리[[#This Row],[Puzzle]]),1,0)),1,0)</f>
        <v>0</v>
      </c>
      <c r="M68" s="3">
        <f>IF(AND(IF('차트 정리 표'!$L$2 = 표메인[[#This Row],[연령대]], 1, 0),IF(COUNT(표장르정리[[#This Row],[Board]]),1,0)),1,0)</f>
        <v>0</v>
      </c>
      <c r="N68" s="3">
        <f>IF(AND(IF('차트 정리 표'!$L$2 = 표메인[[#This Row],[연령대]], 1, 0),IF(COUNT(표장르정리[[#This Row],[Arcade]]),1,0)),1,0)</f>
        <v>0</v>
      </c>
      <c r="O68" s="3">
        <f>IF(AND(IF('차트 정리 표'!$L$2 = 표메인[[#This Row],[연령대]], 1, 0),IF(COUNT(표장르정리[[#This Row],[Simulation]]),1,0)),1,0)</f>
        <v>0</v>
      </c>
      <c r="P68" s="34">
        <f>IF(AND(IF('차트 정리 표'!$L$19 = 표메인[[#This Row],[연령대]], 1, 0),IF('차트 정리 표'!$J$20=표메인[[#This Row],[타격감
시각적 효과]],1,0)),1,0)</f>
        <v>0</v>
      </c>
      <c r="Q68" s="34">
        <f>IF(AND(IF('차트 정리 표'!$L$19 = 표메인[[#This Row],[연령대]], 1, 0),IF('차트 정리 표'!$J$21=표메인[[#This Row],[타격감
시각적 효과]],1,0)),1,0)</f>
        <v>0</v>
      </c>
      <c r="R68" s="34">
        <f>IF(AND(IF('차트 정리 표'!$L$19 = 표메인[[#This Row],[연령대]], 1, 0),IF('차트 정리 표'!$J$22=표메인[[#This Row],[타격감
시각적 효과]],1,0)),1,0)</f>
        <v>0</v>
      </c>
      <c r="S68" s="34">
        <f>IF(AND(IF('차트 정리 표'!$L$19 = 표메인[[#This Row],[연령대]], 1, 0),IF('차트 정리 표'!$J$23=표메인[[#This Row],[타격감
시각적 효과]],1,0)),1,0)</f>
        <v>0</v>
      </c>
      <c r="T68" s="34">
        <f>IF(AND(IF('차트 정리 표'!$L$25 = 표메인[[#This Row],[연령대]], 1, 0),IF('차트 정리 표'!$J$26=표메인[게임몰입도
청각적 효과],1,0)),1,0)</f>
        <v>0</v>
      </c>
      <c r="U68" s="34">
        <f>IF(AND(IF('차트 정리 표'!$L$25 = 표메인[[#This Row],[연령대]], 1, 0),IF('차트 정리 표'!$J$27=표메인[게임몰입도
청각적 효과],1,0)),1,0)</f>
        <v>0</v>
      </c>
      <c r="V68" s="34">
        <f>IF(AND(IF('차트 정리 표'!$L$25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표'!$L$2 = 표메인[[#This Row],[연령대]], 1, 0),IF(COUNT(표장르정리[[#This Row],[RPG]]),1,0)), 1, 0)</f>
        <v>0</v>
      </c>
      <c r="B69" s="3">
        <f>IF(AND(IF('차트 정리 표'!$L$2 = 표메인[[#This Row],[연령대]], 1, 0),IF(COUNT(표장르정리[[#This Row],[AOS]]),1,0)),1,0)</f>
        <v>0</v>
      </c>
      <c r="C69" s="3">
        <f>IF(AND(IF('차트 정리 표'!$L$2 = 표메인[[#This Row],[연령대]], 1, 0),IF(COUNT(표장르정리[[#This Row],[FPS]]),1,0)),1,0)</f>
        <v>0</v>
      </c>
      <c r="D69" s="3">
        <f>IF(AND(IF('차트 정리 표'!$L$2 = 표메인[[#This Row],[연령대]], 1, 0),IF(COUNT(표장르정리[[#This Row],[CCG]]),1,0)),1,0)</f>
        <v>0</v>
      </c>
      <c r="E69" s="3">
        <f>IF(AND(IF('차트 정리 표'!$L$2 = 표메인[[#This Row],[연령대]], 1, 0),IF(COUNT(표장르정리[[#This Row],[Roguelike]]),1,0)),1,0)</f>
        <v>0</v>
      </c>
      <c r="F69" s="3">
        <f>IF(AND(IF('차트 정리 표'!$L$2 = 표메인[[#This Row],[연령대]], 1, 0),IF(COUNT(표장르정리[[#This Row],[Soulslike]]),1,0)),1,0)</f>
        <v>0</v>
      </c>
      <c r="G69" s="3">
        <f>IF(AND(IF('차트 정리 표'!$L$2 = 표메인[[#This Row],[연령대]], 1, 0),IF(COUNT(표장르정리[[#This Row],[Rhythm]]),1,0)),1,0)</f>
        <v>0</v>
      </c>
      <c r="H69" s="3">
        <f>IF(AND(IF('차트 정리 표'!$L$2 = 표메인[[#This Row],[연령대]], 1, 0),IF(COUNT(표장르정리[[#This Row],[Racing]]),1,0)),1,0)</f>
        <v>0</v>
      </c>
      <c r="I69" s="3">
        <f>IF(AND(IF('차트 정리 표'!$L$2 = 표메인[[#This Row],[연령대]], 1, 0),IF(COUNT(표장르정리[[#This Row],[Sport]]),1,0)),1,0)</f>
        <v>0</v>
      </c>
      <c r="J69" s="3">
        <f>IF(AND(IF('차트 정리 표'!$L$2 = 표메인[[#This Row],[연령대]], 1, 0),IF(COUNT(표장르정리[[#This Row],[Stealth]]),1,0)),1,0)</f>
        <v>0</v>
      </c>
      <c r="K69" s="3">
        <f>IF(AND(IF('차트 정리 표'!$L$2 = 표메인[[#This Row],[연령대]], 1, 0),IF(COUNT(표장르정리[[#This Row],[Strategy]]),1,0)),1,0)</f>
        <v>0</v>
      </c>
      <c r="L69" s="3">
        <f>IF(AND(IF('차트 정리 표'!$L$2 = 표메인[[#This Row],[연령대]], 1, 0),IF(COUNT(표장르정리[[#This Row],[Puzzle]]),1,0)),1,0)</f>
        <v>0</v>
      </c>
      <c r="M69" s="3">
        <f>IF(AND(IF('차트 정리 표'!$L$2 = 표메인[[#This Row],[연령대]], 1, 0),IF(COUNT(표장르정리[[#This Row],[Board]]),1,0)),1,0)</f>
        <v>0</v>
      </c>
      <c r="N69" s="3">
        <f>IF(AND(IF('차트 정리 표'!$L$2 = 표메인[[#This Row],[연령대]], 1, 0),IF(COUNT(표장르정리[[#This Row],[Arcade]]),1,0)),1,0)</f>
        <v>0</v>
      </c>
      <c r="O69" s="3">
        <f>IF(AND(IF('차트 정리 표'!$L$2 = 표메인[[#This Row],[연령대]], 1, 0),IF(COUNT(표장르정리[[#This Row],[Simulation]]),1,0)),1,0)</f>
        <v>0</v>
      </c>
      <c r="P69" s="34">
        <f>IF(AND(IF('차트 정리 표'!$L$19 = 표메인[[#This Row],[연령대]], 1, 0),IF('차트 정리 표'!$J$20=표메인[[#This Row],[타격감
시각적 효과]],1,0)),1,0)</f>
        <v>0</v>
      </c>
      <c r="Q69" s="34">
        <f>IF(AND(IF('차트 정리 표'!$L$19 = 표메인[[#This Row],[연령대]], 1, 0),IF('차트 정리 표'!$J$21=표메인[[#This Row],[타격감
시각적 효과]],1,0)),1,0)</f>
        <v>0</v>
      </c>
      <c r="R69" s="34">
        <f>IF(AND(IF('차트 정리 표'!$L$19 = 표메인[[#This Row],[연령대]], 1, 0),IF('차트 정리 표'!$J$22=표메인[[#This Row],[타격감
시각적 효과]],1,0)),1,0)</f>
        <v>0</v>
      </c>
      <c r="S69" s="34">
        <f>IF(AND(IF('차트 정리 표'!$L$19 = 표메인[[#This Row],[연령대]], 1, 0),IF('차트 정리 표'!$J$23=표메인[[#This Row],[타격감
시각적 효과]],1,0)),1,0)</f>
        <v>0</v>
      </c>
      <c r="T69" s="34">
        <f>IF(AND(IF('차트 정리 표'!$L$25 = 표메인[[#This Row],[연령대]], 1, 0),IF('차트 정리 표'!$J$26=표메인[게임몰입도
청각적 효과],1,0)),1,0)</f>
        <v>0</v>
      </c>
      <c r="U69" s="34">
        <f>IF(AND(IF('차트 정리 표'!$L$25 = 표메인[[#This Row],[연령대]], 1, 0),IF('차트 정리 표'!$J$27=표메인[게임몰입도
청각적 효과],1,0)),1,0)</f>
        <v>0</v>
      </c>
      <c r="V69" s="34">
        <f>IF(AND(IF('차트 정리 표'!$L$25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표'!$L$2 = 표메인[[#This Row],[연령대]], 1, 0),IF(COUNT(표장르정리[[#This Row],[RPG]]),1,0)), 1, 0)</f>
        <v>0</v>
      </c>
      <c r="B70" s="3">
        <f>IF(AND(IF('차트 정리 표'!$L$2 = 표메인[[#This Row],[연령대]], 1, 0),IF(COUNT(표장르정리[[#This Row],[AOS]]),1,0)),1,0)</f>
        <v>0</v>
      </c>
      <c r="C70" s="3">
        <f>IF(AND(IF('차트 정리 표'!$L$2 = 표메인[[#This Row],[연령대]], 1, 0),IF(COUNT(표장르정리[[#This Row],[FPS]]),1,0)),1,0)</f>
        <v>0</v>
      </c>
      <c r="D70" s="3">
        <f>IF(AND(IF('차트 정리 표'!$L$2 = 표메인[[#This Row],[연령대]], 1, 0),IF(COUNT(표장르정리[[#This Row],[CCG]]),1,0)),1,0)</f>
        <v>0</v>
      </c>
      <c r="E70" s="3">
        <f>IF(AND(IF('차트 정리 표'!$L$2 = 표메인[[#This Row],[연령대]], 1, 0),IF(COUNT(표장르정리[[#This Row],[Roguelike]]),1,0)),1,0)</f>
        <v>0</v>
      </c>
      <c r="F70" s="3">
        <f>IF(AND(IF('차트 정리 표'!$L$2 = 표메인[[#This Row],[연령대]], 1, 0),IF(COUNT(표장르정리[[#This Row],[Soulslike]]),1,0)),1,0)</f>
        <v>0</v>
      </c>
      <c r="G70" s="3">
        <f>IF(AND(IF('차트 정리 표'!$L$2 = 표메인[[#This Row],[연령대]], 1, 0),IF(COUNT(표장르정리[[#This Row],[Rhythm]]),1,0)),1,0)</f>
        <v>0</v>
      </c>
      <c r="H70" s="3">
        <f>IF(AND(IF('차트 정리 표'!$L$2 = 표메인[[#This Row],[연령대]], 1, 0),IF(COUNT(표장르정리[[#This Row],[Racing]]),1,0)),1,0)</f>
        <v>0</v>
      </c>
      <c r="I70" s="3">
        <f>IF(AND(IF('차트 정리 표'!$L$2 = 표메인[[#This Row],[연령대]], 1, 0),IF(COUNT(표장르정리[[#This Row],[Sport]]),1,0)),1,0)</f>
        <v>0</v>
      </c>
      <c r="J70" s="3">
        <f>IF(AND(IF('차트 정리 표'!$L$2 = 표메인[[#This Row],[연령대]], 1, 0),IF(COUNT(표장르정리[[#This Row],[Stealth]]),1,0)),1,0)</f>
        <v>0</v>
      </c>
      <c r="K70" s="3">
        <f>IF(AND(IF('차트 정리 표'!$L$2 = 표메인[[#This Row],[연령대]], 1, 0),IF(COUNT(표장르정리[[#This Row],[Strategy]]),1,0)),1,0)</f>
        <v>0</v>
      </c>
      <c r="L70" s="3">
        <f>IF(AND(IF('차트 정리 표'!$L$2 = 표메인[[#This Row],[연령대]], 1, 0),IF(COUNT(표장르정리[[#This Row],[Puzzle]]),1,0)),1,0)</f>
        <v>0</v>
      </c>
      <c r="M70" s="3">
        <f>IF(AND(IF('차트 정리 표'!$L$2 = 표메인[[#This Row],[연령대]], 1, 0),IF(COUNT(표장르정리[[#This Row],[Board]]),1,0)),1,0)</f>
        <v>0</v>
      </c>
      <c r="N70" s="3">
        <f>IF(AND(IF('차트 정리 표'!$L$2 = 표메인[[#This Row],[연령대]], 1, 0),IF(COUNT(표장르정리[[#This Row],[Arcade]]),1,0)),1,0)</f>
        <v>0</v>
      </c>
      <c r="O70" s="3">
        <f>IF(AND(IF('차트 정리 표'!$L$2 = 표메인[[#This Row],[연령대]], 1, 0),IF(COUNT(표장르정리[[#This Row],[Simulation]]),1,0)),1,0)</f>
        <v>0</v>
      </c>
      <c r="P70" s="34">
        <f>IF(AND(IF('차트 정리 표'!$L$19 = 표메인[[#This Row],[연령대]], 1, 0),IF('차트 정리 표'!$J$20=표메인[[#This Row],[타격감
시각적 효과]],1,0)),1,0)</f>
        <v>0</v>
      </c>
      <c r="Q70" s="34">
        <f>IF(AND(IF('차트 정리 표'!$L$19 = 표메인[[#This Row],[연령대]], 1, 0),IF('차트 정리 표'!$J$21=표메인[[#This Row],[타격감
시각적 효과]],1,0)),1,0)</f>
        <v>0</v>
      </c>
      <c r="R70" s="34">
        <f>IF(AND(IF('차트 정리 표'!$L$19 = 표메인[[#This Row],[연령대]], 1, 0),IF('차트 정리 표'!$J$22=표메인[[#This Row],[타격감
시각적 효과]],1,0)),1,0)</f>
        <v>0</v>
      </c>
      <c r="S70" s="34">
        <f>IF(AND(IF('차트 정리 표'!$L$19 = 표메인[[#This Row],[연령대]], 1, 0),IF('차트 정리 표'!$J$23=표메인[[#This Row],[타격감
시각적 효과]],1,0)),1,0)</f>
        <v>0</v>
      </c>
      <c r="T70" s="34">
        <f>IF(AND(IF('차트 정리 표'!$L$25 = 표메인[[#This Row],[연령대]], 1, 0),IF('차트 정리 표'!$J$26=표메인[게임몰입도
청각적 효과],1,0)),1,0)</f>
        <v>0</v>
      </c>
      <c r="U70" s="34">
        <f>IF(AND(IF('차트 정리 표'!$L$25 = 표메인[[#This Row],[연령대]], 1, 0),IF('차트 정리 표'!$J$27=표메인[게임몰입도
청각적 효과],1,0)),1,0)</f>
        <v>0</v>
      </c>
      <c r="V70" s="34">
        <f>IF(AND(IF('차트 정리 표'!$L$25 = 표메인[[#This Row],[연령대]], 1, 0),IF('차트 정리 표'!$J$28=표메인[게임몰입도
청각적 효과],1,0)),1,0)</f>
        <v>0</v>
      </c>
    </row>
    <row r="71" spans="1:22" x14ac:dyDescent="0.3">
      <c r="A71" s="3">
        <f>IF(AND(IF('차트 정리 표'!$L$2 = 표메인[[#This Row],[연령대]], 1, 0),IF(COUNT(표장르정리[[#This Row],[RPG]]),1,0)), 1, 0)</f>
        <v>0</v>
      </c>
      <c r="B71" s="3">
        <f>IF(AND(IF('차트 정리 표'!$L$2 = 표메인[[#This Row],[연령대]], 1, 0),IF(COUNT(표장르정리[[#This Row],[AOS]]),1,0)),1,0)</f>
        <v>0</v>
      </c>
      <c r="C71" s="3">
        <f>IF(AND(IF('차트 정리 표'!$L$2 = 표메인[[#This Row],[연령대]], 1, 0),IF(COUNT(표장르정리[[#This Row],[FPS]]),1,0)),1,0)</f>
        <v>0</v>
      </c>
      <c r="D71" s="3">
        <f>IF(AND(IF('차트 정리 표'!$L$2 = 표메인[[#This Row],[연령대]], 1, 0),IF(COUNT(표장르정리[[#This Row],[CCG]]),1,0)),1,0)</f>
        <v>0</v>
      </c>
      <c r="E71" s="3">
        <f>IF(AND(IF('차트 정리 표'!$L$2 = 표메인[[#This Row],[연령대]], 1, 0),IF(COUNT(표장르정리[[#This Row],[Roguelike]]),1,0)),1,0)</f>
        <v>0</v>
      </c>
      <c r="F71" s="3">
        <f>IF(AND(IF('차트 정리 표'!$L$2 = 표메인[[#This Row],[연령대]], 1, 0),IF(COUNT(표장르정리[[#This Row],[Soulslike]]),1,0)),1,0)</f>
        <v>0</v>
      </c>
      <c r="G71" s="3">
        <f>IF(AND(IF('차트 정리 표'!$L$2 = 표메인[[#This Row],[연령대]], 1, 0),IF(COUNT(표장르정리[[#This Row],[Rhythm]]),1,0)),1,0)</f>
        <v>0</v>
      </c>
      <c r="H71" s="3">
        <f>IF(AND(IF('차트 정리 표'!$L$2 = 표메인[[#This Row],[연령대]], 1, 0),IF(COUNT(표장르정리[[#This Row],[Racing]]),1,0)),1,0)</f>
        <v>0</v>
      </c>
      <c r="I71" s="3">
        <f>IF(AND(IF('차트 정리 표'!$L$2 = 표메인[[#This Row],[연령대]], 1, 0),IF(COUNT(표장르정리[[#This Row],[Sport]]),1,0)),1,0)</f>
        <v>0</v>
      </c>
      <c r="J71" s="3">
        <f>IF(AND(IF('차트 정리 표'!$L$2 = 표메인[[#This Row],[연령대]], 1, 0),IF(COUNT(표장르정리[[#This Row],[Stealth]]),1,0)),1,0)</f>
        <v>0</v>
      </c>
      <c r="K71" s="3">
        <f>IF(AND(IF('차트 정리 표'!$L$2 = 표메인[[#This Row],[연령대]], 1, 0),IF(COUNT(표장르정리[[#This Row],[Strategy]]),1,0)),1,0)</f>
        <v>0</v>
      </c>
      <c r="L71" s="3">
        <f>IF(AND(IF('차트 정리 표'!$L$2 = 표메인[[#This Row],[연령대]], 1, 0),IF(COUNT(표장르정리[[#This Row],[Puzzle]]),1,0)),1,0)</f>
        <v>0</v>
      </c>
      <c r="M71" s="3">
        <f>IF(AND(IF('차트 정리 표'!$L$2 = 표메인[[#This Row],[연령대]], 1, 0),IF(COUNT(표장르정리[[#This Row],[Board]]),1,0)),1,0)</f>
        <v>0</v>
      </c>
      <c r="N71" s="3">
        <f>IF(AND(IF('차트 정리 표'!$L$2 = 표메인[[#This Row],[연령대]], 1, 0),IF(COUNT(표장르정리[[#This Row],[Arcade]]),1,0)),1,0)</f>
        <v>0</v>
      </c>
      <c r="O71" s="3">
        <f>IF(AND(IF('차트 정리 표'!$L$2 = 표메인[[#This Row],[연령대]], 1, 0),IF(COUNT(표장르정리[[#This Row],[Simulation]]),1,0)),1,0)</f>
        <v>0</v>
      </c>
      <c r="P71" s="34">
        <f>IF(AND(IF('차트 정리 표'!$L$19 = 표메인[[#This Row],[연령대]], 1, 0),IF('차트 정리 표'!$J$20=표메인[[#This Row],[타격감
시각적 효과]],1,0)),1,0)</f>
        <v>0</v>
      </c>
      <c r="Q71" s="34">
        <f>IF(AND(IF('차트 정리 표'!$L$19 = 표메인[[#This Row],[연령대]], 1, 0),IF('차트 정리 표'!$J$21=표메인[[#This Row],[타격감
시각적 효과]],1,0)),1,0)</f>
        <v>0</v>
      </c>
      <c r="R71" s="34">
        <f>IF(AND(IF('차트 정리 표'!$L$19 = 표메인[[#This Row],[연령대]], 1, 0),IF('차트 정리 표'!$J$22=표메인[[#This Row],[타격감
시각적 효과]],1,0)),1,0)</f>
        <v>0</v>
      </c>
      <c r="S71" s="34">
        <f>IF(AND(IF('차트 정리 표'!$L$19 = 표메인[[#This Row],[연령대]], 1, 0),IF('차트 정리 표'!$J$23=표메인[[#This Row],[타격감
시각적 효과]],1,0)),1,0)</f>
        <v>0</v>
      </c>
      <c r="T71" s="34">
        <f>IF(AND(IF('차트 정리 표'!$L$25 = 표메인[[#This Row],[연령대]], 1, 0),IF('차트 정리 표'!$J$26=표메인[게임몰입도
청각적 효과],1,0)),1,0)</f>
        <v>0</v>
      </c>
      <c r="U71" s="34">
        <f>IF(AND(IF('차트 정리 표'!$L$25 = 표메인[[#This Row],[연령대]], 1, 0),IF('차트 정리 표'!$J$27=표메인[게임몰입도
청각적 효과],1,0)),1,0)</f>
        <v>0</v>
      </c>
      <c r="V71" s="34">
        <f>IF(AND(IF('차트 정리 표'!$L$25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표'!$L$2 = 표메인[[#This Row],[연령대]], 1, 0),IF(COUNT(표장르정리[[#This Row],[RPG]]),1,0)), 1, 0)</f>
        <v>0</v>
      </c>
      <c r="B72" s="3">
        <f>IF(AND(IF('차트 정리 표'!$L$2 = 표메인[[#This Row],[연령대]], 1, 0),IF(COUNT(표장르정리[[#This Row],[AOS]]),1,0)),1,0)</f>
        <v>0</v>
      </c>
      <c r="C72" s="3">
        <f>IF(AND(IF('차트 정리 표'!$L$2 = 표메인[[#This Row],[연령대]], 1, 0),IF(COUNT(표장르정리[[#This Row],[FPS]]),1,0)),1,0)</f>
        <v>0</v>
      </c>
      <c r="D72" s="3">
        <f>IF(AND(IF('차트 정리 표'!$L$2 = 표메인[[#This Row],[연령대]], 1, 0),IF(COUNT(표장르정리[[#This Row],[CCG]]),1,0)),1,0)</f>
        <v>0</v>
      </c>
      <c r="E72" s="3">
        <f>IF(AND(IF('차트 정리 표'!$L$2 = 표메인[[#This Row],[연령대]], 1, 0),IF(COUNT(표장르정리[[#This Row],[Roguelike]]),1,0)),1,0)</f>
        <v>0</v>
      </c>
      <c r="F72" s="3">
        <f>IF(AND(IF('차트 정리 표'!$L$2 = 표메인[[#This Row],[연령대]], 1, 0),IF(COUNT(표장르정리[[#This Row],[Soulslike]]),1,0)),1,0)</f>
        <v>0</v>
      </c>
      <c r="G72" s="3">
        <f>IF(AND(IF('차트 정리 표'!$L$2 = 표메인[[#This Row],[연령대]], 1, 0),IF(COUNT(표장르정리[[#This Row],[Rhythm]]),1,0)),1,0)</f>
        <v>0</v>
      </c>
      <c r="H72" s="3">
        <f>IF(AND(IF('차트 정리 표'!$L$2 = 표메인[[#This Row],[연령대]], 1, 0),IF(COUNT(표장르정리[[#This Row],[Racing]]),1,0)),1,0)</f>
        <v>0</v>
      </c>
      <c r="I72" s="3">
        <f>IF(AND(IF('차트 정리 표'!$L$2 = 표메인[[#This Row],[연령대]], 1, 0),IF(COUNT(표장르정리[[#This Row],[Sport]]),1,0)),1,0)</f>
        <v>0</v>
      </c>
      <c r="J72" s="3">
        <f>IF(AND(IF('차트 정리 표'!$L$2 = 표메인[[#This Row],[연령대]], 1, 0),IF(COUNT(표장르정리[[#This Row],[Stealth]]),1,0)),1,0)</f>
        <v>0</v>
      </c>
      <c r="K72" s="3">
        <f>IF(AND(IF('차트 정리 표'!$L$2 = 표메인[[#This Row],[연령대]], 1, 0),IF(COUNT(표장르정리[[#This Row],[Strategy]]),1,0)),1,0)</f>
        <v>0</v>
      </c>
      <c r="L72" s="3">
        <f>IF(AND(IF('차트 정리 표'!$L$2 = 표메인[[#This Row],[연령대]], 1, 0),IF(COUNT(표장르정리[[#This Row],[Puzzle]]),1,0)),1,0)</f>
        <v>0</v>
      </c>
      <c r="M72" s="3">
        <f>IF(AND(IF('차트 정리 표'!$L$2 = 표메인[[#This Row],[연령대]], 1, 0),IF(COUNT(표장르정리[[#This Row],[Board]]),1,0)),1,0)</f>
        <v>0</v>
      </c>
      <c r="N72" s="3">
        <f>IF(AND(IF('차트 정리 표'!$L$2 = 표메인[[#This Row],[연령대]], 1, 0),IF(COUNT(표장르정리[[#This Row],[Arcade]]),1,0)),1,0)</f>
        <v>0</v>
      </c>
      <c r="O72" s="3">
        <f>IF(AND(IF('차트 정리 표'!$L$2 = 표메인[[#This Row],[연령대]], 1, 0),IF(COUNT(표장르정리[[#This Row],[Simulation]]),1,0)),1,0)</f>
        <v>0</v>
      </c>
      <c r="P72" s="34">
        <f>IF(AND(IF('차트 정리 표'!$L$19 = 표메인[[#This Row],[연령대]], 1, 0),IF('차트 정리 표'!$J$20=표메인[[#This Row],[타격감
시각적 효과]],1,0)),1,0)</f>
        <v>0</v>
      </c>
      <c r="Q72" s="34">
        <f>IF(AND(IF('차트 정리 표'!$L$19 = 표메인[[#This Row],[연령대]], 1, 0),IF('차트 정리 표'!$J$21=표메인[[#This Row],[타격감
시각적 효과]],1,0)),1,0)</f>
        <v>0</v>
      </c>
      <c r="R72" s="34">
        <f>IF(AND(IF('차트 정리 표'!$L$19 = 표메인[[#This Row],[연령대]], 1, 0),IF('차트 정리 표'!$J$22=표메인[[#This Row],[타격감
시각적 효과]],1,0)),1,0)</f>
        <v>0</v>
      </c>
      <c r="S72" s="34">
        <f>IF(AND(IF('차트 정리 표'!$L$19 = 표메인[[#This Row],[연령대]], 1, 0),IF('차트 정리 표'!$J$23=표메인[[#This Row],[타격감
시각적 효과]],1,0)),1,0)</f>
        <v>0</v>
      </c>
      <c r="T72" s="34">
        <f>IF(AND(IF('차트 정리 표'!$L$25 = 표메인[[#This Row],[연령대]], 1, 0),IF('차트 정리 표'!$J$26=표메인[게임몰입도
청각적 효과],1,0)),1,0)</f>
        <v>0</v>
      </c>
      <c r="U72" s="34">
        <f>IF(AND(IF('차트 정리 표'!$L$25 = 표메인[[#This Row],[연령대]], 1, 0),IF('차트 정리 표'!$J$27=표메인[게임몰입도
청각적 효과],1,0)),1,0)</f>
        <v>0</v>
      </c>
      <c r="V72" s="34">
        <f>IF(AND(IF('차트 정리 표'!$L$25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표'!$L$2 = 표메인[[#This Row],[연령대]], 1, 0),IF(COUNT(표장르정리[[#This Row],[RPG]]),1,0)), 1, 0)</f>
        <v>0</v>
      </c>
      <c r="B73" s="3">
        <f>IF(AND(IF('차트 정리 표'!$L$2 = 표메인[[#This Row],[연령대]], 1, 0),IF(COUNT(표장르정리[[#This Row],[AOS]]),1,0)),1,0)</f>
        <v>0</v>
      </c>
      <c r="C73" s="3">
        <f>IF(AND(IF('차트 정리 표'!$L$2 = 표메인[[#This Row],[연령대]], 1, 0),IF(COUNT(표장르정리[[#This Row],[FPS]]),1,0)),1,0)</f>
        <v>0</v>
      </c>
      <c r="D73" s="3">
        <f>IF(AND(IF('차트 정리 표'!$L$2 = 표메인[[#This Row],[연령대]], 1, 0),IF(COUNT(표장르정리[[#This Row],[CCG]]),1,0)),1,0)</f>
        <v>0</v>
      </c>
      <c r="E73" s="3">
        <f>IF(AND(IF('차트 정리 표'!$L$2 = 표메인[[#This Row],[연령대]], 1, 0),IF(COUNT(표장르정리[[#This Row],[Roguelike]]),1,0)),1,0)</f>
        <v>0</v>
      </c>
      <c r="F73" s="3">
        <f>IF(AND(IF('차트 정리 표'!$L$2 = 표메인[[#This Row],[연령대]], 1, 0),IF(COUNT(표장르정리[[#This Row],[Soulslike]]),1,0)),1,0)</f>
        <v>0</v>
      </c>
      <c r="G73" s="3">
        <f>IF(AND(IF('차트 정리 표'!$L$2 = 표메인[[#This Row],[연령대]], 1, 0),IF(COUNT(표장르정리[[#This Row],[Rhythm]]),1,0)),1,0)</f>
        <v>0</v>
      </c>
      <c r="H73" s="3">
        <f>IF(AND(IF('차트 정리 표'!$L$2 = 표메인[[#This Row],[연령대]], 1, 0),IF(COUNT(표장르정리[[#This Row],[Racing]]),1,0)),1,0)</f>
        <v>0</v>
      </c>
      <c r="I73" s="3">
        <f>IF(AND(IF('차트 정리 표'!$L$2 = 표메인[[#This Row],[연령대]], 1, 0),IF(COUNT(표장르정리[[#This Row],[Sport]]),1,0)),1,0)</f>
        <v>0</v>
      </c>
      <c r="J73" s="3">
        <f>IF(AND(IF('차트 정리 표'!$L$2 = 표메인[[#This Row],[연령대]], 1, 0),IF(COUNT(표장르정리[[#This Row],[Stealth]]),1,0)),1,0)</f>
        <v>0</v>
      </c>
      <c r="K73" s="3">
        <f>IF(AND(IF('차트 정리 표'!$L$2 = 표메인[[#This Row],[연령대]], 1, 0),IF(COUNT(표장르정리[[#This Row],[Strategy]]),1,0)),1,0)</f>
        <v>0</v>
      </c>
      <c r="L73" s="3">
        <f>IF(AND(IF('차트 정리 표'!$L$2 = 표메인[[#This Row],[연령대]], 1, 0),IF(COUNT(표장르정리[[#This Row],[Puzzle]]),1,0)),1,0)</f>
        <v>0</v>
      </c>
      <c r="M73" s="3">
        <f>IF(AND(IF('차트 정리 표'!$L$2 = 표메인[[#This Row],[연령대]], 1, 0),IF(COUNT(표장르정리[[#This Row],[Board]]),1,0)),1,0)</f>
        <v>0</v>
      </c>
      <c r="N73" s="3">
        <f>IF(AND(IF('차트 정리 표'!$L$2 = 표메인[[#This Row],[연령대]], 1, 0),IF(COUNT(표장르정리[[#This Row],[Arcade]]),1,0)),1,0)</f>
        <v>0</v>
      </c>
      <c r="O73" s="3">
        <f>IF(AND(IF('차트 정리 표'!$L$2 = 표메인[[#This Row],[연령대]], 1, 0),IF(COUNT(표장르정리[[#This Row],[Simulation]]),1,0)),1,0)</f>
        <v>0</v>
      </c>
      <c r="P73" s="34">
        <f>IF(AND(IF('차트 정리 표'!$L$19 = 표메인[[#This Row],[연령대]], 1, 0),IF('차트 정리 표'!$J$20=표메인[[#This Row],[타격감
시각적 효과]],1,0)),1,0)</f>
        <v>0</v>
      </c>
      <c r="Q73" s="34">
        <f>IF(AND(IF('차트 정리 표'!$L$19 = 표메인[[#This Row],[연령대]], 1, 0),IF('차트 정리 표'!$J$21=표메인[[#This Row],[타격감
시각적 효과]],1,0)),1,0)</f>
        <v>0</v>
      </c>
      <c r="R73" s="34">
        <f>IF(AND(IF('차트 정리 표'!$L$19 = 표메인[[#This Row],[연령대]], 1, 0),IF('차트 정리 표'!$J$22=표메인[[#This Row],[타격감
시각적 효과]],1,0)),1,0)</f>
        <v>0</v>
      </c>
      <c r="S73" s="34">
        <f>IF(AND(IF('차트 정리 표'!$L$19 = 표메인[[#This Row],[연령대]], 1, 0),IF('차트 정리 표'!$J$23=표메인[[#This Row],[타격감
시각적 효과]],1,0)),1,0)</f>
        <v>0</v>
      </c>
      <c r="T73" s="34">
        <f>IF(AND(IF('차트 정리 표'!$L$25 = 표메인[[#This Row],[연령대]], 1, 0),IF('차트 정리 표'!$J$26=표메인[게임몰입도
청각적 효과],1,0)),1,0)</f>
        <v>0</v>
      </c>
      <c r="U73" s="34">
        <f>IF(AND(IF('차트 정리 표'!$L$25 = 표메인[[#This Row],[연령대]], 1, 0),IF('차트 정리 표'!$J$27=표메인[게임몰입도
청각적 효과],1,0)),1,0)</f>
        <v>0</v>
      </c>
      <c r="V73" s="34">
        <f>IF(AND(IF('차트 정리 표'!$L$25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표'!$L$2 = 표메인[[#This Row],[연령대]], 1, 0),IF(COUNT(표장르정리[[#This Row],[RPG]]),1,0)), 1, 0)</f>
        <v>0</v>
      </c>
      <c r="B74" s="3">
        <f>IF(AND(IF('차트 정리 표'!$L$2 = 표메인[[#This Row],[연령대]], 1, 0),IF(COUNT(표장르정리[[#This Row],[AOS]]),1,0)),1,0)</f>
        <v>0</v>
      </c>
      <c r="C74" s="3">
        <f>IF(AND(IF('차트 정리 표'!$L$2 = 표메인[[#This Row],[연령대]], 1, 0),IF(COUNT(표장르정리[[#This Row],[FPS]]),1,0)),1,0)</f>
        <v>0</v>
      </c>
      <c r="D74" s="3">
        <f>IF(AND(IF('차트 정리 표'!$L$2 = 표메인[[#This Row],[연령대]], 1, 0),IF(COUNT(표장르정리[[#This Row],[CCG]]),1,0)),1,0)</f>
        <v>0</v>
      </c>
      <c r="E74" s="3">
        <f>IF(AND(IF('차트 정리 표'!$L$2 = 표메인[[#This Row],[연령대]], 1, 0),IF(COUNT(표장르정리[[#This Row],[Roguelike]]),1,0)),1,0)</f>
        <v>0</v>
      </c>
      <c r="F74" s="3">
        <f>IF(AND(IF('차트 정리 표'!$L$2 = 표메인[[#This Row],[연령대]], 1, 0),IF(COUNT(표장르정리[[#This Row],[Soulslike]]),1,0)),1,0)</f>
        <v>0</v>
      </c>
      <c r="G74" s="3">
        <f>IF(AND(IF('차트 정리 표'!$L$2 = 표메인[[#This Row],[연령대]], 1, 0),IF(COUNT(표장르정리[[#This Row],[Rhythm]]),1,0)),1,0)</f>
        <v>0</v>
      </c>
      <c r="H74" s="3">
        <f>IF(AND(IF('차트 정리 표'!$L$2 = 표메인[[#This Row],[연령대]], 1, 0),IF(COUNT(표장르정리[[#This Row],[Racing]]),1,0)),1,0)</f>
        <v>0</v>
      </c>
      <c r="I74" s="3">
        <f>IF(AND(IF('차트 정리 표'!$L$2 = 표메인[[#This Row],[연령대]], 1, 0),IF(COUNT(표장르정리[[#This Row],[Sport]]),1,0)),1,0)</f>
        <v>0</v>
      </c>
      <c r="J74" s="3">
        <f>IF(AND(IF('차트 정리 표'!$L$2 = 표메인[[#This Row],[연령대]], 1, 0),IF(COUNT(표장르정리[[#This Row],[Stealth]]),1,0)),1,0)</f>
        <v>0</v>
      </c>
      <c r="K74" s="3">
        <f>IF(AND(IF('차트 정리 표'!$L$2 = 표메인[[#This Row],[연령대]], 1, 0),IF(COUNT(표장르정리[[#This Row],[Strategy]]),1,0)),1,0)</f>
        <v>0</v>
      </c>
      <c r="L74" s="3">
        <f>IF(AND(IF('차트 정리 표'!$L$2 = 표메인[[#This Row],[연령대]], 1, 0),IF(COUNT(표장르정리[[#This Row],[Puzzle]]),1,0)),1,0)</f>
        <v>0</v>
      </c>
      <c r="M74" s="3">
        <f>IF(AND(IF('차트 정리 표'!$L$2 = 표메인[[#This Row],[연령대]], 1, 0),IF(COUNT(표장르정리[[#This Row],[Board]]),1,0)),1,0)</f>
        <v>0</v>
      </c>
      <c r="N74" s="3">
        <f>IF(AND(IF('차트 정리 표'!$L$2 = 표메인[[#This Row],[연령대]], 1, 0),IF(COUNT(표장르정리[[#This Row],[Arcade]]),1,0)),1,0)</f>
        <v>0</v>
      </c>
      <c r="O74" s="3">
        <f>IF(AND(IF('차트 정리 표'!$L$2 = 표메인[[#This Row],[연령대]], 1, 0),IF(COUNT(표장르정리[[#This Row],[Simulation]]),1,0)),1,0)</f>
        <v>0</v>
      </c>
      <c r="P74" s="34">
        <f>IF(AND(IF('차트 정리 표'!$L$19 = 표메인[[#This Row],[연령대]], 1, 0),IF('차트 정리 표'!$J$20=표메인[[#This Row],[타격감
시각적 효과]],1,0)),1,0)</f>
        <v>0</v>
      </c>
      <c r="Q74" s="34">
        <f>IF(AND(IF('차트 정리 표'!$L$19 = 표메인[[#This Row],[연령대]], 1, 0),IF('차트 정리 표'!$J$21=표메인[[#This Row],[타격감
시각적 효과]],1,0)),1,0)</f>
        <v>0</v>
      </c>
      <c r="R74" s="34">
        <f>IF(AND(IF('차트 정리 표'!$L$19 = 표메인[[#This Row],[연령대]], 1, 0),IF('차트 정리 표'!$J$22=표메인[[#This Row],[타격감
시각적 효과]],1,0)),1,0)</f>
        <v>0</v>
      </c>
      <c r="S74" s="34">
        <f>IF(AND(IF('차트 정리 표'!$L$19 = 표메인[[#This Row],[연령대]], 1, 0),IF('차트 정리 표'!$J$23=표메인[[#This Row],[타격감
시각적 효과]],1,0)),1,0)</f>
        <v>0</v>
      </c>
      <c r="T74" s="34">
        <f>IF(AND(IF('차트 정리 표'!$L$25 = 표메인[[#This Row],[연령대]], 1, 0),IF('차트 정리 표'!$J$26=표메인[게임몰입도
청각적 효과],1,0)),1,0)</f>
        <v>0</v>
      </c>
      <c r="U74" s="34">
        <f>IF(AND(IF('차트 정리 표'!$L$25 = 표메인[[#This Row],[연령대]], 1, 0),IF('차트 정리 표'!$J$27=표메인[게임몰입도
청각적 효과],1,0)),1,0)</f>
        <v>0</v>
      </c>
      <c r="V74" s="34">
        <f>IF(AND(IF('차트 정리 표'!$L$25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표'!$L$2 = 표메인[[#This Row],[연령대]], 1, 0),IF(COUNT(표장르정리[[#This Row],[RPG]]),1,0)), 1, 0)</f>
        <v>0</v>
      </c>
      <c r="B75" s="3">
        <f>IF(AND(IF('차트 정리 표'!$L$2 = 표메인[[#This Row],[연령대]], 1, 0),IF(COUNT(표장르정리[[#This Row],[AOS]]),1,0)),1,0)</f>
        <v>0</v>
      </c>
      <c r="C75" s="3">
        <f>IF(AND(IF('차트 정리 표'!$L$2 = 표메인[[#This Row],[연령대]], 1, 0),IF(COUNT(표장르정리[[#This Row],[FPS]]),1,0)),1,0)</f>
        <v>0</v>
      </c>
      <c r="D75" s="3">
        <f>IF(AND(IF('차트 정리 표'!$L$2 = 표메인[[#This Row],[연령대]], 1, 0),IF(COUNT(표장르정리[[#This Row],[CCG]]),1,0)),1,0)</f>
        <v>0</v>
      </c>
      <c r="E75" s="3">
        <f>IF(AND(IF('차트 정리 표'!$L$2 = 표메인[[#This Row],[연령대]], 1, 0),IF(COUNT(표장르정리[[#This Row],[Roguelike]]),1,0)),1,0)</f>
        <v>0</v>
      </c>
      <c r="F75" s="3">
        <f>IF(AND(IF('차트 정리 표'!$L$2 = 표메인[[#This Row],[연령대]], 1, 0),IF(COUNT(표장르정리[[#This Row],[Soulslike]]),1,0)),1,0)</f>
        <v>0</v>
      </c>
      <c r="G75" s="3">
        <f>IF(AND(IF('차트 정리 표'!$L$2 = 표메인[[#This Row],[연령대]], 1, 0),IF(COUNT(표장르정리[[#This Row],[Rhythm]]),1,0)),1,0)</f>
        <v>0</v>
      </c>
      <c r="H75" s="3">
        <f>IF(AND(IF('차트 정리 표'!$L$2 = 표메인[[#This Row],[연령대]], 1, 0),IF(COUNT(표장르정리[[#This Row],[Racing]]),1,0)),1,0)</f>
        <v>0</v>
      </c>
      <c r="I75" s="3">
        <f>IF(AND(IF('차트 정리 표'!$L$2 = 표메인[[#This Row],[연령대]], 1, 0),IF(COUNT(표장르정리[[#This Row],[Sport]]),1,0)),1,0)</f>
        <v>0</v>
      </c>
      <c r="J75" s="3">
        <f>IF(AND(IF('차트 정리 표'!$L$2 = 표메인[[#This Row],[연령대]], 1, 0),IF(COUNT(표장르정리[[#This Row],[Stealth]]),1,0)),1,0)</f>
        <v>0</v>
      </c>
      <c r="K75" s="3">
        <f>IF(AND(IF('차트 정리 표'!$L$2 = 표메인[[#This Row],[연령대]], 1, 0),IF(COUNT(표장르정리[[#This Row],[Strategy]]),1,0)),1,0)</f>
        <v>0</v>
      </c>
      <c r="L75" s="3">
        <f>IF(AND(IF('차트 정리 표'!$L$2 = 표메인[[#This Row],[연령대]], 1, 0),IF(COUNT(표장르정리[[#This Row],[Puzzle]]),1,0)),1,0)</f>
        <v>0</v>
      </c>
      <c r="M75" s="3">
        <f>IF(AND(IF('차트 정리 표'!$L$2 = 표메인[[#This Row],[연령대]], 1, 0),IF(COUNT(표장르정리[[#This Row],[Board]]),1,0)),1,0)</f>
        <v>0</v>
      </c>
      <c r="N75" s="3">
        <f>IF(AND(IF('차트 정리 표'!$L$2 = 표메인[[#This Row],[연령대]], 1, 0),IF(COUNT(표장르정리[[#This Row],[Arcade]]),1,0)),1,0)</f>
        <v>0</v>
      </c>
      <c r="O75" s="3">
        <f>IF(AND(IF('차트 정리 표'!$L$2 = 표메인[[#This Row],[연령대]], 1, 0),IF(COUNT(표장르정리[[#This Row],[Simulation]]),1,0)),1,0)</f>
        <v>0</v>
      </c>
      <c r="P75" s="34">
        <f>IF(AND(IF('차트 정리 표'!$L$19 = 표메인[[#This Row],[연령대]], 1, 0),IF('차트 정리 표'!$J$20=표메인[[#This Row],[타격감
시각적 효과]],1,0)),1,0)</f>
        <v>0</v>
      </c>
      <c r="Q75" s="34">
        <f>IF(AND(IF('차트 정리 표'!$L$19 = 표메인[[#This Row],[연령대]], 1, 0),IF('차트 정리 표'!$J$21=표메인[[#This Row],[타격감
시각적 효과]],1,0)),1,0)</f>
        <v>0</v>
      </c>
      <c r="R75" s="34">
        <f>IF(AND(IF('차트 정리 표'!$L$19 = 표메인[[#This Row],[연령대]], 1, 0),IF('차트 정리 표'!$J$22=표메인[[#This Row],[타격감
시각적 효과]],1,0)),1,0)</f>
        <v>0</v>
      </c>
      <c r="S75" s="34">
        <f>IF(AND(IF('차트 정리 표'!$L$19 = 표메인[[#This Row],[연령대]], 1, 0),IF('차트 정리 표'!$J$23=표메인[[#This Row],[타격감
시각적 효과]],1,0)),1,0)</f>
        <v>0</v>
      </c>
      <c r="T75" s="34">
        <f>IF(AND(IF('차트 정리 표'!$L$25 = 표메인[[#This Row],[연령대]], 1, 0),IF('차트 정리 표'!$J$26=표메인[게임몰입도
청각적 효과],1,0)),1,0)</f>
        <v>0</v>
      </c>
      <c r="U75" s="34">
        <f>IF(AND(IF('차트 정리 표'!$L$25 = 표메인[[#This Row],[연령대]], 1, 0),IF('차트 정리 표'!$J$27=표메인[게임몰입도
청각적 효과],1,0)),1,0)</f>
        <v>0</v>
      </c>
      <c r="V75" s="34">
        <f>IF(AND(IF('차트 정리 표'!$L$25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표'!$L$2 = 표메인[[#This Row],[연령대]], 1, 0),IF(COUNT(표장르정리[[#This Row],[RPG]]),1,0)), 1, 0)</f>
        <v>0</v>
      </c>
      <c r="B76" s="3">
        <f>IF(AND(IF('차트 정리 표'!$L$2 = 표메인[[#This Row],[연령대]], 1, 0),IF(COUNT(표장르정리[[#This Row],[AOS]]),1,0)),1,0)</f>
        <v>0</v>
      </c>
      <c r="C76" s="3">
        <f>IF(AND(IF('차트 정리 표'!$L$2 = 표메인[[#This Row],[연령대]], 1, 0),IF(COUNT(표장르정리[[#This Row],[FPS]]),1,0)),1,0)</f>
        <v>0</v>
      </c>
      <c r="D76" s="3">
        <f>IF(AND(IF('차트 정리 표'!$L$2 = 표메인[[#This Row],[연령대]], 1, 0),IF(COUNT(표장르정리[[#This Row],[CCG]]),1,0)),1,0)</f>
        <v>0</v>
      </c>
      <c r="E76" s="3">
        <f>IF(AND(IF('차트 정리 표'!$L$2 = 표메인[[#This Row],[연령대]], 1, 0),IF(COUNT(표장르정리[[#This Row],[Roguelike]]),1,0)),1,0)</f>
        <v>0</v>
      </c>
      <c r="F76" s="3">
        <f>IF(AND(IF('차트 정리 표'!$L$2 = 표메인[[#This Row],[연령대]], 1, 0),IF(COUNT(표장르정리[[#This Row],[Soulslike]]),1,0)),1,0)</f>
        <v>0</v>
      </c>
      <c r="G76" s="3">
        <f>IF(AND(IF('차트 정리 표'!$L$2 = 표메인[[#This Row],[연령대]], 1, 0),IF(COUNT(표장르정리[[#This Row],[Rhythm]]),1,0)),1,0)</f>
        <v>0</v>
      </c>
      <c r="H76" s="3">
        <f>IF(AND(IF('차트 정리 표'!$L$2 = 표메인[[#This Row],[연령대]], 1, 0),IF(COUNT(표장르정리[[#This Row],[Racing]]),1,0)),1,0)</f>
        <v>0</v>
      </c>
      <c r="I76" s="3">
        <f>IF(AND(IF('차트 정리 표'!$L$2 = 표메인[[#This Row],[연령대]], 1, 0),IF(COUNT(표장르정리[[#This Row],[Sport]]),1,0)),1,0)</f>
        <v>0</v>
      </c>
      <c r="J76" s="3">
        <f>IF(AND(IF('차트 정리 표'!$L$2 = 표메인[[#This Row],[연령대]], 1, 0),IF(COUNT(표장르정리[[#This Row],[Stealth]]),1,0)),1,0)</f>
        <v>0</v>
      </c>
      <c r="K76" s="3">
        <f>IF(AND(IF('차트 정리 표'!$L$2 = 표메인[[#This Row],[연령대]], 1, 0),IF(COUNT(표장르정리[[#This Row],[Strategy]]),1,0)),1,0)</f>
        <v>0</v>
      </c>
      <c r="L76" s="3">
        <f>IF(AND(IF('차트 정리 표'!$L$2 = 표메인[[#This Row],[연령대]], 1, 0),IF(COUNT(표장르정리[[#This Row],[Puzzle]]),1,0)),1,0)</f>
        <v>0</v>
      </c>
      <c r="M76" s="3">
        <f>IF(AND(IF('차트 정리 표'!$L$2 = 표메인[[#This Row],[연령대]], 1, 0),IF(COUNT(표장르정리[[#This Row],[Board]]),1,0)),1,0)</f>
        <v>0</v>
      </c>
      <c r="N76" s="3">
        <f>IF(AND(IF('차트 정리 표'!$L$2 = 표메인[[#This Row],[연령대]], 1, 0),IF(COUNT(표장르정리[[#This Row],[Arcade]]),1,0)),1,0)</f>
        <v>0</v>
      </c>
      <c r="O76" s="3">
        <f>IF(AND(IF('차트 정리 표'!$L$2 = 표메인[[#This Row],[연령대]], 1, 0),IF(COUNT(표장르정리[[#This Row],[Simulation]]),1,0)),1,0)</f>
        <v>0</v>
      </c>
      <c r="P76" s="34">
        <f>IF(AND(IF('차트 정리 표'!$L$19 = 표메인[[#This Row],[연령대]], 1, 0),IF('차트 정리 표'!$J$20=표메인[[#This Row],[타격감
시각적 효과]],1,0)),1,0)</f>
        <v>0</v>
      </c>
      <c r="Q76" s="34">
        <f>IF(AND(IF('차트 정리 표'!$L$19 = 표메인[[#This Row],[연령대]], 1, 0),IF('차트 정리 표'!$J$21=표메인[[#This Row],[타격감
시각적 효과]],1,0)),1,0)</f>
        <v>0</v>
      </c>
      <c r="R76" s="34">
        <f>IF(AND(IF('차트 정리 표'!$L$19 = 표메인[[#This Row],[연령대]], 1, 0),IF('차트 정리 표'!$J$22=표메인[[#This Row],[타격감
시각적 효과]],1,0)),1,0)</f>
        <v>0</v>
      </c>
      <c r="S76" s="34">
        <f>IF(AND(IF('차트 정리 표'!$L$19 = 표메인[[#This Row],[연령대]], 1, 0),IF('차트 정리 표'!$J$23=표메인[[#This Row],[타격감
시각적 효과]],1,0)),1,0)</f>
        <v>0</v>
      </c>
      <c r="T76" s="34">
        <f>IF(AND(IF('차트 정리 표'!$L$25 = 표메인[[#This Row],[연령대]], 1, 0),IF('차트 정리 표'!$J$26=표메인[게임몰입도
청각적 효과],1,0)),1,0)</f>
        <v>0</v>
      </c>
      <c r="U76" s="34">
        <f>IF(AND(IF('차트 정리 표'!$L$25 = 표메인[[#This Row],[연령대]], 1, 0),IF('차트 정리 표'!$J$27=표메인[게임몰입도
청각적 효과],1,0)),1,0)</f>
        <v>0</v>
      </c>
      <c r="V76" s="34">
        <f>IF(AND(IF('차트 정리 표'!$L$25 = 표메인[[#This Row],[연령대]], 1, 0),IF('차트 정리 표'!$J$28=표메인[게임몰입도
청각적 효과],1,0)),1,0)</f>
        <v>0</v>
      </c>
    </row>
    <row r="77" spans="1:22" x14ac:dyDescent="0.3">
      <c r="A77" s="3">
        <f>IF(AND(IF('차트 정리 표'!$L$2 = 표메인[[#This Row],[연령대]], 1, 0),IF(COUNT(표장르정리[[#This Row],[RPG]]),1,0)), 1, 0)</f>
        <v>0</v>
      </c>
      <c r="B77" s="3">
        <f>IF(AND(IF('차트 정리 표'!$L$2 = 표메인[[#This Row],[연령대]], 1, 0),IF(COUNT(표장르정리[[#This Row],[AOS]]),1,0)),1,0)</f>
        <v>0</v>
      </c>
      <c r="C77" s="3">
        <f>IF(AND(IF('차트 정리 표'!$L$2 = 표메인[[#This Row],[연령대]], 1, 0),IF(COUNT(표장르정리[[#This Row],[FPS]]),1,0)),1,0)</f>
        <v>0</v>
      </c>
      <c r="D77" s="3">
        <f>IF(AND(IF('차트 정리 표'!$L$2 = 표메인[[#This Row],[연령대]], 1, 0),IF(COUNT(표장르정리[[#This Row],[CCG]]),1,0)),1,0)</f>
        <v>0</v>
      </c>
      <c r="E77" s="3">
        <f>IF(AND(IF('차트 정리 표'!$L$2 = 표메인[[#This Row],[연령대]], 1, 0),IF(COUNT(표장르정리[[#This Row],[Roguelike]]),1,0)),1,0)</f>
        <v>0</v>
      </c>
      <c r="F77" s="3">
        <f>IF(AND(IF('차트 정리 표'!$L$2 = 표메인[[#This Row],[연령대]], 1, 0),IF(COUNT(표장르정리[[#This Row],[Soulslike]]),1,0)),1,0)</f>
        <v>0</v>
      </c>
      <c r="G77" s="3">
        <f>IF(AND(IF('차트 정리 표'!$L$2 = 표메인[[#This Row],[연령대]], 1, 0),IF(COUNT(표장르정리[[#This Row],[Rhythm]]),1,0)),1,0)</f>
        <v>0</v>
      </c>
      <c r="H77" s="3">
        <f>IF(AND(IF('차트 정리 표'!$L$2 = 표메인[[#This Row],[연령대]], 1, 0),IF(COUNT(표장르정리[[#This Row],[Racing]]),1,0)),1,0)</f>
        <v>0</v>
      </c>
      <c r="I77" s="3">
        <f>IF(AND(IF('차트 정리 표'!$L$2 = 표메인[[#This Row],[연령대]], 1, 0),IF(COUNT(표장르정리[[#This Row],[Sport]]),1,0)),1,0)</f>
        <v>0</v>
      </c>
      <c r="J77" s="3">
        <f>IF(AND(IF('차트 정리 표'!$L$2 = 표메인[[#This Row],[연령대]], 1, 0),IF(COUNT(표장르정리[[#This Row],[Stealth]]),1,0)),1,0)</f>
        <v>0</v>
      </c>
      <c r="K77" s="3">
        <f>IF(AND(IF('차트 정리 표'!$L$2 = 표메인[[#This Row],[연령대]], 1, 0),IF(COUNT(표장르정리[[#This Row],[Strategy]]),1,0)),1,0)</f>
        <v>0</v>
      </c>
      <c r="L77" s="3">
        <f>IF(AND(IF('차트 정리 표'!$L$2 = 표메인[[#This Row],[연령대]], 1, 0),IF(COUNT(표장르정리[[#This Row],[Puzzle]]),1,0)),1,0)</f>
        <v>0</v>
      </c>
      <c r="M77" s="3">
        <f>IF(AND(IF('차트 정리 표'!$L$2 = 표메인[[#This Row],[연령대]], 1, 0),IF(COUNT(표장르정리[[#This Row],[Board]]),1,0)),1,0)</f>
        <v>0</v>
      </c>
      <c r="N77" s="3">
        <f>IF(AND(IF('차트 정리 표'!$L$2 = 표메인[[#This Row],[연령대]], 1, 0),IF(COUNT(표장르정리[[#This Row],[Arcade]]),1,0)),1,0)</f>
        <v>0</v>
      </c>
      <c r="O77" s="3">
        <f>IF(AND(IF('차트 정리 표'!$L$2 = 표메인[[#This Row],[연령대]], 1, 0),IF(COUNT(표장르정리[[#This Row],[Simulation]]),1,0)),1,0)</f>
        <v>0</v>
      </c>
      <c r="P77" s="34">
        <f>IF(AND(IF('차트 정리 표'!$L$19 = 표메인[[#This Row],[연령대]], 1, 0),IF('차트 정리 표'!$J$20=표메인[[#This Row],[타격감
시각적 효과]],1,0)),1,0)</f>
        <v>0</v>
      </c>
      <c r="Q77" s="34">
        <f>IF(AND(IF('차트 정리 표'!$L$19 = 표메인[[#This Row],[연령대]], 1, 0),IF('차트 정리 표'!$J$21=표메인[[#This Row],[타격감
시각적 효과]],1,0)),1,0)</f>
        <v>0</v>
      </c>
      <c r="R77" s="34">
        <f>IF(AND(IF('차트 정리 표'!$L$19 = 표메인[[#This Row],[연령대]], 1, 0),IF('차트 정리 표'!$J$22=표메인[[#This Row],[타격감
시각적 효과]],1,0)),1,0)</f>
        <v>0</v>
      </c>
      <c r="S77" s="34">
        <f>IF(AND(IF('차트 정리 표'!$L$19 = 표메인[[#This Row],[연령대]], 1, 0),IF('차트 정리 표'!$J$23=표메인[[#This Row],[타격감
시각적 효과]],1,0)),1,0)</f>
        <v>0</v>
      </c>
      <c r="T77" s="34">
        <f>IF(AND(IF('차트 정리 표'!$L$25 = 표메인[[#This Row],[연령대]], 1, 0),IF('차트 정리 표'!$J$26=표메인[게임몰입도
청각적 효과],1,0)),1,0)</f>
        <v>0</v>
      </c>
      <c r="U77" s="34">
        <f>IF(AND(IF('차트 정리 표'!$L$25 = 표메인[[#This Row],[연령대]], 1, 0),IF('차트 정리 표'!$J$27=표메인[게임몰입도
청각적 효과],1,0)),1,0)</f>
        <v>0</v>
      </c>
      <c r="V77" s="34">
        <f>IF(AND(IF('차트 정리 표'!$L$25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표'!$L$2 = 표메인[[#This Row],[연령대]], 1, 0),IF(COUNT(표장르정리[[#This Row],[RPG]]),1,0)), 1, 0)</f>
        <v>0</v>
      </c>
      <c r="B78" s="3">
        <f>IF(AND(IF('차트 정리 표'!$L$2 = 표메인[[#This Row],[연령대]], 1, 0),IF(COUNT(표장르정리[[#This Row],[AOS]]),1,0)),1,0)</f>
        <v>0</v>
      </c>
      <c r="C78" s="3">
        <f>IF(AND(IF('차트 정리 표'!$L$2 = 표메인[[#This Row],[연령대]], 1, 0),IF(COUNT(표장르정리[[#This Row],[FPS]]),1,0)),1,0)</f>
        <v>0</v>
      </c>
      <c r="D78" s="3">
        <f>IF(AND(IF('차트 정리 표'!$L$2 = 표메인[[#This Row],[연령대]], 1, 0),IF(COUNT(표장르정리[[#This Row],[CCG]]),1,0)),1,0)</f>
        <v>0</v>
      </c>
      <c r="E78" s="3">
        <f>IF(AND(IF('차트 정리 표'!$L$2 = 표메인[[#This Row],[연령대]], 1, 0),IF(COUNT(표장르정리[[#This Row],[Roguelike]]),1,0)),1,0)</f>
        <v>0</v>
      </c>
      <c r="F78" s="3">
        <f>IF(AND(IF('차트 정리 표'!$L$2 = 표메인[[#This Row],[연령대]], 1, 0),IF(COUNT(표장르정리[[#This Row],[Soulslike]]),1,0)),1,0)</f>
        <v>0</v>
      </c>
      <c r="G78" s="3">
        <f>IF(AND(IF('차트 정리 표'!$L$2 = 표메인[[#This Row],[연령대]], 1, 0),IF(COUNT(표장르정리[[#This Row],[Rhythm]]),1,0)),1,0)</f>
        <v>0</v>
      </c>
      <c r="H78" s="3">
        <f>IF(AND(IF('차트 정리 표'!$L$2 = 표메인[[#This Row],[연령대]], 1, 0),IF(COUNT(표장르정리[[#This Row],[Racing]]),1,0)),1,0)</f>
        <v>0</v>
      </c>
      <c r="I78" s="3">
        <f>IF(AND(IF('차트 정리 표'!$L$2 = 표메인[[#This Row],[연령대]], 1, 0),IF(COUNT(표장르정리[[#This Row],[Sport]]),1,0)),1,0)</f>
        <v>0</v>
      </c>
      <c r="J78" s="3">
        <f>IF(AND(IF('차트 정리 표'!$L$2 = 표메인[[#This Row],[연령대]], 1, 0),IF(COUNT(표장르정리[[#This Row],[Stealth]]),1,0)),1,0)</f>
        <v>0</v>
      </c>
      <c r="K78" s="3">
        <f>IF(AND(IF('차트 정리 표'!$L$2 = 표메인[[#This Row],[연령대]], 1, 0),IF(COUNT(표장르정리[[#This Row],[Strategy]]),1,0)),1,0)</f>
        <v>0</v>
      </c>
      <c r="L78" s="3">
        <f>IF(AND(IF('차트 정리 표'!$L$2 = 표메인[[#This Row],[연령대]], 1, 0),IF(COUNT(표장르정리[[#This Row],[Puzzle]]),1,0)),1,0)</f>
        <v>0</v>
      </c>
      <c r="M78" s="3">
        <f>IF(AND(IF('차트 정리 표'!$L$2 = 표메인[[#This Row],[연령대]], 1, 0),IF(COUNT(표장르정리[[#This Row],[Board]]),1,0)),1,0)</f>
        <v>0</v>
      </c>
      <c r="N78" s="3">
        <f>IF(AND(IF('차트 정리 표'!$L$2 = 표메인[[#This Row],[연령대]], 1, 0),IF(COUNT(표장르정리[[#This Row],[Arcade]]),1,0)),1,0)</f>
        <v>0</v>
      </c>
      <c r="O78" s="3">
        <f>IF(AND(IF('차트 정리 표'!$L$2 = 표메인[[#This Row],[연령대]], 1, 0),IF(COUNT(표장르정리[[#This Row],[Simulation]]),1,0)),1,0)</f>
        <v>0</v>
      </c>
      <c r="P78" s="34">
        <f>IF(AND(IF('차트 정리 표'!$L$19 = 표메인[[#This Row],[연령대]], 1, 0),IF('차트 정리 표'!$J$20=표메인[[#This Row],[타격감
시각적 효과]],1,0)),1,0)</f>
        <v>0</v>
      </c>
      <c r="Q78" s="34">
        <f>IF(AND(IF('차트 정리 표'!$L$19 = 표메인[[#This Row],[연령대]], 1, 0),IF('차트 정리 표'!$J$21=표메인[[#This Row],[타격감
시각적 효과]],1,0)),1,0)</f>
        <v>0</v>
      </c>
      <c r="R78" s="34">
        <f>IF(AND(IF('차트 정리 표'!$L$19 = 표메인[[#This Row],[연령대]], 1, 0),IF('차트 정리 표'!$J$22=표메인[[#This Row],[타격감
시각적 효과]],1,0)),1,0)</f>
        <v>0</v>
      </c>
      <c r="S78" s="34">
        <f>IF(AND(IF('차트 정리 표'!$L$19 = 표메인[[#This Row],[연령대]], 1, 0),IF('차트 정리 표'!$J$23=표메인[[#This Row],[타격감
시각적 효과]],1,0)),1,0)</f>
        <v>0</v>
      </c>
      <c r="T78" s="34">
        <f>IF(AND(IF('차트 정리 표'!$L$25 = 표메인[[#This Row],[연령대]], 1, 0),IF('차트 정리 표'!$J$26=표메인[게임몰입도
청각적 효과],1,0)),1,0)</f>
        <v>0</v>
      </c>
      <c r="U78" s="34">
        <f>IF(AND(IF('차트 정리 표'!$L$25 = 표메인[[#This Row],[연령대]], 1, 0),IF('차트 정리 표'!$J$27=표메인[게임몰입도
청각적 효과],1,0)),1,0)</f>
        <v>0</v>
      </c>
      <c r="V78" s="34">
        <f>IF(AND(IF('차트 정리 표'!$L$25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표'!$L$2 = 표메인[[#This Row],[연령대]], 1, 0),IF(COUNT(표장르정리[[#This Row],[RPG]]),1,0)), 1, 0)</f>
        <v>0</v>
      </c>
      <c r="B79" s="3">
        <f>IF(AND(IF('차트 정리 표'!$L$2 = 표메인[[#This Row],[연령대]], 1, 0),IF(COUNT(표장르정리[[#This Row],[AOS]]),1,0)),1,0)</f>
        <v>0</v>
      </c>
      <c r="C79" s="3">
        <f>IF(AND(IF('차트 정리 표'!$L$2 = 표메인[[#This Row],[연령대]], 1, 0),IF(COUNT(표장르정리[[#This Row],[FPS]]),1,0)),1,0)</f>
        <v>0</v>
      </c>
      <c r="D79" s="3">
        <f>IF(AND(IF('차트 정리 표'!$L$2 = 표메인[[#This Row],[연령대]], 1, 0),IF(COUNT(표장르정리[[#This Row],[CCG]]),1,0)),1,0)</f>
        <v>0</v>
      </c>
      <c r="E79" s="3">
        <f>IF(AND(IF('차트 정리 표'!$L$2 = 표메인[[#This Row],[연령대]], 1, 0),IF(COUNT(표장르정리[[#This Row],[Roguelike]]),1,0)),1,0)</f>
        <v>0</v>
      </c>
      <c r="F79" s="3">
        <f>IF(AND(IF('차트 정리 표'!$L$2 = 표메인[[#This Row],[연령대]], 1, 0),IF(COUNT(표장르정리[[#This Row],[Soulslike]]),1,0)),1,0)</f>
        <v>0</v>
      </c>
      <c r="G79" s="3">
        <f>IF(AND(IF('차트 정리 표'!$L$2 = 표메인[[#This Row],[연령대]], 1, 0),IF(COUNT(표장르정리[[#This Row],[Rhythm]]),1,0)),1,0)</f>
        <v>0</v>
      </c>
      <c r="H79" s="3">
        <f>IF(AND(IF('차트 정리 표'!$L$2 = 표메인[[#This Row],[연령대]], 1, 0),IF(COUNT(표장르정리[[#This Row],[Racing]]),1,0)),1,0)</f>
        <v>0</v>
      </c>
      <c r="I79" s="3">
        <f>IF(AND(IF('차트 정리 표'!$L$2 = 표메인[[#This Row],[연령대]], 1, 0),IF(COUNT(표장르정리[[#This Row],[Sport]]),1,0)),1,0)</f>
        <v>0</v>
      </c>
      <c r="J79" s="3">
        <f>IF(AND(IF('차트 정리 표'!$L$2 = 표메인[[#This Row],[연령대]], 1, 0),IF(COUNT(표장르정리[[#This Row],[Stealth]]),1,0)),1,0)</f>
        <v>0</v>
      </c>
      <c r="K79" s="3">
        <f>IF(AND(IF('차트 정리 표'!$L$2 = 표메인[[#This Row],[연령대]], 1, 0),IF(COUNT(표장르정리[[#This Row],[Strategy]]),1,0)),1,0)</f>
        <v>0</v>
      </c>
      <c r="L79" s="3">
        <f>IF(AND(IF('차트 정리 표'!$L$2 = 표메인[[#This Row],[연령대]], 1, 0),IF(COUNT(표장르정리[[#This Row],[Puzzle]]),1,0)),1,0)</f>
        <v>0</v>
      </c>
      <c r="M79" s="3">
        <f>IF(AND(IF('차트 정리 표'!$L$2 = 표메인[[#This Row],[연령대]], 1, 0),IF(COUNT(표장르정리[[#This Row],[Board]]),1,0)),1,0)</f>
        <v>0</v>
      </c>
      <c r="N79" s="3">
        <f>IF(AND(IF('차트 정리 표'!$L$2 = 표메인[[#This Row],[연령대]], 1, 0),IF(COUNT(표장르정리[[#This Row],[Arcade]]),1,0)),1,0)</f>
        <v>0</v>
      </c>
      <c r="O79" s="3">
        <f>IF(AND(IF('차트 정리 표'!$L$2 = 표메인[[#This Row],[연령대]], 1, 0),IF(COUNT(표장르정리[[#This Row],[Simulation]]),1,0)),1,0)</f>
        <v>0</v>
      </c>
      <c r="P79" s="34">
        <f>IF(AND(IF('차트 정리 표'!$L$19 = 표메인[[#This Row],[연령대]], 1, 0),IF('차트 정리 표'!$J$20=표메인[[#This Row],[타격감
시각적 효과]],1,0)),1,0)</f>
        <v>0</v>
      </c>
      <c r="Q79" s="34">
        <f>IF(AND(IF('차트 정리 표'!$L$19 = 표메인[[#This Row],[연령대]], 1, 0),IF('차트 정리 표'!$J$21=표메인[[#This Row],[타격감
시각적 효과]],1,0)),1,0)</f>
        <v>0</v>
      </c>
      <c r="R79" s="34">
        <f>IF(AND(IF('차트 정리 표'!$L$19 = 표메인[[#This Row],[연령대]], 1, 0),IF('차트 정리 표'!$J$22=표메인[[#This Row],[타격감
시각적 효과]],1,0)),1,0)</f>
        <v>0</v>
      </c>
      <c r="S79" s="34">
        <f>IF(AND(IF('차트 정리 표'!$L$19 = 표메인[[#This Row],[연령대]], 1, 0),IF('차트 정리 표'!$J$23=표메인[[#This Row],[타격감
시각적 효과]],1,0)),1,0)</f>
        <v>0</v>
      </c>
      <c r="T79" s="34">
        <f>IF(AND(IF('차트 정리 표'!$L$25 = 표메인[[#This Row],[연령대]], 1, 0),IF('차트 정리 표'!$J$26=표메인[게임몰입도
청각적 효과],1,0)),1,0)</f>
        <v>0</v>
      </c>
      <c r="U79" s="34">
        <f>IF(AND(IF('차트 정리 표'!$L$25 = 표메인[[#This Row],[연령대]], 1, 0),IF('차트 정리 표'!$J$27=표메인[게임몰입도
청각적 효과],1,0)),1,0)</f>
        <v>0</v>
      </c>
      <c r="V79" s="34">
        <f>IF(AND(IF('차트 정리 표'!$L$25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표'!$L$2 = 표메인[[#This Row],[연령대]], 1, 0),IF(COUNT(표장르정리[[#This Row],[RPG]]),1,0)), 1, 0)</f>
        <v>0</v>
      </c>
      <c r="B80" s="3">
        <f>IF(AND(IF('차트 정리 표'!$L$2 = 표메인[[#This Row],[연령대]], 1, 0),IF(COUNT(표장르정리[[#This Row],[AOS]]),1,0)),1,0)</f>
        <v>0</v>
      </c>
      <c r="C80" s="3">
        <f>IF(AND(IF('차트 정리 표'!$L$2 = 표메인[[#This Row],[연령대]], 1, 0),IF(COUNT(표장르정리[[#This Row],[FPS]]),1,0)),1,0)</f>
        <v>0</v>
      </c>
      <c r="D80" s="3">
        <f>IF(AND(IF('차트 정리 표'!$L$2 = 표메인[[#This Row],[연령대]], 1, 0),IF(COUNT(표장르정리[[#This Row],[CCG]]),1,0)),1,0)</f>
        <v>0</v>
      </c>
      <c r="E80" s="3">
        <f>IF(AND(IF('차트 정리 표'!$L$2 = 표메인[[#This Row],[연령대]], 1, 0),IF(COUNT(표장르정리[[#This Row],[Roguelike]]),1,0)),1,0)</f>
        <v>0</v>
      </c>
      <c r="F80" s="3">
        <f>IF(AND(IF('차트 정리 표'!$L$2 = 표메인[[#This Row],[연령대]], 1, 0),IF(COUNT(표장르정리[[#This Row],[Soulslike]]),1,0)),1,0)</f>
        <v>0</v>
      </c>
      <c r="G80" s="3">
        <f>IF(AND(IF('차트 정리 표'!$L$2 = 표메인[[#This Row],[연령대]], 1, 0),IF(COUNT(표장르정리[[#This Row],[Rhythm]]),1,0)),1,0)</f>
        <v>0</v>
      </c>
      <c r="H80" s="3">
        <f>IF(AND(IF('차트 정리 표'!$L$2 = 표메인[[#This Row],[연령대]], 1, 0),IF(COUNT(표장르정리[[#This Row],[Racing]]),1,0)),1,0)</f>
        <v>0</v>
      </c>
      <c r="I80" s="3">
        <f>IF(AND(IF('차트 정리 표'!$L$2 = 표메인[[#This Row],[연령대]], 1, 0),IF(COUNT(표장르정리[[#This Row],[Sport]]),1,0)),1,0)</f>
        <v>0</v>
      </c>
      <c r="J80" s="3">
        <f>IF(AND(IF('차트 정리 표'!$L$2 = 표메인[[#This Row],[연령대]], 1, 0),IF(COUNT(표장르정리[[#This Row],[Stealth]]),1,0)),1,0)</f>
        <v>0</v>
      </c>
      <c r="K80" s="3">
        <f>IF(AND(IF('차트 정리 표'!$L$2 = 표메인[[#This Row],[연령대]], 1, 0),IF(COUNT(표장르정리[[#This Row],[Strategy]]),1,0)),1,0)</f>
        <v>0</v>
      </c>
      <c r="L80" s="3">
        <f>IF(AND(IF('차트 정리 표'!$L$2 = 표메인[[#This Row],[연령대]], 1, 0),IF(COUNT(표장르정리[[#This Row],[Puzzle]]),1,0)),1,0)</f>
        <v>0</v>
      </c>
      <c r="M80" s="3">
        <f>IF(AND(IF('차트 정리 표'!$L$2 = 표메인[[#This Row],[연령대]], 1, 0),IF(COUNT(표장르정리[[#This Row],[Board]]),1,0)),1,0)</f>
        <v>0</v>
      </c>
      <c r="N80" s="3">
        <f>IF(AND(IF('차트 정리 표'!$L$2 = 표메인[[#This Row],[연령대]], 1, 0),IF(COUNT(표장르정리[[#This Row],[Arcade]]),1,0)),1,0)</f>
        <v>0</v>
      </c>
      <c r="O80" s="3">
        <f>IF(AND(IF('차트 정리 표'!$L$2 = 표메인[[#This Row],[연령대]], 1, 0),IF(COUNT(표장르정리[[#This Row],[Simulation]]),1,0)),1,0)</f>
        <v>0</v>
      </c>
      <c r="P80" s="34">
        <f>IF(AND(IF('차트 정리 표'!$L$19 = 표메인[[#This Row],[연령대]], 1, 0),IF('차트 정리 표'!$J$20=표메인[[#This Row],[타격감
시각적 효과]],1,0)),1,0)</f>
        <v>0</v>
      </c>
      <c r="Q80" s="34">
        <f>IF(AND(IF('차트 정리 표'!$L$19 = 표메인[[#This Row],[연령대]], 1, 0),IF('차트 정리 표'!$J$21=표메인[[#This Row],[타격감
시각적 효과]],1,0)),1,0)</f>
        <v>0</v>
      </c>
      <c r="R80" s="34">
        <f>IF(AND(IF('차트 정리 표'!$L$19 = 표메인[[#This Row],[연령대]], 1, 0),IF('차트 정리 표'!$J$22=표메인[[#This Row],[타격감
시각적 효과]],1,0)),1,0)</f>
        <v>0</v>
      </c>
      <c r="S80" s="34">
        <f>IF(AND(IF('차트 정리 표'!$L$19 = 표메인[[#This Row],[연령대]], 1, 0),IF('차트 정리 표'!$J$23=표메인[[#This Row],[타격감
시각적 효과]],1,0)),1,0)</f>
        <v>0</v>
      </c>
      <c r="T80" s="34">
        <f>IF(AND(IF('차트 정리 표'!$L$25 = 표메인[[#This Row],[연령대]], 1, 0),IF('차트 정리 표'!$J$26=표메인[게임몰입도
청각적 효과],1,0)),1,0)</f>
        <v>0</v>
      </c>
      <c r="U80" s="34">
        <f>IF(AND(IF('차트 정리 표'!$L$25 = 표메인[[#This Row],[연령대]], 1, 0),IF('차트 정리 표'!$J$27=표메인[게임몰입도
청각적 효과],1,0)),1,0)</f>
        <v>0</v>
      </c>
      <c r="V80" s="34">
        <f>IF(AND(IF('차트 정리 표'!$L$25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표'!$L$2 = 표메인[[#This Row],[연령대]], 1, 0),IF(COUNT(표장르정리[[#This Row],[RPG]]),1,0)), 1, 0)</f>
        <v>0</v>
      </c>
      <c r="B81" s="3">
        <f>IF(AND(IF('차트 정리 표'!$L$2 = 표메인[[#This Row],[연령대]], 1, 0),IF(COUNT(표장르정리[[#This Row],[AOS]]),1,0)),1,0)</f>
        <v>0</v>
      </c>
      <c r="C81" s="3">
        <f>IF(AND(IF('차트 정리 표'!$L$2 = 표메인[[#This Row],[연령대]], 1, 0),IF(COUNT(표장르정리[[#This Row],[FPS]]),1,0)),1,0)</f>
        <v>0</v>
      </c>
      <c r="D81" s="3">
        <f>IF(AND(IF('차트 정리 표'!$L$2 = 표메인[[#This Row],[연령대]], 1, 0),IF(COUNT(표장르정리[[#This Row],[CCG]]),1,0)),1,0)</f>
        <v>0</v>
      </c>
      <c r="E81" s="3">
        <f>IF(AND(IF('차트 정리 표'!$L$2 = 표메인[[#This Row],[연령대]], 1, 0),IF(COUNT(표장르정리[[#This Row],[Roguelike]]),1,0)),1,0)</f>
        <v>0</v>
      </c>
      <c r="F81" s="3">
        <f>IF(AND(IF('차트 정리 표'!$L$2 = 표메인[[#This Row],[연령대]], 1, 0),IF(COUNT(표장르정리[[#This Row],[Soulslike]]),1,0)),1,0)</f>
        <v>0</v>
      </c>
      <c r="G81" s="3">
        <f>IF(AND(IF('차트 정리 표'!$L$2 = 표메인[[#This Row],[연령대]], 1, 0),IF(COUNT(표장르정리[[#This Row],[Rhythm]]),1,0)),1,0)</f>
        <v>0</v>
      </c>
      <c r="H81" s="3">
        <f>IF(AND(IF('차트 정리 표'!$L$2 = 표메인[[#This Row],[연령대]], 1, 0),IF(COUNT(표장르정리[[#This Row],[Racing]]),1,0)),1,0)</f>
        <v>0</v>
      </c>
      <c r="I81" s="3">
        <f>IF(AND(IF('차트 정리 표'!$L$2 = 표메인[[#This Row],[연령대]], 1, 0),IF(COUNT(표장르정리[[#This Row],[Sport]]),1,0)),1,0)</f>
        <v>0</v>
      </c>
      <c r="J81" s="3">
        <f>IF(AND(IF('차트 정리 표'!$L$2 = 표메인[[#This Row],[연령대]], 1, 0),IF(COUNT(표장르정리[[#This Row],[Stealth]]),1,0)),1,0)</f>
        <v>0</v>
      </c>
      <c r="K81" s="3">
        <f>IF(AND(IF('차트 정리 표'!$L$2 = 표메인[[#This Row],[연령대]], 1, 0),IF(COUNT(표장르정리[[#This Row],[Strategy]]),1,0)),1,0)</f>
        <v>0</v>
      </c>
      <c r="L81" s="3">
        <f>IF(AND(IF('차트 정리 표'!$L$2 = 표메인[[#This Row],[연령대]], 1, 0),IF(COUNT(표장르정리[[#This Row],[Puzzle]]),1,0)),1,0)</f>
        <v>0</v>
      </c>
      <c r="M81" s="3">
        <f>IF(AND(IF('차트 정리 표'!$L$2 = 표메인[[#This Row],[연령대]], 1, 0),IF(COUNT(표장르정리[[#This Row],[Board]]),1,0)),1,0)</f>
        <v>0</v>
      </c>
      <c r="N81" s="3">
        <f>IF(AND(IF('차트 정리 표'!$L$2 = 표메인[[#This Row],[연령대]], 1, 0),IF(COUNT(표장르정리[[#This Row],[Arcade]]),1,0)),1,0)</f>
        <v>0</v>
      </c>
      <c r="O81" s="3">
        <f>IF(AND(IF('차트 정리 표'!$L$2 = 표메인[[#This Row],[연령대]], 1, 0),IF(COUNT(표장르정리[[#This Row],[Simulation]]),1,0)),1,0)</f>
        <v>0</v>
      </c>
      <c r="P81" s="34">
        <f>IF(AND(IF('차트 정리 표'!$L$19 = 표메인[[#This Row],[연령대]], 1, 0),IF('차트 정리 표'!$J$20=표메인[[#This Row],[타격감
시각적 효과]],1,0)),1,0)</f>
        <v>0</v>
      </c>
      <c r="Q81" s="34">
        <f>IF(AND(IF('차트 정리 표'!$L$19 = 표메인[[#This Row],[연령대]], 1, 0),IF('차트 정리 표'!$J$21=표메인[[#This Row],[타격감
시각적 효과]],1,0)),1,0)</f>
        <v>0</v>
      </c>
      <c r="R81" s="34">
        <f>IF(AND(IF('차트 정리 표'!$L$19 = 표메인[[#This Row],[연령대]], 1, 0),IF('차트 정리 표'!$J$22=표메인[[#This Row],[타격감
시각적 효과]],1,0)),1,0)</f>
        <v>0</v>
      </c>
      <c r="S81" s="34">
        <f>IF(AND(IF('차트 정리 표'!$L$19 = 표메인[[#This Row],[연령대]], 1, 0),IF('차트 정리 표'!$J$23=표메인[[#This Row],[타격감
시각적 효과]],1,0)),1,0)</f>
        <v>0</v>
      </c>
      <c r="T81" s="34">
        <f>IF(AND(IF('차트 정리 표'!$L$25 = 표메인[[#This Row],[연령대]], 1, 0),IF('차트 정리 표'!$J$26=표메인[게임몰입도
청각적 효과],1,0)),1,0)</f>
        <v>0</v>
      </c>
      <c r="U81" s="34">
        <f>IF(AND(IF('차트 정리 표'!$L$25 = 표메인[[#This Row],[연령대]], 1, 0),IF('차트 정리 표'!$J$27=표메인[게임몰입도
청각적 효과],1,0)),1,0)</f>
        <v>0</v>
      </c>
      <c r="V81" s="34">
        <f>IF(AND(IF('차트 정리 표'!$L$25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표'!$L$2 = 표메인[[#This Row],[연령대]], 1, 0),IF(COUNT(표장르정리[[#This Row],[RPG]]),1,0)), 1, 0)</f>
        <v>0</v>
      </c>
      <c r="B82" s="3">
        <f>IF(AND(IF('차트 정리 표'!$L$2 = 표메인[[#This Row],[연령대]], 1, 0),IF(COUNT(표장르정리[[#This Row],[AOS]]),1,0)),1,0)</f>
        <v>0</v>
      </c>
      <c r="C82" s="3">
        <f>IF(AND(IF('차트 정리 표'!$L$2 = 표메인[[#This Row],[연령대]], 1, 0),IF(COUNT(표장르정리[[#This Row],[FPS]]),1,0)),1,0)</f>
        <v>0</v>
      </c>
      <c r="D82" s="3">
        <f>IF(AND(IF('차트 정리 표'!$L$2 = 표메인[[#This Row],[연령대]], 1, 0),IF(COUNT(표장르정리[[#This Row],[CCG]]),1,0)),1,0)</f>
        <v>0</v>
      </c>
      <c r="E82" s="3">
        <f>IF(AND(IF('차트 정리 표'!$L$2 = 표메인[[#This Row],[연령대]], 1, 0),IF(COUNT(표장르정리[[#This Row],[Roguelike]]),1,0)),1,0)</f>
        <v>0</v>
      </c>
      <c r="F82" s="3">
        <f>IF(AND(IF('차트 정리 표'!$L$2 = 표메인[[#This Row],[연령대]], 1, 0),IF(COUNT(표장르정리[[#This Row],[Soulslike]]),1,0)),1,0)</f>
        <v>0</v>
      </c>
      <c r="G82" s="3">
        <f>IF(AND(IF('차트 정리 표'!$L$2 = 표메인[[#This Row],[연령대]], 1, 0),IF(COUNT(표장르정리[[#This Row],[Rhythm]]),1,0)),1,0)</f>
        <v>0</v>
      </c>
      <c r="H82" s="3">
        <f>IF(AND(IF('차트 정리 표'!$L$2 = 표메인[[#This Row],[연령대]], 1, 0),IF(COUNT(표장르정리[[#This Row],[Racing]]),1,0)),1,0)</f>
        <v>0</v>
      </c>
      <c r="I82" s="3">
        <f>IF(AND(IF('차트 정리 표'!$L$2 = 표메인[[#This Row],[연령대]], 1, 0),IF(COUNT(표장르정리[[#This Row],[Sport]]),1,0)),1,0)</f>
        <v>0</v>
      </c>
      <c r="J82" s="3">
        <f>IF(AND(IF('차트 정리 표'!$L$2 = 표메인[[#This Row],[연령대]], 1, 0),IF(COUNT(표장르정리[[#This Row],[Stealth]]),1,0)),1,0)</f>
        <v>0</v>
      </c>
      <c r="K82" s="3">
        <f>IF(AND(IF('차트 정리 표'!$L$2 = 표메인[[#This Row],[연령대]], 1, 0),IF(COUNT(표장르정리[[#This Row],[Strategy]]),1,0)),1,0)</f>
        <v>0</v>
      </c>
      <c r="L82" s="3">
        <f>IF(AND(IF('차트 정리 표'!$L$2 = 표메인[[#This Row],[연령대]], 1, 0),IF(COUNT(표장르정리[[#This Row],[Puzzle]]),1,0)),1,0)</f>
        <v>0</v>
      </c>
      <c r="M82" s="3">
        <f>IF(AND(IF('차트 정리 표'!$L$2 = 표메인[[#This Row],[연령대]], 1, 0),IF(COUNT(표장르정리[[#This Row],[Board]]),1,0)),1,0)</f>
        <v>0</v>
      </c>
      <c r="N82" s="3">
        <f>IF(AND(IF('차트 정리 표'!$L$2 = 표메인[[#This Row],[연령대]], 1, 0),IF(COUNT(표장르정리[[#This Row],[Arcade]]),1,0)),1,0)</f>
        <v>0</v>
      </c>
      <c r="O82" s="3">
        <f>IF(AND(IF('차트 정리 표'!$L$2 = 표메인[[#This Row],[연령대]], 1, 0),IF(COUNT(표장르정리[[#This Row],[Simulation]]),1,0)),1,0)</f>
        <v>0</v>
      </c>
      <c r="P82" s="34">
        <f>IF(AND(IF('차트 정리 표'!$L$19 = 표메인[[#This Row],[연령대]], 1, 0),IF('차트 정리 표'!$J$20=표메인[[#This Row],[타격감
시각적 효과]],1,0)),1,0)</f>
        <v>0</v>
      </c>
      <c r="Q82" s="34">
        <f>IF(AND(IF('차트 정리 표'!$L$19 = 표메인[[#This Row],[연령대]], 1, 0),IF('차트 정리 표'!$J$21=표메인[[#This Row],[타격감
시각적 효과]],1,0)),1,0)</f>
        <v>0</v>
      </c>
      <c r="R82" s="34">
        <f>IF(AND(IF('차트 정리 표'!$L$19 = 표메인[[#This Row],[연령대]], 1, 0),IF('차트 정리 표'!$J$22=표메인[[#This Row],[타격감
시각적 효과]],1,0)),1,0)</f>
        <v>0</v>
      </c>
      <c r="S82" s="34">
        <f>IF(AND(IF('차트 정리 표'!$L$19 = 표메인[[#This Row],[연령대]], 1, 0),IF('차트 정리 표'!$J$23=표메인[[#This Row],[타격감
시각적 효과]],1,0)),1,0)</f>
        <v>0</v>
      </c>
      <c r="T82" s="34">
        <f>IF(AND(IF('차트 정리 표'!$L$25 = 표메인[[#This Row],[연령대]], 1, 0),IF('차트 정리 표'!$J$26=표메인[게임몰입도
청각적 효과],1,0)),1,0)</f>
        <v>0</v>
      </c>
      <c r="U82" s="34">
        <f>IF(AND(IF('차트 정리 표'!$L$25 = 표메인[[#This Row],[연령대]], 1, 0),IF('차트 정리 표'!$J$27=표메인[게임몰입도
청각적 효과],1,0)),1,0)</f>
        <v>0</v>
      </c>
      <c r="V82" s="34">
        <f>IF(AND(IF('차트 정리 표'!$L$25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표'!$L$2 = 표메인[[#This Row],[연령대]], 1, 0),IF(COUNT(표장르정리[[#This Row],[RPG]]),1,0)), 1, 0)</f>
        <v>0</v>
      </c>
      <c r="B83" s="3">
        <f>IF(AND(IF('차트 정리 표'!$L$2 = 표메인[[#This Row],[연령대]], 1, 0),IF(COUNT(표장르정리[[#This Row],[AOS]]),1,0)),1,0)</f>
        <v>0</v>
      </c>
      <c r="C83" s="3">
        <f>IF(AND(IF('차트 정리 표'!$L$2 = 표메인[[#This Row],[연령대]], 1, 0),IF(COUNT(표장르정리[[#This Row],[FPS]]),1,0)),1,0)</f>
        <v>0</v>
      </c>
      <c r="D83" s="3">
        <f>IF(AND(IF('차트 정리 표'!$L$2 = 표메인[[#This Row],[연령대]], 1, 0),IF(COUNT(표장르정리[[#This Row],[CCG]]),1,0)),1,0)</f>
        <v>0</v>
      </c>
      <c r="E83" s="3">
        <f>IF(AND(IF('차트 정리 표'!$L$2 = 표메인[[#This Row],[연령대]], 1, 0),IF(COUNT(표장르정리[[#This Row],[Roguelike]]),1,0)),1,0)</f>
        <v>0</v>
      </c>
      <c r="F83" s="3">
        <f>IF(AND(IF('차트 정리 표'!$L$2 = 표메인[[#This Row],[연령대]], 1, 0),IF(COUNT(표장르정리[[#This Row],[Soulslike]]),1,0)),1,0)</f>
        <v>0</v>
      </c>
      <c r="G83" s="3">
        <f>IF(AND(IF('차트 정리 표'!$L$2 = 표메인[[#This Row],[연령대]], 1, 0),IF(COUNT(표장르정리[[#This Row],[Rhythm]]),1,0)),1,0)</f>
        <v>0</v>
      </c>
      <c r="H83" s="3">
        <f>IF(AND(IF('차트 정리 표'!$L$2 = 표메인[[#This Row],[연령대]], 1, 0),IF(COUNT(표장르정리[[#This Row],[Racing]]),1,0)),1,0)</f>
        <v>0</v>
      </c>
      <c r="I83" s="3">
        <f>IF(AND(IF('차트 정리 표'!$L$2 = 표메인[[#This Row],[연령대]], 1, 0),IF(COUNT(표장르정리[[#This Row],[Sport]]),1,0)),1,0)</f>
        <v>0</v>
      </c>
      <c r="J83" s="3">
        <f>IF(AND(IF('차트 정리 표'!$L$2 = 표메인[[#This Row],[연령대]], 1, 0),IF(COUNT(표장르정리[[#This Row],[Stealth]]),1,0)),1,0)</f>
        <v>0</v>
      </c>
      <c r="K83" s="3">
        <f>IF(AND(IF('차트 정리 표'!$L$2 = 표메인[[#This Row],[연령대]], 1, 0),IF(COUNT(표장르정리[[#This Row],[Strategy]]),1,0)),1,0)</f>
        <v>0</v>
      </c>
      <c r="L83" s="3">
        <f>IF(AND(IF('차트 정리 표'!$L$2 = 표메인[[#This Row],[연령대]], 1, 0),IF(COUNT(표장르정리[[#This Row],[Puzzle]]),1,0)),1,0)</f>
        <v>0</v>
      </c>
      <c r="M83" s="3">
        <f>IF(AND(IF('차트 정리 표'!$L$2 = 표메인[[#This Row],[연령대]], 1, 0),IF(COUNT(표장르정리[[#This Row],[Board]]),1,0)),1,0)</f>
        <v>0</v>
      </c>
      <c r="N83" s="3">
        <f>IF(AND(IF('차트 정리 표'!$L$2 = 표메인[[#This Row],[연령대]], 1, 0),IF(COUNT(표장르정리[[#This Row],[Arcade]]),1,0)),1,0)</f>
        <v>0</v>
      </c>
      <c r="O83" s="3">
        <f>IF(AND(IF('차트 정리 표'!$L$2 = 표메인[[#This Row],[연령대]], 1, 0),IF(COUNT(표장르정리[[#This Row],[Simulation]]),1,0)),1,0)</f>
        <v>0</v>
      </c>
      <c r="P83" s="34">
        <f>IF(AND(IF('차트 정리 표'!$L$19 = 표메인[[#This Row],[연령대]], 1, 0),IF('차트 정리 표'!$J$20=표메인[[#This Row],[타격감
시각적 효과]],1,0)),1,0)</f>
        <v>0</v>
      </c>
      <c r="Q83" s="34">
        <f>IF(AND(IF('차트 정리 표'!$L$19 = 표메인[[#This Row],[연령대]], 1, 0),IF('차트 정리 표'!$J$21=표메인[[#This Row],[타격감
시각적 효과]],1,0)),1,0)</f>
        <v>0</v>
      </c>
      <c r="R83" s="34">
        <f>IF(AND(IF('차트 정리 표'!$L$19 = 표메인[[#This Row],[연령대]], 1, 0),IF('차트 정리 표'!$J$22=표메인[[#This Row],[타격감
시각적 효과]],1,0)),1,0)</f>
        <v>0</v>
      </c>
      <c r="S83" s="34">
        <f>IF(AND(IF('차트 정리 표'!$L$19 = 표메인[[#This Row],[연령대]], 1, 0),IF('차트 정리 표'!$J$23=표메인[[#This Row],[타격감
시각적 효과]],1,0)),1,0)</f>
        <v>0</v>
      </c>
      <c r="T83" s="34">
        <f>IF(AND(IF('차트 정리 표'!$L$25 = 표메인[[#This Row],[연령대]], 1, 0),IF('차트 정리 표'!$J$26=표메인[게임몰입도
청각적 효과],1,0)),1,0)</f>
        <v>0</v>
      </c>
      <c r="U83" s="34">
        <f>IF(AND(IF('차트 정리 표'!$L$25 = 표메인[[#This Row],[연령대]], 1, 0),IF('차트 정리 표'!$J$27=표메인[게임몰입도
청각적 효과],1,0)),1,0)</f>
        <v>0</v>
      </c>
      <c r="V83" s="34">
        <f>IF(AND(IF('차트 정리 표'!$L$25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표'!$L$2 = 표메인[[#This Row],[연령대]], 1, 0),IF(COUNT(표장르정리[[#This Row],[RPG]]),1,0)), 1, 0)</f>
        <v>0</v>
      </c>
      <c r="B84" s="3">
        <f>IF(AND(IF('차트 정리 표'!$L$2 = 표메인[[#This Row],[연령대]], 1, 0),IF(COUNT(표장르정리[[#This Row],[AOS]]),1,0)),1,0)</f>
        <v>0</v>
      </c>
      <c r="C84" s="3">
        <f>IF(AND(IF('차트 정리 표'!$L$2 = 표메인[[#This Row],[연령대]], 1, 0),IF(COUNT(표장르정리[[#This Row],[FPS]]),1,0)),1,0)</f>
        <v>0</v>
      </c>
      <c r="D84" s="3">
        <f>IF(AND(IF('차트 정리 표'!$L$2 = 표메인[[#This Row],[연령대]], 1, 0),IF(COUNT(표장르정리[[#This Row],[CCG]]),1,0)),1,0)</f>
        <v>0</v>
      </c>
      <c r="E84" s="3">
        <f>IF(AND(IF('차트 정리 표'!$L$2 = 표메인[[#This Row],[연령대]], 1, 0),IF(COUNT(표장르정리[[#This Row],[Roguelike]]),1,0)),1,0)</f>
        <v>0</v>
      </c>
      <c r="F84" s="3">
        <f>IF(AND(IF('차트 정리 표'!$L$2 = 표메인[[#This Row],[연령대]], 1, 0),IF(COUNT(표장르정리[[#This Row],[Soulslike]]),1,0)),1,0)</f>
        <v>0</v>
      </c>
      <c r="G84" s="3">
        <f>IF(AND(IF('차트 정리 표'!$L$2 = 표메인[[#This Row],[연령대]], 1, 0),IF(COUNT(표장르정리[[#This Row],[Rhythm]]),1,0)),1,0)</f>
        <v>0</v>
      </c>
      <c r="H84" s="3">
        <f>IF(AND(IF('차트 정리 표'!$L$2 = 표메인[[#This Row],[연령대]], 1, 0),IF(COUNT(표장르정리[[#This Row],[Racing]]),1,0)),1,0)</f>
        <v>0</v>
      </c>
      <c r="I84" s="3">
        <f>IF(AND(IF('차트 정리 표'!$L$2 = 표메인[[#This Row],[연령대]], 1, 0),IF(COUNT(표장르정리[[#This Row],[Sport]]),1,0)),1,0)</f>
        <v>0</v>
      </c>
      <c r="J84" s="3">
        <f>IF(AND(IF('차트 정리 표'!$L$2 = 표메인[[#This Row],[연령대]], 1, 0),IF(COUNT(표장르정리[[#This Row],[Stealth]]),1,0)),1,0)</f>
        <v>0</v>
      </c>
      <c r="K84" s="3">
        <f>IF(AND(IF('차트 정리 표'!$L$2 = 표메인[[#This Row],[연령대]], 1, 0),IF(COUNT(표장르정리[[#This Row],[Strategy]]),1,0)),1,0)</f>
        <v>0</v>
      </c>
      <c r="L84" s="3">
        <f>IF(AND(IF('차트 정리 표'!$L$2 = 표메인[[#This Row],[연령대]], 1, 0),IF(COUNT(표장르정리[[#This Row],[Puzzle]]),1,0)),1,0)</f>
        <v>0</v>
      </c>
      <c r="M84" s="3">
        <f>IF(AND(IF('차트 정리 표'!$L$2 = 표메인[[#This Row],[연령대]], 1, 0),IF(COUNT(표장르정리[[#This Row],[Board]]),1,0)),1,0)</f>
        <v>0</v>
      </c>
      <c r="N84" s="3">
        <f>IF(AND(IF('차트 정리 표'!$L$2 = 표메인[[#This Row],[연령대]], 1, 0),IF(COUNT(표장르정리[[#This Row],[Arcade]]),1,0)),1,0)</f>
        <v>0</v>
      </c>
      <c r="O84" s="3">
        <f>IF(AND(IF('차트 정리 표'!$L$2 = 표메인[[#This Row],[연령대]], 1, 0),IF(COUNT(표장르정리[[#This Row],[Simulation]]),1,0)),1,0)</f>
        <v>0</v>
      </c>
      <c r="P84" s="34">
        <f>IF(AND(IF('차트 정리 표'!$L$19 = 표메인[[#This Row],[연령대]], 1, 0),IF('차트 정리 표'!$J$20=표메인[[#This Row],[타격감
시각적 효과]],1,0)),1,0)</f>
        <v>0</v>
      </c>
      <c r="Q84" s="34">
        <f>IF(AND(IF('차트 정리 표'!$L$19 = 표메인[[#This Row],[연령대]], 1, 0),IF('차트 정리 표'!$J$21=표메인[[#This Row],[타격감
시각적 효과]],1,0)),1,0)</f>
        <v>0</v>
      </c>
      <c r="R84" s="34">
        <f>IF(AND(IF('차트 정리 표'!$L$19 = 표메인[[#This Row],[연령대]], 1, 0),IF('차트 정리 표'!$J$22=표메인[[#This Row],[타격감
시각적 효과]],1,0)),1,0)</f>
        <v>0</v>
      </c>
      <c r="S84" s="34">
        <f>IF(AND(IF('차트 정리 표'!$L$19 = 표메인[[#This Row],[연령대]], 1, 0),IF('차트 정리 표'!$J$23=표메인[[#This Row],[타격감
시각적 효과]],1,0)),1,0)</f>
        <v>0</v>
      </c>
      <c r="T84" s="34">
        <f>IF(AND(IF('차트 정리 표'!$L$25 = 표메인[[#This Row],[연령대]], 1, 0),IF('차트 정리 표'!$J$26=표메인[게임몰입도
청각적 효과],1,0)),1,0)</f>
        <v>0</v>
      </c>
      <c r="U84" s="34">
        <f>IF(AND(IF('차트 정리 표'!$L$25 = 표메인[[#This Row],[연령대]], 1, 0),IF('차트 정리 표'!$J$27=표메인[게임몰입도
청각적 효과],1,0)),1,0)</f>
        <v>0</v>
      </c>
      <c r="V84" s="34">
        <f>IF(AND(IF('차트 정리 표'!$L$25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표'!$L$2 = 표메인[[#This Row],[연령대]], 1, 0),IF(COUNT(표장르정리[[#This Row],[RPG]]),1,0)), 1, 0)</f>
        <v>0</v>
      </c>
      <c r="B85" s="3">
        <f>IF(AND(IF('차트 정리 표'!$L$2 = 표메인[[#This Row],[연령대]], 1, 0),IF(COUNT(표장르정리[[#This Row],[AOS]]),1,0)),1,0)</f>
        <v>0</v>
      </c>
      <c r="C85" s="3">
        <f>IF(AND(IF('차트 정리 표'!$L$2 = 표메인[[#This Row],[연령대]], 1, 0),IF(COUNT(표장르정리[[#This Row],[FPS]]),1,0)),1,0)</f>
        <v>0</v>
      </c>
      <c r="D85" s="3">
        <f>IF(AND(IF('차트 정리 표'!$L$2 = 표메인[[#This Row],[연령대]], 1, 0),IF(COUNT(표장르정리[[#This Row],[CCG]]),1,0)),1,0)</f>
        <v>0</v>
      </c>
      <c r="E85" s="3">
        <f>IF(AND(IF('차트 정리 표'!$L$2 = 표메인[[#This Row],[연령대]], 1, 0),IF(COUNT(표장르정리[[#This Row],[Roguelike]]),1,0)),1,0)</f>
        <v>0</v>
      </c>
      <c r="F85" s="3">
        <f>IF(AND(IF('차트 정리 표'!$L$2 = 표메인[[#This Row],[연령대]], 1, 0),IF(COUNT(표장르정리[[#This Row],[Soulslike]]),1,0)),1,0)</f>
        <v>0</v>
      </c>
      <c r="G85" s="3">
        <f>IF(AND(IF('차트 정리 표'!$L$2 = 표메인[[#This Row],[연령대]], 1, 0),IF(COUNT(표장르정리[[#This Row],[Rhythm]]),1,0)),1,0)</f>
        <v>0</v>
      </c>
      <c r="H85" s="3">
        <f>IF(AND(IF('차트 정리 표'!$L$2 = 표메인[[#This Row],[연령대]], 1, 0),IF(COUNT(표장르정리[[#This Row],[Racing]]),1,0)),1,0)</f>
        <v>0</v>
      </c>
      <c r="I85" s="3">
        <f>IF(AND(IF('차트 정리 표'!$L$2 = 표메인[[#This Row],[연령대]], 1, 0),IF(COUNT(표장르정리[[#This Row],[Sport]]),1,0)),1,0)</f>
        <v>0</v>
      </c>
      <c r="J85" s="3">
        <f>IF(AND(IF('차트 정리 표'!$L$2 = 표메인[[#This Row],[연령대]], 1, 0),IF(COUNT(표장르정리[[#This Row],[Stealth]]),1,0)),1,0)</f>
        <v>0</v>
      </c>
      <c r="K85" s="3">
        <f>IF(AND(IF('차트 정리 표'!$L$2 = 표메인[[#This Row],[연령대]], 1, 0),IF(COUNT(표장르정리[[#This Row],[Strategy]]),1,0)),1,0)</f>
        <v>0</v>
      </c>
      <c r="L85" s="3">
        <f>IF(AND(IF('차트 정리 표'!$L$2 = 표메인[[#This Row],[연령대]], 1, 0),IF(COUNT(표장르정리[[#This Row],[Puzzle]]),1,0)),1,0)</f>
        <v>0</v>
      </c>
      <c r="M85" s="3">
        <f>IF(AND(IF('차트 정리 표'!$L$2 = 표메인[[#This Row],[연령대]], 1, 0),IF(COUNT(표장르정리[[#This Row],[Board]]),1,0)),1,0)</f>
        <v>0</v>
      </c>
      <c r="N85" s="3">
        <f>IF(AND(IF('차트 정리 표'!$L$2 = 표메인[[#This Row],[연령대]], 1, 0),IF(COUNT(표장르정리[[#This Row],[Arcade]]),1,0)),1,0)</f>
        <v>0</v>
      </c>
      <c r="O85" s="3">
        <f>IF(AND(IF('차트 정리 표'!$L$2 = 표메인[[#This Row],[연령대]], 1, 0),IF(COUNT(표장르정리[[#This Row],[Simulation]]),1,0)),1,0)</f>
        <v>0</v>
      </c>
      <c r="P85" s="34">
        <f>IF(AND(IF('차트 정리 표'!$L$19 = 표메인[[#This Row],[연령대]], 1, 0),IF('차트 정리 표'!$J$20=표메인[[#This Row],[타격감
시각적 효과]],1,0)),1,0)</f>
        <v>0</v>
      </c>
      <c r="Q85" s="34">
        <f>IF(AND(IF('차트 정리 표'!$L$19 = 표메인[[#This Row],[연령대]], 1, 0),IF('차트 정리 표'!$J$21=표메인[[#This Row],[타격감
시각적 효과]],1,0)),1,0)</f>
        <v>0</v>
      </c>
      <c r="R85" s="34">
        <f>IF(AND(IF('차트 정리 표'!$L$19 = 표메인[[#This Row],[연령대]], 1, 0),IF('차트 정리 표'!$J$22=표메인[[#This Row],[타격감
시각적 효과]],1,0)),1,0)</f>
        <v>0</v>
      </c>
      <c r="S85" s="34">
        <f>IF(AND(IF('차트 정리 표'!$L$19 = 표메인[[#This Row],[연령대]], 1, 0),IF('차트 정리 표'!$J$23=표메인[[#This Row],[타격감
시각적 효과]],1,0)),1,0)</f>
        <v>0</v>
      </c>
      <c r="T85" s="34">
        <f>IF(AND(IF('차트 정리 표'!$L$25 = 표메인[[#This Row],[연령대]], 1, 0),IF('차트 정리 표'!$J$26=표메인[게임몰입도
청각적 효과],1,0)),1,0)</f>
        <v>0</v>
      </c>
      <c r="U85" s="34">
        <f>IF(AND(IF('차트 정리 표'!$L$25 = 표메인[[#This Row],[연령대]], 1, 0),IF('차트 정리 표'!$J$27=표메인[게임몰입도
청각적 효과],1,0)),1,0)</f>
        <v>0</v>
      </c>
      <c r="V85" s="34">
        <f>IF(AND(IF('차트 정리 표'!$L$25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표'!$L$2 = 표메인[[#This Row],[연령대]], 1, 0),IF(COUNT(표장르정리[[#This Row],[RPG]]),1,0)), 1, 0)</f>
        <v>0</v>
      </c>
      <c r="B86" s="3">
        <f>IF(AND(IF('차트 정리 표'!$L$2 = 표메인[[#This Row],[연령대]], 1, 0),IF(COUNT(표장르정리[[#This Row],[AOS]]),1,0)),1,0)</f>
        <v>0</v>
      </c>
      <c r="C86" s="3">
        <f>IF(AND(IF('차트 정리 표'!$L$2 = 표메인[[#This Row],[연령대]], 1, 0),IF(COUNT(표장르정리[[#This Row],[FPS]]),1,0)),1,0)</f>
        <v>0</v>
      </c>
      <c r="D86" s="3">
        <f>IF(AND(IF('차트 정리 표'!$L$2 = 표메인[[#This Row],[연령대]], 1, 0),IF(COUNT(표장르정리[[#This Row],[CCG]]),1,0)),1,0)</f>
        <v>0</v>
      </c>
      <c r="E86" s="3">
        <f>IF(AND(IF('차트 정리 표'!$L$2 = 표메인[[#This Row],[연령대]], 1, 0),IF(COUNT(표장르정리[[#This Row],[Roguelike]]),1,0)),1,0)</f>
        <v>0</v>
      </c>
      <c r="F86" s="3">
        <f>IF(AND(IF('차트 정리 표'!$L$2 = 표메인[[#This Row],[연령대]], 1, 0),IF(COUNT(표장르정리[[#This Row],[Soulslike]]),1,0)),1,0)</f>
        <v>0</v>
      </c>
      <c r="G86" s="3">
        <f>IF(AND(IF('차트 정리 표'!$L$2 = 표메인[[#This Row],[연령대]], 1, 0),IF(COUNT(표장르정리[[#This Row],[Rhythm]]),1,0)),1,0)</f>
        <v>0</v>
      </c>
      <c r="H86" s="3">
        <f>IF(AND(IF('차트 정리 표'!$L$2 = 표메인[[#This Row],[연령대]], 1, 0),IF(COUNT(표장르정리[[#This Row],[Racing]]),1,0)),1,0)</f>
        <v>0</v>
      </c>
      <c r="I86" s="3">
        <f>IF(AND(IF('차트 정리 표'!$L$2 = 표메인[[#This Row],[연령대]], 1, 0),IF(COUNT(표장르정리[[#This Row],[Sport]]),1,0)),1,0)</f>
        <v>0</v>
      </c>
      <c r="J86" s="3">
        <f>IF(AND(IF('차트 정리 표'!$L$2 = 표메인[[#This Row],[연령대]], 1, 0),IF(COUNT(표장르정리[[#This Row],[Stealth]]),1,0)),1,0)</f>
        <v>0</v>
      </c>
      <c r="K86" s="3">
        <f>IF(AND(IF('차트 정리 표'!$L$2 = 표메인[[#This Row],[연령대]], 1, 0),IF(COUNT(표장르정리[[#This Row],[Strategy]]),1,0)),1,0)</f>
        <v>0</v>
      </c>
      <c r="L86" s="3">
        <f>IF(AND(IF('차트 정리 표'!$L$2 = 표메인[[#This Row],[연령대]], 1, 0),IF(COUNT(표장르정리[[#This Row],[Puzzle]]),1,0)),1,0)</f>
        <v>0</v>
      </c>
      <c r="M86" s="3">
        <f>IF(AND(IF('차트 정리 표'!$L$2 = 표메인[[#This Row],[연령대]], 1, 0),IF(COUNT(표장르정리[[#This Row],[Board]]),1,0)),1,0)</f>
        <v>0</v>
      </c>
      <c r="N86" s="3">
        <f>IF(AND(IF('차트 정리 표'!$L$2 = 표메인[[#This Row],[연령대]], 1, 0),IF(COUNT(표장르정리[[#This Row],[Arcade]]),1,0)),1,0)</f>
        <v>0</v>
      </c>
      <c r="O86" s="3">
        <f>IF(AND(IF('차트 정리 표'!$L$2 = 표메인[[#This Row],[연령대]], 1, 0),IF(COUNT(표장르정리[[#This Row],[Simulation]]),1,0)),1,0)</f>
        <v>0</v>
      </c>
      <c r="P86" s="34">
        <f>IF(AND(IF('차트 정리 표'!$L$19 = 표메인[[#This Row],[연령대]], 1, 0),IF('차트 정리 표'!$J$20=표메인[[#This Row],[타격감
시각적 효과]],1,0)),1,0)</f>
        <v>0</v>
      </c>
      <c r="Q86" s="34">
        <f>IF(AND(IF('차트 정리 표'!$L$19 = 표메인[[#This Row],[연령대]], 1, 0),IF('차트 정리 표'!$J$21=표메인[[#This Row],[타격감
시각적 효과]],1,0)),1,0)</f>
        <v>0</v>
      </c>
      <c r="R86" s="34">
        <f>IF(AND(IF('차트 정리 표'!$L$19 = 표메인[[#This Row],[연령대]], 1, 0),IF('차트 정리 표'!$J$22=표메인[[#This Row],[타격감
시각적 효과]],1,0)),1,0)</f>
        <v>0</v>
      </c>
      <c r="S86" s="34">
        <f>IF(AND(IF('차트 정리 표'!$L$19 = 표메인[[#This Row],[연령대]], 1, 0),IF('차트 정리 표'!$J$23=표메인[[#This Row],[타격감
시각적 효과]],1,0)),1,0)</f>
        <v>0</v>
      </c>
      <c r="T86" s="34">
        <f>IF(AND(IF('차트 정리 표'!$L$25 = 표메인[[#This Row],[연령대]], 1, 0),IF('차트 정리 표'!$J$26=표메인[게임몰입도
청각적 효과],1,0)),1,0)</f>
        <v>0</v>
      </c>
      <c r="U86" s="34">
        <f>IF(AND(IF('차트 정리 표'!$L$25 = 표메인[[#This Row],[연령대]], 1, 0),IF('차트 정리 표'!$J$27=표메인[게임몰입도
청각적 효과],1,0)),1,0)</f>
        <v>0</v>
      </c>
      <c r="V86" s="34">
        <f>IF(AND(IF('차트 정리 표'!$L$25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표'!$L$2 = 표메인[[#This Row],[연령대]], 1, 0),IF(COUNT(표장르정리[[#This Row],[RPG]]),1,0)), 1, 0)</f>
        <v>0</v>
      </c>
      <c r="B87" s="3">
        <f>IF(AND(IF('차트 정리 표'!$L$2 = 표메인[[#This Row],[연령대]], 1, 0),IF(COUNT(표장르정리[[#This Row],[AOS]]),1,0)),1,0)</f>
        <v>0</v>
      </c>
      <c r="C87" s="3">
        <f>IF(AND(IF('차트 정리 표'!$L$2 = 표메인[[#This Row],[연령대]], 1, 0),IF(COUNT(표장르정리[[#This Row],[FPS]]),1,0)),1,0)</f>
        <v>0</v>
      </c>
      <c r="D87" s="3">
        <f>IF(AND(IF('차트 정리 표'!$L$2 = 표메인[[#This Row],[연령대]], 1, 0),IF(COUNT(표장르정리[[#This Row],[CCG]]),1,0)),1,0)</f>
        <v>0</v>
      </c>
      <c r="E87" s="3">
        <f>IF(AND(IF('차트 정리 표'!$L$2 = 표메인[[#This Row],[연령대]], 1, 0),IF(COUNT(표장르정리[[#This Row],[Roguelike]]),1,0)),1,0)</f>
        <v>0</v>
      </c>
      <c r="F87" s="3">
        <f>IF(AND(IF('차트 정리 표'!$L$2 = 표메인[[#This Row],[연령대]], 1, 0),IF(COUNT(표장르정리[[#This Row],[Soulslike]]),1,0)),1,0)</f>
        <v>0</v>
      </c>
      <c r="G87" s="3">
        <f>IF(AND(IF('차트 정리 표'!$L$2 = 표메인[[#This Row],[연령대]], 1, 0),IF(COUNT(표장르정리[[#This Row],[Rhythm]]),1,0)),1,0)</f>
        <v>0</v>
      </c>
      <c r="H87" s="3">
        <f>IF(AND(IF('차트 정리 표'!$L$2 = 표메인[[#This Row],[연령대]], 1, 0),IF(COUNT(표장르정리[[#This Row],[Racing]]),1,0)),1,0)</f>
        <v>0</v>
      </c>
      <c r="I87" s="3">
        <f>IF(AND(IF('차트 정리 표'!$L$2 = 표메인[[#This Row],[연령대]], 1, 0),IF(COUNT(표장르정리[[#This Row],[Sport]]),1,0)),1,0)</f>
        <v>0</v>
      </c>
      <c r="J87" s="3">
        <f>IF(AND(IF('차트 정리 표'!$L$2 = 표메인[[#This Row],[연령대]], 1, 0),IF(COUNT(표장르정리[[#This Row],[Stealth]]),1,0)),1,0)</f>
        <v>0</v>
      </c>
      <c r="K87" s="3">
        <f>IF(AND(IF('차트 정리 표'!$L$2 = 표메인[[#This Row],[연령대]], 1, 0),IF(COUNT(표장르정리[[#This Row],[Strategy]]),1,0)),1,0)</f>
        <v>0</v>
      </c>
      <c r="L87" s="3">
        <f>IF(AND(IF('차트 정리 표'!$L$2 = 표메인[[#This Row],[연령대]], 1, 0),IF(COUNT(표장르정리[[#This Row],[Puzzle]]),1,0)),1,0)</f>
        <v>0</v>
      </c>
      <c r="M87" s="3">
        <f>IF(AND(IF('차트 정리 표'!$L$2 = 표메인[[#This Row],[연령대]], 1, 0),IF(COUNT(표장르정리[[#This Row],[Board]]),1,0)),1,0)</f>
        <v>0</v>
      </c>
      <c r="N87" s="3">
        <f>IF(AND(IF('차트 정리 표'!$L$2 = 표메인[[#This Row],[연령대]], 1, 0),IF(COUNT(표장르정리[[#This Row],[Arcade]]),1,0)),1,0)</f>
        <v>0</v>
      </c>
      <c r="O87" s="3">
        <f>IF(AND(IF('차트 정리 표'!$L$2 = 표메인[[#This Row],[연령대]], 1, 0),IF(COUNT(표장르정리[[#This Row],[Simulation]]),1,0)),1,0)</f>
        <v>0</v>
      </c>
      <c r="P87" s="34">
        <f>IF(AND(IF('차트 정리 표'!$L$19 = 표메인[[#This Row],[연령대]], 1, 0),IF('차트 정리 표'!$J$20=표메인[[#This Row],[타격감
시각적 효과]],1,0)),1,0)</f>
        <v>0</v>
      </c>
      <c r="Q87" s="34">
        <f>IF(AND(IF('차트 정리 표'!$L$19 = 표메인[[#This Row],[연령대]], 1, 0),IF('차트 정리 표'!$J$21=표메인[[#This Row],[타격감
시각적 효과]],1,0)),1,0)</f>
        <v>0</v>
      </c>
      <c r="R87" s="34">
        <f>IF(AND(IF('차트 정리 표'!$L$19 = 표메인[[#This Row],[연령대]], 1, 0),IF('차트 정리 표'!$J$22=표메인[[#This Row],[타격감
시각적 효과]],1,0)),1,0)</f>
        <v>0</v>
      </c>
      <c r="S87" s="34">
        <f>IF(AND(IF('차트 정리 표'!$L$19 = 표메인[[#This Row],[연령대]], 1, 0),IF('차트 정리 표'!$J$23=표메인[[#This Row],[타격감
시각적 효과]],1,0)),1,0)</f>
        <v>0</v>
      </c>
      <c r="T87" s="34">
        <f>IF(AND(IF('차트 정리 표'!$L$25 = 표메인[[#This Row],[연령대]], 1, 0),IF('차트 정리 표'!$J$26=표메인[게임몰입도
청각적 효과],1,0)),1,0)</f>
        <v>0</v>
      </c>
      <c r="U87" s="34">
        <f>IF(AND(IF('차트 정리 표'!$L$25 = 표메인[[#This Row],[연령대]], 1, 0),IF('차트 정리 표'!$J$27=표메인[게임몰입도
청각적 효과],1,0)),1,0)</f>
        <v>0</v>
      </c>
      <c r="V87" s="34">
        <f>IF(AND(IF('차트 정리 표'!$L$25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표'!$L$2 = 표메인[[#This Row],[연령대]], 1, 0),IF(COUNT(표장르정리[[#This Row],[RPG]]),1,0)), 1, 0)</f>
        <v>0</v>
      </c>
      <c r="B88" s="3">
        <f>IF(AND(IF('차트 정리 표'!$L$2 = 표메인[[#This Row],[연령대]], 1, 0),IF(COUNT(표장르정리[[#This Row],[AOS]]),1,0)),1,0)</f>
        <v>0</v>
      </c>
      <c r="C88" s="3">
        <f>IF(AND(IF('차트 정리 표'!$L$2 = 표메인[[#This Row],[연령대]], 1, 0),IF(COUNT(표장르정리[[#This Row],[FPS]]),1,0)),1,0)</f>
        <v>0</v>
      </c>
      <c r="D88" s="3">
        <f>IF(AND(IF('차트 정리 표'!$L$2 = 표메인[[#This Row],[연령대]], 1, 0),IF(COUNT(표장르정리[[#This Row],[CCG]]),1,0)),1,0)</f>
        <v>0</v>
      </c>
      <c r="E88" s="3">
        <f>IF(AND(IF('차트 정리 표'!$L$2 = 표메인[[#This Row],[연령대]], 1, 0),IF(COUNT(표장르정리[[#This Row],[Roguelike]]),1,0)),1,0)</f>
        <v>0</v>
      </c>
      <c r="F88" s="3">
        <f>IF(AND(IF('차트 정리 표'!$L$2 = 표메인[[#This Row],[연령대]], 1, 0),IF(COUNT(표장르정리[[#This Row],[Soulslike]]),1,0)),1,0)</f>
        <v>0</v>
      </c>
      <c r="G88" s="3">
        <f>IF(AND(IF('차트 정리 표'!$L$2 = 표메인[[#This Row],[연령대]], 1, 0),IF(COUNT(표장르정리[[#This Row],[Rhythm]]),1,0)),1,0)</f>
        <v>0</v>
      </c>
      <c r="H88" s="3">
        <f>IF(AND(IF('차트 정리 표'!$L$2 = 표메인[[#This Row],[연령대]], 1, 0),IF(COUNT(표장르정리[[#This Row],[Racing]]),1,0)),1,0)</f>
        <v>0</v>
      </c>
      <c r="I88" s="3">
        <f>IF(AND(IF('차트 정리 표'!$L$2 = 표메인[[#This Row],[연령대]], 1, 0),IF(COUNT(표장르정리[[#This Row],[Sport]]),1,0)),1,0)</f>
        <v>0</v>
      </c>
      <c r="J88" s="3">
        <f>IF(AND(IF('차트 정리 표'!$L$2 = 표메인[[#This Row],[연령대]], 1, 0),IF(COUNT(표장르정리[[#This Row],[Stealth]]),1,0)),1,0)</f>
        <v>0</v>
      </c>
      <c r="K88" s="3">
        <f>IF(AND(IF('차트 정리 표'!$L$2 = 표메인[[#This Row],[연령대]], 1, 0),IF(COUNT(표장르정리[[#This Row],[Strategy]]),1,0)),1,0)</f>
        <v>0</v>
      </c>
      <c r="L88" s="3">
        <f>IF(AND(IF('차트 정리 표'!$L$2 = 표메인[[#This Row],[연령대]], 1, 0),IF(COUNT(표장르정리[[#This Row],[Puzzle]]),1,0)),1,0)</f>
        <v>0</v>
      </c>
      <c r="M88" s="3">
        <f>IF(AND(IF('차트 정리 표'!$L$2 = 표메인[[#This Row],[연령대]], 1, 0),IF(COUNT(표장르정리[[#This Row],[Board]]),1,0)),1,0)</f>
        <v>0</v>
      </c>
      <c r="N88" s="3">
        <f>IF(AND(IF('차트 정리 표'!$L$2 = 표메인[[#This Row],[연령대]], 1, 0),IF(COUNT(표장르정리[[#This Row],[Arcade]]),1,0)),1,0)</f>
        <v>0</v>
      </c>
      <c r="O88" s="3">
        <f>IF(AND(IF('차트 정리 표'!$L$2 = 표메인[[#This Row],[연령대]], 1, 0),IF(COUNT(표장르정리[[#This Row],[Simulation]]),1,0)),1,0)</f>
        <v>0</v>
      </c>
      <c r="P88" s="34">
        <f>IF(AND(IF('차트 정리 표'!$L$19 = 표메인[[#This Row],[연령대]], 1, 0),IF('차트 정리 표'!$J$20=표메인[[#This Row],[타격감
시각적 효과]],1,0)),1,0)</f>
        <v>0</v>
      </c>
      <c r="Q88" s="34">
        <f>IF(AND(IF('차트 정리 표'!$L$19 = 표메인[[#This Row],[연령대]], 1, 0),IF('차트 정리 표'!$J$21=표메인[[#This Row],[타격감
시각적 효과]],1,0)),1,0)</f>
        <v>0</v>
      </c>
      <c r="R88" s="34">
        <f>IF(AND(IF('차트 정리 표'!$L$19 = 표메인[[#This Row],[연령대]], 1, 0),IF('차트 정리 표'!$J$22=표메인[[#This Row],[타격감
시각적 효과]],1,0)),1,0)</f>
        <v>0</v>
      </c>
      <c r="S88" s="34">
        <f>IF(AND(IF('차트 정리 표'!$L$19 = 표메인[[#This Row],[연령대]], 1, 0),IF('차트 정리 표'!$J$23=표메인[[#This Row],[타격감
시각적 효과]],1,0)),1,0)</f>
        <v>0</v>
      </c>
      <c r="T88" s="34">
        <f>IF(AND(IF('차트 정리 표'!$L$25 = 표메인[[#This Row],[연령대]], 1, 0),IF('차트 정리 표'!$J$26=표메인[게임몰입도
청각적 효과],1,0)),1,0)</f>
        <v>0</v>
      </c>
      <c r="U88" s="34">
        <f>IF(AND(IF('차트 정리 표'!$L$25 = 표메인[[#This Row],[연령대]], 1, 0),IF('차트 정리 표'!$J$27=표메인[게임몰입도
청각적 효과],1,0)),1,0)</f>
        <v>0</v>
      </c>
      <c r="V88" s="34">
        <f>IF(AND(IF('차트 정리 표'!$L$25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표'!$L$2 = 표메인[[#This Row],[연령대]], 1, 0),IF(COUNT(표장르정리[[#This Row],[RPG]]),1,0)), 1, 0)</f>
        <v>0</v>
      </c>
      <c r="B89" s="3">
        <f>IF(AND(IF('차트 정리 표'!$L$2 = 표메인[[#This Row],[연령대]], 1, 0),IF(COUNT(표장르정리[[#This Row],[AOS]]),1,0)),1,0)</f>
        <v>0</v>
      </c>
      <c r="C89" s="3">
        <f>IF(AND(IF('차트 정리 표'!$L$2 = 표메인[[#This Row],[연령대]], 1, 0),IF(COUNT(표장르정리[[#This Row],[FPS]]),1,0)),1,0)</f>
        <v>0</v>
      </c>
      <c r="D89" s="3">
        <f>IF(AND(IF('차트 정리 표'!$L$2 = 표메인[[#This Row],[연령대]], 1, 0),IF(COUNT(표장르정리[[#This Row],[CCG]]),1,0)),1,0)</f>
        <v>0</v>
      </c>
      <c r="E89" s="3">
        <f>IF(AND(IF('차트 정리 표'!$L$2 = 표메인[[#This Row],[연령대]], 1, 0),IF(COUNT(표장르정리[[#This Row],[Roguelike]]),1,0)),1,0)</f>
        <v>0</v>
      </c>
      <c r="F89" s="3">
        <f>IF(AND(IF('차트 정리 표'!$L$2 = 표메인[[#This Row],[연령대]], 1, 0),IF(COUNT(표장르정리[[#This Row],[Soulslike]]),1,0)),1,0)</f>
        <v>0</v>
      </c>
      <c r="G89" s="3">
        <f>IF(AND(IF('차트 정리 표'!$L$2 = 표메인[[#This Row],[연령대]], 1, 0),IF(COUNT(표장르정리[[#This Row],[Rhythm]]),1,0)),1,0)</f>
        <v>0</v>
      </c>
      <c r="H89" s="3">
        <f>IF(AND(IF('차트 정리 표'!$L$2 = 표메인[[#This Row],[연령대]], 1, 0),IF(COUNT(표장르정리[[#This Row],[Racing]]),1,0)),1,0)</f>
        <v>0</v>
      </c>
      <c r="I89" s="3">
        <f>IF(AND(IF('차트 정리 표'!$L$2 = 표메인[[#This Row],[연령대]], 1, 0),IF(COUNT(표장르정리[[#This Row],[Sport]]),1,0)),1,0)</f>
        <v>0</v>
      </c>
      <c r="J89" s="3">
        <f>IF(AND(IF('차트 정리 표'!$L$2 = 표메인[[#This Row],[연령대]], 1, 0),IF(COUNT(표장르정리[[#This Row],[Stealth]]),1,0)),1,0)</f>
        <v>0</v>
      </c>
      <c r="K89" s="3">
        <f>IF(AND(IF('차트 정리 표'!$L$2 = 표메인[[#This Row],[연령대]], 1, 0),IF(COUNT(표장르정리[[#This Row],[Strategy]]),1,0)),1,0)</f>
        <v>0</v>
      </c>
      <c r="L89" s="3">
        <f>IF(AND(IF('차트 정리 표'!$L$2 = 표메인[[#This Row],[연령대]], 1, 0),IF(COUNT(표장르정리[[#This Row],[Puzzle]]),1,0)),1,0)</f>
        <v>0</v>
      </c>
      <c r="M89" s="3">
        <f>IF(AND(IF('차트 정리 표'!$L$2 = 표메인[[#This Row],[연령대]], 1, 0),IF(COUNT(표장르정리[[#This Row],[Board]]),1,0)),1,0)</f>
        <v>0</v>
      </c>
      <c r="N89" s="3">
        <f>IF(AND(IF('차트 정리 표'!$L$2 = 표메인[[#This Row],[연령대]], 1, 0),IF(COUNT(표장르정리[[#This Row],[Arcade]]),1,0)),1,0)</f>
        <v>0</v>
      </c>
      <c r="O89" s="3">
        <f>IF(AND(IF('차트 정리 표'!$L$2 = 표메인[[#This Row],[연령대]], 1, 0),IF(COUNT(표장르정리[[#This Row],[Simulation]]),1,0)),1,0)</f>
        <v>0</v>
      </c>
      <c r="P89" s="34">
        <f>IF(AND(IF('차트 정리 표'!$L$19 = 표메인[[#This Row],[연령대]], 1, 0),IF('차트 정리 표'!$J$20=표메인[[#This Row],[타격감
시각적 효과]],1,0)),1,0)</f>
        <v>0</v>
      </c>
      <c r="Q89" s="34">
        <f>IF(AND(IF('차트 정리 표'!$L$19 = 표메인[[#This Row],[연령대]], 1, 0),IF('차트 정리 표'!$J$21=표메인[[#This Row],[타격감
시각적 효과]],1,0)),1,0)</f>
        <v>0</v>
      </c>
      <c r="R89" s="34">
        <f>IF(AND(IF('차트 정리 표'!$L$19 = 표메인[[#This Row],[연령대]], 1, 0),IF('차트 정리 표'!$J$22=표메인[[#This Row],[타격감
시각적 효과]],1,0)),1,0)</f>
        <v>0</v>
      </c>
      <c r="S89" s="34">
        <f>IF(AND(IF('차트 정리 표'!$L$19 = 표메인[[#This Row],[연령대]], 1, 0),IF('차트 정리 표'!$J$23=표메인[[#This Row],[타격감
시각적 효과]],1,0)),1,0)</f>
        <v>0</v>
      </c>
      <c r="T89" s="34">
        <f>IF(AND(IF('차트 정리 표'!$L$25 = 표메인[[#This Row],[연령대]], 1, 0),IF('차트 정리 표'!$J$26=표메인[게임몰입도
청각적 효과],1,0)),1,0)</f>
        <v>0</v>
      </c>
      <c r="U89" s="34">
        <f>IF(AND(IF('차트 정리 표'!$L$25 = 표메인[[#This Row],[연령대]], 1, 0),IF('차트 정리 표'!$J$27=표메인[게임몰입도
청각적 효과],1,0)),1,0)</f>
        <v>0</v>
      </c>
      <c r="V89" s="34">
        <f>IF(AND(IF('차트 정리 표'!$L$25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표'!$L$2 = 표메인[[#This Row],[연령대]], 1, 0),IF(COUNT(표장르정리[[#This Row],[RPG]]),1,0)), 1, 0)</f>
        <v>0</v>
      </c>
      <c r="B90" s="3">
        <f>IF(AND(IF('차트 정리 표'!$L$2 = 표메인[[#This Row],[연령대]], 1, 0),IF(COUNT(표장르정리[[#This Row],[AOS]]),1,0)),1,0)</f>
        <v>0</v>
      </c>
      <c r="C90" s="3">
        <f>IF(AND(IF('차트 정리 표'!$L$2 = 표메인[[#This Row],[연령대]], 1, 0),IF(COUNT(표장르정리[[#This Row],[FPS]]),1,0)),1,0)</f>
        <v>0</v>
      </c>
      <c r="D90" s="3">
        <f>IF(AND(IF('차트 정리 표'!$L$2 = 표메인[[#This Row],[연령대]], 1, 0),IF(COUNT(표장르정리[[#This Row],[CCG]]),1,0)),1,0)</f>
        <v>0</v>
      </c>
      <c r="E90" s="3">
        <f>IF(AND(IF('차트 정리 표'!$L$2 = 표메인[[#This Row],[연령대]], 1, 0),IF(COUNT(표장르정리[[#This Row],[Roguelike]]),1,0)),1,0)</f>
        <v>0</v>
      </c>
      <c r="F90" s="3">
        <f>IF(AND(IF('차트 정리 표'!$L$2 = 표메인[[#This Row],[연령대]], 1, 0),IF(COUNT(표장르정리[[#This Row],[Soulslike]]),1,0)),1,0)</f>
        <v>0</v>
      </c>
      <c r="G90" s="3">
        <f>IF(AND(IF('차트 정리 표'!$L$2 = 표메인[[#This Row],[연령대]], 1, 0),IF(COUNT(표장르정리[[#This Row],[Rhythm]]),1,0)),1,0)</f>
        <v>0</v>
      </c>
      <c r="H90" s="3">
        <f>IF(AND(IF('차트 정리 표'!$L$2 = 표메인[[#This Row],[연령대]], 1, 0),IF(COUNT(표장르정리[[#This Row],[Racing]]),1,0)),1,0)</f>
        <v>0</v>
      </c>
      <c r="I90" s="3">
        <f>IF(AND(IF('차트 정리 표'!$L$2 = 표메인[[#This Row],[연령대]], 1, 0),IF(COUNT(표장르정리[[#This Row],[Sport]]),1,0)),1,0)</f>
        <v>0</v>
      </c>
      <c r="J90" s="3">
        <f>IF(AND(IF('차트 정리 표'!$L$2 = 표메인[[#This Row],[연령대]], 1, 0),IF(COUNT(표장르정리[[#This Row],[Stealth]]),1,0)),1,0)</f>
        <v>0</v>
      </c>
      <c r="K90" s="3">
        <f>IF(AND(IF('차트 정리 표'!$L$2 = 표메인[[#This Row],[연령대]], 1, 0),IF(COUNT(표장르정리[[#This Row],[Strategy]]),1,0)),1,0)</f>
        <v>0</v>
      </c>
      <c r="L90" s="3">
        <f>IF(AND(IF('차트 정리 표'!$L$2 = 표메인[[#This Row],[연령대]], 1, 0),IF(COUNT(표장르정리[[#This Row],[Puzzle]]),1,0)),1,0)</f>
        <v>0</v>
      </c>
      <c r="M90" s="3">
        <f>IF(AND(IF('차트 정리 표'!$L$2 = 표메인[[#This Row],[연령대]], 1, 0),IF(COUNT(표장르정리[[#This Row],[Board]]),1,0)),1,0)</f>
        <v>0</v>
      </c>
      <c r="N90" s="3">
        <f>IF(AND(IF('차트 정리 표'!$L$2 = 표메인[[#This Row],[연령대]], 1, 0),IF(COUNT(표장르정리[[#This Row],[Arcade]]),1,0)),1,0)</f>
        <v>0</v>
      </c>
      <c r="O90" s="3">
        <f>IF(AND(IF('차트 정리 표'!$L$2 = 표메인[[#This Row],[연령대]], 1, 0),IF(COUNT(표장르정리[[#This Row],[Simulation]]),1,0)),1,0)</f>
        <v>0</v>
      </c>
      <c r="P90" s="34">
        <f>IF(AND(IF('차트 정리 표'!$L$19 = 표메인[[#This Row],[연령대]], 1, 0),IF('차트 정리 표'!$J$20=표메인[[#This Row],[타격감
시각적 효과]],1,0)),1,0)</f>
        <v>0</v>
      </c>
      <c r="Q90" s="34">
        <f>IF(AND(IF('차트 정리 표'!$L$19 = 표메인[[#This Row],[연령대]], 1, 0),IF('차트 정리 표'!$J$21=표메인[[#This Row],[타격감
시각적 효과]],1,0)),1,0)</f>
        <v>0</v>
      </c>
      <c r="R90" s="34">
        <f>IF(AND(IF('차트 정리 표'!$L$19 = 표메인[[#This Row],[연령대]], 1, 0),IF('차트 정리 표'!$J$22=표메인[[#This Row],[타격감
시각적 효과]],1,0)),1,0)</f>
        <v>0</v>
      </c>
      <c r="S90" s="34">
        <f>IF(AND(IF('차트 정리 표'!$L$19 = 표메인[[#This Row],[연령대]], 1, 0),IF('차트 정리 표'!$J$23=표메인[[#This Row],[타격감
시각적 효과]],1,0)),1,0)</f>
        <v>0</v>
      </c>
      <c r="T90" s="34">
        <f>IF(AND(IF('차트 정리 표'!$L$25 = 표메인[[#This Row],[연령대]], 1, 0),IF('차트 정리 표'!$J$26=표메인[게임몰입도
청각적 효과],1,0)),1,0)</f>
        <v>0</v>
      </c>
      <c r="U90" s="34">
        <f>IF(AND(IF('차트 정리 표'!$L$25 = 표메인[[#This Row],[연령대]], 1, 0),IF('차트 정리 표'!$J$27=표메인[게임몰입도
청각적 효과],1,0)),1,0)</f>
        <v>0</v>
      </c>
      <c r="V90" s="34">
        <f>IF(AND(IF('차트 정리 표'!$L$25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표'!$L$2 = 표메인[[#This Row],[연령대]], 1, 0),IF(COUNT(표장르정리[[#This Row],[RPG]]),1,0)), 1, 0)</f>
        <v>0</v>
      </c>
      <c r="B91" s="3">
        <f>IF(AND(IF('차트 정리 표'!$L$2 = 표메인[[#This Row],[연령대]], 1, 0),IF(COUNT(표장르정리[[#This Row],[AOS]]),1,0)),1,0)</f>
        <v>0</v>
      </c>
      <c r="C91" s="3">
        <f>IF(AND(IF('차트 정리 표'!$L$2 = 표메인[[#This Row],[연령대]], 1, 0),IF(COUNT(표장르정리[[#This Row],[FPS]]),1,0)),1,0)</f>
        <v>0</v>
      </c>
      <c r="D91" s="3">
        <f>IF(AND(IF('차트 정리 표'!$L$2 = 표메인[[#This Row],[연령대]], 1, 0),IF(COUNT(표장르정리[[#This Row],[CCG]]),1,0)),1,0)</f>
        <v>0</v>
      </c>
      <c r="E91" s="3">
        <f>IF(AND(IF('차트 정리 표'!$L$2 = 표메인[[#This Row],[연령대]], 1, 0),IF(COUNT(표장르정리[[#This Row],[Roguelike]]),1,0)),1,0)</f>
        <v>0</v>
      </c>
      <c r="F91" s="3">
        <f>IF(AND(IF('차트 정리 표'!$L$2 = 표메인[[#This Row],[연령대]], 1, 0),IF(COUNT(표장르정리[[#This Row],[Soulslike]]),1,0)),1,0)</f>
        <v>0</v>
      </c>
      <c r="G91" s="3">
        <f>IF(AND(IF('차트 정리 표'!$L$2 = 표메인[[#This Row],[연령대]], 1, 0),IF(COUNT(표장르정리[[#This Row],[Rhythm]]),1,0)),1,0)</f>
        <v>0</v>
      </c>
      <c r="H91" s="3">
        <f>IF(AND(IF('차트 정리 표'!$L$2 = 표메인[[#This Row],[연령대]], 1, 0),IF(COUNT(표장르정리[[#This Row],[Racing]]),1,0)),1,0)</f>
        <v>0</v>
      </c>
      <c r="I91" s="3">
        <f>IF(AND(IF('차트 정리 표'!$L$2 = 표메인[[#This Row],[연령대]], 1, 0),IF(COUNT(표장르정리[[#This Row],[Sport]]),1,0)),1,0)</f>
        <v>0</v>
      </c>
      <c r="J91" s="3">
        <f>IF(AND(IF('차트 정리 표'!$L$2 = 표메인[[#This Row],[연령대]], 1, 0),IF(COUNT(표장르정리[[#This Row],[Stealth]]),1,0)),1,0)</f>
        <v>0</v>
      </c>
      <c r="K91" s="3">
        <f>IF(AND(IF('차트 정리 표'!$L$2 = 표메인[[#This Row],[연령대]], 1, 0),IF(COUNT(표장르정리[[#This Row],[Strategy]]),1,0)),1,0)</f>
        <v>0</v>
      </c>
      <c r="L91" s="3">
        <f>IF(AND(IF('차트 정리 표'!$L$2 = 표메인[[#This Row],[연령대]], 1, 0),IF(COUNT(표장르정리[[#This Row],[Puzzle]]),1,0)),1,0)</f>
        <v>0</v>
      </c>
      <c r="M91" s="3">
        <f>IF(AND(IF('차트 정리 표'!$L$2 = 표메인[[#This Row],[연령대]], 1, 0),IF(COUNT(표장르정리[[#This Row],[Board]]),1,0)),1,0)</f>
        <v>0</v>
      </c>
      <c r="N91" s="3">
        <f>IF(AND(IF('차트 정리 표'!$L$2 = 표메인[[#This Row],[연령대]], 1, 0),IF(COUNT(표장르정리[[#This Row],[Arcade]]),1,0)),1,0)</f>
        <v>0</v>
      </c>
      <c r="O91" s="3">
        <f>IF(AND(IF('차트 정리 표'!$L$2 = 표메인[[#This Row],[연령대]], 1, 0),IF(COUNT(표장르정리[[#This Row],[Simulation]]),1,0)),1,0)</f>
        <v>0</v>
      </c>
      <c r="P91" s="34">
        <f>IF(AND(IF('차트 정리 표'!$L$19 = 표메인[[#This Row],[연령대]], 1, 0),IF('차트 정리 표'!$J$20=표메인[[#This Row],[타격감
시각적 효과]],1,0)),1,0)</f>
        <v>0</v>
      </c>
      <c r="Q91" s="34">
        <f>IF(AND(IF('차트 정리 표'!$L$19 = 표메인[[#This Row],[연령대]], 1, 0),IF('차트 정리 표'!$J$21=표메인[[#This Row],[타격감
시각적 효과]],1,0)),1,0)</f>
        <v>0</v>
      </c>
      <c r="R91" s="34">
        <f>IF(AND(IF('차트 정리 표'!$L$19 = 표메인[[#This Row],[연령대]], 1, 0),IF('차트 정리 표'!$J$22=표메인[[#This Row],[타격감
시각적 효과]],1,0)),1,0)</f>
        <v>0</v>
      </c>
      <c r="S91" s="34">
        <f>IF(AND(IF('차트 정리 표'!$L$19 = 표메인[[#This Row],[연령대]], 1, 0),IF('차트 정리 표'!$J$23=표메인[[#This Row],[타격감
시각적 효과]],1,0)),1,0)</f>
        <v>0</v>
      </c>
      <c r="T91" s="34">
        <f>IF(AND(IF('차트 정리 표'!$L$25 = 표메인[[#This Row],[연령대]], 1, 0),IF('차트 정리 표'!$J$26=표메인[게임몰입도
청각적 효과],1,0)),1,0)</f>
        <v>0</v>
      </c>
      <c r="U91" s="34">
        <f>IF(AND(IF('차트 정리 표'!$L$25 = 표메인[[#This Row],[연령대]], 1, 0),IF('차트 정리 표'!$J$27=표메인[게임몰입도
청각적 효과],1,0)),1,0)</f>
        <v>0</v>
      </c>
      <c r="V91" s="34">
        <f>IF(AND(IF('차트 정리 표'!$L$25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표'!$L$2 = 표메인[[#This Row],[연령대]], 1, 0),IF(COUNT(표장르정리[[#This Row],[RPG]]),1,0)), 1, 0)</f>
        <v>0</v>
      </c>
      <c r="B92" s="3">
        <f>IF(AND(IF('차트 정리 표'!$L$2 = 표메인[[#This Row],[연령대]], 1, 0),IF(COUNT(표장르정리[[#This Row],[AOS]]),1,0)),1,0)</f>
        <v>0</v>
      </c>
      <c r="C92" s="3">
        <f>IF(AND(IF('차트 정리 표'!$L$2 = 표메인[[#This Row],[연령대]], 1, 0),IF(COUNT(표장르정리[[#This Row],[FPS]]),1,0)),1,0)</f>
        <v>0</v>
      </c>
      <c r="D92" s="3">
        <f>IF(AND(IF('차트 정리 표'!$L$2 = 표메인[[#This Row],[연령대]], 1, 0),IF(COUNT(표장르정리[[#This Row],[CCG]]),1,0)),1,0)</f>
        <v>0</v>
      </c>
      <c r="E92" s="3">
        <f>IF(AND(IF('차트 정리 표'!$L$2 = 표메인[[#This Row],[연령대]], 1, 0),IF(COUNT(표장르정리[[#This Row],[Roguelike]]),1,0)),1,0)</f>
        <v>0</v>
      </c>
      <c r="F92" s="3">
        <f>IF(AND(IF('차트 정리 표'!$L$2 = 표메인[[#This Row],[연령대]], 1, 0),IF(COUNT(표장르정리[[#This Row],[Soulslike]]),1,0)),1,0)</f>
        <v>0</v>
      </c>
      <c r="G92" s="3">
        <f>IF(AND(IF('차트 정리 표'!$L$2 = 표메인[[#This Row],[연령대]], 1, 0),IF(COUNT(표장르정리[[#This Row],[Rhythm]]),1,0)),1,0)</f>
        <v>0</v>
      </c>
      <c r="H92" s="3">
        <f>IF(AND(IF('차트 정리 표'!$L$2 = 표메인[[#This Row],[연령대]], 1, 0),IF(COUNT(표장르정리[[#This Row],[Racing]]),1,0)),1,0)</f>
        <v>0</v>
      </c>
      <c r="I92" s="3">
        <f>IF(AND(IF('차트 정리 표'!$L$2 = 표메인[[#This Row],[연령대]], 1, 0),IF(COUNT(표장르정리[[#This Row],[Sport]]),1,0)),1,0)</f>
        <v>0</v>
      </c>
      <c r="J92" s="3">
        <f>IF(AND(IF('차트 정리 표'!$L$2 = 표메인[[#This Row],[연령대]], 1, 0),IF(COUNT(표장르정리[[#This Row],[Stealth]]),1,0)),1,0)</f>
        <v>0</v>
      </c>
      <c r="K92" s="3">
        <f>IF(AND(IF('차트 정리 표'!$L$2 = 표메인[[#This Row],[연령대]], 1, 0),IF(COUNT(표장르정리[[#This Row],[Strategy]]),1,0)),1,0)</f>
        <v>0</v>
      </c>
      <c r="L92" s="3">
        <f>IF(AND(IF('차트 정리 표'!$L$2 = 표메인[[#This Row],[연령대]], 1, 0),IF(COUNT(표장르정리[[#This Row],[Puzzle]]),1,0)),1,0)</f>
        <v>0</v>
      </c>
      <c r="M92" s="3">
        <f>IF(AND(IF('차트 정리 표'!$L$2 = 표메인[[#This Row],[연령대]], 1, 0),IF(COUNT(표장르정리[[#This Row],[Board]]),1,0)),1,0)</f>
        <v>0</v>
      </c>
      <c r="N92" s="3">
        <f>IF(AND(IF('차트 정리 표'!$L$2 = 표메인[[#This Row],[연령대]], 1, 0),IF(COUNT(표장르정리[[#This Row],[Arcade]]),1,0)),1,0)</f>
        <v>0</v>
      </c>
      <c r="O92" s="3">
        <f>IF(AND(IF('차트 정리 표'!$L$2 = 표메인[[#This Row],[연령대]], 1, 0),IF(COUNT(표장르정리[[#This Row],[Simulation]]),1,0)),1,0)</f>
        <v>0</v>
      </c>
      <c r="P92" s="34">
        <f>IF(AND(IF('차트 정리 표'!$L$19 = 표메인[[#This Row],[연령대]], 1, 0),IF('차트 정리 표'!$J$20=표메인[[#This Row],[타격감
시각적 효과]],1,0)),1,0)</f>
        <v>0</v>
      </c>
      <c r="Q92" s="34">
        <f>IF(AND(IF('차트 정리 표'!$L$19 = 표메인[[#This Row],[연령대]], 1, 0),IF('차트 정리 표'!$J$21=표메인[[#This Row],[타격감
시각적 효과]],1,0)),1,0)</f>
        <v>0</v>
      </c>
      <c r="R92" s="34">
        <f>IF(AND(IF('차트 정리 표'!$L$19 = 표메인[[#This Row],[연령대]], 1, 0),IF('차트 정리 표'!$J$22=표메인[[#This Row],[타격감
시각적 효과]],1,0)),1,0)</f>
        <v>0</v>
      </c>
      <c r="S92" s="34">
        <f>IF(AND(IF('차트 정리 표'!$L$19 = 표메인[[#This Row],[연령대]], 1, 0),IF('차트 정리 표'!$J$23=표메인[[#This Row],[타격감
시각적 효과]],1,0)),1,0)</f>
        <v>0</v>
      </c>
      <c r="T92" s="34">
        <f>IF(AND(IF('차트 정리 표'!$L$25 = 표메인[[#This Row],[연령대]], 1, 0),IF('차트 정리 표'!$J$26=표메인[게임몰입도
청각적 효과],1,0)),1,0)</f>
        <v>0</v>
      </c>
      <c r="U92" s="34">
        <f>IF(AND(IF('차트 정리 표'!$L$25 = 표메인[[#This Row],[연령대]], 1, 0),IF('차트 정리 표'!$J$27=표메인[게임몰입도
청각적 효과],1,0)),1,0)</f>
        <v>0</v>
      </c>
      <c r="V92" s="34">
        <f>IF(AND(IF('차트 정리 표'!$L$25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표'!$L$2 = 표메인[[#This Row],[연령대]], 1, 0),IF(COUNT(표장르정리[[#This Row],[RPG]]),1,0)), 1, 0)</f>
        <v>0</v>
      </c>
      <c r="B93" s="3">
        <f>IF(AND(IF('차트 정리 표'!$L$2 = 표메인[[#This Row],[연령대]], 1, 0),IF(COUNT(표장르정리[[#This Row],[AOS]]),1,0)),1,0)</f>
        <v>0</v>
      </c>
      <c r="C93" s="3">
        <f>IF(AND(IF('차트 정리 표'!$L$2 = 표메인[[#This Row],[연령대]], 1, 0),IF(COUNT(표장르정리[[#This Row],[FPS]]),1,0)),1,0)</f>
        <v>0</v>
      </c>
      <c r="D93" s="3">
        <f>IF(AND(IF('차트 정리 표'!$L$2 = 표메인[[#This Row],[연령대]], 1, 0),IF(COUNT(표장르정리[[#This Row],[CCG]]),1,0)),1,0)</f>
        <v>0</v>
      </c>
      <c r="E93" s="3">
        <f>IF(AND(IF('차트 정리 표'!$L$2 = 표메인[[#This Row],[연령대]], 1, 0),IF(COUNT(표장르정리[[#This Row],[Roguelike]]),1,0)),1,0)</f>
        <v>0</v>
      </c>
      <c r="F93" s="3">
        <f>IF(AND(IF('차트 정리 표'!$L$2 = 표메인[[#This Row],[연령대]], 1, 0),IF(COUNT(표장르정리[[#This Row],[Soulslike]]),1,0)),1,0)</f>
        <v>0</v>
      </c>
      <c r="G93" s="3">
        <f>IF(AND(IF('차트 정리 표'!$L$2 = 표메인[[#This Row],[연령대]], 1, 0),IF(COUNT(표장르정리[[#This Row],[Rhythm]]),1,0)),1,0)</f>
        <v>0</v>
      </c>
      <c r="H93" s="3">
        <f>IF(AND(IF('차트 정리 표'!$L$2 = 표메인[[#This Row],[연령대]], 1, 0),IF(COUNT(표장르정리[[#This Row],[Racing]]),1,0)),1,0)</f>
        <v>0</v>
      </c>
      <c r="I93" s="3">
        <f>IF(AND(IF('차트 정리 표'!$L$2 = 표메인[[#This Row],[연령대]], 1, 0),IF(COUNT(표장르정리[[#This Row],[Sport]]),1,0)),1,0)</f>
        <v>0</v>
      </c>
      <c r="J93" s="3">
        <f>IF(AND(IF('차트 정리 표'!$L$2 = 표메인[[#This Row],[연령대]], 1, 0),IF(COUNT(표장르정리[[#This Row],[Stealth]]),1,0)),1,0)</f>
        <v>0</v>
      </c>
      <c r="K93" s="3">
        <f>IF(AND(IF('차트 정리 표'!$L$2 = 표메인[[#This Row],[연령대]], 1, 0),IF(COUNT(표장르정리[[#This Row],[Strategy]]),1,0)),1,0)</f>
        <v>0</v>
      </c>
      <c r="L93" s="3">
        <f>IF(AND(IF('차트 정리 표'!$L$2 = 표메인[[#This Row],[연령대]], 1, 0),IF(COUNT(표장르정리[[#This Row],[Puzzle]]),1,0)),1,0)</f>
        <v>0</v>
      </c>
      <c r="M93" s="3">
        <f>IF(AND(IF('차트 정리 표'!$L$2 = 표메인[[#This Row],[연령대]], 1, 0),IF(COUNT(표장르정리[[#This Row],[Board]]),1,0)),1,0)</f>
        <v>0</v>
      </c>
      <c r="N93" s="3">
        <f>IF(AND(IF('차트 정리 표'!$L$2 = 표메인[[#This Row],[연령대]], 1, 0),IF(COUNT(표장르정리[[#This Row],[Arcade]]),1,0)),1,0)</f>
        <v>0</v>
      </c>
      <c r="O93" s="3">
        <f>IF(AND(IF('차트 정리 표'!$L$2 = 표메인[[#This Row],[연령대]], 1, 0),IF(COUNT(표장르정리[[#This Row],[Simulation]]),1,0)),1,0)</f>
        <v>0</v>
      </c>
      <c r="P93" s="34">
        <f>IF(AND(IF('차트 정리 표'!$L$19 = 표메인[[#This Row],[연령대]], 1, 0),IF('차트 정리 표'!$J$20=표메인[[#This Row],[타격감
시각적 효과]],1,0)),1,0)</f>
        <v>0</v>
      </c>
      <c r="Q93" s="34">
        <f>IF(AND(IF('차트 정리 표'!$L$19 = 표메인[[#This Row],[연령대]], 1, 0),IF('차트 정리 표'!$J$21=표메인[[#This Row],[타격감
시각적 효과]],1,0)),1,0)</f>
        <v>0</v>
      </c>
      <c r="R93" s="34">
        <f>IF(AND(IF('차트 정리 표'!$L$19 = 표메인[[#This Row],[연령대]], 1, 0),IF('차트 정리 표'!$J$22=표메인[[#This Row],[타격감
시각적 효과]],1,0)),1,0)</f>
        <v>0</v>
      </c>
      <c r="S93" s="34">
        <f>IF(AND(IF('차트 정리 표'!$L$19 = 표메인[[#This Row],[연령대]], 1, 0),IF('차트 정리 표'!$J$23=표메인[[#This Row],[타격감
시각적 효과]],1,0)),1,0)</f>
        <v>0</v>
      </c>
      <c r="T93" s="34">
        <f>IF(AND(IF('차트 정리 표'!$L$25 = 표메인[[#This Row],[연령대]], 1, 0),IF('차트 정리 표'!$J$26=표메인[게임몰입도
청각적 효과],1,0)),1,0)</f>
        <v>0</v>
      </c>
      <c r="U93" s="34">
        <f>IF(AND(IF('차트 정리 표'!$L$25 = 표메인[[#This Row],[연령대]], 1, 0),IF('차트 정리 표'!$J$27=표메인[게임몰입도
청각적 효과],1,0)),1,0)</f>
        <v>0</v>
      </c>
      <c r="V93" s="34">
        <f>IF(AND(IF('차트 정리 표'!$L$25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표'!$L$2 = 표메인[[#This Row],[연령대]], 1, 0),IF(COUNT(표장르정리[[#This Row],[RPG]]),1,0)), 1, 0)</f>
        <v>0</v>
      </c>
      <c r="B94" s="3">
        <f>IF(AND(IF('차트 정리 표'!$L$2 = 표메인[[#This Row],[연령대]], 1, 0),IF(COUNT(표장르정리[[#This Row],[AOS]]),1,0)),1,0)</f>
        <v>0</v>
      </c>
      <c r="C94" s="3">
        <f>IF(AND(IF('차트 정리 표'!$L$2 = 표메인[[#This Row],[연령대]], 1, 0),IF(COUNT(표장르정리[[#This Row],[FPS]]),1,0)),1,0)</f>
        <v>0</v>
      </c>
      <c r="D94" s="3">
        <f>IF(AND(IF('차트 정리 표'!$L$2 = 표메인[[#This Row],[연령대]], 1, 0),IF(COUNT(표장르정리[[#This Row],[CCG]]),1,0)),1,0)</f>
        <v>0</v>
      </c>
      <c r="E94" s="3">
        <f>IF(AND(IF('차트 정리 표'!$L$2 = 표메인[[#This Row],[연령대]], 1, 0),IF(COUNT(표장르정리[[#This Row],[Roguelike]]),1,0)),1,0)</f>
        <v>0</v>
      </c>
      <c r="F94" s="3">
        <f>IF(AND(IF('차트 정리 표'!$L$2 = 표메인[[#This Row],[연령대]], 1, 0),IF(COUNT(표장르정리[[#This Row],[Soulslike]]),1,0)),1,0)</f>
        <v>0</v>
      </c>
      <c r="G94" s="3">
        <f>IF(AND(IF('차트 정리 표'!$L$2 = 표메인[[#This Row],[연령대]], 1, 0),IF(COUNT(표장르정리[[#This Row],[Rhythm]]),1,0)),1,0)</f>
        <v>0</v>
      </c>
      <c r="H94" s="3">
        <f>IF(AND(IF('차트 정리 표'!$L$2 = 표메인[[#This Row],[연령대]], 1, 0),IF(COUNT(표장르정리[[#This Row],[Racing]]),1,0)),1,0)</f>
        <v>0</v>
      </c>
      <c r="I94" s="3">
        <f>IF(AND(IF('차트 정리 표'!$L$2 = 표메인[[#This Row],[연령대]], 1, 0),IF(COUNT(표장르정리[[#This Row],[Sport]]),1,0)),1,0)</f>
        <v>0</v>
      </c>
      <c r="J94" s="3">
        <f>IF(AND(IF('차트 정리 표'!$L$2 = 표메인[[#This Row],[연령대]], 1, 0),IF(COUNT(표장르정리[[#This Row],[Stealth]]),1,0)),1,0)</f>
        <v>0</v>
      </c>
      <c r="K94" s="3">
        <f>IF(AND(IF('차트 정리 표'!$L$2 = 표메인[[#This Row],[연령대]], 1, 0),IF(COUNT(표장르정리[[#This Row],[Strategy]]),1,0)),1,0)</f>
        <v>0</v>
      </c>
      <c r="L94" s="3">
        <f>IF(AND(IF('차트 정리 표'!$L$2 = 표메인[[#This Row],[연령대]], 1, 0),IF(COUNT(표장르정리[[#This Row],[Puzzle]]),1,0)),1,0)</f>
        <v>0</v>
      </c>
      <c r="M94" s="3">
        <f>IF(AND(IF('차트 정리 표'!$L$2 = 표메인[[#This Row],[연령대]], 1, 0),IF(COUNT(표장르정리[[#This Row],[Board]]),1,0)),1,0)</f>
        <v>0</v>
      </c>
      <c r="N94" s="3">
        <f>IF(AND(IF('차트 정리 표'!$L$2 = 표메인[[#This Row],[연령대]], 1, 0),IF(COUNT(표장르정리[[#This Row],[Arcade]]),1,0)),1,0)</f>
        <v>0</v>
      </c>
      <c r="O94" s="3">
        <f>IF(AND(IF('차트 정리 표'!$L$2 = 표메인[[#This Row],[연령대]], 1, 0),IF(COUNT(표장르정리[[#This Row],[Simulation]]),1,0)),1,0)</f>
        <v>0</v>
      </c>
      <c r="P94" s="34">
        <f>IF(AND(IF('차트 정리 표'!$L$19 = 표메인[[#This Row],[연령대]], 1, 0),IF('차트 정리 표'!$J$20=표메인[[#This Row],[타격감
시각적 효과]],1,0)),1,0)</f>
        <v>0</v>
      </c>
      <c r="Q94" s="34">
        <f>IF(AND(IF('차트 정리 표'!$L$19 = 표메인[[#This Row],[연령대]], 1, 0),IF('차트 정리 표'!$J$21=표메인[[#This Row],[타격감
시각적 효과]],1,0)),1,0)</f>
        <v>0</v>
      </c>
      <c r="R94" s="34">
        <f>IF(AND(IF('차트 정리 표'!$L$19 = 표메인[[#This Row],[연령대]], 1, 0),IF('차트 정리 표'!$J$22=표메인[[#This Row],[타격감
시각적 효과]],1,0)),1,0)</f>
        <v>0</v>
      </c>
      <c r="S94" s="34">
        <f>IF(AND(IF('차트 정리 표'!$L$19 = 표메인[[#This Row],[연령대]], 1, 0),IF('차트 정리 표'!$J$23=표메인[[#This Row],[타격감
시각적 효과]],1,0)),1,0)</f>
        <v>0</v>
      </c>
      <c r="T94" s="34">
        <f>IF(AND(IF('차트 정리 표'!$L$25 = 표메인[[#This Row],[연령대]], 1, 0),IF('차트 정리 표'!$J$26=표메인[게임몰입도
청각적 효과],1,0)),1,0)</f>
        <v>0</v>
      </c>
      <c r="U94" s="34">
        <f>IF(AND(IF('차트 정리 표'!$L$25 = 표메인[[#This Row],[연령대]], 1, 0),IF('차트 정리 표'!$J$27=표메인[게임몰입도
청각적 효과],1,0)),1,0)</f>
        <v>0</v>
      </c>
      <c r="V94" s="34">
        <f>IF(AND(IF('차트 정리 표'!$L$25 = 표메인[[#This Row],[연령대]], 1, 0),IF('차트 정리 표'!$J$28=표메인[게임몰입도
청각적 효과],1,0)),1,0)</f>
        <v>0</v>
      </c>
    </row>
    <row r="95" spans="1:22" x14ac:dyDescent="0.3">
      <c r="A95" s="3">
        <f>IF(AND(IF('차트 정리 표'!$L$2 = 표메인[[#This Row],[연령대]], 1, 0),IF(COUNT(표장르정리[[#This Row],[RPG]]),1,0)), 1, 0)</f>
        <v>0</v>
      </c>
      <c r="B95" s="3">
        <f>IF(AND(IF('차트 정리 표'!$L$2 = 표메인[[#This Row],[연령대]], 1, 0),IF(COUNT(표장르정리[[#This Row],[AOS]]),1,0)),1,0)</f>
        <v>0</v>
      </c>
      <c r="C95" s="3">
        <f>IF(AND(IF('차트 정리 표'!$L$2 = 표메인[[#This Row],[연령대]], 1, 0),IF(COUNT(표장르정리[[#This Row],[FPS]]),1,0)),1,0)</f>
        <v>0</v>
      </c>
      <c r="D95" s="3">
        <f>IF(AND(IF('차트 정리 표'!$L$2 = 표메인[[#This Row],[연령대]], 1, 0),IF(COUNT(표장르정리[[#This Row],[CCG]]),1,0)),1,0)</f>
        <v>0</v>
      </c>
      <c r="E95" s="3">
        <f>IF(AND(IF('차트 정리 표'!$L$2 = 표메인[[#This Row],[연령대]], 1, 0),IF(COUNT(표장르정리[[#This Row],[Roguelike]]),1,0)),1,0)</f>
        <v>0</v>
      </c>
      <c r="F95" s="3">
        <f>IF(AND(IF('차트 정리 표'!$L$2 = 표메인[[#This Row],[연령대]], 1, 0),IF(COUNT(표장르정리[[#This Row],[Soulslike]]),1,0)),1,0)</f>
        <v>0</v>
      </c>
      <c r="G95" s="3">
        <f>IF(AND(IF('차트 정리 표'!$L$2 = 표메인[[#This Row],[연령대]], 1, 0),IF(COUNT(표장르정리[[#This Row],[Rhythm]]),1,0)),1,0)</f>
        <v>0</v>
      </c>
      <c r="H95" s="3">
        <f>IF(AND(IF('차트 정리 표'!$L$2 = 표메인[[#This Row],[연령대]], 1, 0),IF(COUNT(표장르정리[[#This Row],[Racing]]),1,0)),1,0)</f>
        <v>0</v>
      </c>
      <c r="I95" s="3">
        <f>IF(AND(IF('차트 정리 표'!$L$2 = 표메인[[#This Row],[연령대]], 1, 0),IF(COUNT(표장르정리[[#This Row],[Sport]]),1,0)),1,0)</f>
        <v>0</v>
      </c>
      <c r="J95" s="3">
        <f>IF(AND(IF('차트 정리 표'!$L$2 = 표메인[[#This Row],[연령대]], 1, 0),IF(COUNT(표장르정리[[#This Row],[Stealth]]),1,0)),1,0)</f>
        <v>0</v>
      </c>
      <c r="K95" s="3">
        <f>IF(AND(IF('차트 정리 표'!$L$2 = 표메인[[#This Row],[연령대]], 1, 0),IF(COUNT(표장르정리[[#This Row],[Strategy]]),1,0)),1,0)</f>
        <v>0</v>
      </c>
      <c r="L95" s="3">
        <f>IF(AND(IF('차트 정리 표'!$L$2 = 표메인[[#This Row],[연령대]], 1, 0),IF(COUNT(표장르정리[[#This Row],[Puzzle]]),1,0)),1,0)</f>
        <v>0</v>
      </c>
      <c r="M95" s="3">
        <f>IF(AND(IF('차트 정리 표'!$L$2 = 표메인[[#This Row],[연령대]], 1, 0),IF(COUNT(표장르정리[[#This Row],[Board]]),1,0)),1,0)</f>
        <v>0</v>
      </c>
      <c r="N95" s="3">
        <f>IF(AND(IF('차트 정리 표'!$L$2 = 표메인[[#This Row],[연령대]], 1, 0),IF(COUNT(표장르정리[[#This Row],[Arcade]]),1,0)),1,0)</f>
        <v>0</v>
      </c>
      <c r="O95" s="3">
        <f>IF(AND(IF('차트 정리 표'!$L$2 = 표메인[[#This Row],[연령대]], 1, 0),IF(COUNT(표장르정리[[#This Row],[Simulation]]),1,0)),1,0)</f>
        <v>0</v>
      </c>
      <c r="P95" s="34">
        <f>IF(AND(IF('차트 정리 표'!$L$19 = 표메인[[#This Row],[연령대]], 1, 0),IF('차트 정리 표'!$J$20=표메인[[#This Row],[타격감
시각적 효과]],1,0)),1,0)</f>
        <v>0</v>
      </c>
      <c r="Q95" s="34">
        <f>IF(AND(IF('차트 정리 표'!$L$19 = 표메인[[#This Row],[연령대]], 1, 0),IF('차트 정리 표'!$J$21=표메인[[#This Row],[타격감
시각적 효과]],1,0)),1,0)</f>
        <v>0</v>
      </c>
      <c r="R95" s="34">
        <f>IF(AND(IF('차트 정리 표'!$L$19 = 표메인[[#This Row],[연령대]], 1, 0),IF('차트 정리 표'!$J$22=표메인[[#This Row],[타격감
시각적 효과]],1,0)),1,0)</f>
        <v>0</v>
      </c>
      <c r="S95" s="34">
        <f>IF(AND(IF('차트 정리 표'!$L$19 = 표메인[[#This Row],[연령대]], 1, 0),IF('차트 정리 표'!$J$23=표메인[[#This Row],[타격감
시각적 효과]],1,0)),1,0)</f>
        <v>0</v>
      </c>
      <c r="T95" s="34">
        <f>IF(AND(IF('차트 정리 표'!$L$25 = 표메인[[#This Row],[연령대]], 1, 0),IF('차트 정리 표'!$J$26=표메인[게임몰입도
청각적 효과],1,0)),1,0)</f>
        <v>0</v>
      </c>
      <c r="U95" s="34">
        <f>IF(AND(IF('차트 정리 표'!$L$25 = 표메인[[#This Row],[연령대]], 1, 0),IF('차트 정리 표'!$J$27=표메인[게임몰입도
청각적 효과],1,0)),1,0)</f>
        <v>0</v>
      </c>
      <c r="V95" s="34">
        <f>IF(AND(IF('차트 정리 표'!$L$25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표'!$L$2 = 표메인[[#This Row],[연령대]], 1, 0),IF(COUNT(표장르정리[[#This Row],[RPG]]),1,0)), 1, 0)</f>
        <v>0</v>
      </c>
      <c r="B96" s="3">
        <f>IF(AND(IF('차트 정리 표'!$L$2 = 표메인[[#This Row],[연령대]], 1, 0),IF(COUNT(표장르정리[[#This Row],[AOS]]),1,0)),1,0)</f>
        <v>0</v>
      </c>
      <c r="C96" s="3">
        <f>IF(AND(IF('차트 정리 표'!$L$2 = 표메인[[#This Row],[연령대]], 1, 0),IF(COUNT(표장르정리[[#This Row],[FPS]]),1,0)),1,0)</f>
        <v>0</v>
      </c>
      <c r="D96" s="3">
        <f>IF(AND(IF('차트 정리 표'!$L$2 = 표메인[[#This Row],[연령대]], 1, 0),IF(COUNT(표장르정리[[#This Row],[CCG]]),1,0)),1,0)</f>
        <v>0</v>
      </c>
      <c r="E96" s="3">
        <f>IF(AND(IF('차트 정리 표'!$L$2 = 표메인[[#This Row],[연령대]], 1, 0),IF(COUNT(표장르정리[[#This Row],[Roguelike]]),1,0)),1,0)</f>
        <v>0</v>
      </c>
      <c r="F96" s="3">
        <f>IF(AND(IF('차트 정리 표'!$L$2 = 표메인[[#This Row],[연령대]], 1, 0),IF(COUNT(표장르정리[[#This Row],[Soulslike]]),1,0)),1,0)</f>
        <v>0</v>
      </c>
      <c r="G96" s="3">
        <f>IF(AND(IF('차트 정리 표'!$L$2 = 표메인[[#This Row],[연령대]], 1, 0),IF(COUNT(표장르정리[[#This Row],[Rhythm]]),1,0)),1,0)</f>
        <v>0</v>
      </c>
      <c r="H96" s="3">
        <f>IF(AND(IF('차트 정리 표'!$L$2 = 표메인[[#This Row],[연령대]], 1, 0),IF(COUNT(표장르정리[[#This Row],[Racing]]),1,0)),1,0)</f>
        <v>0</v>
      </c>
      <c r="I96" s="3">
        <f>IF(AND(IF('차트 정리 표'!$L$2 = 표메인[[#This Row],[연령대]], 1, 0),IF(COUNT(표장르정리[[#This Row],[Sport]]),1,0)),1,0)</f>
        <v>0</v>
      </c>
      <c r="J96" s="3">
        <f>IF(AND(IF('차트 정리 표'!$L$2 = 표메인[[#This Row],[연령대]], 1, 0),IF(COUNT(표장르정리[[#This Row],[Stealth]]),1,0)),1,0)</f>
        <v>0</v>
      </c>
      <c r="K96" s="3">
        <f>IF(AND(IF('차트 정리 표'!$L$2 = 표메인[[#This Row],[연령대]], 1, 0),IF(COUNT(표장르정리[[#This Row],[Strategy]]),1,0)),1,0)</f>
        <v>0</v>
      </c>
      <c r="L96" s="3">
        <f>IF(AND(IF('차트 정리 표'!$L$2 = 표메인[[#This Row],[연령대]], 1, 0),IF(COUNT(표장르정리[[#This Row],[Puzzle]]),1,0)),1,0)</f>
        <v>0</v>
      </c>
      <c r="M96" s="3">
        <f>IF(AND(IF('차트 정리 표'!$L$2 = 표메인[[#This Row],[연령대]], 1, 0),IF(COUNT(표장르정리[[#This Row],[Board]]),1,0)),1,0)</f>
        <v>0</v>
      </c>
      <c r="N96" s="3">
        <f>IF(AND(IF('차트 정리 표'!$L$2 = 표메인[[#This Row],[연령대]], 1, 0),IF(COUNT(표장르정리[[#This Row],[Arcade]]),1,0)),1,0)</f>
        <v>0</v>
      </c>
      <c r="O96" s="3">
        <f>IF(AND(IF('차트 정리 표'!$L$2 = 표메인[[#This Row],[연령대]], 1, 0),IF(COUNT(표장르정리[[#This Row],[Simulation]]),1,0)),1,0)</f>
        <v>0</v>
      </c>
      <c r="P96" s="34">
        <f>IF(AND(IF('차트 정리 표'!$L$19 = 표메인[[#This Row],[연령대]], 1, 0),IF('차트 정리 표'!$J$20=표메인[[#This Row],[타격감
시각적 효과]],1,0)),1,0)</f>
        <v>0</v>
      </c>
      <c r="Q96" s="34">
        <f>IF(AND(IF('차트 정리 표'!$L$19 = 표메인[[#This Row],[연령대]], 1, 0),IF('차트 정리 표'!$J$21=표메인[[#This Row],[타격감
시각적 효과]],1,0)),1,0)</f>
        <v>0</v>
      </c>
      <c r="R96" s="34">
        <f>IF(AND(IF('차트 정리 표'!$L$19 = 표메인[[#This Row],[연령대]], 1, 0),IF('차트 정리 표'!$J$22=표메인[[#This Row],[타격감
시각적 효과]],1,0)),1,0)</f>
        <v>0</v>
      </c>
      <c r="S96" s="34">
        <f>IF(AND(IF('차트 정리 표'!$L$19 = 표메인[[#This Row],[연령대]], 1, 0),IF('차트 정리 표'!$J$23=표메인[[#This Row],[타격감
시각적 효과]],1,0)),1,0)</f>
        <v>0</v>
      </c>
      <c r="T96" s="34">
        <f>IF(AND(IF('차트 정리 표'!$L$25 = 표메인[[#This Row],[연령대]], 1, 0),IF('차트 정리 표'!$J$26=표메인[게임몰입도
청각적 효과],1,0)),1,0)</f>
        <v>0</v>
      </c>
      <c r="U96" s="34">
        <f>IF(AND(IF('차트 정리 표'!$L$25 = 표메인[[#This Row],[연령대]], 1, 0),IF('차트 정리 표'!$J$27=표메인[게임몰입도
청각적 효과],1,0)),1,0)</f>
        <v>0</v>
      </c>
      <c r="V96" s="34">
        <f>IF(AND(IF('차트 정리 표'!$L$25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표'!$L$2 = 표메인[[#This Row],[연령대]], 1, 0),IF(COUNT(표장르정리[[#This Row],[RPG]]),1,0)), 1, 0)</f>
        <v>0</v>
      </c>
      <c r="B97" s="3">
        <f>IF(AND(IF('차트 정리 표'!$L$2 = 표메인[[#This Row],[연령대]], 1, 0),IF(COUNT(표장르정리[[#This Row],[AOS]]),1,0)),1,0)</f>
        <v>0</v>
      </c>
      <c r="C97" s="3">
        <f>IF(AND(IF('차트 정리 표'!$L$2 = 표메인[[#This Row],[연령대]], 1, 0),IF(COUNT(표장르정리[[#This Row],[FPS]]),1,0)),1,0)</f>
        <v>0</v>
      </c>
      <c r="D97" s="3">
        <f>IF(AND(IF('차트 정리 표'!$L$2 = 표메인[[#This Row],[연령대]], 1, 0),IF(COUNT(표장르정리[[#This Row],[CCG]]),1,0)),1,0)</f>
        <v>0</v>
      </c>
      <c r="E97" s="3">
        <f>IF(AND(IF('차트 정리 표'!$L$2 = 표메인[[#This Row],[연령대]], 1, 0),IF(COUNT(표장르정리[[#This Row],[Roguelike]]),1,0)),1,0)</f>
        <v>0</v>
      </c>
      <c r="F97" s="3">
        <f>IF(AND(IF('차트 정리 표'!$L$2 = 표메인[[#This Row],[연령대]], 1, 0),IF(COUNT(표장르정리[[#This Row],[Soulslike]]),1,0)),1,0)</f>
        <v>0</v>
      </c>
      <c r="G97" s="3">
        <f>IF(AND(IF('차트 정리 표'!$L$2 = 표메인[[#This Row],[연령대]], 1, 0),IF(COUNT(표장르정리[[#This Row],[Rhythm]]),1,0)),1,0)</f>
        <v>0</v>
      </c>
      <c r="H97" s="3">
        <f>IF(AND(IF('차트 정리 표'!$L$2 = 표메인[[#This Row],[연령대]], 1, 0),IF(COUNT(표장르정리[[#This Row],[Racing]]),1,0)),1,0)</f>
        <v>0</v>
      </c>
      <c r="I97" s="3">
        <f>IF(AND(IF('차트 정리 표'!$L$2 = 표메인[[#This Row],[연령대]], 1, 0),IF(COUNT(표장르정리[[#This Row],[Sport]]),1,0)),1,0)</f>
        <v>0</v>
      </c>
      <c r="J97" s="3">
        <f>IF(AND(IF('차트 정리 표'!$L$2 = 표메인[[#This Row],[연령대]], 1, 0),IF(COUNT(표장르정리[[#This Row],[Stealth]]),1,0)),1,0)</f>
        <v>0</v>
      </c>
      <c r="K97" s="3">
        <f>IF(AND(IF('차트 정리 표'!$L$2 = 표메인[[#This Row],[연령대]], 1, 0),IF(COUNT(표장르정리[[#This Row],[Strategy]]),1,0)),1,0)</f>
        <v>0</v>
      </c>
      <c r="L97" s="3">
        <f>IF(AND(IF('차트 정리 표'!$L$2 = 표메인[[#This Row],[연령대]], 1, 0),IF(COUNT(표장르정리[[#This Row],[Puzzle]]),1,0)),1,0)</f>
        <v>0</v>
      </c>
      <c r="M97" s="3">
        <f>IF(AND(IF('차트 정리 표'!$L$2 = 표메인[[#This Row],[연령대]], 1, 0),IF(COUNT(표장르정리[[#This Row],[Board]]),1,0)),1,0)</f>
        <v>0</v>
      </c>
      <c r="N97" s="3">
        <f>IF(AND(IF('차트 정리 표'!$L$2 = 표메인[[#This Row],[연령대]], 1, 0),IF(COUNT(표장르정리[[#This Row],[Arcade]]),1,0)),1,0)</f>
        <v>0</v>
      </c>
      <c r="O97" s="3">
        <f>IF(AND(IF('차트 정리 표'!$L$2 = 표메인[[#This Row],[연령대]], 1, 0),IF(COUNT(표장르정리[[#This Row],[Simulation]]),1,0)),1,0)</f>
        <v>0</v>
      </c>
      <c r="P97" s="34">
        <f>IF(AND(IF('차트 정리 표'!$L$19 = 표메인[[#This Row],[연령대]], 1, 0),IF('차트 정리 표'!$J$20=표메인[[#This Row],[타격감
시각적 효과]],1,0)),1,0)</f>
        <v>0</v>
      </c>
      <c r="Q97" s="34">
        <f>IF(AND(IF('차트 정리 표'!$L$19 = 표메인[[#This Row],[연령대]], 1, 0),IF('차트 정리 표'!$J$21=표메인[[#This Row],[타격감
시각적 효과]],1,0)),1,0)</f>
        <v>0</v>
      </c>
      <c r="R97" s="34">
        <f>IF(AND(IF('차트 정리 표'!$L$19 = 표메인[[#This Row],[연령대]], 1, 0),IF('차트 정리 표'!$J$22=표메인[[#This Row],[타격감
시각적 효과]],1,0)),1,0)</f>
        <v>0</v>
      </c>
      <c r="S97" s="34">
        <f>IF(AND(IF('차트 정리 표'!$L$19 = 표메인[[#This Row],[연령대]], 1, 0),IF('차트 정리 표'!$J$23=표메인[[#This Row],[타격감
시각적 효과]],1,0)),1,0)</f>
        <v>0</v>
      </c>
      <c r="T97" s="34">
        <f>IF(AND(IF('차트 정리 표'!$L$25 = 표메인[[#This Row],[연령대]], 1, 0),IF('차트 정리 표'!$J$26=표메인[게임몰입도
청각적 효과],1,0)),1,0)</f>
        <v>0</v>
      </c>
      <c r="U97" s="34">
        <f>IF(AND(IF('차트 정리 표'!$L$25 = 표메인[[#This Row],[연령대]], 1, 0),IF('차트 정리 표'!$J$27=표메인[게임몰입도
청각적 효과],1,0)),1,0)</f>
        <v>0</v>
      </c>
      <c r="V97" s="34">
        <f>IF(AND(IF('차트 정리 표'!$L$25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표'!$L$2 = 표메인[[#This Row],[연령대]], 1, 0),IF(COUNT(표장르정리[[#This Row],[RPG]]),1,0)), 1, 0)</f>
        <v>0</v>
      </c>
      <c r="B98" s="3">
        <f>IF(AND(IF('차트 정리 표'!$L$2 = 표메인[[#This Row],[연령대]], 1, 0),IF(COUNT(표장르정리[[#This Row],[AOS]]),1,0)),1,0)</f>
        <v>0</v>
      </c>
      <c r="C98" s="3">
        <f>IF(AND(IF('차트 정리 표'!$L$2 = 표메인[[#This Row],[연령대]], 1, 0),IF(COUNT(표장르정리[[#This Row],[FPS]]),1,0)),1,0)</f>
        <v>0</v>
      </c>
      <c r="D98" s="3">
        <f>IF(AND(IF('차트 정리 표'!$L$2 = 표메인[[#This Row],[연령대]], 1, 0),IF(COUNT(표장르정리[[#This Row],[CCG]]),1,0)),1,0)</f>
        <v>0</v>
      </c>
      <c r="E98" s="3">
        <f>IF(AND(IF('차트 정리 표'!$L$2 = 표메인[[#This Row],[연령대]], 1, 0),IF(COUNT(표장르정리[[#This Row],[Roguelike]]),1,0)),1,0)</f>
        <v>0</v>
      </c>
      <c r="F98" s="3">
        <f>IF(AND(IF('차트 정리 표'!$L$2 = 표메인[[#This Row],[연령대]], 1, 0),IF(COUNT(표장르정리[[#This Row],[Soulslike]]),1,0)),1,0)</f>
        <v>0</v>
      </c>
      <c r="G98" s="3">
        <f>IF(AND(IF('차트 정리 표'!$L$2 = 표메인[[#This Row],[연령대]], 1, 0),IF(COUNT(표장르정리[[#This Row],[Rhythm]]),1,0)),1,0)</f>
        <v>0</v>
      </c>
      <c r="H98" s="3">
        <f>IF(AND(IF('차트 정리 표'!$L$2 = 표메인[[#This Row],[연령대]], 1, 0),IF(COUNT(표장르정리[[#This Row],[Racing]]),1,0)),1,0)</f>
        <v>0</v>
      </c>
      <c r="I98" s="3">
        <f>IF(AND(IF('차트 정리 표'!$L$2 = 표메인[[#This Row],[연령대]], 1, 0),IF(COUNT(표장르정리[[#This Row],[Sport]]),1,0)),1,0)</f>
        <v>0</v>
      </c>
      <c r="J98" s="3">
        <f>IF(AND(IF('차트 정리 표'!$L$2 = 표메인[[#This Row],[연령대]], 1, 0),IF(COUNT(표장르정리[[#This Row],[Stealth]]),1,0)),1,0)</f>
        <v>0</v>
      </c>
      <c r="K98" s="3">
        <f>IF(AND(IF('차트 정리 표'!$L$2 = 표메인[[#This Row],[연령대]], 1, 0),IF(COUNT(표장르정리[[#This Row],[Strategy]]),1,0)),1,0)</f>
        <v>0</v>
      </c>
      <c r="L98" s="3">
        <f>IF(AND(IF('차트 정리 표'!$L$2 = 표메인[[#This Row],[연령대]], 1, 0),IF(COUNT(표장르정리[[#This Row],[Puzzle]]),1,0)),1,0)</f>
        <v>0</v>
      </c>
      <c r="M98" s="3">
        <f>IF(AND(IF('차트 정리 표'!$L$2 = 표메인[[#This Row],[연령대]], 1, 0),IF(COUNT(표장르정리[[#This Row],[Board]]),1,0)),1,0)</f>
        <v>0</v>
      </c>
      <c r="N98" s="3">
        <f>IF(AND(IF('차트 정리 표'!$L$2 = 표메인[[#This Row],[연령대]], 1, 0),IF(COUNT(표장르정리[[#This Row],[Arcade]]),1,0)),1,0)</f>
        <v>0</v>
      </c>
      <c r="O98" s="3">
        <f>IF(AND(IF('차트 정리 표'!$L$2 = 표메인[[#This Row],[연령대]], 1, 0),IF(COUNT(표장르정리[[#This Row],[Simulation]]),1,0)),1,0)</f>
        <v>0</v>
      </c>
      <c r="P98" s="34">
        <f>IF(AND(IF('차트 정리 표'!$L$19 = 표메인[[#This Row],[연령대]], 1, 0),IF('차트 정리 표'!$J$20=표메인[[#This Row],[타격감
시각적 효과]],1,0)),1,0)</f>
        <v>0</v>
      </c>
      <c r="Q98" s="34">
        <f>IF(AND(IF('차트 정리 표'!$L$19 = 표메인[[#This Row],[연령대]], 1, 0),IF('차트 정리 표'!$J$21=표메인[[#This Row],[타격감
시각적 효과]],1,0)),1,0)</f>
        <v>0</v>
      </c>
      <c r="R98" s="34">
        <f>IF(AND(IF('차트 정리 표'!$L$19 = 표메인[[#This Row],[연령대]], 1, 0),IF('차트 정리 표'!$J$22=표메인[[#This Row],[타격감
시각적 효과]],1,0)),1,0)</f>
        <v>0</v>
      </c>
      <c r="S98" s="34">
        <f>IF(AND(IF('차트 정리 표'!$L$19 = 표메인[[#This Row],[연령대]], 1, 0),IF('차트 정리 표'!$J$23=표메인[[#This Row],[타격감
시각적 효과]],1,0)),1,0)</f>
        <v>0</v>
      </c>
      <c r="T98" s="34">
        <f>IF(AND(IF('차트 정리 표'!$L$25 = 표메인[[#This Row],[연령대]], 1, 0),IF('차트 정리 표'!$J$26=표메인[게임몰입도
청각적 효과],1,0)),1,0)</f>
        <v>0</v>
      </c>
      <c r="U98" s="34">
        <f>IF(AND(IF('차트 정리 표'!$L$25 = 표메인[[#This Row],[연령대]], 1, 0),IF('차트 정리 표'!$J$27=표메인[게임몰입도
청각적 효과],1,0)),1,0)</f>
        <v>0</v>
      </c>
      <c r="V98" s="34">
        <f>IF(AND(IF('차트 정리 표'!$L$25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표'!$L$2 = 표메인[[#This Row],[연령대]], 1, 0),IF(COUNT(표장르정리[[#This Row],[RPG]]),1,0)), 1, 0)</f>
        <v>0</v>
      </c>
      <c r="B99" s="3">
        <f>IF(AND(IF('차트 정리 표'!$L$2 = 표메인[[#This Row],[연령대]], 1, 0),IF(COUNT(표장르정리[[#This Row],[AOS]]),1,0)),1,0)</f>
        <v>0</v>
      </c>
      <c r="C99" s="3">
        <f>IF(AND(IF('차트 정리 표'!$L$2 = 표메인[[#This Row],[연령대]], 1, 0),IF(COUNT(표장르정리[[#This Row],[FPS]]),1,0)),1,0)</f>
        <v>0</v>
      </c>
      <c r="D99" s="3">
        <f>IF(AND(IF('차트 정리 표'!$L$2 = 표메인[[#This Row],[연령대]], 1, 0),IF(COUNT(표장르정리[[#This Row],[CCG]]),1,0)),1,0)</f>
        <v>0</v>
      </c>
      <c r="E99" s="3">
        <f>IF(AND(IF('차트 정리 표'!$L$2 = 표메인[[#This Row],[연령대]], 1, 0),IF(COUNT(표장르정리[[#This Row],[Roguelike]]),1,0)),1,0)</f>
        <v>0</v>
      </c>
      <c r="F99" s="3">
        <f>IF(AND(IF('차트 정리 표'!$L$2 = 표메인[[#This Row],[연령대]], 1, 0),IF(COUNT(표장르정리[[#This Row],[Soulslike]]),1,0)),1,0)</f>
        <v>0</v>
      </c>
      <c r="G99" s="3">
        <f>IF(AND(IF('차트 정리 표'!$L$2 = 표메인[[#This Row],[연령대]], 1, 0),IF(COUNT(표장르정리[[#This Row],[Rhythm]]),1,0)),1,0)</f>
        <v>0</v>
      </c>
      <c r="H99" s="3">
        <f>IF(AND(IF('차트 정리 표'!$L$2 = 표메인[[#This Row],[연령대]], 1, 0),IF(COUNT(표장르정리[[#This Row],[Racing]]),1,0)),1,0)</f>
        <v>0</v>
      </c>
      <c r="I99" s="3">
        <f>IF(AND(IF('차트 정리 표'!$L$2 = 표메인[[#This Row],[연령대]], 1, 0),IF(COUNT(표장르정리[[#This Row],[Sport]]),1,0)),1,0)</f>
        <v>0</v>
      </c>
      <c r="J99" s="3">
        <f>IF(AND(IF('차트 정리 표'!$L$2 = 표메인[[#This Row],[연령대]], 1, 0),IF(COUNT(표장르정리[[#This Row],[Stealth]]),1,0)),1,0)</f>
        <v>0</v>
      </c>
      <c r="K99" s="3">
        <f>IF(AND(IF('차트 정리 표'!$L$2 = 표메인[[#This Row],[연령대]], 1, 0),IF(COUNT(표장르정리[[#This Row],[Strategy]]),1,0)),1,0)</f>
        <v>0</v>
      </c>
      <c r="L99" s="3">
        <f>IF(AND(IF('차트 정리 표'!$L$2 = 표메인[[#This Row],[연령대]], 1, 0),IF(COUNT(표장르정리[[#This Row],[Puzzle]]),1,0)),1,0)</f>
        <v>0</v>
      </c>
      <c r="M99" s="3">
        <f>IF(AND(IF('차트 정리 표'!$L$2 = 표메인[[#This Row],[연령대]], 1, 0),IF(COUNT(표장르정리[[#This Row],[Board]]),1,0)),1,0)</f>
        <v>0</v>
      </c>
      <c r="N99" s="3">
        <f>IF(AND(IF('차트 정리 표'!$L$2 = 표메인[[#This Row],[연령대]], 1, 0),IF(COUNT(표장르정리[[#This Row],[Arcade]]),1,0)),1,0)</f>
        <v>0</v>
      </c>
      <c r="O99" s="3">
        <f>IF(AND(IF('차트 정리 표'!$L$2 = 표메인[[#This Row],[연령대]], 1, 0),IF(COUNT(표장르정리[[#This Row],[Simulation]]),1,0)),1,0)</f>
        <v>0</v>
      </c>
      <c r="P99" s="34">
        <f>IF(AND(IF('차트 정리 표'!$L$19 = 표메인[[#This Row],[연령대]], 1, 0),IF('차트 정리 표'!$J$20=표메인[[#This Row],[타격감
시각적 효과]],1,0)),1,0)</f>
        <v>0</v>
      </c>
      <c r="Q99" s="34">
        <f>IF(AND(IF('차트 정리 표'!$L$19 = 표메인[[#This Row],[연령대]], 1, 0),IF('차트 정리 표'!$J$21=표메인[[#This Row],[타격감
시각적 효과]],1,0)),1,0)</f>
        <v>0</v>
      </c>
      <c r="R99" s="34">
        <f>IF(AND(IF('차트 정리 표'!$L$19 = 표메인[[#This Row],[연령대]], 1, 0),IF('차트 정리 표'!$J$22=표메인[[#This Row],[타격감
시각적 효과]],1,0)),1,0)</f>
        <v>0</v>
      </c>
      <c r="S99" s="34">
        <f>IF(AND(IF('차트 정리 표'!$L$19 = 표메인[[#This Row],[연령대]], 1, 0),IF('차트 정리 표'!$J$23=표메인[[#This Row],[타격감
시각적 효과]],1,0)),1,0)</f>
        <v>0</v>
      </c>
      <c r="T99" s="34">
        <f>IF(AND(IF('차트 정리 표'!$L$25 = 표메인[[#This Row],[연령대]], 1, 0),IF('차트 정리 표'!$J$26=표메인[게임몰입도
청각적 효과],1,0)),1,0)</f>
        <v>0</v>
      </c>
      <c r="U99" s="34">
        <f>IF(AND(IF('차트 정리 표'!$L$25 = 표메인[[#This Row],[연령대]], 1, 0),IF('차트 정리 표'!$J$27=표메인[게임몰입도
청각적 효과],1,0)),1,0)</f>
        <v>0</v>
      </c>
      <c r="V99" s="34">
        <f>IF(AND(IF('차트 정리 표'!$L$25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표'!$L$2 = 표메인[[#This Row],[연령대]], 1, 0),IF(COUNT(표장르정리[[#This Row],[RPG]]),1,0)), 1, 0)</f>
        <v>0</v>
      </c>
      <c r="B100" s="3">
        <f>IF(AND(IF('차트 정리 표'!$L$2 = 표메인[[#This Row],[연령대]], 1, 0),IF(COUNT(표장르정리[[#This Row],[AOS]]),1,0)),1,0)</f>
        <v>0</v>
      </c>
      <c r="C100" s="3">
        <f>IF(AND(IF('차트 정리 표'!$L$2 = 표메인[[#This Row],[연령대]], 1, 0),IF(COUNT(표장르정리[[#This Row],[FPS]]),1,0)),1,0)</f>
        <v>0</v>
      </c>
      <c r="D100" s="3">
        <f>IF(AND(IF('차트 정리 표'!$L$2 = 표메인[[#This Row],[연령대]], 1, 0),IF(COUNT(표장르정리[[#This Row],[CCG]]),1,0)),1,0)</f>
        <v>0</v>
      </c>
      <c r="E100" s="3">
        <f>IF(AND(IF('차트 정리 표'!$L$2 = 표메인[[#This Row],[연령대]], 1, 0),IF(COUNT(표장르정리[[#This Row],[Roguelike]]),1,0)),1,0)</f>
        <v>0</v>
      </c>
      <c r="F100" s="3">
        <f>IF(AND(IF('차트 정리 표'!$L$2 = 표메인[[#This Row],[연령대]], 1, 0),IF(COUNT(표장르정리[[#This Row],[Soulslike]]),1,0)),1,0)</f>
        <v>0</v>
      </c>
      <c r="G100" s="3">
        <f>IF(AND(IF('차트 정리 표'!$L$2 = 표메인[[#This Row],[연령대]], 1, 0),IF(COUNT(표장르정리[[#This Row],[Rhythm]]),1,0)),1,0)</f>
        <v>0</v>
      </c>
      <c r="H100" s="3">
        <f>IF(AND(IF('차트 정리 표'!$L$2 = 표메인[[#This Row],[연령대]], 1, 0),IF(COUNT(표장르정리[[#This Row],[Racing]]),1,0)),1,0)</f>
        <v>0</v>
      </c>
      <c r="I100" s="3">
        <f>IF(AND(IF('차트 정리 표'!$L$2 = 표메인[[#This Row],[연령대]], 1, 0),IF(COUNT(표장르정리[[#This Row],[Sport]]),1,0)),1,0)</f>
        <v>0</v>
      </c>
      <c r="J100" s="3">
        <f>IF(AND(IF('차트 정리 표'!$L$2 = 표메인[[#This Row],[연령대]], 1, 0),IF(COUNT(표장르정리[[#This Row],[Stealth]]),1,0)),1,0)</f>
        <v>0</v>
      </c>
      <c r="K100" s="3">
        <f>IF(AND(IF('차트 정리 표'!$L$2 = 표메인[[#This Row],[연령대]], 1, 0),IF(COUNT(표장르정리[[#This Row],[Strategy]]),1,0)),1,0)</f>
        <v>0</v>
      </c>
      <c r="L100" s="3">
        <f>IF(AND(IF('차트 정리 표'!$L$2 = 표메인[[#This Row],[연령대]], 1, 0),IF(COUNT(표장르정리[[#This Row],[Puzzle]]),1,0)),1,0)</f>
        <v>0</v>
      </c>
      <c r="M100" s="3">
        <f>IF(AND(IF('차트 정리 표'!$L$2 = 표메인[[#This Row],[연령대]], 1, 0),IF(COUNT(표장르정리[[#This Row],[Board]]),1,0)),1,0)</f>
        <v>0</v>
      </c>
      <c r="N100" s="3">
        <f>IF(AND(IF('차트 정리 표'!$L$2 = 표메인[[#This Row],[연령대]], 1, 0),IF(COUNT(표장르정리[[#This Row],[Arcade]]),1,0)),1,0)</f>
        <v>0</v>
      </c>
      <c r="O100" s="3">
        <f>IF(AND(IF('차트 정리 표'!$L$2 = 표메인[[#This Row],[연령대]], 1, 0),IF(COUNT(표장르정리[[#This Row],[Simulation]]),1,0)),1,0)</f>
        <v>0</v>
      </c>
      <c r="P100" s="34">
        <f>IF(AND(IF('차트 정리 표'!$L$19 = 표메인[[#This Row],[연령대]], 1, 0),IF('차트 정리 표'!$J$20=표메인[[#This Row],[타격감
시각적 효과]],1,0)),1,0)</f>
        <v>0</v>
      </c>
      <c r="Q100" s="34">
        <f>IF(AND(IF('차트 정리 표'!$L$19 = 표메인[[#This Row],[연령대]], 1, 0),IF('차트 정리 표'!$J$21=표메인[[#This Row],[타격감
시각적 효과]],1,0)),1,0)</f>
        <v>0</v>
      </c>
      <c r="R100" s="34">
        <f>IF(AND(IF('차트 정리 표'!$L$19 = 표메인[[#This Row],[연령대]], 1, 0),IF('차트 정리 표'!$J$22=표메인[[#This Row],[타격감
시각적 효과]],1,0)),1,0)</f>
        <v>0</v>
      </c>
      <c r="S100" s="34">
        <f>IF(AND(IF('차트 정리 표'!$L$19 = 표메인[[#This Row],[연령대]], 1, 0),IF('차트 정리 표'!$J$23=표메인[[#This Row],[타격감
시각적 효과]],1,0)),1,0)</f>
        <v>0</v>
      </c>
      <c r="T100" s="34">
        <f>IF(AND(IF('차트 정리 표'!$L$25 = 표메인[[#This Row],[연령대]], 1, 0),IF('차트 정리 표'!$J$26=표메인[게임몰입도
청각적 효과],1,0)),1,0)</f>
        <v>0</v>
      </c>
      <c r="U100" s="34">
        <f>IF(AND(IF('차트 정리 표'!$L$25 = 표메인[[#This Row],[연령대]], 1, 0),IF('차트 정리 표'!$J$27=표메인[게임몰입도
청각적 효과],1,0)),1,0)</f>
        <v>0</v>
      </c>
      <c r="V100" s="34">
        <f>IF(AND(IF('차트 정리 표'!$L$25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표'!$L$2 = 표메인[[#This Row],[연령대]], 1, 0),IF(COUNT(표장르정리[[#This Row],[RPG]]),1,0)), 1, 0)</f>
        <v>0</v>
      </c>
      <c r="B101" s="3">
        <f>IF(AND(IF('차트 정리 표'!$L$2 = 표메인[[#This Row],[연령대]], 1, 0),IF(COUNT(표장르정리[[#This Row],[AOS]]),1,0)),1,0)</f>
        <v>0</v>
      </c>
      <c r="C101" s="3">
        <f>IF(AND(IF('차트 정리 표'!$L$2 = 표메인[[#This Row],[연령대]], 1, 0),IF(COUNT(표장르정리[[#This Row],[FPS]]),1,0)),1,0)</f>
        <v>0</v>
      </c>
      <c r="D101" s="3">
        <f>IF(AND(IF('차트 정리 표'!$L$2 = 표메인[[#This Row],[연령대]], 1, 0),IF(COUNT(표장르정리[[#This Row],[CCG]]),1,0)),1,0)</f>
        <v>0</v>
      </c>
      <c r="E101" s="3">
        <f>IF(AND(IF('차트 정리 표'!$L$2 = 표메인[[#This Row],[연령대]], 1, 0),IF(COUNT(표장르정리[[#This Row],[Roguelike]]),1,0)),1,0)</f>
        <v>0</v>
      </c>
      <c r="F101" s="3">
        <f>IF(AND(IF('차트 정리 표'!$L$2 = 표메인[[#This Row],[연령대]], 1, 0),IF(COUNT(표장르정리[[#This Row],[Soulslike]]),1,0)),1,0)</f>
        <v>0</v>
      </c>
      <c r="G101" s="3">
        <f>IF(AND(IF('차트 정리 표'!$L$2 = 표메인[[#This Row],[연령대]], 1, 0),IF(COUNT(표장르정리[[#This Row],[Rhythm]]),1,0)),1,0)</f>
        <v>0</v>
      </c>
      <c r="H101" s="3">
        <f>IF(AND(IF('차트 정리 표'!$L$2 = 표메인[[#This Row],[연령대]], 1, 0),IF(COUNT(표장르정리[[#This Row],[Racing]]),1,0)),1,0)</f>
        <v>0</v>
      </c>
      <c r="I101" s="3">
        <f>IF(AND(IF('차트 정리 표'!$L$2 = 표메인[[#This Row],[연령대]], 1, 0),IF(COUNT(표장르정리[[#This Row],[Sport]]),1,0)),1,0)</f>
        <v>0</v>
      </c>
      <c r="J101" s="3">
        <f>IF(AND(IF('차트 정리 표'!$L$2 = 표메인[[#This Row],[연령대]], 1, 0),IF(COUNT(표장르정리[[#This Row],[Stealth]]),1,0)),1,0)</f>
        <v>0</v>
      </c>
      <c r="K101" s="3">
        <f>IF(AND(IF('차트 정리 표'!$L$2 = 표메인[[#This Row],[연령대]], 1, 0),IF(COUNT(표장르정리[[#This Row],[Strategy]]),1,0)),1,0)</f>
        <v>0</v>
      </c>
      <c r="L101" s="3">
        <f>IF(AND(IF('차트 정리 표'!$L$2 = 표메인[[#This Row],[연령대]], 1, 0),IF(COUNT(표장르정리[[#This Row],[Puzzle]]),1,0)),1,0)</f>
        <v>0</v>
      </c>
      <c r="M101" s="3">
        <f>IF(AND(IF('차트 정리 표'!$L$2 = 표메인[[#This Row],[연령대]], 1, 0),IF(COUNT(표장르정리[[#This Row],[Board]]),1,0)),1,0)</f>
        <v>0</v>
      </c>
      <c r="N101" s="3">
        <f>IF(AND(IF('차트 정리 표'!$L$2 = 표메인[[#This Row],[연령대]], 1, 0),IF(COUNT(표장르정리[[#This Row],[Arcade]]),1,0)),1,0)</f>
        <v>0</v>
      </c>
      <c r="O101" s="3">
        <f>IF(AND(IF('차트 정리 표'!$L$2 = 표메인[[#This Row],[연령대]], 1, 0),IF(COUNT(표장르정리[[#This Row],[Simulation]]),1,0)),1,0)</f>
        <v>0</v>
      </c>
      <c r="P101" s="34">
        <f>IF(AND(IF('차트 정리 표'!$L$19 = 표메인[[#This Row],[연령대]], 1, 0),IF('차트 정리 표'!$J$20=표메인[[#This Row],[타격감
시각적 효과]],1,0)),1,0)</f>
        <v>0</v>
      </c>
      <c r="Q101" s="34">
        <f>IF(AND(IF('차트 정리 표'!$L$19 = 표메인[[#This Row],[연령대]], 1, 0),IF('차트 정리 표'!$J$21=표메인[[#This Row],[타격감
시각적 효과]],1,0)),1,0)</f>
        <v>0</v>
      </c>
      <c r="R101" s="34">
        <f>IF(AND(IF('차트 정리 표'!$L$19 = 표메인[[#This Row],[연령대]], 1, 0),IF('차트 정리 표'!$J$22=표메인[[#This Row],[타격감
시각적 효과]],1,0)),1,0)</f>
        <v>0</v>
      </c>
      <c r="S101" s="34">
        <f>IF(AND(IF('차트 정리 표'!$L$19 = 표메인[[#This Row],[연령대]], 1, 0),IF('차트 정리 표'!$J$23=표메인[[#This Row],[타격감
시각적 효과]],1,0)),1,0)</f>
        <v>0</v>
      </c>
      <c r="T101" s="34">
        <f>IF(AND(IF('차트 정리 표'!$L$25 = 표메인[[#This Row],[연령대]], 1, 0),IF('차트 정리 표'!$J$26=표메인[게임몰입도
청각적 효과],1,0)),1,0)</f>
        <v>0</v>
      </c>
      <c r="U101" s="34">
        <f>IF(AND(IF('차트 정리 표'!$L$25 = 표메인[[#This Row],[연령대]], 1, 0),IF('차트 정리 표'!$J$27=표메인[게임몰입도
청각적 효과],1,0)),1,0)</f>
        <v>0</v>
      </c>
      <c r="V101" s="34">
        <f>IF(AND(IF('차트 정리 표'!$L$25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표'!$L$2 = 표메인[[#This Row],[연령대]], 1, 0),IF(COUNT(표장르정리[[#This Row],[RPG]]),1,0)), 1, 0)</f>
        <v>0</v>
      </c>
      <c r="B102" s="3">
        <f>IF(AND(IF('차트 정리 표'!$L$2 = 표메인[[#This Row],[연령대]], 1, 0),IF(COUNT(표장르정리[[#This Row],[AOS]]),1,0)),1,0)</f>
        <v>0</v>
      </c>
      <c r="C102" s="3">
        <f>IF(AND(IF('차트 정리 표'!$L$2 = 표메인[[#This Row],[연령대]], 1, 0),IF(COUNT(표장르정리[[#This Row],[FPS]]),1,0)),1,0)</f>
        <v>0</v>
      </c>
      <c r="D102" s="3">
        <f>IF(AND(IF('차트 정리 표'!$L$2 = 표메인[[#This Row],[연령대]], 1, 0),IF(COUNT(표장르정리[[#This Row],[CCG]]),1,0)),1,0)</f>
        <v>0</v>
      </c>
      <c r="E102" s="3">
        <f>IF(AND(IF('차트 정리 표'!$L$2 = 표메인[[#This Row],[연령대]], 1, 0),IF(COUNT(표장르정리[[#This Row],[Roguelike]]),1,0)),1,0)</f>
        <v>0</v>
      </c>
      <c r="F102" s="3">
        <f>IF(AND(IF('차트 정리 표'!$L$2 = 표메인[[#This Row],[연령대]], 1, 0),IF(COUNT(표장르정리[[#This Row],[Soulslike]]),1,0)),1,0)</f>
        <v>0</v>
      </c>
      <c r="G102" s="3">
        <f>IF(AND(IF('차트 정리 표'!$L$2 = 표메인[[#This Row],[연령대]], 1, 0),IF(COUNT(표장르정리[[#This Row],[Rhythm]]),1,0)),1,0)</f>
        <v>0</v>
      </c>
      <c r="H102" s="3">
        <f>IF(AND(IF('차트 정리 표'!$L$2 = 표메인[[#This Row],[연령대]], 1, 0),IF(COUNT(표장르정리[[#This Row],[Racing]]),1,0)),1,0)</f>
        <v>0</v>
      </c>
      <c r="I102" s="3">
        <f>IF(AND(IF('차트 정리 표'!$L$2 = 표메인[[#This Row],[연령대]], 1, 0),IF(COUNT(표장르정리[[#This Row],[Sport]]),1,0)),1,0)</f>
        <v>0</v>
      </c>
      <c r="J102" s="3">
        <f>IF(AND(IF('차트 정리 표'!$L$2 = 표메인[[#This Row],[연령대]], 1, 0),IF(COUNT(표장르정리[[#This Row],[Stealth]]),1,0)),1,0)</f>
        <v>0</v>
      </c>
      <c r="K102" s="3">
        <f>IF(AND(IF('차트 정리 표'!$L$2 = 표메인[[#This Row],[연령대]], 1, 0),IF(COUNT(표장르정리[[#This Row],[Strategy]]),1,0)),1,0)</f>
        <v>0</v>
      </c>
      <c r="L102" s="3">
        <f>IF(AND(IF('차트 정리 표'!$L$2 = 표메인[[#This Row],[연령대]], 1, 0),IF(COUNT(표장르정리[[#This Row],[Puzzle]]),1,0)),1,0)</f>
        <v>0</v>
      </c>
      <c r="M102" s="3">
        <f>IF(AND(IF('차트 정리 표'!$L$2 = 표메인[[#This Row],[연령대]], 1, 0),IF(COUNT(표장르정리[[#This Row],[Board]]),1,0)),1,0)</f>
        <v>0</v>
      </c>
      <c r="N102" s="3">
        <f>IF(AND(IF('차트 정리 표'!$L$2 = 표메인[[#This Row],[연령대]], 1, 0),IF(COUNT(표장르정리[[#This Row],[Arcade]]),1,0)),1,0)</f>
        <v>0</v>
      </c>
      <c r="O102" s="3">
        <f>IF(AND(IF('차트 정리 표'!$L$2 = 표메인[[#This Row],[연령대]], 1, 0),IF(COUNT(표장르정리[[#This Row],[Simulation]]),1,0)),1,0)</f>
        <v>0</v>
      </c>
      <c r="P102" s="34">
        <f>IF(AND(IF('차트 정리 표'!$L$19 = 표메인[[#This Row],[연령대]], 1, 0),IF('차트 정리 표'!$J$20=표메인[[#This Row],[타격감
시각적 효과]],1,0)),1,0)</f>
        <v>0</v>
      </c>
      <c r="Q102" s="34">
        <f>IF(AND(IF('차트 정리 표'!$L$19 = 표메인[[#This Row],[연령대]], 1, 0),IF('차트 정리 표'!$J$21=표메인[[#This Row],[타격감
시각적 효과]],1,0)),1,0)</f>
        <v>0</v>
      </c>
      <c r="R102" s="34">
        <f>IF(AND(IF('차트 정리 표'!$L$19 = 표메인[[#This Row],[연령대]], 1, 0),IF('차트 정리 표'!$J$22=표메인[[#This Row],[타격감
시각적 효과]],1,0)),1,0)</f>
        <v>0</v>
      </c>
      <c r="S102" s="34">
        <f>IF(AND(IF('차트 정리 표'!$L$19 = 표메인[[#This Row],[연령대]], 1, 0),IF('차트 정리 표'!$J$23=표메인[[#This Row],[타격감
시각적 효과]],1,0)),1,0)</f>
        <v>0</v>
      </c>
      <c r="T102" s="34">
        <f>IF(AND(IF('차트 정리 표'!$L$25 = 표메인[[#This Row],[연령대]], 1, 0),IF('차트 정리 표'!$J$26=표메인[게임몰입도
청각적 효과],1,0)),1,0)</f>
        <v>0</v>
      </c>
      <c r="U102" s="34">
        <f>IF(AND(IF('차트 정리 표'!$L$25 = 표메인[[#This Row],[연령대]], 1, 0),IF('차트 정리 표'!$J$27=표메인[게임몰입도
청각적 효과],1,0)),1,0)</f>
        <v>0</v>
      </c>
      <c r="V102" s="34">
        <f>IF(AND(IF('차트 정리 표'!$L$25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표'!$L$2 = 표메인[[#This Row],[연령대]], 1, 0),IF(COUNT(표장르정리[[#This Row],[RPG]]),1,0)), 1, 0)</f>
        <v>0</v>
      </c>
      <c r="B103" s="3">
        <f>IF(AND(IF('차트 정리 표'!$L$2 = 표메인[[#This Row],[연령대]], 1, 0),IF(COUNT(표장르정리[[#This Row],[AOS]]),1,0)),1,0)</f>
        <v>0</v>
      </c>
      <c r="C103" s="3">
        <f>IF(AND(IF('차트 정리 표'!$L$2 = 표메인[[#This Row],[연령대]], 1, 0),IF(COUNT(표장르정리[[#This Row],[FPS]]),1,0)),1,0)</f>
        <v>0</v>
      </c>
      <c r="D103" s="3">
        <f>IF(AND(IF('차트 정리 표'!$L$2 = 표메인[[#This Row],[연령대]], 1, 0),IF(COUNT(표장르정리[[#This Row],[CCG]]),1,0)),1,0)</f>
        <v>0</v>
      </c>
      <c r="E103" s="3">
        <f>IF(AND(IF('차트 정리 표'!$L$2 = 표메인[[#This Row],[연령대]], 1, 0),IF(COUNT(표장르정리[[#This Row],[Roguelike]]),1,0)),1,0)</f>
        <v>0</v>
      </c>
      <c r="F103" s="3">
        <f>IF(AND(IF('차트 정리 표'!$L$2 = 표메인[[#This Row],[연령대]], 1, 0),IF(COUNT(표장르정리[[#This Row],[Soulslike]]),1,0)),1,0)</f>
        <v>0</v>
      </c>
      <c r="G103" s="3">
        <f>IF(AND(IF('차트 정리 표'!$L$2 = 표메인[[#This Row],[연령대]], 1, 0),IF(COUNT(표장르정리[[#This Row],[Rhythm]]),1,0)),1,0)</f>
        <v>0</v>
      </c>
      <c r="H103" s="3">
        <f>IF(AND(IF('차트 정리 표'!$L$2 = 표메인[[#This Row],[연령대]], 1, 0),IF(COUNT(표장르정리[[#This Row],[Racing]]),1,0)),1,0)</f>
        <v>0</v>
      </c>
      <c r="I103" s="3">
        <f>IF(AND(IF('차트 정리 표'!$L$2 = 표메인[[#This Row],[연령대]], 1, 0),IF(COUNT(표장르정리[[#This Row],[Sport]]),1,0)),1,0)</f>
        <v>0</v>
      </c>
      <c r="J103" s="3">
        <f>IF(AND(IF('차트 정리 표'!$L$2 = 표메인[[#This Row],[연령대]], 1, 0),IF(COUNT(표장르정리[[#This Row],[Stealth]]),1,0)),1,0)</f>
        <v>0</v>
      </c>
      <c r="K103" s="3">
        <f>IF(AND(IF('차트 정리 표'!$L$2 = 표메인[[#This Row],[연령대]], 1, 0),IF(COUNT(표장르정리[[#This Row],[Strategy]]),1,0)),1,0)</f>
        <v>0</v>
      </c>
      <c r="L103" s="3">
        <f>IF(AND(IF('차트 정리 표'!$L$2 = 표메인[[#This Row],[연령대]], 1, 0),IF(COUNT(표장르정리[[#This Row],[Puzzle]]),1,0)),1,0)</f>
        <v>0</v>
      </c>
      <c r="M103" s="3">
        <f>IF(AND(IF('차트 정리 표'!$L$2 = 표메인[[#This Row],[연령대]], 1, 0),IF(COUNT(표장르정리[[#This Row],[Board]]),1,0)),1,0)</f>
        <v>0</v>
      </c>
      <c r="N103" s="3">
        <f>IF(AND(IF('차트 정리 표'!$L$2 = 표메인[[#This Row],[연령대]], 1, 0),IF(COUNT(표장르정리[[#This Row],[Arcade]]),1,0)),1,0)</f>
        <v>0</v>
      </c>
      <c r="O103" s="3">
        <f>IF(AND(IF('차트 정리 표'!$L$2 = 표메인[[#This Row],[연령대]], 1, 0),IF(COUNT(표장르정리[[#This Row],[Simulation]]),1,0)),1,0)</f>
        <v>0</v>
      </c>
      <c r="P103" s="34">
        <f>IF(AND(IF('차트 정리 표'!$L$19 = 표메인[[#This Row],[연령대]], 1, 0),IF('차트 정리 표'!$J$20=표메인[[#This Row],[타격감
시각적 효과]],1,0)),1,0)</f>
        <v>0</v>
      </c>
      <c r="Q103" s="34">
        <f>IF(AND(IF('차트 정리 표'!$L$19 = 표메인[[#This Row],[연령대]], 1, 0),IF('차트 정리 표'!$J$21=표메인[[#This Row],[타격감
시각적 효과]],1,0)),1,0)</f>
        <v>0</v>
      </c>
      <c r="R103" s="34">
        <f>IF(AND(IF('차트 정리 표'!$L$19 = 표메인[[#This Row],[연령대]], 1, 0),IF('차트 정리 표'!$J$22=표메인[[#This Row],[타격감
시각적 효과]],1,0)),1,0)</f>
        <v>0</v>
      </c>
      <c r="S103" s="34">
        <f>IF(AND(IF('차트 정리 표'!$L$19 = 표메인[[#This Row],[연령대]], 1, 0),IF('차트 정리 표'!$J$23=표메인[[#This Row],[타격감
시각적 효과]],1,0)),1,0)</f>
        <v>0</v>
      </c>
      <c r="T103" s="34">
        <f>IF(AND(IF('차트 정리 표'!$L$25 = 표메인[[#This Row],[연령대]], 1, 0),IF('차트 정리 표'!$J$26=표메인[게임몰입도
청각적 효과],1,0)),1,0)</f>
        <v>0</v>
      </c>
      <c r="U103" s="34">
        <f>IF(AND(IF('차트 정리 표'!$L$25 = 표메인[[#This Row],[연령대]], 1, 0),IF('차트 정리 표'!$J$27=표메인[게임몰입도
청각적 효과],1,0)),1,0)</f>
        <v>0</v>
      </c>
      <c r="V103" s="34">
        <f>IF(AND(IF('차트 정리 표'!$L$25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표'!$L$2 = 표메인[[#This Row],[연령대]], 1, 0),IF(COUNT(표장르정리[[#This Row],[RPG]]),1,0)), 1, 0)</f>
        <v>0</v>
      </c>
      <c r="B104" s="3">
        <f>IF(AND(IF('차트 정리 표'!$L$2 = 표메인[[#This Row],[연령대]], 1, 0),IF(COUNT(표장르정리[[#This Row],[AOS]]),1,0)),1,0)</f>
        <v>0</v>
      </c>
      <c r="C104" s="3">
        <f>IF(AND(IF('차트 정리 표'!$L$2 = 표메인[[#This Row],[연령대]], 1, 0),IF(COUNT(표장르정리[[#This Row],[FPS]]),1,0)),1,0)</f>
        <v>0</v>
      </c>
      <c r="D104" s="3">
        <f>IF(AND(IF('차트 정리 표'!$L$2 = 표메인[[#This Row],[연령대]], 1, 0),IF(COUNT(표장르정리[[#This Row],[CCG]]),1,0)),1,0)</f>
        <v>0</v>
      </c>
      <c r="E104" s="3">
        <f>IF(AND(IF('차트 정리 표'!$L$2 = 표메인[[#This Row],[연령대]], 1, 0),IF(COUNT(표장르정리[[#This Row],[Roguelike]]),1,0)),1,0)</f>
        <v>0</v>
      </c>
      <c r="F104" s="3">
        <f>IF(AND(IF('차트 정리 표'!$L$2 = 표메인[[#This Row],[연령대]], 1, 0),IF(COUNT(표장르정리[[#This Row],[Soulslike]]),1,0)),1,0)</f>
        <v>0</v>
      </c>
      <c r="G104" s="3">
        <f>IF(AND(IF('차트 정리 표'!$L$2 = 표메인[[#This Row],[연령대]], 1, 0),IF(COUNT(표장르정리[[#This Row],[Rhythm]]),1,0)),1,0)</f>
        <v>0</v>
      </c>
      <c r="H104" s="3">
        <f>IF(AND(IF('차트 정리 표'!$L$2 = 표메인[[#This Row],[연령대]], 1, 0),IF(COUNT(표장르정리[[#This Row],[Racing]]),1,0)),1,0)</f>
        <v>0</v>
      </c>
      <c r="I104" s="3">
        <f>IF(AND(IF('차트 정리 표'!$L$2 = 표메인[[#This Row],[연령대]], 1, 0),IF(COUNT(표장르정리[[#This Row],[Sport]]),1,0)),1,0)</f>
        <v>0</v>
      </c>
      <c r="J104" s="3">
        <f>IF(AND(IF('차트 정리 표'!$L$2 = 표메인[[#This Row],[연령대]], 1, 0),IF(COUNT(표장르정리[[#This Row],[Stealth]]),1,0)),1,0)</f>
        <v>0</v>
      </c>
      <c r="K104" s="3">
        <f>IF(AND(IF('차트 정리 표'!$L$2 = 표메인[[#This Row],[연령대]], 1, 0),IF(COUNT(표장르정리[[#This Row],[Strategy]]),1,0)),1,0)</f>
        <v>0</v>
      </c>
      <c r="L104" s="3">
        <f>IF(AND(IF('차트 정리 표'!$L$2 = 표메인[[#This Row],[연령대]], 1, 0),IF(COUNT(표장르정리[[#This Row],[Puzzle]]),1,0)),1,0)</f>
        <v>0</v>
      </c>
      <c r="M104" s="3">
        <f>IF(AND(IF('차트 정리 표'!$L$2 = 표메인[[#This Row],[연령대]], 1, 0),IF(COUNT(표장르정리[[#This Row],[Board]]),1,0)),1,0)</f>
        <v>0</v>
      </c>
      <c r="N104" s="3">
        <f>IF(AND(IF('차트 정리 표'!$L$2 = 표메인[[#This Row],[연령대]], 1, 0),IF(COUNT(표장르정리[[#This Row],[Arcade]]),1,0)),1,0)</f>
        <v>0</v>
      </c>
      <c r="O104" s="3">
        <f>IF(AND(IF('차트 정리 표'!$L$2 = 표메인[[#This Row],[연령대]], 1, 0),IF(COUNT(표장르정리[[#This Row],[Simulation]]),1,0)),1,0)</f>
        <v>0</v>
      </c>
      <c r="P104" s="34">
        <f>IF(AND(IF('차트 정리 표'!$L$19 = 표메인[[#This Row],[연령대]], 1, 0),IF('차트 정리 표'!$J$20=표메인[[#This Row],[타격감
시각적 효과]],1,0)),1,0)</f>
        <v>0</v>
      </c>
      <c r="Q104" s="34">
        <f>IF(AND(IF('차트 정리 표'!$L$19 = 표메인[[#This Row],[연령대]], 1, 0),IF('차트 정리 표'!$J$21=표메인[[#This Row],[타격감
시각적 효과]],1,0)),1,0)</f>
        <v>0</v>
      </c>
      <c r="R104" s="34">
        <f>IF(AND(IF('차트 정리 표'!$L$19 = 표메인[[#This Row],[연령대]], 1, 0),IF('차트 정리 표'!$J$22=표메인[[#This Row],[타격감
시각적 효과]],1,0)),1,0)</f>
        <v>0</v>
      </c>
      <c r="S104" s="34">
        <f>IF(AND(IF('차트 정리 표'!$L$19 = 표메인[[#This Row],[연령대]], 1, 0),IF('차트 정리 표'!$J$23=표메인[[#This Row],[타격감
시각적 효과]],1,0)),1,0)</f>
        <v>0</v>
      </c>
      <c r="T104" s="34">
        <f>IF(AND(IF('차트 정리 표'!$L$25 = 표메인[[#This Row],[연령대]], 1, 0),IF('차트 정리 표'!$J$26=표메인[게임몰입도
청각적 효과],1,0)),1,0)</f>
        <v>0</v>
      </c>
      <c r="U104" s="34">
        <f>IF(AND(IF('차트 정리 표'!$L$25 = 표메인[[#This Row],[연령대]], 1, 0),IF('차트 정리 표'!$J$27=표메인[게임몰입도
청각적 효과],1,0)),1,0)</f>
        <v>0</v>
      </c>
      <c r="V104" s="34">
        <f>IF(AND(IF('차트 정리 표'!$L$25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표'!$L$2 = 표메인[[#This Row],[연령대]], 1, 0),IF(COUNT(표장르정리[[#This Row],[RPG]]),1,0)), 1, 0)</f>
        <v>0</v>
      </c>
      <c r="B105" s="3">
        <f>IF(AND(IF('차트 정리 표'!$L$2 = 표메인[[#This Row],[연령대]], 1, 0),IF(COUNT(표장르정리[[#This Row],[AOS]]),1,0)),1,0)</f>
        <v>0</v>
      </c>
      <c r="C105" s="3">
        <f>IF(AND(IF('차트 정리 표'!$L$2 = 표메인[[#This Row],[연령대]], 1, 0),IF(COUNT(표장르정리[[#This Row],[FPS]]),1,0)),1,0)</f>
        <v>0</v>
      </c>
      <c r="D105" s="3">
        <f>IF(AND(IF('차트 정리 표'!$L$2 = 표메인[[#This Row],[연령대]], 1, 0),IF(COUNT(표장르정리[[#This Row],[CCG]]),1,0)),1,0)</f>
        <v>0</v>
      </c>
      <c r="E105" s="3">
        <f>IF(AND(IF('차트 정리 표'!$L$2 = 표메인[[#This Row],[연령대]], 1, 0),IF(COUNT(표장르정리[[#This Row],[Roguelike]]),1,0)),1,0)</f>
        <v>0</v>
      </c>
      <c r="F105" s="3">
        <f>IF(AND(IF('차트 정리 표'!$L$2 = 표메인[[#This Row],[연령대]], 1, 0),IF(COUNT(표장르정리[[#This Row],[Soulslike]]),1,0)),1,0)</f>
        <v>0</v>
      </c>
      <c r="G105" s="3">
        <f>IF(AND(IF('차트 정리 표'!$L$2 = 표메인[[#This Row],[연령대]], 1, 0),IF(COUNT(표장르정리[[#This Row],[Rhythm]]),1,0)),1,0)</f>
        <v>0</v>
      </c>
      <c r="H105" s="3">
        <f>IF(AND(IF('차트 정리 표'!$L$2 = 표메인[[#This Row],[연령대]], 1, 0),IF(COUNT(표장르정리[[#This Row],[Racing]]),1,0)),1,0)</f>
        <v>0</v>
      </c>
      <c r="I105" s="3">
        <f>IF(AND(IF('차트 정리 표'!$L$2 = 표메인[[#This Row],[연령대]], 1, 0),IF(COUNT(표장르정리[[#This Row],[Sport]]),1,0)),1,0)</f>
        <v>0</v>
      </c>
      <c r="J105" s="3">
        <f>IF(AND(IF('차트 정리 표'!$L$2 = 표메인[[#This Row],[연령대]], 1, 0),IF(COUNT(표장르정리[[#This Row],[Stealth]]),1,0)),1,0)</f>
        <v>0</v>
      </c>
      <c r="K105" s="3">
        <f>IF(AND(IF('차트 정리 표'!$L$2 = 표메인[[#This Row],[연령대]], 1, 0),IF(COUNT(표장르정리[[#This Row],[Strategy]]),1,0)),1,0)</f>
        <v>0</v>
      </c>
      <c r="L105" s="3">
        <f>IF(AND(IF('차트 정리 표'!$L$2 = 표메인[[#This Row],[연령대]], 1, 0),IF(COUNT(표장르정리[[#This Row],[Puzzle]]),1,0)),1,0)</f>
        <v>0</v>
      </c>
      <c r="M105" s="3">
        <f>IF(AND(IF('차트 정리 표'!$L$2 = 표메인[[#This Row],[연령대]], 1, 0),IF(COUNT(표장르정리[[#This Row],[Board]]),1,0)),1,0)</f>
        <v>0</v>
      </c>
      <c r="N105" s="3">
        <f>IF(AND(IF('차트 정리 표'!$L$2 = 표메인[[#This Row],[연령대]], 1, 0),IF(COUNT(표장르정리[[#This Row],[Arcade]]),1,0)),1,0)</f>
        <v>0</v>
      </c>
      <c r="O105" s="3">
        <f>IF(AND(IF('차트 정리 표'!$L$2 = 표메인[[#This Row],[연령대]], 1, 0),IF(COUNT(표장르정리[[#This Row],[Simulation]]),1,0)),1,0)</f>
        <v>0</v>
      </c>
      <c r="P105" s="34">
        <f>IF(AND(IF('차트 정리 표'!$L$19 = 표메인[[#This Row],[연령대]], 1, 0),IF('차트 정리 표'!$J$20=표메인[[#This Row],[타격감
시각적 효과]],1,0)),1,0)</f>
        <v>0</v>
      </c>
      <c r="Q105" s="34">
        <f>IF(AND(IF('차트 정리 표'!$L$19 = 표메인[[#This Row],[연령대]], 1, 0),IF('차트 정리 표'!$J$21=표메인[[#This Row],[타격감
시각적 효과]],1,0)),1,0)</f>
        <v>0</v>
      </c>
      <c r="R105" s="34">
        <f>IF(AND(IF('차트 정리 표'!$L$19 = 표메인[[#This Row],[연령대]], 1, 0),IF('차트 정리 표'!$J$22=표메인[[#This Row],[타격감
시각적 효과]],1,0)),1,0)</f>
        <v>0</v>
      </c>
      <c r="S105" s="34">
        <f>IF(AND(IF('차트 정리 표'!$L$19 = 표메인[[#This Row],[연령대]], 1, 0),IF('차트 정리 표'!$J$23=표메인[[#This Row],[타격감
시각적 효과]],1,0)),1,0)</f>
        <v>0</v>
      </c>
      <c r="T105" s="34">
        <f>IF(AND(IF('차트 정리 표'!$L$25 = 표메인[[#This Row],[연령대]], 1, 0),IF('차트 정리 표'!$J$26=표메인[게임몰입도
청각적 효과],1,0)),1,0)</f>
        <v>0</v>
      </c>
      <c r="U105" s="34">
        <f>IF(AND(IF('차트 정리 표'!$L$25 = 표메인[[#This Row],[연령대]], 1, 0),IF('차트 정리 표'!$J$27=표메인[게임몰입도
청각적 효과],1,0)),1,0)</f>
        <v>0</v>
      </c>
      <c r="V105" s="34">
        <f>IF(AND(IF('차트 정리 표'!$L$25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표'!$L$2 = 표메인[[#This Row],[연령대]], 1, 0),IF(COUNT(표장르정리[[#This Row],[RPG]]),1,0)), 1, 0)</f>
        <v>0</v>
      </c>
      <c r="B106" s="3">
        <f>IF(AND(IF('차트 정리 표'!$L$2 = 표메인[[#This Row],[연령대]], 1, 0),IF(COUNT(표장르정리[[#This Row],[AOS]]),1,0)),1,0)</f>
        <v>0</v>
      </c>
      <c r="C106" s="3">
        <f>IF(AND(IF('차트 정리 표'!$L$2 = 표메인[[#This Row],[연령대]], 1, 0),IF(COUNT(표장르정리[[#This Row],[FPS]]),1,0)),1,0)</f>
        <v>0</v>
      </c>
      <c r="D106" s="3">
        <f>IF(AND(IF('차트 정리 표'!$L$2 = 표메인[[#This Row],[연령대]], 1, 0),IF(COUNT(표장르정리[[#This Row],[CCG]]),1,0)),1,0)</f>
        <v>0</v>
      </c>
      <c r="E106" s="3">
        <f>IF(AND(IF('차트 정리 표'!$L$2 = 표메인[[#This Row],[연령대]], 1, 0),IF(COUNT(표장르정리[[#This Row],[Roguelike]]),1,0)),1,0)</f>
        <v>0</v>
      </c>
      <c r="F106" s="3">
        <f>IF(AND(IF('차트 정리 표'!$L$2 = 표메인[[#This Row],[연령대]], 1, 0),IF(COUNT(표장르정리[[#This Row],[Soulslike]]),1,0)),1,0)</f>
        <v>0</v>
      </c>
      <c r="G106" s="3">
        <f>IF(AND(IF('차트 정리 표'!$L$2 = 표메인[[#This Row],[연령대]], 1, 0),IF(COUNT(표장르정리[[#This Row],[Rhythm]]),1,0)),1,0)</f>
        <v>0</v>
      </c>
      <c r="H106" s="3">
        <f>IF(AND(IF('차트 정리 표'!$L$2 = 표메인[[#This Row],[연령대]], 1, 0),IF(COUNT(표장르정리[[#This Row],[Racing]]),1,0)),1,0)</f>
        <v>0</v>
      </c>
      <c r="I106" s="3">
        <f>IF(AND(IF('차트 정리 표'!$L$2 = 표메인[[#This Row],[연령대]], 1, 0),IF(COUNT(표장르정리[[#This Row],[Sport]]),1,0)),1,0)</f>
        <v>0</v>
      </c>
      <c r="J106" s="3">
        <f>IF(AND(IF('차트 정리 표'!$L$2 = 표메인[[#This Row],[연령대]], 1, 0),IF(COUNT(표장르정리[[#This Row],[Stealth]]),1,0)),1,0)</f>
        <v>0</v>
      </c>
      <c r="K106" s="3">
        <f>IF(AND(IF('차트 정리 표'!$L$2 = 표메인[[#This Row],[연령대]], 1, 0),IF(COUNT(표장르정리[[#This Row],[Strategy]]),1,0)),1,0)</f>
        <v>0</v>
      </c>
      <c r="L106" s="3">
        <f>IF(AND(IF('차트 정리 표'!$L$2 = 표메인[[#This Row],[연령대]], 1, 0),IF(COUNT(표장르정리[[#This Row],[Puzzle]]),1,0)),1,0)</f>
        <v>0</v>
      </c>
      <c r="M106" s="3">
        <f>IF(AND(IF('차트 정리 표'!$L$2 = 표메인[[#This Row],[연령대]], 1, 0),IF(COUNT(표장르정리[[#This Row],[Board]]),1,0)),1,0)</f>
        <v>0</v>
      </c>
      <c r="N106" s="3">
        <f>IF(AND(IF('차트 정리 표'!$L$2 = 표메인[[#This Row],[연령대]], 1, 0),IF(COUNT(표장르정리[[#This Row],[Arcade]]),1,0)),1,0)</f>
        <v>0</v>
      </c>
      <c r="O106" s="3">
        <f>IF(AND(IF('차트 정리 표'!$L$2 = 표메인[[#This Row],[연령대]], 1, 0),IF(COUNT(표장르정리[[#This Row],[Simulation]]),1,0)),1,0)</f>
        <v>0</v>
      </c>
      <c r="P106" s="34">
        <f>IF(AND(IF('차트 정리 표'!$L$19 = 표메인[[#This Row],[연령대]], 1, 0),IF('차트 정리 표'!$J$20=표메인[[#This Row],[타격감
시각적 효과]],1,0)),1,0)</f>
        <v>0</v>
      </c>
      <c r="Q106" s="34">
        <f>IF(AND(IF('차트 정리 표'!$L$19 = 표메인[[#This Row],[연령대]], 1, 0),IF('차트 정리 표'!$J$21=표메인[[#This Row],[타격감
시각적 효과]],1,0)),1,0)</f>
        <v>0</v>
      </c>
      <c r="R106" s="34">
        <f>IF(AND(IF('차트 정리 표'!$L$19 = 표메인[[#This Row],[연령대]], 1, 0),IF('차트 정리 표'!$J$22=표메인[[#This Row],[타격감
시각적 효과]],1,0)),1,0)</f>
        <v>0</v>
      </c>
      <c r="S106" s="34">
        <f>IF(AND(IF('차트 정리 표'!$L$19 = 표메인[[#This Row],[연령대]], 1, 0),IF('차트 정리 표'!$J$23=표메인[[#This Row],[타격감
시각적 효과]],1,0)),1,0)</f>
        <v>0</v>
      </c>
      <c r="T106" s="34">
        <f>IF(AND(IF('차트 정리 표'!$L$25 = 표메인[[#This Row],[연령대]], 1, 0),IF('차트 정리 표'!$J$26=표메인[게임몰입도
청각적 효과],1,0)),1,0)</f>
        <v>0</v>
      </c>
      <c r="U106" s="34">
        <f>IF(AND(IF('차트 정리 표'!$L$25 = 표메인[[#This Row],[연령대]], 1, 0),IF('차트 정리 표'!$J$27=표메인[게임몰입도
청각적 효과],1,0)),1,0)</f>
        <v>0</v>
      </c>
      <c r="V106" s="34">
        <f>IF(AND(IF('차트 정리 표'!$L$25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표'!$L$2 = 표메인[[#This Row],[연령대]], 1, 0),IF(COUNT(표장르정리[[#This Row],[RPG]]),1,0)), 1, 0)</f>
        <v>0</v>
      </c>
      <c r="B107" s="3">
        <f>IF(AND(IF('차트 정리 표'!$L$2 = 표메인[[#This Row],[연령대]], 1, 0),IF(COUNT(표장르정리[[#This Row],[AOS]]),1,0)),1,0)</f>
        <v>0</v>
      </c>
      <c r="C107" s="3">
        <f>IF(AND(IF('차트 정리 표'!$L$2 = 표메인[[#This Row],[연령대]], 1, 0),IF(COUNT(표장르정리[[#This Row],[FPS]]),1,0)),1,0)</f>
        <v>0</v>
      </c>
      <c r="D107" s="3">
        <f>IF(AND(IF('차트 정리 표'!$L$2 = 표메인[[#This Row],[연령대]], 1, 0),IF(COUNT(표장르정리[[#This Row],[CCG]]),1,0)),1,0)</f>
        <v>0</v>
      </c>
      <c r="E107" s="3">
        <f>IF(AND(IF('차트 정리 표'!$L$2 = 표메인[[#This Row],[연령대]], 1, 0),IF(COUNT(표장르정리[[#This Row],[Roguelike]]),1,0)),1,0)</f>
        <v>0</v>
      </c>
      <c r="F107" s="3">
        <f>IF(AND(IF('차트 정리 표'!$L$2 = 표메인[[#This Row],[연령대]], 1, 0),IF(COUNT(표장르정리[[#This Row],[Soulslike]]),1,0)),1,0)</f>
        <v>0</v>
      </c>
      <c r="G107" s="3">
        <f>IF(AND(IF('차트 정리 표'!$L$2 = 표메인[[#This Row],[연령대]], 1, 0),IF(COUNT(표장르정리[[#This Row],[Rhythm]]),1,0)),1,0)</f>
        <v>0</v>
      </c>
      <c r="H107" s="3">
        <f>IF(AND(IF('차트 정리 표'!$L$2 = 표메인[[#This Row],[연령대]], 1, 0),IF(COUNT(표장르정리[[#This Row],[Racing]]),1,0)),1,0)</f>
        <v>0</v>
      </c>
      <c r="I107" s="3">
        <f>IF(AND(IF('차트 정리 표'!$L$2 = 표메인[[#This Row],[연령대]], 1, 0),IF(COUNT(표장르정리[[#This Row],[Sport]]),1,0)),1,0)</f>
        <v>0</v>
      </c>
      <c r="J107" s="3">
        <f>IF(AND(IF('차트 정리 표'!$L$2 = 표메인[[#This Row],[연령대]], 1, 0),IF(COUNT(표장르정리[[#This Row],[Stealth]]),1,0)),1,0)</f>
        <v>0</v>
      </c>
      <c r="K107" s="3">
        <f>IF(AND(IF('차트 정리 표'!$L$2 = 표메인[[#This Row],[연령대]], 1, 0),IF(COUNT(표장르정리[[#This Row],[Strategy]]),1,0)),1,0)</f>
        <v>0</v>
      </c>
      <c r="L107" s="3">
        <f>IF(AND(IF('차트 정리 표'!$L$2 = 표메인[[#This Row],[연령대]], 1, 0),IF(COUNT(표장르정리[[#This Row],[Puzzle]]),1,0)),1,0)</f>
        <v>0</v>
      </c>
      <c r="M107" s="3">
        <f>IF(AND(IF('차트 정리 표'!$L$2 = 표메인[[#This Row],[연령대]], 1, 0),IF(COUNT(표장르정리[[#This Row],[Board]]),1,0)),1,0)</f>
        <v>0</v>
      </c>
      <c r="N107" s="3">
        <f>IF(AND(IF('차트 정리 표'!$L$2 = 표메인[[#This Row],[연령대]], 1, 0),IF(COUNT(표장르정리[[#This Row],[Arcade]]),1,0)),1,0)</f>
        <v>0</v>
      </c>
      <c r="O107" s="3">
        <f>IF(AND(IF('차트 정리 표'!$L$2 = 표메인[[#This Row],[연령대]], 1, 0),IF(COUNT(표장르정리[[#This Row],[Simulation]]),1,0)),1,0)</f>
        <v>0</v>
      </c>
      <c r="P107" s="34">
        <f>IF(AND(IF('차트 정리 표'!$L$19 = 표메인[[#This Row],[연령대]], 1, 0),IF('차트 정리 표'!$J$20=표메인[[#This Row],[타격감
시각적 효과]],1,0)),1,0)</f>
        <v>0</v>
      </c>
      <c r="Q107" s="34">
        <f>IF(AND(IF('차트 정리 표'!$L$19 = 표메인[[#This Row],[연령대]], 1, 0),IF('차트 정리 표'!$J$21=표메인[[#This Row],[타격감
시각적 효과]],1,0)),1,0)</f>
        <v>0</v>
      </c>
      <c r="R107" s="34">
        <f>IF(AND(IF('차트 정리 표'!$L$19 = 표메인[[#This Row],[연령대]], 1, 0),IF('차트 정리 표'!$J$22=표메인[[#This Row],[타격감
시각적 효과]],1,0)),1,0)</f>
        <v>0</v>
      </c>
      <c r="S107" s="34">
        <f>IF(AND(IF('차트 정리 표'!$L$19 = 표메인[[#This Row],[연령대]], 1, 0),IF('차트 정리 표'!$J$23=표메인[[#This Row],[타격감
시각적 효과]],1,0)),1,0)</f>
        <v>0</v>
      </c>
      <c r="T107" s="34">
        <f>IF(AND(IF('차트 정리 표'!$L$25 = 표메인[[#This Row],[연령대]], 1, 0),IF('차트 정리 표'!$J$26=표메인[게임몰입도
청각적 효과],1,0)),1,0)</f>
        <v>0</v>
      </c>
      <c r="U107" s="34">
        <f>IF(AND(IF('차트 정리 표'!$L$25 = 표메인[[#This Row],[연령대]], 1, 0),IF('차트 정리 표'!$J$27=표메인[게임몰입도
청각적 효과],1,0)),1,0)</f>
        <v>0</v>
      </c>
      <c r="V107" s="34">
        <f>IF(AND(IF('차트 정리 표'!$L$25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표'!$L$2 = 표메인[[#This Row],[연령대]], 1, 0),IF(COUNT(표장르정리[[#This Row],[RPG]]),1,0)), 1, 0)</f>
        <v>0</v>
      </c>
      <c r="B108" s="3">
        <f>IF(AND(IF('차트 정리 표'!$L$2 = 표메인[[#This Row],[연령대]], 1, 0),IF(COUNT(표장르정리[[#This Row],[AOS]]),1,0)),1,0)</f>
        <v>0</v>
      </c>
      <c r="C108" s="3">
        <f>IF(AND(IF('차트 정리 표'!$L$2 = 표메인[[#This Row],[연령대]], 1, 0),IF(COUNT(표장르정리[[#This Row],[FPS]]),1,0)),1,0)</f>
        <v>0</v>
      </c>
      <c r="D108" s="3">
        <f>IF(AND(IF('차트 정리 표'!$L$2 = 표메인[[#This Row],[연령대]], 1, 0),IF(COUNT(표장르정리[[#This Row],[CCG]]),1,0)),1,0)</f>
        <v>0</v>
      </c>
      <c r="E108" s="3">
        <f>IF(AND(IF('차트 정리 표'!$L$2 = 표메인[[#This Row],[연령대]], 1, 0),IF(COUNT(표장르정리[[#This Row],[Roguelike]]),1,0)),1,0)</f>
        <v>0</v>
      </c>
      <c r="F108" s="3">
        <f>IF(AND(IF('차트 정리 표'!$L$2 = 표메인[[#This Row],[연령대]], 1, 0),IF(COUNT(표장르정리[[#This Row],[Soulslike]]),1,0)),1,0)</f>
        <v>0</v>
      </c>
      <c r="G108" s="3">
        <f>IF(AND(IF('차트 정리 표'!$L$2 = 표메인[[#This Row],[연령대]], 1, 0),IF(COUNT(표장르정리[[#This Row],[Rhythm]]),1,0)),1,0)</f>
        <v>0</v>
      </c>
      <c r="H108" s="3">
        <f>IF(AND(IF('차트 정리 표'!$L$2 = 표메인[[#This Row],[연령대]], 1, 0),IF(COUNT(표장르정리[[#This Row],[Racing]]),1,0)),1,0)</f>
        <v>0</v>
      </c>
      <c r="I108" s="3">
        <f>IF(AND(IF('차트 정리 표'!$L$2 = 표메인[[#This Row],[연령대]], 1, 0),IF(COUNT(표장르정리[[#This Row],[Sport]]),1,0)),1,0)</f>
        <v>0</v>
      </c>
      <c r="J108" s="3">
        <f>IF(AND(IF('차트 정리 표'!$L$2 = 표메인[[#This Row],[연령대]], 1, 0),IF(COUNT(표장르정리[[#This Row],[Stealth]]),1,0)),1,0)</f>
        <v>0</v>
      </c>
      <c r="K108" s="3">
        <f>IF(AND(IF('차트 정리 표'!$L$2 = 표메인[[#This Row],[연령대]], 1, 0),IF(COUNT(표장르정리[[#This Row],[Strategy]]),1,0)),1,0)</f>
        <v>0</v>
      </c>
      <c r="L108" s="3">
        <f>IF(AND(IF('차트 정리 표'!$L$2 = 표메인[[#This Row],[연령대]], 1, 0),IF(COUNT(표장르정리[[#This Row],[Puzzle]]),1,0)),1,0)</f>
        <v>0</v>
      </c>
      <c r="M108" s="3">
        <f>IF(AND(IF('차트 정리 표'!$L$2 = 표메인[[#This Row],[연령대]], 1, 0),IF(COUNT(표장르정리[[#This Row],[Board]]),1,0)),1,0)</f>
        <v>0</v>
      </c>
      <c r="N108" s="3">
        <f>IF(AND(IF('차트 정리 표'!$L$2 = 표메인[[#This Row],[연령대]], 1, 0),IF(COUNT(표장르정리[[#This Row],[Arcade]]),1,0)),1,0)</f>
        <v>0</v>
      </c>
      <c r="O108" s="3">
        <f>IF(AND(IF('차트 정리 표'!$L$2 = 표메인[[#This Row],[연령대]], 1, 0),IF(COUNT(표장르정리[[#This Row],[Simulation]]),1,0)),1,0)</f>
        <v>0</v>
      </c>
      <c r="P108" s="34">
        <f>IF(AND(IF('차트 정리 표'!$L$19 = 표메인[[#This Row],[연령대]], 1, 0),IF('차트 정리 표'!$J$20=표메인[[#This Row],[타격감
시각적 효과]],1,0)),1,0)</f>
        <v>0</v>
      </c>
      <c r="Q108" s="34">
        <f>IF(AND(IF('차트 정리 표'!$L$19 = 표메인[[#This Row],[연령대]], 1, 0),IF('차트 정리 표'!$J$21=표메인[[#This Row],[타격감
시각적 효과]],1,0)),1,0)</f>
        <v>0</v>
      </c>
      <c r="R108" s="34">
        <f>IF(AND(IF('차트 정리 표'!$L$19 = 표메인[[#This Row],[연령대]], 1, 0),IF('차트 정리 표'!$J$22=표메인[[#This Row],[타격감
시각적 효과]],1,0)),1,0)</f>
        <v>0</v>
      </c>
      <c r="S108" s="34">
        <f>IF(AND(IF('차트 정리 표'!$L$19 = 표메인[[#This Row],[연령대]], 1, 0),IF('차트 정리 표'!$J$23=표메인[[#This Row],[타격감
시각적 효과]],1,0)),1,0)</f>
        <v>0</v>
      </c>
      <c r="T108" s="34">
        <f>IF(AND(IF('차트 정리 표'!$L$25 = 표메인[[#This Row],[연령대]], 1, 0),IF('차트 정리 표'!$J$26=표메인[게임몰입도
청각적 효과],1,0)),1,0)</f>
        <v>0</v>
      </c>
      <c r="U108" s="34">
        <f>IF(AND(IF('차트 정리 표'!$L$25 = 표메인[[#This Row],[연령대]], 1, 0),IF('차트 정리 표'!$J$27=표메인[게임몰입도
청각적 효과],1,0)),1,0)</f>
        <v>0</v>
      </c>
      <c r="V108" s="34">
        <f>IF(AND(IF('차트 정리 표'!$L$25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표'!$L$2 = 표메인[[#This Row],[연령대]], 1, 0),IF(COUNT(표장르정리[[#This Row],[RPG]]),1,0)), 1, 0)</f>
        <v>0</v>
      </c>
      <c r="B109" s="3">
        <f>IF(AND(IF('차트 정리 표'!$L$2 = 표메인[[#This Row],[연령대]], 1, 0),IF(COUNT(표장르정리[[#This Row],[AOS]]),1,0)),1,0)</f>
        <v>0</v>
      </c>
      <c r="C109" s="3">
        <f>IF(AND(IF('차트 정리 표'!$L$2 = 표메인[[#This Row],[연령대]], 1, 0),IF(COUNT(표장르정리[[#This Row],[FPS]]),1,0)),1,0)</f>
        <v>0</v>
      </c>
      <c r="D109" s="3">
        <f>IF(AND(IF('차트 정리 표'!$L$2 = 표메인[[#This Row],[연령대]], 1, 0),IF(COUNT(표장르정리[[#This Row],[CCG]]),1,0)),1,0)</f>
        <v>0</v>
      </c>
      <c r="E109" s="3">
        <f>IF(AND(IF('차트 정리 표'!$L$2 = 표메인[[#This Row],[연령대]], 1, 0),IF(COUNT(표장르정리[[#This Row],[Roguelike]]),1,0)),1,0)</f>
        <v>0</v>
      </c>
      <c r="F109" s="3">
        <f>IF(AND(IF('차트 정리 표'!$L$2 = 표메인[[#This Row],[연령대]], 1, 0),IF(COUNT(표장르정리[[#This Row],[Soulslike]]),1,0)),1,0)</f>
        <v>0</v>
      </c>
      <c r="G109" s="3">
        <f>IF(AND(IF('차트 정리 표'!$L$2 = 표메인[[#This Row],[연령대]], 1, 0),IF(COUNT(표장르정리[[#This Row],[Rhythm]]),1,0)),1,0)</f>
        <v>0</v>
      </c>
      <c r="H109" s="3">
        <f>IF(AND(IF('차트 정리 표'!$L$2 = 표메인[[#This Row],[연령대]], 1, 0),IF(COUNT(표장르정리[[#This Row],[Racing]]),1,0)),1,0)</f>
        <v>0</v>
      </c>
      <c r="I109" s="3">
        <f>IF(AND(IF('차트 정리 표'!$L$2 = 표메인[[#This Row],[연령대]], 1, 0),IF(COUNT(표장르정리[[#This Row],[Sport]]),1,0)),1,0)</f>
        <v>0</v>
      </c>
      <c r="J109" s="3">
        <f>IF(AND(IF('차트 정리 표'!$L$2 = 표메인[[#This Row],[연령대]], 1, 0),IF(COUNT(표장르정리[[#This Row],[Stealth]]),1,0)),1,0)</f>
        <v>0</v>
      </c>
      <c r="K109" s="3">
        <f>IF(AND(IF('차트 정리 표'!$L$2 = 표메인[[#This Row],[연령대]], 1, 0),IF(COUNT(표장르정리[[#This Row],[Strategy]]),1,0)),1,0)</f>
        <v>0</v>
      </c>
      <c r="L109" s="3">
        <f>IF(AND(IF('차트 정리 표'!$L$2 = 표메인[[#This Row],[연령대]], 1, 0),IF(COUNT(표장르정리[[#This Row],[Puzzle]]),1,0)),1,0)</f>
        <v>0</v>
      </c>
      <c r="M109" s="3">
        <f>IF(AND(IF('차트 정리 표'!$L$2 = 표메인[[#This Row],[연령대]], 1, 0),IF(COUNT(표장르정리[[#This Row],[Board]]),1,0)),1,0)</f>
        <v>0</v>
      </c>
      <c r="N109" s="3">
        <f>IF(AND(IF('차트 정리 표'!$L$2 = 표메인[[#This Row],[연령대]], 1, 0),IF(COUNT(표장르정리[[#This Row],[Arcade]]),1,0)),1,0)</f>
        <v>0</v>
      </c>
      <c r="O109" s="3">
        <f>IF(AND(IF('차트 정리 표'!$L$2 = 표메인[[#This Row],[연령대]], 1, 0),IF(COUNT(표장르정리[[#This Row],[Simulation]]),1,0)),1,0)</f>
        <v>0</v>
      </c>
      <c r="P109" s="34">
        <f>IF(AND(IF('차트 정리 표'!$L$19 = 표메인[[#This Row],[연령대]], 1, 0),IF('차트 정리 표'!$J$20=표메인[[#This Row],[타격감
시각적 효과]],1,0)),1,0)</f>
        <v>0</v>
      </c>
      <c r="Q109" s="34">
        <f>IF(AND(IF('차트 정리 표'!$L$19 = 표메인[[#This Row],[연령대]], 1, 0),IF('차트 정리 표'!$J$21=표메인[[#This Row],[타격감
시각적 효과]],1,0)),1,0)</f>
        <v>0</v>
      </c>
      <c r="R109" s="34">
        <f>IF(AND(IF('차트 정리 표'!$L$19 = 표메인[[#This Row],[연령대]], 1, 0),IF('차트 정리 표'!$J$22=표메인[[#This Row],[타격감
시각적 효과]],1,0)),1,0)</f>
        <v>0</v>
      </c>
      <c r="S109" s="34">
        <f>IF(AND(IF('차트 정리 표'!$L$19 = 표메인[[#This Row],[연령대]], 1, 0),IF('차트 정리 표'!$J$23=표메인[[#This Row],[타격감
시각적 효과]],1,0)),1,0)</f>
        <v>0</v>
      </c>
      <c r="T109" s="34">
        <f>IF(AND(IF('차트 정리 표'!$L$25 = 표메인[[#This Row],[연령대]], 1, 0),IF('차트 정리 표'!$J$26=표메인[게임몰입도
청각적 효과],1,0)),1,0)</f>
        <v>0</v>
      </c>
      <c r="U109" s="34">
        <f>IF(AND(IF('차트 정리 표'!$L$25 = 표메인[[#This Row],[연령대]], 1, 0),IF('차트 정리 표'!$J$27=표메인[게임몰입도
청각적 효과],1,0)),1,0)</f>
        <v>0</v>
      </c>
      <c r="V109" s="34">
        <f>IF(AND(IF('차트 정리 표'!$L$25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표'!$L$2 = 표메인[[#This Row],[연령대]], 1, 0),IF(COUNT(표장르정리[[#This Row],[RPG]]),1,0)), 1, 0)</f>
        <v>0</v>
      </c>
      <c r="B110" s="3">
        <f>IF(AND(IF('차트 정리 표'!$L$2 = 표메인[[#This Row],[연령대]], 1, 0),IF(COUNT(표장르정리[[#This Row],[AOS]]),1,0)),1,0)</f>
        <v>0</v>
      </c>
      <c r="C110" s="3">
        <f>IF(AND(IF('차트 정리 표'!$L$2 = 표메인[[#This Row],[연령대]], 1, 0),IF(COUNT(표장르정리[[#This Row],[FPS]]),1,0)),1,0)</f>
        <v>0</v>
      </c>
      <c r="D110" s="3">
        <f>IF(AND(IF('차트 정리 표'!$L$2 = 표메인[[#This Row],[연령대]], 1, 0),IF(COUNT(표장르정리[[#This Row],[CCG]]),1,0)),1,0)</f>
        <v>0</v>
      </c>
      <c r="E110" s="3">
        <f>IF(AND(IF('차트 정리 표'!$L$2 = 표메인[[#This Row],[연령대]], 1, 0),IF(COUNT(표장르정리[[#This Row],[Roguelike]]),1,0)),1,0)</f>
        <v>0</v>
      </c>
      <c r="F110" s="3">
        <f>IF(AND(IF('차트 정리 표'!$L$2 = 표메인[[#This Row],[연령대]], 1, 0),IF(COUNT(표장르정리[[#This Row],[Soulslike]]),1,0)),1,0)</f>
        <v>0</v>
      </c>
      <c r="G110" s="3">
        <f>IF(AND(IF('차트 정리 표'!$L$2 = 표메인[[#This Row],[연령대]], 1, 0),IF(COUNT(표장르정리[[#This Row],[Rhythm]]),1,0)),1,0)</f>
        <v>0</v>
      </c>
      <c r="H110" s="3">
        <f>IF(AND(IF('차트 정리 표'!$L$2 = 표메인[[#This Row],[연령대]], 1, 0),IF(COUNT(표장르정리[[#This Row],[Racing]]),1,0)),1,0)</f>
        <v>0</v>
      </c>
      <c r="I110" s="3">
        <f>IF(AND(IF('차트 정리 표'!$L$2 = 표메인[[#This Row],[연령대]], 1, 0),IF(COUNT(표장르정리[[#This Row],[Sport]]),1,0)),1,0)</f>
        <v>0</v>
      </c>
      <c r="J110" s="3">
        <f>IF(AND(IF('차트 정리 표'!$L$2 = 표메인[[#This Row],[연령대]], 1, 0),IF(COUNT(표장르정리[[#This Row],[Stealth]]),1,0)),1,0)</f>
        <v>0</v>
      </c>
      <c r="K110" s="3">
        <f>IF(AND(IF('차트 정리 표'!$L$2 = 표메인[[#This Row],[연령대]], 1, 0),IF(COUNT(표장르정리[[#This Row],[Strategy]]),1,0)),1,0)</f>
        <v>0</v>
      </c>
      <c r="L110" s="3">
        <f>IF(AND(IF('차트 정리 표'!$L$2 = 표메인[[#This Row],[연령대]], 1, 0),IF(COUNT(표장르정리[[#This Row],[Puzzle]]),1,0)),1,0)</f>
        <v>0</v>
      </c>
      <c r="M110" s="3">
        <f>IF(AND(IF('차트 정리 표'!$L$2 = 표메인[[#This Row],[연령대]], 1, 0),IF(COUNT(표장르정리[[#This Row],[Board]]),1,0)),1,0)</f>
        <v>0</v>
      </c>
      <c r="N110" s="3">
        <f>IF(AND(IF('차트 정리 표'!$L$2 = 표메인[[#This Row],[연령대]], 1, 0),IF(COUNT(표장르정리[[#This Row],[Arcade]]),1,0)),1,0)</f>
        <v>0</v>
      </c>
      <c r="O110" s="3">
        <f>IF(AND(IF('차트 정리 표'!$L$2 = 표메인[[#This Row],[연령대]], 1, 0),IF(COUNT(표장르정리[[#This Row],[Simulation]]),1,0)),1,0)</f>
        <v>0</v>
      </c>
      <c r="P110" s="34">
        <f>IF(AND(IF('차트 정리 표'!$L$19 = 표메인[[#This Row],[연령대]], 1, 0),IF('차트 정리 표'!$J$20=표메인[[#This Row],[타격감
시각적 효과]],1,0)),1,0)</f>
        <v>0</v>
      </c>
      <c r="Q110" s="34">
        <f>IF(AND(IF('차트 정리 표'!$L$19 = 표메인[[#This Row],[연령대]], 1, 0),IF('차트 정리 표'!$J$21=표메인[[#This Row],[타격감
시각적 효과]],1,0)),1,0)</f>
        <v>0</v>
      </c>
      <c r="R110" s="34">
        <f>IF(AND(IF('차트 정리 표'!$L$19 = 표메인[[#This Row],[연령대]], 1, 0),IF('차트 정리 표'!$J$22=표메인[[#This Row],[타격감
시각적 효과]],1,0)),1,0)</f>
        <v>0</v>
      </c>
      <c r="S110" s="34">
        <f>IF(AND(IF('차트 정리 표'!$L$19 = 표메인[[#This Row],[연령대]], 1, 0),IF('차트 정리 표'!$J$23=표메인[[#This Row],[타격감
시각적 효과]],1,0)),1,0)</f>
        <v>0</v>
      </c>
      <c r="T110" s="34">
        <f>IF(AND(IF('차트 정리 표'!$L$25 = 표메인[[#This Row],[연령대]], 1, 0),IF('차트 정리 표'!$J$26=표메인[게임몰입도
청각적 효과],1,0)),1,0)</f>
        <v>0</v>
      </c>
      <c r="U110" s="34">
        <f>IF(AND(IF('차트 정리 표'!$L$25 = 표메인[[#This Row],[연령대]], 1, 0),IF('차트 정리 표'!$J$27=표메인[게임몰입도
청각적 효과],1,0)),1,0)</f>
        <v>0</v>
      </c>
      <c r="V110" s="34">
        <f>IF(AND(IF('차트 정리 표'!$L$25 = 표메인[[#This Row],[연령대]], 1, 0),IF('차트 정리 표'!$J$28=표메인[게임몰입도
청각적 효과],1,0)),1,0)</f>
        <v>0</v>
      </c>
    </row>
    <row r="111" spans="1:22" x14ac:dyDescent="0.3">
      <c r="A111" s="3">
        <f>IF(AND(IF('차트 정리 표'!$L$2 = 표메인[[#This Row],[연령대]], 1, 0),IF(COUNT(표장르정리[[#This Row],[RPG]]),1,0)), 1, 0)</f>
        <v>0</v>
      </c>
      <c r="B111" s="3">
        <f>IF(AND(IF('차트 정리 표'!$L$2 = 표메인[[#This Row],[연령대]], 1, 0),IF(COUNT(표장르정리[[#This Row],[AOS]]),1,0)),1,0)</f>
        <v>0</v>
      </c>
      <c r="C111" s="3">
        <f>IF(AND(IF('차트 정리 표'!$L$2 = 표메인[[#This Row],[연령대]], 1, 0),IF(COUNT(표장르정리[[#This Row],[FPS]]),1,0)),1,0)</f>
        <v>0</v>
      </c>
      <c r="D111" s="3">
        <f>IF(AND(IF('차트 정리 표'!$L$2 = 표메인[[#This Row],[연령대]], 1, 0),IF(COUNT(표장르정리[[#This Row],[CCG]]),1,0)),1,0)</f>
        <v>0</v>
      </c>
      <c r="E111" s="3">
        <f>IF(AND(IF('차트 정리 표'!$L$2 = 표메인[[#This Row],[연령대]], 1, 0),IF(COUNT(표장르정리[[#This Row],[Roguelike]]),1,0)),1,0)</f>
        <v>0</v>
      </c>
      <c r="F111" s="3">
        <f>IF(AND(IF('차트 정리 표'!$L$2 = 표메인[[#This Row],[연령대]], 1, 0),IF(COUNT(표장르정리[[#This Row],[Soulslike]]),1,0)),1,0)</f>
        <v>0</v>
      </c>
      <c r="G111" s="3">
        <f>IF(AND(IF('차트 정리 표'!$L$2 = 표메인[[#This Row],[연령대]], 1, 0),IF(COUNT(표장르정리[[#This Row],[Rhythm]]),1,0)),1,0)</f>
        <v>0</v>
      </c>
      <c r="H111" s="3">
        <f>IF(AND(IF('차트 정리 표'!$L$2 = 표메인[[#This Row],[연령대]], 1, 0),IF(COUNT(표장르정리[[#This Row],[Racing]]),1,0)),1,0)</f>
        <v>0</v>
      </c>
      <c r="I111" s="3">
        <f>IF(AND(IF('차트 정리 표'!$L$2 = 표메인[[#This Row],[연령대]], 1, 0),IF(COUNT(표장르정리[[#This Row],[Sport]]),1,0)),1,0)</f>
        <v>0</v>
      </c>
      <c r="J111" s="3">
        <f>IF(AND(IF('차트 정리 표'!$L$2 = 표메인[[#This Row],[연령대]], 1, 0),IF(COUNT(표장르정리[[#This Row],[Stealth]]),1,0)),1,0)</f>
        <v>0</v>
      </c>
      <c r="K111" s="3">
        <f>IF(AND(IF('차트 정리 표'!$L$2 = 표메인[[#This Row],[연령대]], 1, 0),IF(COUNT(표장르정리[[#This Row],[Strategy]]),1,0)),1,0)</f>
        <v>0</v>
      </c>
      <c r="L111" s="3">
        <f>IF(AND(IF('차트 정리 표'!$L$2 = 표메인[[#This Row],[연령대]], 1, 0),IF(COUNT(표장르정리[[#This Row],[Puzzle]]),1,0)),1,0)</f>
        <v>0</v>
      </c>
      <c r="M111" s="3">
        <f>IF(AND(IF('차트 정리 표'!$L$2 = 표메인[[#This Row],[연령대]], 1, 0),IF(COUNT(표장르정리[[#This Row],[Board]]),1,0)),1,0)</f>
        <v>0</v>
      </c>
      <c r="N111" s="3">
        <f>IF(AND(IF('차트 정리 표'!$L$2 = 표메인[[#This Row],[연령대]], 1, 0),IF(COUNT(표장르정리[[#This Row],[Arcade]]),1,0)),1,0)</f>
        <v>0</v>
      </c>
      <c r="O111" s="3">
        <f>IF(AND(IF('차트 정리 표'!$L$2 = 표메인[[#This Row],[연령대]], 1, 0),IF(COUNT(표장르정리[[#This Row],[Simulation]]),1,0)),1,0)</f>
        <v>0</v>
      </c>
      <c r="P111" s="34">
        <f>IF(AND(IF('차트 정리 표'!$L$19 = 표메인[[#This Row],[연령대]], 1, 0),IF('차트 정리 표'!$J$20=표메인[[#This Row],[타격감
시각적 효과]],1,0)),1,0)</f>
        <v>0</v>
      </c>
      <c r="Q111" s="34">
        <f>IF(AND(IF('차트 정리 표'!$L$19 = 표메인[[#This Row],[연령대]], 1, 0),IF('차트 정리 표'!$J$21=표메인[[#This Row],[타격감
시각적 효과]],1,0)),1,0)</f>
        <v>0</v>
      </c>
      <c r="R111" s="34">
        <f>IF(AND(IF('차트 정리 표'!$L$19 = 표메인[[#This Row],[연령대]], 1, 0),IF('차트 정리 표'!$J$22=표메인[[#This Row],[타격감
시각적 효과]],1,0)),1,0)</f>
        <v>0</v>
      </c>
      <c r="S111" s="34">
        <f>IF(AND(IF('차트 정리 표'!$L$19 = 표메인[[#This Row],[연령대]], 1, 0),IF('차트 정리 표'!$J$23=표메인[[#This Row],[타격감
시각적 효과]],1,0)),1,0)</f>
        <v>0</v>
      </c>
      <c r="T111" s="34">
        <f>IF(AND(IF('차트 정리 표'!$L$25 = 표메인[[#This Row],[연령대]], 1, 0),IF('차트 정리 표'!$J$26=표메인[게임몰입도
청각적 효과],1,0)),1,0)</f>
        <v>0</v>
      </c>
      <c r="U111" s="34">
        <f>IF(AND(IF('차트 정리 표'!$L$25 = 표메인[[#This Row],[연령대]], 1, 0),IF('차트 정리 표'!$J$27=표메인[게임몰입도
청각적 효과],1,0)),1,0)</f>
        <v>0</v>
      </c>
      <c r="V111" s="34">
        <f>IF(AND(IF('차트 정리 표'!$L$25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표'!$L$2 = 표메인[[#This Row],[연령대]], 1, 0),IF(COUNT(표장르정리[[#This Row],[RPG]]),1,0)), 1, 0)</f>
        <v>0</v>
      </c>
      <c r="B112" s="3">
        <f>IF(AND(IF('차트 정리 표'!$L$2 = 표메인[[#This Row],[연령대]], 1, 0),IF(COUNT(표장르정리[[#This Row],[AOS]]),1,0)),1,0)</f>
        <v>0</v>
      </c>
      <c r="C112" s="3">
        <f>IF(AND(IF('차트 정리 표'!$L$2 = 표메인[[#This Row],[연령대]], 1, 0),IF(COUNT(표장르정리[[#This Row],[FPS]]),1,0)),1,0)</f>
        <v>0</v>
      </c>
      <c r="D112" s="3">
        <f>IF(AND(IF('차트 정리 표'!$L$2 = 표메인[[#This Row],[연령대]], 1, 0),IF(COUNT(표장르정리[[#This Row],[CCG]]),1,0)),1,0)</f>
        <v>0</v>
      </c>
      <c r="E112" s="3">
        <f>IF(AND(IF('차트 정리 표'!$L$2 = 표메인[[#This Row],[연령대]], 1, 0),IF(COUNT(표장르정리[[#This Row],[Roguelike]]),1,0)),1,0)</f>
        <v>0</v>
      </c>
      <c r="F112" s="3">
        <f>IF(AND(IF('차트 정리 표'!$L$2 = 표메인[[#This Row],[연령대]], 1, 0),IF(COUNT(표장르정리[[#This Row],[Soulslike]]),1,0)),1,0)</f>
        <v>0</v>
      </c>
      <c r="G112" s="3">
        <f>IF(AND(IF('차트 정리 표'!$L$2 = 표메인[[#This Row],[연령대]], 1, 0),IF(COUNT(표장르정리[[#This Row],[Rhythm]]),1,0)),1,0)</f>
        <v>0</v>
      </c>
      <c r="H112" s="3">
        <f>IF(AND(IF('차트 정리 표'!$L$2 = 표메인[[#This Row],[연령대]], 1, 0),IF(COUNT(표장르정리[[#This Row],[Racing]]),1,0)),1,0)</f>
        <v>0</v>
      </c>
      <c r="I112" s="3">
        <f>IF(AND(IF('차트 정리 표'!$L$2 = 표메인[[#This Row],[연령대]], 1, 0),IF(COUNT(표장르정리[[#This Row],[Sport]]),1,0)),1,0)</f>
        <v>0</v>
      </c>
      <c r="J112" s="3">
        <f>IF(AND(IF('차트 정리 표'!$L$2 = 표메인[[#This Row],[연령대]], 1, 0),IF(COUNT(표장르정리[[#This Row],[Stealth]]),1,0)),1,0)</f>
        <v>0</v>
      </c>
      <c r="K112" s="3">
        <f>IF(AND(IF('차트 정리 표'!$L$2 = 표메인[[#This Row],[연령대]], 1, 0),IF(COUNT(표장르정리[[#This Row],[Strategy]]),1,0)),1,0)</f>
        <v>0</v>
      </c>
      <c r="L112" s="3">
        <f>IF(AND(IF('차트 정리 표'!$L$2 = 표메인[[#This Row],[연령대]], 1, 0),IF(COUNT(표장르정리[[#This Row],[Puzzle]]),1,0)),1,0)</f>
        <v>0</v>
      </c>
      <c r="M112" s="3">
        <f>IF(AND(IF('차트 정리 표'!$L$2 = 표메인[[#This Row],[연령대]], 1, 0),IF(COUNT(표장르정리[[#This Row],[Board]]),1,0)),1,0)</f>
        <v>0</v>
      </c>
      <c r="N112" s="3">
        <f>IF(AND(IF('차트 정리 표'!$L$2 = 표메인[[#This Row],[연령대]], 1, 0),IF(COUNT(표장르정리[[#This Row],[Arcade]]),1,0)),1,0)</f>
        <v>0</v>
      </c>
      <c r="O112" s="3">
        <f>IF(AND(IF('차트 정리 표'!$L$2 = 표메인[[#This Row],[연령대]], 1, 0),IF(COUNT(표장르정리[[#This Row],[Simulation]]),1,0)),1,0)</f>
        <v>0</v>
      </c>
      <c r="P112" s="34">
        <f>IF(AND(IF('차트 정리 표'!$L$19 = 표메인[[#This Row],[연령대]], 1, 0),IF('차트 정리 표'!$J$20=표메인[[#This Row],[타격감
시각적 효과]],1,0)),1,0)</f>
        <v>0</v>
      </c>
      <c r="Q112" s="34">
        <f>IF(AND(IF('차트 정리 표'!$L$19 = 표메인[[#This Row],[연령대]], 1, 0),IF('차트 정리 표'!$J$21=표메인[[#This Row],[타격감
시각적 효과]],1,0)),1,0)</f>
        <v>0</v>
      </c>
      <c r="R112" s="34">
        <f>IF(AND(IF('차트 정리 표'!$L$19 = 표메인[[#This Row],[연령대]], 1, 0),IF('차트 정리 표'!$J$22=표메인[[#This Row],[타격감
시각적 효과]],1,0)),1,0)</f>
        <v>0</v>
      </c>
      <c r="S112" s="34">
        <f>IF(AND(IF('차트 정리 표'!$L$19 = 표메인[[#This Row],[연령대]], 1, 0),IF('차트 정리 표'!$J$23=표메인[[#This Row],[타격감
시각적 효과]],1,0)),1,0)</f>
        <v>0</v>
      </c>
      <c r="T112" s="34">
        <f>IF(AND(IF('차트 정리 표'!$L$25 = 표메인[[#This Row],[연령대]], 1, 0),IF('차트 정리 표'!$J$26=표메인[게임몰입도
청각적 효과],1,0)),1,0)</f>
        <v>0</v>
      </c>
      <c r="U112" s="34">
        <f>IF(AND(IF('차트 정리 표'!$L$25 = 표메인[[#This Row],[연령대]], 1, 0),IF('차트 정리 표'!$J$27=표메인[게임몰입도
청각적 효과],1,0)),1,0)</f>
        <v>0</v>
      </c>
      <c r="V112" s="34">
        <f>IF(AND(IF('차트 정리 표'!$L$25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표'!$L$2 = 표메인[[#This Row],[연령대]], 1, 0),IF(COUNT(표장르정리[[#This Row],[RPG]]),1,0)), 1, 0)</f>
        <v>0</v>
      </c>
      <c r="B113" s="3">
        <f>IF(AND(IF('차트 정리 표'!$L$2 = 표메인[[#This Row],[연령대]], 1, 0),IF(COUNT(표장르정리[[#This Row],[AOS]]),1,0)),1,0)</f>
        <v>0</v>
      </c>
      <c r="C113" s="3">
        <f>IF(AND(IF('차트 정리 표'!$L$2 = 표메인[[#This Row],[연령대]], 1, 0),IF(COUNT(표장르정리[[#This Row],[FPS]]),1,0)),1,0)</f>
        <v>0</v>
      </c>
      <c r="D113" s="3">
        <f>IF(AND(IF('차트 정리 표'!$L$2 = 표메인[[#This Row],[연령대]], 1, 0),IF(COUNT(표장르정리[[#This Row],[CCG]]),1,0)),1,0)</f>
        <v>0</v>
      </c>
      <c r="E113" s="3">
        <f>IF(AND(IF('차트 정리 표'!$L$2 = 표메인[[#This Row],[연령대]], 1, 0),IF(COUNT(표장르정리[[#This Row],[Roguelike]]),1,0)),1,0)</f>
        <v>0</v>
      </c>
      <c r="F113" s="3">
        <f>IF(AND(IF('차트 정리 표'!$L$2 = 표메인[[#This Row],[연령대]], 1, 0),IF(COUNT(표장르정리[[#This Row],[Soulslike]]),1,0)),1,0)</f>
        <v>0</v>
      </c>
      <c r="G113" s="3">
        <f>IF(AND(IF('차트 정리 표'!$L$2 = 표메인[[#This Row],[연령대]], 1, 0),IF(COUNT(표장르정리[[#This Row],[Rhythm]]),1,0)),1,0)</f>
        <v>0</v>
      </c>
      <c r="H113" s="3">
        <f>IF(AND(IF('차트 정리 표'!$L$2 = 표메인[[#This Row],[연령대]], 1, 0),IF(COUNT(표장르정리[[#This Row],[Racing]]),1,0)),1,0)</f>
        <v>0</v>
      </c>
      <c r="I113" s="3">
        <f>IF(AND(IF('차트 정리 표'!$L$2 = 표메인[[#This Row],[연령대]], 1, 0),IF(COUNT(표장르정리[[#This Row],[Sport]]),1,0)),1,0)</f>
        <v>0</v>
      </c>
      <c r="J113" s="3">
        <f>IF(AND(IF('차트 정리 표'!$L$2 = 표메인[[#This Row],[연령대]], 1, 0),IF(COUNT(표장르정리[[#This Row],[Stealth]]),1,0)),1,0)</f>
        <v>0</v>
      </c>
      <c r="K113" s="3">
        <f>IF(AND(IF('차트 정리 표'!$L$2 = 표메인[[#This Row],[연령대]], 1, 0),IF(COUNT(표장르정리[[#This Row],[Strategy]]),1,0)),1,0)</f>
        <v>0</v>
      </c>
      <c r="L113" s="3">
        <f>IF(AND(IF('차트 정리 표'!$L$2 = 표메인[[#This Row],[연령대]], 1, 0),IF(COUNT(표장르정리[[#This Row],[Puzzle]]),1,0)),1,0)</f>
        <v>0</v>
      </c>
      <c r="M113" s="3">
        <f>IF(AND(IF('차트 정리 표'!$L$2 = 표메인[[#This Row],[연령대]], 1, 0),IF(COUNT(표장르정리[[#This Row],[Board]]),1,0)),1,0)</f>
        <v>0</v>
      </c>
      <c r="N113" s="3">
        <f>IF(AND(IF('차트 정리 표'!$L$2 = 표메인[[#This Row],[연령대]], 1, 0),IF(COUNT(표장르정리[[#This Row],[Arcade]]),1,0)),1,0)</f>
        <v>0</v>
      </c>
      <c r="O113" s="3">
        <f>IF(AND(IF('차트 정리 표'!$L$2 = 표메인[[#This Row],[연령대]], 1, 0),IF(COUNT(표장르정리[[#This Row],[Simulation]]),1,0)),1,0)</f>
        <v>0</v>
      </c>
      <c r="P113" s="34">
        <f>IF(AND(IF('차트 정리 표'!$L$19 = 표메인[[#This Row],[연령대]], 1, 0),IF('차트 정리 표'!$J$20=표메인[[#This Row],[타격감
시각적 효과]],1,0)),1,0)</f>
        <v>0</v>
      </c>
      <c r="Q113" s="34">
        <f>IF(AND(IF('차트 정리 표'!$L$19 = 표메인[[#This Row],[연령대]], 1, 0),IF('차트 정리 표'!$J$21=표메인[[#This Row],[타격감
시각적 효과]],1,0)),1,0)</f>
        <v>0</v>
      </c>
      <c r="R113" s="34">
        <f>IF(AND(IF('차트 정리 표'!$L$19 = 표메인[[#This Row],[연령대]], 1, 0),IF('차트 정리 표'!$J$22=표메인[[#This Row],[타격감
시각적 효과]],1,0)),1,0)</f>
        <v>0</v>
      </c>
      <c r="S113" s="34">
        <f>IF(AND(IF('차트 정리 표'!$L$19 = 표메인[[#This Row],[연령대]], 1, 0),IF('차트 정리 표'!$J$23=표메인[[#This Row],[타격감
시각적 효과]],1,0)),1,0)</f>
        <v>0</v>
      </c>
      <c r="T113" s="34">
        <f>IF(AND(IF('차트 정리 표'!$L$25 = 표메인[[#This Row],[연령대]], 1, 0),IF('차트 정리 표'!$J$26=표메인[게임몰입도
청각적 효과],1,0)),1,0)</f>
        <v>0</v>
      </c>
      <c r="U113" s="34">
        <f>IF(AND(IF('차트 정리 표'!$L$25 = 표메인[[#This Row],[연령대]], 1, 0),IF('차트 정리 표'!$J$27=표메인[게임몰입도
청각적 효과],1,0)),1,0)</f>
        <v>0</v>
      </c>
      <c r="V113" s="34">
        <f>IF(AND(IF('차트 정리 표'!$L$25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표'!$L$2 = 표메인[[#This Row],[연령대]], 1, 0),IF(COUNT(표장르정리[[#This Row],[RPG]]),1,0)), 1, 0)</f>
        <v>0</v>
      </c>
      <c r="B114" s="3">
        <f>IF(AND(IF('차트 정리 표'!$L$2 = 표메인[[#This Row],[연령대]], 1, 0),IF(COUNT(표장르정리[[#This Row],[AOS]]),1,0)),1,0)</f>
        <v>0</v>
      </c>
      <c r="C114" s="3">
        <f>IF(AND(IF('차트 정리 표'!$L$2 = 표메인[[#This Row],[연령대]], 1, 0),IF(COUNT(표장르정리[[#This Row],[FPS]]),1,0)),1,0)</f>
        <v>0</v>
      </c>
      <c r="D114" s="3">
        <f>IF(AND(IF('차트 정리 표'!$L$2 = 표메인[[#This Row],[연령대]], 1, 0),IF(COUNT(표장르정리[[#This Row],[CCG]]),1,0)),1,0)</f>
        <v>0</v>
      </c>
      <c r="E114" s="3">
        <f>IF(AND(IF('차트 정리 표'!$L$2 = 표메인[[#This Row],[연령대]], 1, 0),IF(COUNT(표장르정리[[#This Row],[Roguelike]]),1,0)),1,0)</f>
        <v>0</v>
      </c>
      <c r="F114" s="3">
        <f>IF(AND(IF('차트 정리 표'!$L$2 = 표메인[[#This Row],[연령대]], 1, 0),IF(COUNT(표장르정리[[#This Row],[Soulslike]]),1,0)),1,0)</f>
        <v>0</v>
      </c>
      <c r="G114" s="3">
        <f>IF(AND(IF('차트 정리 표'!$L$2 = 표메인[[#This Row],[연령대]], 1, 0),IF(COUNT(표장르정리[[#This Row],[Rhythm]]),1,0)),1,0)</f>
        <v>0</v>
      </c>
      <c r="H114" s="3">
        <f>IF(AND(IF('차트 정리 표'!$L$2 = 표메인[[#This Row],[연령대]], 1, 0),IF(COUNT(표장르정리[[#This Row],[Racing]]),1,0)),1,0)</f>
        <v>0</v>
      </c>
      <c r="I114" s="3">
        <f>IF(AND(IF('차트 정리 표'!$L$2 = 표메인[[#This Row],[연령대]], 1, 0),IF(COUNT(표장르정리[[#This Row],[Sport]]),1,0)),1,0)</f>
        <v>0</v>
      </c>
      <c r="J114" s="3">
        <f>IF(AND(IF('차트 정리 표'!$L$2 = 표메인[[#This Row],[연령대]], 1, 0),IF(COUNT(표장르정리[[#This Row],[Stealth]]),1,0)),1,0)</f>
        <v>0</v>
      </c>
      <c r="K114" s="3">
        <f>IF(AND(IF('차트 정리 표'!$L$2 = 표메인[[#This Row],[연령대]], 1, 0),IF(COUNT(표장르정리[[#This Row],[Strategy]]),1,0)),1,0)</f>
        <v>0</v>
      </c>
      <c r="L114" s="3">
        <f>IF(AND(IF('차트 정리 표'!$L$2 = 표메인[[#This Row],[연령대]], 1, 0),IF(COUNT(표장르정리[[#This Row],[Puzzle]]),1,0)),1,0)</f>
        <v>0</v>
      </c>
      <c r="M114" s="3">
        <f>IF(AND(IF('차트 정리 표'!$L$2 = 표메인[[#This Row],[연령대]], 1, 0),IF(COUNT(표장르정리[[#This Row],[Board]]),1,0)),1,0)</f>
        <v>0</v>
      </c>
      <c r="N114" s="3">
        <f>IF(AND(IF('차트 정리 표'!$L$2 = 표메인[[#This Row],[연령대]], 1, 0),IF(COUNT(표장르정리[[#This Row],[Arcade]]),1,0)),1,0)</f>
        <v>0</v>
      </c>
      <c r="O114" s="3">
        <f>IF(AND(IF('차트 정리 표'!$L$2 = 표메인[[#This Row],[연령대]], 1, 0),IF(COUNT(표장르정리[[#This Row],[Simulation]]),1,0)),1,0)</f>
        <v>0</v>
      </c>
      <c r="P114" s="34">
        <f>IF(AND(IF('차트 정리 표'!$L$19 = 표메인[[#This Row],[연령대]], 1, 0),IF('차트 정리 표'!$J$20=표메인[[#This Row],[타격감
시각적 효과]],1,0)),1,0)</f>
        <v>0</v>
      </c>
      <c r="Q114" s="34">
        <f>IF(AND(IF('차트 정리 표'!$L$19 = 표메인[[#This Row],[연령대]], 1, 0),IF('차트 정리 표'!$J$21=표메인[[#This Row],[타격감
시각적 효과]],1,0)),1,0)</f>
        <v>0</v>
      </c>
      <c r="R114" s="34">
        <f>IF(AND(IF('차트 정리 표'!$L$19 = 표메인[[#This Row],[연령대]], 1, 0),IF('차트 정리 표'!$J$22=표메인[[#This Row],[타격감
시각적 효과]],1,0)),1,0)</f>
        <v>0</v>
      </c>
      <c r="S114" s="34">
        <f>IF(AND(IF('차트 정리 표'!$L$19 = 표메인[[#This Row],[연령대]], 1, 0),IF('차트 정리 표'!$J$23=표메인[[#This Row],[타격감
시각적 효과]],1,0)),1,0)</f>
        <v>0</v>
      </c>
      <c r="T114" s="34">
        <f>IF(AND(IF('차트 정리 표'!$L$25 = 표메인[[#This Row],[연령대]], 1, 0),IF('차트 정리 표'!$J$26=표메인[게임몰입도
청각적 효과],1,0)),1,0)</f>
        <v>0</v>
      </c>
      <c r="U114" s="34">
        <f>IF(AND(IF('차트 정리 표'!$L$25 = 표메인[[#This Row],[연령대]], 1, 0),IF('차트 정리 표'!$J$27=표메인[게임몰입도
청각적 효과],1,0)),1,0)</f>
        <v>0</v>
      </c>
      <c r="V114" s="34">
        <f>IF(AND(IF('차트 정리 표'!$L$25 = 표메인[[#This Row],[연령대]], 1, 0),IF('차트 정리 표'!$J$28=표메인[게임몰입도
청각적 효과],1,0)),1,0)</f>
        <v>0</v>
      </c>
    </row>
    <row r="115" spans="1:22" x14ac:dyDescent="0.3">
      <c r="A115" s="3">
        <f>IF(AND(IF('차트 정리 표'!$L$2 = 표메인[[#This Row],[연령대]], 1, 0),IF(COUNT(표장르정리[[#This Row],[RPG]]),1,0)), 1, 0)</f>
        <v>0</v>
      </c>
      <c r="B115" s="3">
        <f>IF(AND(IF('차트 정리 표'!$L$2 = 표메인[[#This Row],[연령대]], 1, 0),IF(COUNT(표장르정리[[#This Row],[AOS]]),1,0)),1,0)</f>
        <v>0</v>
      </c>
      <c r="C115" s="3">
        <f>IF(AND(IF('차트 정리 표'!$L$2 = 표메인[[#This Row],[연령대]], 1, 0),IF(COUNT(표장르정리[[#This Row],[FPS]]),1,0)),1,0)</f>
        <v>0</v>
      </c>
      <c r="D115" s="3">
        <f>IF(AND(IF('차트 정리 표'!$L$2 = 표메인[[#This Row],[연령대]], 1, 0),IF(COUNT(표장르정리[[#This Row],[CCG]]),1,0)),1,0)</f>
        <v>0</v>
      </c>
      <c r="E115" s="3">
        <f>IF(AND(IF('차트 정리 표'!$L$2 = 표메인[[#This Row],[연령대]], 1, 0),IF(COUNT(표장르정리[[#This Row],[Roguelike]]),1,0)),1,0)</f>
        <v>0</v>
      </c>
      <c r="F115" s="3">
        <f>IF(AND(IF('차트 정리 표'!$L$2 = 표메인[[#This Row],[연령대]], 1, 0),IF(COUNT(표장르정리[[#This Row],[Soulslike]]),1,0)),1,0)</f>
        <v>0</v>
      </c>
      <c r="G115" s="3">
        <f>IF(AND(IF('차트 정리 표'!$L$2 = 표메인[[#This Row],[연령대]], 1, 0),IF(COUNT(표장르정리[[#This Row],[Rhythm]]),1,0)),1,0)</f>
        <v>0</v>
      </c>
      <c r="H115" s="3">
        <f>IF(AND(IF('차트 정리 표'!$L$2 = 표메인[[#This Row],[연령대]], 1, 0),IF(COUNT(표장르정리[[#This Row],[Racing]]),1,0)),1,0)</f>
        <v>0</v>
      </c>
      <c r="I115" s="3">
        <f>IF(AND(IF('차트 정리 표'!$L$2 = 표메인[[#This Row],[연령대]], 1, 0),IF(COUNT(표장르정리[[#This Row],[Sport]]),1,0)),1,0)</f>
        <v>0</v>
      </c>
      <c r="J115" s="3">
        <f>IF(AND(IF('차트 정리 표'!$L$2 = 표메인[[#This Row],[연령대]], 1, 0),IF(COUNT(표장르정리[[#This Row],[Stealth]]),1,0)),1,0)</f>
        <v>0</v>
      </c>
      <c r="K115" s="3">
        <f>IF(AND(IF('차트 정리 표'!$L$2 = 표메인[[#This Row],[연령대]], 1, 0),IF(COUNT(표장르정리[[#This Row],[Strategy]]),1,0)),1,0)</f>
        <v>0</v>
      </c>
      <c r="L115" s="3">
        <f>IF(AND(IF('차트 정리 표'!$L$2 = 표메인[[#This Row],[연령대]], 1, 0),IF(COUNT(표장르정리[[#This Row],[Puzzle]]),1,0)),1,0)</f>
        <v>0</v>
      </c>
      <c r="M115" s="3">
        <f>IF(AND(IF('차트 정리 표'!$L$2 = 표메인[[#This Row],[연령대]], 1, 0),IF(COUNT(표장르정리[[#This Row],[Board]]),1,0)),1,0)</f>
        <v>0</v>
      </c>
      <c r="N115" s="3">
        <f>IF(AND(IF('차트 정리 표'!$L$2 = 표메인[[#This Row],[연령대]], 1, 0),IF(COUNT(표장르정리[[#This Row],[Arcade]]),1,0)),1,0)</f>
        <v>0</v>
      </c>
      <c r="O115" s="3">
        <f>IF(AND(IF('차트 정리 표'!$L$2 = 표메인[[#This Row],[연령대]], 1, 0),IF(COUNT(표장르정리[[#This Row],[Simulation]]),1,0)),1,0)</f>
        <v>0</v>
      </c>
      <c r="P115" s="34">
        <f>IF(AND(IF('차트 정리 표'!$L$19 = 표메인[[#This Row],[연령대]], 1, 0),IF('차트 정리 표'!$J$20=표메인[[#This Row],[타격감
시각적 효과]],1,0)),1,0)</f>
        <v>0</v>
      </c>
      <c r="Q115" s="34">
        <f>IF(AND(IF('차트 정리 표'!$L$19 = 표메인[[#This Row],[연령대]], 1, 0),IF('차트 정리 표'!$J$21=표메인[[#This Row],[타격감
시각적 효과]],1,0)),1,0)</f>
        <v>0</v>
      </c>
      <c r="R115" s="34">
        <f>IF(AND(IF('차트 정리 표'!$L$19 = 표메인[[#This Row],[연령대]], 1, 0),IF('차트 정리 표'!$J$22=표메인[[#This Row],[타격감
시각적 효과]],1,0)),1,0)</f>
        <v>0</v>
      </c>
      <c r="S115" s="34">
        <f>IF(AND(IF('차트 정리 표'!$L$19 = 표메인[[#This Row],[연령대]], 1, 0),IF('차트 정리 표'!$J$23=표메인[[#This Row],[타격감
시각적 효과]],1,0)),1,0)</f>
        <v>0</v>
      </c>
      <c r="T115" s="34">
        <f>IF(AND(IF('차트 정리 표'!$L$25 = 표메인[[#This Row],[연령대]], 1, 0),IF('차트 정리 표'!$J$26=표메인[게임몰입도
청각적 효과],1,0)),1,0)</f>
        <v>0</v>
      </c>
      <c r="U115" s="34">
        <f>IF(AND(IF('차트 정리 표'!$L$25 = 표메인[[#This Row],[연령대]], 1, 0),IF('차트 정리 표'!$J$27=표메인[게임몰입도
청각적 효과],1,0)),1,0)</f>
        <v>0</v>
      </c>
      <c r="V115" s="34">
        <f>IF(AND(IF('차트 정리 표'!$L$25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표'!$L$2 = 표메인[[#This Row],[연령대]], 1, 0),IF(COUNT(표장르정리[[#This Row],[RPG]]),1,0)), 1, 0)</f>
        <v>0</v>
      </c>
      <c r="B116" s="3">
        <f>IF(AND(IF('차트 정리 표'!$L$2 = 표메인[[#This Row],[연령대]], 1, 0),IF(COUNT(표장르정리[[#This Row],[AOS]]),1,0)),1,0)</f>
        <v>0</v>
      </c>
      <c r="C116" s="3">
        <f>IF(AND(IF('차트 정리 표'!$L$2 = 표메인[[#This Row],[연령대]], 1, 0),IF(COUNT(표장르정리[[#This Row],[FPS]]),1,0)),1,0)</f>
        <v>0</v>
      </c>
      <c r="D116" s="3">
        <f>IF(AND(IF('차트 정리 표'!$L$2 = 표메인[[#This Row],[연령대]], 1, 0),IF(COUNT(표장르정리[[#This Row],[CCG]]),1,0)),1,0)</f>
        <v>0</v>
      </c>
      <c r="E116" s="3">
        <f>IF(AND(IF('차트 정리 표'!$L$2 = 표메인[[#This Row],[연령대]], 1, 0),IF(COUNT(표장르정리[[#This Row],[Roguelike]]),1,0)),1,0)</f>
        <v>0</v>
      </c>
      <c r="F116" s="3">
        <f>IF(AND(IF('차트 정리 표'!$L$2 = 표메인[[#This Row],[연령대]], 1, 0),IF(COUNT(표장르정리[[#This Row],[Soulslike]]),1,0)),1,0)</f>
        <v>0</v>
      </c>
      <c r="G116" s="3">
        <f>IF(AND(IF('차트 정리 표'!$L$2 = 표메인[[#This Row],[연령대]], 1, 0),IF(COUNT(표장르정리[[#This Row],[Rhythm]]),1,0)),1,0)</f>
        <v>0</v>
      </c>
      <c r="H116" s="3">
        <f>IF(AND(IF('차트 정리 표'!$L$2 = 표메인[[#This Row],[연령대]], 1, 0),IF(COUNT(표장르정리[[#This Row],[Racing]]),1,0)),1,0)</f>
        <v>0</v>
      </c>
      <c r="I116" s="3">
        <f>IF(AND(IF('차트 정리 표'!$L$2 = 표메인[[#This Row],[연령대]], 1, 0),IF(COUNT(표장르정리[[#This Row],[Sport]]),1,0)),1,0)</f>
        <v>0</v>
      </c>
      <c r="J116" s="3">
        <f>IF(AND(IF('차트 정리 표'!$L$2 = 표메인[[#This Row],[연령대]], 1, 0),IF(COUNT(표장르정리[[#This Row],[Stealth]]),1,0)),1,0)</f>
        <v>0</v>
      </c>
      <c r="K116" s="3">
        <f>IF(AND(IF('차트 정리 표'!$L$2 = 표메인[[#This Row],[연령대]], 1, 0),IF(COUNT(표장르정리[[#This Row],[Strategy]]),1,0)),1,0)</f>
        <v>0</v>
      </c>
      <c r="L116" s="3">
        <f>IF(AND(IF('차트 정리 표'!$L$2 = 표메인[[#This Row],[연령대]], 1, 0),IF(COUNT(표장르정리[[#This Row],[Puzzle]]),1,0)),1,0)</f>
        <v>0</v>
      </c>
      <c r="M116" s="3">
        <f>IF(AND(IF('차트 정리 표'!$L$2 = 표메인[[#This Row],[연령대]], 1, 0),IF(COUNT(표장르정리[[#This Row],[Board]]),1,0)),1,0)</f>
        <v>0</v>
      </c>
      <c r="N116" s="3">
        <f>IF(AND(IF('차트 정리 표'!$L$2 = 표메인[[#This Row],[연령대]], 1, 0),IF(COUNT(표장르정리[[#This Row],[Arcade]]),1,0)),1,0)</f>
        <v>0</v>
      </c>
      <c r="O116" s="3">
        <f>IF(AND(IF('차트 정리 표'!$L$2 = 표메인[[#This Row],[연령대]], 1, 0),IF(COUNT(표장르정리[[#This Row],[Simulation]]),1,0)),1,0)</f>
        <v>0</v>
      </c>
      <c r="P116" s="34">
        <f>IF(AND(IF('차트 정리 표'!$L$19 = 표메인[[#This Row],[연령대]], 1, 0),IF('차트 정리 표'!$J$20=표메인[[#This Row],[타격감
시각적 효과]],1,0)),1,0)</f>
        <v>0</v>
      </c>
      <c r="Q116" s="34">
        <f>IF(AND(IF('차트 정리 표'!$L$19 = 표메인[[#This Row],[연령대]], 1, 0),IF('차트 정리 표'!$J$21=표메인[[#This Row],[타격감
시각적 효과]],1,0)),1,0)</f>
        <v>0</v>
      </c>
      <c r="R116" s="34">
        <f>IF(AND(IF('차트 정리 표'!$L$19 = 표메인[[#This Row],[연령대]], 1, 0),IF('차트 정리 표'!$J$22=표메인[[#This Row],[타격감
시각적 효과]],1,0)),1,0)</f>
        <v>0</v>
      </c>
      <c r="S116" s="34">
        <f>IF(AND(IF('차트 정리 표'!$L$19 = 표메인[[#This Row],[연령대]], 1, 0),IF('차트 정리 표'!$J$23=표메인[[#This Row],[타격감
시각적 효과]],1,0)),1,0)</f>
        <v>0</v>
      </c>
      <c r="T116" s="34">
        <f>IF(AND(IF('차트 정리 표'!$L$25 = 표메인[[#This Row],[연령대]], 1, 0),IF('차트 정리 표'!$J$26=표메인[게임몰입도
청각적 효과],1,0)),1,0)</f>
        <v>0</v>
      </c>
      <c r="U116" s="34">
        <f>IF(AND(IF('차트 정리 표'!$L$25 = 표메인[[#This Row],[연령대]], 1, 0),IF('차트 정리 표'!$J$27=표메인[게임몰입도
청각적 효과],1,0)),1,0)</f>
        <v>0</v>
      </c>
      <c r="V116" s="34">
        <f>IF(AND(IF('차트 정리 표'!$L$25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표'!$L$2 = 표메인[[#This Row],[연령대]], 1, 0),IF(COUNT(표장르정리[[#This Row],[RPG]]),1,0)), 1, 0)</f>
        <v>0</v>
      </c>
      <c r="B117" s="3">
        <f>IF(AND(IF('차트 정리 표'!$L$2 = 표메인[[#This Row],[연령대]], 1, 0),IF(COUNT(표장르정리[[#This Row],[AOS]]),1,0)),1,0)</f>
        <v>0</v>
      </c>
      <c r="C117" s="3">
        <f>IF(AND(IF('차트 정리 표'!$L$2 = 표메인[[#This Row],[연령대]], 1, 0),IF(COUNT(표장르정리[[#This Row],[FPS]]),1,0)),1,0)</f>
        <v>0</v>
      </c>
      <c r="D117" s="3">
        <f>IF(AND(IF('차트 정리 표'!$L$2 = 표메인[[#This Row],[연령대]], 1, 0),IF(COUNT(표장르정리[[#This Row],[CCG]]),1,0)),1,0)</f>
        <v>0</v>
      </c>
      <c r="E117" s="3">
        <f>IF(AND(IF('차트 정리 표'!$L$2 = 표메인[[#This Row],[연령대]], 1, 0),IF(COUNT(표장르정리[[#This Row],[Roguelike]]),1,0)),1,0)</f>
        <v>0</v>
      </c>
      <c r="F117" s="3">
        <f>IF(AND(IF('차트 정리 표'!$L$2 = 표메인[[#This Row],[연령대]], 1, 0),IF(COUNT(표장르정리[[#This Row],[Soulslike]]),1,0)),1,0)</f>
        <v>0</v>
      </c>
      <c r="G117" s="3">
        <f>IF(AND(IF('차트 정리 표'!$L$2 = 표메인[[#This Row],[연령대]], 1, 0),IF(COUNT(표장르정리[[#This Row],[Rhythm]]),1,0)),1,0)</f>
        <v>0</v>
      </c>
      <c r="H117" s="3">
        <f>IF(AND(IF('차트 정리 표'!$L$2 = 표메인[[#This Row],[연령대]], 1, 0),IF(COUNT(표장르정리[[#This Row],[Racing]]),1,0)),1,0)</f>
        <v>0</v>
      </c>
      <c r="I117" s="3">
        <f>IF(AND(IF('차트 정리 표'!$L$2 = 표메인[[#This Row],[연령대]], 1, 0),IF(COUNT(표장르정리[[#This Row],[Sport]]),1,0)),1,0)</f>
        <v>0</v>
      </c>
      <c r="J117" s="3">
        <f>IF(AND(IF('차트 정리 표'!$L$2 = 표메인[[#This Row],[연령대]], 1, 0),IF(COUNT(표장르정리[[#This Row],[Stealth]]),1,0)),1,0)</f>
        <v>0</v>
      </c>
      <c r="K117" s="3">
        <f>IF(AND(IF('차트 정리 표'!$L$2 = 표메인[[#This Row],[연령대]], 1, 0),IF(COUNT(표장르정리[[#This Row],[Strategy]]),1,0)),1,0)</f>
        <v>0</v>
      </c>
      <c r="L117" s="3">
        <f>IF(AND(IF('차트 정리 표'!$L$2 = 표메인[[#This Row],[연령대]], 1, 0),IF(COUNT(표장르정리[[#This Row],[Puzzle]]),1,0)),1,0)</f>
        <v>0</v>
      </c>
      <c r="M117" s="3">
        <f>IF(AND(IF('차트 정리 표'!$L$2 = 표메인[[#This Row],[연령대]], 1, 0),IF(COUNT(표장르정리[[#This Row],[Board]]),1,0)),1,0)</f>
        <v>0</v>
      </c>
      <c r="N117" s="3">
        <f>IF(AND(IF('차트 정리 표'!$L$2 = 표메인[[#This Row],[연령대]], 1, 0),IF(COUNT(표장르정리[[#This Row],[Arcade]]),1,0)),1,0)</f>
        <v>0</v>
      </c>
      <c r="O117" s="3">
        <f>IF(AND(IF('차트 정리 표'!$L$2 = 표메인[[#This Row],[연령대]], 1, 0),IF(COUNT(표장르정리[[#This Row],[Simulation]]),1,0)),1,0)</f>
        <v>0</v>
      </c>
      <c r="P117" s="34">
        <f>IF(AND(IF('차트 정리 표'!$L$19 = 표메인[[#This Row],[연령대]], 1, 0),IF('차트 정리 표'!$J$20=표메인[[#This Row],[타격감
시각적 효과]],1,0)),1,0)</f>
        <v>0</v>
      </c>
      <c r="Q117" s="34">
        <f>IF(AND(IF('차트 정리 표'!$L$19 = 표메인[[#This Row],[연령대]], 1, 0),IF('차트 정리 표'!$J$21=표메인[[#This Row],[타격감
시각적 효과]],1,0)),1,0)</f>
        <v>0</v>
      </c>
      <c r="R117" s="34">
        <f>IF(AND(IF('차트 정리 표'!$L$19 = 표메인[[#This Row],[연령대]], 1, 0),IF('차트 정리 표'!$J$22=표메인[[#This Row],[타격감
시각적 효과]],1,0)),1,0)</f>
        <v>0</v>
      </c>
      <c r="S117" s="34">
        <f>IF(AND(IF('차트 정리 표'!$L$19 = 표메인[[#This Row],[연령대]], 1, 0),IF('차트 정리 표'!$J$23=표메인[[#This Row],[타격감
시각적 효과]],1,0)),1,0)</f>
        <v>0</v>
      </c>
      <c r="T117" s="34">
        <f>IF(AND(IF('차트 정리 표'!$L$25 = 표메인[[#This Row],[연령대]], 1, 0),IF('차트 정리 표'!$J$26=표메인[게임몰입도
청각적 효과],1,0)),1,0)</f>
        <v>0</v>
      </c>
      <c r="U117" s="34">
        <f>IF(AND(IF('차트 정리 표'!$L$25 = 표메인[[#This Row],[연령대]], 1, 0),IF('차트 정리 표'!$J$27=표메인[게임몰입도
청각적 효과],1,0)),1,0)</f>
        <v>0</v>
      </c>
      <c r="V117" s="34">
        <f>IF(AND(IF('차트 정리 표'!$L$25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표'!$L$2 = 표메인[[#This Row],[연령대]], 1, 0),IF(COUNT(표장르정리[[#This Row],[RPG]]),1,0)), 1, 0)</f>
        <v>0</v>
      </c>
      <c r="B118" s="3">
        <f>IF(AND(IF('차트 정리 표'!$L$2 = 표메인[[#This Row],[연령대]], 1, 0),IF(COUNT(표장르정리[[#This Row],[AOS]]),1,0)),1,0)</f>
        <v>0</v>
      </c>
      <c r="C118" s="3">
        <f>IF(AND(IF('차트 정리 표'!$L$2 = 표메인[[#This Row],[연령대]], 1, 0),IF(COUNT(표장르정리[[#This Row],[FPS]]),1,0)),1,0)</f>
        <v>0</v>
      </c>
      <c r="D118" s="3">
        <f>IF(AND(IF('차트 정리 표'!$L$2 = 표메인[[#This Row],[연령대]], 1, 0),IF(COUNT(표장르정리[[#This Row],[CCG]]),1,0)),1,0)</f>
        <v>0</v>
      </c>
      <c r="E118" s="3">
        <f>IF(AND(IF('차트 정리 표'!$L$2 = 표메인[[#This Row],[연령대]], 1, 0),IF(COUNT(표장르정리[[#This Row],[Roguelike]]),1,0)),1,0)</f>
        <v>0</v>
      </c>
      <c r="F118" s="3">
        <f>IF(AND(IF('차트 정리 표'!$L$2 = 표메인[[#This Row],[연령대]], 1, 0),IF(COUNT(표장르정리[[#This Row],[Soulslike]]),1,0)),1,0)</f>
        <v>0</v>
      </c>
      <c r="G118" s="3">
        <f>IF(AND(IF('차트 정리 표'!$L$2 = 표메인[[#This Row],[연령대]], 1, 0),IF(COUNT(표장르정리[[#This Row],[Rhythm]]),1,0)),1,0)</f>
        <v>0</v>
      </c>
      <c r="H118" s="3">
        <f>IF(AND(IF('차트 정리 표'!$L$2 = 표메인[[#This Row],[연령대]], 1, 0),IF(COUNT(표장르정리[[#This Row],[Racing]]),1,0)),1,0)</f>
        <v>0</v>
      </c>
      <c r="I118" s="3">
        <f>IF(AND(IF('차트 정리 표'!$L$2 = 표메인[[#This Row],[연령대]], 1, 0),IF(COUNT(표장르정리[[#This Row],[Sport]]),1,0)),1,0)</f>
        <v>0</v>
      </c>
      <c r="J118" s="3">
        <f>IF(AND(IF('차트 정리 표'!$L$2 = 표메인[[#This Row],[연령대]], 1, 0),IF(COUNT(표장르정리[[#This Row],[Stealth]]),1,0)),1,0)</f>
        <v>0</v>
      </c>
      <c r="K118" s="3">
        <f>IF(AND(IF('차트 정리 표'!$L$2 = 표메인[[#This Row],[연령대]], 1, 0),IF(COUNT(표장르정리[[#This Row],[Strategy]]),1,0)),1,0)</f>
        <v>0</v>
      </c>
      <c r="L118" s="3">
        <f>IF(AND(IF('차트 정리 표'!$L$2 = 표메인[[#This Row],[연령대]], 1, 0),IF(COUNT(표장르정리[[#This Row],[Puzzle]]),1,0)),1,0)</f>
        <v>0</v>
      </c>
      <c r="M118" s="3">
        <f>IF(AND(IF('차트 정리 표'!$L$2 = 표메인[[#This Row],[연령대]], 1, 0),IF(COUNT(표장르정리[[#This Row],[Board]]),1,0)),1,0)</f>
        <v>0</v>
      </c>
      <c r="N118" s="3">
        <f>IF(AND(IF('차트 정리 표'!$L$2 = 표메인[[#This Row],[연령대]], 1, 0),IF(COUNT(표장르정리[[#This Row],[Arcade]]),1,0)),1,0)</f>
        <v>0</v>
      </c>
      <c r="O118" s="3">
        <f>IF(AND(IF('차트 정리 표'!$L$2 = 표메인[[#This Row],[연령대]], 1, 0),IF(COUNT(표장르정리[[#This Row],[Simulation]]),1,0)),1,0)</f>
        <v>0</v>
      </c>
      <c r="P118" s="34">
        <f>IF(AND(IF('차트 정리 표'!$L$19 = 표메인[[#This Row],[연령대]], 1, 0),IF('차트 정리 표'!$J$20=표메인[[#This Row],[타격감
시각적 효과]],1,0)),1,0)</f>
        <v>0</v>
      </c>
      <c r="Q118" s="34">
        <f>IF(AND(IF('차트 정리 표'!$L$19 = 표메인[[#This Row],[연령대]], 1, 0),IF('차트 정리 표'!$J$21=표메인[[#This Row],[타격감
시각적 효과]],1,0)),1,0)</f>
        <v>0</v>
      </c>
      <c r="R118" s="34">
        <f>IF(AND(IF('차트 정리 표'!$L$19 = 표메인[[#This Row],[연령대]], 1, 0),IF('차트 정리 표'!$J$22=표메인[[#This Row],[타격감
시각적 효과]],1,0)),1,0)</f>
        <v>0</v>
      </c>
      <c r="S118" s="34">
        <f>IF(AND(IF('차트 정리 표'!$L$19 = 표메인[[#This Row],[연령대]], 1, 0),IF('차트 정리 표'!$J$23=표메인[[#This Row],[타격감
시각적 효과]],1,0)),1,0)</f>
        <v>0</v>
      </c>
      <c r="T118" s="34">
        <f>IF(AND(IF('차트 정리 표'!$L$25 = 표메인[[#This Row],[연령대]], 1, 0),IF('차트 정리 표'!$J$26=표메인[게임몰입도
청각적 효과],1,0)),1,0)</f>
        <v>0</v>
      </c>
      <c r="U118" s="34">
        <f>IF(AND(IF('차트 정리 표'!$L$25 = 표메인[[#This Row],[연령대]], 1, 0),IF('차트 정리 표'!$J$27=표메인[게임몰입도
청각적 효과],1,0)),1,0)</f>
        <v>0</v>
      </c>
      <c r="V118" s="34">
        <f>IF(AND(IF('차트 정리 표'!$L$25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표'!$L$2 = 표메인[[#This Row],[연령대]], 1, 0),IF(COUNT(표장르정리[[#This Row],[RPG]]),1,0)), 1, 0)</f>
        <v>0</v>
      </c>
      <c r="B119" s="3">
        <f>IF(AND(IF('차트 정리 표'!$L$2 = 표메인[[#This Row],[연령대]], 1, 0),IF(COUNT(표장르정리[[#This Row],[AOS]]),1,0)),1,0)</f>
        <v>0</v>
      </c>
      <c r="C119" s="3">
        <f>IF(AND(IF('차트 정리 표'!$L$2 = 표메인[[#This Row],[연령대]], 1, 0),IF(COUNT(표장르정리[[#This Row],[FPS]]),1,0)),1,0)</f>
        <v>0</v>
      </c>
      <c r="D119" s="3">
        <f>IF(AND(IF('차트 정리 표'!$L$2 = 표메인[[#This Row],[연령대]], 1, 0),IF(COUNT(표장르정리[[#This Row],[CCG]]),1,0)),1,0)</f>
        <v>0</v>
      </c>
      <c r="E119" s="3">
        <f>IF(AND(IF('차트 정리 표'!$L$2 = 표메인[[#This Row],[연령대]], 1, 0),IF(COUNT(표장르정리[[#This Row],[Roguelike]]),1,0)),1,0)</f>
        <v>0</v>
      </c>
      <c r="F119" s="3">
        <f>IF(AND(IF('차트 정리 표'!$L$2 = 표메인[[#This Row],[연령대]], 1, 0),IF(COUNT(표장르정리[[#This Row],[Soulslike]]),1,0)),1,0)</f>
        <v>0</v>
      </c>
      <c r="G119" s="3">
        <f>IF(AND(IF('차트 정리 표'!$L$2 = 표메인[[#This Row],[연령대]], 1, 0),IF(COUNT(표장르정리[[#This Row],[Rhythm]]),1,0)),1,0)</f>
        <v>0</v>
      </c>
      <c r="H119" s="3">
        <f>IF(AND(IF('차트 정리 표'!$L$2 = 표메인[[#This Row],[연령대]], 1, 0),IF(COUNT(표장르정리[[#This Row],[Racing]]),1,0)),1,0)</f>
        <v>0</v>
      </c>
      <c r="I119" s="3">
        <f>IF(AND(IF('차트 정리 표'!$L$2 = 표메인[[#This Row],[연령대]], 1, 0),IF(COUNT(표장르정리[[#This Row],[Sport]]),1,0)),1,0)</f>
        <v>0</v>
      </c>
      <c r="J119" s="3">
        <f>IF(AND(IF('차트 정리 표'!$L$2 = 표메인[[#This Row],[연령대]], 1, 0),IF(COUNT(표장르정리[[#This Row],[Stealth]]),1,0)),1,0)</f>
        <v>0</v>
      </c>
      <c r="K119" s="3">
        <f>IF(AND(IF('차트 정리 표'!$L$2 = 표메인[[#This Row],[연령대]], 1, 0),IF(COUNT(표장르정리[[#This Row],[Strategy]]),1,0)),1,0)</f>
        <v>0</v>
      </c>
      <c r="L119" s="3">
        <f>IF(AND(IF('차트 정리 표'!$L$2 = 표메인[[#This Row],[연령대]], 1, 0),IF(COUNT(표장르정리[[#This Row],[Puzzle]]),1,0)),1,0)</f>
        <v>0</v>
      </c>
      <c r="M119" s="3">
        <f>IF(AND(IF('차트 정리 표'!$L$2 = 표메인[[#This Row],[연령대]], 1, 0),IF(COUNT(표장르정리[[#This Row],[Board]]),1,0)),1,0)</f>
        <v>0</v>
      </c>
      <c r="N119" s="3">
        <f>IF(AND(IF('차트 정리 표'!$L$2 = 표메인[[#This Row],[연령대]], 1, 0),IF(COUNT(표장르정리[[#This Row],[Arcade]]),1,0)),1,0)</f>
        <v>0</v>
      </c>
      <c r="O119" s="3">
        <f>IF(AND(IF('차트 정리 표'!$L$2 = 표메인[[#This Row],[연령대]], 1, 0),IF(COUNT(표장르정리[[#This Row],[Simulation]]),1,0)),1,0)</f>
        <v>0</v>
      </c>
      <c r="P119" s="34">
        <f>IF(AND(IF('차트 정리 표'!$L$19 = 표메인[[#This Row],[연령대]], 1, 0),IF('차트 정리 표'!$J$20=표메인[[#This Row],[타격감
시각적 효과]],1,0)),1,0)</f>
        <v>0</v>
      </c>
      <c r="Q119" s="34">
        <f>IF(AND(IF('차트 정리 표'!$L$19 = 표메인[[#This Row],[연령대]], 1, 0),IF('차트 정리 표'!$J$21=표메인[[#This Row],[타격감
시각적 효과]],1,0)),1,0)</f>
        <v>0</v>
      </c>
      <c r="R119" s="34">
        <f>IF(AND(IF('차트 정리 표'!$L$19 = 표메인[[#This Row],[연령대]], 1, 0),IF('차트 정리 표'!$J$22=표메인[[#This Row],[타격감
시각적 효과]],1,0)),1,0)</f>
        <v>0</v>
      </c>
      <c r="S119" s="34">
        <f>IF(AND(IF('차트 정리 표'!$L$19 = 표메인[[#This Row],[연령대]], 1, 0),IF('차트 정리 표'!$J$23=표메인[[#This Row],[타격감
시각적 효과]],1,0)),1,0)</f>
        <v>0</v>
      </c>
      <c r="T119" s="34">
        <f>IF(AND(IF('차트 정리 표'!$L$25 = 표메인[[#This Row],[연령대]], 1, 0),IF('차트 정리 표'!$J$26=표메인[게임몰입도
청각적 효과],1,0)),1,0)</f>
        <v>0</v>
      </c>
      <c r="U119" s="34">
        <f>IF(AND(IF('차트 정리 표'!$L$25 = 표메인[[#This Row],[연령대]], 1, 0),IF('차트 정리 표'!$J$27=표메인[게임몰입도
청각적 효과],1,0)),1,0)</f>
        <v>0</v>
      </c>
      <c r="V119" s="34">
        <f>IF(AND(IF('차트 정리 표'!$L$25 = 표메인[[#This Row],[연령대]], 1, 0),IF('차트 정리 표'!$J$28=표메인[게임몰입도
청각적 효과],1,0)),1,0)</f>
        <v>0</v>
      </c>
    </row>
    <row r="120" spans="1:22" x14ac:dyDescent="0.3">
      <c r="A120" s="3">
        <f>IF(AND(IF('차트 정리 표'!$L$2 = 표메인[[#This Row],[연령대]], 1, 0),IF(COUNT(표장르정리[[#This Row],[RPG]]),1,0)), 1, 0)</f>
        <v>0</v>
      </c>
      <c r="B120" s="3">
        <f>IF(AND(IF('차트 정리 표'!$L$2 = 표메인[[#This Row],[연령대]], 1, 0),IF(COUNT(표장르정리[[#This Row],[AOS]]),1,0)),1,0)</f>
        <v>0</v>
      </c>
      <c r="C120" s="3">
        <f>IF(AND(IF('차트 정리 표'!$L$2 = 표메인[[#This Row],[연령대]], 1, 0),IF(COUNT(표장르정리[[#This Row],[FPS]]),1,0)),1,0)</f>
        <v>0</v>
      </c>
      <c r="D120" s="3">
        <f>IF(AND(IF('차트 정리 표'!$L$2 = 표메인[[#This Row],[연령대]], 1, 0),IF(COUNT(표장르정리[[#This Row],[CCG]]),1,0)),1,0)</f>
        <v>0</v>
      </c>
      <c r="E120" s="3">
        <f>IF(AND(IF('차트 정리 표'!$L$2 = 표메인[[#This Row],[연령대]], 1, 0),IF(COUNT(표장르정리[[#This Row],[Roguelike]]),1,0)),1,0)</f>
        <v>0</v>
      </c>
      <c r="F120" s="3">
        <f>IF(AND(IF('차트 정리 표'!$L$2 = 표메인[[#This Row],[연령대]], 1, 0),IF(COUNT(표장르정리[[#This Row],[Soulslike]]),1,0)),1,0)</f>
        <v>0</v>
      </c>
      <c r="G120" s="3">
        <f>IF(AND(IF('차트 정리 표'!$L$2 = 표메인[[#This Row],[연령대]], 1, 0),IF(COUNT(표장르정리[[#This Row],[Rhythm]]),1,0)),1,0)</f>
        <v>0</v>
      </c>
      <c r="H120" s="3">
        <f>IF(AND(IF('차트 정리 표'!$L$2 = 표메인[[#This Row],[연령대]], 1, 0),IF(COUNT(표장르정리[[#This Row],[Racing]]),1,0)),1,0)</f>
        <v>0</v>
      </c>
      <c r="I120" s="3">
        <f>IF(AND(IF('차트 정리 표'!$L$2 = 표메인[[#This Row],[연령대]], 1, 0),IF(COUNT(표장르정리[[#This Row],[Sport]]),1,0)),1,0)</f>
        <v>0</v>
      </c>
      <c r="J120" s="3">
        <f>IF(AND(IF('차트 정리 표'!$L$2 = 표메인[[#This Row],[연령대]], 1, 0),IF(COUNT(표장르정리[[#This Row],[Stealth]]),1,0)),1,0)</f>
        <v>0</v>
      </c>
      <c r="K120" s="3">
        <f>IF(AND(IF('차트 정리 표'!$L$2 = 표메인[[#This Row],[연령대]], 1, 0),IF(COUNT(표장르정리[[#This Row],[Strategy]]),1,0)),1,0)</f>
        <v>0</v>
      </c>
      <c r="L120" s="3">
        <f>IF(AND(IF('차트 정리 표'!$L$2 = 표메인[[#This Row],[연령대]], 1, 0),IF(COUNT(표장르정리[[#This Row],[Puzzle]]),1,0)),1,0)</f>
        <v>0</v>
      </c>
      <c r="M120" s="3">
        <f>IF(AND(IF('차트 정리 표'!$L$2 = 표메인[[#This Row],[연령대]], 1, 0),IF(COUNT(표장르정리[[#This Row],[Board]]),1,0)),1,0)</f>
        <v>0</v>
      </c>
      <c r="N120" s="3">
        <f>IF(AND(IF('차트 정리 표'!$L$2 = 표메인[[#This Row],[연령대]], 1, 0),IF(COUNT(표장르정리[[#This Row],[Arcade]]),1,0)),1,0)</f>
        <v>0</v>
      </c>
      <c r="O120" s="3">
        <f>IF(AND(IF('차트 정리 표'!$L$2 = 표메인[[#This Row],[연령대]], 1, 0),IF(COUNT(표장르정리[[#This Row],[Simulation]]),1,0)),1,0)</f>
        <v>0</v>
      </c>
      <c r="P120" s="34">
        <f>IF(AND(IF('차트 정리 표'!$L$19 = 표메인[[#This Row],[연령대]], 1, 0),IF('차트 정리 표'!$J$20=표메인[[#This Row],[타격감
시각적 효과]],1,0)),1,0)</f>
        <v>0</v>
      </c>
      <c r="Q120" s="34">
        <f>IF(AND(IF('차트 정리 표'!$L$19 = 표메인[[#This Row],[연령대]], 1, 0),IF('차트 정리 표'!$J$21=표메인[[#This Row],[타격감
시각적 효과]],1,0)),1,0)</f>
        <v>0</v>
      </c>
      <c r="R120" s="34">
        <f>IF(AND(IF('차트 정리 표'!$L$19 = 표메인[[#This Row],[연령대]], 1, 0),IF('차트 정리 표'!$J$22=표메인[[#This Row],[타격감
시각적 효과]],1,0)),1,0)</f>
        <v>0</v>
      </c>
      <c r="S120" s="34">
        <f>IF(AND(IF('차트 정리 표'!$L$19 = 표메인[[#This Row],[연령대]], 1, 0),IF('차트 정리 표'!$J$23=표메인[[#This Row],[타격감
시각적 효과]],1,0)),1,0)</f>
        <v>0</v>
      </c>
      <c r="T120" s="34">
        <f>IF(AND(IF('차트 정리 표'!$L$25 = 표메인[[#This Row],[연령대]], 1, 0),IF('차트 정리 표'!$J$26=표메인[게임몰입도
청각적 효과],1,0)),1,0)</f>
        <v>0</v>
      </c>
      <c r="U120" s="34">
        <f>IF(AND(IF('차트 정리 표'!$L$25 = 표메인[[#This Row],[연령대]], 1, 0),IF('차트 정리 표'!$J$27=표메인[게임몰입도
청각적 효과],1,0)),1,0)</f>
        <v>0</v>
      </c>
      <c r="V120" s="34">
        <f>IF(AND(IF('차트 정리 표'!$L$25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표'!$L$2 = 표메인[[#This Row],[연령대]], 1, 0),IF(COUNT(표장르정리[[#This Row],[RPG]]),1,0)), 1, 0)</f>
        <v>0</v>
      </c>
      <c r="B121" s="3">
        <f>IF(AND(IF('차트 정리 표'!$L$2 = 표메인[[#This Row],[연령대]], 1, 0),IF(COUNT(표장르정리[[#This Row],[AOS]]),1,0)),1,0)</f>
        <v>0</v>
      </c>
      <c r="C121" s="3">
        <f>IF(AND(IF('차트 정리 표'!$L$2 = 표메인[[#This Row],[연령대]], 1, 0),IF(COUNT(표장르정리[[#This Row],[FPS]]),1,0)),1,0)</f>
        <v>0</v>
      </c>
      <c r="D121" s="3">
        <f>IF(AND(IF('차트 정리 표'!$L$2 = 표메인[[#This Row],[연령대]], 1, 0),IF(COUNT(표장르정리[[#This Row],[CCG]]),1,0)),1,0)</f>
        <v>0</v>
      </c>
      <c r="E121" s="3">
        <f>IF(AND(IF('차트 정리 표'!$L$2 = 표메인[[#This Row],[연령대]], 1, 0),IF(COUNT(표장르정리[[#This Row],[Roguelike]]),1,0)),1,0)</f>
        <v>0</v>
      </c>
      <c r="F121" s="3">
        <f>IF(AND(IF('차트 정리 표'!$L$2 = 표메인[[#This Row],[연령대]], 1, 0),IF(COUNT(표장르정리[[#This Row],[Soulslike]]),1,0)),1,0)</f>
        <v>0</v>
      </c>
      <c r="G121" s="3">
        <f>IF(AND(IF('차트 정리 표'!$L$2 = 표메인[[#This Row],[연령대]], 1, 0),IF(COUNT(표장르정리[[#This Row],[Rhythm]]),1,0)),1,0)</f>
        <v>0</v>
      </c>
      <c r="H121" s="3">
        <f>IF(AND(IF('차트 정리 표'!$L$2 = 표메인[[#This Row],[연령대]], 1, 0),IF(COUNT(표장르정리[[#This Row],[Racing]]),1,0)),1,0)</f>
        <v>0</v>
      </c>
      <c r="I121" s="3">
        <f>IF(AND(IF('차트 정리 표'!$L$2 = 표메인[[#This Row],[연령대]], 1, 0),IF(COUNT(표장르정리[[#This Row],[Sport]]),1,0)),1,0)</f>
        <v>0</v>
      </c>
      <c r="J121" s="3">
        <f>IF(AND(IF('차트 정리 표'!$L$2 = 표메인[[#This Row],[연령대]], 1, 0),IF(COUNT(표장르정리[[#This Row],[Stealth]]),1,0)),1,0)</f>
        <v>0</v>
      </c>
      <c r="K121" s="3">
        <f>IF(AND(IF('차트 정리 표'!$L$2 = 표메인[[#This Row],[연령대]], 1, 0),IF(COUNT(표장르정리[[#This Row],[Strategy]]),1,0)),1,0)</f>
        <v>0</v>
      </c>
      <c r="L121" s="3">
        <f>IF(AND(IF('차트 정리 표'!$L$2 = 표메인[[#This Row],[연령대]], 1, 0),IF(COUNT(표장르정리[[#This Row],[Puzzle]]),1,0)),1,0)</f>
        <v>0</v>
      </c>
      <c r="M121" s="3">
        <f>IF(AND(IF('차트 정리 표'!$L$2 = 표메인[[#This Row],[연령대]], 1, 0),IF(COUNT(표장르정리[[#This Row],[Board]]),1,0)),1,0)</f>
        <v>0</v>
      </c>
      <c r="N121" s="3">
        <f>IF(AND(IF('차트 정리 표'!$L$2 = 표메인[[#This Row],[연령대]], 1, 0),IF(COUNT(표장르정리[[#This Row],[Arcade]]),1,0)),1,0)</f>
        <v>0</v>
      </c>
      <c r="O121" s="3">
        <f>IF(AND(IF('차트 정리 표'!$L$2 = 표메인[[#This Row],[연령대]], 1, 0),IF(COUNT(표장르정리[[#This Row],[Simulation]]),1,0)),1,0)</f>
        <v>0</v>
      </c>
      <c r="P121" s="34">
        <f>IF(AND(IF('차트 정리 표'!$L$19 = 표메인[[#This Row],[연령대]], 1, 0),IF('차트 정리 표'!$J$20=표메인[[#This Row],[타격감
시각적 효과]],1,0)),1,0)</f>
        <v>0</v>
      </c>
      <c r="Q121" s="34">
        <f>IF(AND(IF('차트 정리 표'!$L$19 = 표메인[[#This Row],[연령대]], 1, 0),IF('차트 정리 표'!$J$21=표메인[[#This Row],[타격감
시각적 효과]],1,0)),1,0)</f>
        <v>0</v>
      </c>
      <c r="R121" s="34">
        <f>IF(AND(IF('차트 정리 표'!$L$19 = 표메인[[#This Row],[연령대]], 1, 0),IF('차트 정리 표'!$J$22=표메인[[#This Row],[타격감
시각적 효과]],1,0)),1,0)</f>
        <v>0</v>
      </c>
      <c r="S121" s="34">
        <f>IF(AND(IF('차트 정리 표'!$L$19 = 표메인[[#This Row],[연령대]], 1, 0),IF('차트 정리 표'!$J$23=표메인[[#This Row],[타격감
시각적 효과]],1,0)),1,0)</f>
        <v>0</v>
      </c>
      <c r="T121" s="34">
        <f>IF(AND(IF('차트 정리 표'!$L$25 = 표메인[[#This Row],[연령대]], 1, 0),IF('차트 정리 표'!$J$26=표메인[게임몰입도
청각적 효과],1,0)),1,0)</f>
        <v>0</v>
      </c>
      <c r="U121" s="34">
        <f>IF(AND(IF('차트 정리 표'!$L$25 = 표메인[[#This Row],[연령대]], 1, 0),IF('차트 정리 표'!$J$27=표메인[게임몰입도
청각적 효과],1,0)),1,0)</f>
        <v>0</v>
      </c>
      <c r="V121" s="34">
        <f>IF(AND(IF('차트 정리 표'!$L$25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표'!$L$2 = 표메인[[#This Row],[연령대]], 1, 0),IF(COUNT(표장르정리[[#This Row],[RPG]]),1,0)), 1, 0)</f>
        <v>0</v>
      </c>
      <c r="B122" s="3">
        <f>IF(AND(IF('차트 정리 표'!$L$2 = 표메인[[#This Row],[연령대]], 1, 0),IF(COUNT(표장르정리[[#This Row],[AOS]]),1,0)),1,0)</f>
        <v>0</v>
      </c>
      <c r="C122" s="3">
        <f>IF(AND(IF('차트 정리 표'!$L$2 = 표메인[[#This Row],[연령대]], 1, 0),IF(COUNT(표장르정리[[#This Row],[FPS]]),1,0)),1,0)</f>
        <v>0</v>
      </c>
      <c r="D122" s="3">
        <f>IF(AND(IF('차트 정리 표'!$L$2 = 표메인[[#This Row],[연령대]], 1, 0),IF(COUNT(표장르정리[[#This Row],[CCG]]),1,0)),1,0)</f>
        <v>0</v>
      </c>
      <c r="E122" s="3">
        <f>IF(AND(IF('차트 정리 표'!$L$2 = 표메인[[#This Row],[연령대]], 1, 0),IF(COUNT(표장르정리[[#This Row],[Roguelike]]),1,0)),1,0)</f>
        <v>0</v>
      </c>
      <c r="F122" s="3">
        <f>IF(AND(IF('차트 정리 표'!$L$2 = 표메인[[#This Row],[연령대]], 1, 0),IF(COUNT(표장르정리[[#This Row],[Soulslike]]),1,0)),1,0)</f>
        <v>0</v>
      </c>
      <c r="G122" s="3">
        <f>IF(AND(IF('차트 정리 표'!$L$2 = 표메인[[#This Row],[연령대]], 1, 0),IF(COUNT(표장르정리[[#This Row],[Rhythm]]),1,0)),1,0)</f>
        <v>0</v>
      </c>
      <c r="H122" s="3">
        <f>IF(AND(IF('차트 정리 표'!$L$2 = 표메인[[#This Row],[연령대]], 1, 0),IF(COUNT(표장르정리[[#This Row],[Racing]]),1,0)),1,0)</f>
        <v>0</v>
      </c>
      <c r="I122" s="3">
        <f>IF(AND(IF('차트 정리 표'!$L$2 = 표메인[[#This Row],[연령대]], 1, 0),IF(COUNT(표장르정리[[#This Row],[Sport]]),1,0)),1,0)</f>
        <v>0</v>
      </c>
      <c r="J122" s="3">
        <f>IF(AND(IF('차트 정리 표'!$L$2 = 표메인[[#This Row],[연령대]], 1, 0),IF(COUNT(표장르정리[[#This Row],[Stealth]]),1,0)),1,0)</f>
        <v>0</v>
      </c>
      <c r="K122" s="3">
        <f>IF(AND(IF('차트 정리 표'!$L$2 = 표메인[[#This Row],[연령대]], 1, 0),IF(COUNT(표장르정리[[#This Row],[Strategy]]),1,0)),1,0)</f>
        <v>0</v>
      </c>
      <c r="L122" s="3">
        <f>IF(AND(IF('차트 정리 표'!$L$2 = 표메인[[#This Row],[연령대]], 1, 0),IF(COUNT(표장르정리[[#This Row],[Puzzle]]),1,0)),1,0)</f>
        <v>0</v>
      </c>
      <c r="M122" s="3">
        <f>IF(AND(IF('차트 정리 표'!$L$2 = 표메인[[#This Row],[연령대]], 1, 0),IF(COUNT(표장르정리[[#This Row],[Board]]),1,0)),1,0)</f>
        <v>0</v>
      </c>
      <c r="N122" s="3">
        <f>IF(AND(IF('차트 정리 표'!$L$2 = 표메인[[#This Row],[연령대]], 1, 0),IF(COUNT(표장르정리[[#This Row],[Arcade]]),1,0)),1,0)</f>
        <v>0</v>
      </c>
      <c r="O122" s="3">
        <f>IF(AND(IF('차트 정리 표'!$L$2 = 표메인[[#This Row],[연령대]], 1, 0),IF(COUNT(표장르정리[[#This Row],[Simulation]]),1,0)),1,0)</f>
        <v>0</v>
      </c>
      <c r="P122" s="34">
        <f>IF(AND(IF('차트 정리 표'!$L$19 = 표메인[[#This Row],[연령대]], 1, 0),IF('차트 정리 표'!$J$20=표메인[[#This Row],[타격감
시각적 효과]],1,0)),1,0)</f>
        <v>0</v>
      </c>
      <c r="Q122" s="34">
        <f>IF(AND(IF('차트 정리 표'!$L$19 = 표메인[[#This Row],[연령대]], 1, 0),IF('차트 정리 표'!$J$21=표메인[[#This Row],[타격감
시각적 효과]],1,0)),1,0)</f>
        <v>0</v>
      </c>
      <c r="R122" s="34">
        <f>IF(AND(IF('차트 정리 표'!$L$19 = 표메인[[#This Row],[연령대]], 1, 0),IF('차트 정리 표'!$J$22=표메인[[#This Row],[타격감
시각적 효과]],1,0)),1,0)</f>
        <v>0</v>
      </c>
      <c r="S122" s="34">
        <f>IF(AND(IF('차트 정리 표'!$L$19 = 표메인[[#This Row],[연령대]], 1, 0),IF('차트 정리 표'!$J$23=표메인[[#This Row],[타격감
시각적 효과]],1,0)),1,0)</f>
        <v>0</v>
      </c>
      <c r="T122" s="34">
        <f>IF(AND(IF('차트 정리 표'!$L$25 = 표메인[[#This Row],[연령대]], 1, 0),IF('차트 정리 표'!$J$26=표메인[게임몰입도
청각적 효과],1,0)),1,0)</f>
        <v>0</v>
      </c>
      <c r="U122" s="34">
        <f>IF(AND(IF('차트 정리 표'!$L$25 = 표메인[[#This Row],[연령대]], 1, 0),IF('차트 정리 표'!$J$27=표메인[게임몰입도
청각적 효과],1,0)),1,0)</f>
        <v>0</v>
      </c>
      <c r="V122" s="34">
        <f>IF(AND(IF('차트 정리 표'!$L$25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표'!$L$2 = 표메인[[#This Row],[연령대]], 1, 0),IF(COUNT(표장르정리[[#This Row],[RPG]]),1,0)), 1, 0)</f>
        <v>0</v>
      </c>
      <c r="B123" s="3">
        <f>IF(AND(IF('차트 정리 표'!$L$2 = 표메인[[#This Row],[연령대]], 1, 0),IF(COUNT(표장르정리[[#This Row],[AOS]]),1,0)),1,0)</f>
        <v>0</v>
      </c>
      <c r="C123" s="3">
        <f>IF(AND(IF('차트 정리 표'!$L$2 = 표메인[[#This Row],[연령대]], 1, 0),IF(COUNT(표장르정리[[#This Row],[FPS]]),1,0)),1,0)</f>
        <v>0</v>
      </c>
      <c r="D123" s="3">
        <f>IF(AND(IF('차트 정리 표'!$L$2 = 표메인[[#This Row],[연령대]], 1, 0),IF(COUNT(표장르정리[[#This Row],[CCG]]),1,0)),1,0)</f>
        <v>0</v>
      </c>
      <c r="E123" s="3">
        <f>IF(AND(IF('차트 정리 표'!$L$2 = 표메인[[#This Row],[연령대]], 1, 0),IF(COUNT(표장르정리[[#This Row],[Roguelike]]),1,0)),1,0)</f>
        <v>0</v>
      </c>
      <c r="F123" s="3">
        <f>IF(AND(IF('차트 정리 표'!$L$2 = 표메인[[#This Row],[연령대]], 1, 0),IF(COUNT(표장르정리[[#This Row],[Soulslike]]),1,0)),1,0)</f>
        <v>0</v>
      </c>
      <c r="G123" s="3">
        <f>IF(AND(IF('차트 정리 표'!$L$2 = 표메인[[#This Row],[연령대]], 1, 0),IF(COUNT(표장르정리[[#This Row],[Rhythm]]),1,0)),1,0)</f>
        <v>0</v>
      </c>
      <c r="H123" s="3">
        <f>IF(AND(IF('차트 정리 표'!$L$2 = 표메인[[#This Row],[연령대]], 1, 0),IF(COUNT(표장르정리[[#This Row],[Racing]]),1,0)),1,0)</f>
        <v>0</v>
      </c>
      <c r="I123" s="3">
        <f>IF(AND(IF('차트 정리 표'!$L$2 = 표메인[[#This Row],[연령대]], 1, 0),IF(COUNT(표장르정리[[#This Row],[Sport]]),1,0)),1,0)</f>
        <v>0</v>
      </c>
      <c r="J123" s="3">
        <f>IF(AND(IF('차트 정리 표'!$L$2 = 표메인[[#This Row],[연령대]], 1, 0),IF(COUNT(표장르정리[[#This Row],[Stealth]]),1,0)),1,0)</f>
        <v>0</v>
      </c>
      <c r="K123" s="3">
        <f>IF(AND(IF('차트 정리 표'!$L$2 = 표메인[[#This Row],[연령대]], 1, 0),IF(COUNT(표장르정리[[#This Row],[Strategy]]),1,0)),1,0)</f>
        <v>0</v>
      </c>
      <c r="L123" s="3">
        <f>IF(AND(IF('차트 정리 표'!$L$2 = 표메인[[#This Row],[연령대]], 1, 0),IF(COUNT(표장르정리[[#This Row],[Puzzle]]),1,0)),1,0)</f>
        <v>0</v>
      </c>
      <c r="M123" s="3">
        <f>IF(AND(IF('차트 정리 표'!$L$2 = 표메인[[#This Row],[연령대]], 1, 0),IF(COUNT(표장르정리[[#This Row],[Board]]),1,0)),1,0)</f>
        <v>0</v>
      </c>
      <c r="N123" s="3">
        <f>IF(AND(IF('차트 정리 표'!$L$2 = 표메인[[#This Row],[연령대]], 1, 0),IF(COUNT(표장르정리[[#This Row],[Arcade]]),1,0)),1,0)</f>
        <v>0</v>
      </c>
      <c r="O123" s="3">
        <f>IF(AND(IF('차트 정리 표'!$L$2 = 표메인[[#This Row],[연령대]], 1, 0),IF(COUNT(표장르정리[[#This Row],[Simulation]]),1,0)),1,0)</f>
        <v>0</v>
      </c>
      <c r="P123" s="34">
        <f>IF(AND(IF('차트 정리 표'!$L$19 = 표메인[[#This Row],[연령대]], 1, 0),IF('차트 정리 표'!$J$20=표메인[[#This Row],[타격감
시각적 효과]],1,0)),1,0)</f>
        <v>0</v>
      </c>
      <c r="Q123" s="34">
        <f>IF(AND(IF('차트 정리 표'!$L$19 = 표메인[[#This Row],[연령대]], 1, 0),IF('차트 정리 표'!$J$21=표메인[[#This Row],[타격감
시각적 효과]],1,0)),1,0)</f>
        <v>0</v>
      </c>
      <c r="R123" s="34">
        <f>IF(AND(IF('차트 정리 표'!$L$19 = 표메인[[#This Row],[연령대]], 1, 0),IF('차트 정리 표'!$J$22=표메인[[#This Row],[타격감
시각적 효과]],1,0)),1,0)</f>
        <v>0</v>
      </c>
      <c r="S123" s="34">
        <f>IF(AND(IF('차트 정리 표'!$L$19 = 표메인[[#This Row],[연령대]], 1, 0),IF('차트 정리 표'!$J$23=표메인[[#This Row],[타격감
시각적 효과]],1,0)),1,0)</f>
        <v>0</v>
      </c>
      <c r="T123" s="34">
        <f>IF(AND(IF('차트 정리 표'!$L$25 = 표메인[[#This Row],[연령대]], 1, 0),IF('차트 정리 표'!$J$26=표메인[게임몰입도
청각적 효과],1,0)),1,0)</f>
        <v>0</v>
      </c>
      <c r="U123" s="34">
        <f>IF(AND(IF('차트 정리 표'!$L$25 = 표메인[[#This Row],[연령대]], 1, 0),IF('차트 정리 표'!$J$27=표메인[게임몰입도
청각적 효과],1,0)),1,0)</f>
        <v>0</v>
      </c>
      <c r="V123" s="34">
        <f>IF(AND(IF('차트 정리 표'!$L$25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표'!$L$2 = 표메인[[#This Row],[연령대]], 1, 0),IF(COUNT(표장르정리[[#This Row],[RPG]]),1,0)), 1, 0)</f>
        <v>0</v>
      </c>
      <c r="B124" s="3">
        <f>IF(AND(IF('차트 정리 표'!$L$2 = 표메인[[#This Row],[연령대]], 1, 0),IF(COUNT(표장르정리[[#This Row],[AOS]]),1,0)),1,0)</f>
        <v>0</v>
      </c>
      <c r="C124" s="3">
        <f>IF(AND(IF('차트 정리 표'!$L$2 = 표메인[[#This Row],[연령대]], 1, 0),IF(COUNT(표장르정리[[#This Row],[FPS]]),1,0)),1,0)</f>
        <v>0</v>
      </c>
      <c r="D124" s="3">
        <f>IF(AND(IF('차트 정리 표'!$L$2 = 표메인[[#This Row],[연령대]], 1, 0),IF(COUNT(표장르정리[[#This Row],[CCG]]),1,0)),1,0)</f>
        <v>0</v>
      </c>
      <c r="E124" s="3">
        <f>IF(AND(IF('차트 정리 표'!$L$2 = 표메인[[#This Row],[연령대]], 1, 0),IF(COUNT(표장르정리[[#This Row],[Roguelike]]),1,0)),1,0)</f>
        <v>0</v>
      </c>
      <c r="F124" s="3">
        <f>IF(AND(IF('차트 정리 표'!$L$2 = 표메인[[#This Row],[연령대]], 1, 0),IF(COUNT(표장르정리[[#This Row],[Soulslike]]),1,0)),1,0)</f>
        <v>0</v>
      </c>
      <c r="G124" s="3">
        <f>IF(AND(IF('차트 정리 표'!$L$2 = 표메인[[#This Row],[연령대]], 1, 0),IF(COUNT(표장르정리[[#This Row],[Rhythm]]),1,0)),1,0)</f>
        <v>0</v>
      </c>
      <c r="H124" s="3">
        <f>IF(AND(IF('차트 정리 표'!$L$2 = 표메인[[#This Row],[연령대]], 1, 0),IF(COUNT(표장르정리[[#This Row],[Racing]]),1,0)),1,0)</f>
        <v>0</v>
      </c>
      <c r="I124" s="3">
        <f>IF(AND(IF('차트 정리 표'!$L$2 = 표메인[[#This Row],[연령대]], 1, 0),IF(COUNT(표장르정리[[#This Row],[Sport]]),1,0)),1,0)</f>
        <v>0</v>
      </c>
      <c r="J124" s="3">
        <f>IF(AND(IF('차트 정리 표'!$L$2 = 표메인[[#This Row],[연령대]], 1, 0),IF(COUNT(표장르정리[[#This Row],[Stealth]]),1,0)),1,0)</f>
        <v>0</v>
      </c>
      <c r="K124" s="3">
        <f>IF(AND(IF('차트 정리 표'!$L$2 = 표메인[[#This Row],[연령대]], 1, 0),IF(COUNT(표장르정리[[#This Row],[Strategy]]),1,0)),1,0)</f>
        <v>0</v>
      </c>
      <c r="L124" s="3">
        <f>IF(AND(IF('차트 정리 표'!$L$2 = 표메인[[#This Row],[연령대]], 1, 0),IF(COUNT(표장르정리[[#This Row],[Puzzle]]),1,0)),1,0)</f>
        <v>0</v>
      </c>
      <c r="M124" s="3">
        <f>IF(AND(IF('차트 정리 표'!$L$2 = 표메인[[#This Row],[연령대]], 1, 0),IF(COUNT(표장르정리[[#This Row],[Board]]),1,0)),1,0)</f>
        <v>0</v>
      </c>
      <c r="N124" s="3">
        <f>IF(AND(IF('차트 정리 표'!$L$2 = 표메인[[#This Row],[연령대]], 1, 0),IF(COUNT(표장르정리[[#This Row],[Arcade]]),1,0)),1,0)</f>
        <v>0</v>
      </c>
      <c r="O124" s="3">
        <f>IF(AND(IF('차트 정리 표'!$L$2 = 표메인[[#This Row],[연령대]], 1, 0),IF(COUNT(표장르정리[[#This Row],[Simulation]]),1,0)),1,0)</f>
        <v>0</v>
      </c>
      <c r="P124" s="34">
        <f>IF(AND(IF('차트 정리 표'!$L$19 = 표메인[[#This Row],[연령대]], 1, 0),IF('차트 정리 표'!$J$20=표메인[[#This Row],[타격감
시각적 효과]],1,0)),1,0)</f>
        <v>0</v>
      </c>
      <c r="Q124" s="34">
        <f>IF(AND(IF('차트 정리 표'!$L$19 = 표메인[[#This Row],[연령대]], 1, 0),IF('차트 정리 표'!$J$21=표메인[[#This Row],[타격감
시각적 효과]],1,0)),1,0)</f>
        <v>0</v>
      </c>
      <c r="R124" s="34">
        <f>IF(AND(IF('차트 정리 표'!$L$19 = 표메인[[#This Row],[연령대]], 1, 0),IF('차트 정리 표'!$J$22=표메인[[#This Row],[타격감
시각적 효과]],1,0)),1,0)</f>
        <v>0</v>
      </c>
      <c r="S124" s="34">
        <f>IF(AND(IF('차트 정리 표'!$L$19 = 표메인[[#This Row],[연령대]], 1, 0),IF('차트 정리 표'!$J$23=표메인[[#This Row],[타격감
시각적 효과]],1,0)),1,0)</f>
        <v>0</v>
      </c>
      <c r="T124" s="34">
        <f>IF(AND(IF('차트 정리 표'!$L$25 = 표메인[[#This Row],[연령대]], 1, 0),IF('차트 정리 표'!$J$26=표메인[게임몰입도
청각적 효과],1,0)),1,0)</f>
        <v>0</v>
      </c>
      <c r="U124" s="34">
        <f>IF(AND(IF('차트 정리 표'!$L$25 = 표메인[[#This Row],[연령대]], 1, 0),IF('차트 정리 표'!$J$27=표메인[게임몰입도
청각적 효과],1,0)),1,0)</f>
        <v>0</v>
      </c>
      <c r="V124" s="34">
        <f>IF(AND(IF('차트 정리 표'!$L$25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표'!$L$2 = 표메인[[#This Row],[연령대]], 1, 0),IF(COUNT(표장르정리[[#This Row],[RPG]]),1,0)), 1, 0)</f>
        <v>0</v>
      </c>
      <c r="B125" s="3">
        <f>IF(AND(IF('차트 정리 표'!$L$2 = 표메인[[#This Row],[연령대]], 1, 0),IF(COUNT(표장르정리[[#This Row],[AOS]]),1,0)),1,0)</f>
        <v>0</v>
      </c>
      <c r="C125" s="3">
        <f>IF(AND(IF('차트 정리 표'!$L$2 = 표메인[[#This Row],[연령대]], 1, 0),IF(COUNT(표장르정리[[#This Row],[FPS]]),1,0)),1,0)</f>
        <v>0</v>
      </c>
      <c r="D125" s="3">
        <f>IF(AND(IF('차트 정리 표'!$L$2 = 표메인[[#This Row],[연령대]], 1, 0),IF(COUNT(표장르정리[[#This Row],[CCG]]),1,0)),1,0)</f>
        <v>0</v>
      </c>
      <c r="E125" s="3">
        <f>IF(AND(IF('차트 정리 표'!$L$2 = 표메인[[#This Row],[연령대]], 1, 0),IF(COUNT(표장르정리[[#This Row],[Roguelike]]),1,0)),1,0)</f>
        <v>0</v>
      </c>
      <c r="F125" s="3">
        <f>IF(AND(IF('차트 정리 표'!$L$2 = 표메인[[#This Row],[연령대]], 1, 0),IF(COUNT(표장르정리[[#This Row],[Soulslike]]),1,0)),1,0)</f>
        <v>0</v>
      </c>
      <c r="G125" s="3">
        <f>IF(AND(IF('차트 정리 표'!$L$2 = 표메인[[#This Row],[연령대]], 1, 0),IF(COUNT(표장르정리[[#This Row],[Rhythm]]),1,0)),1,0)</f>
        <v>0</v>
      </c>
      <c r="H125" s="3">
        <f>IF(AND(IF('차트 정리 표'!$L$2 = 표메인[[#This Row],[연령대]], 1, 0),IF(COUNT(표장르정리[[#This Row],[Racing]]),1,0)),1,0)</f>
        <v>0</v>
      </c>
      <c r="I125" s="3">
        <f>IF(AND(IF('차트 정리 표'!$L$2 = 표메인[[#This Row],[연령대]], 1, 0),IF(COUNT(표장르정리[[#This Row],[Sport]]),1,0)),1,0)</f>
        <v>0</v>
      </c>
      <c r="J125" s="3">
        <f>IF(AND(IF('차트 정리 표'!$L$2 = 표메인[[#This Row],[연령대]], 1, 0),IF(COUNT(표장르정리[[#This Row],[Stealth]]),1,0)),1,0)</f>
        <v>0</v>
      </c>
      <c r="K125" s="3">
        <f>IF(AND(IF('차트 정리 표'!$L$2 = 표메인[[#This Row],[연령대]], 1, 0),IF(COUNT(표장르정리[[#This Row],[Strategy]]),1,0)),1,0)</f>
        <v>0</v>
      </c>
      <c r="L125" s="3">
        <f>IF(AND(IF('차트 정리 표'!$L$2 = 표메인[[#This Row],[연령대]], 1, 0),IF(COUNT(표장르정리[[#This Row],[Puzzle]]),1,0)),1,0)</f>
        <v>0</v>
      </c>
      <c r="M125" s="3">
        <f>IF(AND(IF('차트 정리 표'!$L$2 = 표메인[[#This Row],[연령대]], 1, 0),IF(COUNT(표장르정리[[#This Row],[Board]]),1,0)),1,0)</f>
        <v>0</v>
      </c>
      <c r="N125" s="3">
        <f>IF(AND(IF('차트 정리 표'!$L$2 = 표메인[[#This Row],[연령대]], 1, 0),IF(COUNT(표장르정리[[#This Row],[Arcade]]),1,0)),1,0)</f>
        <v>0</v>
      </c>
      <c r="O125" s="3">
        <f>IF(AND(IF('차트 정리 표'!$L$2 = 표메인[[#This Row],[연령대]], 1, 0),IF(COUNT(표장르정리[[#This Row],[Simulation]]),1,0)),1,0)</f>
        <v>0</v>
      </c>
      <c r="P125" s="34">
        <f>IF(AND(IF('차트 정리 표'!$L$19 = 표메인[[#This Row],[연령대]], 1, 0),IF('차트 정리 표'!$J$20=표메인[[#This Row],[타격감
시각적 효과]],1,0)),1,0)</f>
        <v>0</v>
      </c>
      <c r="Q125" s="34">
        <f>IF(AND(IF('차트 정리 표'!$L$19 = 표메인[[#This Row],[연령대]], 1, 0),IF('차트 정리 표'!$J$21=표메인[[#This Row],[타격감
시각적 효과]],1,0)),1,0)</f>
        <v>0</v>
      </c>
      <c r="R125" s="34">
        <f>IF(AND(IF('차트 정리 표'!$L$19 = 표메인[[#This Row],[연령대]], 1, 0),IF('차트 정리 표'!$J$22=표메인[[#This Row],[타격감
시각적 효과]],1,0)),1,0)</f>
        <v>0</v>
      </c>
      <c r="S125" s="34">
        <f>IF(AND(IF('차트 정리 표'!$L$19 = 표메인[[#This Row],[연령대]], 1, 0),IF('차트 정리 표'!$J$23=표메인[[#This Row],[타격감
시각적 효과]],1,0)),1,0)</f>
        <v>0</v>
      </c>
      <c r="T125" s="34">
        <f>IF(AND(IF('차트 정리 표'!$L$25 = 표메인[[#This Row],[연령대]], 1, 0),IF('차트 정리 표'!$J$26=표메인[게임몰입도
청각적 효과],1,0)),1,0)</f>
        <v>0</v>
      </c>
      <c r="U125" s="34">
        <f>IF(AND(IF('차트 정리 표'!$L$25 = 표메인[[#This Row],[연령대]], 1, 0),IF('차트 정리 표'!$J$27=표메인[게임몰입도
청각적 효과],1,0)),1,0)</f>
        <v>0</v>
      </c>
      <c r="V125" s="34">
        <f>IF(AND(IF('차트 정리 표'!$L$25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표'!$L$2 = 표메인[[#This Row],[연령대]], 1, 0),IF(COUNT(표장르정리[[#This Row],[RPG]]),1,0)), 1, 0)</f>
        <v>0</v>
      </c>
      <c r="B126" s="3">
        <f>IF(AND(IF('차트 정리 표'!$L$2 = 표메인[[#This Row],[연령대]], 1, 0),IF(COUNT(표장르정리[[#This Row],[AOS]]),1,0)),1,0)</f>
        <v>0</v>
      </c>
      <c r="C126" s="3">
        <f>IF(AND(IF('차트 정리 표'!$L$2 = 표메인[[#This Row],[연령대]], 1, 0),IF(COUNT(표장르정리[[#This Row],[FPS]]),1,0)),1,0)</f>
        <v>0</v>
      </c>
      <c r="D126" s="3">
        <f>IF(AND(IF('차트 정리 표'!$L$2 = 표메인[[#This Row],[연령대]], 1, 0),IF(COUNT(표장르정리[[#This Row],[CCG]]),1,0)),1,0)</f>
        <v>0</v>
      </c>
      <c r="E126" s="3">
        <f>IF(AND(IF('차트 정리 표'!$L$2 = 표메인[[#This Row],[연령대]], 1, 0),IF(COUNT(표장르정리[[#This Row],[Roguelike]]),1,0)),1,0)</f>
        <v>0</v>
      </c>
      <c r="F126" s="3">
        <f>IF(AND(IF('차트 정리 표'!$L$2 = 표메인[[#This Row],[연령대]], 1, 0),IF(COUNT(표장르정리[[#This Row],[Soulslike]]),1,0)),1,0)</f>
        <v>0</v>
      </c>
      <c r="G126" s="3">
        <f>IF(AND(IF('차트 정리 표'!$L$2 = 표메인[[#This Row],[연령대]], 1, 0),IF(COUNT(표장르정리[[#This Row],[Rhythm]]),1,0)),1,0)</f>
        <v>0</v>
      </c>
      <c r="H126" s="3">
        <f>IF(AND(IF('차트 정리 표'!$L$2 = 표메인[[#This Row],[연령대]], 1, 0),IF(COUNT(표장르정리[[#This Row],[Racing]]),1,0)),1,0)</f>
        <v>0</v>
      </c>
      <c r="I126" s="3">
        <f>IF(AND(IF('차트 정리 표'!$L$2 = 표메인[[#This Row],[연령대]], 1, 0),IF(COUNT(표장르정리[[#This Row],[Sport]]),1,0)),1,0)</f>
        <v>0</v>
      </c>
      <c r="J126" s="3">
        <f>IF(AND(IF('차트 정리 표'!$L$2 = 표메인[[#This Row],[연령대]], 1, 0),IF(COUNT(표장르정리[[#This Row],[Stealth]]),1,0)),1,0)</f>
        <v>0</v>
      </c>
      <c r="K126" s="3">
        <f>IF(AND(IF('차트 정리 표'!$L$2 = 표메인[[#This Row],[연령대]], 1, 0),IF(COUNT(표장르정리[[#This Row],[Strategy]]),1,0)),1,0)</f>
        <v>0</v>
      </c>
      <c r="L126" s="3">
        <f>IF(AND(IF('차트 정리 표'!$L$2 = 표메인[[#This Row],[연령대]], 1, 0),IF(COUNT(표장르정리[[#This Row],[Puzzle]]),1,0)),1,0)</f>
        <v>0</v>
      </c>
      <c r="M126" s="3">
        <f>IF(AND(IF('차트 정리 표'!$L$2 = 표메인[[#This Row],[연령대]], 1, 0),IF(COUNT(표장르정리[[#This Row],[Board]]),1,0)),1,0)</f>
        <v>0</v>
      </c>
      <c r="N126" s="3">
        <f>IF(AND(IF('차트 정리 표'!$L$2 = 표메인[[#This Row],[연령대]], 1, 0),IF(COUNT(표장르정리[[#This Row],[Arcade]]),1,0)),1,0)</f>
        <v>0</v>
      </c>
      <c r="O126" s="3">
        <f>IF(AND(IF('차트 정리 표'!$L$2 = 표메인[[#This Row],[연령대]], 1, 0),IF(COUNT(표장르정리[[#This Row],[Simulation]]),1,0)),1,0)</f>
        <v>0</v>
      </c>
      <c r="P126" s="34">
        <f>IF(AND(IF('차트 정리 표'!$L$19 = 표메인[[#This Row],[연령대]], 1, 0),IF('차트 정리 표'!$J$20=표메인[[#This Row],[타격감
시각적 효과]],1,0)),1,0)</f>
        <v>0</v>
      </c>
      <c r="Q126" s="34">
        <f>IF(AND(IF('차트 정리 표'!$L$19 = 표메인[[#This Row],[연령대]], 1, 0),IF('차트 정리 표'!$J$21=표메인[[#This Row],[타격감
시각적 효과]],1,0)),1,0)</f>
        <v>0</v>
      </c>
      <c r="R126" s="34">
        <f>IF(AND(IF('차트 정리 표'!$L$19 = 표메인[[#This Row],[연령대]], 1, 0),IF('차트 정리 표'!$J$22=표메인[[#This Row],[타격감
시각적 효과]],1,0)),1,0)</f>
        <v>0</v>
      </c>
      <c r="S126" s="34">
        <f>IF(AND(IF('차트 정리 표'!$L$19 = 표메인[[#This Row],[연령대]], 1, 0),IF('차트 정리 표'!$J$23=표메인[[#This Row],[타격감
시각적 효과]],1,0)),1,0)</f>
        <v>0</v>
      </c>
      <c r="T126" s="34">
        <f>IF(AND(IF('차트 정리 표'!$L$25 = 표메인[[#This Row],[연령대]], 1, 0),IF('차트 정리 표'!$J$26=표메인[게임몰입도
청각적 효과],1,0)),1,0)</f>
        <v>0</v>
      </c>
      <c r="U126" s="34">
        <f>IF(AND(IF('차트 정리 표'!$L$25 = 표메인[[#This Row],[연령대]], 1, 0),IF('차트 정리 표'!$J$27=표메인[게임몰입도
청각적 효과],1,0)),1,0)</f>
        <v>0</v>
      </c>
      <c r="V126" s="34">
        <f>IF(AND(IF('차트 정리 표'!$L$25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표'!$L$2 = 표메인[[#This Row],[연령대]], 1, 0),IF(COUNT(표장르정리[[#This Row],[RPG]]),1,0)), 1, 0)</f>
        <v>0</v>
      </c>
      <c r="B127" s="3">
        <f>IF(AND(IF('차트 정리 표'!$L$2 = 표메인[[#This Row],[연령대]], 1, 0),IF(COUNT(표장르정리[[#This Row],[AOS]]),1,0)),1,0)</f>
        <v>0</v>
      </c>
      <c r="C127" s="3">
        <f>IF(AND(IF('차트 정리 표'!$L$2 = 표메인[[#This Row],[연령대]], 1, 0),IF(COUNT(표장르정리[[#This Row],[FPS]]),1,0)),1,0)</f>
        <v>0</v>
      </c>
      <c r="D127" s="3">
        <f>IF(AND(IF('차트 정리 표'!$L$2 = 표메인[[#This Row],[연령대]], 1, 0),IF(COUNT(표장르정리[[#This Row],[CCG]]),1,0)),1,0)</f>
        <v>0</v>
      </c>
      <c r="E127" s="3">
        <f>IF(AND(IF('차트 정리 표'!$L$2 = 표메인[[#This Row],[연령대]], 1, 0),IF(COUNT(표장르정리[[#This Row],[Roguelike]]),1,0)),1,0)</f>
        <v>0</v>
      </c>
      <c r="F127" s="3">
        <f>IF(AND(IF('차트 정리 표'!$L$2 = 표메인[[#This Row],[연령대]], 1, 0),IF(COUNT(표장르정리[[#This Row],[Soulslike]]),1,0)),1,0)</f>
        <v>0</v>
      </c>
      <c r="G127" s="3">
        <f>IF(AND(IF('차트 정리 표'!$L$2 = 표메인[[#This Row],[연령대]], 1, 0),IF(COUNT(표장르정리[[#This Row],[Rhythm]]),1,0)),1,0)</f>
        <v>0</v>
      </c>
      <c r="H127" s="3">
        <f>IF(AND(IF('차트 정리 표'!$L$2 = 표메인[[#This Row],[연령대]], 1, 0),IF(COUNT(표장르정리[[#This Row],[Racing]]),1,0)),1,0)</f>
        <v>0</v>
      </c>
      <c r="I127" s="3">
        <f>IF(AND(IF('차트 정리 표'!$L$2 = 표메인[[#This Row],[연령대]], 1, 0),IF(COUNT(표장르정리[[#This Row],[Sport]]),1,0)),1,0)</f>
        <v>0</v>
      </c>
      <c r="J127" s="3">
        <f>IF(AND(IF('차트 정리 표'!$L$2 = 표메인[[#This Row],[연령대]], 1, 0),IF(COUNT(표장르정리[[#This Row],[Stealth]]),1,0)),1,0)</f>
        <v>0</v>
      </c>
      <c r="K127" s="3">
        <f>IF(AND(IF('차트 정리 표'!$L$2 = 표메인[[#This Row],[연령대]], 1, 0),IF(COUNT(표장르정리[[#This Row],[Strategy]]),1,0)),1,0)</f>
        <v>0</v>
      </c>
      <c r="L127" s="3">
        <f>IF(AND(IF('차트 정리 표'!$L$2 = 표메인[[#This Row],[연령대]], 1, 0),IF(COUNT(표장르정리[[#This Row],[Puzzle]]),1,0)),1,0)</f>
        <v>0</v>
      </c>
      <c r="M127" s="3">
        <f>IF(AND(IF('차트 정리 표'!$L$2 = 표메인[[#This Row],[연령대]], 1, 0),IF(COUNT(표장르정리[[#This Row],[Board]]),1,0)),1,0)</f>
        <v>0</v>
      </c>
      <c r="N127" s="3">
        <f>IF(AND(IF('차트 정리 표'!$L$2 = 표메인[[#This Row],[연령대]], 1, 0),IF(COUNT(표장르정리[[#This Row],[Arcade]]),1,0)),1,0)</f>
        <v>0</v>
      </c>
      <c r="O127" s="3">
        <f>IF(AND(IF('차트 정리 표'!$L$2 = 표메인[[#This Row],[연령대]], 1, 0),IF(COUNT(표장르정리[[#This Row],[Simulation]]),1,0)),1,0)</f>
        <v>0</v>
      </c>
      <c r="P127" s="34">
        <f>IF(AND(IF('차트 정리 표'!$L$19 = 표메인[[#This Row],[연령대]], 1, 0),IF('차트 정리 표'!$J$20=표메인[[#This Row],[타격감
시각적 효과]],1,0)),1,0)</f>
        <v>0</v>
      </c>
      <c r="Q127" s="34">
        <f>IF(AND(IF('차트 정리 표'!$L$19 = 표메인[[#This Row],[연령대]], 1, 0),IF('차트 정리 표'!$J$21=표메인[[#This Row],[타격감
시각적 효과]],1,0)),1,0)</f>
        <v>0</v>
      </c>
      <c r="R127" s="34">
        <f>IF(AND(IF('차트 정리 표'!$L$19 = 표메인[[#This Row],[연령대]], 1, 0),IF('차트 정리 표'!$J$22=표메인[[#This Row],[타격감
시각적 효과]],1,0)),1,0)</f>
        <v>0</v>
      </c>
      <c r="S127" s="34">
        <f>IF(AND(IF('차트 정리 표'!$L$19 = 표메인[[#This Row],[연령대]], 1, 0),IF('차트 정리 표'!$J$23=표메인[[#This Row],[타격감
시각적 효과]],1,0)),1,0)</f>
        <v>0</v>
      </c>
      <c r="T127" s="34">
        <f>IF(AND(IF('차트 정리 표'!$L$25 = 표메인[[#This Row],[연령대]], 1, 0),IF('차트 정리 표'!$J$26=표메인[게임몰입도
청각적 효과],1,0)),1,0)</f>
        <v>0</v>
      </c>
      <c r="U127" s="34">
        <f>IF(AND(IF('차트 정리 표'!$L$25 = 표메인[[#This Row],[연령대]], 1, 0),IF('차트 정리 표'!$J$27=표메인[게임몰입도
청각적 효과],1,0)),1,0)</f>
        <v>0</v>
      </c>
      <c r="V127" s="34">
        <f>IF(AND(IF('차트 정리 표'!$L$25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표'!$L$2 = 표메인[[#This Row],[연령대]], 1, 0),IF(COUNT(표장르정리[[#This Row],[RPG]]),1,0)), 1, 0)</f>
        <v>0</v>
      </c>
      <c r="B128" s="3">
        <f>IF(AND(IF('차트 정리 표'!$L$2 = 표메인[[#This Row],[연령대]], 1, 0),IF(COUNT(표장르정리[[#This Row],[AOS]]),1,0)),1,0)</f>
        <v>0</v>
      </c>
      <c r="C128" s="3">
        <f>IF(AND(IF('차트 정리 표'!$L$2 = 표메인[[#This Row],[연령대]], 1, 0),IF(COUNT(표장르정리[[#This Row],[FPS]]),1,0)),1,0)</f>
        <v>0</v>
      </c>
      <c r="D128" s="3">
        <f>IF(AND(IF('차트 정리 표'!$L$2 = 표메인[[#This Row],[연령대]], 1, 0),IF(COUNT(표장르정리[[#This Row],[CCG]]),1,0)),1,0)</f>
        <v>0</v>
      </c>
      <c r="E128" s="3">
        <f>IF(AND(IF('차트 정리 표'!$L$2 = 표메인[[#This Row],[연령대]], 1, 0),IF(COUNT(표장르정리[[#This Row],[Roguelike]]),1,0)),1,0)</f>
        <v>0</v>
      </c>
      <c r="F128" s="3">
        <f>IF(AND(IF('차트 정리 표'!$L$2 = 표메인[[#This Row],[연령대]], 1, 0),IF(COUNT(표장르정리[[#This Row],[Soulslike]]),1,0)),1,0)</f>
        <v>0</v>
      </c>
      <c r="G128" s="3">
        <f>IF(AND(IF('차트 정리 표'!$L$2 = 표메인[[#This Row],[연령대]], 1, 0),IF(COUNT(표장르정리[[#This Row],[Rhythm]]),1,0)),1,0)</f>
        <v>0</v>
      </c>
      <c r="H128" s="3">
        <f>IF(AND(IF('차트 정리 표'!$L$2 = 표메인[[#This Row],[연령대]], 1, 0),IF(COUNT(표장르정리[[#This Row],[Racing]]),1,0)),1,0)</f>
        <v>0</v>
      </c>
      <c r="I128" s="3">
        <f>IF(AND(IF('차트 정리 표'!$L$2 = 표메인[[#This Row],[연령대]], 1, 0),IF(COUNT(표장르정리[[#This Row],[Sport]]),1,0)),1,0)</f>
        <v>0</v>
      </c>
      <c r="J128" s="3">
        <f>IF(AND(IF('차트 정리 표'!$L$2 = 표메인[[#This Row],[연령대]], 1, 0),IF(COUNT(표장르정리[[#This Row],[Stealth]]),1,0)),1,0)</f>
        <v>0</v>
      </c>
      <c r="K128" s="3">
        <f>IF(AND(IF('차트 정리 표'!$L$2 = 표메인[[#This Row],[연령대]], 1, 0),IF(COUNT(표장르정리[[#This Row],[Strategy]]),1,0)),1,0)</f>
        <v>0</v>
      </c>
      <c r="L128" s="3">
        <f>IF(AND(IF('차트 정리 표'!$L$2 = 표메인[[#This Row],[연령대]], 1, 0),IF(COUNT(표장르정리[[#This Row],[Puzzle]]),1,0)),1,0)</f>
        <v>0</v>
      </c>
      <c r="M128" s="3">
        <f>IF(AND(IF('차트 정리 표'!$L$2 = 표메인[[#This Row],[연령대]], 1, 0),IF(COUNT(표장르정리[[#This Row],[Board]]),1,0)),1,0)</f>
        <v>0</v>
      </c>
      <c r="N128" s="3">
        <f>IF(AND(IF('차트 정리 표'!$L$2 = 표메인[[#This Row],[연령대]], 1, 0),IF(COUNT(표장르정리[[#This Row],[Arcade]]),1,0)),1,0)</f>
        <v>0</v>
      </c>
      <c r="O128" s="3">
        <f>IF(AND(IF('차트 정리 표'!$L$2 = 표메인[[#This Row],[연령대]], 1, 0),IF(COUNT(표장르정리[[#This Row],[Simulation]]),1,0)),1,0)</f>
        <v>0</v>
      </c>
      <c r="P128" s="34">
        <f>IF(AND(IF('차트 정리 표'!$L$19 = 표메인[[#This Row],[연령대]], 1, 0),IF('차트 정리 표'!$J$20=표메인[[#This Row],[타격감
시각적 효과]],1,0)),1,0)</f>
        <v>0</v>
      </c>
      <c r="Q128" s="34">
        <f>IF(AND(IF('차트 정리 표'!$L$19 = 표메인[[#This Row],[연령대]], 1, 0),IF('차트 정리 표'!$J$21=표메인[[#This Row],[타격감
시각적 효과]],1,0)),1,0)</f>
        <v>0</v>
      </c>
      <c r="R128" s="34">
        <f>IF(AND(IF('차트 정리 표'!$L$19 = 표메인[[#This Row],[연령대]], 1, 0),IF('차트 정리 표'!$J$22=표메인[[#This Row],[타격감
시각적 효과]],1,0)),1,0)</f>
        <v>0</v>
      </c>
      <c r="S128" s="34">
        <f>IF(AND(IF('차트 정리 표'!$L$19 = 표메인[[#This Row],[연령대]], 1, 0),IF('차트 정리 표'!$J$23=표메인[[#This Row],[타격감
시각적 효과]],1,0)),1,0)</f>
        <v>0</v>
      </c>
      <c r="T128" s="34">
        <f>IF(AND(IF('차트 정리 표'!$L$25 = 표메인[[#This Row],[연령대]], 1, 0),IF('차트 정리 표'!$J$26=표메인[게임몰입도
청각적 효과],1,0)),1,0)</f>
        <v>0</v>
      </c>
      <c r="U128" s="34">
        <f>IF(AND(IF('차트 정리 표'!$L$25 = 표메인[[#This Row],[연령대]], 1, 0),IF('차트 정리 표'!$J$27=표메인[게임몰입도
청각적 효과],1,0)),1,0)</f>
        <v>0</v>
      </c>
      <c r="V128" s="34">
        <f>IF(AND(IF('차트 정리 표'!$L$25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표'!$L$2 = 표메인[[#This Row],[연령대]], 1, 0),IF(COUNT(표장르정리[[#This Row],[RPG]]),1,0)), 1, 0)</f>
        <v>0</v>
      </c>
      <c r="B129" s="3">
        <f>IF(AND(IF('차트 정리 표'!$L$2 = 표메인[[#This Row],[연령대]], 1, 0),IF(COUNT(표장르정리[[#This Row],[AOS]]),1,0)),1,0)</f>
        <v>0</v>
      </c>
      <c r="C129" s="3">
        <f>IF(AND(IF('차트 정리 표'!$L$2 = 표메인[[#This Row],[연령대]], 1, 0),IF(COUNT(표장르정리[[#This Row],[FPS]]),1,0)),1,0)</f>
        <v>0</v>
      </c>
      <c r="D129" s="3">
        <f>IF(AND(IF('차트 정리 표'!$L$2 = 표메인[[#This Row],[연령대]], 1, 0),IF(COUNT(표장르정리[[#This Row],[CCG]]),1,0)),1,0)</f>
        <v>0</v>
      </c>
      <c r="E129" s="3">
        <f>IF(AND(IF('차트 정리 표'!$L$2 = 표메인[[#This Row],[연령대]], 1, 0),IF(COUNT(표장르정리[[#This Row],[Roguelike]]),1,0)),1,0)</f>
        <v>0</v>
      </c>
      <c r="F129" s="3">
        <f>IF(AND(IF('차트 정리 표'!$L$2 = 표메인[[#This Row],[연령대]], 1, 0),IF(COUNT(표장르정리[[#This Row],[Soulslike]]),1,0)),1,0)</f>
        <v>0</v>
      </c>
      <c r="G129" s="3">
        <f>IF(AND(IF('차트 정리 표'!$L$2 = 표메인[[#This Row],[연령대]], 1, 0),IF(COUNT(표장르정리[[#This Row],[Rhythm]]),1,0)),1,0)</f>
        <v>0</v>
      </c>
      <c r="H129" s="3">
        <f>IF(AND(IF('차트 정리 표'!$L$2 = 표메인[[#This Row],[연령대]], 1, 0),IF(COUNT(표장르정리[[#This Row],[Racing]]),1,0)),1,0)</f>
        <v>0</v>
      </c>
      <c r="I129" s="3">
        <f>IF(AND(IF('차트 정리 표'!$L$2 = 표메인[[#This Row],[연령대]], 1, 0),IF(COUNT(표장르정리[[#This Row],[Sport]]),1,0)),1,0)</f>
        <v>0</v>
      </c>
      <c r="J129" s="3">
        <f>IF(AND(IF('차트 정리 표'!$L$2 = 표메인[[#This Row],[연령대]], 1, 0),IF(COUNT(표장르정리[[#This Row],[Stealth]]),1,0)),1,0)</f>
        <v>0</v>
      </c>
      <c r="K129" s="3">
        <f>IF(AND(IF('차트 정리 표'!$L$2 = 표메인[[#This Row],[연령대]], 1, 0),IF(COUNT(표장르정리[[#This Row],[Strategy]]),1,0)),1,0)</f>
        <v>0</v>
      </c>
      <c r="L129" s="3">
        <f>IF(AND(IF('차트 정리 표'!$L$2 = 표메인[[#This Row],[연령대]], 1, 0),IF(COUNT(표장르정리[[#This Row],[Puzzle]]),1,0)),1,0)</f>
        <v>0</v>
      </c>
      <c r="M129" s="3">
        <f>IF(AND(IF('차트 정리 표'!$L$2 = 표메인[[#This Row],[연령대]], 1, 0),IF(COUNT(표장르정리[[#This Row],[Board]]),1,0)),1,0)</f>
        <v>0</v>
      </c>
      <c r="N129" s="3">
        <f>IF(AND(IF('차트 정리 표'!$L$2 = 표메인[[#This Row],[연령대]], 1, 0),IF(COUNT(표장르정리[[#This Row],[Arcade]]),1,0)),1,0)</f>
        <v>0</v>
      </c>
      <c r="O129" s="3">
        <f>IF(AND(IF('차트 정리 표'!$L$2 = 표메인[[#This Row],[연령대]], 1, 0),IF(COUNT(표장르정리[[#This Row],[Simulation]]),1,0)),1,0)</f>
        <v>0</v>
      </c>
      <c r="P129" s="34">
        <f>IF(AND(IF('차트 정리 표'!$L$19 = 표메인[[#This Row],[연령대]], 1, 0),IF('차트 정리 표'!$J$20=표메인[[#This Row],[타격감
시각적 효과]],1,0)),1,0)</f>
        <v>0</v>
      </c>
      <c r="Q129" s="34">
        <f>IF(AND(IF('차트 정리 표'!$L$19 = 표메인[[#This Row],[연령대]], 1, 0),IF('차트 정리 표'!$J$21=표메인[[#This Row],[타격감
시각적 효과]],1,0)),1,0)</f>
        <v>0</v>
      </c>
      <c r="R129" s="34">
        <f>IF(AND(IF('차트 정리 표'!$L$19 = 표메인[[#This Row],[연령대]], 1, 0),IF('차트 정리 표'!$J$22=표메인[[#This Row],[타격감
시각적 효과]],1,0)),1,0)</f>
        <v>0</v>
      </c>
      <c r="S129" s="34">
        <f>IF(AND(IF('차트 정리 표'!$L$19 = 표메인[[#This Row],[연령대]], 1, 0),IF('차트 정리 표'!$J$23=표메인[[#This Row],[타격감
시각적 효과]],1,0)),1,0)</f>
        <v>0</v>
      </c>
      <c r="T129" s="34">
        <f>IF(AND(IF('차트 정리 표'!$L$25 = 표메인[[#This Row],[연령대]], 1, 0),IF('차트 정리 표'!$J$26=표메인[게임몰입도
청각적 효과],1,0)),1,0)</f>
        <v>0</v>
      </c>
      <c r="U129" s="34">
        <f>IF(AND(IF('차트 정리 표'!$L$25 = 표메인[[#This Row],[연령대]], 1, 0),IF('차트 정리 표'!$J$27=표메인[게임몰입도
청각적 효과],1,0)),1,0)</f>
        <v>0</v>
      </c>
      <c r="V129" s="34">
        <f>IF(AND(IF('차트 정리 표'!$L$25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표'!$L$2 = 표메인[[#This Row],[연령대]], 1, 0),IF(COUNT(표장르정리[[#This Row],[RPG]]),1,0)), 1, 0)</f>
        <v>0</v>
      </c>
      <c r="B130" s="3">
        <f>IF(AND(IF('차트 정리 표'!$L$2 = 표메인[[#This Row],[연령대]], 1, 0),IF(COUNT(표장르정리[[#This Row],[AOS]]),1,0)),1,0)</f>
        <v>0</v>
      </c>
      <c r="C130" s="3">
        <f>IF(AND(IF('차트 정리 표'!$L$2 = 표메인[[#This Row],[연령대]], 1, 0),IF(COUNT(표장르정리[[#This Row],[FPS]]),1,0)),1,0)</f>
        <v>0</v>
      </c>
      <c r="D130" s="3">
        <f>IF(AND(IF('차트 정리 표'!$L$2 = 표메인[[#This Row],[연령대]], 1, 0),IF(COUNT(표장르정리[[#This Row],[CCG]]),1,0)),1,0)</f>
        <v>0</v>
      </c>
      <c r="E130" s="3">
        <f>IF(AND(IF('차트 정리 표'!$L$2 = 표메인[[#This Row],[연령대]], 1, 0),IF(COUNT(표장르정리[[#This Row],[Roguelike]]),1,0)),1,0)</f>
        <v>0</v>
      </c>
      <c r="F130" s="3">
        <f>IF(AND(IF('차트 정리 표'!$L$2 = 표메인[[#This Row],[연령대]], 1, 0),IF(COUNT(표장르정리[[#This Row],[Soulslike]]),1,0)),1,0)</f>
        <v>0</v>
      </c>
      <c r="G130" s="3">
        <f>IF(AND(IF('차트 정리 표'!$L$2 = 표메인[[#This Row],[연령대]], 1, 0),IF(COUNT(표장르정리[[#This Row],[Rhythm]]),1,0)),1,0)</f>
        <v>0</v>
      </c>
      <c r="H130" s="3">
        <f>IF(AND(IF('차트 정리 표'!$L$2 = 표메인[[#This Row],[연령대]], 1, 0),IF(COUNT(표장르정리[[#This Row],[Racing]]),1,0)),1,0)</f>
        <v>0</v>
      </c>
      <c r="I130" s="3">
        <f>IF(AND(IF('차트 정리 표'!$L$2 = 표메인[[#This Row],[연령대]], 1, 0),IF(COUNT(표장르정리[[#This Row],[Sport]]),1,0)),1,0)</f>
        <v>0</v>
      </c>
      <c r="J130" s="3">
        <f>IF(AND(IF('차트 정리 표'!$L$2 = 표메인[[#This Row],[연령대]], 1, 0),IF(COUNT(표장르정리[[#This Row],[Stealth]]),1,0)),1,0)</f>
        <v>0</v>
      </c>
      <c r="K130" s="3">
        <f>IF(AND(IF('차트 정리 표'!$L$2 = 표메인[[#This Row],[연령대]], 1, 0),IF(COUNT(표장르정리[[#This Row],[Strategy]]),1,0)),1,0)</f>
        <v>0</v>
      </c>
      <c r="L130" s="3">
        <f>IF(AND(IF('차트 정리 표'!$L$2 = 표메인[[#This Row],[연령대]], 1, 0),IF(COUNT(표장르정리[[#This Row],[Puzzle]]),1,0)),1,0)</f>
        <v>0</v>
      </c>
      <c r="M130" s="3">
        <f>IF(AND(IF('차트 정리 표'!$L$2 = 표메인[[#This Row],[연령대]], 1, 0),IF(COUNT(표장르정리[[#This Row],[Board]]),1,0)),1,0)</f>
        <v>0</v>
      </c>
      <c r="N130" s="3">
        <f>IF(AND(IF('차트 정리 표'!$L$2 = 표메인[[#This Row],[연령대]], 1, 0),IF(COUNT(표장르정리[[#This Row],[Arcade]]),1,0)),1,0)</f>
        <v>0</v>
      </c>
      <c r="O130" s="3">
        <f>IF(AND(IF('차트 정리 표'!$L$2 = 표메인[[#This Row],[연령대]], 1, 0),IF(COUNT(표장르정리[[#This Row],[Simulation]]),1,0)),1,0)</f>
        <v>0</v>
      </c>
      <c r="P130" s="34">
        <f>IF(AND(IF('차트 정리 표'!$L$19 = 표메인[[#This Row],[연령대]], 1, 0),IF('차트 정리 표'!$J$20=표메인[[#This Row],[타격감
시각적 효과]],1,0)),1,0)</f>
        <v>0</v>
      </c>
      <c r="Q130" s="34">
        <f>IF(AND(IF('차트 정리 표'!$L$19 = 표메인[[#This Row],[연령대]], 1, 0),IF('차트 정리 표'!$J$21=표메인[[#This Row],[타격감
시각적 효과]],1,0)),1,0)</f>
        <v>0</v>
      </c>
      <c r="R130" s="34">
        <f>IF(AND(IF('차트 정리 표'!$L$19 = 표메인[[#This Row],[연령대]], 1, 0),IF('차트 정리 표'!$J$22=표메인[[#This Row],[타격감
시각적 효과]],1,0)),1,0)</f>
        <v>0</v>
      </c>
      <c r="S130" s="34">
        <f>IF(AND(IF('차트 정리 표'!$L$19 = 표메인[[#This Row],[연령대]], 1, 0),IF('차트 정리 표'!$J$23=표메인[[#This Row],[타격감
시각적 효과]],1,0)),1,0)</f>
        <v>0</v>
      </c>
      <c r="T130" s="34">
        <f>IF(AND(IF('차트 정리 표'!$L$25 = 표메인[[#This Row],[연령대]], 1, 0),IF('차트 정리 표'!$J$26=표메인[게임몰입도
청각적 효과],1,0)),1,0)</f>
        <v>0</v>
      </c>
      <c r="U130" s="34">
        <f>IF(AND(IF('차트 정리 표'!$L$25 = 표메인[[#This Row],[연령대]], 1, 0),IF('차트 정리 표'!$J$27=표메인[게임몰입도
청각적 효과],1,0)),1,0)</f>
        <v>0</v>
      </c>
      <c r="V130" s="34">
        <f>IF(AND(IF('차트 정리 표'!$L$25 = 표메인[[#This Row],[연령대]], 1, 0),IF('차트 정리 표'!$J$28=표메인[게임몰입도
청각적 효과],1,0)),1,0)</f>
        <v>0</v>
      </c>
    </row>
    <row r="131" spans="1:22" x14ac:dyDescent="0.3">
      <c r="A131" s="3">
        <f>IF(AND(IF('차트 정리 표'!$L$2 = 표메인[[#This Row],[연령대]], 1, 0),IF(COUNT(표장르정리[[#This Row],[RPG]]),1,0)), 1, 0)</f>
        <v>0</v>
      </c>
      <c r="B131" s="3">
        <f>IF(AND(IF('차트 정리 표'!$L$2 = 표메인[[#This Row],[연령대]], 1, 0),IF(COUNT(표장르정리[[#This Row],[AOS]]),1,0)),1,0)</f>
        <v>0</v>
      </c>
      <c r="C131" s="3">
        <f>IF(AND(IF('차트 정리 표'!$L$2 = 표메인[[#This Row],[연령대]], 1, 0),IF(COUNT(표장르정리[[#This Row],[FPS]]),1,0)),1,0)</f>
        <v>0</v>
      </c>
      <c r="D131" s="3">
        <f>IF(AND(IF('차트 정리 표'!$L$2 = 표메인[[#This Row],[연령대]], 1, 0),IF(COUNT(표장르정리[[#This Row],[CCG]]),1,0)),1,0)</f>
        <v>0</v>
      </c>
      <c r="E131" s="3">
        <f>IF(AND(IF('차트 정리 표'!$L$2 = 표메인[[#This Row],[연령대]], 1, 0),IF(COUNT(표장르정리[[#This Row],[Roguelike]]),1,0)),1,0)</f>
        <v>0</v>
      </c>
      <c r="F131" s="3">
        <f>IF(AND(IF('차트 정리 표'!$L$2 = 표메인[[#This Row],[연령대]], 1, 0),IF(COUNT(표장르정리[[#This Row],[Soulslike]]),1,0)),1,0)</f>
        <v>0</v>
      </c>
      <c r="G131" s="3">
        <f>IF(AND(IF('차트 정리 표'!$L$2 = 표메인[[#This Row],[연령대]], 1, 0),IF(COUNT(표장르정리[[#This Row],[Rhythm]]),1,0)),1,0)</f>
        <v>0</v>
      </c>
      <c r="H131" s="3">
        <f>IF(AND(IF('차트 정리 표'!$L$2 = 표메인[[#This Row],[연령대]], 1, 0),IF(COUNT(표장르정리[[#This Row],[Racing]]),1,0)),1,0)</f>
        <v>0</v>
      </c>
      <c r="I131" s="3">
        <f>IF(AND(IF('차트 정리 표'!$L$2 = 표메인[[#This Row],[연령대]], 1, 0),IF(COUNT(표장르정리[[#This Row],[Sport]]),1,0)),1,0)</f>
        <v>0</v>
      </c>
      <c r="J131" s="3">
        <f>IF(AND(IF('차트 정리 표'!$L$2 = 표메인[[#This Row],[연령대]], 1, 0),IF(COUNT(표장르정리[[#This Row],[Stealth]]),1,0)),1,0)</f>
        <v>0</v>
      </c>
      <c r="K131" s="3">
        <f>IF(AND(IF('차트 정리 표'!$L$2 = 표메인[[#This Row],[연령대]], 1, 0),IF(COUNT(표장르정리[[#This Row],[Strategy]]),1,0)),1,0)</f>
        <v>0</v>
      </c>
      <c r="L131" s="3">
        <f>IF(AND(IF('차트 정리 표'!$L$2 = 표메인[[#This Row],[연령대]], 1, 0),IF(COUNT(표장르정리[[#This Row],[Puzzle]]),1,0)),1,0)</f>
        <v>0</v>
      </c>
      <c r="M131" s="3">
        <f>IF(AND(IF('차트 정리 표'!$L$2 = 표메인[[#This Row],[연령대]], 1, 0),IF(COUNT(표장르정리[[#This Row],[Board]]),1,0)),1,0)</f>
        <v>0</v>
      </c>
      <c r="N131" s="3">
        <f>IF(AND(IF('차트 정리 표'!$L$2 = 표메인[[#This Row],[연령대]], 1, 0),IF(COUNT(표장르정리[[#This Row],[Arcade]]),1,0)),1,0)</f>
        <v>0</v>
      </c>
      <c r="O131" s="3">
        <f>IF(AND(IF('차트 정리 표'!$L$2 = 표메인[[#This Row],[연령대]], 1, 0),IF(COUNT(표장르정리[[#This Row],[Simulation]]),1,0)),1,0)</f>
        <v>0</v>
      </c>
      <c r="P131" s="34">
        <f>IF(AND(IF('차트 정리 표'!$L$19 = 표메인[[#This Row],[연령대]], 1, 0),IF('차트 정리 표'!$J$20=표메인[[#This Row],[타격감
시각적 효과]],1,0)),1,0)</f>
        <v>0</v>
      </c>
      <c r="Q131" s="34">
        <f>IF(AND(IF('차트 정리 표'!$L$19 = 표메인[[#This Row],[연령대]], 1, 0),IF('차트 정리 표'!$J$21=표메인[[#This Row],[타격감
시각적 효과]],1,0)),1,0)</f>
        <v>0</v>
      </c>
      <c r="R131" s="34">
        <f>IF(AND(IF('차트 정리 표'!$L$19 = 표메인[[#This Row],[연령대]], 1, 0),IF('차트 정리 표'!$J$22=표메인[[#This Row],[타격감
시각적 효과]],1,0)),1,0)</f>
        <v>0</v>
      </c>
      <c r="S131" s="34">
        <f>IF(AND(IF('차트 정리 표'!$L$19 = 표메인[[#This Row],[연령대]], 1, 0),IF('차트 정리 표'!$J$23=표메인[[#This Row],[타격감
시각적 효과]],1,0)),1,0)</f>
        <v>0</v>
      </c>
      <c r="T131" s="34">
        <f>IF(AND(IF('차트 정리 표'!$L$25 = 표메인[[#This Row],[연령대]], 1, 0),IF('차트 정리 표'!$J$26=표메인[게임몰입도
청각적 효과],1,0)),1,0)</f>
        <v>0</v>
      </c>
      <c r="U131" s="34">
        <f>IF(AND(IF('차트 정리 표'!$L$25 = 표메인[[#This Row],[연령대]], 1, 0),IF('차트 정리 표'!$J$27=표메인[게임몰입도
청각적 효과],1,0)),1,0)</f>
        <v>0</v>
      </c>
      <c r="V131" s="34">
        <f>IF(AND(IF('차트 정리 표'!$L$25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표'!$L$2 = 표메인[[#This Row],[연령대]], 1, 0),IF(COUNT(표장르정리[[#This Row],[RPG]]),1,0)), 1, 0)</f>
        <v>0</v>
      </c>
      <c r="B132" s="3">
        <f>IF(AND(IF('차트 정리 표'!$L$2 = 표메인[[#This Row],[연령대]], 1, 0),IF(COUNT(표장르정리[[#This Row],[AOS]]),1,0)),1,0)</f>
        <v>0</v>
      </c>
      <c r="C132" s="3">
        <f>IF(AND(IF('차트 정리 표'!$L$2 = 표메인[[#This Row],[연령대]], 1, 0),IF(COUNT(표장르정리[[#This Row],[FPS]]),1,0)),1,0)</f>
        <v>0</v>
      </c>
      <c r="D132" s="3">
        <f>IF(AND(IF('차트 정리 표'!$L$2 = 표메인[[#This Row],[연령대]], 1, 0),IF(COUNT(표장르정리[[#This Row],[CCG]]),1,0)),1,0)</f>
        <v>0</v>
      </c>
      <c r="E132" s="3">
        <f>IF(AND(IF('차트 정리 표'!$L$2 = 표메인[[#This Row],[연령대]], 1, 0),IF(COUNT(표장르정리[[#This Row],[Roguelike]]),1,0)),1,0)</f>
        <v>0</v>
      </c>
      <c r="F132" s="3">
        <f>IF(AND(IF('차트 정리 표'!$L$2 = 표메인[[#This Row],[연령대]], 1, 0),IF(COUNT(표장르정리[[#This Row],[Soulslike]]),1,0)),1,0)</f>
        <v>0</v>
      </c>
      <c r="G132" s="3">
        <f>IF(AND(IF('차트 정리 표'!$L$2 = 표메인[[#This Row],[연령대]], 1, 0),IF(COUNT(표장르정리[[#This Row],[Rhythm]]),1,0)),1,0)</f>
        <v>0</v>
      </c>
      <c r="H132" s="3">
        <f>IF(AND(IF('차트 정리 표'!$L$2 = 표메인[[#This Row],[연령대]], 1, 0),IF(COUNT(표장르정리[[#This Row],[Racing]]),1,0)),1,0)</f>
        <v>0</v>
      </c>
      <c r="I132" s="3">
        <f>IF(AND(IF('차트 정리 표'!$L$2 = 표메인[[#This Row],[연령대]], 1, 0),IF(COUNT(표장르정리[[#This Row],[Sport]]),1,0)),1,0)</f>
        <v>0</v>
      </c>
      <c r="J132" s="3">
        <f>IF(AND(IF('차트 정리 표'!$L$2 = 표메인[[#This Row],[연령대]], 1, 0),IF(COUNT(표장르정리[[#This Row],[Stealth]]),1,0)),1,0)</f>
        <v>0</v>
      </c>
      <c r="K132" s="3">
        <f>IF(AND(IF('차트 정리 표'!$L$2 = 표메인[[#This Row],[연령대]], 1, 0),IF(COUNT(표장르정리[[#This Row],[Strategy]]),1,0)),1,0)</f>
        <v>0</v>
      </c>
      <c r="L132" s="3">
        <f>IF(AND(IF('차트 정리 표'!$L$2 = 표메인[[#This Row],[연령대]], 1, 0),IF(COUNT(표장르정리[[#This Row],[Puzzle]]),1,0)),1,0)</f>
        <v>0</v>
      </c>
      <c r="M132" s="3">
        <f>IF(AND(IF('차트 정리 표'!$L$2 = 표메인[[#This Row],[연령대]], 1, 0),IF(COUNT(표장르정리[[#This Row],[Board]]),1,0)),1,0)</f>
        <v>0</v>
      </c>
      <c r="N132" s="3">
        <f>IF(AND(IF('차트 정리 표'!$L$2 = 표메인[[#This Row],[연령대]], 1, 0),IF(COUNT(표장르정리[[#This Row],[Arcade]]),1,0)),1,0)</f>
        <v>0</v>
      </c>
      <c r="O132" s="3">
        <f>IF(AND(IF('차트 정리 표'!$L$2 = 표메인[[#This Row],[연령대]], 1, 0),IF(COUNT(표장르정리[[#This Row],[Simulation]]),1,0)),1,0)</f>
        <v>0</v>
      </c>
      <c r="P132" s="34">
        <f>IF(AND(IF('차트 정리 표'!$L$19 = 표메인[[#This Row],[연령대]], 1, 0),IF('차트 정리 표'!$J$20=표메인[[#This Row],[타격감
시각적 효과]],1,0)),1,0)</f>
        <v>0</v>
      </c>
      <c r="Q132" s="34">
        <f>IF(AND(IF('차트 정리 표'!$L$19 = 표메인[[#This Row],[연령대]], 1, 0),IF('차트 정리 표'!$J$21=표메인[[#This Row],[타격감
시각적 효과]],1,0)),1,0)</f>
        <v>0</v>
      </c>
      <c r="R132" s="34">
        <f>IF(AND(IF('차트 정리 표'!$L$19 = 표메인[[#This Row],[연령대]], 1, 0),IF('차트 정리 표'!$J$22=표메인[[#This Row],[타격감
시각적 효과]],1,0)),1,0)</f>
        <v>0</v>
      </c>
      <c r="S132" s="34">
        <f>IF(AND(IF('차트 정리 표'!$L$19 = 표메인[[#This Row],[연령대]], 1, 0),IF('차트 정리 표'!$J$23=표메인[[#This Row],[타격감
시각적 효과]],1,0)),1,0)</f>
        <v>0</v>
      </c>
      <c r="T132" s="34">
        <f>IF(AND(IF('차트 정리 표'!$L$25 = 표메인[[#This Row],[연령대]], 1, 0),IF('차트 정리 표'!$J$26=표메인[게임몰입도
청각적 효과],1,0)),1,0)</f>
        <v>0</v>
      </c>
      <c r="U132" s="34">
        <f>IF(AND(IF('차트 정리 표'!$L$25 = 표메인[[#This Row],[연령대]], 1, 0),IF('차트 정리 표'!$J$27=표메인[게임몰입도
청각적 효과],1,0)),1,0)</f>
        <v>0</v>
      </c>
      <c r="V132" s="34">
        <f>IF(AND(IF('차트 정리 표'!$L$25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표'!$L$2 = 표메인[[#This Row],[연령대]], 1, 0),IF(COUNT(표장르정리[[#This Row],[RPG]]),1,0)), 1, 0)</f>
        <v>0</v>
      </c>
      <c r="B133" s="3">
        <f>IF(AND(IF('차트 정리 표'!$L$2 = 표메인[[#This Row],[연령대]], 1, 0),IF(COUNT(표장르정리[[#This Row],[AOS]]),1,0)),1,0)</f>
        <v>0</v>
      </c>
      <c r="C133" s="3">
        <f>IF(AND(IF('차트 정리 표'!$L$2 = 표메인[[#This Row],[연령대]], 1, 0),IF(COUNT(표장르정리[[#This Row],[FPS]]),1,0)),1,0)</f>
        <v>0</v>
      </c>
      <c r="D133" s="3">
        <f>IF(AND(IF('차트 정리 표'!$L$2 = 표메인[[#This Row],[연령대]], 1, 0),IF(COUNT(표장르정리[[#This Row],[CCG]]),1,0)),1,0)</f>
        <v>0</v>
      </c>
      <c r="E133" s="3">
        <f>IF(AND(IF('차트 정리 표'!$L$2 = 표메인[[#This Row],[연령대]], 1, 0),IF(COUNT(표장르정리[[#This Row],[Roguelike]]),1,0)),1,0)</f>
        <v>0</v>
      </c>
      <c r="F133" s="3">
        <f>IF(AND(IF('차트 정리 표'!$L$2 = 표메인[[#This Row],[연령대]], 1, 0),IF(COUNT(표장르정리[[#This Row],[Soulslike]]),1,0)),1,0)</f>
        <v>0</v>
      </c>
      <c r="G133" s="3">
        <f>IF(AND(IF('차트 정리 표'!$L$2 = 표메인[[#This Row],[연령대]], 1, 0),IF(COUNT(표장르정리[[#This Row],[Rhythm]]),1,0)),1,0)</f>
        <v>0</v>
      </c>
      <c r="H133" s="3">
        <f>IF(AND(IF('차트 정리 표'!$L$2 = 표메인[[#This Row],[연령대]], 1, 0),IF(COUNT(표장르정리[[#This Row],[Racing]]),1,0)),1,0)</f>
        <v>0</v>
      </c>
      <c r="I133" s="3">
        <f>IF(AND(IF('차트 정리 표'!$L$2 = 표메인[[#This Row],[연령대]], 1, 0),IF(COUNT(표장르정리[[#This Row],[Sport]]),1,0)),1,0)</f>
        <v>0</v>
      </c>
      <c r="J133" s="3">
        <f>IF(AND(IF('차트 정리 표'!$L$2 = 표메인[[#This Row],[연령대]], 1, 0),IF(COUNT(표장르정리[[#This Row],[Stealth]]),1,0)),1,0)</f>
        <v>0</v>
      </c>
      <c r="K133" s="3">
        <f>IF(AND(IF('차트 정리 표'!$L$2 = 표메인[[#This Row],[연령대]], 1, 0),IF(COUNT(표장르정리[[#This Row],[Strategy]]),1,0)),1,0)</f>
        <v>0</v>
      </c>
      <c r="L133" s="3">
        <f>IF(AND(IF('차트 정리 표'!$L$2 = 표메인[[#This Row],[연령대]], 1, 0),IF(COUNT(표장르정리[[#This Row],[Puzzle]]),1,0)),1,0)</f>
        <v>0</v>
      </c>
      <c r="M133" s="3">
        <f>IF(AND(IF('차트 정리 표'!$L$2 = 표메인[[#This Row],[연령대]], 1, 0),IF(COUNT(표장르정리[[#This Row],[Board]]),1,0)),1,0)</f>
        <v>0</v>
      </c>
      <c r="N133" s="3">
        <f>IF(AND(IF('차트 정리 표'!$L$2 = 표메인[[#This Row],[연령대]], 1, 0),IF(COUNT(표장르정리[[#This Row],[Arcade]]),1,0)),1,0)</f>
        <v>0</v>
      </c>
      <c r="O133" s="3">
        <f>IF(AND(IF('차트 정리 표'!$L$2 = 표메인[[#This Row],[연령대]], 1, 0),IF(COUNT(표장르정리[[#This Row],[Simulation]]),1,0)),1,0)</f>
        <v>0</v>
      </c>
      <c r="P133" s="34">
        <f>IF(AND(IF('차트 정리 표'!$L$19 = 표메인[[#This Row],[연령대]], 1, 0),IF('차트 정리 표'!$J$20=표메인[[#This Row],[타격감
시각적 효과]],1,0)),1,0)</f>
        <v>0</v>
      </c>
      <c r="Q133" s="34">
        <f>IF(AND(IF('차트 정리 표'!$L$19 = 표메인[[#This Row],[연령대]], 1, 0),IF('차트 정리 표'!$J$21=표메인[[#This Row],[타격감
시각적 효과]],1,0)),1,0)</f>
        <v>0</v>
      </c>
      <c r="R133" s="34">
        <f>IF(AND(IF('차트 정리 표'!$L$19 = 표메인[[#This Row],[연령대]], 1, 0),IF('차트 정리 표'!$J$22=표메인[[#This Row],[타격감
시각적 효과]],1,0)),1,0)</f>
        <v>0</v>
      </c>
      <c r="S133" s="34">
        <f>IF(AND(IF('차트 정리 표'!$L$19 = 표메인[[#This Row],[연령대]], 1, 0),IF('차트 정리 표'!$J$23=표메인[[#This Row],[타격감
시각적 효과]],1,0)),1,0)</f>
        <v>0</v>
      </c>
      <c r="T133" s="34">
        <f>IF(AND(IF('차트 정리 표'!$L$25 = 표메인[[#This Row],[연령대]], 1, 0),IF('차트 정리 표'!$J$26=표메인[게임몰입도
청각적 효과],1,0)),1,0)</f>
        <v>0</v>
      </c>
      <c r="U133" s="34">
        <f>IF(AND(IF('차트 정리 표'!$L$25 = 표메인[[#This Row],[연령대]], 1, 0),IF('차트 정리 표'!$J$27=표메인[게임몰입도
청각적 효과],1,0)),1,0)</f>
        <v>0</v>
      </c>
      <c r="V133" s="34">
        <f>IF(AND(IF('차트 정리 표'!$L$25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표'!$L$2 = 표메인[[#This Row],[연령대]], 1, 0),IF(COUNT(표장르정리[[#This Row],[RPG]]),1,0)), 1, 0)</f>
        <v>0</v>
      </c>
      <c r="B134" s="3">
        <f>IF(AND(IF('차트 정리 표'!$L$2 = 표메인[[#This Row],[연령대]], 1, 0),IF(COUNT(표장르정리[[#This Row],[AOS]]),1,0)),1,0)</f>
        <v>0</v>
      </c>
      <c r="C134" s="3">
        <f>IF(AND(IF('차트 정리 표'!$L$2 = 표메인[[#This Row],[연령대]], 1, 0),IF(COUNT(표장르정리[[#This Row],[FPS]]),1,0)),1,0)</f>
        <v>0</v>
      </c>
      <c r="D134" s="3">
        <f>IF(AND(IF('차트 정리 표'!$L$2 = 표메인[[#This Row],[연령대]], 1, 0),IF(COUNT(표장르정리[[#This Row],[CCG]]),1,0)),1,0)</f>
        <v>0</v>
      </c>
      <c r="E134" s="3">
        <f>IF(AND(IF('차트 정리 표'!$L$2 = 표메인[[#This Row],[연령대]], 1, 0),IF(COUNT(표장르정리[[#This Row],[Roguelike]]),1,0)),1,0)</f>
        <v>0</v>
      </c>
      <c r="F134" s="3">
        <f>IF(AND(IF('차트 정리 표'!$L$2 = 표메인[[#This Row],[연령대]], 1, 0),IF(COUNT(표장르정리[[#This Row],[Soulslike]]),1,0)),1,0)</f>
        <v>0</v>
      </c>
      <c r="G134" s="3">
        <f>IF(AND(IF('차트 정리 표'!$L$2 = 표메인[[#This Row],[연령대]], 1, 0),IF(COUNT(표장르정리[[#This Row],[Rhythm]]),1,0)),1,0)</f>
        <v>0</v>
      </c>
      <c r="H134" s="3">
        <f>IF(AND(IF('차트 정리 표'!$L$2 = 표메인[[#This Row],[연령대]], 1, 0),IF(COUNT(표장르정리[[#This Row],[Racing]]),1,0)),1,0)</f>
        <v>0</v>
      </c>
      <c r="I134" s="3">
        <f>IF(AND(IF('차트 정리 표'!$L$2 = 표메인[[#This Row],[연령대]], 1, 0),IF(COUNT(표장르정리[[#This Row],[Sport]]),1,0)),1,0)</f>
        <v>0</v>
      </c>
      <c r="J134" s="3">
        <f>IF(AND(IF('차트 정리 표'!$L$2 = 표메인[[#This Row],[연령대]], 1, 0),IF(COUNT(표장르정리[[#This Row],[Stealth]]),1,0)),1,0)</f>
        <v>0</v>
      </c>
      <c r="K134" s="3">
        <f>IF(AND(IF('차트 정리 표'!$L$2 = 표메인[[#This Row],[연령대]], 1, 0),IF(COUNT(표장르정리[[#This Row],[Strategy]]),1,0)),1,0)</f>
        <v>0</v>
      </c>
      <c r="L134" s="3">
        <f>IF(AND(IF('차트 정리 표'!$L$2 = 표메인[[#This Row],[연령대]], 1, 0),IF(COUNT(표장르정리[[#This Row],[Puzzle]]),1,0)),1,0)</f>
        <v>0</v>
      </c>
      <c r="M134" s="3">
        <f>IF(AND(IF('차트 정리 표'!$L$2 = 표메인[[#This Row],[연령대]], 1, 0),IF(COUNT(표장르정리[[#This Row],[Board]]),1,0)),1,0)</f>
        <v>0</v>
      </c>
      <c r="N134" s="3">
        <f>IF(AND(IF('차트 정리 표'!$L$2 = 표메인[[#This Row],[연령대]], 1, 0),IF(COUNT(표장르정리[[#This Row],[Arcade]]),1,0)),1,0)</f>
        <v>0</v>
      </c>
      <c r="O134" s="3">
        <f>IF(AND(IF('차트 정리 표'!$L$2 = 표메인[[#This Row],[연령대]], 1, 0),IF(COUNT(표장르정리[[#This Row],[Simulation]]),1,0)),1,0)</f>
        <v>0</v>
      </c>
      <c r="P134" s="34">
        <f>IF(AND(IF('차트 정리 표'!$L$19 = 표메인[[#This Row],[연령대]], 1, 0),IF('차트 정리 표'!$J$20=표메인[[#This Row],[타격감
시각적 효과]],1,0)),1,0)</f>
        <v>0</v>
      </c>
      <c r="Q134" s="34">
        <f>IF(AND(IF('차트 정리 표'!$L$19 = 표메인[[#This Row],[연령대]], 1, 0),IF('차트 정리 표'!$J$21=표메인[[#This Row],[타격감
시각적 효과]],1,0)),1,0)</f>
        <v>0</v>
      </c>
      <c r="R134" s="34">
        <f>IF(AND(IF('차트 정리 표'!$L$19 = 표메인[[#This Row],[연령대]], 1, 0),IF('차트 정리 표'!$J$22=표메인[[#This Row],[타격감
시각적 효과]],1,0)),1,0)</f>
        <v>0</v>
      </c>
      <c r="S134" s="34">
        <f>IF(AND(IF('차트 정리 표'!$L$19 = 표메인[[#This Row],[연령대]], 1, 0),IF('차트 정리 표'!$J$23=표메인[[#This Row],[타격감
시각적 효과]],1,0)),1,0)</f>
        <v>0</v>
      </c>
      <c r="T134" s="34">
        <f>IF(AND(IF('차트 정리 표'!$L$25 = 표메인[[#This Row],[연령대]], 1, 0),IF('차트 정리 표'!$J$26=표메인[게임몰입도
청각적 효과],1,0)),1,0)</f>
        <v>0</v>
      </c>
      <c r="U134" s="34">
        <f>IF(AND(IF('차트 정리 표'!$L$25 = 표메인[[#This Row],[연령대]], 1, 0),IF('차트 정리 표'!$J$27=표메인[게임몰입도
청각적 효과],1,0)),1,0)</f>
        <v>0</v>
      </c>
      <c r="V134" s="34">
        <f>IF(AND(IF('차트 정리 표'!$L$25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표'!$L$2 = 표메인[[#This Row],[연령대]], 1, 0),IF(COUNT(표장르정리[[#This Row],[RPG]]),1,0)), 1, 0)</f>
        <v>0</v>
      </c>
      <c r="B135" s="3">
        <f>IF(AND(IF('차트 정리 표'!$L$2 = 표메인[[#This Row],[연령대]], 1, 0),IF(COUNT(표장르정리[[#This Row],[AOS]]),1,0)),1,0)</f>
        <v>0</v>
      </c>
      <c r="C135" s="3">
        <f>IF(AND(IF('차트 정리 표'!$L$2 = 표메인[[#This Row],[연령대]], 1, 0),IF(COUNT(표장르정리[[#This Row],[FPS]]),1,0)),1,0)</f>
        <v>0</v>
      </c>
      <c r="D135" s="3">
        <f>IF(AND(IF('차트 정리 표'!$L$2 = 표메인[[#This Row],[연령대]], 1, 0),IF(COUNT(표장르정리[[#This Row],[CCG]]),1,0)),1,0)</f>
        <v>0</v>
      </c>
      <c r="E135" s="3">
        <f>IF(AND(IF('차트 정리 표'!$L$2 = 표메인[[#This Row],[연령대]], 1, 0),IF(COUNT(표장르정리[[#This Row],[Roguelike]]),1,0)),1,0)</f>
        <v>0</v>
      </c>
      <c r="F135" s="3">
        <f>IF(AND(IF('차트 정리 표'!$L$2 = 표메인[[#This Row],[연령대]], 1, 0),IF(COUNT(표장르정리[[#This Row],[Soulslike]]),1,0)),1,0)</f>
        <v>0</v>
      </c>
      <c r="G135" s="3">
        <f>IF(AND(IF('차트 정리 표'!$L$2 = 표메인[[#This Row],[연령대]], 1, 0),IF(COUNT(표장르정리[[#This Row],[Rhythm]]),1,0)),1,0)</f>
        <v>0</v>
      </c>
      <c r="H135" s="3">
        <f>IF(AND(IF('차트 정리 표'!$L$2 = 표메인[[#This Row],[연령대]], 1, 0),IF(COUNT(표장르정리[[#This Row],[Racing]]),1,0)),1,0)</f>
        <v>0</v>
      </c>
      <c r="I135" s="3">
        <f>IF(AND(IF('차트 정리 표'!$L$2 = 표메인[[#This Row],[연령대]], 1, 0),IF(COUNT(표장르정리[[#This Row],[Sport]]),1,0)),1,0)</f>
        <v>0</v>
      </c>
      <c r="J135" s="3">
        <f>IF(AND(IF('차트 정리 표'!$L$2 = 표메인[[#This Row],[연령대]], 1, 0),IF(COUNT(표장르정리[[#This Row],[Stealth]]),1,0)),1,0)</f>
        <v>0</v>
      </c>
      <c r="K135" s="3">
        <f>IF(AND(IF('차트 정리 표'!$L$2 = 표메인[[#This Row],[연령대]], 1, 0),IF(COUNT(표장르정리[[#This Row],[Strategy]]),1,0)),1,0)</f>
        <v>0</v>
      </c>
      <c r="L135" s="3">
        <f>IF(AND(IF('차트 정리 표'!$L$2 = 표메인[[#This Row],[연령대]], 1, 0),IF(COUNT(표장르정리[[#This Row],[Puzzle]]),1,0)),1,0)</f>
        <v>0</v>
      </c>
      <c r="M135" s="3">
        <f>IF(AND(IF('차트 정리 표'!$L$2 = 표메인[[#This Row],[연령대]], 1, 0),IF(COUNT(표장르정리[[#This Row],[Board]]),1,0)),1,0)</f>
        <v>0</v>
      </c>
      <c r="N135" s="3">
        <f>IF(AND(IF('차트 정리 표'!$L$2 = 표메인[[#This Row],[연령대]], 1, 0),IF(COUNT(표장르정리[[#This Row],[Arcade]]),1,0)),1,0)</f>
        <v>0</v>
      </c>
      <c r="O135" s="3">
        <f>IF(AND(IF('차트 정리 표'!$L$2 = 표메인[[#This Row],[연령대]], 1, 0),IF(COUNT(표장르정리[[#This Row],[Simulation]]),1,0)),1,0)</f>
        <v>0</v>
      </c>
      <c r="P135" s="34">
        <f>IF(AND(IF('차트 정리 표'!$L$19 = 표메인[[#This Row],[연령대]], 1, 0),IF('차트 정리 표'!$J$20=표메인[[#This Row],[타격감
시각적 효과]],1,0)),1,0)</f>
        <v>0</v>
      </c>
      <c r="Q135" s="34">
        <f>IF(AND(IF('차트 정리 표'!$L$19 = 표메인[[#This Row],[연령대]], 1, 0),IF('차트 정리 표'!$J$21=표메인[[#This Row],[타격감
시각적 효과]],1,0)),1,0)</f>
        <v>0</v>
      </c>
      <c r="R135" s="34">
        <f>IF(AND(IF('차트 정리 표'!$L$19 = 표메인[[#This Row],[연령대]], 1, 0),IF('차트 정리 표'!$J$22=표메인[[#This Row],[타격감
시각적 효과]],1,0)),1,0)</f>
        <v>0</v>
      </c>
      <c r="S135" s="34">
        <f>IF(AND(IF('차트 정리 표'!$L$19 = 표메인[[#This Row],[연령대]], 1, 0),IF('차트 정리 표'!$J$23=표메인[[#This Row],[타격감
시각적 효과]],1,0)),1,0)</f>
        <v>0</v>
      </c>
      <c r="T135" s="34">
        <f>IF(AND(IF('차트 정리 표'!$L$25 = 표메인[[#This Row],[연령대]], 1, 0),IF('차트 정리 표'!$J$26=표메인[게임몰입도
청각적 효과],1,0)),1,0)</f>
        <v>0</v>
      </c>
      <c r="U135" s="34">
        <f>IF(AND(IF('차트 정리 표'!$L$25 = 표메인[[#This Row],[연령대]], 1, 0),IF('차트 정리 표'!$J$27=표메인[게임몰입도
청각적 효과],1,0)),1,0)</f>
        <v>0</v>
      </c>
      <c r="V135" s="34">
        <f>IF(AND(IF('차트 정리 표'!$L$25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표'!$L$2 = 표메인[[#This Row],[연령대]], 1, 0),IF(COUNT(표장르정리[[#This Row],[RPG]]),1,0)), 1, 0)</f>
        <v>0</v>
      </c>
      <c r="B136" s="3">
        <f>IF(AND(IF('차트 정리 표'!$L$2 = 표메인[[#This Row],[연령대]], 1, 0),IF(COUNT(표장르정리[[#This Row],[AOS]]),1,0)),1,0)</f>
        <v>0</v>
      </c>
      <c r="C136" s="3">
        <f>IF(AND(IF('차트 정리 표'!$L$2 = 표메인[[#This Row],[연령대]], 1, 0),IF(COUNT(표장르정리[[#This Row],[FPS]]),1,0)),1,0)</f>
        <v>0</v>
      </c>
      <c r="D136" s="3">
        <f>IF(AND(IF('차트 정리 표'!$L$2 = 표메인[[#This Row],[연령대]], 1, 0),IF(COUNT(표장르정리[[#This Row],[CCG]]),1,0)),1,0)</f>
        <v>0</v>
      </c>
      <c r="E136" s="3">
        <f>IF(AND(IF('차트 정리 표'!$L$2 = 표메인[[#This Row],[연령대]], 1, 0),IF(COUNT(표장르정리[[#This Row],[Roguelike]]),1,0)),1,0)</f>
        <v>0</v>
      </c>
      <c r="F136" s="3">
        <f>IF(AND(IF('차트 정리 표'!$L$2 = 표메인[[#This Row],[연령대]], 1, 0),IF(COUNT(표장르정리[[#This Row],[Soulslike]]),1,0)),1,0)</f>
        <v>0</v>
      </c>
      <c r="G136" s="3">
        <f>IF(AND(IF('차트 정리 표'!$L$2 = 표메인[[#This Row],[연령대]], 1, 0),IF(COUNT(표장르정리[[#This Row],[Rhythm]]),1,0)),1,0)</f>
        <v>0</v>
      </c>
      <c r="H136" s="3">
        <f>IF(AND(IF('차트 정리 표'!$L$2 = 표메인[[#This Row],[연령대]], 1, 0),IF(COUNT(표장르정리[[#This Row],[Racing]]),1,0)),1,0)</f>
        <v>0</v>
      </c>
      <c r="I136" s="3">
        <f>IF(AND(IF('차트 정리 표'!$L$2 = 표메인[[#This Row],[연령대]], 1, 0),IF(COUNT(표장르정리[[#This Row],[Sport]]),1,0)),1,0)</f>
        <v>0</v>
      </c>
      <c r="J136" s="3">
        <f>IF(AND(IF('차트 정리 표'!$L$2 = 표메인[[#This Row],[연령대]], 1, 0),IF(COUNT(표장르정리[[#This Row],[Stealth]]),1,0)),1,0)</f>
        <v>0</v>
      </c>
      <c r="K136" s="3">
        <f>IF(AND(IF('차트 정리 표'!$L$2 = 표메인[[#This Row],[연령대]], 1, 0),IF(COUNT(표장르정리[[#This Row],[Strategy]]),1,0)),1,0)</f>
        <v>0</v>
      </c>
      <c r="L136" s="3">
        <f>IF(AND(IF('차트 정리 표'!$L$2 = 표메인[[#This Row],[연령대]], 1, 0),IF(COUNT(표장르정리[[#This Row],[Puzzle]]),1,0)),1,0)</f>
        <v>0</v>
      </c>
      <c r="M136" s="3">
        <f>IF(AND(IF('차트 정리 표'!$L$2 = 표메인[[#This Row],[연령대]], 1, 0),IF(COUNT(표장르정리[[#This Row],[Board]]),1,0)),1,0)</f>
        <v>0</v>
      </c>
      <c r="N136" s="3">
        <f>IF(AND(IF('차트 정리 표'!$L$2 = 표메인[[#This Row],[연령대]], 1, 0),IF(COUNT(표장르정리[[#This Row],[Arcade]]),1,0)),1,0)</f>
        <v>0</v>
      </c>
      <c r="O136" s="3">
        <f>IF(AND(IF('차트 정리 표'!$L$2 = 표메인[[#This Row],[연령대]], 1, 0),IF(COUNT(표장르정리[[#This Row],[Simulation]]),1,0)),1,0)</f>
        <v>0</v>
      </c>
      <c r="P136" s="34">
        <f>IF(AND(IF('차트 정리 표'!$L$19 = 표메인[[#This Row],[연령대]], 1, 0),IF('차트 정리 표'!$J$20=표메인[[#This Row],[타격감
시각적 효과]],1,0)),1,0)</f>
        <v>0</v>
      </c>
      <c r="Q136" s="34">
        <f>IF(AND(IF('차트 정리 표'!$L$19 = 표메인[[#This Row],[연령대]], 1, 0),IF('차트 정리 표'!$J$21=표메인[[#This Row],[타격감
시각적 효과]],1,0)),1,0)</f>
        <v>0</v>
      </c>
      <c r="R136" s="34">
        <f>IF(AND(IF('차트 정리 표'!$L$19 = 표메인[[#This Row],[연령대]], 1, 0),IF('차트 정리 표'!$J$22=표메인[[#This Row],[타격감
시각적 효과]],1,0)),1,0)</f>
        <v>0</v>
      </c>
      <c r="S136" s="34">
        <f>IF(AND(IF('차트 정리 표'!$L$19 = 표메인[[#This Row],[연령대]], 1, 0),IF('차트 정리 표'!$J$23=표메인[[#This Row],[타격감
시각적 효과]],1,0)),1,0)</f>
        <v>0</v>
      </c>
      <c r="T136" s="34">
        <f>IF(AND(IF('차트 정리 표'!$L$25 = 표메인[[#This Row],[연령대]], 1, 0),IF('차트 정리 표'!$J$26=표메인[게임몰입도
청각적 효과],1,0)),1,0)</f>
        <v>0</v>
      </c>
      <c r="U136" s="34">
        <f>IF(AND(IF('차트 정리 표'!$L$25 = 표메인[[#This Row],[연령대]], 1, 0),IF('차트 정리 표'!$J$27=표메인[게임몰입도
청각적 효과],1,0)),1,0)</f>
        <v>0</v>
      </c>
      <c r="V136" s="34">
        <f>IF(AND(IF('차트 정리 표'!$L$25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표'!$L$2 = 표메인[[#This Row],[연령대]], 1, 0),IF(COUNT(표장르정리[[#This Row],[RPG]]),1,0)), 1, 0)</f>
        <v>0</v>
      </c>
      <c r="B137" s="3">
        <f>IF(AND(IF('차트 정리 표'!$L$2 = 표메인[[#This Row],[연령대]], 1, 0),IF(COUNT(표장르정리[[#This Row],[AOS]]),1,0)),1,0)</f>
        <v>0</v>
      </c>
      <c r="C137" s="3">
        <f>IF(AND(IF('차트 정리 표'!$L$2 = 표메인[[#This Row],[연령대]], 1, 0),IF(COUNT(표장르정리[[#This Row],[FPS]]),1,0)),1,0)</f>
        <v>0</v>
      </c>
      <c r="D137" s="3">
        <f>IF(AND(IF('차트 정리 표'!$L$2 = 표메인[[#This Row],[연령대]], 1, 0),IF(COUNT(표장르정리[[#This Row],[CCG]]),1,0)),1,0)</f>
        <v>0</v>
      </c>
      <c r="E137" s="3">
        <f>IF(AND(IF('차트 정리 표'!$L$2 = 표메인[[#This Row],[연령대]], 1, 0),IF(COUNT(표장르정리[[#This Row],[Roguelike]]),1,0)),1,0)</f>
        <v>0</v>
      </c>
      <c r="F137" s="3">
        <f>IF(AND(IF('차트 정리 표'!$L$2 = 표메인[[#This Row],[연령대]], 1, 0),IF(COUNT(표장르정리[[#This Row],[Soulslike]]),1,0)),1,0)</f>
        <v>0</v>
      </c>
      <c r="G137" s="3">
        <f>IF(AND(IF('차트 정리 표'!$L$2 = 표메인[[#This Row],[연령대]], 1, 0),IF(COUNT(표장르정리[[#This Row],[Rhythm]]),1,0)),1,0)</f>
        <v>0</v>
      </c>
      <c r="H137" s="3">
        <f>IF(AND(IF('차트 정리 표'!$L$2 = 표메인[[#This Row],[연령대]], 1, 0),IF(COUNT(표장르정리[[#This Row],[Racing]]),1,0)),1,0)</f>
        <v>0</v>
      </c>
      <c r="I137" s="3">
        <f>IF(AND(IF('차트 정리 표'!$L$2 = 표메인[[#This Row],[연령대]], 1, 0),IF(COUNT(표장르정리[[#This Row],[Sport]]),1,0)),1,0)</f>
        <v>0</v>
      </c>
      <c r="J137" s="3">
        <f>IF(AND(IF('차트 정리 표'!$L$2 = 표메인[[#This Row],[연령대]], 1, 0),IF(COUNT(표장르정리[[#This Row],[Stealth]]),1,0)),1,0)</f>
        <v>0</v>
      </c>
      <c r="K137" s="3">
        <f>IF(AND(IF('차트 정리 표'!$L$2 = 표메인[[#This Row],[연령대]], 1, 0),IF(COUNT(표장르정리[[#This Row],[Strategy]]),1,0)),1,0)</f>
        <v>0</v>
      </c>
      <c r="L137" s="3">
        <f>IF(AND(IF('차트 정리 표'!$L$2 = 표메인[[#This Row],[연령대]], 1, 0),IF(COUNT(표장르정리[[#This Row],[Puzzle]]),1,0)),1,0)</f>
        <v>0</v>
      </c>
      <c r="M137" s="3">
        <f>IF(AND(IF('차트 정리 표'!$L$2 = 표메인[[#This Row],[연령대]], 1, 0),IF(COUNT(표장르정리[[#This Row],[Board]]),1,0)),1,0)</f>
        <v>0</v>
      </c>
      <c r="N137" s="3">
        <f>IF(AND(IF('차트 정리 표'!$L$2 = 표메인[[#This Row],[연령대]], 1, 0),IF(COUNT(표장르정리[[#This Row],[Arcade]]),1,0)),1,0)</f>
        <v>0</v>
      </c>
      <c r="O137" s="3">
        <f>IF(AND(IF('차트 정리 표'!$L$2 = 표메인[[#This Row],[연령대]], 1, 0),IF(COUNT(표장르정리[[#This Row],[Simulation]]),1,0)),1,0)</f>
        <v>0</v>
      </c>
      <c r="P137" s="34">
        <f>IF(AND(IF('차트 정리 표'!$L$19 = 표메인[[#This Row],[연령대]], 1, 0),IF('차트 정리 표'!$J$20=표메인[[#This Row],[타격감
시각적 효과]],1,0)),1,0)</f>
        <v>0</v>
      </c>
      <c r="Q137" s="34">
        <f>IF(AND(IF('차트 정리 표'!$L$19 = 표메인[[#This Row],[연령대]], 1, 0),IF('차트 정리 표'!$J$21=표메인[[#This Row],[타격감
시각적 효과]],1,0)),1,0)</f>
        <v>0</v>
      </c>
      <c r="R137" s="34">
        <f>IF(AND(IF('차트 정리 표'!$L$19 = 표메인[[#This Row],[연령대]], 1, 0),IF('차트 정리 표'!$J$22=표메인[[#This Row],[타격감
시각적 효과]],1,0)),1,0)</f>
        <v>0</v>
      </c>
      <c r="S137" s="34">
        <f>IF(AND(IF('차트 정리 표'!$L$19 = 표메인[[#This Row],[연령대]], 1, 0),IF('차트 정리 표'!$J$23=표메인[[#This Row],[타격감
시각적 효과]],1,0)),1,0)</f>
        <v>0</v>
      </c>
      <c r="T137" s="34">
        <f>IF(AND(IF('차트 정리 표'!$L$25 = 표메인[[#This Row],[연령대]], 1, 0),IF('차트 정리 표'!$J$26=표메인[게임몰입도
청각적 효과],1,0)),1,0)</f>
        <v>0</v>
      </c>
      <c r="U137" s="34">
        <f>IF(AND(IF('차트 정리 표'!$L$25 = 표메인[[#This Row],[연령대]], 1, 0),IF('차트 정리 표'!$J$27=표메인[게임몰입도
청각적 효과],1,0)),1,0)</f>
        <v>0</v>
      </c>
      <c r="V137" s="34">
        <f>IF(AND(IF('차트 정리 표'!$L$25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표'!$L$2 = 표메인[[#This Row],[연령대]], 1, 0),IF(COUNT(표장르정리[[#This Row],[RPG]]),1,0)), 1, 0)</f>
        <v>0</v>
      </c>
      <c r="B138" s="3">
        <f>IF(AND(IF('차트 정리 표'!$L$2 = 표메인[[#This Row],[연령대]], 1, 0),IF(COUNT(표장르정리[[#This Row],[AOS]]),1,0)),1,0)</f>
        <v>0</v>
      </c>
      <c r="C138" s="3">
        <f>IF(AND(IF('차트 정리 표'!$L$2 = 표메인[[#This Row],[연령대]], 1, 0),IF(COUNT(표장르정리[[#This Row],[FPS]]),1,0)),1,0)</f>
        <v>0</v>
      </c>
      <c r="D138" s="3">
        <f>IF(AND(IF('차트 정리 표'!$L$2 = 표메인[[#This Row],[연령대]], 1, 0),IF(COUNT(표장르정리[[#This Row],[CCG]]),1,0)),1,0)</f>
        <v>0</v>
      </c>
      <c r="E138" s="3">
        <f>IF(AND(IF('차트 정리 표'!$L$2 = 표메인[[#This Row],[연령대]], 1, 0),IF(COUNT(표장르정리[[#This Row],[Roguelike]]),1,0)),1,0)</f>
        <v>0</v>
      </c>
      <c r="F138" s="3">
        <f>IF(AND(IF('차트 정리 표'!$L$2 = 표메인[[#This Row],[연령대]], 1, 0),IF(COUNT(표장르정리[[#This Row],[Soulslike]]),1,0)),1,0)</f>
        <v>0</v>
      </c>
      <c r="G138" s="3">
        <f>IF(AND(IF('차트 정리 표'!$L$2 = 표메인[[#This Row],[연령대]], 1, 0),IF(COUNT(표장르정리[[#This Row],[Rhythm]]),1,0)),1,0)</f>
        <v>0</v>
      </c>
      <c r="H138" s="3">
        <f>IF(AND(IF('차트 정리 표'!$L$2 = 표메인[[#This Row],[연령대]], 1, 0),IF(COUNT(표장르정리[[#This Row],[Racing]]),1,0)),1,0)</f>
        <v>0</v>
      </c>
      <c r="I138" s="3">
        <f>IF(AND(IF('차트 정리 표'!$L$2 = 표메인[[#This Row],[연령대]], 1, 0),IF(COUNT(표장르정리[[#This Row],[Sport]]),1,0)),1,0)</f>
        <v>0</v>
      </c>
      <c r="J138" s="3">
        <f>IF(AND(IF('차트 정리 표'!$L$2 = 표메인[[#This Row],[연령대]], 1, 0),IF(COUNT(표장르정리[[#This Row],[Stealth]]),1,0)),1,0)</f>
        <v>0</v>
      </c>
      <c r="K138" s="3">
        <f>IF(AND(IF('차트 정리 표'!$L$2 = 표메인[[#This Row],[연령대]], 1, 0),IF(COUNT(표장르정리[[#This Row],[Strategy]]),1,0)),1,0)</f>
        <v>0</v>
      </c>
      <c r="L138" s="3">
        <f>IF(AND(IF('차트 정리 표'!$L$2 = 표메인[[#This Row],[연령대]], 1, 0),IF(COUNT(표장르정리[[#This Row],[Puzzle]]),1,0)),1,0)</f>
        <v>0</v>
      </c>
      <c r="M138" s="3">
        <f>IF(AND(IF('차트 정리 표'!$L$2 = 표메인[[#This Row],[연령대]], 1, 0),IF(COUNT(표장르정리[[#This Row],[Board]]),1,0)),1,0)</f>
        <v>0</v>
      </c>
      <c r="N138" s="3">
        <f>IF(AND(IF('차트 정리 표'!$L$2 = 표메인[[#This Row],[연령대]], 1, 0),IF(COUNT(표장르정리[[#This Row],[Arcade]]),1,0)),1,0)</f>
        <v>0</v>
      </c>
      <c r="O138" s="3">
        <f>IF(AND(IF('차트 정리 표'!$L$2 = 표메인[[#This Row],[연령대]], 1, 0),IF(COUNT(표장르정리[[#This Row],[Simulation]]),1,0)),1,0)</f>
        <v>0</v>
      </c>
      <c r="P138" s="34">
        <f>IF(AND(IF('차트 정리 표'!$L$19 = 표메인[[#This Row],[연령대]], 1, 0),IF('차트 정리 표'!$J$20=표메인[[#This Row],[타격감
시각적 효과]],1,0)),1,0)</f>
        <v>0</v>
      </c>
      <c r="Q138" s="34">
        <f>IF(AND(IF('차트 정리 표'!$L$19 = 표메인[[#This Row],[연령대]], 1, 0),IF('차트 정리 표'!$J$21=표메인[[#This Row],[타격감
시각적 효과]],1,0)),1,0)</f>
        <v>0</v>
      </c>
      <c r="R138" s="34">
        <f>IF(AND(IF('차트 정리 표'!$L$19 = 표메인[[#This Row],[연령대]], 1, 0),IF('차트 정리 표'!$J$22=표메인[[#This Row],[타격감
시각적 효과]],1,0)),1,0)</f>
        <v>0</v>
      </c>
      <c r="S138" s="34">
        <f>IF(AND(IF('차트 정리 표'!$L$19 = 표메인[[#This Row],[연령대]], 1, 0),IF('차트 정리 표'!$J$23=표메인[[#This Row],[타격감
시각적 효과]],1,0)),1,0)</f>
        <v>0</v>
      </c>
      <c r="T138" s="34">
        <f>IF(AND(IF('차트 정리 표'!$L$25 = 표메인[[#This Row],[연령대]], 1, 0),IF('차트 정리 표'!$J$26=표메인[게임몰입도
청각적 효과],1,0)),1,0)</f>
        <v>0</v>
      </c>
      <c r="U138" s="34">
        <f>IF(AND(IF('차트 정리 표'!$L$25 = 표메인[[#This Row],[연령대]], 1, 0),IF('차트 정리 표'!$J$27=표메인[게임몰입도
청각적 효과],1,0)),1,0)</f>
        <v>0</v>
      </c>
      <c r="V138" s="34">
        <f>IF(AND(IF('차트 정리 표'!$L$25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표'!$L$2 = 표메인[[#This Row],[연령대]], 1, 0),IF(COUNT(표장르정리[[#This Row],[RPG]]),1,0)), 1, 0)</f>
        <v>0</v>
      </c>
      <c r="B139" s="3">
        <f>IF(AND(IF('차트 정리 표'!$L$2 = 표메인[[#This Row],[연령대]], 1, 0),IF(COUNT(표장르정리[[#This Row],[AOS]]),1,0)),1,0)</f>
        <v>0</v>
      </c>
      <c r="C139" s="3">
        <f>IF(AND(IF('차트 정리 표'!$L$2 = 표메인[[#This Row],[연령대]], 1, 0),IF(COUNT(표장르정리[[#This Row],[FPS]]),1,0)),1,0)</f>
        <v>0</v>
      </c>
      <c r="D139" s="3">
        <f>IF(AND(IF('차트 정리 표'!$L$2 = 표메인[[#This Row],[연령대]], 1, 0),IF(COUNT(표장르정리[[#This Row],[CCG]]),1,0)),1,0)</f>
        <v>0</v>
      </c>
      <c r="E139" s="3">
        <f>IF(AND(IF('차트 정리 표'!$L$2 = 표메인[[#This Row],[연령대]], 1, 0),IF(COUNT(표장르정리[[#This Row],[Roguelike]]),1,0)),1,0)</f>
        <v>0</v>
      </c>
      <c r="F139" s="3">
        <f>IF(AND(IF('차트 정리 표'!$L$2 = 표메인[[#This Row],[연령대]], 1, 0),IF(COUNT(표장르정리[[#This Row],[Soulslike]]),1,0)),1,0)</f>
        <v>0</v>
      </c>
      <c r="G139" s="3">
        <f>IF(AND(IF('차트 정리 표'!$L$2 = 표메인[[#This Row],[연령대]], 1, 0),IF(COUNT(표장르정리[[#This Row],[Rhythm]]),1,0)),1,0)</f>
        <v>0</v>
      </c>
      <c r="H139" s="3">
        <f>IF(AND(IF('차트 정리 표'!$L$2 = 표메인[[#This Row],[연령대]], 1, 0),IF(COUNT(표장르정리[[#This Row],[Racing]]),1,0)),1,0)</f>
        <v>0</v>
      </c>
      <c r="I139" s="3">
        <f>IF(AND(IF('차트 정리 표'!$L$2 = 표메인[[#This Row],[연령대]], 1, 0),IF(COUNT(표장르정리[[#This Row],[Sport]]),1,0)),1,0)</f>
        <v>0</v>
      </c>
      <c r="J139" s="3">
        <f>IF(AND(IF('차트 정리 표'!$L$2 = 표메인[[#This Row],[연령대]], 1, 0),IF(COUNT(표장르정리[[#This Row],[Stealth]]),1,0)),1,0)</f>
        <v>0</v>
      </c>
      <c r="K139" s="3">
        <f>IF(AND(IF('차트 정리 표'!$L$2 = 표메인[[#This Row],[연령대]], 1, 0),IF(COUNT(표장르정리[[#This Row],[Strategy]]),1,0)),1,0)</f>
        <v>0</v>
      </c>
      <c r="L139" s="3">
        <f>IF(AND(IF('차트 정리 표'!$L$2 = 표메인[[#This Row],[연령대]], 1, 0),IF(COUNT(표장르정리[[#This Row],[Puzzle]]),1,0)),1,0)</f>
        <v>0</v>
      </c>
      <c r="M139" s="3">
        <f>IF(AND(IF('차트 정리 표'!$L$2 = 표메인[[#This Row],[연령대]], 1, 0),IF(COUNT(표장르정리[[#This Row],[Board]]),1,0)),1,0)</f>
        <v>0</v>
      </c>
      <c r="N139" s="3">
        <f>IF(AND(IF('차트 정리 표'!$L$2 = 표메인[[#This Row],[연령대]], 1, 0),IF(COUNT(표장르정리[[#This Row],[Arcade]]),1,0)),1,0)</f>
        <v>0</v>
      </c>
      <c r="O139" s="3">
        <f>IF(AND(IF('차트 정리 표'!$L$2 = 표메인[[#This Row],[연령대]], 1, 0),IF(COUNT(표장르정리[[#This Row],[Simulation]]),1,0)),1,0)</f>
        <v>0</v>
      </c>
      <c r="P139" s="34">
        <f>IF(AND(IF('차트 정리 표'!$L$19 = 표메인[[#This Row],[연령대]], 1, 0),IF('차트 정리 표'!$J$20=표메인[[#This Row],[타격감
시각적 효과]],1,0)),1,0)</f>
        <v>0</v>
      </c>
      <c r="Q139" s="34">
        <f>IF(AND(IF('차트 정리 표'!$L$19 = 표메인[[#This Row],[연령대]], 1, 0),IF('차트 정리 표'!$J$21=표메인[[#This Row],[타격감
시각적 효과]],1,0)),1,0)</f>
        <v>0</v>
      </c>
      <c r="R139" s="34">
        <f>IF(AND(IF('차트 정리 표'!$L$19 = 표메인[[#This Row],[연령대]], 1, 0),IF('차트 정리 표'!$J$22=표메인[[#This Row],[타격감
시각적 효과]],1,0)),1,0)</f>
        <v>0</v>
      </c>
      <c r="S139" s="34">
        <f>IF(AND(IF('차트 정리 표'!$L$19 = 표메인[[#This Row],[연령대]], 1, 0),IF('차트 정리 표'!$J$23=표메인[[#This Row],[타격감
시각적 효과]],1,0)),1,0)</f>
        <v>0</v>
      </c>
      <c r="T139" s="34">
        <f>IF(AND(IF('차트 정리 표'!$L$25 = 표메인[[#This Row],[연령대]], 1, 0),IF('차트 정리 표'!$J$26=표메인[게임몰입도
청각적 효과],1,0)),1,0)</f>
        <v>0</v>
      </c>
      <c r="U139" s="34">
        <f>IF(AND(IF('차트 정리 표'!$L$25 = 표메인[[#This Row],[연령대]], 1, 0),IF('차트 정리 표'!$J$27=표메인[게임몰입도
청각적 효과],1,0)),1,0)</f>
        <v>0</v>
      </c>
      <c r="V139" s="34">
        <f>IF(AND(IF('차트 정리 표'!$L$25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표'!$L$2 = 표메인[[#This Row],[연령대]], 1, 0),IF(COUNT(표장르정리[[#This Row],[RPG]]),1,0)), 1, 0)</f>
        <v>0</v>
      </c>
      <c r="B140" s="3">
        <f>IF(AND(IF('차트 정리 표'!$L$2 = 표메인[[#This Row],[연령대]], 1, 0),IF(COUNT(표장르정리[[#This Row],[AOS]]),1,0)),1,0)</f>
        <v>0</v>
      </c>
      <c r="C140" s="3">
        <f>IF(AND(IF('차트 정리 표'!$L$2 = 표메인[[#This Row],[연령대]], 1, 0),IF(COUNT(표장르정리[[#This Row],[FPS]]),1,0)),1,0)</f>
        <v>0</v>
      </c>
      <c r="D140" s="3">
        <f>IF(AND(IF('차트 정리 표'!$L$2 = 표메인[[#This Row],[연령대]], 1, 0),IF(COUNT(표장르정리[[#This Row],[CCG]]),1,0)),1,0)</f>
        <v>0</v>
      </c>
      <c r="E140" s="3">
        <f>IF(AND(IF('차트 정리 표'!$L$2 = 표메인[[#This Row],[연령대]], 1, 0),IF(COUNT(표장르정리[[#This Row],[Roguelike]]),1,0)),1,0)</f>
        <v>0</v>
      </c>
      <c r="F140" s="3">
        <f>IF(AND(IF('차트 정리 표'!$L$2 = 표메인[[#This Row],[연령대]], 1, 0),IF(COUNT(표장르정리[[#This Row],[Soulslike]]),1,0)),1,0)</f>
        <v>0</v>
      </c>
      <c r="G140" s="3">
        <f>IF(AND(IF('차트 정리 표'!$L$2 = 표메인[[#This Row],[연령대]], 1, 0),IF(COUNT(표장르정리[[#This Row],[Rhythm]]),1,0)),1,0)</f>
        <v>0</v>
      </c>
      <c r="H140" s="3">
        <f>IF(AND(IF('차트 정리 표'!$L$2 = 표메인[[#This Row],[연령대]], 1, 0),IF(COUNT(표장르정리[[#This Row],[Racing]]),1,0)),1,0)</f>
        <v>0</v>
      </c>
      <c r="I140" s="3">
        <f>IF(AND(IF('차트 정리 표'!$L$2 = 표메인[[#This Row],[연령대]], 1, 0),IF(COUNT(표장르정리[[#This Row],[Sport]]),1,0)),1,0)</f>
        <v>0</v>
      </c>
      <c r="J140" s="3">
        <f>IF(AND(IF('차트 정리 표'!$L$2 = 표메인[[#This Row],[연령대]], 1, 0),IF(COUNT(표장르정리[[#This Row],[Stealth]]),1,0)),1,0)</f>
        <v>0</v>
      </c>
      <c r="K140" s="3">
        <f>IF(AND(IF('차트 정리 표'!$L$2 = 표메인[[#This Row],[연령대]], 1, 0),IF(COUNT(표장르정리[[#This Row],[Strategy]]),1,0)),1,0)</f>
        <v>0</v>
      </c>
      <c r="L140" s="3">
        <f>IF(AND(IF('차트 정리 표'!$L$2 = 표메인[[#This Row],[연령대]], 1, 0),IF(COUNT(표장르정리[[#This Row],[Puzzle]]),1,0)),1,0)</f>
        <v>0</v>
      </c>
      <c r="M140" s="3">
        <f>IF(AND(IF('차트 정리 표'!$L$2 = 표메인[[#This Row],[연령대]], 1, 0),IF(COUNT(표장르정리[[#This Row],[Board]]),1,0)),1,0)</f>
        <v>0</v>
      </c>
      <c r="N140" s="3">
        <f>IF(AND(IF('차트 정리 표'!$L$2 = 표메인[[#This Row],[연령대]], 1, 0),IF(COUNT(표장르정리[[#This Row],[Arcade]]),1,0)),1,0)</f>
        <v>0</v>
      </c>
      <c r="O140" s="3">
        <f>IF(AND(IF('차트 정리 표'!$L$2 = 표메인[[#This Row],[연령대]], 1, 0),IF(COUNT(표장르정리[[#This Row],[Simulation]]),1,0)),1,0)</f>
        <v>0</v>
      </c>
      <c r="P140" s="34">
        <f>IF(AND(IF('차트 정리 표'!$L$19 = 표메인[[#This Row],[연령대]], 1, 0),IF('차트 정리 표'!$J$20=표메인[[#This Row],[타격감
시각적 효과]],1,0)),1,0)</f>
        <v>0</v>
      </c>
      <c r="Q140" s="34">
        <f>IF(AND(IF('차트 정리 표'!$L$19 = 표메인[[#This Row],[연령대]], 1, 0),IF('차트 정리 표'!$J$21=표메인[[#This Row],[타격감
시각적 효과]],1,0)),1,0)</f>
        <v>0</v>
      </c>
      <c r="R140" s="34">
        <f>IF(AND(IF('차트 정리 표'!$L$19 = 표메인[[#This Row],[연령대]], 1, 0),IF('차트 정리 표'!$J$22=표메인[[#This Row],[타격감
시각적 효과]],1,0)),1,0)</f>
        <v>0</v>
      </c>
      <c r="S140" s="34">
        <f>IF(AND(IF('차트 정리 표'!$L$19 = 표메인[[#This Row],[연령대]], 1, 0),IF('차트 정리 표'!$J$23=표메인[[#This Row],[타격감
시각적 효과]],1,0)),1,0)</f>
        <v>0</v>
      </c>
      <c r="T140" s="34">
        <f>IF(AND(IF('차트 정리 표'!$L$25 = 표메인[[#This Row],[연령대]], 1, 0),IF('차트 정리 표'!$J$26=표메인[게임몰입도
청각적 효과],1,0)),1,0)</f>
        <v>0</v>
      </c>
      <c r="U140" s="34">
        <f>IF(AND(IF('차트 정리 표'!$L$25 = 표메인[[#This Row],[연령대]], 1, 0),IF('차트 정리 표'!$J$27=표메인[게임몰입도
청각적 효과],1,0)),1,0)</f>
        <v>0</v>
      </c>
      <c r="V140" s="34">
        <f>IF(AND(IF('차트 정리 표'!$L$25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표'!$L$2 = 표메인[[#This Row],[연령대]], 1, 0),IF(COUNT(표장르정리[[#This Row],[RPG]]),1,0)), 1, 0)</f>
        <v>0</v>
      </c>
      <c r="B141" s="3">
        <f>IF(AND(IF('차트 정리 표'!$L$2 = 표메인[[#This Row],[연령대]], 1, 0),IF(COUNT(표장르정리[[#This Row],[AOS]]),1,0)),1,0)</f>
        <v>0</v>
      </c>
      <c r="C141" s="3">
        <f>IF(AND(IF('차트 정리 표'!$L$2 = 표메인[[#This Row],[연령대]], 1, 0),IF(COUNT(표장르정리[[#This Row],[FPS]]),1,0)),1,0)</f>
        <v>0</v>
      </c>
      <c r="D141" s="3">
        <f>IF(AND(IF('차트 정리 표'!$L$2 = 표메인[[#This Row],[연령대]], 1, 0),IF(COUNT(표장르정리[[#This Row],[CCG]]),1,0)),1,0)</f>
        <v>0</v>
      </c>
      <c r="E141" s="3">
        <f>IF(AND(IF('차트 정리 표'!$L$2 = 표메인[[#This Row],[연령대]], 1, 0),IF(COUNT(표장르정리[[#This Row],[Roguelike]]),1,0)),1,0)</f>
        <v>0</v>
      </c>
      <c r="F141" s="3">
        <f>IF(AND(IF('차트 정리 표'!$L$2 = 표메인[[#This Row],[연령대]], 1, 0),IF(COUNT(표장르정리[[#This Row],[Soulslike]]),1,0)),1,0)</f>
        <v>0</v>
      </c>
      <c r="G141" s="3">
        <f>IF(AND(IF('차트 정리 표'!$L$2 = 표메인[[#This Row],[연령대]], 1, 0),IF(COUNT(표장르정리[[#This Row],[Rhythm]]),1,0)),1,0)</f>
        <v>0</v>
      </c>
      <c r="H141" s="3">
        <f>IF(AND(IF('차트 정리 표'!$L$2 = 표메인[[#This Row],[연령대]], 1, 0),IF(COUNT(표장르정리[[#This Row],[Racing]]),1,0)),1,0)</f>
        <v>0</v>
      </c>
      <c r="I141" s="3">
        <f>IF(AND(IF('차트 정리 표'!$L$2 = 표메인[[#This Row],[연령대]], 1, 0),IF(COUNT(표장르정리[[#This Row],[Sport]]),1,0)),1,0)</f>
        <v>0</v>
      </c>
      <c r="J141" s="3">
        <f>IF(AND(IF('차트 정리 표'!$L$2 = 표메인[[#This Row],[연령대]], 1, 0),IF(COUNT(표장르정리[[#This Row],[Stealth]]),1,0)),1,0)</f>
        <v>0</v>
      </c>
      <c r="K141" s="3">
        <f>IF(AND(IF('차트 정리 표'!$L$2 = 표메인[[#This Row],[연령대]], 1, 0),IF(COUNT(표장르정리[[#This Row],[Strategy]]),1,0)),1,0)</f>
        <v>0</v>
      </c>
      <c r="L141" s="3">
        <f>IF(AND(IF('차트 정리 표'!$L$2 = 표메인[[#This Row],[연령대]], 1, 0),IF(COUNT(표장르정리[[#This Row],[Puzzle]]),1,0)),1,0)</f>
        <v>0</v>
      </c>
      <c r="M141" s="3">
        <f>IF(AND(IF('차트 정리 표'!$L$2 = 표메인[[#This Row],[연령대]], 1, 0),IF(COUNT(표장르정리[[#This Row],[Board]]),1,0)),1,0)</f>
        <v>0</v>
      </c>
      <c r="N141" s="3">
        <f>IF(AND(IF('차트 정리 표'!$L$2 = 표메인[[#This Row],[연령대]], 1, 0),IF(COUNT(표장르정리[[#This Row],[Arcade]]),1,0)),1,0)</f>
        <v>0</v>
      </c>
      <c r="O141" s="3">
        <f>IF(AND(IF('차트 정리 표'!$L$2 = 표메인[[#This Row],[연령대]], 1, 0),IF(COUNT(표장르정리[[#This Row],[Simulation]]),1,0)),1,0)</f>
        <v>0</v>
      </c>
      <c r="P141" s="34">
        <f>IF(AND(IF('차트 정리 표'!$L$19 = 표메인[[#This Row],[연령대]], 1, 0),IF('차트 정리 표'!$J$20=표메인[[#This Row],[타격감
시각적 효과]],1,0)),1,0)</f>
        <v>0</v>
      </c>
      <c r="Q141" s="34">
        <f>IF(AND(IF('차트 정리 표'!$L$19 = 표메인[[#This Row],[연령대]], 1, 0),IF('차트 정리 표'!$J$21=표메인[[#This Row],[타격감
시각적 효과]],1,0)),1,0)</f>
        <v>0</v>
      </c>
      <c r="R141" s="34">
        <f>IF(AND(IF('차트 정리 표'!$L$19 = 표메인[[#This Row],[연령대]], 1, 0),IF('차트 정리 표'!$J$22=표메인[[#This Row],[타격감
시각적 효과]],1,0)),1,0)</f>
        <v>0</v>
      </c>
      <c r="S141" s="34">
        <f>IF(AND(IF('차트 정리 표'!$L$19 = 표메인[[#This Row],[연령대]], 1, 0),IF('차트 정리 표'!$J$23=표메인[[#This Row],[타격감
시각적 효과]],1,0)),1,0)</f>
        <v>0</v>
      </c>
      <c r="T141" s="34">
        <f>IF(AND(IF('차트 정리 표'!$L$25 = 표메인[[#This Row],[연령대]], 1, 0),IF('차트 정리 표'!$J$26=표메인[게임몰입도
청각적 효과],1,0)),1,0)</f>
        <v>0</v>
      </c>
      <c r="U141" s="34">
        <f>IF(AND(IF('차트 정리 표'!$L$25 = 표메인[[#This Row],[연령대]], 1, 0),IF('차트 정리 표'!$J$27=표메인[게임몰입도
청각적 효과],1,0)),1,0)</f>
        <v>0</v>
      </c>
      <c r="V141" s="34">
        <f>IF(AND(IF('차트 정리 표'!$L$25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표'!$L$2 = 표메인[[#This Row],[연령대]], 1, 0),IF(COUNT(표장르정리[[#This Row],[RPG]]),1,0)), 1, 0)</f>
        <v>0</v>
      </c>
      <c r="B142" s="3">
        <f>IF(AND(IF('차트 정리 표'!$L$2 = 표메인[[#This Row],[연령대]], 1, 0),IF(COUNT(표장르정리[[#This Row],[AOS]]),1,0)),1,0)</f>
        <v>0</v>
      </c>
      <c r="C142" s="3">
        <f>IF(AND(IF('차트 정리 표'!$L$2 = 표메인[[#This Row],[연령대]], 1, 0),IF(COUNT(표장르정리[[#This Row],[FPS]]),1,0)),1,0)</f>
        <v>0</v>
      </c>
      <c r="D142" s="3">
        <f>IF(AND(IF('차트 정리 표'!$L$2 = 표메인[[#This Row],[연령대]], 1, 0),IF(COUNT(표장르정리[[#This Row],[CCG]]),1,0)),1,0)</f>
        <v>0</v>
      </c>
      <c r="E142" s="3">
        <f>IF(AND(IF('차트 정리 표'!$L$2 = 표메인[[#This Row],[연령대]], 1, 0),IF(COUNT(표장르정리[[#This Row],[Roguelike]]),1,0)),1,0)</f>
        <v>0</v>
      </c>
      <c r="F142" s="3">
        <f>IF(AND(IF('차트 정리 표'!$L$2 = 표메인[[#This Row],[연령대]], 1, 0),IF(COUNT(표장르정리[[#This Row],[Soulslike]]),1,0)),1,0)</f>
        <v>0</v>
      </c>
      <c r="G142" s="3">
        <f>IF(AND(IF('차트 정리 표'!$L$2 = 표메인[[#This Row],[연령대]], 1, 0),IF(COUNT(표장르정리[[#This Row],[Rhythm]]),1,0)),1,0)</f>
        <v>0</v>
      </c>
      <c r="H142" s="3">
        <f>IF(AND(IF('차트 정리 표'!$L$2 = 표메인[[#This Row],[연령대]], 1, 0),IF(COUNT(표장르정리[[#This Row],[Racing]]),1,0)),1,0)</f>
        <v>0</v>
      </c>
      <c r="I142" s="3">
        <f>IF(AND(IF('차트 정리 표'!$L$2 = 표메인[[#This Row],[연령대]], 1, 0),IF(COUNT(표장르정리[[#This Row],[Sport]]),1,0)),1,0)</f>
        <v>0</v>
      </c>
      <c r="J142" s="3">
        <f>IF(AND(IF('차트 정리 표'!$L$2 = 표메인[[#This Row],[연령대]], 1, 0),IF(COUNT(표장르정리[[#This Row],[Stealth]]),1,0)),1,0)</f>
        <v>0</v>
      </c>
      <c r="K142" s="3">
        <f>IF(AND(IF('차트 정리 표'!$L$2 = 표메인[[#This Row],[연령대]], 1, 0),IF(COUNT(표장르정리[[#This Row],[Strategy]]),1,0)),1,0)</f>
        <v>0</v>
      </c>
      <c r="L142" s="3">
        <f>IF(AND(IF('차트 정리 표'!$L$2 = 표메인[[#This Row],[연령대]], 1, 0),IF(COUNT(표장르정리[[#This Row],[Puzzle]]),1,0)),1,0)</f>
        <v>0</v>
      </c>
      <c r="M142" s="3">
        <f>IF(AND(IF('차트 정리 표'!$L$2 = 표메인[[#This Row],[연령대]], 1, 0),IF(COUNT(표장르정리[[#This Row],[Board]]),1,0)),1,0)</f>
        <v>0</v>
      </c>
      <c r="N142" s="3">
        <f>IF(AND(IF('차트 정리 표'!$L$2 = 표메인[[#This Row],[연령대]], 1, 0),IF(COUNT(표장르정리[[#This Row],[Arcade]]),1,0)),1,0)</f>
        <v>0</v>
      </c>
      <c r="O142" s="3">
        <f>IF(AND(IF('차트 정리 표'!$L$2 = 표메인[[#This Row],[연령대]], 1, 0),IF(COUNT(표장르정리[[#This Row],[Simulation]]),1,0)),1,0)</f>
        <v>0</v>
      </c>
      <c r="P142" s="34">
        <f>IF(AND(IF('차트 정리 표'!$L$19 = 표메인[[#This Row],[연령대]], 1, 0),IF('차트 정리 표'!$J$20=표메인[[#This Row],[타격감
시각적 효과]],1,0)),1,0)</f>
        <v>0</v>
      </c>
      <c r="Q142" s="34">
        <f>IF(AND(IF('차트 정리 표'!$L$19 = 표메인[[#This Row],[연령대]], 1, 0),IF('차트 정리 표'!$J$21=표메인[[#This Row],[타격감
시각적 효과]],1,0)),1,0)</f>
        <v>0</v>
      </c>
      <c r="R142" s="34">
        <f>IF(AND(IF('차트 정리 표'!$L$19 = 표메인[[#This Row],[연령대]], 1, 0),IF('차트 정리 표'!$J$22=표메인[[#This Row],[타격감
시각적 효과]],1,0)),1,0)</f>
        <v>0</v>
      </c>
      <c r="S142" s="34">
        <f>IF(AND(IF('차트 정리 표'!$L$19 = 표메인[[#This Row],[연령대]], 1, 0),IF('차트 정리 표'!$J$23=표메인[[#This Row],[타격감
시각적 효과]],1,0)),1,0)</f>
        <v>0</v>
      </c>
      <c r="T142" s="34">
        <f>IF(AND(IF('차트 정리 표'!$L$25 = 표메인[[#This Row],[연령대]], 1, 0),IF('차트 정리 표'!$J$26=표메인[게임몰입도
청각적 효과],1,0)),1,0)</f>
        <v>0</v>
      </c>
      <c r="U142" s="34">
        <f>IF(AND(IF('차트 정리 표'!$L$25 = 표메인[[#This Row],[연령대]], 1, 0),IF('차트 정리 표'!$J$27=표메인[게임몰입도
청각적 효과],1,0)),1,0)</f>
        <v>0</v>
      </c>
      <c r="V142" s="34">
        <f>IF(AND(IF('차트 정리 표'!$L$25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표'!$L$2 = 표메인[[#This Row],[연령대]], 1, 0),IF(COUNT(표장르정리[[#This Row],[RPG]]),1,0)), 1, 0)</f>
        <v>0</v>
      </c>
      <c r="B143" s="3">
        <f>IF(AND(IF('차트 정리 표'!$L$2 = 표메인[[#This Row],[연령대]], 1, 0),IF(COUNT(표장르정리[[#This Row],[AOS]]),1,0)),1,0)</f>
        <v>0</v>
      </c>
      <c r="C143" s="3">
        <f>IF(AND(IF('차트 정리 표'!$L$2 = 표메인[[#This Row],[연령대]], 1, 0),IF(COUNT(표장르정리[[#This Row],[FPS]]),1,0)),1,0)</f>
        <v>0</v>
      </c>
      <c r="D143" s="3">
        <f>IF(AND(IF('차트 정리 표'!$L$2 = 표메인[[#This Row],[연령대]], 1, 0),IF(COUNT(표장르정리[[#This Row],[CCG]]),1,0)),1,0)</f>
        <v>0</v>
      </c>
      <c r="E143" s="3">
        <f>IF(AND(IF('차트 정리 표'!$L$2 = 표메인[[#This Row],[연령대]], 1, 0),IF(COUNT(표장르정리[[#This Row],[Roguelike]]),1,0)),1,0)</f>
        <v>0</v>
      </c>
      <c r="F143" s="3">
        <f>IF(AND(IF('차트 정리 표'!$L$2 = 표메인[[#This Row],[연령대]], 1, 0),IF(COUNT(표장르정리[[#This Row],[Soulslike]]),1,0)),1,0)</f>
        <v>0</v>
      </c>
      <c r="G143" s="3">
        <f>IF(AND(IF('차트 정리 표'!$L$2 = 표메인[[#This Row],[연령대]], 1, 0),IF(COUNT(표장르정리[[#This Row],[Rhythm]]),1,0)),1,0)</f>
        <v>0</v>
      </c>
      <c r="H143" s="3">
        <f>IF(AND(IF('차트 정리 표'!$L$2 = 표메인[[#This Row],[연령대]], 1, 0),IF(COUNT(표장르정리[[#This Row],[Racing]]),1,0)),1,0)</f>
        <v>0</v>
      </c>
      <c r="I143" s="3">
        <f>IF(AND(IF('차트 정리 표'!$L$2 = 표메인[[#This Row],[연령대]], 1, 0),IF(COUNT(표장르정리[[#This Row],[Sport]]),1,0)),1,0)</f>
        <v>0</v>
      </c>
      <c r="J143" s="3">
        <f>IF(AND(IF('차트 정리 표'!$L$2 = 표메인[[#This Row],[연령대]], 1, 0),IF(COUNT(표장르정리[[#This Row],[Stealth]]),1,0)),1,0)</f>
        <v>0</v>
      </c>
      <c r="K143" s="3">
        <f>IF(AND(IF('차트 정리 표'!$L$2 = 표메인[[#This Row],[연령대]], 1, 0),IF(COUNT(표장르정리[[#This Row],[Strategy]]),1,0)),1,0)</f>
        <v>0</v>
      </c>
      <c r="L143" s="3">
        <f>IF(AND(IF('차트 정리 표'!$L$2 = 표메인[[#This Row],[연령대]], 1, 0),IF(COUNT(표장르정리[[#This Row],[Puzzle]]),1,0)),1,0)</f>
        <v>0</v>
      </c>
      <c r="M143" s="3">
        <f>IF(AND(IF('차트 정리 표'!$L$2 = 표메인[[#This Row],[연령대]], 1, 0),IF(COUNT(표장르정리[[#This Row],[Board]]),1,0)),1,0)</f>
        <v>0</v>
      </c>
      <c r="N143" s="3">
        <f>IF(AND(IF('차트 정리 표'!$L$2 = 표메인[[#This Row],[연령대]], 1, 0),IF(COUNT(표장르정리[[#This Row],[Arcade]]),1,0)),1,0)</f>
        <v>0</v>
      </c>
      <c r="O143" s="3">
        <f>IF(AND(IF('차트 정리 표'!$L$2 = 표메인[[#This Row],[연령대]], 1, 0),IF(COUNT(표장르정리[[#This Row],[Simulation]]),1,0)),1,0)</f>
        <v>0</v>
      </c>
      <c r="P143" s="34">
        <f>IF(AND(IF('차트 정리 표'!$L$19 = 표메인[[#This Row],[연령대]], 1, 0),IF('차트 정리 표'!$J$20=표메인[[#This Row],[타격감
시각적 효과]],1,0)),1,0)</f>
        <v>0</v>
      </c>
      <c r="Q143" s="34">
        <f>IF(AND(IF('차트 정리 표'!$L$19 = 표메인[[#This Row],[연령대]], 1, 0),IF('차트 정리 표'!$J$21=표메인[[#This Row],[타격감
시각적 효과]],1,0)),1,0)</f>
        <v>0</v>
      </c>
      <c r="R143" s="34">
        <f>IF(AND(IF('차트 정리 표'!$L$19 = 표메인[[#This Row],[연령대]], 1, 0),IF('차트 정리 표'!$J$22=표메인[[#This Row],[타격감
시각적 효과]],1,0)),1,0)</f>
        <v>0</v>
      </c>
      <c r="S143" s="34">
        <f>IF(AND(IF('차트 정리 표'!$L$19 = 표메인[[#This Row],[연령대]], 1, 0),IF('차트 정리 표'!$J$23=표메인[[#This Row],[타격감
시각적 효과]],1,0)),1,0)</f>
        <v>0</v>
      </c>
      <c r="T143" s="34">
        <f>IF(AND(IF('차트 정리 표'!$L$25 = 표메인[[#This Row],[연령대]], 1, 0),IF('차트 정리 표'!$J$26=표메인[게임몰입도
청각적 효과],1,0)),1,0)</f>
        <v>0</v>
      </c>
      <c r="U143" s="34">
        <f>IF(AND(IF('차트 정리 표'!$L$25 = 표메인[[#This Row],[연령대]], 1, 0),IF('차트 정리 표'!$J$27=표메인[게임몰입도
청각적 효과],1,0)),1,0)</f>
        <v>0</v>
      </c>
      <c r="V143" s="34">
        <f>IF(AND(IF('차트 정리 표'!$L$25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표'!$L$2 = 표메인[[#This Row],[연령대]], 1, 0),IF(COUNT(표장르정리[[#This Row],[RPG]]),1,0)), 1, 0)</f>
        <v>0</v>
      </c>
      <c r="B144" s="3">
        <f>IF(AND(IF('차트 정리 표'!$L$2 = 표메인[[#This Row],[연령대]], 1, 0),IF(COUNT(표장르정리[[#This Row],[AOS]]),1,0)),1,0)</f>
        <v>0</v>
      </c>
      <c r="C144" s="3">
        <f>IF(AND(IF('차트 정리 표'!$L$2 = 표메인[[#This Row],[연령대]], 1, 0),IF(COUNT(표장르정리[[#This Row],[FPS]]),1,0)),1,0)</f>
        <v>0</v>
      </c>
      <c r="D144" s="3">
        <f>IF(AND(IF('차트 정리 표'!$L$2 = 표메인[[#This Row],[연령대]], 1, 0),IF(COUNT(표장르정리[[#This Row],[CCG]]),1,0)),1,0)</f>
        <v>0</v>
      </c>
      <c r="E144" s="3">
        <f>IF(AND(IF('차트 정리 표'!$L$2 = 표메인[[#This Row],[연령대]], 1, 0),IF(COUNT(표장르정리[[#This Row],[Roguelike]]),1,0)),1,0)</f>
        <v>0</v>
      </c>
      <c r="F144" s="3">
        <f>IF(AND(IF('차트 정리 표'!$L$2 = 표메인[[#This Row],[연령대]], 1, 0),IF(COUNT(표장르정리[[#This Row],[Soulslike]]),1,0)),1,0)</f>
        <v>0</v>
      </c>
      <c r="G144" s="3">
        <f>IF(AND(IF('차트 정리 표'!$L$2 = 표메인[[#This Row],[연령대]], 1, 0),IF(COUNT(표장르정리[[#This Row],[Rhythm]]),1,0)),1,0)</f>
        <v>0</v>
      </c>
      <c r="H144" s="3">
        <f>IF(AND(IF('차트 정리 표'!$L$2 = 표메인[[#This Row],[연령대]], 1, 0),IF(COUNT(표장르정리[[#This Row],[Racing]]),1,0)),1,0)</f>
        <v>0</v>
      </c>
      <c r="I144" s="3">
        <f>IF(AND(IF('차트 정리 표'!$L$2 = 표메인[[#This Row],[연령대]], 1, 0),IF(COUNT(표장르정리[[#This Row],[Sport]]),1,0)),1,0)</f>
        <v>0</v>
      </c>
      <c r="J144" s="3">
        <f>IF(AND(IF('차트 정리 표'!$L$2 = 표메인[[#This Row],[연령대]], 1, 0),IF(COUNT(표장르정리[[#This Row],[Stealth]]),1,0)),1,0)</f>
        <v>0</v>
      </c>
      <c r="K144" s="3">
        <f>IF(AND(IF('차트 정리 표'!$L$2 = 표메인[[#This Row],[연령대]], 1, 0),IF(COUNT(표장르정리[[#This Row],[Strategy]]),1,0)),1,0)</f>
        <v>0</v>
      </c>
      <c r="L144" s="3">
        <f>IF(AND(IF('차트 정리 표'!$L$2 = 표메인[[#This Row],[연령대]], 1, 0),IF(COUNT(표장르정리[[#This Row],[Puzzle]]),1,0)),1,0)</f>
        <v>0</v>
      </c>
      <c r="M144" s="3">
        <f>IF(AND(IF('차트 정리 표'!$L$2 = 표메인[[#This Row],[연령대]], 1, 0),IF(COUNT(표장르정리[[#This Row],[Board]]),1,0)),1,0)</f>
        <v>0</v>
      </c>
      <c r="N144" s="3">
        <f>IF(AND(IF('차트 정리 표'!$L$2 = 표메인[[#This Row],[연령대]], 1, 0),IF(COUNT(표장르정리[[#This Row],[Arcade]]),1,0)),1,0)</f>
        <v>0</v>
      </c>
      <c r="O144" s="3">
        <f>IF(AND(IF('차트 정리 표'!$L$2 = 표메인[[#This Row],[연령대]], 1, 0),IF(COUNT(표장르정리[[#This Row],[Simulation]]),1,0)),1,0)</f>
        <v>0</v>
      </c>
      <c r="P144" s="34">
        <f>IF(AND(IF('차트 정리 표'!$L$19 = 표메인[[#This Row],[연령대]], 1, 0),IF('차트 정리 표'!$J$20=표메인[[#This Row],[타격감
시각적 효과]],1,0)),1,0)</f>
        <v>0</v>
      </c>
      <c r="Q144" s="34">
        <f>IF(AND(IF('차트 정리 표'!$L$19 = 표메인[[#This Row],[연령대]], 1, 0),IF('차트 정리 표'!$J$21=표메인[[#This Row],[타격감
시각적 효과]],1,0)),1,0)</f>
        <v>0</v>
      </c>
      <c r="R144" s="34">
        <f>IF(AND(IF('차트 정리 표'!$L$19 = 표메인[[#This Row],[연령대]], 1, 0),IF('차트 정리 표'!$J$22=표메인[[#This Row],[타격감
시각적 효과]],1,0)),1,0)</f>
        <v>0</v>
      </c>
      <c r="S144" s="34">
        <f>IF(AND(IF('차트 정리 표'!$L$19 = 표메인[[#This Row],[연령대]], 1, 0),IF('차트 정리 표'!$J$23=표메인[[#This Row],[타격감
시각적 효과]],1,0)),1,0)</f>
        <v>0</v>
      </c>
      <c r="T144" s="34">
        <f>IF(AND(IF('차트 정리 표'!$L$25 = 표메인[[#This Row],[연령대]], 1, 0),IF('차트 정리 표'!$J$26=표메인[게임몰입도
청각적 효과],1,0)),1,0)</f>
        <v>0</v>
      </c>
      <c r="U144" s="34">
        <f>IF(AND(IF('차트 정리 표'!$L$25 = 표메인[[#This Row],[연령대]], 1, 0),IF('차트 정리 표'!$J$27=표메인[게임몰입도
청각적 효과],1,0)),1,0)</f>
        <v>0</v>
      </c>
      <c r="V144" s="34">
        <f>IF(AND(IF('차트 정리 표'!$L$25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표'!$L$2 = 표메인[[#This Row],[연령대]], 1, 0),IF(COUNT(표장르정리[[#This Row],[RPG]]),1,0)), 1, 0)</f>
        <v>0</v>
      </c>
      <c r="B145" s="3">
        <f>IF(AND(IF('차트 정리 표'!$L$2 = 표메인[[#This Row],[연령대]], 1, 0),IF(COUNT(표장르정리[[#This Row],[AOS]]),1,0)),1,0)</f>
        <v>0</v>
      </c>
      <c r="C145" s="3">
        <f>IF(AND(IF('차트 정리 표'!$L$2 = 표메인[[#This Row],[연령대]], 1, 0),IF(COUNT(표장르정리[[#This Row],[FPS]]),1,0)),1,0)</f>
        <v>0</v>
      </c>
      <c r="D145" s="3">
        <f>IF(AND(IF('차트 정리 표'!$L$2 = 표메인[[#This Row],[연령대]], 1, 0),IF(COUNT(표장르정리[[#This Row],[CCG]]),1,0)),1,0)</f>
        <v>0</v>
      </c>
      <c r="E145" s="3">
        <f>IF(AND(IF('차트 정리 표'!$L$2 = 표메인[[#This Row],[연령대]], 1, 0),IF(COUNT(표장르정리[[#This Row],[Roguelike]]),1,0)),1,0)</f>
        <v>0</v>
      </c>
      <c r="F145" s="3">
        <f>IF(AND(IF('차트 정리 표'!$L$2 = 표메인[[#This Row],[연령대]], 1, 0),IF(COUNT(표장르정리[[#This Row],[Soulslike]]),1,0)),1,0)</f>
        <v>0</v>
      </c>
      <c r="G145" s="3">
        <f>IF(AND(IF('차트 정리 표'!$L$2 = 표메인[[#This Row],[연령대]], 1, 0),IF(COUNT(표장르정리[[#This Row],[Rhythm]]),1,0)),1,0)</f>
        <v>0</v>
      </c>
      <c r="H145" s="3">
        <f>IF(AND(IF('차트 정리 표'!$L$2 = 표메인[[#This Row],[연령대]], 1, 0),IF(COUNT(표장르정리[[#This Row],[Racing]]),1,0)),1,0)</f>
        <v>0</v>
      </c>
      <c r="I145" s="3">
        <f>IF(AND(IF('차트 정리 표'!$L$2 = 표메인[[#This Row],[연령대]], 1, 0),IF(COUNT(표장르정리[[#This Row],[Sport]]),1,0)),1,0)</f>
        <v>0</v>
      </c>
      <c r="J145" s="3">
        <f>IF(AND(IF('차트 정리 표'!$L$2 = 표메인[[#This Row],[연령대]], 1, 0),IF(COUNT(표장르정리[[#This Row],[Stealth]]),1,0)),1,0)</f>
        <v>0</v>
      </c>
      <c r="K145" s="3">
        <f>IF(AND(IF('차트 정리 표'!$L$2 = 표메인[[#This Row],[연령대]], 1, 0),IF(COUNT(표장르정리[[#This Row],[Strategy]]),1,0)),1,0)</f>
        <v>0</v>
      </c>
      <c r="L145" s="3">
        <f>IF(AND(IF('차트 정리 표'!$L$2 = 표메인[[#This Row],[연령대]], 1, 0),IF(COUNT(표장르정리[[#This Row],[Puzzle]]),1,0)),1,0)</f>
        <v>0</v>
      </c>
      <c r="M145" s="3">
        <f>IF(AND(IF('차트 정리 표'!$L$2 = 표메인[[#This Row],[연령대]], 1, 0),IF(COUNT(표장르정리[[#This Row],[Board]]),1,0)),1,0)</f>
        <v>0</v>
      </c>
      <c r="N145" s="3">
        <f>IF(AND(IF('차트 정리 표'!$L$2 = 표메인[[#This Row],[연령대]], 1, 0),IF(COUNT(표장르정리[[#This Row],[Arcade]]),1,0)),1,0)</f>
        <v>0</v>
      </c>
      <c r="O145" s="3">
        <f>IF(AND(IF('차트 정리 표'!$L$2 = 표메인[[#This Row],[연령대]], 1, 0),IF(COUNT(표장르정리[[#This Row],[Simulation]]),1,0)),1,0)</f>
        <v>0</v>
      </c>
      <c r="P145" s="34">
        <f>IF(AND(IF('차트 정리 표'!$L$19 = 표메인[[#This Row],[연령대]], 1, 0),IF('차트 정리 표'!$J$20=표메인[[#This Row],[타격감
시각적 효과]],1,0)),1,0)</f>
        <v>0</v>
      </c>
      <c r="Q145" s="34">
        <f>IF(AND(IF('차트 정리 표'!$L$19 = 표메인[[#This Row],[연령대]], 1, 0),IF('차트 정리 표'!$J$21=표메인[[#This Row],[타격감
시각적 효과]],1,0)),1,0)</f>
        <v>0</v>
      </c>
      <c r="R145" s="34">
        <f>IF(AND(IF('차트 정리 표'!$L$19 = 표메인[[#This Row],[연령대]], 1, 0),IF('차트 정리 표'!$J$22=표메인[[#This Row],[타격감
시각적 효과]],1,0)),1,0)</f>
        <v>0</v>
      </c>
      <c r="S145" s="34">
        <f>IF(AND(IF('차트 정리 표'!$L$19 = 표메인[[#This Row],[연령대]], 1, 0),IF('차트 정리 표'!$J$23=표메인[[#This Row],[타격감
시각적 효과]],1,0)),1,0)</f>
        <v>0</v>
      </c>
      <c r="T145" s="34">
        <f>IF(AND(IF('차트 정리 표'!$L$25 = 표메인[[#This Row],[연령대]], 1, 0),IF('차트 정리 표'!$J$26=표메인[게임몰입도
청각적 효과],1,0)),1,0)</f>
        <v>0</v>
      </c>
      <c r="U145" s="34">
        <f>IF(AND(IF('차트 정리 표'!$L$25 = 표메인[[#This Row],[연령대]], 1, 0),IF('차트 정리 표'!$J$27=표메인[게임몰입도
청각적 효과],1,0)),1,0)</f>
        <v>0</v>
      </c>
      <c r="V145" s="34">
        <f>IF(AND(IF('차트 정리 표'!$L$25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표'!$L$2 = 표메인[[#This Row],[연령대]], 1, 0),IF(COUNT(표장르정리[[#This Row],[RPG]]),1,0)), 1, 0)</f>
        <v>0</v>
      </c>
      <c r="B146" s="3">
        <f>IF(AND(IF('차트 정리 표'!$L$2 = 표메인[[#This Row],[연령대]], 1, 0),IF(COUNT(표장르정리[[#This Row],[AOS]]),1,0)),1,0)</f>
        <v>0</v>
      </c>
      <c r="C146" s="3">
        <f>IF(AND(IF('차트 정리 표'!$L$2 = 표메인[[#This Row],[연령대]], 1, 0),IF(COUNT(표장르정리[[#This Row],[FPS]]),1,0)),1,0)</f>
        <v>0</v>
      </c>
      <c r="D146" s="3">
        <f>IF(AND(IF('차트 정리 표'!$L$2 = 표메인[[#This Row],[연령대]], 1, 0),IF(COUNT(표장르정리[[#This Row],[CCG]]),1,0)),1,0)</f>
        <v>0</v>
      </c>
      <c r="E146" s="3">
        <f>IF(AND(IF('차트 정리 표'!$L$2 = 표메인[[#This Row],[연령대]], 1, 0),IF(COUNT(표장르정리[[#This Row],[Roguelike]]),1,0)),1,0)</f>
        <v>0</v>
      </c>
      <c r="F146" s="3">
        <f>IF(AND(IF('차트 정리 표'!$L$2 = 표메인[[#This Row],[연령대]], 1, 0),IF(COUNT(표장르정리[[#This Row],[Soulslike]]),1,0)),1,0)</f>
        <v>0</v>
      </c>
      <c r="G146" s="3">
        <f>IF(AND(IF('차트 정리 표'!$L$2 = 표메인[[#This Row],[연령대]], 1, 0),IF(COUNT(표장르정리[[#This Row],[Rhythm]]),1,0)),1,0)</f>
        <v>0</v>
      </c>
      <c r="H146" s="3">
        <f>IF(AND(IF('차트 정리 표'!$L$2 = 표메인[[#This Row],[연령대]], 1, 0),IF(COUNT(표장르정리[[#This Row],[Racing]]),1,0)),1,0)</f>
        <v>0</v>
      </c>
      <c r="I146" s="3">
        <f>IF(AND(IF('차트 정리 표'!$L$2 = 표메인[[#This Row],[연령대]], 1, 0),IF(COUNT(표장르정리[[#This Row],[Sport]]),1,0)),1,0)</f>
        <v>0</v>
      </c>
      <c r="J146" s="3">
        <f>IF(AND(IF('차트 정리 표'!$L$2 = 표메인[[#This Row],[연령대]], 1, 0),IF(COUNT(표장르정리[[#This Row],[Stealth]]),1,0)),1,0)</f>
        <v>0</v>
      </c>
      <c r="K146" s="3">
        <f>IF(AND(IF('차트 정리 표'!$L$2 = 표메인[[#This Row],[연령대]], 1, 0),IF(COUNT(표장르정리[[#This Row],[Strategy]]),1,0)),1,0)</f>
        <v>0</v>
      </c>
      <c r="L146" s="3">
        <f>IF(AND(IF('차트 정리 표'!$L$2 = 표메인[[#This Row],[연령대]], 1, 0),IF(COUNT(표장르정리[[#This Row],[Puzzle]]),1,0)),1,0)</f>
        <v>0</v>
      </c>
      <c r="M146" s="3">
        <f>IF(AND(IF('차트 정리 표'!$L$2 = 표메인[[#This Row],[연령대]], 1, 0),IF(COUNT(표장르정리[[#This Row],[Board]]),1,0)),1,0)</f>
        <v>0</v>
      </c>
      <c r="N146" s="3">
        <f>IF(AND(IF('차트 정리 표'!$L$2 = 표메인[[#This Row],[연령대]], 1, 0),IF(COUNT(표장르정리[[#This Row],[Arcade]]),1,0)),1,0)</f>
        <v>0</v>
      </c>
      <c r="O146" s="3">
        <f>IF(AND(IF('차트 정리 표'!$L$2 = 표메인[[#This Row],[연령대]], 1, 0),IF(COUNT(표장르정리[[#This Row],[Simulation]]),1,0)),1,0)</f>
        <v>0</v>
      </c>
      <c r="P146" s="34">
        <f>IF(AND(IF('차트 정리 표'!$L$19 = 표메인[[#This Row],[연령대]], 1, 0),IF('차트 정리 표'!$J$20=표메인[[#This Row],[타격감
시각적 효과]],1,0)),1,0)</f>
        <v>0</v>
      </c>
      <c r="Q146" s="34">
        <f>IF(AND(IF('차트 정리 표'!$L$19 = 표메인[[#This Row],[연령대]], 1, 0),IF('차트 정리 표'!$J$21=표메인[[#This Row],[타격감
시각적 효과]],1,0)),1,0)</f>
        <v>0</v>
      </c>
      <c r="R146" s="34">
        <f>IF(AND(IF('차트 정리 표'!$L$19 = 표메인[[#This Row],[연령대]], 1, 0),IF('차트 정리 표'!$J$22=표메인[[#This Row],[타격감
시각적 효과]],1,0)),1,0)</f>
        <v>0</v>
      </c>
      <c r="S146" s="34">
        <f>IF(AND(IF('차트 정리 표'!$L$19 = 표메인[[#This Row],[연령대]], 1, 0),IF('차트 정리 표'!$J$23=표메인[[#This Row],[타격감
시각적 효과]],1,0)),1,0)</f>
        <v>0</v>
      </c>
      <c r="T146" s="34">
        <f>IF(AND(IF('차트 정리 표'!$L$25 = 표메인[[#This Row],[연령대]], 1, 0),IF('차트 정리 표'!$J$26=표메인[게임몰입도
청각적 효과],1,0)),1,0)</f>
        <v>0</v>
      </c>
      <c r="U146" s="34">
        <f>IF(AND(IF('차트 정리 표'!$L$25 = 표메인[[#This Row],[연령대]], 1, 0),IF('차트 정리 표'!$J$27=표메인[게임몰입도
청각적 효과],1,0)),1,0)</f>
        <v>0</v>
      </c>
      <c r="V146" s="34">
        <f>IF(AND(IF('차트 정리 표'!$L$25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표'!$L$2 = 표메인[[#This Row],[연령대]], 1, 0),IF(COUNT(표장르정리[[#This Row],[RPG]]),1,0)), 1, 0)</f>
        <v>0</v>
      </c>
      <c r="B147" s="3">
        <f>IF(AND(IF('차트 정리 표'!$L$2 = 표메인[[#This Row],[연령대]], 1, 0),IF(COUNT(표장르정리[[#This Row],[AOS]]),1,0)),1,0)</f>
        <v>0</v>
      </c>
      <c r="C147" s="3">
        <f>IF(AND(IF('차트 정리 표'!$L$2 = 표메인[[#This Row],[연령대]], 1, 0),IF(COUNT(표장르정리[[#This Row],[FPS]]),1,0)),1,0)</f>
        <v>0</v>
      </c>
      <c r="D147" s="3">
        <f>IF(AND(IF('차트 정리 표'!$L$2 = 표메인[[#This Row],[연령대]], 1, 0),IF(COUNT(표장르정리[[#This Row],[CCG]]),1,0)),1,0)</f>
        <v>0</v>
      </c>
      <c r="E147" s="3">
        <f>IF(AND(IF('차트 정리 표'!$L$2 = 표메인[[#This Row],[연령대]], 1, 0),IF(COUNT(표장르정리[[#This Row],[Roguelike]]),1,0)),1,0)</f>
        <v>0</v>
      </c>
      <c r="F147" s="3">
        <f>IF(AND(IF('차트 정리 표'!$L$2 = 표메인[[#This Row],[연령대]], 1, 0),IF(COUNT(표장르정리[[#This Row],[Soulslike]]),1,0)),1,0)</f>
        <v>0</v>
      </c>
      <c r="G147" s="3">
        <f>IF(AND(IF('차트 정리 표'!$L$2 = 표메인[[#This Row],[연령대]], 1, 0),IF(COUNT(표장르정리[[#This Row],[Rhythm]]),1,0)),1,0)</f>
        <v>0</v>
      </c>
      <c r="H147" s="3">
        <f>IF(AND(IF('차트 정리 표'!$L$2 = 표메인[[#This Row],[연령대]], 1, 0),IF(COUNT(표장르정리[[#This Row],[Racing]]),1,0)),1,0)</f>
        <v>0</v>
      </c>
      <c r="I147" s="3">
        <f>IF(AND(IF('차트 정리 표'!$L$2 = 표메인[[#This Row],[연령대]], 1, 0),IF(COUNT(표장르정리[[#This Row],[Sport]]),1,0)),1,0)</f>
        <v>0</v>
      </c>
      <c r="J147" s="3">
        <f>IF(AND(IF('차트 정리 표'!$L$2 = 표메인[[#This Row],[연령대]], 1, 0),IF(COUNT(표장르정리[[#This Row],[Stealth]]),1,0)),1,0)</f>
        <v>0</v>
      </c>
      <c r="K147" s="3">
        <f>IF(AND(IF('차트 정리 표'!$L$2 = 표메인[[#This Row],[연령대]], 1, 0),IF(COUNT(표장르정리[[#This Row],[Strategy]]),1,0)),1,0)</f>
        <v>0</v>
      </c>
      <c r="L147" s="3">
        <f>IF(AND(IF('차트 정리 표'!$L$2 = 표메인[[#This Row],[연령대]], 1, 0),IF(COUNT(표장르정리[[#This Row],[Puzzle]]),1,0)),1,0)</f>
        <v>0</v>
      </c>
      <c r="M147" s="3">
        <f>IF(AND(IF('차트 정리 표'!$L$2 = 표메인[[#This Row],[연령대]], 1, 0),IF(COUNT(표장르정리[[#This Row],[Board]]),1,0)),1,0)</f>
        <v>0</v>
      </c>
      <c r="N147" s="3">
        <f>IF(AND(IF('차트 정리 표'!$L$2 = 표메인[[#This Row],[연령대]], 1, 0),IF(COUNT(표장르정리[[#This Row],[Arcade]]),1,0)),1,0)</f>
        <v>0</v>
      </c>
      <c r="O147" s="3">
        <f>IF(AND(IF('차트 정리 표'!$L$2 = 표메인[[#This Row],[연령대]], 1, 0),IF(COUNT(표장르정리[[#This Row],[Simulation]]),1,0)),1,0)</f>
        <v>0</v>
      </c>
      <c r="P147" s="34">
        <f>IF(AND(IF('차트 정리 표'!$L$19 = 표메인[[#This Row],[연령대]], 1, 0),IF('차트 정리 표'!$J$20=표메인[[#This Row],[타격감
시각적 효과]],1,0)),1,0)</f>
        <v>0</v>
      </c>
      <c r="Q147" s="34">
        <f>IF(AND(IF('차트 정리 표'!$L$19 = 표메인[[#This Row],[연령대]], 1, 0),IF('차트 정리 표'!$J$21=표메인[[#This Row],[타격감
시각적 효과]],1,0)),1,0)</f>
        <v>0</v>
      </c>
      <c r="R147" s="34">
        <f>IF(AND(IF('차트 정리 표'!$L$19 = 표메인[[#This Row],[연령대]], 1, 0),IF('차트 정리 표'!$J$22=표메인[[#This Row],[타격감
시각적 효과]],1,0)),1,0)</f>
        <v>0</v>
      </c>
      <c r="S147" s="34">
        <f>IF(AND(IF('차트 정리 표'!$L$19 = 표메인[[#This Row],[연령대]], 1, 0),IF('차트 정리 표'!$J$23=표메인[[#This Row],[타격감
시각적 효과]],1,0)),1,0)</f>
        <v>0</v>
      </c>
      <c r="T147" s="34">
        <f>IF(AND(IF('차트 정리 표'!$L$25 = 표메인[[#This Row],[연령대]], 1, 0),IF('차트 정리 표'!$J$26=표메인[게임몰입도
청각적 효과],1,0)),1,0)</f>
        <v>0</v>
      </c>
      <c r="U147" s="34">
        <f>IF(AND(IF('차트 정리 표'!$L$25 = 표메인[[#This Row],[연령대]], 1, 0),IF('차트 정리 표'!$J$27=표메인[게임몰입도
청각적 효과],1,0)),1,0)</f>
        <v>0</v>
      </c>
      <c r="V147" s="34">
        <f>IF(AND(IF('차트 정리 표'!$L$25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표'!$L$2 = 표메인[[#This Row],[연령대]], 1, 0),IF(COUNT(표장르정리[[#This Row],[RPG]]),1,0)), 1, 0)</f>
        <v>0</v>
      </c>
      <c r="B148" s="3">
        <f>IF(AND(IF('차트 정리 표'!$L$2 = 표메인[[#This Row],[연령대]], 1, 0),IF(COUNT(표장르정리[[#This Row],[AOS]]),1,0)),1,0)</f>
        <v>0</v>
      </c>
      <c r="C148" s="3">
        <f>IF(AND(IF('차트 정리 표'!$L$2 = 표메인[[#This Row],[연령대]], 1, 0),IF(COUNT(표장르정리[[#This Row],[FPS]]),1,0)),1,0)</f>
        <v>0</v>
      </c>
      <c r="D148" s="3">
        <f>IF(AND(IF('차트 정리 표'!$L$2 = 표메인[[#This Row],[연령대]], 1, 0),IF(COUNT(표장르정리[[#This Row],[CCG]]),1,0)),1,0)</f>
        <v>0</v>
      </c>
      <c r="E148" s="3">
        <f>IF(AND(IF('차트 정리 표'!$L$2 = 표메인[[#This Row],[연령대]], 1, 0),IF(COUNT(표장르정리[[#This Row],[Roguelike]]),1,0)),1,0)</f>
        <v>0</v>
      </c>
      <c r="F148" s="3">
        <f>IF(AND(IF('차트 정리 표'!$L$2 = 표메인[[#This Row],[연령대]], 1, 0),IF(COUNT(표장르정리[[#This Row],[Soulslike]]),1,0)),1,0)</f>
        <v>0</v>
      </c>
      <c r="G148" s="3">
        <f>IF(AND(IF('차트 정리 표'!$L$2 = 표메인[[#This Row],[연령대]], 1, 0),IF(COUNT(표장르정리[[#This Row],[Rhythm]]),1,0)),1,0)</f>
        <v>0</v>
      </c>
      <c r="H148" s="3">
        <f>IF(AND(IF('차트 정리 표'!$L$2 = 표메인[[#This Row],[연령대]], 1, 0),IF(COUNT(표장르정리[[#This Row],[Racing]]),1,0)),1,0)</f>
        <v>0</v>
      </c>
      <c r="I148" s="3">
        <f>IF(AND(IF('차트 정리 표'!$L$2 = 표메인[[#This Row],[연령대]], 1, 0),IF(COUNT(표장르정리[[#This Row],[Sport]]),1,0)),1,0)</f>
        <v>0</v>
      </c>
      <c r="J148" s="3">
        <f>IF(AND(IF('차트 정리 표'!$L$2 = 표메인[[#This Row],[연령대]], 1, 0),IF(COUNT(표장르정리[[#This Row],[Stealth]]),1,0)),1,0)</f>
        <v>0</v>
      </c>
      <c r="K148" s="3">
        <f>IF(AND(IF('차트 정리 표'!$L$2 = 표메인[[#This Row],[연령대]], 1, 0),IF(COUNT(표장르정리[[#This Row],[Strategy]]),1,0)),1,0)</f>
        <v>0</v>
      </c>
      <c r="L148" s="3">
        <f>IF(AND(IF('차트 정리 표'!$L$2 = 표메인[[#This Row],[연령대]], 1, 0),IF(COUNT(표장르정리[[#This Row],[Puzzle]]),1,0)),1,0)</f>
        <v>0</v>
      </c>
      <c r="M148" s="3">
        <f>IF(AND(IF('차트 정리 표'!$L$2 = 표메인[[#This Row],[연령대]], 1, 0),IF(COUNT(표장르정리[[#This Row],[Board]]),1,0)),1,0)</f>
        <v>0</v>
      </c>
      <c r="N148" s="3">
        <f>IF(AND(IF('차트 정리 표'!$L$2 = 표메인[[#This Row],[연령대]], 1, 0),IF(COUNT(표장르정리[[#This Row],[Arcade]]),1,0)),1,0)</f>
        <v>0</v>
      </c>
      <c r="O148" s="3">
        <f>IF(AND(IF('차트 정리 표'!$L$2 = 표메인[[#This Row],[연령대]], 1, 0),IF(COUNT(표장르정리[[#This Row],[Simulation]]),1,0)),1,0)</f>
        <v>0</v>
      </c>
      <c r="P148" s="34">
        <f>IF(AND(IF('차트 정리 표'!$L$19 = 표메인[[#This Row],[연령대]], 1, 0),IF('차트 정리 표'!$J$20=표메인[[#This Row],[타격감
시각적 효과]],1,0)),1,0)</f>
        <v>0</v>
      </c>
      <c r="Q148" s="34">
        <f>IF(AND(IF('차트 정리 표'!$L$19 = 표메인[[#This Row],[연령대]], 1, 0),IF('차트 정리 표'!$J$21=표메인[[#This Row],[타격감
시각적 효과]],1,0)),1,0)</f>
        <v>0</v>
      </c>
      <c r="R148" s="34">
        <f>IF(AND(IF('차트 정리 표'!$L$19 = 표메인[[#This Row],[연령대]], 1, 0),IF('차트 정리 표'!$J$22=표메인[[#This Row],[타격감
시각적 효과]],1,0)),1,0)</f>
        <v>0</v>
      </c>
      <c r="S148" s="34">
        <f>IF(AND(IF('차트 정리 표'!$L$19 = 표메인[[#This Row],[연령대]], 1, 0),IF('차트 정리 표'!$J$23=표메인[[#This Row],[타격감
시각적 효과]],1,0)),1,0)</f>
        <v>0</v>
      </c>
      <c r="T148" s="34">
        <f>IF(AND(IF('차트 정리 표'!$L$25 = 표메인[[#This Row],[연령대]], 1, 0),IF('차트 정리 표'!$J$26=표메인[게임몰입도
청각적 효과],1,0)),1,0)</f>
        <v>0</v>
      </c>
      <c r="U148" s="34">
        <f>IF(AND(IF('차트 정리 표'!$L$25 = 표메인[[#This Row],[연령대]], 1, 0),IF('차트 정리 표'!$J$27=표메인[게임몰입도
청각적 효과],1,0)),1,0)</f>
        <v>0</v>
      </c>
      <c r="V148" s="34">
        <f>IF(AND(IF('차트 정리 표'!$L$25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표'!$L$2 = 표메인[[#This Row],[연령대]], 1, 0),IF(COUNT(표장르정리[[#This Row],[RPG]]),1,0)), 1, 0)</f>
        <v>0</v>
      </c>
      <c r="B149" s="3">
        <f>IF(AND(IF('차트 정리 표'!$L$2 = 표메인[[#This Row],[연령대]], 1, 0),IF(COUNT(표장르정리[[#This Row],[AOS]]),1,0)),1,0)</f>
        <v>0</v>
      </c>
      <c r="C149" s="3">
        <f>IF(AND(IF('차트 정리 표'!$L$2 = 표메인[[#This Row],[연령대]], 1, 0),IF(COUNT(표장르정리[[#This Row],[FPS]]),1,0)),1,0)</f>
        <v>0</v>
      </c>
      <c r="D149" s="3">
        <f>IF(AND(IF('차트 정리 표'!$L$2 = 표메인[[#This Row],[연령대]], 1, 0),IF(COUNT(표장르정리[[#This Row],[CCG]]),1,0)),1,0)</f>
        <v>0</v>
      </c>
      <c r="E149" s="3">
        <f>IF(AND(IF('차트 정리 표'!$L$2 = 표메인[[#This Row],[연령대]], 1, 0),IF(COUNT(표장르정리[[#This Row],[Roguelike]]),1,0)),1,0)</f>
        <v>0</v>
      </c>
      <c r="F149" s="3">
        <f>IF(AND(IF('차트 정리 표'!$L$2 = 표메인[[#This Row],[연령대]], 1, 0),IF(COUNT(표장르정리[[#This Row],[Soulslike]]),1,0)),1,0)</f>
        <v>0</v>
      </c>
      <c r="G149" s="3">
        <f>IF(AND(IF('차트 정리 표'!$L$2 = 표메인[[#This Row],[연령대]], 1, 0),IF(COUNT(표장르정리[[#This Row],[Rhythm]]),1,0)),1,0)</f>
        <v>0</v>
      </c>
      <c r="H149" s="3">
        <f>IF(AND(IF('차트 정리 표'!$L$2 = 표메인[[#This Row],[연령대]], 1, 0),IF(COUNT(표장르정리[[#This Row],[Racing]]),1,0)),1,0)</f>
        <v>0</v>
      </c>
      <c r="I149" s="3">
        <f>IF(AND(IF('차트 정리 표'!$L$2 = 표메인[[#This Row],[연령대]], 1, 0),IF(COUNT(표장르정리[[#This Row],[Sport]]),1,0)),1,0)</f>
        <v>0</v>
      </c>
      <c r="J149" s="3">
        <f>IF(AND(IF('차트 정리 표'!$L$2 = 표메인[[#This Row],[연령대]], 1, 0),IF(COUNT(표장르정리[[#This Row],[Stealth]]),1,0)),1,0)</f>
        <v>0</v>
      </c>
      <c r="K149" s="3">
        <f>IF(AND(IF('차트 정리 표'!$L$2 = 표메인[[#This Row],[연령대]], 1, 0),IF(COUNT(표장르정리[[#This Row],[Strategy]]),1,0)),1,0)</f>
        <v>0</v>
      </c>
      <c r="L149" s="3">
        <f>IF(AND(IF('차트 정리 표'!$L$2 = 표메인[[#This Row],[연령대]], 1, 0),IF(COUNT(표장르정리[[#This Row],[Puzzle]]),1,0)),1,0)</f>
        <v>0</v>
      </c>
      <c r="M149" s="3">
        <f>IF(AND(IF('차트 정리 표'!$L$2 = 표메인[[#This Row],[연령대]], 1, 0),IF(COUNT(표장르정리[[#This Row],[Board]]),1,0)),1,0)</f>
        <v>0</v>
      </c>
      <c r="N149" s="3">
        <f>IF(AND(IF('차트 정리 표'!$L$2 = 표메인[[#This Row],[연령대]], 1, 0),IF(COUNT(표장르정리[[#This Row],[Arcade]]),1,0)),1,0)</f>
        <v>0</v>
      </c>
      <c r="O149" s="3">
        <f>IF(AND(IF('차트 정리 표'!$L$2 = 표메인[[#This Row],[연령대]], 1, 0),IF(COUNT(표장르정리[[#This Row],[Simulation]]),1,0)),1,0)</f>
        <v>0</v>
      </c>
      <c r="P149" s="34">
        <f>IF(AND(IF('차트 정리 표'!$L$19 = 표메인[[#This Row],[연령대]], 1, 0),IF('차트 정리 표'!$J$20=표메인[[#This Row],[타격감
시각적 효과]],1,0)),1,0)</f>
        <v>0</v>
      </c>
      <c r="Q149" s="34">
        <f>IF(AND(IF('차트 정리 표'!$L$19 = 표메인[[#This Row],[연령대]], 1, 0),IF('차트 정리 표'!$J$21=표메인[[#This Row],[타격감
시각적 효과]],1,0)),1,0)</f>
        <v>0</v>
      </c>
      <c r="R149" s="34">
        <f>IF(AND(IF('차트 정리 표'!$L$19 = 표메인[[#This Row],[연령대]], 1, 0),IF('차트 정리 표'!$J$22=표메인[[#This Row],[타격감
시각적 효과]],1,0)),1,0)</f>
        <v>0</v>
      </c>
      <c r="S149" s="34">
        <f>IF(AND(IF('차트 정리 표'!$L$19 = 표메인[[#This Row],[연령대]], 1, 0),IF('차트 정리 표'!$J$23=표메인[[#This Row],[타격감
시각적 효과]],1,0)),1,0)</f>
        <v>0</v>
      </c>
      <c r="T149" s="34">
        <f>IF(AND(IF('차트 정리 표'!$L$25 = 표메인[[#This Row],[연령대]], 1, 0),IF('차트 정리 표'!$J$26=표메인[게임몰입도
청각적 효과],1,0)),1,0)</f>
        <v>0</v>
      </c>
      <c r="U149" s="34">
        <f>IF(AND(IF('차트 정리 표'!$L$25 = 표메인[[#This Row],[연령대]], 1, 0),IF('차트 정리 표'!$J$27=표메인[게임몰입도
청각적 효과],1,0)),1,0)</f>
        <v>0</v>
      </c>
      <c r="V149" s="34">
        <f>IF(AND(IF('차트 정리 표'!$L$25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표'!$L$2 = 표메인[[#This Row],[연령대]], 1, 0),IF(COUNT(표장르정리[[#This Row],[RPG]]),1,0)), 1, 0)</f>
        <v>0</v>
      </c>
      <c r="B150" s="3">
        <f>IF(AND(IF('차트 정리 표'!$L$2 = 표메인[[#This Row],[연령대]], 1, 0),IF(COUNT(표장르정리[[#This Row],[AOS]]),1,0)),1,0)</f>
        <v>0</v>
      </c>
      <c r="C150" s="3">
        <f>IF(AND(IF('차트 정리 표'!$L$2 = 표메인[[#This Row],[연령대]], 1, 0),IF(COUNT(표장르정리[[#This Row],[FPS]]),1,0)),1,0)</f>
        <v>0</v>
      </c>
      <c r="D150" s="3">
        <f>IF(AND(IF('차트 정리 표'!$L$2 = 표메인[[#This Row],[연령대]], 1, 0),IF(COUNT(표장르정리[[#This Row],[CCG]]),1,0)),1,0)</f>
        <v>0</v>
      </c>
      <c r="E150" s="3">
        <f>IF(AND(IF('차트 정리 표'!$L$2 = 표메인[[#This Row],[연령대]], 1, 0),IF(COUNT(표장르정리[[#This Row],[Roguelike]]),1,0)),1,0)</f>
        <v>0</v>
      </c>
      <c r="F150" s="3">
        <f>IF(AND(IF('차트 정리 표'!$L$2 = 표메인[[#This Row],[연령대]], 1, 0),IF(COUNT(표장르정리[[#This Row],[Soulslike]]),1,0)),1,0)</f>
        <v>0</v>
      </c>
      <c r="G150" s="3">
        <f>IF(AND(IF('차트 정리 표'!$L$2 = 표메인[[#This Row],[연령대]], 1, 0),IF(COUNT(표장르정리[[#This Row],[Rhythm]]),1,0)),1,0)</f>
        <v>0</v>
      </c>
      <c r="H150" s="3">
        <f>IF(AND(IF('차트 정리 표'!$L$2 = 표메인[[#This Row],[연령대]], 1, 0),IF(COUNT(표장르정리[[#This Row],[Racing]]),1,0)),1,0)</f>
        <v>0</v>
      </c>
      <c r="I150" s="3">
        <f>IF(AND(IF('차트 정리 표'!$L$2 = 표메인[[#This Row],[연령대]], 1, 0),IF(COUNT(표장르정리[[#This Row],[Sport]]),1,0)),1,0)</f>
        <v>0</v>
      </c>
      <c r="J150" s="3">
        <f>IF(AND(IF('차트 정리 표'!$L$2 = 표메인[[#This Row],[연령대]], 1, 0),IF(COUNT(표장르정리[[#This Row],[Stealth]]),1,0)),1,0)</f>
        <v>0</v>
      </c>
      <c r="K150" s="3">
        <f>IF(AND(IF('차트 정리 표'!$L$2 = 표메인[[#This Row],[연령대]], 1, 0),IF(COUNT(표장르정리[[#This Row],[Strategy]]),1,0)),1,0)</f>
        <v>0</v>
      </c>
      <c r="L150" s="3">
        <f>IF(AND(IF('차트 정리 표'!$L$2 = 표메인[[#This Row],[연령대]], 1, 0),IF(COUNT(표장르정리[[#This Row],[Puzzle]]),1,0)),1,0)</f>
        <v>0</v>
      </c>
      <c r="M150" s="3">
        <f>IF(AND(IF('차트 정리 표'!$L$2 = 표메인[[#This Row],[연령대]], 1, 0),IF(COUNT(표장르정리[[#This Row],[Board]]),1,0)),1,0)</f>
        <v>0</v>
      </c>
      <c r="N150" s="3">
        <f>IF(AND(IF('차트 정리 표'!$L$2 = 표메인[[#This Row],[연령대]], 1, 0),IF(COUNT(표장르정리[[#This Row],[Arcade]]),1,0)),1,0)</f>
        <v>0</v>
      </c>
      <c r="O150" s="3">
        <f>IF(AND(IF('차트 정리 표'!$L$2 = 표메인[[#This Row],[연령대]], 1, 0),IF(COUNT(표장르정리[[#This Row],[Simulation]]),1,0)),1,0)</f>
        <v>0</v>
      </c>
      <c r="P150" s="34">
        <f>IF(AND(IF('차트 정리 표'!$L$19 = 표메인[[#This Row],[연령대]], 1, 0),IF('차트 정리 표'!$J$20=표메인[[#This Row],[타격감
시각적 효과]],1,0)),1,0)</f>
        <v>0</v>
      </c>
      <c r="Q150" s="34">
        <f>IF(AND(IF('차트 정리 표'!$L$19 = 표메인[[#This Row],[연령대]], 1, 0),IF('차트 정리 표'!$J$21=표메인[[#This Row],[타격감
시각적 효과]],1,0)),1,0)</f>
        <v>0</v>
      </c>
      <c r="R150" s="34">
        <f>IF(AND(IF('차트 정리 표'!$L$19 = 표메인[[#This Row],[연령대]], 1, 0),IF('차트 정리 표'!$J$22=표메인[[#This Row],[타격감
시각적 효과]],1,0)),1,0)</f>
        <v>0</v>
      </c>
      <c r="S150" s="34">
        <f>IF(AND(IF('차트 정리 표'!$L$19 = 표메인[[#This Row],[연령대]], 1, 0),IF('차트 정리 표'!$J$23=표메인[[#This Row],[타격감
시각적 효과]],1,0)),1,0)</f>
        <v>0</v>
      </c>
      <c r="T150" s="34">
        <f>IF(AND(IF('차트 정리 표'!$L$25 = 표메인[[#This Row],[연령대]], 1, 0),IF('차트 정리 표'!$J$26=표메인[게임몰입도
청각적 효과],1,0)),1,0)</f>
        <v>0</v>
      </c>
      <c r="U150" s="34">
        <f>IF(AND(IF('차트 정리 표'!$L$25 = 표메인[[#This Row],[연령대]], 1, 0),IF('차트 정리 표'!$J$27=표메인[게임몰입도
청각적 효과],1,0)),1,0)</f>
        <v>0</v>
      </c>
      <c r="V150" s="34">
        <f>IF(AND(IF('차트 정리 표'!$L$25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표'!$L$2 = 표메인[[#This Row],[연령대]], 1, 0),IF(COUNT(표장르정리[[#This Row],[RPG]]),1,0)), 1, 0)</f>
        <v>0</v>
      </c>
      <c r="B151" s="3">
        <f>IF(AND(IF('차트 정리 표'!$L$2 = 표메인[[#This Row],[연령대]], 1, 0),IF(COUNT(표장르정리[[#This Row],[AOS]]),1,0)),1,0)</f>
        <v>0</v>
      </c>
      <c r="C151" s="3">
        <f>IF(AND(IF('차트 정리 표'!$L$2 = 표메인[[#This Row],[연령대]], 1, 0),IF(COUNT(표장르정리[[#This Row],[FPS]]),1,0)),1,0)</f>
        <v>0</v>
      </c>
      <c r="D151" s="3">
        <f>IF(AND(IF('차트 정리 표'!$L$2 = 표메인[[#This Row],[연령대]], 1, 0),IF(COUNT(표장르정리[[#This Row],[CCG]]),1,0)),1,0)</f>
        <v>0</v>
      </c>
      <c r="E151" s="3">
        <f>IF(AND(IF('차트 정리 표'!$L$2 = 표메인[[#This Row],[연령대]], 1, 0),IF(COUNT(표장르정리[[#This Row],[Roguelike]]),1,0)),1,0)</f>
        <v>0</v>
      </c>
      <c r="F151" s="3">
        <f>IF(AND(IF('차트 정리 표'!$L$2 = 표메인[[#This Row],[연령대]], 1, 0),IF(COUNT(표장르정리[[#This Row],[Soulslike]]),1,0)),1,0)</f>
        <v>0</v>
      </c>
      <c r="G151" s="3">
        <f>IF(AND(IF('차트 정리 표'!$L$2 = 표메인[[#This Row],[연령대]], 1, 0),IF(COUNT(표장르정리[[#This Row],[Rhythm]]),1,0)),1,0)</f>
        <v>0</v>
      </c>
      <c r="H151" s="3">
        <f>IF(AND(IF('차트 정리 표'!$L$2 = 표메인[[#This Row],[연령대]], 1, 0),IF(COUNT(표장르정리[[#This Row],[Racing]]),1,0)),1,0)</f>
        <v>0</v>
      </c>
      <c r="I151" s="3">
        <f>IF(AND(IF('차트 정리 표'!$L$2 = 표메인[[#This Row],[연령대]], 1, 0),IF(COUNT(표장르정리[[#This Row],[Sport]]),1,0)),1,0)</f>
        <v>0</v>
      </c>
      <c r="J151" s="3">
        <f>IF(AND(IF('차트 정리 표'!$L$2 = 표메인[[#This Row],[연령대]], 1, 0),IF(COUNT(표장르정리[[#This Row],[Stealth]]),1,0)),1,0)</f>
        <v>0</v>
      </c>
      <c r="K151" s="3">
        <f>IF(AND(IF('차트 정리 표'!$L$2 = 표메인[[#This Row],[연령대]], 1, 0),IF(COUNT(표장르정리[[#This Row],[Strategy]]),1,0)),1,0)</f>
        <v>0</v>
      </c>
      <c r="L151" s="3">
        <f>IF(AND(IF('차트 정리 표'!$L$2 = 표메인[[#This Row],[연령대]], 1, 0),IF(COUNT(표장르정리[[#This Row],[Puzzle]]),1,0)),1,0)</f>
        <v>0</v>
      </c>
      <c r="M151" s="3">
        <f>IF(AND(IF('차트 정리 표'!$L$2 = 표메인[[#This Row],[연령대]], 1, 0),IF(COUNT(표장르정리[[#This Row],[Board]]),1,0)),1,0)</f>
        <v>0</v>
      </c>
      <c r="N151" s="3">
        <f>IF(AND(IF('차트 정리 표'!$L$2 = 표메인[[#This Row],[연령대]], 1, 0),IF(COUNT(표장르정리[[#This Row],[Arcade]]),1,0)),1,0)</f>
        <v>0</v>
      </c>
      <c r="O151" s="3">
        <f>IF(AND(IF('차트 정리 표'!$L$2 = 표메인[[#This Row],[연령대]], 1, 0),IF(COUNT(표장르정리[[#This Row],[Simulation]]),1,0)),1,0)</f>
        <v>0</v>
      </c>
      <c r="P151" s="34">
        <f>IF(AND(IF('차트 정리 표'!$L$19 = 표메인[[#This Row],[연령대]], 1, 0),IF('차트 정리 표'!$J$20=표메인[[#This Row],[타격감
시각적 효과]],1,0)),1,0)</f>
        <v>0</v>
      </c>
      <c r="Q151" s="34">
        <f>IF(AND(IF('차트 정리 표'!$L$19 = 표메인[[#This Row],[연령대]], 1, 0),IF('차트 정리 표'!$J$21=표메인[[#This Row],[타격감
시각적 효과]],1,0)),1,0)</f>
        <v>0</v>
      </c>
      <c r="R151" s="34">
        <f>IF(AND(IF('차트 정리 표'!$L$19 = 표메인[[#This Row],[연령대]], 1, 0),IF('차트 정리 표'!$J$22=표메인[[#This Row],[타격감
시각적 효과]],1,0)),1,0)</f>
        <v>0</v>
      </c>
      <c r="S151" s="34">
        <f>IF(AND(IF('차트 정리 표'!$L$19 = 표메인[[#This Row],[연령대]], 1, 0),IF('차트 정리 표'!$J$23=표메인[[#This Row],[타격감
시각적 효과]],1,0)),1,0)</f>
        <v>0</v>
      </c>
      <c r="T151" s="34">
        <f>IF(AND(IF('차트 정리 표'!$L$25 = 표메인[[#This Row],[연령대]], 1, 0),IF('차트 정리 표'!$J$26=표메인[게임몰입도
청각적 효과],1,0)),1,0)</f>
        <v>0</v>
      </c>
      <c r="U151" s="34">
        <f>IF(AND(IF('차트 정리 표'!$L$25 = 표메인[[#This Row],[연령대]], 1, 0),IF('차트 정리 표'!$J$27=표메인[게임몰입도
청각적 효과],1,0)),1,0)</f>
        <v>0</v>
      </c>
      <c r="V151" s="34">
        <f>IF(AND(IF('차트 정리 표'!$L$25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표'!$L$2 = 표메인[[#This Row],[연령대]], 1, 0),IF(COUNT(표장르정리[[#This Row],[RPG]]),1,0)), 1, 0)</f>
        <v>0</v>
      </c>
      <c r="B152" s="3">
        <f>IF(AND(IF('차트 정리 표'!$L$2 = 표메인[[#This Row],[연령대]], 1, 0),IF(COUNT(표장르정리[[#This Row],[AOS]]),1,0)),1,0)</f>
        <v>0</v>
      </c>
      <c r="C152" s="3">
        <f>IF(AND(IF('차트 정리 표'!$L$2 = 표메인[[#This Row],[연령대]], 1, 0),IF(COUNT(표장르정리[[#This Row],[FPS]]),1,0)),1,0)</f>
        <v>0</v>
      </c>
      <c r="D152" s="3">
        <f>IF(AND(IF('차트 정리 표'!$L$2 = 표메인[[#This Row],[연령대]], 1, 0),IF(COUNT(표장르정리[[#This Row],[CCG]]),1,0)),1,0)</f>
        <v>0</v>
      </c>
      <c r="E152" s="3">
        <f>IF(AND(IF('차트 정리 표'!$L$2 = 표메인[[#This Row],[연령대]], 1, 0),IF(COUNT(표장르정리[[#This Row],[Roguelike]]),1,0)),1,0)</f>
        <v>0</v>
      </c>
      <c r="F152" s="3">
        <f>IF(AND(IF('차트 정리 표'!$L$2 = 표메인[[#This Row],[연령대]], 1, 0),IF(COUNT(표장르정리[[#This Row],[Soulslike]]),1,0)),1,0)</f>
        <v>0</v>
      </c>
      <c r="G152" s="3">
        <f>IF(AND(IF('차트 정리 표'!$L$2 = 표메인[[#This Row],[연령대]], 1, 0),IF(COUNT(표장르정리[[#This Row],[Rhythm]]),1,0)),1,0)</f>
        <v>0</v>
      </c>
      <c r="H152" s="3">
        <f>IF(AND(IF('차트 정리 표'!$L$2 = 표메인[[#This Row],[연령대]], 1, 0),IF(COUNT(표장르정리[[#This Row],[Racing]]),1,0)),1,0)</f>
        <v>0</v>
      </c>
      <c r="I152" s="3">
        <f>IF(AND(IF('차트 정리 표'!$L$2 = 표메인[[#This Row],[연령대]], 1, 0),IF(COUNT(표장르정리[[#This Row],[Sport]]),1,0)),1,0)</f>
        <v>0</v>
      </c>
      <c r="J152" s="3">
        <f>IF(AND(IF('차트 정리 표'!$L$2 = 표메인[[#This Row],[연령대]], 1, 0),IF(COUNT(표장르정리[[#This Row],[Stealth]]),1,0)),1,0)</f>
        <v>0</v>
      </c>
      <c r="K152" s="3">
        <f>IF(AND(IF('차트 정리 표'!$L$2 = 표메인[[#This Row],[연령대]], 1, 0),IF(COUNT(표장르정리[[#This Row],[Strategy]]),1,0)),1,0)</f>
        <v>0</v>
      </c>
      <c r="L152" s="3">
        <f>IF(AND(IF('차트 정리 표'!$L$2 = 표메인[[#This Row],[연령대]], 1, 0),IF(COUNT(표장르정리[[#This Row],[Puzzle]]),1,0)),1,0)</f>
        <v>0</v>
      </c>
      <c r="M152" s="3">
        <f>IF(AND(IF('차트 정리 표'!$L$2 = 표메인[[#This Row],[연령대]], 1, 0),IF(COUNT(표장르정리[[#This Row],[Board]]),1,0)),1,0)</f>
        <v>0</v>
      </c>
      <c r="N152" s="3">
        <f>IF(AND(IF('차트 정리 표'!$L$2 = 표메인[[#This Row],[연령대]], 1, 0),IF(COUNT(표장르정리[[#This Row],[Arcade]]),1,0)),1,0)</f>
        <v>0</v>
      </c>
      <c r="O152" s="3">
        <f>IF(AND(IF('차트 정리 표'!$L$2 = 표메인[[#This Row],[연령대]], 1, 0),IF(COUNT(표장르정리[[#This Row],[Simulation]]),1,0)),1,0)</f>
        <v>0</v>
      </c>
      <c r="P152" s="34">
        <f>IF(AND(IF('차트 정리 표'!$L$19 = 표메인[[#This Row],[연령대]], 1, 0),IF('차트 정리 표'!$J$20=표메인[[#This Row],[타격감
시각적 효과]],1,0)),1,0)</f>
        <v>0</v>
      </c>
      <c r="Q152" s="34">
        <f>IF(AND(IF('차트 정리 표'!$L$19 = 표메인[[#This Row],[연령대]], 1, 0),IF('차트 정리 표'!$J$21=표메인[[#This Row],[타격감
시각적 효과]],1,0)),1,0)</f>
        <v>0</v>
      </c>
      <c r="R152" s="34">
        <f>IF(AND(IF('차트 정리 표'!$L$19 = 표메인[[#This Row],[연령대]], 1, 0),IF('차트 정리 표'!$J$22=표메인[[#This Row],[타격감
시각적 효과]],1,0)),1,0)</f>
        <v>0</v>
      </c>
      <c r="S152" s="34">
        <f>IF(AND(IF('차트 정리 표'!$L$19 = 표메인[[#This Row],[연령대]], 1, 0),IF('차트 정리 표'!$J$23=표메인[[#This Row],[타격감
시각적 효과]],1,0)),1,0)</f>
        <v>0</v>
      </c>
      <c r="T152" s="34">
        <f>IF(AND(IF('차트 정리 표'!$L$25 = 표메인[[#This Row],[연령대]], 1, 0),IF('차트 정리 표'!$J$26=표메인[게임몰입도
청각적 효과],1,0)),1,0)</f>
        <v>0</v>
      </c>
      <c r="U152" s="34">
        <f>IF(AND(IF('차트 정리 표'!$L$25 = 표메인[[#This Row],[연령대]], 1, 0),IF('차트 정리 표'!$J$27=표메인[게임몰입도
청각적 효과],1,0)),1,0)</f>
        <v>0</v>
      </c>
      <c r="V152" s="34">
        <f>IF(AND(IF('차트 정리 표'!$L$25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표'!$L$2 = 표메인[[#This Row],[연령대]], 1, 0),IF(COUNT(표장르정리[[#This Row],[RPG]]),1,0)), 1, 0)</f>
        <v>0</v>
      </c>
      <c r="B153" s="3">
        <f>IF(AND(IF('차트 정리 표'!$L$2 = 표메인[[#This Row],[연령대]], 1, 0),IF(COUNT(표장르정리[[#This Row],[AOS]]),1,0)),1,0)</f>
        <v>0</v>
      </c>
      <c r="C153" s="3">
        <f>IF(AND(IF('차트 정리 표'!$L$2 = 표메인[[#This Row],[연령대]], 1, 0),IF(COUNT(표장르정리[[#This Row],[FPS]]),1,0)),1,0)</f>
        <v>0</v>
      </c>
      <c r="D153" s="3">
        <f>IF(AND(IF('차트 정리 표'!$L$2 = 표메인[[#This Row],[연령대]], 1, 0),IF(COUNT(표장르정리[[#This Row],[CCG]]),1,0)),1,0)</f>
        <v>0</v>
      </c>
      <c r="E153" s="3">
        <f>IF(AND(IF('차트 정리 표'!$L$2 = 표메인[[#This Row],[연령대]], 1, 0),IF(COUNT(표장르정리[[#This Row],[Roguelike]]),1,0)),1,0)</f>
        <v>0</v>
      </c>
      <c r="F153" s="3">
        <f>IF(AND(IF('차트 정리 표'!$L$2 = 표메인[[#This Row],[연령대]], 1, 0),IF(COUNT(표장르정리[[#This Row],[Soulslike]]),1,0)),1,0)</f>
        <v>0</v>
      </c>
      <c r="G153" s="3">
        <f>IF(AND(IF('차트 정리 표'!$L$2 = 표메인[[#This Row],[연령대]], 1, 0),IF(COUNT(표장르정리[[#This Row],[Rhythm]]),1,0)),1,0)</f>
        <v>0</v>
      </c>
      <c r="H153" s="3">
        <f>IF(AND(IF('차트 정리 표'!$L$2 = 표메인[[#This Row],[연령대]], 1, 0),IF(COUNT(표장르정리[[#This Row],[Racing]]),1,0)),1,0)</f>
        <v>0</v>
      </c>
      <c r="I153" s="3">
        <f>IF(AND(IF('차트 정리 표'!$L$2 = 표메인[[#This Row],[연령대]], 1, 0),IF(COUNT(표장르정리[[#This Row],[Sport]]),1,0)),1,0)</f>
        <v>0</v>
      </c>
      <c r="J153" s="3">
        <f>IF(AND(IF('차트 정리 표'!$L$2 = 표메인[[#This Row],[연령대]], 1, 0),IF(COUNT(표장르정리[[#This Row],[Stealth]]),1,0)),1,0)</f>
        <v>0</v>
      </c>
      <c r="K153" s="3">
        <f>IF(AND(IF('차트 정리 표'!$L$2 = 표메인[[#This Row],[연령대]], 1, 0),IF(COUNT(표장르정리[[#This Row],[Strategy]]),1,0)),1,0)</f>
        <v>0</v>
      </c>
      <c r="L153" s="3">
        <f>IF(AND(IF('차트 정리 표'!$L$2 = 표메인[[#This Row],[연령대]], 1, 0),IF(COUNT(표장르정리[[#This Row],[Puzzle]]),1,0)),1,0)</f>
        <v>0</v>
      </c>
      <c r="M153" s="3">
        <f>IF(AND(IF('차트 정리 표'!$L$2 = 표메인[[#This Row],[연령대]], 1, 0),IF(COUNT(표장르정리[[#This Row],[Board]]),1,0)),1,0)</f>
        <v>0</v>
      </c>
      <c r="N153" s="3">
        <f>IF(AND(IF('차트 정리 표'!$L$2 = 표메인[[#This Row],[연령대]], 1, 0),IF(COUNT(표장르정리[[#This Row],[Arcade]]),1,0)),1,0)</f>
        <v>0</v>
      </c>
      <c r="O153" s="3">
        <f>IF(AND(IF('차트 정리 표'!$L$2 = 표메인[[#This Row],[연령대]], 1, 0),IF(COUNT(표장르정리[[#This Row],[Simulation]]),1,0)),1,0)</f>
        <v>0</v>
      </c>
      <c r="P153" s="34">
        <f>IF(AND(IF('차트 정리 표'!$L$19 = 표메인[[#This Row],[연령대]], 1, 0),IF('차트 정리 표'!$J$20=표메인[[#This Row],[타격감
시각적 효과]],1,0)),1,0)</f>
        <v>0</v>
      </c>
      <c r="Q153" s="34">
        <f>IF(AND(IF('차트 정리 표'!$L$19 = 표메인[[#This Row],[연령대]], 1, 0),IF('차트 정리 표'!$J$21=표메인[[#This Row],[타격감
시각적 효과]],1,0)),1,0)</f>
        <v>0</v>
      </c>
      <c r="R153" s="34">
        <f>IF(AND(IF('차트 정리 표'!$L$19 = 표메인[[#This Row],[연령대]], 1, 0),IF('차트 정리 표'!$J$22=표메인[[#This Row],[타격감
시각적 효과]],1,0)),1,0)</f>
        <v>0</v>
      </c>
      <c r="S153" s="34">
        <f>IF(AND(IF('차트 정리 표'!$L$19 = 표메인[[#This Row],[연령대]], 1, 0),IF('차트 정리 표'!$J$23=표메인[[#This Row],[타격감
시각적 효과]],1,0)),1,0)</f>
        <v>0</v>
      </c>
      <c r="T153" s="34">
        <f>IF(AND(IF('차트 정리 표'!$L$25 = 표메인[[#This Row],[연령대]], 1, 0),IF('차트 정리 표'!$J$26=표메인[게임몰입도
청각적 효과],1,0)),1,0)</f>
        <v>0</v>
      </c>
      <c r="U153" s="34">
        <f>IF(AND(IF('차트 정리 표'!$L$25 = 표메인[[#This Row],[연령대]], 1, 0),IF('차트 정리 표'!$J$27=표메인[게임몰입도
청각적 효과],1,0)),1,0)</f>
        <v>0</v>
      </c>
      <c r="V153" s="34">
        <f>IF(AND(IF('차트 정리 표'!$L$25 = 표메인[[#This Row],[연령대]], 1, 0),IF('차트 정리 표'!$J$28=표메인[게임몰입도
청각적 효과],1,0)),1,0)</f>
        <v>0</v>
      </c>
    </row>
    <row r="154" spans="1:22" x14ac:dyDescent="0.3">
      <c r="A154" s="3">
        <f>IF(AND(IF('차트 정리 표'!$L$2 = 표메인[[#This Row],[연령대]], 1, 0),IF(COUNT(표장르정리[[#This Row],[RPG]]),1,0)), 1, 0)</f>
        <v>0</v>
      </c>
      <c r="B154" s="3">
        <f>IF(AND(IF('차트 정리 표'!$L$2 = 표메인[[#This Row],[연령대]], 1, 0),IF(COUNT(표장르정리[[#This Row],[AOS]]),1,0)),1,0)</f>
        <v>0</v>
      </c>
      <c r="C154" s="3">
        <f>IF(AND(IF('차트 정리 표'!$L$2 = 표메인[[#This Row],[연령대]], 1, 0),IF(COUNT(표장르정리[[#This Row],[FPS]]),1,0)),1,0)</f>
        <v>0</v>
      </c>
      <c r="D154" s="3">
        <f>IF(AND(IF('차트 정리 표'!$L$2 = 표메인[[#This Row],[연령대]], 1, 0),IF(COUNT(표장르정리[[#This Row],[CCG]]),1,0)),1,0)</f>
        <v>0</v>
      </c>
      <c r="E154" s="3">
        <f>IF(AND(IF('차트 정리 표'!$L$2 = 표메인[[#This Row],[연령대]], 1, 0),IF(COUNT(표장르정리[[#This Row],[Roguelike]]),1,0)),1,0)</f>
        <v>0</v>
      </c>
      <c r="F154" s="3">
        <f>IF(AND(IF('차트 정리 표'!$L$2 = 표메인[[#This Row],[연령대]], 1, 0),IF(COUNT(표장르정리[[#This Row],[Soulslike]]),1,0)),1,0)</f>
        <v>0</v>
      </c>
      <c r="G154" s="3">
        <f>IF(AND(IF('차트 정리 표'!$L$2 = 표메인[[#This Row],[연령대]], 1, 0),IF(COUNT(표장르정리[[#This Row],[Rhythm]]),1,0)),1,0)</f>
        <v>0</v>
      </c>
      <c r="H154" s="3">
        <f>IF(AND(IF('차트 정리 표'!$L$2 = 표메인[[#This Row],[연령대]], 1, 0),IF(COUNT(표장르정리[[#This Row],[Racing]]),1,0)),1,0)</f>
        <v>0</v>
      </c>
      <c r="I154" s="3">
        <f>IF(AND(IF('차트 정리 표'!$L$2 = 표메인[[#This Row],[연령대]], 1, 0),IF(COUNT(표장르정리[[#This Row],[Sport]]),1,0)),1,0)</f>
        <v>0</v>
      </c>
      <c r="J154" s="3">
        <f>IF(AND(IF('차트 정리 표'!$L$2 = 표메인[[#This Row],[연령대]], 1, 0),IF(COUNT(표장르정리[[#This Row],[Stealth]]),1,0)),1,0)</f>
        <v>0</v>
      </c>
      <c r="K154" s="3">
        <f>IF(AND(IF('차트 정리 표'!$L$2 = 표메인[[#This Row],[연령대]], 1, 0),IF(COUNT(표장르정리[[#This Row],[Strategy]]),1,0)),1,0)</f>
        <v>0</v>
      </c>
      <c r="L154" s="3">
        <f>IF(AND(IF('차트 정리 표'!$L$2 = 표메인[[#This Row],[연령대]], 1, 0),IF(COUNT(표장르정리[[#This Row],[Puzzle]]),1,0)),1,0)</f>
        <v>0</v>
      </c>
      <c r="M154" s="3">
        <f>IF(AND(IF('차트 정리 표'!$L$2 = 표메인[[#This Row],[연령대]], 1, 0),IF(COUNT(표장르정리[[#This Row],[Board]]),1,0)),1,0)</f>
        <v>0</v>
      </c>
      <c r="N154" s="3">
        <f>IF(AND(IF('차트 정리 표'!$L$2 = 표메인[[#This Row],[연령대]], 1, 0),IF(COUNT(표장르정리[[#This Row],[Arcade]]),1,0)),1,0)</f>
        <v>0</v>
      </c>
      <c r="O154" s="3">
        <f>IF(AND(IF('차트 정리 표'!$L$2 = 표메인[[#This Row],[연령대]], 1, 0),IF(COUNT(표장르정리[[#This Row],[Simulation]]),1,0)),1,0)</f>
        <v>0</v>
      </c>
      <c r="P154" s="34">
        <f>IF(AND(IF('차트 정리 표'!$L$19 = 표메인[[#This Row],[연령대]], 1, 0),IF('차트 정리 표'!$J$20=표메인[[#This Row],[타격감
시각적 효과]],1,0)),1,0)</f>
        <v>0</v>
      </c>
      <c r="Q154" s="34">
        <f>IF(AND(IF('차트 정리 표'!$L$19 = 표메인[[#This Row],[연령대]], 1, 0),IF('차트 정리 표'!$J$21=표메인[[#This Row],[타격감
시각적 효과]],1,0)),1,0)</f>
        <v>0</v>
      </c>
      <c r="R154" s="34">
        <f>IF(AND(IF('차트 정리 표'!$L$19 = 표메인[[#This Row],[연령대]], 1, 0),IF('차트 정리 표'!$J$22=표메인[[#This Row],[타격감
시각적 효과]],1,0)),1,0)</f>
        <v>0</v>
      </c>
      <c r="S154" s="34">
        <f>IF(AND(IF('차트 정리 표'!$L$19 = 표메인[[#This Row],[연령대]], 1, 0),IF('차트 정리 표'!$J$23=표메인[[#This Row],[타격감
시각적 효과]],1,0)),1,0)</f>
        <v>0</v>
      </c>
      <c r="T154" s="34">
        <f>IF(AND(IF('차트 정리 표'!$L$25 = 표메인[[#This Row],[연령대]], 1, 0),IF('차트 정리 표'!$J$26=표메인[게임몰입도
청각적 효과],1,0)),1,0)</f>
        <v>0</v>
      </c>
      <c r="U154" s="34">
        <f>IF(AND(IF('차트 정리 표'!$L$25 = 표메인[[#This Row],[연령대]], 1, 0),IF('차트 정리 표'!$J$27=표메인[게임몰입도
청각적 효과],1,0)),1,0)</f>
        <v>0</v>
      </c>
      <c r="V154" s="34">
        <f>IF(AND(IF('차트 정리 표'!$L$25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표'!$L$2 = 표메인[[#This Row],[연령대]], 1, 0),IF(COUNT(표장르정리[[#This Row],[RPG]]),1,0)), 1, 0)</f>
        <v>0</v>
      </c>
      <c r="B155" s="3">
        <f>IF(AND(IF('차트 정리 표'!$L$2 = 표메인[[#This Row],[연령대]], 1, 0),IF(COUNT(표장르정리[[#This Row],[AOS]]),1,0)),1,0)</f>
        <v>0</v>
      </c>
      <c r="C155" s="3">
        <f>IF(AND(IF('차트 정리 표'!$L$2 = 표메인[[#This Row],[연령대]], 1, 0),IF(COUNT(표장르정리[[#This Row],[FPS]]),1,0)),1,0)</f>
        <v>0</v>
      </c>
      <c r="D155" s="3">
        <f>IF(AND(IF('차트 정리 표'!$L$2 = 표메인[[#This Row],[연령대]], 1, 0),IF(COUNT(표장르정리[[#This Row],[CCG]]),1,0)),1,0)</f>
        <v>0</v>
      </c>
      <c r="E155" s="3">
        <f>IF(AND(IF('차트 정리 표'!$L$2 = 표메인[[#This Row],[연령대]], 1, 0),IF(COUNT(표장르정리[[#This Row],[Roguelike]]),1,0)),1,0)</f>
        <v>0</v>
      </c>
      <c r="F155" s="3">
        <f>IF(AND(IF('차트 정리 표'!$L$2 = 표메인[[#This Row],[연령대]], 1, 0),IF(COUNT(표장르정리[[#This Row],[Soulslike]]),1,0)),1,0)</f>
        <v>0</v>
      </c>
      <c r="G155" s="3">
        <f>IF(AND(IF('차트 정리 표'!$L$2 = 표메인[[#This Row],[연령대]], 1, 0),IF(COUNT(표장르정리[[#This Row],[Rhythm]]),1,0)),1,0)</f>
        <v>0</v>
      </c>
      <c r="H155" s="3">
        <f>IF(AND(IF('차트 정리 표'!$L$2 = 표메인[[#This Row],[연령대]], 1, 0),IF(COUNT(표장르정리[[#This Row],[Racing]]),1,0)),1,0)</f>
        <v>0</v>
      </c>
      <c r="I155" s="3">
        <f>IF(AND(IF('차트 정리 표'!$L$2 = 표메인[[#This Row],[연령대]], 1, 0),IF(COUNT(표장르정리[[#This Row],[Sport]]),1,0)),1,0)</f>
        <v>0</v>
      </c>
      <c r="J155" s="3">
        <f>IF(AND(IF('차트 정리 표'!$L$2 = 표메인[[#This Row],[연령대]], 1, 0),IF(COUNT(표장르정리[[#This Row],[Stealth]]),1,0)),1,0)</f>
        <v>0</v>
      </c>
      <c r="K155" s="3">
        <f>IF(AND(IF('차트 정리 표'!$L$2 = 표메인[[#This Row],[연령대]], 1, 0),IF(COUNT(표장르정리[[#This Row],[Strategy]]),1,0)),1,0)</f>
        <v>0</v>
      </c>
      <c r="L155" s="3">
        <f>IF(AND(IF('차트 정리 표'!$L$2 = 표메인[[#This Row],[연령대]], 1, 0),IF(COUNT(표장르정리[[#This Row],[Puzzle]]),1,0)),1,0)</f>
        <v>0</v>
      </c>
      <c r="M155" s="3">
        <f>IF(AND(IF('차트 정리 표'!$L$2 = 표메인[[#This Row],[연령대]], 1, 0),IF(COUNT(표장르정리[[#This Row],[Board]]),1,0)),1,0)</f>
        <v>0</v>
      </c>
      <c r="N155" s="3">
        <f>IF(AND(IF('차트 정리 표'!$L$2 = 표메인[[#This Row],[연령대]], 1, 0),IF(COUNT(표장르정리[[#This Row],[Arcade]]),1,0)),1,0)</f>
        <v>0</v>
      </c>
      <c r="O155" s="3">
        <f>IF(AND(IF('차트 정리 표'!$L$2 = 표메인[[#This Row],[연령대]], 1, 0),IF(COUNT(표장르정리[[#This Row],[Simulation]]),1,0)),1,0)</f>
        <v>0</v>
      </c>
      <c r="P155" s="34">
        <f>IF(AND(IF('차트 정리 표'!$L$19 = 표메인[[#This Row],[연령대]], 1, 0),IF('차트 정리 표'!$J$20=표메인[[#This Row],[타격감
시각적 효과]],1,0)),1,0)</f>
        <v>0</v>
      </c>
      <c r="Q155" s="34">
        <f>IF(AND(IF('차트 정리 표'!$L$19 = 표메인[[#This Row],[연령대]], 1, 0),IF('차트 정리 표'!$J$21=표메인[[#This Row],[타격감
시각적 효과]],1,0)),1,0)</f>
        <v>0</v>
      </c>
      <c r="R155" s="34">
        <f>IF(AND(IF('차트 정리 표'!$L$19 = 표메인[[#This Row],[연령대]], 1, 0),IF('차트 정리 표'!$J$22=표메인[[#This Row],[타격감
시각적 효과]],1,0)),1,0)</f>
        <v>0</v>
      </c>
      <c r="S155" s="34">
        <f>IF(AND(IF('차트 정리 표'!$L$19 = 표메인[[#This Row],[연령대]], 1, 0),IF('차트 정리 표'!$J$23=표메인[[#This Row],[타격감
시각적 효과]],1,0)),1,0)</f>
        <v>0</v>
      </c>
      <c r="T155" s="34">
        <f>IF(AND(IF('차트 정리 표'!$L$25 = 표메인[[#This Row],[연령대]], 1, 0),IF('차트 정리 표'!$J$26=표메인[게임몰입도
청각적 효과],1,0)),1,0)</f>
        <v>0</v>
      </c>
      <c r="U155" s="34">
        <f>IF(AND(IF('차트 정리 표'!$L$25 = 표메인[[#This Row],[연령대]], 1, 0),IF('차트 정리 표'!$J$27=표메인[게임몰입도
청각적 효과],1,0)),1,0)</f>
        <v>0</v>
      </c>
      <c r="V155" s="34">
        <f>IF(AND(IF('차트 정리 표'!$L$25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표'!$L$2 = 표메인[[#This Row],[연령대]], 1, 0),IF(COUNT(표장르정리[[#This Row],[RPG]]),1,0)), 1, 0)</f>
        <v>0</v>
      </c>
      <c r="B156" s="3">
        <f>IF(AND(IF('차트 정리 표'!$L$2 = 표메인[[#This Row],[연령대]], 1, 0),IF(COUNT(표장르정리[[#This Row],[AOS]]),1,0)),1,0)</f>
        <v>0</v>
      </c>
      <c r="C156" s="3">
        <f>IF(AND(IF('차트 정리 표'!$L$2 = 표메인[[#This Row],[연령대]], 1, 0),IF(COUNT(표장르정리[[#This Row],[FPS]]),1,0)),1,0)</f>
        <v>0</v>
      </c>
      <c r="D156" s="3">
        <f>IF(AND(IF('차트 정리 표'!$L$2 = 표메인[[#This Row],[연령대]], 1, 0),IF(COUNT(표장르정리[[#This Row],[CCG]]),1,0)),1,0)</f>
        <v>0</v>
      </c>
      <c r="E156" s="3">
        <f>IF(AND(IF('차트 정리 표'!$L$2 = 표메인[[#This Row],[연령대]], 1, 0),IF(COUNT(표장르정리[[#This Row],[Roguelike]]),1,0)),1,0)</f>
        <v>0</v>
      </c>
      <c r="F156" s="3">
        <f>IF(AND(IF('차트 정리 표'!$L$2 = 표메인[[#This Row],[연령대]], 1, 0),IF(COUNT(표장르정리[[#This Row],[Soulslike]]),1,0)),1,0)</f>
        <v>0</v>
      </c>
      <c r="G156" s="3">
        <f>IF(AND(IF('차트 정리 표'!$L$2 = 표메인[[#This Row],[연령대]], 1, 0),IF(COUNT(표장르정리[[#This Row],[Rhythm]]),1,0)),1,0)</f>
        <v>0</v>
      </c>
      <c r="H156" s="3">
        <f>IF(AND(IF('차트 정리 표'!$L$2 = 표메인[[#This Row],[연령대]], 1, 0),IF(COUNT(표장르정리[[#This Row],[Racing]]),1,0)),1,0)</f>
        <v>0</v>
      </c>
      <c r="I156" s="3">
        <f>IF(AND(IF('차트 정리 표'!$L$2 = 표메인[[#This Row],[연령대]], 1, 0),IF(COUNT(표장르정리[[#This Row],[Sport]]),1,0)),1,0)</f>
        <v>0</v>
      </c>
      <c r="J156" s="3">
        <f>IF(AND(IF('차트 정리 표'!$L$2 = 표메인[[#This Row],[연령대]], 1, 0),IF(COUNT(표장르정리[[#This Row],[Stealth]]),1,0)),1,0)</f>
        <v>0</v>
      </c>
      <c r="K156" s="3">
        <f>IF(AND(IF('차트 정리 표'!$L$2 = 표메인[[#This Row],[연령대]], 1, 0),IF(COUNT(표장르정리[[#This Row],[Strategy]]),1,0)),1,0)</f>
        <v>0</v>
      </c>
      <c r="L156" s="3">
        <f>IF(AND(IF('차트 정리 표'!$L$2 = 표메인[[#This Row],[연령대]], 1, 0),IF(COUNT(표장르정리[[#This Row],[Puzzle]]),1,0)),1,0)</f>
        <v>0</v>
      </c>
      <c r="M156" s="3">
        <f>IF(AND(IF('차트 정리 표'!$L$2 = 표메인[[#This Row],[연령대]], 1, 0),IF(COUNT(표장르정리[[#This Row],[Board]]),1,0)),1,0)</f>
        <v>0</v>
      </c>
      <c r="N156" s="3">
        <f>IF(AND(IF('차트 정리 표'!$L$2 = 표메인[[#This Row],[연령대]], 1, 0),IF(COUNT(표장르정리[[#This Row],[Arcade]]),1,0)),1,0)</f>
        <v>0</v>
      </c>
      <c r="O156" s="3">
        <f>IF(AND(IF('차트 정리 표'!$L$2 = 표메인[[#This Row],[연령대]], 1, 0),IF(COUNT(표장르정리[[#This Row],[Simulation]]),1,0)),1,0)</f>
        <v>0</v>
      </c>
      <c r="P156" s="34">
        <f>IF(AND(IF('차트 정리 표'!$L$19 = 표메인[[#This Row],[연령대]], 1, 0),IF('차트 정리 표'!$J$20=표메인[[#This Row],[타격감
시각적 효과]],1,0)),1,0)</f>
        <v>0</v>
      </c>
      <c r="Q156" s="34">
        <f>IF(AND(IF('차트 정리 표'!$L$19 = 표메인[[#This Row],[연령대]], 1, 0),IF('차트 정리 표'!$J$21=표메인[[#This Row],[타격감
시각적 효과]],1,0)),1,0)</f>
        <v>0</v>
      </c>
      <c r="R156" s="34">
        <f>IF(AND(IF('차트 정리 표'!$L$19 = 표메인[[#This Row],[연령대]], 1, 0),IF('차트 정리 표'!$J$22=표메인[[#This Row],[타격감
시각적 효과]],1,0)),1,0)</f>
        <v>0</v>
      </c>
      <c r="S156" s="34">
        <f>IF(AND(IF('차트 정리 표'!$L$19 = 표메인[[#This Row],[연령대]], 1, 0),IF('차트 정리 표'!$J$23=표메인[[#This Row],[타격감
시각적 효과]],1,0)),1,0)</f>
        <v>0</v>
      </c>
      <c r="T156" s="34">
        <f>IF(AND(IF('차트 정리 표'!$L$25 = 표메인[[#This Row],[연령대]], 1, 0),IF('차트 정리 표'!$J$26=표메인[게임몰입도
청각적 효과],1,0)),1,0)</f>
        <v>0</v>
      </c>
      <c r="U156" s="34">
        <f>IF(AND(IF('차트 정리 표'!$L$25 = 표메인[[#This Row],[연령대]], 1, 0),IF('차트 정리 표'!$J$27=표메인[게임몰입도
청각적 효과],1,0)),1,0)</f>
        <v>0</v>
      </c>
      <c r="V156" s="34">
        <f>IF(AND(IF('차트 정리 표'!$L$25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표'!$L$2 = 표메인[[#This Row],[연령대]], 1, 0),IF(COUNT(표장르정리[[#This Row],[RPG]]),1,0)), 1, 0)</f>
        <v>0</v>
      </c>
      <c r="B157" s="3">
        <f>IF(AND(IF('차트 정리 표'!$L$2 = 표메인[[#This Row],[연령대]], 1, 0),IF(COUNT(표장르정리[[#This Row],[AOS]]),1,0)),1,0)</f>
        <v>0</v>
      </c>
      <c r="C157" s="3">
        <f>IF(AND(IF('차트 정리 표'!$L$2 = 표메인[[#This Row],[연령대]], 1, 0),IF(COUNT(표장르정리[[#This Row],[FPS]]),1,0)),1,0)</f>
        <v>0</v>
      </c>
      <c r="D157" s="3">
        <f>IF(AND(IF('차트 정리 표'!$L$2 = 표메인[[#This Row],[연령대]], 1, 0),IF(COUNT(표장르정리[[#This Row],[CCG]]),1,0)),1,0)</f>
        <v>0</v>
      </c>
      <c r="E157" s="3">
        <f>IF(AND(IF('차트 정리 표'!$L$2 = 표메인[[#This Row],[연령대]], 1, 0),IF(COUNT(표장르정리[[#This Row],[Roguelike]]),1,0)),1,0)</f>
        <v>0</v>
      </c>
      <c r="F157" s="3">
        <f>IF(AND(IF('차트 정리 표'!$L$2 = 표메인[[#This Row],[연령대]], 1, 0),IF(COUNT(표장르정리[[#This Row],[Soulslike]]),1,0)),1,0)</f>
        <v>0</v>
      </c>
      <c r="G157" s="3">
        <f>IF(AND(IF('차트 정리 표'!$L$2 = 표메인[[#This Row],[연령대]], 1, 0),IF(COUNT(표장르정리[[#This Row],[Rhythm]]),1,0)),1,0)</f>
        <v>0</v>
      </c>
      <c r="H157" s="3">
        <f>IF(AND(IF('차트 정리 표'!$L$2 = 표메인[[#This Row],[연령대]], 1, 0),IF(COUNT(표장르정리[[#This Row],[Racing]]),1,0)),1,0)</f>
        <v>0</v>
      </c>
      <c r="I157" s="3">
        <f>IF(AND(IF('차트 정리 표'!$L$2 = 표메인[[#This Row],[연령대]], 1, 0),IF(COUNT(표장르정리[[#This Row],[Sport]]),1,0)),1,0)</f>
        <v>0</v>
      </c>
      <c r="J157" s="3">
        <f>IF(AND(IF('차트 정리 표'!$L$2 = 표메인[[#This Row],[연령대]], 1, 0),IF(COUNT(표장르정리[[#This Row],[Stealth]]),1,0)),1,0)</f>
        <v>0</v>
      </c>
      <c r="K157" s="3">
        <f>IF(AND(IF('차트 정리 표'!$L$2 = 표메인[[#This Row],[연령대]], 1, 0),IF(COUNT(표장르정리[[#This Row],[Strategy]]),1,0)),1,0)</f>
        <v>0</v>
      </c>
      <c r="L157" s="3">
        <f>IF(AND(IF('차트 정리 표'!$L$2 = 표메인[[#This Row],[연령대]], 1, 0),IF(COUNT(표장르정리[[#This Row],[Puzzle]]),1,0)),1,0)</f>
        <v>0</v>
      </c>
      <c r="M157" s="3">
        <f>IF(AND(IF('차트 정리 표'!$L$2 = 표메인[[#This Row],[연령대]], 1, 0),IF(COUNT(표장르정리[[#This Row],[Board]]),1,0)),1,0)</f>
        <v>0</v>
      </c>
      <c r="N157" s="3">
        <f>IF(AND(IF('차트 정리 표'!$L$2 = 표메인[[#This Row],[연령대]], 1, 0),IF(COUNT(표장르정리[[#This Row],[Arcade]]),1,0)),1,0)</f>
        <v>0</v>
      </c>
      <c r="O157" s="3">
        <f>IF(AND(IF('차트 정리 표'!$L$2 = 표메인[[#This Row],[연령대]], 1, 0),IF(COUNT(표장르정리[[#This Row],[Simulation]]),1,0)),1,0)</f>
        <v>0</v>
      </c>
      <c r="P157" s="34">
        <f>IF(AND(IF('차트 정리 표'!$L$19 = 표메인[[#This Row],[연령대]], 1, 0),IF('차트 정리 표'!$J$20=표메인[[#This Row],[타격감
시각적 효과]],1,0)),1,0)</f>
        <v>0</v>
      </c>
      <c r="Q157" s="34">
        <f>IF(AND(IF('차트 정리 표'!$L$19 = 표메인[[#This Row],[연령대]], 1, 0),IF('차트 정리 표'!$J$21=표메인[[#This Row],[타격감
시각적 효과]],1,0)),1,0)</f>
        <v>0</v>
      </c>
      <c r="R157" s="34">
        <f>IF(AND(IF('차트 정리 표'!$L$19 = 표메인[[#This Row],[연령대]], 1, 0),IF('차트 정리 표'!$J$22=표메인[[#This Row],[타격감
시각적 효과]],1,0)),1,0)</f>
        <v>0</v>
      </c>
      <c r="S157" s="34">
        <f>IF(AND(IF('차트 정리 표'!$L$19 = 표메인[[#This Row],[연령대]], 1, 0),IF('차트 정리 표'!$J$23=표메인[[#This Row],[타격감
시각적 효과]],1,0)),1,0)</f>
        <v>0</v>
      </c>
      <c r="T157" s="34">
        <f>IF(AND(IF('차트 정리 표'!$L$25 = 표메인[[#This Row],[연령대]], 1, 0),IF('차트 정리 표'!$J$26=표메인[게임몰입도
청각적 효과],1,0)),1,0)</f>
        <v>0</v>
      </c>
      <c r="U157" s="34">
        <f>IF(AND(IF('차트 정리 표'!$L$25 = 표메인[[#This Row],[연령대]], 1, 0),IF('차트 정리 표'!$J$27=표메인[게임몰입도
청각적 효과],1,0)),1,0)</f>
        <v>0</v>
      </c>
      <c r="V157" s="34">
        <f>IF(AND(IF('차트 정리 표'!$L$25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표'!$L$2 = 표메인[[#This Row],[연령대]], 1, 0),IF(COUNT(표장르정리[[#This Row],[RPG]]),1,0)), 1, 0)</f>
        <v>0</v>
      </c>
      <c r="B158" s="3">
        <f>IF(AND(IF('차트 정리 표'!$L$2 = 표메인[[#This Row],[연령대]], 1, 0),IF(COUNT(표장르정리[[#This Row],[AOS]]),1,0)),1,0)</f>
        <v>0</v>
      </c>
      <c r="C158" s="3">
        <f>IF(AND(IF('차트 정리 표'!$L$2 = 표메인[[#This Row],[연령대]], 1, 0),IF(COUNT(표장르정리[[#This Row],[FPS]]),1,0)),1,0)</f>
        <v>0</v>
      </c>
      <c r="D158" s="3">
        <f>IF(AND(IF('차트 정리 표'!$L$2 = 표메인[[#This Row],[연령대]], 1, 0),IF(COUNT(표장르정리[[#This Row],[CCG]]),1,0)),1,0)</f>
        <v>0</v>
      </c>
      <c r="E158" s="3">
        <f>IF(AND(IF('차트 정리 표'!$L$2 = 표메인[[#This Row],[연령대]], 1, 0),IF(COUNT(표장르정리[[#This Row],[Roguelike]]),1,0)),1,0)</f>
        <v>0</v>
      </c>
      <c r="F158" s="3">
        <f>IF(AND(IF('차트 정리 표'!$L$2 = 표메인[[#This Row],[연령대]], 1, 0),IF(COUNT(표장르정리[[#This Row],[Soulslike]]),1,0)),1,0)</f>
        <v>0</v>
      </c>
      <c r="G158" s="3">
        <f>IF(AND(IF('차트 정리 표'!$L$2 = 표메인[[#This Row],[연령대]], 1, 0),IF(COUNT(표장르정리[[#This Row],[Rhythm]]),1,0)),1,0)</f>
        <v>0</v>
      </c>
      <c r="H158" s="3">
        <f>IF(AND(IF('차트 정리 표'!$L$2 = 표메인[[#This Row],[연령대]], 1, 0),IF(COUNT(표장르정리[[#This Row],[Racing]]),1,0)),1,0)</f>
        <v>0</v>
      </c>
      <c r="I158" s="3">
        <f>IF(AND(IF('차트 정리 표'!$L$2 = 표메인[[#This Row],[연령대]], 1, 0),IF(COUNT(표장르정리[[#This Row],[Sport]]),1,0)),1,0)</f>
        <v>0</v>
      </c>
      <c r="J158" s="3">
        <f>IF(AND(IF('차트 정리 표'!$L$2 = 표메인[[#This Row],[연령대]], 1, 0),IF(COUNT(표장르정리[[#This Row],[Stealth]]),1,0)),1,0)</f>
        <v>0</v>
      </c>
      <c r="K158" s="3">
        <f>IF(AND(IF('차트 정리 표'!$L$2 = 표메인[[#This Row],[연령대]], 1, 0),IF(COUNT(표장르정리[[#This Row],[Strategy]]),1,0)),1,0)</f>
        <v>0</v>
      </c>
      <c r="L158" s="3">
        <f>IF(AND(IF('차트 정리 표'!$L$2 = 표메인[[#This Row],[연령대]], 1, 0),IF(COUNT(표장르정리[[#This Row],[Puzzle]]),1,0)),1,0)</f>
        <v>0</v>
      </c>
      <c r="M158" s="3">
        <f>IF(AND(IF('차트 정리 표'!$L$2 = 표메인[[#This Row],[연령대]], 1, 0),IF(COUNT(표장르정리[[#This Row],[Board]]),1,0)),1,0)</f>
        <v>0</v>
      </c>
      <c r="N158" s="3">
        <f>IF(AND(IF('차트 정리 표'!$L$2 = 표메인[[#This Row],[연령대]], 1, 0),IF(COUNT(표장르정리[[#This Row],[Arcade]]),1,0)),1,0)</f>
        <v>0</v>
      </c>
      <c r="O158" s="3">
        <f>IF(AND(IF('차트 정리 표'!$L$2 = 표메인[[#This Row],[연령대]], 1, 0),IF(COUNT(표장르정리[[#This Row],[Simulation]]),1,0)),1,0)</f>
        <v>0</v>
      </c>
      <c r="P158" s="34">
        <f>IF(AND(IF('차트 정리 표'!$L$19 = 표메인[[#This Row],[연령대]], 1, 0),IF('차트 정리 표'!$J$20=표메인[[#This Row],[타격감
시각적 효과]],1,0)),1,0)</f>
        <v>0</v>
      </c>
      <c r="Q158" s="34">
        <f>IF(AND(IF('차트 정리 표'!$L$19 = 표메인[[#This Row],[연령대]], 1, 0),IF('차트 정리 표'!$J$21=표메인[[#This Row],[타격감
시각적 효과]],1,0)),1,0)</f>
        <v>0</v>
      </c>
      <c r="R158" s="34">
        <f>IF(AND(IF('차트 정리 표'!$L$19 = 표메인[[#This Row],[연령대]], 1, 0),IF('차트 정리 표'!$J$22=표메인[[#This Row],[타격감
시각적 효과]],1,0)),1,0)</f>
        <v>0</v>
      </c>
      <c r="S158" s="34">
        <f>IF(AND(IF('차트 정리 표'!$L$19 = 표메인[[#This Row],[연령대]], 1, 0),IF('차트 정리 표'!$J$23=표메인[[#This Row],[타격감
시각적 효과]],1,0)),1,0)</f>
        <v>0</v>
      </c>
      <c r="T158" s="34">
        <f>IF(AND(IF('차트 정리 표'!$L$25 = 표메인[[#This Row],[연령대]], 1, 0),IF('차트 정리 표'!$J$26=표메인[게임몰입도
청각적 효과],1,0)),1,0)</f>
        <v>0</v>
      </c>
      <c r="U158" s="34">
        <f>IF(AND(IF('차트 정리 표'!$L$25 = 표메인[[#This Row],[연령대]], 1, 0),IF('차트 정리 표'!$J$27=표메인[게임몰입도
청각적 효과],1,0)),1,0)</f>
        <v>0</v>
      </c>
      <c r="V158" s="34">
        <f>IF(AND(IF('차트 정리 표'!$L$25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표'!$L$2 = 표메인[[#This Row],[연령대]], 1, 0),IF(COUNT(표장르정리[[#This Row],[RPG]]),1,0)), 1, 0)</f>
        <v>0</v>
      </c>
      <c r="B159" s="3">
        <f>IF(AND(IF('차트 정리 표'!$L$2 = 표메인[[#This Row],[연령대]], 1, 0),IF(COUNT(표장르정리[[#This Row],[AOS]]),1,0)),1,0)</f>
        <v>0</v>
      </c>
      <c r="C159" s="3">
        <f>IF(AND(IF('차트 정리 표'!$L$2 = 표메인[[#This Row],[연령대]], 1, 0),IF(COUNT(표장르정리[[#This Row],[FPS]]),1,0)),1,0)</f>
        <v>0</v>
      </c>
      <c r="D159" s="3">
        <f>IF(AND(IF('차트 정리 표'!$L$2 = 표메인[[#This Row],[연령대]], 1, 0),IF(COUNT(표장르정리[[#This Row],[CCG]]),1,0)),1,0)</f>
        <v>0</v>
      </c>
      <c r="E159" s="3">
        <f>IF(AND(IF('차트 정리 표'!$L$2 = 표메인[[#This Row],[연령대]], 1, 0),IF(COUNT(표장르정리[[#This Row],[Roguelike]]),1,0)),1,0)</f>
        <v>0</v>
      </c>
      <c r="F159" s="3">
        <f>IF(AND(IF('차트 정리 표'!$L$2 = 표메인[[#This Row],[연령대]], 1, 0),IF(COUNT(표장르정리[[#This Row],[Soulslike]]),1,0)),1,0)</f>
        <v>0</v>
      </c>
      <c r="G159" s="3">
        <f>IF(AND(IF('차트 정리 표'!$L$2 = 표메인[[#This Row],[연령대]], 1, 0),IF(COUNT(표장르정리[[#This Row],[Rhythm]]),1,0)),1,0)</f>
        <v>0</v>
      </c>
      <c r="H159" s="3">
        <f>IF(AND(IF('차트 정리 표'!$L$2 = 표메인[[#This Row],[연령대]], 1, 0),IF(COUNT(표장르정리[[#This Row],[Racing]]),1,0)),1,0)</f>
        <v>0</v>
      </c>
      <c r="I159" s="3">
        <f>IF(AND(IF('차트 정리 표'!$L$2 = 표메인[[#This Row],[연령대]], 1, 0),IF(COUNT(표장르정리[[#This Row],[Sport]]),1,0)),1,0)</f>
        <v>0</v>
      </c>
      <c r="J159" s="3">
        <f>IF(AND(IF('차트 정리 표'!$L$2 = 표메인[[#This Row],[연령대]], 1, 0),IF(COUNT(표장르정리[[#This Row],[Stealth]]),1,0)),1,0)</f>
        <v>0</v>
      </c>
      <c r="K159" s="3">
        <f>IF(AND(IF('차트 정리 표'!$L$2 = 표메인[[#This Row],[연령대]], 1, 0),IF(COUNT(표장르정리[[#This Row],[Strategy]]),1,0)),1,0)</f>
        <v>0</v>
      </c>
      <c r="L159" s="3">
        <f>IF(AND(IF('차트 정리 표'!$L$2 = 표메인[[#This Row],[연령대]], 1, 0),IF(COUNT(표장르정리[[#This Row],[Puzzle]]),1,0)),1,0)</f>
        <v>0</v>
      </c>
      <c r="M159" s="3">
        <f>IF(AND(IF('차트 정리 표'!$L$2 = 표메인[[#This Row],[연령대]], 1, 0),IF(COUNT(표장르정리[[#This Row],[Board]]),1,0)),1,0)</f>
        <v>0</v>
      </c>
      <c r="N159" s="3">
        <f>IF(AND(IF('차트 정리 표'!$L$2 = 표메인[[#This Row],[연령대]], 1, 0),IF(COUNT(표장르정리[[#This Row],[Arcade]]),1,0)),1,0)</f>
        <v>0</v>
      </c>
      <c r="O159" s="3">
        <f>IF(AND(IF('차트 정리 표'!$L$2 = 표메인[[#This Row],[연령대]], 1, 0),IF(COUNT(표장르정리[[#This Row],[Simulation]]),1,0)),1,0)</f>
        <v>0</v>
      </c>
      <c r="P159" s="34">
        <f>IF(AND(IF('차트 정리 표'!$L$19 = 표메인[[#This Row],[연령대]], 1, 0),IF('차트 정리 표'!$J$20=표메인[[#This Row],[타격감
시각적 효과]],1,0)),1,0)</f>
        <v>0</v>
      </c>
      <c r="Q159" s="34">
        <f>IF(AND(IF('차트 정리 표'!$L$19 = 표메인[[#This Row],[연령대]], 1, 0),IF('차트 정리 표'!$J$21=표메인[[#This Row],[타격감
시각적 효과]],1,0)),1,0)</f>
        <v>0</v>
      </c>
      <c r="R159" s="34">
        <f>IF(AND(IF('차트 정리 표'!$L$19 = 표메인[[#This Row],[연령대]], 1, 0),IF('차트 정리 표'!$J$22=표메인[[#This Row],[타격감
시각적 효과]],1,0)),1,0)</f>
        <v>0</v>
      </c>
      <c r="S159" s="34">
        <f>IF(AND(IF('차트 정리 표'!$L$19 = 표메인[[#This Row],[연령대]], 1, 0),IF('차트 정리 표'!$J$23=표메인[[#This Row],[타격감
시각적 효과]],1,0)),1,0)</f>
        <v>0</v>
      </c>
      <c r="T159" s="34">
        <f>IF(AND(IF('차트 정리 표'!$L$25 = 표메인[[#This Row],[연령대]], 1, 0),IF('차트 정리 표'!$J$26=표메인[게임몰입도
청각적 효과],1,0)),1,0)</f>
        <v>0</v>
      </c>
      <c r="U159" s="34">
        <f>IF(AND(IF('차트 정리 표'!$L$25 = 표메인[[#This Row],[연령대]], 1, 0),IF('차트 정리 표'!$J$27=표메인[게임몰입도
청각적 효과],1,0)),1,0)</f>
        <v>0</v>
      </c>
      <c r="V159" s="34">
        <f>IF(AND(IF('차트 정리 표'!$L$25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표'!$L$2 = 표메인[[#This Row],[연령대]], 1, 0),IF(COUNT(표장르정리[[#This Row],[RPG]]),1,0)), 1, 0)</f>
        <v>0</v>
      </c>
      <c r="B160" s="3">
        <f>IF(AND(IF('차트 정리 표'!$L$2 = 표메인[[#This Row],[연령대]], 1, 0),IF(COUNT(표장르정리[[#This Row],[AOS]]),1,0)),1,0)</f>
        <v>0</v>
      </c>
      <c r="C160" s="3">
        <f>IF(AND(IF('차트 정리 표'!$L$2 = 표메인[[#This Row],[연령대]], 1, 0),IF(COUNT(표장르정리[[#This Row],[FPS]]),1,0)),1,0)</f>
        <v>0</v>
      </c>
      <c r="D160" s="3">
        <f>IF(AND(IF('차트 정리 표'!$L$2 = 표메인[[#This Row],[연령대]], 1, 0),IF(COUNT(표장르정리[[#This Row],[CCG]]),1,0)),1,0)</f>
        <v>0</v>
      </c>
      <c r="E160" s="3">
        <f>IF(AND(IF('차트 정리 표'!$L$2 = 표메인[[#This Row],[연령대]], 1, 0),IF(COUNT(표장르정리[[#This Row],[Roguelike]]),1,0)),1,0)</f>
        <v>0</v>
      </c>
      <c r="F160" s="3">
        <f>IF(AND(IF('차트 정리 표'!$L$2 = 표메인[[#This Row],[연령대]], 1, 0),IF(COUNT(표장르정리[[#This Row],[Soulslike]]),1,0)),1,0)</f>
        <v>0</v>
      </c>
      <c r="G160" s="3">
        <f>IF(AND(IF('차트 정리 표'!$L$2 = 표메인[[#This Row],[연령대]], 1, 0),IF(COUNT(표장르정리[[#This Row],[Rhythm]]),1,0)),1,0)</f>
        <v>0</v>
      </c>
      <c r="H160" s="3">
        <f>IF(AND(IF('차트 정리 표'!$L$2 = 표메인[[#This Row],[연령대]], 1, 0),IF(COUNT(표장르정리[[#This Row],[Racing]]),1,0)),1,0)</f>
        <v>0</v>
      </c>
      <c r="I160" s="3">
        <f>IF(AND(IF('차트 정리 표'!$L$2 = 표메인[[#This Row],[연령대]], 1, 0),IF(COUNT(표장르정리[[#This Row],[Sport]]),1,0)),1,0)</f>
        <v>0</v>
      </c>
      <c r="J160" s="3">
        <f>IF(AND(IF('차트 정리 표'!$L$2 = 표메인[[#This Row],[연령대]], 1, 0),IF(COUNT(표장르정리[[#This Row],[Stealth]]),1,0)),1,0)</f>
        <v>0</v>
      </c>
      <c r="K160" s="3">
        <f>IF(AND(IF('차트 정리 표'!$L$2 = 표메인[[#This Row],[연령대]], 1, 0),IF(COUNT(표장르정리[[#This Row],[Strategy]]),1,0)),1,0)</f>
        <v>0</v>
      </c>
      <c r="L160" s="3">
        <f>IF(AND(IF('차트 정리 표'!$L$2 = 표메인[[#This Row],[연령대]], 1, 0),IF(COUNT(표장르정리[[#This Row],[Puzzle]]),1,0)),1,0)</f>
        <v>0</v>
      </c>
      <c r="M160" s="3">
        <f>IF(AND(IF('차트 정리 표'!$L$2 = 표메인[[#This Row],[연령대]], 1, 0),IF(COUNT(표장르정리[[#This Row],[Board]]),1,0)),1,0)</f>
        <v>0</v>
      </c>
      <c r="N160" s="3">
        <f>IF(AND(IF('차트 정리 표'!$L$2 = 표메인[[#This Row],[연령대]], 1, 0),IF(COUNT(표장르정리[[#This Row],[Arcade]]),1,0)),1,0)</f>
        <v>0</v>
      </c>
      <c r="O160" s="3">
        <f>IF(AND(IF('차트 정리 표'!$L$2 = 표메인[[#This Row],[연령대]], 1, 0),IF(COUNT(표장르정리[[#This Row],[Simulation]]),1,0)),1,0)</f>
        <v>0</v>
      </c>
      <c r="P160" s="34">
        <f>IF(AND(IF('차트 정리 표'!$L$19 = 표메인[[#This Row],[연령대]], 1, 0),IF('차트 정리 표'!$J$20=표메인[[#This Row],[타격감
시각적 효과]],1,0)),1,0)</f>
        <v>0</v>
      </c>
      <c r="Q160" s="34">
        <f>IF(AND(IF('차트 정리 표'!$L$19 = 표메인[[#This Row],[연령대]], 1, 0),IF('차트 정리 표'!$J$21=표메인[[#This Row],[타격감
시각적 효과]],1,0)),1,0)</f>
        <v>0</v>
      </c>
      <c r="R160" s="34">
        <f>IF(AND(IF('차트 정리 표'!$L$19 = 표메인[[#This Row],[연령대]], 1, 0),IF('차트 정리 표'!$J$22=표메인[[#This Row],[타격감
시각적 효과]],1,0)),1,0)</f>
        <v>0</v>
      </c>
      <c r="S160" s="34">
        <f>IF(AND(IF('차트 정리 표'!$L$19 = 표메인[[#This Row],[연령대]], 1, 0),IF('차트 정리 표'!$J$23=표메인[[#This Row],[타격감
시각적 효과]],1,0)),1,0)</f>
        <v>0</v>
      </c>
      <c r="T160" s="34">
        <f>IF(AND(IF('차트 정리 표'!$L$25 = 표메인[[#This Row],[연령대]], 1, 0),IF('차트 정리 표'!$J$26=표메인[게임몰입도
청각적 효과],1,0)),1,0)</f>
        <v>0</v>
      </c>
      <c r="U160" s="34">
        <f>IF(AND(IF('차트 정리 표'!$L$25 = 표메인[[#This Row],[연령대]], 1, 0),IF('차트 정리 표'!$J$27=표메인[게임몰입도
청각적 효과],1,0)),1,0)</f>
        <v>0</v>
      </c>
      <c r="V160" s="34">
        <f>IF(AND(IF('차트 정리 표'!$L$25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표'!$L$2 = 표메인[[#This Row],[연령대]], 1, 0),IF(COUNT(표장르정리[[#This Row],[RPG]]),1,0)), 1, 0)</f>
        <v>0</v>
      </c>
      <c r="B161" s="3">
        <f>IF(AND(IF('차트 정리 표'!$L$2 = 표메인[[#This Row],[연령대]], 1, 0),IF(COUNT(표장르정리[[#This Row],[AOS]]),1,0)),1,0)</f>
        <v>0</v>
      </c>
      <c r="C161" s="3">
        <f>IF(AND(IF('차트 정리 표'!$L$2 = 표메인[[#This Row],[연령대]], 1, 0),IF(COUNT(표장르정리[[#This Row],[FPS]]),1,0)),1,0)</f>
        <v>0</v>
      </c>
      <c r="D161" s="3">
        <f>IF(AND(IF('차트 정리 표'!$L$2 = 표메인[[#This Row],[연령대]], 1, 0),IF(COUNT(표장르정리[[#This Row],[CCG]]),1,0)),1,0)</f>
        <v>0</v>
      </c>
      <c r="E161" s="3">
        <f>IF(AND(IF('차트 정리 표'!$L$2 = 표메인[[#This Row],[연령대]], 1, 0),IF(COUNT(표장르정리[[#This Row],[Roguelike]]),1,0)),1,0)</f>
        <v>0</v>
      </c>
      <c r="F161" s="3">
        <f>IF(AND(IF('차트 정리 표'!$L$2 = 표메인[[#This Row],[연령대]], 1, 0),IF(COUNT(표장르정리[[#This Row],[Soulslike]]),1,0)),1,0)</f>
        <v>0</v>
      </c>
      <c r="G161" s="3">
        <f>IF(AND(IF('차트 정리 표'!$L$2 = 표메인[[#This Row],[연령대]], 1, 0),IF(COUNT(표장르정리[[#This Row],[Rhythm]]),1,0)),1,0)</f>
        <v>0</v>
      </c>
      <c r="H161" s="3">
        <f>IF(AND(IF('차트 정리 표'!$L$2 = 표메인[[#This Row],[연령대]], 1, 0),IF(COUNT(표장르정리[[#This Row],[Racing]]),1,0)),1,0)</f>
        <v>0</v>
      </c>
      <c r="I161" s="3">
        <f>IF(AND(IF('차트 정리 표'!$L$2 = 표메인[[#This Row],[연령대]], 1, 0),IF(COUNT(표장르정리[[#This Row],[Sport]]),1,0)),1,0)</f>
        <v>0</v>
      </c>
      <c r="J161" s="3">
        <f>IF(AND(IF('차트 정리 표'!$L$2 = 표메인[[#This Row],[연령대]], 1, 0),IF(COUNT(표장르정리[[#This Row],[Stealth]]),1,0)),1,0)</f>
        <v>0</v>
      </c>
      <c r="K161" s="3">
        <f>IF(AND(IF('차트 정리 표'!$L$2 = 표메인[[#This Row],[연령대]], 1, 0),IF(COUNT(표장르정리[[#This Row],[Strategy]]),1,0)),1,0)</f>
        <v>0</v>
      </c>
      <c r="L161" s="3">
        <f>IF(AND(IF('차트 정리 표'!$L$2 = 표메인[[#This Row],[연령대]], 1, 0),IF(COUNT(표장르정리[[#This Row],[Puzzle]]),1,0)),1,0)</f>
        <v>0</v>
      </c>
      <c r="M161" s="3">
        <f>IF(AND(IF('차트 정리 표'!$L$2 = 표메인[[#This Row],[연령대]], 1, 0),IF(COUNT(표장르정리[[#This Row],[Board]]),1,0)),1,0)</f>
        <v>0</v>
      </c>
      <c r="N161" s="3">
        <f>IF(AND(IF('차트 정리 표'!$L$2 = 표메인[[#This Row],[연령대]], 1, 0),IF(COUNT(표장르정리[[#This Row],[Arcade]]),1,0)),1,0)</f>
        <v>0</v>
      </c>
      <c r="O161" s="3">
        <f>IF(AND(IF('차트 정리 표'!$L$2 = 표메인[[#This Row],[연령대]], 1, 0),IF(COUNT(표장르정리[[#This Row],[Simulation]]),1,0)),1,0)</f>
        <v>0</v>
      </c>
      <c r="P161" s="34">
        <f>IF(AND(IF('차트 정리 표'!$L$19 = 표메인[[#This Row],[연령대]], 1, 0),IF('차트 정리 표'!$J$20=표메인[[#This Row],[타격감
시각적 효과]],1,0)),1,0)</f>
        <v>0</v>
      </c>
      <c r="Q161" s="34">
        <f>IF(AND(IF('차트 정리 표'!$L$19 = 표메인[[#This Row],[연령대]], 1, 0),IF('차트 정리 표'!$J$21=표메인[[#This Row],[타격감
시각적 효과]],1,0)),1,0)</f>
        <v>0</v>
      </c>
      <c r="R161" s="34">
        <f>IF(AND(IF('차트 정리 표'!$L$19 = 표메인[[#This Row],[연령대]], 1, 0),IF('차트 정리 표'!$J$22=표메인[[#This Row],[타격감
시각적 효과]],1,0)),1,0)</f>
        <v>0</v>
      </c>
      <c r="S161" s="34">
        <f>IF(AND(IF('차트 정리 표'!$L$19 = 표메인[[#This Row],[연령대]], 1, 0),IF('차트 정리 표'!$J$23=표메인[[#This Row],[타격감
시각적 효과]],1,0)),1,0)</f>
        <v>0</v>
      </c>
      <c r="T161" s="34">
        <f>IF(AND(IF('차트 정리 표'!$L$25 = 표메인[[#This Row],[연령대]], 1, 0),IF('차트 정리 표'!$J$26=표메인[게임몰입도
청각적 효과],1,0)),1,0)</f>
        <v>0</v>
      </c>
      <c r="U161" s="34">
        <f>IF(AND(IF('차트 정리 표'!$L$25 = 표메인[[#This Row],[연령대]], 1, 0),IF('차트 정리 표'!$J$27=표메인[게임몰입도
청각적 효과],1,0)),1,0)</f>
        <v>0</v>
      </c>
      <c r="V161" s="34">
        <f>IF(AND(IF('차트 정리 표'!$L$25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표'!$L$2 = 표메인[[#This Row],[연령대]], 1, 0),IF(COUNT(표장르정리[[#This Row],[RPG]]),1,0)), 1, 0)</f>
        <v>0</v>
      </c>
      <c r="B162" s="3">
        <f>IF(AND(IF('차트 정리 표'!$L$2 = 표메인[[#This Row],[연령대]], 1, 0),IF(COUNT(표장르정리[[#This Row],[AOS]]),1,0)),1,0)</f>
        <v>0</v>
      </c>
      <c r="C162" s="3">
        <f>IF(AND(IF('차트 정리 표'!$L$2 = 표메인[[#This Row],[연령대]], 1, 0),IF(COUNT(표장르정리[[#This Row],[FPS]]),1,0)),1,0)</f>
        <v>0</v>
      </c>
      <c r="D162" s="3">
        <f>IF(AND(IF('차트 정리 표'!$L$2 = 표메인[[#This Row],[연령대]], 1, 0),IF(COUNT(표장르정리[[#This Row],[CCG]]),1,0)),1,0)</f>
        <v>0</v>
      </c>
      <c r="E162" s="3">
        <f>IF(AND(IF('차트 정리 표'!$L$2 = 표메인[[#This Row],[연령대]], 1, 0),IF(COUNT(표장르정리[[#This Row],[Roguelike]]),1,0)),1,0)</f>
        <v>0</v>
      </c>
      <c r="F162" s="3">
        <f>IF(AND(IF('차트 정리 표'!$L$2 = 표메인[[#This Row],[연령대]], 1, 0),IF(COUNT(표장르정리[[#This Row],[Soulslike]]),1,0)),1,0)</f>
        <v>0</v>
      </c>
      <c r="G162" s="3">
        <f>IF(AND(IF('차트 정리 표'!$L$2 = 표메인[[#This Row],[연령대]], 1, 0),IF(COUNT(표장르정리[[#This Row],[Rhythm]]),1,0)),1,0)</f>
        <v>0</v>
      </c>
      <c r="H162" s="3">
        <f>IF(AND(IF('차트 정리 표'!$L$2 = 표메인[[#This Row],[연령대]], 1, 0),IF(COUNT(표장르정리[[#This Row],[Racing]]),1,0)),1,0)</f>
        <v>0</v>
      </c>
      <c r="I162" s="3">
        <f>IF(AND(IF('차트 정리 표'!$L$2 = 표메인[[#This Row],[연령대]], 1, 0),IF(COUNT(표장르정리[[#This Row],[Sport]]),1,0)),1,0)</f>
        <v>0</v>
      </c>
      <c r="J162" s="3">
        <f>IF(AND(IF('차트 정리 표'!$L$2 = 표메인[[#This Row],[연령대]], 1, 0),IF(COUNT(표장르정리[[#This Row],[Stealth]]),1,0)),1,0)</f>
        <v>0</v>
      </c>
      <c r="K162" s="3">
        <f>IF(AND(IF('차트 정리 표'!$L$2 = 표메인[[#This Row],[연령대]], 1, 0),IF(COUNT(표장르정리[[#This Row],[Strategy]]),1,0)),1,0)</f>
        <v>0</v>
      </c>
      <c r="L162" s="3">
        <f>IF(AND(IF('차트 정리 표'!$L$2 = 표메인[[#This Row],[연령대]], 1, 0),IF(COUNT(표장르정리[[#This Row],[Puzzle]]),1,0)),1,0)</f>
        <v>0</v>
      </c>
      <c r="M162" s="3">
        <f>IF(AND(IF('차트 정리 표'!$L$2 = 표메인[[#This Row],[연령대]], 1, 0),IF(COUNT(표장르정리[[#This Row],[Board]]),1,0)),1,0)</f>
        <v>0</v>
      </c>
      <c r="N162" s="3">
        <f>IF(AND(IF('차트 정리 표'!$L$2 = 표메인[[#This Row],[연령대]], 1, 0),IF(COUNT(표장르정리[[#This Row],[Arcade]]),1,0)),1,0)</f>
        <v>0</v>
      </c>
      <c r="O162" s="3">
        <f>IF(AND(IF('차트 정리 표'!$L$2 = 표메인[[#This Row],[연령대]], 1, 0),IF(COUNT(표장르정리[[#This Row],[Simulation]]),1,0)),1,0)</f>
        <v>0</v>
      </c>
      <c r="P162" s="34">
        <f>IF(AND(IF('차트 정리 표'!$L$19 = 표메인[[#This Row],[연령대]], 1, 0),IF('차트 정리 표'!$J$20=표메인[[#This Row],[타격감
시각적 효과]],1,0)),1,0)</f>
        <v>0</v>
      </c>
      <c r="Q162" s="34">
        <f>IF(AND(IF('차트 정리 표'!$L$19 = 표메인[[#This Row],[연령대]], 1, 0),IF('차트 정리 표'!$J$21=표메인[[#This Row],[타격감
시각적 효과]],1,0)),1,0)</f>
        <v>0</v>
      </c>
      <c r="R162" s="34">
        <f>IF(AND(IF('차트 정리 표'!$L$19 = 표메인[[#This Row],[연령대]], 1, 0),IF('차트 정리 표'!$J$22=표메인[[#This Row],[타격감
시각적 효과]],1,0)),1,0)</f>
        <v>0</v>
      </c>
      <c r="S162" s="34">
        <f>IF(AND(IF('차트 정리 표'!$L$19 = 표메인[[#This Row],[연령대]], 1, 0),IF('차트 정리 표'!$J$23=표메인[[#This Row],[타격감
시각적 효과]],1,0)),1,0)</f>
        <v>0</v>
      </c>
      <c r="T162" s="34">
        <f>IF(AND(IF('차트 정리 표'!$L$25 = 표메인[[#This Row],[연령대]], 1, 0),IF('차트 정리 표'!$J$26=표메인[게임몰입도
청각적 효과],1,0)),1,0)</f>
        <v>0</v>
      </c>
      <c r="U162" s="34">
        <f>IF(AND(IF('차트 정리 표'!$L$25 = 표메인[[#This Row],[연령대]], 1, 0),IF('차트 정리 표'!$J$27=표메인[게임몰입도
청각적 효과],1,0)),1,0)</f>
        <v>0</v>
      </c>
      <c r="V162" s="34">
        <f>IF(AND(IF('차트 정리 표'!$L$25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표'!$L$2 = 표메인[[#This Row],[연령대]], 1, 0),IF(COUNT(표장르정리[[#This Row],[RPG]]),1,0)), 1, 0)</f>
        <v>0</v>
      </c>
      <c r="B163" s="3">
        <f>IF(AND(IF('차트 정리 표'!$L$2 = 표메인[[#This Row],[연령대]], 1, 0),IF(COUNT(표장르정리[[#This Row],[AOS]]),1,0)),1,0)</f>
        <v>0</v>
      </c>
      <c r="C163" s="3">
        <f>IF(AND(IF('차트 정리 표'!$L$2 = 표메인[[#This Row],[연령대]], 1, 0),IF(COUNT(표장르정리[[#This Row],[FPS]]),1,0)),1,0)</f>
        <v>0</v>
      </c>
      <c r="D163" s="3">
        <f>IF(AND(IF('차트 정리 표'!$L$2 = 표메인[[#This Row],[연령대]], 1, 0),IF(COUNT(표장르정리[[#This Row],[CCG]]),1,0)),1,0)</f>
        <v>0</v>
      </c>
      <c r="E163" s="3">
        <f>IF(AND(IF('차트 정리 표'!$L$2 = 표메인[[#This Row],[연령대]], 1, 0),IF(COUNT(표장르정리[[#This Row],[Roguelike]]),1,0)),1,0)</f>
        <v>0</v>
      </c>
      <c r="F163" s="3">
        <f>IF(AND(IF('차트 정리 표'!$L$2 = 표메인[[#This Row],[연령대]], 1, 0),IF(COUNT(표장르정리[[#This Row],[Soulslike]]),1,0)),1,0)</f>
        <v>0</v>
      </c>
      <c r="G163" s="3">
        <f>IF(AND(IF('차트 정리 표'!$L$2 = 표메인[[#This Row],[연령대]], 1, 0),IF(COUNT(표장르정리[[#This Row],[Rhythm]]),1,0)),1,0)</f>
        <v>0</v>
      </c>
      <c r="H163" s="3">
        <f>IF(AND(IF('차트 정리 표'!$L$2 = 표메인[[#This Row],[연령대]], 1, 0),IF(COUNT(표장르정리[[#This Row],[Racing]]),1,0)),1,0)</f>
        <v>0</v>
      </c>
      <c r="I163" s="3">
        <f>IF(AND(IF('차트 정리 표'!$L$2 = 표메인[[#This Row],[연령대]], 1, 0),IF(COUNT(표장르정리[[#This Row],[Sport]]),1,0)),1,0)</f>
        <v>0</v>
      </c>
      <c r="J163" s="3">
        <f>IF(AND(IF('차트 정리 표'!$L$2 = 표메인[[#This Row],[연령대]], 1, 0),IF(COUNT(표장르정리[[#This Row],[Stealth]]),1,0)),1,0)</f>
        <v>0</v>
      </c>
      <c r="K163" s="3">
        <f>IF(AND(IF('차트 정리 표'!$L$2 = 표메인[[#This Row],[연령대]], 1, 0),IF(COUNT(표장르정리[[#This Row],[Strategy]]),1,0)),1,0)</f>
        <v>0</v>
      </c>
      <c r="L163" s="3">
        <f>IF(AND(IF('차트 정리 표'!$L$2 = 표메인[[#This Row],[연령대]], 1, 0),IF(COUNT(표장르정리[[#This Row],[Puzzle]]),1,0)),1,0)</f>
        <v>0</v>
      </c>
      <c r="M163" s="3">
        <f>IF(AND(IF('차트 정리 표'!$L$2 = 표메인[[#This Row],[연령대]], 1, 0),IF(COUNT(표장르정리[[#This Row],[Board]]),1,0)),1,0)</f>
        <v>0</v>
      </c>
      <c r="N163" s="3">
        <f>IF(AND(IF('차트 정리 표'!$L$2 = 표메인[[#This Row],[연령대]], 1, 0),IF(COUNT(표장르정리[[#This Row],[Arcade]]),1,0)),1,0)</f>
        <v>0</v>
      </c>
      <c r="O163" s="3">
        <f>IF(AND(IF('차트 정리 표'!$L$2 = 표메인[[#This Row],[연령대]], 1, 0),IF(COUNT(표장르정리[[#This Row],[Simulation]]),1,0)),1,0)</f>
        <v>0</v>
      </c>
      <c r="P163" s="34">
        <f>IF(AND(IF('차트 정리 표'!$L$19 = 표메인[[#This Row],[연령대]], 1, 0),IF('차트 정리 표'!$J$20=표메인[[#This Row],[타격감
시각적 효과]],1,0)),1,0)</f>
        <v>0</v>
      </c>
      <c r="Q163" s="34">
        <f>IF(AND(IF('차트 정리 표'!$L$19 = 표메인[[#This Row],[연령대]], 1, 0),IF('차트 정리 표'!$J$21=표메인[[#This Row],[타격감
시각적 효과]],1,0)),1,0)</f>
        <v>0</v>
      </c>
      <c r="R163" s="34">
        <f>IF(AND(IF('차트 정리 표'!$L$19 = 표메인[[#This Row],[연령대]], 1, 0),IF('차트 정리 표'!$J$22=표메인[[#This Row],[타격감
시각적 효과]],1,0)),1,0)</f>
        <v>0</v>
      </c>
      <c r="S163" s="34">
        <f>IF(AND(IF('차트 정리 표'!$L$19 = 표메인[[#This Row],[연령대]], 1, 0),IF('차트 정리 표'!$J$23=표메인[[#This Row],[타격감
시각적 효과]],1,0)),1,0)</f>
        <v>0</v>
      </c>
      <c r="T163" s="34">
        <f>IF(AND(IF('차트 정리 표'!$L$25 = 표메인[[#This Row],[연령대]], 1, 0),IF('차트 정리 표'!$J$26=표메인[게임몰입도
청각적 효과],1,0)),1,0)</f>
        <v>0</v>
      </c>
      <c r="U163" s="34">
        <f>IF(AND(IF('차트 정리 표'!$L$25 = 표메인[[#This Row],[연령대]], 1, 0),IF('차트 정리 표'!$J$27=표메인[게임몰입도
청각적 효과],1,0)),1,0)</f>
        <v>0</v>
      </c>
      <c r="V163" s="34">
        <f>IF(AND(IF('차트 정리 표'!$L$25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표'!$L$2 = 표메인[[#This Row],[연령대]], 1, 0),IF(COUNT(표장르정리[[#This Row],[RPG]]),1,0)), 1, 0)</f>
        <v>0</v>
      </c>
      <c r="B164" s="3">
        <f>IF(AND(IF('차트 정리 표'!$L$2 = 표메인[[#This Row],[연령대]], 1, 0),IF(COUNT(표장르정리[[#This Row],[AOS]]),1,0)),1,0)</f>
        <v>0</v>
      </c>
      <c r="C164" s="3">
        <f>IF(AND(IF('차트 정리 표'!$L$2 = 표메인[[#This Row],[연령대]], 1, 0),IF(COUNT(표장르정리[[#This Row],[FPS]]),1,0)),1,0)</f>
        <v>0</v>
      </c>
      <c r="D164" s="3">
        <f>IF(AND(IF('차트 정리 표'!$L$2 = 표메인[[#This Row],[연령대]], 1, 0),IF(COUNT(표장르정리[[#This Row],[CCG]]),1,0)),1,0)</f>
        <v>0</v>
      </c>
      <c r="E164" s="3">
        <f>IF(AND(IF('차트 정리 표'!$L$2 = 표메인[[#This Row],[연령대]], 1, 0),IF(COUNT(표장르정리[[#This Row],[Roguelike]]),1,0)),1,0)</f>
        <v>0</v>
      </c>
      <c r="F164" s="3">
        <f>IF(AND(IF('차트 정리 표'!$L$2 = 표메인[[#This Row],[연령대]], 1, 0),IF(COUNT(표장르정리[[#This Row],[Soulslike]]),1,0)),1,0)</f>
        <v>0</v>
      </c>
      <c r="G164" s="3">
        <f>IF(AND(IF('차트 정리 표'!$L$2 = 표메인[[#This Row],[연령대]], 1, 0),IF(COUNT(표장르정리[[#This Row],[Rhythm]]),1,0)),1,0)</f>
        <v>0</v>
      </c>
      <c r="H164" s="3">
        <f>IF(AND(IF('차트 정리 표'!$L$2 = 표메인[[#This Row],[연령대]], 1, 0),IF(COUNT(표장르정리[[#This Row],[Racing]]),1,0)),1,0)</f>
        <v>0</v>
      </c>
      <c r="I164" s="3">
        <f>IF(AND(IF('차트 정리 표'!$L$2 = 표메인[[#This Row],[연령대]], 1, 0),IF(COUNT(표장르정리[[#This Row],[Sport]]),1,0)),1,0)</f>
        <v>0</v>
      </c>
      <c r="J164" s="3">
        <f>IF(AND(IF('차트 정리 표'!$L$2 = 표메인[[#This Row],[연령대]], 1, 0),IF(COUNT(표장르정리[[#This Row],[Stealth]]),1,0)),1,0)</f>
        <v>0</v>
      </c>
      <c r="K164" s="3">
        <f>IF(AND(IF('차트 정리 표'!$L$2 = 표메인[[#This Row],[연령대]], 1, 0),IF(COUNT(표장르정리[[#This Row],[Strategy]]),1,0)),1,0)</f>
        <v>0</v>
      </c>
      <c r="L164" s="3">
        <f>IF(AND(IF('차트 정리 표'!$L$2 = 표메인[[#This Row],[연령대]], 1, 0),IF(COUNT(표장르정리[[#This Row],[Puzzle]]),1,0)),1,0)</f>
        <v>0</v>
      </c>
      <c r="M164" s="3">
        <f>IF(AND(IF('차트 정리 표'!$L$2 = 표메인[[#This Row],[연령대]], 1, 0),IF(COUNT(표장르정리[[#This Row],[Board]]),1,0)),1,0)</f>
        <v>0</v>
      </c>
      <c r="N164" s="3">
        <f>IF(AND(IF('차트 정리 표'!$L$2 = 표메인[[#This Row],[연령대]], 1, 0),IF(COUNT(표장르정리[[#This Row],[Arcade]]),1,0)),1,0)</f>
        <v>0</v>
      </c>
      <c r="O164" s="3">
        <f>IF(AND(IF('차트 정리 표'!$L$2 = 표메인[[#This Row],[연령대]], 1, 0),IF(COUNT(표장르정리[[#This Row],[Simulation]]),1,0)),1,0)</f>
        <v>0</v>
      </c>
      <c r="P164" s="34">
        <f>IF(AND(IF('차트 정리 표'!$L$19 = 표메인[[#This Row],[연령대]], 1, 0),IF('차트 정리 표'!$J$20=표메인[[#This Row],[타격감
시각적 효과]],1,0)),1,0)</f>
        <v>0</v>
      </c>
      <c r="Q164" s="34">
        <f>IF(AND(IF('차트 정리 표'!$L$19 = 표메인[[#This Row],[연령대]], 1, 0),IF('차트 정리 표'!$J$21=표메인[[#This Row],[타격감
시각적 효과]],1,0)),1,0)</f>
        <v>0</v>
      </c>
      <c r="R164" s="34">
        <f>IF(AND(IF('차트 정리 표'!$L$19 = 표메인[[#This Row],[연령대]], 1, 0),IF('차트 정리 표'!$J$22=표메인[[#This Row],[타격감
시각적 효과]],1,0)),1,0)</f>
        <v>0</v>
      </c>
      <c r="S164" s="34">
        <f>IF(AND(IF('차트 정리 표'!$L$19 = 표메인[[#This Row],[연령대]], 1, 0),IF('차트 정리 표'!$J$23=표메인[[#This Row],[타격감
시각적 효과]],1,0)),1,0)</f>
        <v>0</v>
      </c>
      <c r="T164" s="34">
        <f>IF(AND(IF('차트 정리 표'!$L$25 = 표메인[[#This Row],[연령대]], 1, 0),IF('차트 정리 표'!$J$26=표메인[게임몰입도
청각적 효과],1,0)),1,0)</f>
        <v>0</v>
      </c>
      <c r="U164" s="34">
        <f>IF(AND(IF('차트 정리 표'!$L$25 = 표메인[[#This Row],[연령대]], 1, 0),IF('차트 정리 표'!$J$27=표메인[게임몰입도
청각적 효과],1,0)),1,0)</f>
        <v>0</v>
      </c>
      <c r="V164" s="34">
        <f>IF(AND(IF('차트 정리 표'!$L$25 = 표메인[[#This Row],[연령대]], 1, 0),IF('차트 정리 표'!$J$28=표메인[게임몰입도
청각적 효과],1,0)),1,0)</f>
        <v>0</v>
      </c>
    </row>
    <row r="165" spans="1:22" x14ac:dyDescent="0.3">
      <c r="A165" s="3">
        <f>IF(AND(IF('차트 정리 표'!$L$2 = 표메인[[#This Row],[연령대]], 1, 0),IF(COUNT(표장르정리[[#This Row],[RPG]]),1,0)), 1, 0)</f>
        <v>0</v>
      </c>
      <c r="B165" s="3">
        <f>IF(AND(IF('차트 정리 표'!$L$2 = 표메인[[#This Row],[연령대]], 1, 0),IF(COUNT(표장르정리[[#This Row],[AOS]]),1,0)),1,0)</f>
        <v>0</v>
      </c>
      <c r="C165" s="3">
        <f>IF(AND(IF('차트 정리 표'!$L$2 = 표메인[[#This Row],[연령대]], 1, 0),IF(COUNT(표장르정리[[#This Row],[FPS]]),1,0)),1,0)</f>
        <v>0</v>
      </c>
      <c r="D165" s="3">
        <f>IF(AND(IF('차트 정리 표'!$L$2 = 표메인[[#This Row],[연령대]], 1, 0),IF(COUNT(표장르정리[[#This Row],[CCG]]),1,0)),1,0)</f>
        <v>0</v>
      </c>
      <c r="E165" s="3">
        <f>IF(AND(IF('차트 정리 표'!$L$2 = 표메인[[#This Row],[연령대]], 1, 0),IF(COUNT(표장르정리[[#This Row],[Roguelike]]),1,0)),1,0)</f>
        <v>0</v>
      </c>
      <c r="F165" s="3">
        <f>IF(AND(IF('차트 정리 표'!$L$2 = 표메인[[#This Row],[연령대]], 1, 0),IF(COUNT(표장르정리[[#This Row],[Soulslike]]),1,0)),1,0)</f>
        <v>0</v>
      </c>
      <c r="G165" s="3">
        <f>IF(AND(IF('차트 정리 표'!$L$2 = 표메인[[#This Row],[연령대]], 1, 0),IF(COUNT(표장르정리[[#This Row],[Rhythm]]),1,0)),1,0)</f>
        <v>0</v>
      </c>
      <c r="H165" s="3">
        <f>IF(AND(IF('차트 정리 표'!$L$2 = 표메인[[#This Row],[연령대]], 1, 0),IF(COUNT(표장르정리[[#This Row],[Racing]]),1,0)),1,0)</f>
        <v>0</v>
      </c>
      <c r="I165" s="3">
        <f>IF(AND(IF('차트 정리 표'!$L$2 = 표메인[[#This Row],[연령대]], 1, 0),IF(COUNT(표장르정리[[#This Row],[Sport]]),1,0)),1,0)</f>
        <v>0</v>
      </c>
      <c r="J165" s="3">
        <f>IF(AND(IF('차트 정리 표'!$L$2 = 표메인[[#This Row],[연령대]], 1, 0),IF(COUNT(표장르정리[[#This Row],[Stealth]]),1,0)),1,0)</f>
        <v>0</v>
      </c>
      <c r="K165" s="3">
        <f>IF(AND(IF('차트 정리 표'!$L$2 = 표메인[[#This Row],[연령대]], 1, 0),IF(COUNT(표장르정리[[#This Row],[Strategy]]),1,0)),1,0)</f>
        <v>0</v>
      </c>
      <c r="L165" s="3">
        <f>IF(AND(IF('차트 정리 표'!$L$2 = 표메인[[#This Row],[연령대]], 1, 0),IF(COUNT(표장르정리[[#This Row],[Puzzle]]),1,0)),1,0)</f>
        <v>0</v>
      </c>
      <c r="M165" s="3">
        <f>IF(AND(IF('차트 정리 표'!$L$2 = 표메인[[#This Row],[연령대]], 1, 0),IF(COUNT(표장르정리[[#This Row],[Board]]),1,0)),1,0)</f>
        <v>0</v>
      </c>
      <c r="N165" s="3">
        <f>IF(AND(IF('차트 정리 표'!$L$2 = 표메인[[#This Row],[연령대]], 1, 0),IF(COUNT(표장르정리[[#This Row],[Arcade]]),1,0)),1,0)</f>
        <v>0</v>
      </c>
      <c r="O165" s="3">
        <f>IF(AND(IF('차트 정리 표'!$L$2 = 표메인[[#This Row],[연령대]], 1, 0),IF(COUNT(표장르정리[[#This Row],[Simulation]]),1,0)),1,0)</f>
        <v>0</v>
      </c>
      <c r="P165" s="34">
        <f>IF(AND(IF('차트 정리 표'!$L$19 = 표메인[[#This Row],[연령대]], 1, 0),IF('차트 정리 표'!$J$20=표메인[[#This Row],[타격감
시각적 효과]],1,0)),1,0)</f>
        <v>0</v>
      </c>
      <c r="Q165" s="34">
        <f>IF(AND(IF('차트 정리 표'!$L$19 = 표메인[[#This Row],[연령대]], 1, 0),IF('차트 정리 표'!$J$21=표메인[[#This Row],[타격감
시각적 효과]],1,0)),1,0)</f>
        <v>0</v>
      </c>
      <c r="R165" s="34">
        <f>IF(AND(IF('차트 정리 표'!$L$19 = 표메인[[#This Row],[연령대]], 1, 0),IF('차트 정리 표'!$J$22=표메인[[#This Row],[타격감
시각적 효과]],1,0)),1,0)</f>
        <v>0</v>
      </c>
      <c r="S165" s="34">
        <f>IF(AND(IF('차트 정리 표'!$L$19 = 표메인[[#This Row],[연령대]], 1, 0),IF('차트 정리 표'!$J$23=표메인[[#This Row],[타격감
시각적 효과]],1,0)),1,0)</f>
        <v>0</v>
      </c>
      <c r="T165" s="34">
        <f>IF(AND(IF('차트 정리 표'!$L$25 = 표메인[[#This Row],[연령대]], 1, 0),IF('차트 정리 표'!$J$26=표메인[게임몰입도
청각적 효과],1,0)),1,0)</f>
        <v>0</v>
      </c>
      <c r="U165" s="34">
        <f>IF(AND(IF('차트 정리 표'!$L$25 = 표메인[[#This Row],[연령대]], 1, 0),IF('차트 정리 표'!$J$27=표메인[게임몰입도
청각적 효과],1,0)),1,0)</f>
        <v>0</v>
      </c>
      <c r="V165" s="34">
        <f>IF(AND(IF('차트 정리 표'!$L$25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표'!$L$2 = 표메인[[#This Row],[연령대]], 1, 0),IF(COUNT(표장르정리[[#This Row],[RPG]]),1,0)), 1, 0)</f>
        <v>0</v>
      </c>
      <c r="B166" s="3">
        <f>IF(AND(IF('차트 정리 표'!$L$2 = 표메인[[#This Row],[연령대]], 1, 0),IF(COUNT(표장르정리[[#This Row],[AOS]]),1,0)),1,0)</f>
        <v>0</v>
      </c>
      <c r="C166" s="3">
        <f>IF(AND(IF('차트 정리 표'!$L$2 = 표메인[[#This Row],[연령대]], 1, 0),IF(COUNT(표장르정리[[#This Row],[FPS]]),1,0)),1,0)</f>
        <v>0</v>
      </c>
      <c r="D166" s="3">
        <f>IF(AND(IF('차트 정리 표'!$L$2 = 표메인[[#This Row],[연령대]], 1, 0),IF(COUNT(표장르정리[[#This Row],[CCG]]),1,0)),1,0)</f>
        <v>0</v>
      </c>
      <c r="E166" s="3">
        <f>IF(AND(IF('차트 정리 표'!$L$2 = 표메인[[#This Row],[연령대]], 1, 0),IF(COUNT(표장르정리[[#This Row],[Roguelike]]),1,0)),1,0)</f>
        <v>0</v>
      </c>
      <c r="F166" s="3">
        <f>IF(AND(IF('차트 정리 표'!$L$2 = 표메인[[#This Row],[연령대]], 1, 0),IF(COUNT(표장르정리[[#This Row],[Soulslike]]),1,0)),1,0)</f>
        <v>0</v>
      </c>
      <c r="G166" s="3">
        <f>IF(AND(IF('차트 정리 표'!$L$2 = 표메인[[#This Row],[연령대]], 1, 0),IF(COUNT(표장르정리[[#This Row],[Rhythm]]),1,0)),1,0)</f>
        <v>0</v>
      </c>
      <c r="H166" s="3">
        <f>IF(AND(IF('차트 정리 표'!$L$2 = 표메인[[#This Row],[연령대]], 1, 0),IF(COUNT(표장르정리[[#This Row],[Racing]]),1,0)),1,0)</f>
        <v>0</v>
      </c>
      <c r="I166" s="3">
        <f>IF(AND(IF('차트 정리 표'!$L$2 = 표메인[[#This Row],[연령대]], 1, 0),IF(COUNT(표장르정리[[#This Row],[Sport]]),1,0)),1,0)</f>
        <v>0</v>
      </c>
      <c r="J166" s="3">
        <f>IF(AND(IF('차트 정리 표'!$L$2 = 표메인[[#This Row],[연령대]], 1, 0),IF(COUNT(표장르정리[[#This Row],[Stealth]]),1,0)),1,0)</f>
        <v>0</v>
      </c>
      <c r="K166" s="3">
        <f>IF(AND(IF('차트 정리 표'!$L$2 = 표메인[[#This Row],[연령대]], 1, 0),IF(COUNT(표장르정리[[#This Row],[Strategy]]),1,0)),1,0)</f>
        <v>0</v>
      </c>
      <c r="L166" s="3">
        <f>IF(AND(IF('차트 정리 표'!$L$2 = 표메인[[#This Row],[연령대]], 1, 0),IF(COUNT(표장르정리[[#This Row],[Puzzle]]),1,0)),1,0)</f>
        <v>0</v>
      </c>
      <c r="M166" s="3">
        <f>IF(AND(IF('차트 정리 표'!$L$2 = 표메인[[#This Row],[연령대]], 1, 0),IF(COUNT(표장르정리[[#This Row],[Board]]),1,0)),1,0)</f>
        <v>0</v>
      </c>
      <c r="N166" s="3">
        <f>IF(AND(IF('차트 정리 표'!$L$2 = 표메인[[#This Row],[연령대]], 1, 0),IF(COUNT(표장르정리[[#This Row],[Arcade]]),1,0)),1,0)</f>
        <v>0</v>
      </c>
      <c r="O166" s="3">
        <f>IF(AND(IF('차트 정리 표'!$L$2 = 표메인[[#This Row],[연령대]], 1, 0),IF(COUNT(표장르정리[[#This Row],[Simulation]]),1,0)),1,0)</f>
        <v>0</v>
      </c>
      <c r="P166" s="34">
        <f>IF(AND(IF('차트 정리 표'!$L$19 = 표메인[[#This Row],[연령대]], 1, 0),IF('차트 정리 표'!$J$20=표메인[[#This Row],[타격감
시각적 효과]],1,0)),1,0)</f>
        <v>0</v>
      </c>
      <c r="Q166" s="34">
        <f>IF(AND(IF('차트 정리 표'!$L$19 = 표메인[[#This Row],[연령대]], 1, 0),IF('차트 정리 표'!$J$21=표메인[[#This Row],[타격감
시각적 효과]],1,0)),1,0)</f>
        <v>0</v>
      </c>
      <c r="R166" s="34">
        <f>IF(AND(IF('차트 정리 표'!$L$19 = 표메인[[#This Row],[연령대]], 1, 0),IF('차트 정리 표'!$J$22=표메인[[#This Row],[타격감
시각적 효과]],1,0)),1,0)</f>
        <v>0</v>
      </c>
      <c r="S166" s="34">
        <f>IF(AND(IF('차트 정리 표'!$L$19 = 표메인[[#This Row],[연령대]], 1, 0),IF('차트 정리 표'!$J$23=표메인[[#This Row],[타격감
시각적 효과]],1,0)),1,0)</f>
        <v>0</v>
      </c>
      <c r="T166" s="34">
        <f>IF(AND(IF('차트 정리 표'!$L$25 = 표메인[[#This Row],[연령대]], 1, 0),IF('차트 정리 표'!$J$26=표메인[게임몰입도
청각적 효과],1,0)),1,0)</f>
        <v>0</v>
      </c>
      <c r="U166" s="34">
        <f>IF(AND(IF('차트 정리 표'!$L$25 = 표메인[[#This Row],[연령대]], 1, 0),IF('차트 정리 표'!$J$27=표메인[게임몰입도
청각적 효과],1,0)),1,0)</f>
        <v>0</v>
      </c>
      <c r="V166" s="34">
        <f>IF(AND(IF('차트 정리 표'!$L$25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표'!$L$2 = 표메인[[#This Row],[연령대]], 1, 0),IF(COUNT(표장르정리[[#This Row],[RPG]]),1,0)), 1, 0)</f>
        <v>0</v>
      </c>
      <c r="B167" s="3">
        <f>IF(AND(IF('차트 정리 표'!$L$2 = 표메인[[#This Row],[연령대]], 1, 0),IF(COUNT(표장르정리[[#This Row],[AOS]]),1,0)),1,0)</f>
        <v>0</v>
      </c>
      <c r="C167" s="3">
        <f>IF(AND(IF('차트 정리 표'!$L$2 = 표메인[[#This Row],[연령대]], 1, 0),IF(COUNT(표장르정리[[#This Row],[FPS]]),1,0)),1,0)</f>
        <v>0</v>
      </c>
      <c r="D167" s="3">
        <f>IF(AND(IF('차트 정리 표'!$L$2 = 표메인[[#This Row],[연령대]], 1, 0),IF(COUNT(표장르정리[[#This Row],[CCG]]),1,0)),1,0)</f>
        <v>0</v>
      </c>
      <c r="E167" s="3">
        <f>IF(AND(IF('차트 정리 표'!$L$2 = 표메인[[#This Row],[연령대]], 1, 0),IF(COUNT(표장르정리[[#This Row],[Roguelike]]),1,0)),1,0)</f>
        <v>0</v>
      </c>
      <c r="F167" s="3">
        <f>IF(AND(IF('차트 정리 표'!$L$2 = 표메인[[#This Row],[연령대]], 1, 0),IF(COUNT(표장르정리[[#This Row],[Soulslike]]),1,0)),1,0)</f>
        <v>0</v>
      </c>
      <c r="G167" s="3">
        <f>IF(AND(IF('차트 정리 표'!$L$2 = 표메인[[#This Row],[연령대]], 1, 0),IF(COUNT(표장르정리[[#This Row],[Rhythm]]),1,0)),1,0)</f>
        <v>0</v>
      </c>
      <c r="H167" s="3">
        <f>IF(AND(IF('차트 정리 표'!$L$2 = 표메인[[#This Row],[연령대]], 1, 0),IF(COUNT(표장르정리[[#This Row],[Racing]]),1,0)),1,0)</f>
        <v>0</v>
      </c>
      <c r="I167" s="3">
        <f>IF(AND(IF('차트 정리 표'!$L$2 = 표메인[[#This Row],[연령대]], 1, 0),IF(COUNT(표장르정리[[#This Row],[Sport]]),1,0)),1,0)</f>
        <v>0</v>
      </c>
      <c r="J167" s="3">
        <f>IF(AND(IF('차트 정리 표'!$L$2 = 표메인[[#This Row],[연령대]], 1, 0),IF(COUNT(표장르정리[[#This Row],[Stealth]]),1,0)),1,0)</f>
        <v>0</v>
      </c>
      <c r="K167" s="3">
        <f>IF(AND(IF('차트 정리 표'!$L$2 = 표메인[[#This Row],[연령대]], 1, 0),IF(COUNT(표장르정리[[#This Row],[Strategy]]),1,0)),1,0)</f>
        <v>0</v>
      </c>
      <c r="L167" s="3">
        <f>IF(AND(IF('차트 정리 표'!$L$2 = 표메인[[#This Row],[연령대]], 1, 0),IF(COUNT(표장르정리[[#This Row],[Puzzle]]),1,0)),1,0)</f>
        <v>0</v>
      </c>
      <c r="M167" s="3">
        <f>IF(AND(IF('차트 정리 표'!$L$2 = 표메인[[#This Row],[연령대]], 1, 0),IF(COUNT(표장르정리[[#This Row],[Board]]),1,0)),1,0)</f>
        <v>0</v>
      </c>
      <c r="N167" s="3">
        <f>IF(AND(IF('차트 정리 표'!$L$2 = 표메인[[#This Row],[연령대]], 1, 0),IF(COUNT(표장르정리[[#This Row],[Arcade]]),1,0)),1,0)</f>
        <v>0</v>
      </c>
      <c r="O167" s="3">
        <f>IF(AND(IF('차트 정리 표'!$L$2 = 표메인[[#This Row],[연령대]], 1, 0),IF(COUNT(표장르정리[[#This Row],[Simulation]]),1,0)),1,0)</f>
        <v>0</v>
      </c>
      <c r="P167" s="34">
        <f>IF(AND(IF('차트 정리 표'!$L$19 = 표메인[[#This Row],[연령대]], 1, 0),IF('차트 정리 표'!$J$20=표메인[[#This Row],[타격감
시각적 효과]],1,0)),1,0)</f>
        <v>0</v>
      </c>
      <c r="Q167" s="34">
        <f>IF(AND(IF('차트 정리 표'!$L$19 = 표메인[[#This Row],[연령대]], 1, 0),IF('차트 정리 표'!$J$21=표메인[[#This Row],[타격감
시각적 효과]],1,0)),1,0)</f>
        <v>0</v>
      </c>
      <c r="R167" s="34">
        <f>IF(AND(IF('차트 정리 표'!$L$19 = 표메인[[#This Row],[연령대]], 1, 0),IF('차트 정리 표'!$J$22=표메인[[#This Row],[타격감
시각적 효과]],1,0)),1,0)</f>
        <v>0</v>
      </c>
      <c r="S167" s="34">
        <f>IF(AND(IF('차트 정리 표'!$L$19 = 표메인[[#This Row],[연령대]], 1, 0),IF('차트 정리 표'!$J$23=표메인[[#This Row],[타격감
시각적 효과]],1,0)),1,0)</f>
        <v>0</v>
      </c>
      <c r="T167" s="34">
        <f>IF(AND(IF('차트 정리 표'!$L$25 = 표메인[[#This Row],[연령대]], 1, 0),IF('차트 정리 표'!$J$26=표메인[게임몰입도
청각적 효과],1,0)),1,0)</f>
        <v>0</v>
      </c>
      <c r="U167" s="34">
        <f>IF(AND(IF('차트 정리 표'!$L$25 = 표메인[[#This Row],[연령대]], 1, 0),IF('차트 정리 표'!$J$27=표메인[게임몰입도
청각적 효과],1,0)),1,0)</f>
        <v>0</v>
      </c>
      <c r="V167" s="34">
        <f>IF(AND(IF('차트 정리 표'!$L$25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표'!$L$2 = 표메인[[#This Row],[연령대]], 1, 0),IF(COUNT(표장르정리[[#This Row],[RPG]]),1,0)), 1, 0)</f>
        <v>0</v>
      </c>
      <c r="B168" s="3">
        <f>IF(AND(IF('차트 정리 표'!$L$2 = 표메인[[#This Row],[연령대]], 1, 0),IF(COUNT(표장르정리[[#This Row],[AOS]]),1,0)),1,0)</f>
        <v>0</v>
      </c>
      <c r="C168" s="3">
        <f>IF(AND(IF('차트 정리 표'!$L$2 = 표메인[[#This Row],[연령대]], 1, 0),IF(COUNT(표장르정리[[#This Row],[FPS]]),1,0)),1,0)</f>
        <v>0</v>
      </c>
      <c r="D168" s="3">
        <f>IF(AND(IF('차트 정리 표'!$L$2 = 표메인[[#This Row],[연령대]], 1, 0),IF(COUNT(표장르정리[[#This Row],[CCG]]),1,0)),1,0)</f>
        <v>0</v>
      </c>
      <c r="E168" s="3">
        <f>IF(AND(IF('차트 정리 표'!$L$2 = 표메인[[#This Row],[연령대]], 1, 0),IF(COUNT(표장르정리[[#This Row],[Roguelike]]),1,0)),1,0)</f>
        <v>0</v>
      </c>
      <c r="F168" s="3">
        <f>IF(AND(IF('차트 정리 표'!$L$2 = 표메인[[#This Row],[연령대]], 1, 0),IF(COUNT(표장르정리[[#This Row],[Soulslike]]),1,0)),1,0)</f>
        <v>0</v>
      </c>
      <c r="G168" s="3">
        <f>IF(AND(IF('차트 정리 표'!$L$2 = 표메인[[#This Row],[연령대]], 1, 0),IF(COUNT(표장르정리[[#This Row],[Rhythm]]),1,0)),1,0)</f>
        <v>0</v>
      </c>
      <c r="H168" s="3">
        <f>IF(AND(IF('차트 정리 표'!$L$2 = 표메인[[#This Row],[연령대]], 1, 0),IF(COUNT(표장르정리[[#This Row],[Racing]]),1,0)),1,0)</f>
        <v>0</v>
      </c>
      <c r="I168" s="3">
        <f>IF(AND(IF('차트 정리 표'!$L$2 = 표메인[[#This Row],[연령대]], 1, 0),IF(COUNT(표장르정리[[#This Row],[Sport]]),1,0)),1,0)</f>
        <v>0</v>
      </c>
      <c r="J168" s="3">
        <f>IF(AND(IF('차트 정리 표'!$L$2 = 표메인[[#This Row],[연령대]], 1, 0),IF(COUNT(표장르정리[[#This Row],[Stealth]]),1,0)),1,0)</f>
        <v>0</v>
      </c>
      <c r="K168" s="3">
        <f>IF(AND(IF('차트 정리 표'!$L$2 = 표메인[[#This Row],[연령대]], 1, 0),IF(COUNT(표장르정리[[#This Row],[Strategy]]),1,0)),1,0)</f>
        <v>0</v>
      </c>
      <c r="L168" s="3">
        <f>IF(AND(IF('차트 정리 표'!$L$2 = 표메인[[#This Row],[연령대]], 1, 0),IF(COUNT(표장르정리[[#This Row],[Puzzle]]),1,0)),1,0)</f>
        <v>0</v>
      </c>
      <c r="M168" s="3">
        <f>IF(AND(IF('차트 정리 표'!$L$2 = 표메인[[#This Row],[연령대]], 1, 0),IF(COUNT(표장르정리[[#This Row],[Board]]),1,0)),1,0)</f>
        <v>0</v>
      </c>
      <c r="N168" s="3">
        <f>IF(AND(IF('차트 정리 표'!$L$2 = 표메인[[#This Row],[연령대]], 1, 0),IF(COUNT(표장르정리[[#This Row],[Arcade]]),1,0)),1,0)</f>
        <v>0</v>
      </c>
      <c r="O168" s="3">
        <f>IF(AND(IF('차트 정리 표'!$L$2 = 표메인[[#This Row],[연령대]], 1, 0),IF(COUNT(표장르정리[[#This Row],[Simulation]]),1,0)),1,0)</f>
        <v>0</v>
      </c>
      <c r="P168" s="34">
        <f>IF(AND(IF('차트 정리 표'!$L$19 = 표메인[[#This Row],[연령대]], 1, 0),IF('차트 정리 표'!$J$20=표메인[[#This Row],[타격감
시각적 효과]],1,0)),1,0)</f>
        <v>0</v>
      </c>
      <c r="Q168" s="34">
        <f>IF(AND(IF('차트 정리 표'!$L$19 = 표메인[[#This Row],[연령대]], 1, 0),IF('차트 정리 표'!$J$21=표메인[[#This Row],[타격감
시각적 효과]],1,0)),1,0)</f>
        <v>0</v>
      </c>
      <c r="R168" s="34">
        <f>IF(AND(IF('차트 정리 표'!$L$19 = 표메인[[#This Row],[연령대]], 1, 0),IF('차트 정리 표'!$J$22=표메인[[#This Row],[타격감
시각적 효과]],1,0)),1,0)</f>
        <v>0</v>
      </c>
      <c r="S168" s="34">
        <f>IF(AND(IF('차트 정리 표'!$L$19 = 표메인[[#This Row],[연령대]], 1, 0),IF('차트 정리 표'!$J$23=표메인[[#This Row],[타격감
시각적 효과]],1,0)),1,0)</f>
        <v>0</v>
      </c>
      <c r="T168" s="34">
        <f>IF(AND(IF('차트 정리 표'!$L$25 = 표메인[[#This Row],[연령대]], 1, 0),IF('차트 정리 표'!$J$26=표메인[게임몰입도
청각적 효과],1,0)),1,0)</f>
        <v>0</v>
      </c>
      <c r="U168" s="34">
        <f>IF(AND(IF('차트 정리 표'!$L$25 = 표메인[[#This Row],[연령대]], 1, 0),IF('차트 정리 표'!$J$27=표메인[게임몰입도
청각적 효과],1,0)),1,0)</f>
        <v>0</v>
      </c>
      <c r="V168" s="34">
        <f>IF(AND(IF('차트 정리 표'!$L$25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표'!$L$2 = 표메인[[#This Row],[연령대]], 1, 0),IF(COUNT(표장르정리[[#This Row],[RPG]]),1,0)), 1, 0)</f>
        <v>0</v>
      </c>
      <c r="B169" s="3">
        <f>IF(AND(IF('차트 정리 표'!$L$2 = 표메인[[#This Row],[연령대]], 1, 0),IF(COUNT(표장르정리[[#This Row],[AOS]]),1,0)),1,0)</f>
        <v>0</v>
      </c>
      <c r="C169" s="3">
        <f>IF(AND(IF('차트 정리 표'!$L$2 = 표메인[[#This Row],[연령대]], 1, 0),IF(COUNT(표장르정리[[#This Row],[FPS]]),1,0)),1,0)</f>
        <v>0</v>
      </c>
      <c r="D169" s="3">
        <f>IF(AND(IF('차트 정리 표'!$L$2 = 표메인[[#This Row],[연령대]], 1, 0),IF(COUNT(표장르정리[[#This Row],[CCG]]),1,0)),1,0)</f>
        <v>0</v>
      </c>
      <c r="E169" s="3">
        <f>IF(AND(IF('차트 정리 표'!$L$2 = 표메인[[#This Row],[연령대]], 1, 0),IF(COUNT(표장르정리[[#This Row],[Roguelike]]),1,0)),1,0)</f>
        <v>0</v>
      </c>
      <c r="F169" s="3">
        <f>IF(AND(IF('차트 정리 표'!$L$2 = 표메인[[#This Row],[연령대]], 1, 0),IF(COUNT(표장르정리[[#This Row],[Soulslike]]),1,0)),1,0)</f>
        <v>0</v>
      </c>
      <c r="G169" s="3">
        <f>IF(AND(IF('차트 정리 표'!$L$2 = 표메인[[#This Row],[연령대]], 1, 0),IF(COUNT(표장르정리[[#This Row],[Rhythm]]),1,0)),1,0)</f>
        <v>0</v>
      </c>
      <c r="H169" s="3">
        <f>IF(AND(IF('차트 정리 표'!$L$2 = 표메인[[#This Row],[연령대]], 1, 0),IF(COUNT(표장르정리[[#This Row],[Racing]]),1,0)),1,0)</f>
        <v>0</v>
      </c>
      <c r="I169" s="3">
        <f>IF(AND(IF('차트 정리 표'!$L$2 = 표메인[[#This Row],[연령대]], 1, 0),IF(COUNT(표장르정리[[#This Row],[Sport]]),1,0)),1,0)</f>
        <v>0</v>
      </c>
      <c r="J169" s="3">
        <f>IF(AND(IF('차트 정리 표'!$L$2 = 표메인[[#This Row],[연령대]], 1, 0),IF(COUNT(표장르정리[[#This Row],[Stealth]]),1,0)),1,0)</f>
        <v>0</v>
      </c>
      <c r="K169" s="3">
        <f>IF(AND(IF('차트 정리 표'!$L$2 = 표메인[[#This Row],[연령대]], 1, 0),IF(COUNT(표장르정리[[#This Row],[Strategy]]),1,0)),1,0)</f>
        <v>0</v>
      </c>
      <c r="L169" s="3">
        <f>IF(AND(IF('차트 정리 표'!$L$2 = 표메인[[#This Row],[연령대]], 1, 0),IF(COUNT(표장르정리[[#This Row],[Puzzle]]),1,0)),1,0)</f>
        <v>0</v>
      </c>
      <c r="M169" s="3">
        <f>IF(AND(IF('차트 정리 표'!$L$2 = 표메인[[#This Row],[연령대]], 1, 0),IF(COUNT(표장르정리[[#This Row],[Board]]),1,0)),1,0)</f>
        <v>0</v>
      </c>
      <c r="N169" s="3">
        <f>IF(AND(IF('차트 정리 표'!$L$2 = 표메인[[#This Row],[연령대]], 1, 0),IF(COUNT(표장르정리[[#This Row],[Arcade]]),1,0)),1,0)</f>
        <v>0</v>
      </c>
      <c r="O169" s="3">
        <f>IF(AND(IF('차트 정리 표'!$L$2 = 표메인[[#This Row],[연령대]], 1, 0),IF(COUNT(표장르정리[[#This Row],[Simulation]]),1,0)),1,0)</f>
        <v>0</v>
      </c>
      <c r="P169" s="34">
        <f>IF(AND(IF('차트 정리 표'!$L$19 = 표메인[[#This Row],[연령대]], 1, 0),IF('차트 정리 표'!$J$20=표메인[[#This Row],[타격감
시각적 효과]],1,0)),1,0)</f>
        <v>0</v>
      </c>
      <c r="Q169" s="34">
        <f>IF(AND(IF('차트 정리 표'!$L$19 = 표메인[[#This Row],[연령대]], 1, 0),IF('차트 정리 표'!$J$21=표메인[[#This Row],[타격감
시각적 효과]],1,0)),1,0)</f>
        <v>0</v>
      </c>
      <c r="R169" s="34">
        <f>IF(AND(IF('차트 정리 표'!$L$19 = 표메인[[#This Row],[연령대]], 1, 0),IF('차트 정리 표'!$J$22=표메인[[#This Row],[타격감
시각적 효과]],1,0)),1,0)</f>
        <v>0</v>
      </c>
      <c r="S169" s="34">
        <f>IF(AND(IF('차트 정리 표'!$L$19 = 표메인[[#This Row],[연령대]], 1, 0),IF('차트 정리 표'!$J$23=표메인[[#This Row],[타격감
시각적 효과]],1,0)),1,0)</f>
        <v>0</v>
      </c>
      <c r="T169" s="34">
        <f>IF(AND(IF('차트 정리 표'!$L$25 = 표메인[[#This Row],[연령대]], 1, 0),IF('차트 정리 표'!$J$26=표메인[게임몰입도
청각적 효과],1,0)),1,0)</f>
        <v>0</v>
      </c>
      <c r="U169" s="34">
        <f>IF(AND(IF('차트 정리 표'!$L$25 = 표메인[[#This Row],[연령대]], 1, 0),IF('차트 정리 표'!$J$27=표메인[게임몰입도
청각적 효과],1,0)),1,0)</f>
        <v>0</v>
      </c>
      <c r="V169" s="34">
        <f>IF(AND(IF('차트 정리 표'!$L$25 = 표메인[[#This Row],[연령대]], 1, 0),IF('차트 정리 표'!$J$28=표메인[게임몰입도
청각적 효과],1,0)),1,0)</f>
        <v>0</v>
      </c>
    </row>
    <row r="170" spans="1:22" x14ac:dyDescent="0.3">
      <c r="A170" s="3">
        <f>IF(AND(IF('차트 정리 표'!$L$2 = 표메인[[#This Row],[연령대]], 1, 0),IF(COUNT(표장르정리[[#This Row],[RPG]]),1,0)), 1, 0)</f>
        <v>0</v>
      </c>
      <c r="B170" s="3">
        <f>IF(AND(IF('차트 정리 표'!$L$2 = 표메인[[#This Row],[연령대]], 1, 0),IF(COUNT(표장르정리[[#This Row],[AOS]]),1,0)),1,0)</f>
        <v>0</v>
      </c>
      <c r="C170" s="3">
        <f>IF(AND(IF('차트 정리 표'!$L$2 = 표메인[[#This Row],[연령대]], 1, 0),IF(COUNT(표장르정리[[#This Row],[FPS]]),1,0)),1,0)</f>
        <v>0</v>
      </c>
      <c r="D170" s="3">
        <f>IF(AND(IF('차트 정리 표'!$L$2 = 표메인[[#This Row],[연령대]], 1, 0),IF(COUNT(표장르정리[[#This Row],[CCG]]),1,0)),1,0)</f>
        <v>0</v>
      </c>
      <c r="E170" s="3">
        <f>IF(AND(IF('차트 정리 표'!$L$2 = 표메인[[#This Row],[연령대]], 1, 0),IF(COUNT(표장르정리[[#This Row],[Roguelike]]),1,0)),1,0)</f>
        <v>0</v>
      </c>
      <c r="F170" s="3">
        <f>IF(AND(IF('차트 정리 표'!$L$2 = 표메인[[#This Row],[연령대]], 1, 0),IF(COUNT(표장르정리[[#This Row],[Soulslike]]),1,0)),1,0)</f>
        <v>0</v>
      </c>
      <c r="G170" s="3">
        <f>IF(AND(IF('차트 정리 표'!$L$2 = 표메인[[#This Row],[연령대]], 1, 0),IF(COUNT(표장르정리[[#This Row],[Rhythm]]),1,0)),1,0)</f>
        <v>0</v>
      </c>
      <c r="H170" s="3">
        <f>IF(AND(IF('차트 정리 표'!$L$2 = 표메인[[#This Row],[연령대]], 1, 0),IF(COUNT(표장르정리[[#This Row],[Racing]]),1,0)),1,0)</f>
        <v>0</v>
      </c>
      <c r="I170" s="3">
        <f>IF(AND(IF('차트 정리 표'!$L$2 = 표메인[[#This Row],[연령대]], 1, 0),IF(COUNT(표장르정리[[#This Row],[Sport]]),1,0)),1,0)</f>
        <v>0</v>
      </c>
      <c r="J170" s="3">
        <f>IF(AND(IF('차트 정리 표'!$L$2 = 표메인[[#This Row],[연령대]], 1, 0),IF(COUNT(표장르정리[[#This Row],[Stealth]]),1,0)),1,0)</f>
        <v>0</v>
      </c>
      <c r="K170" s="3">
        <f>IF(AND(IF('차트 정리 표'!$L$2 = 표메인[[#This Row],[연령대]], 1, 0),IF(COUNT(표장르정리[[#This Row],[Strategy]]),1,0)),1,0)</f>
        <v>0</v>
      </c>
      <c r="L170" s="3">
        <f>IF(AND(IF('차트 정리 표'!$L$2 = 표메인[[#This Row],[연령대]], 1, 0),IF(COUNT(표장르정리[[#This Row],[Puzzle]]),1,0)),1,0)</f>
        <v>0</v>
      </c>
      <c r="M170" s="3">
        <f>IF(AND(IF('차트 정리 표'!$L$2 = 표메인[[#This Row],[연령대]], 1, 0),IF(COUNT(표장르정리[[#This Row],[Board]]),1,0)),1,0)</f>
        <v>0</v>
      </c>
      <c r="N170" s="3">
        <f>IF(AND(IF('차트 정리 표'!$L$2 = 표메인[[#This Row],[연령대]], 1, 0),IF(COUNT(표장르정리[[#This Row],[Arcade]]),1,0)),1,0)</f>
        <v>0</v>
      </c>
      <c r="O170" s="3">
        <f>IF(AND(IF('차트 정리 표'!$L$2 = 표메인[[#This Row],[연령대]], 1, 0),IF(COUNT(표장르정리[[#This Row],[Simulation]]),1,0)),1,0)</f>
        <v>0</v>
      </c>
      <c r="P170" s="34">
        <f>IF(AND(IF('차트 정리 표'!$L$19 = 표메인[[#This Row],[연령대]], 1, 0),IF('차트 정리 표'!$J$20=표메인[[#This Row],[타격감
시각적 효과]],1,0)),1,0)</f>
        <v>0</v>
      </c>
      <c r="Q170" s="34">
        <f>IF(AND(IF('차트 정리 표'!$L$19 = 표메인[[#This Row],[연령대]], 1, 0),IF('차트 정리 표'!$J$21=표메인[[#This Row],[타격감
시각적 효과]],1,0)),1,0)</f>
        <v>0</v>
      </c>
      <c r="R170" s="34">
        <f>IF(AND(IF('차트 정리 표'!$L$19 = 표메인[[#This Row],[연령대]], 1, 0),IF('차트 정리 표'!$J$22=표메인[[#This Row],[타격감
시각적 효과]],1,0)),1,0)</f>
        <v>0</v>
      </c>
      <c r="S170" s="34">
        <f>IF(AND(IF('차트 정리 표'!$L$19 = 표메인[[#This Row],[연령대]], 1, 0),IF('차트 정리 표'!$J$23=표메인[[#This Row],[타격감
시각적 효과]],1,0)),1,0)</f>
        <v>0</v>
      </c>
      <c r="T170" s="34">
        <f>IF(AND(IF('차트 정리 표'!$L$25 = 표메인[[#This Row],[연령대]], 1, 0),IF('차트 정리 표'!$J$26=표메인[게임몰입도
청각적 효과],1,0)),1,0)</f>
        <v>0</v>
      </c>
      <c r="U170" s="34">
        <f>IF(AND(IF('차트 정리 표'!$L$25 = 표메인[[#This Row],[연령대]], 1, 0),IF('차트 정리 표'!$J$27=표메인[게임몰입도
청각적 효과],1,0)),1,0)</f>
        <v>0</v>
      </c>
      <c r="V170" s="34">
        <f>IF(AND(IF('차트 정리 표'!$L$25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표'!$L$2 = 표메인[[#This Row],[연령대]], 1, 0),IF(COUNT(표장르정리[[#This Row],[RPG]]),1,0)), 1, 0)</f>
        <v>0</v>
      </c>
      <c r="B171" s="3">
        <f>IF(AND(IF('차트 정리 표'!$L$2 = 표메인[[#This Row],[연령대]], 1, 0),IF(COUNT(표장르정리[[#This Row],[AOS]]),1,0)),1,0)</f>
        <v>0</v>
      </c>
      <c r="C171" s="3">
        <f>IF(AND(IF('차트 정리 표'!$L$2 = 표메인[[#This Row],[연령대]], 1, 0),IF(COUNT(표장르정리[[#This Row],[FPS]]),1,0)),1,0)</f>
        <v>0</v>
      </c>
      <c r="D171" s="3">
        <f>IF(AND(IF('차트 정리 표'!$L$2 = 표메인[[#This Row],[연령대]], 1, 0),IF(COUNT(표장르정리[[#This Row],[CCG]]),1,0)),1,0)</f>
        <v>0</v>
      </c>
      <c r="E171" s="3">
        <f>IF(AND(IF('차트 정리 표'!$L$2 = 표메인[[#This Row],[연령대]], 1, 0),IF(COUNT(표장르정리[[#This Row],[Roguelike]]),1,0)),1,0)</f>
        <v>0</v>
      </c>
      <c r="F171" s="3">
        <f>IF(AND(IF('차트 정리 표'!$L$2 = 표메인[[#This Row],[연령대]], 1, 0),IF(COUNT(표장르정리[[#This Row],[Soulslike]]),1,0)),1,0)</f>
        <v>0</v>
      </c>
      <c r="G171" s="3">
        <f>IF(AND(IF('차트 정리 표'!$L$2 = 표메인[[#This Row],[연령대]], 1, 0),IF(COUNT(표장르정리[[#This Row],[Rhythm]]),1,0)),1,0)</f>
        <v>0</v>
      </c>
      <c r="H171" s="3">
        <f>IF(AND(IF('차트 정리 표'!$L$2 = 표메인[[#This Row],[연령대]], 1, 0),IF(COUNT(표장르정리[[#This Row],[Racing]]),1,0)),1,0)</f>
        <v>0</v>
      </c>
      <c r="I171" s="3">
        <f>IF(AND(IF('차트 정리 표'!$L$2 = 표메인[[#This Row],[연령대]], 1, 0),IF(COUNT(표장르정리[[#This Row],[Sport]]),1,0)),1,0)</f>
        <v>0</v>
      </c>
      <c r="J171" s="3">
        <f>IF(AND(IF('차트 정리 표'!$L$2 = 표메인[[#This Row],[연령대]], 1, 0),IF(COUNT(표장르정리[[#This Row],[Stealth]]),1,0)),1,0)</f>
        <v>0</v>
      </c>
      <c r="K171" s="3">
        <f>IF(AND(IF('차트 정리 표'!$L$2 = 표메인[[#This Row],[연령대]], 1, 0),IF(COUNT(표장르정리[[#This Row],[Strategy]]),1,0)),1,0)</f>
        <v>0</v>
      </c>
      <c r="L171" s="3">
        <f>IF(AND(IF('차트 정리 표'!$L$2 = 표메인[[#This Row],[연령대]], 1, 0),IF(COUNT(표장르정리[[#This Row],[Puzzle]]),1,0)),1,0)</f>
        <v>0</v>
      </c>
      <c r="M171" s="3">
        <f>IF(AND(IF('차트 정리 표'!$L$2 = 표메인[[#This Row],[연령대]], 1, 0),IF(COUNT(표장르정리[[#This Row],[Board]]),1,0)),1,0)</f>
        <v>0</v>
      </c>
      <c r="N171" s="3">
        <f>IF(AND(IF('차트 정리 표'!$L$2 = 표메인[[#This Row],[연령대]], 1, 0),IF(COUNT(표장르정리[[#This Row],[Arcade]]),1,0)),1,0)</f>
        <v>0</v>
      </c>
      <c r="O171" s="3">
        <f>IF(AND(IF('차트 정리 표'!$L$2 = 표메인[[#This Row],[연령대]], 1, 0),IF(COUNT(표장르정리[[#This Row],[Simulation]]),1,0)),1,0)</f>
        <v>0</v>
      </c>
      <c r="P171" s="34">
        <f>IF(AND(IF('차트 정리 표'!$L$19 = 표메인[[#This Row],[연령대]], 1, 0),IF('차트 정리 표'!$J$20=표메인[[#This Row],[타격감
시각적 효과]],1,0)),1,0)</f>
        <v>0</v>
      </c>
      <c r="Q171" s="34">
        <f>IF(AND(IF('차트 정리 표'!$L$19 = 표메인[[#This Row],[연령대]], 1, 0),IF('차트 정리 표'!$J$21=표메인[[#This Row],[타격감
시각적 효과]],1,0)),1,0)</f>
        <v>0</v>
      </c>
      <c r="R171" s="34">
        <f>IF(AND(IF('차트 정리 표'!$L$19 = 표메인[[#This Row],[연령대]], 1, 0),IF('차트 정리 표'!$J$22=표메인[[#This Row],[타격감
시각적 효과]],1,0)),1,0)</f>
        <v>0</v>
      </c>
      <c r="S171" s="34">
        <f>IF(AND(IF('차트 정리 표'!$L$19 = 표메인[[#This Row],[연령대]], 1, 0),IF('차트 정리 표'!$J$23=표메인[[#This Row],[타격감
시각적 효과]],1,0)),1,0)</f>
        <v>0</v>
      </c>
      <c r="T171" s="34">
        <f>IF(AND(IF('차트 정리 표'!$L$25 = 표메인[[#This Row],[연령대]], 1, 0),IF('차트 정리 표'!$J$26=표메인[게임몰입도
청각적 효과],1,0)),1,0)</f>
        <v>0</v>
      </c>
      <c r="U171" s="34">
        <f>IF(AND(IF('차트 정리 표'!$L$25 = 표메인[[#This Row],[연령대]], 1, 0),IF('차트 정리 표'!$J$27=표메인[게임몰입도
청각적 효과],1,0)),1,0)</f>
        <v>0</v>
      </c>
      <c r="V171" s="34">
        <f>IF(AND(IF('차트 정리 표'!$L$25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표'!$L$2 = 표메인[[#This Row],[연령대]], 1, 0),IF(COUNT(표장르정리[[#This Row],[RPG]]),1,0)), 1, 0)</f>
        <v>0</v>
      </c>
      <c r="B172" s="3">
        <f>IF(AND(IF('차트 정리 표'!$L$2 = 표메인[[#This Row],[연령대]], 1, 0),IF(COUNT(표장르정리[[#This Row],[AOS]]),1,0)),1,0)</f>
        <v>0</v>
      </c>
      <c r="C172" s="3">
        <f>IF(AND(IF('차트 정리 표'!$L$2 = 표메인[[#This Row],[연령대]], 1, 0),IF(COUNT(표장르정리[[#This Row],[FPS]]),1,0)),1,0)</f>
        <v>0</v>
      </c>
      <c r="D172" s="3">
        <f>IF(AND(IF('차트 정리 표'!$L$2 = 표메인[[#This Row],[연령대]], 1, 0),IF(COUNT(표장르정리[[#This Row],[CCG]]),1,0)),1,0)</f>
        <v>0</v>
      </c>
      <c r="E172" s="3">
        <f>IF(AND(IF('차트 정리 표'!$L$2 = 표메인[[#This Row],[연령대]], 1, 0),IF(COUNT(표장르정리[[#This Row],[Roguelike]]),1,0)),1,0)</f>
        <v>0</v>
      </c>
      <c r="F172" s="3">
        <f>IF(AND(IF('차트 정리 표'!$L$2 = 표메인[[#This Row],[연령대]], 1, 0),IF(COUNT(표장르정리[[#This Row],[Soulslike]]),1,0)),1,0)</f>
        <v>0</v>
      </c>
      <c r="G172" s="3">
        <f>IF(AND(IF('차트 정리 표'!$L$2 = 표메인[[#This Row],[연령대]], 1, 0),IF(COUNT(표장르정리[[#This Row],[Rhythm]]),1,0)),1,0)</f>
        <v>0</v>
      </c>
      <c r="H172" s="3">
        <f>IF(AND(IF('차트 정리 표'!$L$2 = 표메인[[#This Row],[연령대]], 1, 0),IF(COUNT(표장르정리[[#This Row],[Racing]]),1,0)),1,0)</f>
        <v>0</v>
      </c>
      <c r="I172" s="3">
        <f>IF(AND(IF('차트 정리 표'!$L$2 = 표메인[[#This Row],[연령대]], 1, 0),IF(COUNT(표장르정리[[#This Row],[Sport]]),1,0)),1,0)</f>
        <v>0</v>
      </c>
      <c r="J172" s="3">
        <f>IF(AND(IF('차트 정리 표'!$L$2 = 표메인[[#This Row],[연령대]], 1, 0),IF(COUNT(표장르정리[[#This Row],[Stealth]]),1,0)),1,0)</f>
        <v>0</v>
      </c>
      <c r="K172" s="3">
        <f>IF(AND(IF('차트 정리 표'!$L$2 = 표메인[[#This Row],[연령대]], 1, 0),IF(COUNT(표장르정리[[#This Row],[Strategy]]),1,0)),1,0)</f>
        <v>0</v>
      </c>
      <c r="L172" s="3">
        <f>IF(AND(IF('차트 정리 표'!$L$2 = 표메인[[#This Row],[연령대]], 1, 0),IF(COUNT(표장르정리[[#This Row],[Puzzle]]),1,0)),1,0)</f>
        <v>0</v>
      </c>
      <c r="M172" s="3">
        <f>IF(AND(IF('차트 정리 표'!$L$2 = 표메인[[#This Row],[연령대]], 1, 0),IF(COUNT(표장르정리[[#This Row],[Board]]),1,0)),1,0)</f>
        <v>0</v>
      </c>
      <c r="N172" s="3">
        <f>IF(AND(IF('차트 정리 표'!$L$2 = 표메인[[#This Row],[연령대]], 1, 0),IF(COUNT(표장르정리[[#This Row],[Arcade]]),1,0)),1,0)</f>
        <v>0</v>
      </c>
      <c r="O172" s="3">
        <f>IF(AND(IF('차트 정리 표'!$L$2 = 표메인[[#This Row],[연령대]], 1, 0),IF(COUNT(표장르정리[[#This Row],[Simulation]]),1,0)),1,0)</f>
        <v>0</v>
      </c>
      <c r="P172" s="34">
        <f>IF(AND(IF('차트 정리 표'!$L$19 = 표메인[[#This Row],[연령대]], 1, 0),IF('차트 정리 표'!$J$20=표메인[[#This Row],[타격감
시각적 효과]],1,0)),1,0)</f>
        <v>0</v>
      </c>
      <c r="Q172" s="34">
        <f>IF(AND(IF('차트 정리 표'!$L$19 = 표메인[[#This Row],[연령대]], 1, 0),IF('차트 정리 표'!$J$21=표메인[[#This Row],[타격감
시각적 효과]],1,0)),1,0)</f>
        <v>0</v>
      </c>
      <c r="R172" s="34">
        <f>IF(AND(IF('차트 정리 표'!$L$19 = 표메인[[#This Row],[연령대]], 1, 0),IF('차트 정리 표'!$J$22=표메인[[#This Row],[타격감
시각적 효과]],1,0)),1,0)</f>
        <v>0</v>
      </c>
      <c r="S172" s="34">
        <f>IF(AND(IF('차트 정리 표'!$L$19 = 표메인[[#This Row],[연령대]], 1, 0),IF('차트 정리 표'!$J$23=표메인[[#This Row],[타격감
시각적 효과]],1,0)),1,0)</f>
        <v>0</v>
      </c>
      <c r="T172" s="34">
        <f>IF(AND(IF('차트 정리 표'!$L$25 = 표메인[[#This Row],[연령대]], 1, 0),IF('차트 정리 표'!$J$26=표메인[게임몰입도
청각적 효과],1,0)),1,0)</f>
        <v>0</v>
      </c>
      <c r="U172" s="34">
        <f>IF(AND(IF('차트 정리 표'!$L$25 = 표메인[[#This Row],[연령대]], 1, 0),IF('차트 정리 표'!$J$27=표메인[게임몰입도
청각적 효과],1,0)),1,0)</f>
        <v>0</v>
      </c>
      <c r="V172" s="34">
        <f>IF(AND(IF('차트 정리 표'!$L$25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표'!$L$2 = 표메인[[#This Row],[연령대]], 1, 0),IF(COUNT(표장르정리[[#This Row],[RPG]]),1,0)), 1, 0)</f>
        <v>0</v>
      </c>
      <c r="B173" s="3">
        <f>IF(AND(IF('차트 정리 표'!$L$2 = 표메인[[#This Row],[연령대]], 1, 0),IF(COUNT(표장르정리[[#This Row],[AOS]]),1,0)),1,0)</f>
        <v>0</v>
      </c>
      <c r="C173" s="3">
        <f>IF(AND(IF('차트 정리 표'!$L$2 = 표메인[[#This Row],[연령대]], 1, 0),IF(COUNT(표장르정리[[#This Row],[FPS]]),1,0)),1,0)</f>
        <v>0</v>
      </c>
      <c r="D173" s="3">
        <f>IF(AND(IF('차트 정리 표'!$L$2 = 표메인[[#This Row],[연령대]], 1, 0),IF(COUNT(표장르정리[[#This Row],[CCG]]),1,0)),1,0)</f>
        <v>0</v>
      </c>
      <c r="E173" s="3">
        <f>IF(AND(IF('차트 정리 표'!$L$2 = 표메인[[#This Row],[연령대]], 1, 0),IF(COUNT(표장르정리[[#This Row],[Roguelike]]),1,0)),1,0)</f>
        <v>0</v>
      </c>
      <c r="F173" s="3">
        <f>IF(AND(IF('차트 정리 표'!$L$2 = 표메인[[#This Row],[연령대]], 1, 0),IF(COUNT(표장르정리[[#This Row],[Soulslike]]),1,0)),1,0)</f>
        <v>0</v>
      </c>
      <c r="G173" s="3">
        <f>IF(AND(IF('차트 정리 표'!$L$2 = 표메인[[#This Row],[연령대]], 1, 0),IF(COUNT(표장르정리[[#This Row],[Rhythm]]),1,0)),1,0)</f>
        <v>0</v>
      </c>
      <c r="H173" s="3">
        <f>IF(AND(IF('차트 정리 표'!$L$2 = 표메인[[#This Row],[연령대]], 1, 0),IF(COUNT(표장르정리[[#This Row],[Racing]]),1,0)),1,0)</f>
        <v>0</v>
      </c>
      <c r="I173" s="3">
        <f>IF(AND(IF('차트 정리 표'!$L$2 = 표메인[[#This Row],[연령대]], 1, 0),IF(COUNT(표장르정리[[#This Row],[Sport]]),1,0)),1,0)</f>
        <v>0</v>
      </c>
      <c r="J173" s="3">
        <f>IF(AND(IF('차트 정리 표'!$L$2 = 표메인[[#This Row],[연령대]], 1, 0),IF(COUNT(표장르정리[[#This Row],[Stealth]]),1,0)),1,0)</f>
        <v>0</v>
      </c>
      <c r="K173" s="3">
        <f>IF(AND(IF('차트 정리 표'!$L$2 = 표메인[[#This Row],[연령대]], 1, 0),IF(COUNT(표장르정리[[#This Row],[Strategy]]),1,0)),1,0)</f>
        <v>0</v>
      </c>
      <c r="L173" s="3">
        <f>IF(AND(IF('차트 정리 표'!$L$2 = 표메인[[#This Row],[연령대]], 1, 0),IF(COUNT(표장르정리[[#This Row],[Puzzle]]),1,0)),1,0)</f>
        <v>0</v>
      </c>
      <c r="M173" s="3">
        <f>IF(AND(IF('차트 정리 표'!$L$2 = 표메인[[#This Row],[연령대]], 1, 0),IF(COUNT(표장르정리[[#This Row],[Board]]),1,0)),1,0)</f>
        <v>0</v>
      </c>
      <c r="N173" s="3">
        <f>IF(AND(IF('차트 정리 표'!$L$2 = 표메인[[#This Row],[연령대]], 1, 0),IF(COUNT(표장르정리[[#This Row],[Arcade]]),1,0)),1,0)</f>
        <v>0</v>
      </c>
      <c r="O173" s="3">
        <f>IF(AND(IF('차트 정리 표'!$L$2 = 표메인[[#This Row],[연령대]], 1, 0),IF(COUNT(표장르정리[[#This Row],[Simulation]]),1,0)),1,0)</f>
        <v>0</v>
      </c>
      <c r="P173" s="34">
        <f>IF(AND(IF('차트 정리 표'!$L$19 = 표메인[[#This Row],[연령대]], 1, 0),IF('차트 정리 표'!$J$20=표메인[[#This Row],[타격감
시각적 효과]],1,0)),1,0)</f>
        <v>0</v>
      </c>
      <c r="Q173" s="34">
        <f>IF(AND(IF('차트 정리 표'!$L$19 = 표메인[[#This Row],[연령대]], 1, 0),IF('차트 정리 표'!$J$21=표메인[[#This Row],[타격감
시각적 효과]],1,0)),1,0)</f>
        <v>0</v>
      </c>
      <c r="R173" s="34">
        <f>IF(AND(IF('차트 정리 표'!$L$19 = 표메인[[#This Row],[연령대]], 1, 0),IF('차트 정리 표'!$J$22=표메인[[#This Row],[타격감
시각적 효과]],1,0)),1,0)</f>
        <v>0</v>
      </c>
      <c r="S173" s="34">
        <f>IF(AND(IF('차트 정리 표'!$L$19 = 표메인[[#This Row],[연령대]], 1, 0),IF('차트 정리 표'!$J$23=표메인[[#This Row],[타격감
시각적 효과]],1,0)),1,0)</f>
        <v>0</v>
      </c>
      <c r="T173" s="34">
        <f>IF(AND(IF('차트 정리 표'!$L$25 = 표메인[[#This Row],[연령대]], 1, 0),IF('차트 정리 표'!$J$26=표메인[게임몰입도
청각적 효과],1,0)),1,0)</f>
        <v>0</v>
      </c>
      <c r="U173" s="34">
        <f>IF(AND(IF('차트 정리 표'!$L$25 = 표메인[[#This Row],[연령대]], 1, 0),IF('차트 정리 표'!$J$27=표메인[게임몰입도
청각적 효과],1,0)),1,0)</f>
        <v>0</v>
      </c>
      <c r="V173" s="34">
        <f>IF(AND(IF('차트 정리 표'!$L$25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표'!$L$2 = 표메인[[#This Row],[연령대]], 1, 0),IF(COUNT(표장르정리[[#This Row],[RPG]]),1,0)), 1, 0)</f>
        <v>0</v>
      </c>
      <c r="B174" s="3">
        <f>IF(AND(IF('차트 정리 표'!$L$2 = 표메인[[#This Row],[연령대]], 1, 0),IF(COUNT(표장르정리[[#This Row],[AOS]]),1,0)),1,0)</f>
        <v>0</v>
      </c>
      <c r="C174" s="3">
        <f>IF(AND(IF('차트 정리 표'!$L$2 = 표메인[[#This Row],[연령대]], 1, 0),IF(COUNT(표장르정리[[#This Row],[FPS]]),1,0)),1,0)</f>
        <v>0</v>
      </c>
      <c r="D174" s="3">
        <f>IF(AND(IF('차트 정리 표'!$L$2 = 표메인[[#This Row],[연령대]], 1, 0),IF(COUNT(표장르정리[[#This Row],[CCG]]),1,0)),1,0)</f>
        <v>0</v>
      </c>
      <c r="E174" s="3">
        <f>IF(AND(IF('차트 정리 표'!$L$2 = 표메인[[#This Row],[연령대]], 1, 0),IF(COUNT(표장르정리[[#This Row],[Roguelike]]),1,0)),1,0)</f>
        <v>0</v>
      </c>
      <c r="F174" s="3">
        <f>IF(AND(IF('차트 정리 표'!$L$2 = 표메인[[#This Row],[연령대]], 1, 0),IF(COUNT(표장르정리[[#This Row],[Soulslike]]),1,0)),1,0)</f>
        <v>0</v>
      </c>
      <c r="G174" s="3">
        <f>IF(AND(IF('차트 정리 표'!$L$2 = 표메인[[#This Row],[연령대]], 1, 0),IF(COUNT(표장르정리[[#This Row],[Rhythm]]),1,0)),1,0)</f>
        <v>0</v>
      </c>
      <c r="H174" s="3">
        <f>IF(AND(IF('차트 정리 표'!$L$2 = 표메인[[#This Row],[연령대]], 1, 0),IF(COUNT(표장르정리[[#This Row],[Racing]]),1,0)),1,0)</f>
        <v>0</v>
      </c>
      <c r="I174" s="3">
        <f>IF(AND(IF('차트 정리 표'!$L$2 = 표메인[[#This Row],[연령대]], 1, 0),IF(COUNT(표장르정리[[#This Row],[Sport]]),1,0)),1,0)</f>
        <v>0</v>
      </c>
      <c r="J174" s="3">
        <f>IF(AND(IF('차트 정리 표'!$L$2 = 표메인[[#This Row],[연령대]], 1, 0),IF(COUNT(표장르정리[[#This Row],[Stealth]]),1,0)),1,0)</f>
        <v>0</v>
      </c>
      <c r="K174" s="3">
        <f>IF(AND(IF('차트 정리 표'!$L$2 = 표메인[[#This Row],[연령대]], 1, 0),IF(COUNT(표장르정리[[#This Row],[Strategy]]),1,0)),1,0)</f>
        <v>0</v>
      </c>
      <c r="L174" s="3">
        <f>IF(AND(IF('차트 정리 표'!$L$2 = 표메인[[#This Row],[연령대]], 1, 0),IF(COUNT(표장르정리[[#This Row],[Puzzle]]),1,0)),1,0)</f>
        <v>0</v>
      </c>
      <c r="M174" s="3">
        <f>IF(AND(IF('차트 정리 표'!$L$2 = 표메인[[#This Row],[연령대]], 1, 0),IF(COUNT(표장르정리[[#This Row],[Board]]),1,0)),1,0)</f>
        <v>0</v>
      </c>
      <c r="N174" s="3">
        <f>IF(AND(IF('차트 정리 표'!$L$2 = 표메인[[#This Row],[연령대]], 1, 0),IF(COUNT(표장르정리[[#This Row],[Arcade]]),1,0)),1,0)</f>
        <v>0</v>
      </c>
      <c r="O174" s="3">
        <f>IF(AND(IF('차트 정리 표'!$L$2 = 표메인[[#This Row],[연령대]], 1, 0),IF(COUNT(표장르정리[[#This Row],[Simulation]]),1,0)),1,0)</f>
        <v>0</v>
      </c>
      <c r="P174" s="34">
        <f>IF(AND(IF('차트 정리 표'!$L$19 = 표메인[[#This Row],[연령대]], 1, 0),IF('차트 정리 표'!$J$20=표메인[[#This Row],[타격감
시각적 효과]],1,0)),1,0)</f>
        <v>0</v>
      </c>
      <c r="Q174" s="34">
        <f>IF(AND(IF('차트 정리 표'!$L$19 = 표메인[[#This Row],[연령대]], 1, 0),IF('차트 정리 표'!$J$21=표메인[[#This Row],[타격감
시각적 효과]],1,0)),1,0)</f>
        <v>0</v>
      </c>
      <c r="R174" s="34">
        <f>IF(AND(IF('차트 정리 표'!$L$19 = 표메인[[#This Row],[연령대]], 1, 0),IF('차트 정리 표'!$J$22=표메인[[#This Row],[타격감
시각적 효과]],1,0)),1,0)</f>
        <v>0</v>
      </c>
      <c r="S174" s="34">
        <f>IF(AND(IF('차트 정리 표'!$L$19 = 표메인[[#This Row],[연령대]], 1, 0),IF('차트 정리 표'!$J$23=표메인[[#This Row],[타격감
시각적 효과]],1,0)),1,0)</f>
        <v>0</v>
      </c>
      <c r="T174" s="34">
        <f>IF(AND(IF('차트 정리 표'!$L$25 = 표메인[[#This Row],[연령대]], 1, 0),IF('차트 정리 표'!$J$26=표메인[게임몰입도
청각적 효과],1,0)),1,0)</f>
        <v>0</v>
      </c>
      <c r="U174" s="34">
        <f>IF(AND(IF('차트 정리 표'!$L$25 = 표메인[[#This Row],[연령대]], 1, 0),IF('차트 정리 표'!$J$27=표메인[게임몰입도
청각적 효과],1,0)),1,0)</f>
        <v>0</v>
      </c>
      <c r="V174" s="34">
        <f>IF(AND(IF('차트 정리 표'!$L$25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표'!$L$2 = 표메인[[#This Row],[연령대]], 1, 0),IF(COUNT(표장르정리[[#This Row],[RPG]]),1,0)), 1, 0)</f>
        <v>0</v>
      </c>
      <c r="B175" s="3">
        <f>IF(AND(IF('차트 정리 표'!$L$2 = 표메인[[#This Row],[연령대]], 1, 0),IF(COUNT(표장르정리[[#This Row],[AOS]]),1,0)),1,0)</f>
        <v>0</v>
      </c>
      <c r="C175" s="3">
        <f>IF(AND(IF('차트 정리 표'!$L$2 = 표메인[[#This Row],[연령대]], 1, 0),IF(COUNT(표장르정리[[#This Row],[FPS]]),1,0)),1,0)</f>
        <v>0</v>
      </c>
      <c r="D175" s="3">
        <f>IF(AND(IF('차트 정리 표'!$L$2 = 표메인[[#This Row],[연령대]], 1, 0),IF(COUNT(표장르정리[[#This Row],[CCG]]),1,0)),1,0)</f>
        <v>0</v>
      </c>
      <c r="E175" s="3">
        <f>IF(AND(IF('차트 정리 표'!$L$2 = 표메인[[#This Row],[연령대]], 1, 0),IF(COUNT(표장르정리[[#This Row],[Roguelike]]),1,0)),1,0)</f>
        <v>0</v>
      </c>
      <c r="F175" s="3">
        <f>IF(AND(IF('차트 정리 표'!$L$2 = 표메인[[#This Row],[연령대]], 1, 0),IF(COUNT(표장르정리[[#This Row],[Soulslike]]),1,0)),1,0)</f>
        <v>0</v>
      </c>
      <c r="G175" s="3">
        <f>IF(AND(IF('차트 정리 표'!$L$2 = 표메인[[#This Row],[연령대]], 1, 0),IF(COUNT(표장르정리[[#This Row],[Rhythm]]),1,0)),1,0)</f>
        <v>0</v>
      </c>
      <c r="H175" s="3">
        <f>IF(AND(IF('차트 정리 표'!$L$2 = 표메인[[#This Row],[연령대]], 1, 0),IF(COUNT(표장르정리[[#This Row],[Racing]]),1,0)),1,0)</f>
        <v>0</v>
      </c>
      <c r="I175" s="3">
        <f>IF(AND(IF('차트 정리 표'!$L$2 = 표메인[[#This Row],[연령대]], 1, 0),IF(COUNT(표장르정리[[#This Row],[Sport]]),1,0)),1,0)</f>
        <v>0</v>
      </c>
      <c r="J175" s="3">
        <f>IF(AND(IF('차트 정리 표'!$L$2 = 표메인[[#This Row],[연령대]], 1, 0),IF(COUNT(표장르정리[[#This Row],[Stealth]]),1,0)),1,0)</f>
        <v>0</v>
      </c>
      <c r="K175" s="3">
        <f>IF(AND(IF('차트 정리 표'!$L$2 = 표메인[[#This Row],[연령대]], 1, 0),IF(COUNT(표장르정리[[#This Row],[Strategy]]),1,0)),1,0)</f>
        <v>0</v>
      </c>
      <c r="L175" s="3">
        <f>IF(AND(IF('차트 정리 표'!$L$2 = 표메인[[#This Row],[연령대]], 1, 0),IF(COUNT(표장르정리[[#This Row],[Puzzle]]),1,0)),1,0)</f>
        <v>0</v>
      </c>
      <c r="M175" s="3">
        <f>IF(AND(IF('차트 정리 표'!$L$2 = 표메인[[#This Row],[연령대]], 1, 0),IF(COUNT(표장르정리[[#This Row],[Board]]),1,0)),1,0)</f>
        <v>0</v>
      </c>
      <c r="N175" s="3">
        <f>IF(AND(IF('차트 정리 표'!$L$2 = 표메인[[#This Row],[연령대]], 1, 0),IF(COUNT(표장르정리[[#This Row],[Arcade]]),1,0)),1,0)</f>
        <v>0</v>
      </c>
      <c r="O175" s="3">
        <f>IF(AND(IF('차트 정리 표'!$L$2 = 표메인[[#This Row],[연령대]], 1, 0),IF(COUNT(표장르정리[[#This Row],[Simulation]]),1,0)),1,0)</f>
        <v>0</v>
      </c>
      <c r="P175" s="34">
        <f>IF(AND(IF('차트 정리 표'!$L$19 = 표메인[[#This Row],[연령대]], 1, 0),IF('차트 정리 표'!$J$20=표메인[[#This Row],[타격감
시각적 효과]],1,0)),1,0)</f>
        <v>0</v>
      </c>
      <c r="Q175" s="34">
        <f>IF(AND(IF('차트 정리 표'!$L$19 = 표메인[[#This Row],[연령대]], 1, 0),IF('차트 정리 표'!$J$21=표메인[[#This Row],[타격감
시각적 효과]],1,0)),1,0)</f>
        <v>0</v>
      </c>
      <c r="R175" s="34">
        <f>IF(AND(IF('차트 정리 표'!$L$19 = 표메인[[#This Row],[연령대]], 1, 0),IF('차트 정리 표'!$J$22=표메인[[#This Row],[타격감
시각적 효과]],1,0)),1,0)</f>
        <v>0</v>
      </c>
      <c r="S175" s="34">
        <f>IF(AND(IF('차트 정리 표'!$L$19 = 표메인[[#This Row],[연령대]], 1, 0),IF('차트 정리 표'!$J$23=표메인[[#This Row],[타격감
시각적 효과]],1,0)),1,0)</f>
        <v>0</v>
      </c>
      <c r="T175" s="34">
        <f>IF(AND(IF('차트 정리 표'!$L$25 = 표메인[[#This Row],[연령대]], 1, 0),IF('차트 정리 표'!$J$26=표메인[게임몰입도
청각적 효과],1,0)),1,0)</f>
        <v>0</v>
      </c>
      <c r="U175" s="34">
        <f>IF(AND(IF('차트 정리 표'!$L$25 = 표메인[[#This Row],[연령대]], 1, 0),IF('차트 정리 표'!$J$27=표메인[게임몰입도
청각적 효과],1,0)),1,0)</f>
        <v>0</v>
      </c>
      <c r="V175" s="34">
        <f>IF(AND(IF('차트 정리 표'!$L$25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표'!$L$2 = 표메인[[#This Row],[연령대]], 1, 0),IF(COUNT(표장르정리[[#This Row],[RPG]]),1,0)), 1, 0)</f>
        <v>0</v>
      </c>
      <c r="B176" s="3">
        <f>IF(AND(IF('차트 정리 표'!$L$2 = 표메인[[#This Row],[연령대]], 1, 0),IF(COUNT(표장르정리[[#This Row],[AOS]]),1,0)),1,0)</f>
        <v>0</v>
      </c>
      <c r="C176" s="3">
        <f>IF(AND(IF('차트 정리 표'!$L$2 = 표메인[[#This Row],[연령대]], 1, 0),IF(COUNT(표장르정리[[#This Row],[FPS]]),1,0)),1,0)</f>
        <v>0</v>
      </c>
      <c r="D176" s="3">
        <f>IF(AND(IF('차트 정리 표'!$L$2 = 표메인[[#This Row],[연령대]], 1, 0),IF(COUNT(표장르정리[[#This Row],[CCG]]),1,0)),1,0)</f>
        <v>0</v>
      </c>
      <c r="E176" s="3">
        <f>IF(AND(IF('차트 정리 표'!$L$2 = 표메인[[#This Row],[연령대]], 1, 0),IF(COUNT(표장르정리[[#This Row],[Roguelike]]),1,0)),1,0)</f>
        <v>0</v>
      </c>
      <c r="F176" s="3">
        <f>IF(AND(IF('차트 정리 표'!$L$2 = 표메인[[#This Row],[연령대]], 1, 0),IF(COUNT(표장르정리[[#This Row],[Soulslike]]),1,0)),1,0)</f>
        <v>0</v>
      </c>
      <c r="G176" s="3">
        <f>IF(AND(IF('차트 정리 표'!$L$2 = 표메인[[#This Row],[연령대]], 1, 0),IF(COUNT(표장르정리[[#This Row],[Rhythm]]),1,0)),1,0)</f>
        <v>0</v>
      </c>
      <c r="H176" s="3">
        <f>IF(AND(IF('차트 정리 표'!$L$2 = 표메인[[#This Row],[연령대]], 1, 0),IF(COUNT(표장르정리[[#This Row],[Racing]]),1,0)),1,0)</f>
        <v>0</v>
      </c>
      <c r="I176" s="3">
        <f>IF(AND(IF('차트 정리 표'!$L$2 = 표메인[[#This Row],[연령대]], 1, 0),IF(COUNT(표장르정리[[#This Row],[Sport]]),1,0)),1,0)</f>
        <v>0</v>
      </c>
      <c r="J176" s="3">
        <f>IF(AND(IF('차트 정리 표'!$L$2 = 표메인[[#This Row],[연령대]], 1, 0),IF(COUNT(표장르정리[[#This Row],[Stealth]]),1,0)),1,0)</f>
        <v>0</v>
      </c>
      <c r="K176" s="3">
        <f>IF(AND(IF('차트 정리 표'!$L$2 = 표메인[[#This Row],[연령대]], 1, 0),IF(COUNT(표장르정리[[#This Row],[Strategy]]),1,0)),1,0)</f>
        <v>0</v>
      </c>
      <c r="L176" s="3">
        <f>IF(AND(IF('차트 정리 표'!$L$2 = 표메인[[#This Row],[연령대]], 1, 0),IF(COUNT(표장르정리[[#This Row],[Puzzle]]),1,0)),1,0)</f>
        <v>0</v>
      </c>
      <c r="M176" s="3">
        <f>IF(AND(IF('차트 정리 표'!$L$2 = 표메인[[#This Row],[연령대]], 1, 0),IF(COUNT(표장르정리[[#This Row],[Board]]),1,0)),1,0)</f>
        <v>0</v>
      </c>
      <c r="N176" s="3">
        <f>IF(AND(IF('차트 정리 표'!$L$2 = 표메인[[#This Row],[연령대]], 1, 0),IF(COUNT(표장르정리[[#This Row],[Arcade]]),1,0)),1,0)</f>
        <v>0</v>
      </c>
      <c r="O176" s="3">
        <f>IF(AND(IF('차트 정리 표'!$L$2 = 표메인[[#This Row],[연령대]], 1, 0),IF(COUNT(표장르정리[[#This Row],[Simulation]]),1,0)),1,0)</f>
        <v>0</v>
      </c>
      <c r="P176" s="34">
        <f>IF(AND(IF('차트 정리 표'!$L$19 = 표메인[[#This Row],[연령대]], 1, 0),IF('차트 정리 표'!$J$20=표메인[[#This Row],[타격감
시각적 효과]],1,0)),1,0)</f>
        <v>0</v>
      </c>
      <c r="Q176" s="34">
        <f>IF(AND(IF('차트 정리 표'!$L$19 = 표메인[[#This Row],[연령대]], 1, 0),IF('차트 정리 표'!$J$21=표메인[[#This Row],[타격감
시각적 효과]],1,0)),1,0)</f>
        <v>0</v>
      </c>
      <c r="R176" s="34">
        <f>IF(AND(IF('차트 정리 표'!$L$19 = 표메인[[#This Row],[연령대]], 1, 0),IF('차트 정리 표'!$J$22=표메인[[#This Row],[타격감
시각적 효과]],1,0)),1,0)</f>
        <v>0</v>
      </c>
      <c r="S176" s="34">
        <f>IF(AND(IF('차트 정리 표'!$L$19 = 표메인[[#This Row],[연령대]], 1, 0),IF('차트 정리 표'!$J$23=표메인[[#This Row],[타격감
시각적 효과]],1,0)),1,0)</f>
        <v>0</v>
      </c>
      <c r="T176" s="34">
        <f>IF(AND(IF('차트 정리 표'!$L$25 = 표메인[[#This Row],[연령대]], 1, 0),IF('차트 정리 표'!$J$26=표메인[게임몰입도
청각적 효과],1,0)),1,0)</f>
        <v>0</v>
      </c>
      <c r="U176" s="34">
        <f>IF(AND(IF('차트 정리 표'!$L$25 = 표메인[[#This Row],[연령대]], 1, 0),IF('차트 정리 표'!$J$27=표메인[게임몰입도
청각적 효과],1,0)),1,0)</f>
        <v>0</v>
      </c>
      <c r="V176" s="34">
        <f>IF(AND(IF('차트 정리 표'!$L$25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표'!$L$2 = 표메인[[#This Row],[연령대]], 1, 0),IF(COUNT(표장르정리[[#This Row],[RPG]]),1,0)), 1, 0)</f>
        <v>0</v>
      </c>
      <c r="B177" s="3">
        <f>IF(AND(IF('차트 정리 표'!$L$2 = 표메인[[#This Row],[연령대]], 1, 0),IF(COUNT(표장르정리[[#This Row],[AOS]]),1,0)),1,0)</f>
        <v>0</v>
      </c>
      <c r="C177" s="3">
        <f>IF(AND(IF('차트 정리 표'!$L$2 = 표메인[[#This Row],[연령대]], 1, 0),IF(COUNT(표장르정리[[#This Row],[FPS]]),1,0)),1,0)</f>
        <v>0</v>
      </c>
      <c r="D177" s="3">
        <f>IF(AND(IF('차트 정리 표'!$L$2 = 표메인[[#This Row],[연령대]], 1, 0),IF(COUNT(표장르정리[[#This Row],[CCG]]),1,0)),1,0)</f>
        <v>0</v>
      </c>
      <c r="E177" s="3">
        <f>IF(AND(IF('차트 정리 표'!$L$2 = 표메인[[#This Row],[연령대]], 1, 0),IF(COUNT(표장르정리[[#This Row],[Roguelike]]),1,0)),1,0)</f>
        <v>0</v>
      </c>
      <c r="F177" s="3">
        <f>IF(AND(IF('차트 정리 표'!$L$2 = 표메인[[#This Row],[연령대]], 1, 0),IF(COUNT(표장르정리[[#This Row],[Soulslike]]),1,0)),1,0)</f>
        <v>0</v>
      </c>
      <c r="G177" s="3">
        <f>IF(AND(IF('차트 정리 표'!$L$2 = 표메인[[#This Row],[연령대]], 1, 0),IF(COUNT(표장르정리[[#This Row],[Rhythm]]),1,0)),1,0)</f>
        <v>0</v>
      </c>
      <c r="H177" s="3">
        <f>IF(AND(IF('차트 정리 표'!$L$2 = 표메인[[#This Row],[연령대]], 1, 0),IF(COUNT(표장르정리[[#This Row],[Racing]]),1,0)),1,0)</f>
        <v>0</v>
      </c>
      <c r="I177" s="3">
        <f>IF(AND(IF('차트 정리 표'!$L$2 = 표메인[[#This Row],[연령대]], 1, 0),IF(COUNT(표장르정리[[#This Row],[Sport]]),1,0)),1,0)</f>
        <v>0</v>
      </c>
      <c r="J177" s="3">
        <f>IF(AND(IF('차트 정리 표'!$L$2 = 표메인[[#This Row],[연령대]], 1, 0),IF(COUNT(표장르정리[[#This Row],[Stealth]]),1,0)),1,0)</f>
        <v>0</v>
      </c>
      <c r="K177" s="3">
        <f>IF(AND(IF('차트 정리 표'!$L$2 = 표메인[[#This Row],[연령대]], 1, 0),IF(COUNT(표장르정리[[#This Row],[Strategy]]),1,0)),1,0)</f>
        <v>0</v>
      </c>
      <c r="L177" s="3">
        <f>IF(AND(IF('차트 정리 표'!$L$2 = 표메인[[#This Row],[연령대]], 1, 0),IF(COUNT(표장르정리[[#This Row],[Puzzle]]),1,0)),1,0)</f>
        <v>0</v>
      </c>
      <c r="M177" s="3">
        <f>IF(AND(IF('차트 정리 표'!$L$2 = 표메인[[#This Row],[연령대]], 1, 0),IF(COUNT(표장르정리[[#This Row],[Board]]),1,0)),1,0)</f>
        <v>0</v>
      </c>
      <c r="N177" s="3">
        <f>IF(AND(IF('차트 정리 표'!$L$2 = 표메인[[#This Row],[연령대]], 1, 0),IF(COUNT(표장르정리[[#This Row],[Arcade]]),1,0)),1,0)</f>
        <v>0</v>
      </c>
      <c r="O177" s="3">
        <f>IF(AND(IF('차트 정리 표'!$L$2 = 표메인[[#This Row],[연령대]], 1, 0),IF(COUNT(표장르정리[[#This Row],[Simulation]]),1,0)),1,0)</f>
        <v>0</v>
      </c>
      <c r="P177" s="34">
        <f>IF(AND(IF('차트 정리 표'!$L$19 = 표메인[[#This Row],[연령대]], 1, 0),IF('차트 정리 표'!$J$20=표메인[[#This Row],[타격감
시각적 효과]],1,0)),1,0)</f>
        <v>0</v>
      </c>
      <c r="Q177" s="34">
        <f>IF(AND(IF('차트 정리 표'!$L$19 = 표메인[[#This Row],[연령대]], 1, 0),IF('차트 정리 표'!$J$21=표메인[[#This Row],[타격감
시각적 효과]],1,0)),1,0)</f>
        <v>0</v>
      </c>
      <c r="R177" s="34">
        <f>IF(AND(IF('차트 정리 표'!$L$19 = 표메인[[#This Row],[연령대]], 1, 0),IF('차트 정리 표'!$J$22=표메인[[#This Row],[타격감
시각적 효과]],1,0)),1,0)</f>
        <v>0</v>
      </c>
      <c r="S177" s="34">
        <f>IF(AND(IF('차트 정리 표'!$L$19 = 표메인[[#This Row],[연령대]], 1, 0),IF('차트 정리 표'!$J$23=표메인[[#This Row],[타격감
시각적 효과]],1,0)),1,0)</f>
        <v>0</v>
      </c>
      <c r="T177" s="34">
        <f>IF(AND(IF('차트 정리 표'!$L$25 = 표메인[[#This Row],[연령대]], 1, 0),IF('차트 정리 표'!$J$26=표메인[게임몰입도
청각적 효과],1,0)),1,0)</f>
        <v>0</v>
      </c>
      <c r="U177" s="34">
        <f>IF(AND(IF('차트 정리 표'!$L$25 = 표메인[[#This Row],[연령대]], 1, 0),IF('차트 정리 표'!$J$27=표메인[게임몰입도
청각적 효과],1,0)),1,0)</f>
        <v>0</v>
      </c>
      <c r="V177" s="34">
        <f>IF(AND(IF('차트 정리 표'!$L$25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표'!$L$2 = 표메인[[#This Row],[연령대]], 1, 0),IF(COUNT(표장르정리[[#This Row],[RPG]]),1,0)), 1, 0)</f>
        <v>0</v>
      </c>
      <c r="B178" s="3">
        <f>IF(AND(IF('차트 정리 표'!$L$2 = 표메인[[#This Row],[연령대]], 1, 0),IF(COUNT(표장르정리[[#This Row],[AOS]]),1,0)),1,0)</f>
        <v>0</v>
      </c>
      <c r="C178" s="3">
        <f>IF(AND(IF('차트 정리 표'!$L$2 = 표메인[[#This Row],[연령대]], 1, 0),IF(COUNT(표장르정리[[#This Row],[FPS]]),1,0)),1,0)</f>
        <v>0</v>
      </c>
      <c r="D178" s="3">
        <f>IF(AND(IF('차트 정리 표'!$L$2 = 표메인[[#This Row],[연령대]], 1, 0),IF(COUNT(표장르정리[[#This Row],[CCG]]),1,0)),1,0)</f>
        <v>0</v>
      </c>
      <c r="E178" s="3">
        <f>IF(AND(IF('차트 정리 표'!$L$2 = 표메인[[#This Row],[연령대]], 1, 0),IF(COUNT(표장르정리[[#This Row],[Roguelike]]),1,0)),1,0)</f>
        <v>0</v>
      </c>
      <c r="F178" s="3">
        <f>IF(AND(IF('차트 정리 표'!$L$2 = 표메인[[#This Row],[연령대]], 1, 0),IF(COUNT(표장르정리[[#This Row],[Soulslike]]),1,0)),1,0)</f>
        <v>0</v>
      </c>
      <c r="G178" s="3">
        <f>IF(AND(IF('차트 정리 표'!$L$2 = 표메인[[#This Row],[연령대]], 1, 0),IF(COUNT(표장르정리[[#This Row],[Rhythm]]),1,0)),1,0)</f>
        <v>0</v>
      </c>
      <c r="H178" s="3">
        <f>IF(AND(IF('차트 정리 표'!$L$2 = 표메인[[#This Row],[연령대]], 1, 0),IF(COUNT(표장르정리[[#This Row],[Racing]]),1,0)),1,0)</f>
        <v>0</v>
      </c>
      <c r="I178" s="3">
        <f>IF(AND(IF('차트 정리 표'!$L$2 = 표메인[[#This Row],[연령대]], 1, 0),IF(COUNT(표장르정리[[#This Row],[Sport]]),1,0)),1,0)</f>
        <v>0</v>
      </c>
      <c r="J178" s="3">
        <f>IF(AND(IF('차트 정리 표'!$L$2 = 표메인[[#This Row],[연령대]], 1, 0),IF(COUNT(표장르정리[[#This Row],[Stealth]]),1,0)),1,0)</f>
        <v>0</v>
      </c>
      <c r="K178" s="3">
        <f>IF(AND(IF('차트 정리 표'!$L$2 = 표메인[[#This Row],[연령대]], 1, 0),IF(COUNT(표장르정리[[#This Row],[Strategy]]),1,0)),1,0)</f>
        <v>0</v>
      </c>
      <c r="L178" s="3">
        <f>IF(AND(IF('차트 정리 표'!$L$2 = 표메인[[#This Row],[연령대]], 1, 0),IF(COUNT(표장르정리[[#This Row],[Puzzle]]),1,0)),1,0)</f>
        <v>0</v>
      </c>
      <c r="M178" s="3">
        <f>IF(AND(IF('차트 정리 표'!$L$2 = 표메인[[#This Row],[연령대]], 1, 0),IF(COUNT(표장르정리[[#This Row],[Board]]),1,0)),1,0)</f>
        <v>0</v>
      </c>
      <c r="N178" s="3">
        <f>IF(AND(IF('차트 정리 표'!$L$2 = 표메인[[#This Row],[연령대]], 1, 0),IF(COUNT(표장르정리[[#This Row],[Arcade]]),1,0)),1,0)</f>
        <v>0</v>
      </c>
      <c r="O178" s="3">
        <f>IF(AND(IF('차트 정리 표'!$L$2 = 표메인[[#This Row],[연령대]], 1, 0),IF(COUNT(표장르정리[[#This Row],[Simulation]]),1,0)),1,0)</f>
        <v>0</v>
      </c>
      <c r="P178" s="34">
        <f>IF(AND(IF('차트 정리 표'!$L$19 = 표메인[[#This Row],[연령대]], 1, 0),IF('차트 정리 표'!$J$20=표메인[[#This Row],[타격감
시각적 효과]],1,0)),1,0)</f>
        <v>0</v>
      </c>
      <c r="Q178" s="34">
        <f>IF(AND(IF('차트 정리 표'!$L$19 = 표메인[[#This Row],[연령대]], 1, 0),IF('차트 정리 표'!$J$21=표메인[[#This Row],[타격감
시각적 효과]],1,0)),1,0)</f>
        <v>0</v>
      </c>
      <c r="R178" s="34">
        <f>IF(AND(IF('차트 정리 표'!$L$19 = 표메인[[#This Row],[연령대]], 1, 0),IF('차트 정리 표'!$J$22=표메인[[#This Row],[타격감
시각적 효과]],1,0)),1,0)</f>
        <v>0</v>
      </c>
      <c r="S178" s="34">
        <f>IF(AND(IF('차트 정리 표'!$L$19 = 표메인[[#This Row],[연령대]], 1, 0),IF('차트 정리 표'!$J$23=표메인[[#This Row],[타격감
시각적 효과]],1,0)),1,0)</f>
        <v>0</v>
      </c>
      <c r="T178" s="34">
        <f>IF(AND(IF('차트 정리 표'!$L$25 = 표메인[[#This Row],[연령대]], 1, 0),IF('차트 정리 표'!$J$26=표메인[게임몰입도
청각적 효과],1,0)),1,0)</f>
        <v>0</v>
      </c>
      <c r="U178" s="34">
        <f>IF(AND(IF('차트 정리 표'!$L$25 = 표메인[[#This Row],[연령대]], 1, 0),IF('차트 정리 표'!$J$27=표메인[게임몰입도
청각적 효과],1,0)),1,0)</f>
        <v>0</v>
      </c>
      <c r="V178" s="34">
        <f>IF(AND(IF('차트 정리 표'!$L$25 = 표메인[[#This Row],[연령대]], 1, 0),IF('차트 정리 표'!$J$28=표메인[게임몰입도
청각적 효과],1,0)),1,0)</f>
        <v>0</v>
      </c>
    </row>
    <row r="179" spans="1:22" x14ac:dyDescent="0.3">
      <c r="A179" s="3">
        <f>IF(AND(IF('차트 정리 표'!$L$2 = 표메인[[#This Row],[연령대]], 1, 0),IF(COUNT(표장르정리[[#This Row],[RPG]]),1,0)), 1, 0)</f>
        <v>0</v>
      </c>
      <c r="B179" s="3">
        <f>IF(AND(IF('차트 정리 표'!$L$2 = 표메인[[#This Row],[연령대]], 1, 0),IF(COUNT(표장르정리[[#This Row],[AOS]]),1,0)),1,0)</f>
        <v>0</v>
      </c>
      <c r="C179" s="3">
        <f>IF(AND(IF('차트 정리 표'!$L$2 = 표메인[[#This Row],[연령대]], 1, 0),IF(COUNT(표장르정리[[#This Row],[FPS]]),1,0)),1,0)</f>
        <v>0</v>
      </c>
      <c r="D179" s="3">
        <f>IF(AND(IF('차트 정리 표'!$L$2 = 표메인[[#This Row],[연령대]], 1, 0),IF(COUNT(표장르정리[[#This Row],[CCG]]),1,0)),1,0)</f>
        <v>0</v>
      </c>
      <c r="E179" s="3">
        <f>IF(AND(IF('차트 정리 표'!$L$2 = 표메인[[#This Row],[연령대]], 1, 0),IF(COUNT(표장르정리[[#This Row],[Roguelike]]),1,0)),1,0)</f>
        <v>0</v>
      </c>
      <c r="F179" s="3">
        <f>IF(AND(IF('차트 정리 표'!$L$2 = 표메인[[#This Row],[연령대]], 1, 0),IF(COUNT(표장르정리[[#This Row],[Soulslike]]),1,0)),1,0)</f>
        <v>0</v>
      </c>
      <c r="G179" s="3">
        <f>IF(AND(IF('차트 정리 표'!$L$2 = 표메인[[#This Row],[연령대]], 1, 0),IF(COUNT(표장르정리[[#This Row],[Rhythm]]),1,0)),1,0)</f>
        <v>0</v>
      </c>
      <c r="H179" s="3">
        <f>IF(AND(IF('차트 정리 표'!$L$2 = 표메인[[#This Row],[연령대]], 1, 0),IF(COUNT(표장르정리[[#This Row],[Racing]]),1,0)),1,0)</f>
        <v>0</v>
      </c>
      <c r="I179" s="3">
        <f>IF(AND(IF('차트 정리 표'!$L$2 = 표메인[[#This Row],[연령대]], 1, 0),IF(COUNT(표장르정리[[#This Row],[Sport]]),1,0)),1,0)</f>
        <v>0</v>
      </c>
      <c r="J179" s="3">
        <f>IF(AND(IF('차트 정리 표'!$L$2 = 표메인[[#This Row],[연령대]], 1, 0),IF(COUNT(표장르정리[[#This Row],[Stealth]]),1,0)),1,0)</f>
        <v>0</v>
      </c>
      <c r="K179" s="3">
        <f>IF(AND(IF('차트 정리 표'!$L$2 = 표메인[[#This Row],[연령대]], 1, 0),IF(COUNT(표장르정리[[#This Row],[Strategy]]),1,0)),1,0)</f>
        <v>0</v>
      </c>
      <c r="L179" s="3">
        <f>IF(AND(IF('차트 정리 표'!$L$2 = 표메인[[#This Row],[연령대]], 1, 0),IF(COUNT(표장르정리[[#This Row],[Puzzle]]),1,0)),1,0)</f>
        <v>0</v>
      </c>
      <c r="M179" s="3">
        <f>IF(AND(IF('차트 정리 표'!$L$2 = 표메인[[#This Row],[연령대]], 1, 0),IF(COUNT(표장르정리[[#This Row],[Board]]),1,0)),1,0)</f>
        <v>0</v>
      </c>
      <c r="N179" s="3">
        <f>IF(AND(IF('차트 정리 표'!$L$2 = 표메인[[#This Row],[연령대]], 1, 0),IF(COUNT(표장르정리[[#This Row],[Arcade]]),1,0)),1,0)</f>
        <v>0</v>
      </c>
      <c r="O179" s="3">
        <f>IF(AND(IF('차트 정리 표'!$L$2 = 표메인[[#This Row],[연령대]], 1, 0),IF(COUNT(표장르정리[[#This Row],[Simulation]]),1,0)),1,0)</f>
        <v>0</v>
      </c>
      <c r="P179" s="34">
        <f>IF(AND(IF('차트 정리 표'!$L$19 = 표메인[[#This Row],[연령대]], 1, 0),IF('차트 정리 표'!$J$20=표메인[[#This Row],[타격감
시각적 효과]],1,0)),1,0)</f>
        <v>0</v>
      </c>
      <c r="Q179" s="34">
        <f>IF(AND(IF('차트 정리 표'!$L$19 = 표메인[[#This Row],[연령대]], 1, 0),IF('차트 정리 표'!$J$21=표메인[[#This Row],[타격감
시각적 효과]],1,0)),1,0)</f>
        <v>0</v>
      </c>
      <c r="R179" s="34">
        <f>IF(AND(IF('차트 정리 표'!$L$19 = 표메인[[#This Row],[연령대]], 1, 0),IF('차트 정리 표'!$J$22=표메인[[#This Row],[타격감
시각적 효과]],1,0)),1,0)</f>
        <v>0</v>
      </c>
      <c r="S179" s="34">
        <f>IF(AND(IF('차트 정리 표'!$L$19 = 표메인[[#This Row],[연령대]], 1, 0),IF('차트 정리 표'!$J$23=표메인[[#This Row],[타격감
시각적 효과]],1,0)),1,0)</f>
        <v>0</v>
      </c>
      <c r="T179" s="34">
        <f>IF(AND(IF('차트 정리 표'!$L$25 = 표메인[[#This Row],[연령대]], 1, 0),IF('차트 정리 표'!$J$26=표메인[게임몰입도
청각적 효과],1,0)),1,0)</f>
        <v>0</v>
      </c>
      <c r="U179" s="34">
        <f>IF(AND(IF('차트 정리 표'!$L$25 = 표메인[[#This Row],[연령대]], 1, 0),IF('차트 정리 표'!$J$27=표메인[게임몰입도
청각적 효과],1,0)),1,0)</f>
        <v>0</v>
      </c>
      <c r="V179" s="34">
        <f>IF(AND(IF('차트 정리 표'!$L$25 = 표메인[[#This Row],[연령대]], 1, 0),IF('차트 정리 표'!$J$28=표메인[게임몰입도
청각적 효과],1,0)),1,0)</f>
        <v>0</v>
      </c>
    </row>
    <row r="180" spans="1:22" x14ac:dyDescent="0.3">
      <c r="A180" s="3">
        <f>IF(AND(IF('차트 정리 표'!$L$2 = 표메인[[#This Row],[연령대]], 1, 0),IF(COUNT(표장르정리[[#This Row],[RPG]]),1,0)), 1, 0)</f>
        <v>0</v>
      </c>
      <c r="B180" s="3">
        <f>IF(AND(IF('차트 정리 표'!$L$2 = 표메인[[#This Row],[연령대]], 1, 0),IF(COUNT(표장르정리[[#This Row],[AOS]]),1,0)),1,0)</f>
        <v>0</v>
      </c>
      <c r="C180" s="3">
        <f>IF(AND(IF('차트 정리 표'!$L$2 = 표메인[[#This Row],[연령대]], 1, 0),IF(COUNT(표장르정리[[#This Row],[FPS]]),1,0)),1,0)</f>
        <v>0</v>
      </c>
      <c r="D180" s="3">
        <f>IF(AND(IF('차트 정리 표'!$L$2 = 표메인[[#This Row],[연령대]], 1, 0),IF(COUNT(표장르정리[[#This Row],[CCG]]),1,0)),1,0)</f>
        <v>0</v>
      </c>
      <c r="E180" s="3">
        <f>IF(AND(IF('차트 정리 표'!$L$2 = 표메인[[#This Row],[연령대]], 1, 0),IF(COUNT(표장르정리[[#This Row],[Roguelike]]),1,0)),1,0)</f>
        <v>0</v>
      </c>
      <c r="F180" s="3">
        <f>IF(AND(IF('차트 정리 표'!$L$2 = 표메인[[#This Row],[연령대]], 1, 0),IF(COUNT(표장르정리[[#This Row],[Soulslike]]),1,0)),1,0)</f>
        <v>0</v>
      </c>
      <c r="G180" s="3">
        <f>IF(AND(IF('차트 정리 표'!$L$2 = 표메인[[#This Row],[연령대]], 1, 0),IF(COUNT(표장르정리[[#This Row],[Rhythm]]),1,0)),1,0)</f>
        <v>0</v>
      </c>
      <c r="H180" s="3">
        <f>IF(AND(IF('차트 정리 표'!$L$2 = 표메인[[#This Row],[연령대]], 1, 0),IF(COUNT(표장르정리[[#This Row],[Racing]]),1,0)),1,0)</f>
        <v>0</v>
      </c>
      <c r="I180" s="3">
        <f>IF(AND(IF('차트 정리 표'!$L$2 = 표메인[[#This Row],[연령대]], 1, 0),IF(COUNT(표장르정리[[#This Row],[Sport]]),1,0)),1,0)</f>
        <v>0</v>
      </c>
      <c r="J180" s="3">
        <f>IF(AND(IF('차트 정리 표'!$L$2 = 표메인[[#This Row],[연령대]], 1, 0),IF(COUNT(표장르정리[[#This Row],[Stealth]]),1,0)),1,0)</f>
        <v>0</v>
      </c>
      <c r="K180" s="3">
        <f>IF(AND(IF('차트 정리 표'!$L$2 = 표메인[[#This Row],[연령대]], 1, 0),IF(COUNT(표장르정리[[#This Row],[Strategy]]),1,0)),1,0)</f>
        <v>0</v>
      </c>
      <c r="L180" s="3">
        <f>IF(AND(IF('차트 정리 표'!$L$2 = 표메인[[#This Row],[연령대]], 1, 0),IF(COUNT(표장르정리[[#This Row],[Puzzle]]),1,0)),1,0)</f>
        <v>0</v>
      </c>
      <c r="M180" s="3">
        <f>IF(AND(IF('차트 정리 표'!$L$2 = 표메인[[#This Row],[연령대]], 1, 0),IF(COUNT(표장르정리[[#This Row],[Board]]),1,0)),1,0)</f>
        <v>0</v>
      </c>
      <c r="N180" s="3">
        <f>IF(AND(IF('차트 정리 표'!$L$2 = 표메인[[#This Row],[연령대]], 1, 0),IF(COUNT(표장르정리[[#This Row],[Arcade]]),1,0)),1,0)</f>
        <v>0</v>
      </c>
      <c r="O180" s="3">
        <f>IF(AND(IF('차트 정리 표'!$L$2 = 표메인[[#This Row],[연령대]], 1, 0),IF(COUNT(표장르정리[[#This Row],[Simulation]]),1,0)),1,0)</f>
        <v>0</v>
      </c>
      <c r="P180" s="34">
        <f>IF(AND(IF('차트 정리 표'!$L$19 = 표메인[[#This Row],[연령대]], 1, 0),IF('차트 정리 표'!$J$20=표메인[[#This Row],[타격감
시각적 효과]],1,0)),1,0)</f>
        <v>0</v>
      </c>
      <c r="Q180" s="34">
        <f>IF(AND(IF('차트 정리 표'!$L$19 = 표메인[[#This Row],[연령대]], 1, 0),IF('차트 정리 표'!$J$21=표메인[[#This Row],[타격감
시각적 효과]],1,0)),1,0)</f>
        <v>0</v>
      </c>
      <c r="R180" s="34">
        <f>IF(AND(IF('차트 정리 표'!$L$19 = 표메인[[#This Row],[연령대]], 1, 0),IF('차트 정리 표'!$J$22=표메인[[#This Row],[타격감
시각적 효과]],1,0)),1,0)</f>
        <v>0</v>
      </c>
      <c r="S180" s="34">
        <f>IF(AND(IF('차트 정리 표'!$L$19 = 표메인[[#This Row],[연령대]], 1, 0),IF('차트 정리 표'!$J$23=표메인[[#This Row],[타격감
시각적 효과]],1,0)),1,0)</f>
        <v>0</v>
      </c>
      <c r="T180" s="34">
        <f>IF(AND(IF('차트 정리 표'!$L$25 = 표메인[[#This Row],[연령대]], 1, 0),IF('차트 정리 표'!$J$26=표메인[게임몰입도
청각적 효과],1,0)),1,0)</f>
        <v>0</v>
      </c>
      <c r="U180" s="34">
        <f>IF(AND(IF('차트 정리 표'!$L$25 = 표메인[[#This Row],[연령대]], 1, 0),IF('차트 정리 표'!$J$27=표메인[게임몰입도
청각적 효과],1,0)),1,0)</f>
        <v>0</v>
      </c>
      <c r="V180" s="34">
        <f>IF(AND(IF('차트 정리 표'!$L$25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표'!$L$2 = 표메인[[#This Row],[연령대]], 1, 0),IF(COUNT(표장르정리[[#This Row],[RPG]]),1,0)), 1, 0)</f>
        <v>0</v>
      </c>
      <c r="B181" s="3">
        <f>IF(AND(IF('차트 정리 표'!$L$2 = 표메인[[#This Row],[연령대]], 1, 0),IF(COUNT(표장르정리[[#This Row],[AOS]]),1,0)),1,0)</f>
        <v>0</v>
      </c>
      <c r="C181" s="3">
        <f>IF(AND(IF('차트 정리 표'!$L$2 = 표메인[[#This Row],[연령대]], 1, 0),IF(COUNT(표장르정리[[#This Row],[FPS]]),1,0)),1,0)</f>
        <v>0</v>
      </c>
      <c r="D181" s="3">
        <f>IF(AND(IF('차트 정리 표'!$L$2 = 표메인[[#This Row],[연령대]], 1, 0),IF(COUNT(표장르정리[[#This Row],[CCG]]),1,0)),1,0)</f>
        <v>0</v>
      </c>
      <c r="E181" s="3">
        <f>IF(AND(IF('차트 정리 표'!$L$2 = 표메인[[#This Row],[연령대]], 1, 0),IF(COUNT(표장르정리[[#This Row],[Roguelike]]),1,0)),1,0)</f>
        <v>0</v>
      </c>
      <c r="F181" s="3">
        <f>IF(AND(IF('차트 정리 표'!$L$2 = 표메인[[#This Row],[연령대]], 1, 0),IF(COUNT(표장르정리[[#This Row],[Soulslike]]),1,0)),1,0)</f>
        <v>0</v>
      </c>
      <c r="G181" s="3">
        <f>IF(AND(IF('차트 정리 표'!$L$2 = 표메인[[#This Row],[연령대]], 1, 0),IF(COUNT(표장르정리[[#This Row],[Rhythm]]),1,0)),1,0)</f>
        <v>0</v>
      </c>
      <c r="H181" s="3">
        <f>IF(AND(IF('차트 정리 표'!$L$2 = 표메인[[#This Row],[연령대]], 1, 0),IF(COUNT(표장르정리[[#This Row],[Racing]]),1,0)),1,0)</f>
        <v>0</v>
      </c>
      <c r="I181" s="3">
        <f>IF(AND(IF('차트 정리 표'!$L$2 = 표메인[[#This Row],[연령대]], 1, 0),IF(COUNT(표장르정리[[#This Row],[Sport]]),1,0)),1,0)</f>
        <v>0</v>
      </c>
      <c r="J181" s="3">
        <f>IF(AND(IF('차트 정리 표'!$L$2 = 표메인[[#This Row],[연령대]], 1, 0),IF(COUNT(표장르정리[[#This Row],[Stealth]]),1,0)),1,0)</f>
        <v>0</v>
      </c>
      <c r="K181" s="3">
        <f>IF(AND(IF('차트 정리 표'!$L$2 = 표메인[[#This Row],[연령대]], 1, 0),IF(COUNT(표장르정리[[#This Row],[Strategy]]),1,0)),1,0)</f>
        <v>0</v>
      </c>
      <c r="L181" s="3">
        <f>IF(AND(IF('차트 정리 표'!$L$2 = 표메인[[#This Row],[연령대]], 1, 0),IF(COUNT(표장르정리[[#This Row],[Puzzle]]),1,0)),1,0)</f>
        <v>0</v>
      </c>
      <c r="M181" s="3">
        <f>IF(AND(IF('차트 정리 표'!$L$2 = 표메인[[#This Row],[연령대]], 1, 0),IF(COUNT(표장르정리[[#This Row],[Board]]),1,0)),1,0)</f>
        <v>0</v>
      </c>
      <c r="N181" s="3">
        <f>IF(AND(IF('차트 정리 표'!$L$2 = 표메인[[#This Row],[연령대]], 1, 0),IF(COUNT(표장르정리[[#This Row],[Arcade]]),1,0)),1,0)</f>
        <v>0</v>
      </c>
      <c r="O181" s="3">
        <f>IF(AND(IF('차트 정리 표'!$L$2 = 표메인[[#This Row],[연령대]], 1, 0),IF(COUNT(표장르정리[[#This Row],[Simulation]]),1,0)),1,0)</f>
        <v>0</v>
      </c>
      <c r="P181" s="34">
        <f>IF(AND(IF('차트 정리 표'!$L$19 = 표메인[[#This Row],[연령대]], 1, 0),IF('차트 정리 표'!$J$20=표메인[[#This Row],[타격감
시각적 효과]],1,0)),1,0)</f>
        <v>0</v>
      </c>
      <c r="Q181" s="34">
        <f>IF(AND(IF('차트 정리 표'!$L$19 = 표메인[[#This Row],[연령대]], 1, 0),IF('차트 정리 표'!$J$21=표메인[[#This Row],[타격감
시각적 효과]],1,0)),1,0)</f>
        <v>0</v>
      </c>
      <c r="R181" s="34">
        <f>IF(AND(IF('차트 정리 표'!$L$19 = 표메인[[#This Row],[연령대]], 1, 0),IF('차트 정리 표'!$J$22=표메인[[#This Row],[타격감
시각적 효과]],1,0)),1,0)</f>
        <v>0</v>
      </c>
      <c r="S181" s="34">
        <f>IF(AND(IF('차트 정리 표'!$L$19 = 표메인[[#This Row],[연령대]], 1, 0),IF('차트 정리 표'!$J$23=표메인[[#This Row],[타격감
시각적 효과]],1,0)),1,0)</f>
        <v>0</v>
      </c>
      <c r="T181" s="34">
        <f>IF(AND(IF('차트 정리 표'!$L$25 = 표메인[[#This Row],[연령대]], 1, 0),IF('차트 정리 표'!$J$26=표메인[게임몰입도
청각적 효과],1,0)),1,0)</f>
        <v>0</v>
      </c>
      <c r="U181" s="34">
        <f>IF(AND(IF('차트 정리 표'!$L$25 = 표메인[[#This Row],[연령대]], 1, 0),IF('차트 정리 표'!$J$27=표메인[게임몰입도
청각적 효과],1,0)),1,0)</f>
        <v>0</v>
      </c>
      <c r="V181" s="34">
        <f>IF(AND(IF('차트 정리 표'!$L$25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표'!$L$2 = 표메인[[#This Row],[연령대]], 1, 0),IF(COUNT(표장르정리[[#This Row],[RPG]]),1,0)), 1, 0)</f>
        <v>0</v>
      </c>
      <c r="B182" s="3">
        <f>IF(AND(IF('차트 정리 표'!$L$2 = 표메인[[#This Row],[연령대]], 1, 0),IF(COUNT(표장르정리[[#This Row],[AOS]]),1,0)),1,0)</f>
        <v>0</v>
      </c>
      <c r="C182" s="3">
        <f>IF(AND(IF('차트 정리 표'!$L$2 = 표메인[[#This Row],[연령대]], 1, 0),IF(COUNT(표장르정리[[#This Row],[FPS]]),1,0)),1,0)</f>
        <v>0</v>
      </c>
      <c r="D182" s="3">
        <f>IF(AND(IF('차트 정리 표'!$L$2 = 표메인[[#This Row],[연령대]], 1, 0),IF(COUNT(표장르정리[[#This Row],[CCG]]),1,0)),1,0)</f>
        <v>0</v>
      </c>
      <c r="E182" s="3">
        <f>IF(AND(IF('차트 정리 표'!$L$2 = 표메인[[#This Row],[연령대]], 1, 0),IF(COUNT(표장르정리[[#This Row],[Roguelike]]),1,0)),1,0)</f>
        <v>0</v>
      </c>
      <c r="F182" s="3">
        <f>IF(AND(IF('차트 정리 표'!$L$2 = 표메인[[#This Row],[연령대]], 1, 0),IF(COUNT(표장르정리[[#This Row],[Soulslike]]),1,0)),1,0)</f>
        <v>0</v>
      </c>
      <c r="G182" s="3">
        <f>IF(AND(IF('차트 정리 표'!$L$2 = 표메인[[#This Row],[연령대]], 1, 0),IF(COUNT(표장르정리[[#This Row],[Rhythm]]),1,0)),1,0)</f>
        <v>0</v>
      </c>
      <c r="H182" s="3">
        <f>IF(AND(IF('차트 정리 표'!$L$2 = 표메인[[#This Row],[연령대]], 1, 0),IF(COUNT(표장르정리[[#This Row],[Racing]]),1,0)),1,0)</f>
        <v>0</v>
      </c>
      <c r="I182" s="3">
        <f>IF(AND(IF('차트 정리 표'!$L$2 = 표메인[[#This Row],[연령대]], 1, 0),IF(COUNT(표장르정리[[#This Row],[Sport]]),1,0)),1,0)</f>
        <v>0</v>
      </c>
      <c r="J182" s="3">
        <f>IF(AND(IF('차트 정리 표'!$L$2 = 표메인[[#This Row],[연령대]], 1, 0),IF(COUNT(표장르정리[[#This Row],[Stealth]]),1,0)),1,0)</f>
        <v>0</v>
      </c>
      <c r="K182" s="3">
        <f>IF(AND(IF('차트 정리 표'!$L$2 = 표메인[[#This Row],[연령대]], 1, 0),IF(COUNT(표장르정리[[#This Row],[Strategy]]),1,0)),1,0)</f>
        <v>0</v>
      </c>
      <c r="L182" s="3">
        <f>IF(AND(IF('차트 정리 표'!$L$2 = 표메인[[#This Row],[연령대]], 1, 0),IF(COUNT(표장르정리[[#This Row],[Puzzle]]),1,0)),1,0)</f>
        <v>0</v>
      </c>
      <c r="M182" s="3">
        <f>IF(AND(IF('차트 정리 표'!$L$2 = 표메인[[#This Row],[연령대]], 1, 0),IF(COUNT(표장르정리[[#This Row],[Board]]),1,0)),1,0)</f>
        <v>0</v>
      </c>
      <c r="N182" s="3">
        <f>IF(AND(IF('차트 정리 표'!$L$2 = 표메인[[#This Row],[연령대]], 1, 0),IF(COUNT(표장르정리[[#This Row],[Arcade]]),1,0)),1,0)</f>
        <v>0</v>
      </c>
      <c r="O182" s="3">
        <f>IF(AND(IF('차트 정리 표'!$L$2 = 표메인[[#This Row],[연령대]], 1, 0),IF(COUNT(표장르정리[[#This Row],[Simulation]]),1,0)),1,0)</f>
        <v>0</v>
      </c>
      <c r="P182" s="34">
        <f>IF(AND(IF('차트 정리 표'!$L$19 = 표메인[[#This Row],[연령대]], 1, 0),IF('차트 정리 표'!$J$20=표메인[[#This Row],[타격감
시각적 효과]],1,0)),1,0)</f>
        <v>0</v>
      </c>
      <c r="Q182" s="34">
        <f>IF(AND(IF('차트 정리 표'!$L$19 = 표메인[[#This Row],[연령대]], 1, 0),IF('차트 정리 표'!$J$21=표메인[[#This Row],[타격감
시각적 효과]],1,0)),1,0)</f>
        <v>0</v>
      </c>
      <c r="R182" s="34">
        <f>IF(AND(IF('차트 정리 표'!$L$19 = 표메인[[#This Row],[연령대]], 1, 0),IF('차트 정리 표'!$J$22=표메인[[#This Row],[타격감
시각적 효과]],1,0)),1,0)</f>
        <v>0</v>
      </c>
      <c r="S182" s="34">
        <f>IF(AND(IF('차트 정리 표'!$L$19 = 표메인[[#This Row],[연령대]], 1, 0),IF('차트 정리 표'!$J$23=표메인[[#This Row],[타격감
시각적 효과]],1,0)),1,0)</f>
        <v>0</v>
      </c>
      <c r="T182" s="34">
        <f>IF(AND(IF('차트 정리 표'!$L$25 = 표메인[[#This Row],[연령대]], 1, 0),IF('차트 정리 표'!$J$26=표메인[게임몰입도
청각적 효과],1,0)),1,0)</f>
        <v>0</v>
      </c>
      <c r="U182" s="34">
        <f>IF(AND(IF('차트 정리 표'!$L$25 = 표메인[[#This Row],[연령대]], 1, 0),IF('차트 정리 표'!$J$27=표메인[게임몰입도
청각적 효과],1,0)),1,0)</f>
        <v>0</v>
      </c>
      <c r="V182" s="34">
        <f>IF(AND(IF('차트 정리 표'!$L$25 = 표메인[[#This Row],[연령대]], 1, 0),IF('차트 정리 표'!$J$28=표메인[게임몰입도
청각적 효과],1,0)),1,0)</f>
        <v>0</v>
      </c>
    </row>
    <row r="183" spans="1:22" x14ac:dyDescent="0.3">
      <c r="A183" s="3">
        <f>IF(AND(IF('차트 정리 표'!$L$2 = 표메인[[#This Row],[연령대]], 1, 0),IF(COUNT(표장르정리[[#This Row],[RPG]]),1,0)), 1, 0)</f>
        <v>0</v>
      </c>
      <c r="B183" s="3">
        <f>IF(AND(IF('차트 정리 표'!$L$2 = 표메인[[#This Row],[연령대]], 1, 0),IF(COUNT(표장르정리[[#This Row],[AOS]]),1,0)),1,0)</f>
        <v>0</v>
      </c>
      <c r="C183" s="3">
        <f>IF(AND(IF('차트 정리 표'!$L$2 = 표메인[[#This Row],[연령대]], 1, 0),IF(COUNT(표장르정리[[#This Row],[FPS]]),1,0)),1,0)</f>
        <v>0</v>
      </c>
      <c r="D183" s="3">
        <f>IF(AND(IF('차트 정리 표'!$L$2 = 표메인[[#This Row],[연령대]], 1, 0),IF(COUNT(표장르정리[[#This Row],[CCG]]),1,0)),1,0)</f>
        <v>0</v>
      </c>
      <c r="E183" s="3">
        <f>IF(AND(IF('차트 정리 표'!$L$2 = 표메인[[#This Row],[연령대]], 1, 0),IF(COUNT(표장르정리[[#This Row],[Roguelike]]),1,0)),1,0)</f>
        <v>0</v>
      </c>
      <c r="F183" s="3">
        <f>IF(AND(IF('차트 정리 표'!$L$2 = 표메인[[#This Row],[연령대]], 1, 0),IF(COUNT(표장르정리[[#This Row],[Soulslike]]),1,0)),1,0)</f>
        <v>0</v>
      </c>
      <c r="G183" s="3">
        <f>IF(AND(IF('차트 정리 표'!$L$2 = 표메인[[#This Row],[연령대]], 1, 0),IF(COUNT(표장르정리[[#This Row],[Rhythm]]),1,0)),1,0)</f>
        <v>0</v>
      </c>
      <c r="H183" s="3">
        <f>IF(AND(IF('차트 정리 표'!$L$2 = 표메인[[#This Row],[연령대]], 1, 0),IF(COUNT(표장르정리[[#This Row],[Racing]]),1,0)),1,0)</f>
        <v>0</v>
      </c>
      <c r="I183" s="3">
        <f>IF(AND(IF('차트 정리 표'!$L$2 = 표메인[[#This Row],[연령대]], 1, 0),IF(COUNT(표장르정리[[#This Row],[Sport]]),1,0)),1,0)</f>
        <v>0</v>
      </c>
      <c r="J183" s="3">
        <f>IF(AND(IF('차트 정리 표'!$L$2 = 표메인[[#This Row],[연령대]], 1, 0),IF(COUNT(표장르정리[[#This Row],[Stealth]]),1,0)),1,0)</f>
        <v>0</v>
      </c>
      <c r="K183" s="3">
        <f>IF(AND(IF('차트 정리 표'!$L$2 = 표메인[[#This Row],[연령대]], 1, 0),IF(COUNT(표장르정리[[#This Row],[Strategy]]),1,0)),1,0)</f>
        <v>0</v>
      </c>
      <c r="L183" s="3">
        <f>IF(AND(IF('차트 정리 표'!$L$2 = 표메인[[#This Row],[연령대]], 1, 0),IF(COUNT(표장르정리[[#This Row],[Puzzle]]),1,0)),1,0)</f>
        <v>0</v>
      </c>
      <c r="M183" s="3">
        <f>IF(AND(IF('차트 정리 표'!$L$2 = 표메인[[#This Row],[연령대]], 1, 0),IF(COUNT(표장르정리[[#This Row],[Board]]),1,0)),1,0)</f>
        <v>0</v>
      </c>
      <c r="N183" s="3">
        <f>IF(AND(IF('차트 정리 표'!$L$2 = 표메인[[#This Row],[연령대]], 1, 0),IF(COUNT(표장르정리[[#This Row],[Arcade]]),1,0)),1,0)</f>
        <v>0</v>
      </c>
      <c r="O183" s="3">
        <f>IF(AND(IF('차트 정리 표'!$L$2 = 표메인[[#This Row],[연령대]], 1, 0),IF(COUNT(표장르정리[[#This Row],[Simulation]]),1,0)),1,0)</f>
        <v>0</v>
      </c>
      <c r="P183" s="34">
        <f>IF(AND(IF('차트 정리 표'!$L$19 = 표메인[[#This Row],[연령대]], 1, 0),IF('차트 정리 표'!$J$20=표메인[[#This Row],[타격감
시각적 효과]],1,0)),1,0)</f>
        <v>0</v>
      </c>
      <c r="Q183" s="34">
        <f>IF(AND(IF('차트 정리 표'!$L$19 = 표메인[[#This Row],[연령대]], 1, 0),IF('차트 정리 표'!$J$21=표메인[[#This Row],[타격감
시각적 효과]],1,0)),1,0)</f>
        <v>0</v>
      </c>
      <c r="R183" s="34">
        <f>IF(AND(IF('차트 정리 표'!$L$19 = 표메인[[#This Row],[연령대]], 1, 0),IF('차트 정리 표'!$J$22=표메인[[#This Row],[타격감
시각적 효과]],1,0)),1,0)</f>
        <v>0</v>
      </c>
      <c r="S183" s="34">
        <f>IF(AND(IF('차트 정리 표'!$L$19 = 표메인[[#This Row],[연령대]], 1, 0),IF('차트 정리 표'!$J$23=표메인[[#This Row],[타격감
시각적 효과]],1,0)),1,0)</f>
        <v>0</v>
      </c>
      <c r="T183" s="34">
        <f>IF(AND(IF('차트 정리 표'!$L$25 = 표메인[[#This Row],[연령대]], 1, 0),IF('차트 정리 표'!$J$26=표메인[게임몰입도
청각적 효과],1,0)),1,0)</f>
        <v>0</v>
      </c>
      <c r="U183" s="34">
        <f>IF(AND(IF('차트 정리 표'!$L$25 = 표메인[[#This Row],[연령대]], 1, 0),IF('차트 정리 표'!$J$27=표메인[게임몰입도
청각적 효과],1,0)),1,0)</f>
        <v>0</v>
      </c>
      <c r="V183" s="34">
        <f>IF(AND(IF('차트 정리 표'!$L$25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표'!$L$2 = 표메인[[#This Row],[연령대]], 1, 0),IF(COUNT(표장르정리[[#This Row],[RPG]]),1,0)), 1, 0)</f>
        <v>0</v>
      </c>
      <c r="B184" s="3">
        <f>IF(AND(IF('차트 정리 표'!$L$2 = 표메인[[#This Row],[연령대]], 1, 0),IF(COUNT(표장르정리[[#This Row],[AOS]]),1,0)),1,0)</f>
        <v>0</v>
      </c>
      <c r="C184" s="3">
        <f>IF(AND(IF('차트 정리 표'!$L$2 = 표메인[[#This Row],[연령대]], 1, 0),IF(COUNT(표장르정리[[#This Row],[FPS]]),1,0)),1,0)</f>
        <v>0</v>
      </c>
      <c r="D184" s="3">
        <f>IF(AND(IF('차트 정리 표'!$L$2 = 표메인[[#This Row],[연령대]], 1, 0),IF(COUNT(표장르정리[[#This Row],[CCG]]),1,0)),1,0)</f>
        <v>0</v>
      </c>
      <c r="E184" s="3">
        <f>IF(AND(IF('차트 정리 표'!$L$2 = 표메인[[#This Row],[연령대]], 1, 0),IF(COUNT(표장르정리[[#This Row],[Roguelike]]),1,0)),1,0)</f>
        <v>0</v>
      </c>
      <c r="F184" s="3">
        <f>IF(AND(IF('차트 정리 표'!$L$2 = 표메인[[#This Row],[연령대]], 1, 0),IF(COUNT(표장르정리[[#This Row],[Soulslike]]),1,0)),1,0)</f>
        <v>0</v>
      </c>
      <c r="G184" s="3">
        <f>IF(AND(IF('차트 정리 표'!$L$2 = 표메인[[#This Row],[연령대]], 1, 0),IF(COUNT(표장르정리[[#This Row],[Rhythm]]),1,0)),1,0)</f>
        <v>0</v>
      </c>
      <c r="H184" s="3">
        <f>IF(AND(IF('차트 정리 표'!$L$2 = 표메인[[#This Row],[연령대]], 1, 0),IF(COUNT(표장르정리[[#This Row],[Racing]]),1,0)),1,0)</f>
        <v>0</v>
      </c>
      <c r="I184" s="3">
        <f>IF(AND(IF('차트 정리 표'!$L$2 = 표메인[[#This Row],[연령대]], 1, 0),IF(COUNT(표장르정리[[#This Row],[Sport]]),1,0)),1,0)</f>
        <v>0</v>
      </c>
      <c r="J184" s="3">
        <f>IF(AND(IF('차트 정리 표'!$L$2 = 표메인[[#This Row],[연령대]], 1, 0),IF(COUNT(표장르정리[[#This Row],[Stealth]]),1,0)),1,0)</f>
        <v>0</v>
      </c>
      <c r="K184" s="3">
        <f>IF(AND(IF('차트 정리 표'!$L$2 = 표메인[[#This Row],[연령대]], 1, 0),IF(COUNT(표장르정리[[#This Row],[Strategy]]),1,0)),1,0)</f>
        <v>0</v>
      </c>
      <c r="L184" s="3">
        <f>IF(AND(IF('차트 정리 표'!$L$2 = 표메인[[#This Row],[연령대]], 1, 0),IF(COUNT(표장르정리[[#This Row],[Puzzle]]),1,0)),1,0)</f>
        <v>0</v>
      </c>
      <c r="M184" s="3">
        <f>IF(AND(IF('차트 정리 표'!$L$2 = 표메인[[#This Row],[연령대]], 1, 0),IF(COUNT(표장르정리[[#This Row],[Board]]),1,0)),1,0)</f>
        <v>0</v>
      </c>
      <c r="N184" s="3">
        <f>IF(AND(IF('차트 정리 표'!$L$2 = 표메인[[#This Row],[연령대]], 1, 0),IF(COUNT(표장르정리[[#This Row],[Arcade]]),1,0)),1,0)</f>
        <v>0</v>
      </c>
      <c r="O184" s="3">
        <f>IF(AND(IF('차트 정리 표'!$L$2 = 표메인[[#This Row],[연령대]], 1, 0),IF(COUNT(표장르정리[[#This Row],[Simulation]]),1,0)),1,0)</f>
        <v>0</v>
      </c>
      <c r="P184" s="34">
        <f>IF(AND(IF('차트 정리 표'!$L$19 = 표메인[[#This Row],[연령대]], 1, 0),IF('차트 정리 표'!$J$20=표메인[[#This Row],[타격감
시각적 효과]],1,0)),1,0)</f>
        <v>0</v>
      </c>
      <c r="Q184" s="34">
        <f>IF(AND(IF('차트 정리 표'!$L$19 = 표메인[[#This Row],[연령대]], 1, 0),IF('차트 정리 표'!$J$21=표메인[[#This Row],[타격감
시각적 효과]],1,0)),1,0)</f>
        <v>0</v>
      </c>
      <c r="R184" s="34">
        <f>IF(AND(IF('차트 정리 표'!$L$19 = 표메인[[#This Row],[연령대]], 1, 0),IF('차트 정리 표'!$J$22=표메인[[#This Row],[타격감
시각적 효과]],1,0)),1,0)</f>
        <v>0</v>
      </c>
      <c r="S184" s="34">
        <f>IF(AND(IF('차트 정리 표'!$L$19 = 표메인[[#This Row],[연령대]], 1, 0),IF('차트 정리 표'!$J$23=표메인[[#This Row],[타격감
시각적 효과]],1,0)),1,0)</f>
        <v>0</v>
      </c>
      <c r="T184" s="34">
        <f>IF(AND(IF('차트 정리 표'!$L$25 = 표메인[[#This Row],[연령대]], 1, 0),IF('차트 정리 표'!$J$26=표메인[게임몰입도
청각적 효과],1,0)),1,0)</f>
        <v>0</v>
      </c>
      <c r="U184" s="34">
        <f>IF(AND(IF('차트 정리 표'!$L$25 = 표메인[[#This Row],[연령대]], 1, 0),IF('차트 정리 표'!$J$27=표메인[게임몰입도
청각적 효과],1,0)),1,0)</f>
        <v>0</v>
      </c>
      <c r="V184" s="34">
        <f>IF(AND(IF('차트 정리 표'!$L$25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표'!$L$2 = 표메인[[#This Row],[연령대]], 1, 0),IF(COUNT(표장르정리[[#This Row],[RPG]]),1,0)), 1, 0)</f>
        <v>0</v>
      </c>
      <c r="B185" s="3">
        <f>IF(AND(IF('차트 정리 표'!$L$2 = 표메인[[#This Row],[연령대]], 1, 0),IF(COUNT(표장르정리[[#This Row],[AOS]]),1,0)),1,0)</f>
        <v>0</v>
      </c>
      <c r="C185" s="3">
        <f>IF(AND(IF('차트 정리 표'!$L$2 = 표메인[[#This Row],[연령대]], 1, 0),IF(COUNT(표장르정리[[#This Row],[FPS]]),1,0)),1,0)</f>
        <v>0</v>
      </c>
      <c r="D185" s="3">
        <f>IF(AND(IF('차트 정리 표'!$L$2 = 표메인[[#This Row],[연령대]], 1, 0),IF(COUNT(표장르정리[[#This Row],[CCG]]),1,0)),1,0)</f>
        <v>0</v>
      </c>
      <c r="E185" s="3">
        <f>IF(AND(IF('차트 정리 표'!$L$2 = 표메인[[#This Row],[연령대]], 1, 0),IF(COUNT(표장르정리[[#This Row],[Roguelike]]),1,0)),1,0)</f>
        <v>0</v>
      </c>
      <c r="F185" s="3">
        <f>IF(AND(IF('차트 정리 표'!$L$2 = 표메인[[#This Row],[연령대]], 1, 0),IF(COUNT(표장르정리[[#This Row],[Soulslike]]),1,0)),1,0)</f>
        <v>0</v>
      </c>
      <c r="G185" s="3">
        <f>IF(AND(IF('차트 정리 표'!$L$2 = 표메인[[#This Row],[연령대]], 1, 0),IF(COUNT(표장르정리[[#This Row],[Rhythm]]),1,0)),1,0)</f>
        <v>0</v>
      </c>
      <c r="H185" s="3">
        <f>IF(AND(IF('차트 정리 표'!$L$2 = 표메인[[#This Row],[연령대]], 1, 0),IF(COUNT(표장르정리[[#This Row],[Racing]]),1,0)),1,0)</f>
        <v>0</v>
      </c>
      <c r="I185" s="3">
        <f>IF(AND(IF('차트 정리 표'!$L$2 = 표메인[[#This Row],[연령대]], 1, 0),IF(COUNT(표장르정리[[#This Row],[Sport]]),1,0)),1,0)</f>
        <v>0</v>
      </c>
      <c r="J185" s="3">
        <f>IF(AND(IF('차트 정리 표'!$L$2 = 표메인[[#This Row],[연령대]], 1, 0),IF(COUNT(표장르정리[[#This Row],[Stealth]]),1,0)),1,0)</f>
        <v>0</v>
      </c>
      <c r="K185" s="3">
        <f>IF(AND(IF('차트 정리 표'!$L$2 = 표메인[[#This Row],[연령대]], 1, 0),IF(COUNT(표장르정리[[#This Row],[Strategy]]),1,0)),1,0)</f>
        <v>0</v>
      </c>
      <c r="L185" s="3">
        <f>IF(AND(IF('차트 정리 표'!$L$2 = 표메인[[#This Row],[연령대]], 1, 0),IF(COUNT(표장르정리[[#This Row],[Puzzle]]),1,0)),1,0)</f>
        <v>0</v>
      </c>
      <c r="M185" s="3">
        <f>IF(AND(IF('차트 정리 표'!$L$2 = 표메인[[#This Row],[연령대]], 1, 0),IF(COUNT(표장르정리[[#This Row],[Board]]),1,0)),1,0)</f>
        <v>0</v>
      </c>
      <c r="N185" s="3">
        <f>IF(AND(IF('차트 정리 표'!$L$2 = 표메인[[#This Row],[연령대]], 1, 0),IF(COUNT(표장르정리[[#This Row],[Arcade]]),1,0)),1,0)</f>
        <v>0</v>
      </c>
      <c r="O185" s="3">
        <f>IF(AND(IF('차트 정리 표'!$L$2 = 표메인[[#This Row],[연령대]], 1, 0),IF(COUNT(표장르정리[[#This Row],[Simulation]]),1,0)),1,0)</f>
        <v>0</v>
      </c>
      <c r="P185" s="34">
        <f>IF(AND(IF('차트 정리 표'!$L$19 = 표메인[[#This Row],[연령대]], 1, 0),IF('차트 정리 표'!$J$20=표메인[[#This Row],[타격감
시각적 효과]],1,0)),1,0)</f>
        <v>0</v>
      </c>
      <c r="Q185" s="34">
        <f>IF(AND(IF('차트 정리 표'!$L$19 = 표메인[[#This Row],[연령대]], 1, 0),IF('차트 정리 표'!$J$21=표메인[[#This Row],[타격감
시각적 효과]],1,0)),1,0)</f>
        <v>0</v>
      </c>
      <c r="R185" s="34">
        <f>IF(AND(IF('차트 정리 표'!$L$19 = 표메인[[#This Row],[연령대]], 1, 0),IF('차트 정리 표'!$J$22=표메인[[#This Row],[타격감
시각적 효과]],1,0)),1,0)</f>
        <v>0</v>
      </c>
      <c r="S185" s="34">
        <f>IF(AND(IF('차트 정리 표'!$L$19 = 표메인[[#This Row],[연령대]], 1, 0),IF('차트 정리 표'!$J$23=표메인[[#This Row],[타격감
시각적 효과]],1,0)),1,0)</f>
        <v>0</v>
      </c>
      <c r="T185" s="34">
        <f>IF(AND(IF('차트 정리 표'!$L$25 = 표메인[[#This Row],[연령대]], 1, 0),IF('차트 정리 표'!$J$26=표메인[게임몰입도
청각적 효과],1,0)),1,0)</f>
        <v>0</v>
      </c>
      <c r="U185" s="34">
        <f>IF(AND(IF('차트 정리 표'!$L$25 = 표메인[[#This Row],[연령대]], 1, 0),IF('차트 정리 표'!$J$27=표메인[게임몰입도
청각적 효과],1,0)),1,0)</f>
        <v>0</v>
      </c>
      <c r="V185" s="34">
        <f>IF(AND(IF('차트 정리 표'!$L$25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표'!$L$2 = 표메인[[#This Row],[연령대]], 1, 0),IF(COUNT(표장르정리[[#This Row],[RPG]]),1,0)), 1, 0)</f>
        <v>0</v>
      </c>
      <c r="B186" s="3">
        <f>IF(AND(IF('차트 정리 표'!$L$2 = 표메인[[#This Row],[연령대]], 1, 0),IF(COUNT(표장르정리[[#This Row],[AOS]]),1,0)),1,0)</f>
        <v>0</v>
      </c>
      <c r="C186" s="3">
        <f>IF(AND(IF('차트 정리 표'!$L$2 = 표메인[[#This Row],[연령대]], 1, 0),IF(COUNT(표장르정리[[#This Row],[FPS]]),1,0)),1,0)</f>
        <v>0</v>
      </c>
      <c r="D186" s="3">
        <f>IF(AND(IF('차트 정리 표'!$L$2 = 표메인[[#This Row],[연령대]], 1, 0),IF(COUNT(표장르정리[[#This Row],[CCG]]),1,0)),1,0)</f>
        <v>0</v>
      </c>
      <c r="E186" s="3">
        <f>IF(AND(IF('차트 정리 표'!$L$2 = 표메인[[#This Row],[연령대]], 1, 0),IF(COUNT(표장르정리[[#This Row],[Roguelike]]),1,0)),1,0)</f>
        <v>0</v>
      </c>
      <c r="F186" s="3">
        <f>IF(AND(IF('차트 정리 표'!$L$2 = 표메인[[#This Row],[연령대]], 1, 0),IF(COUNT(표장르정리[[#This Row],[Soulslike]]),1,0)),1,0)</f>
        <v>0</v>
      </c>
      <c r="G186" s="3">
        <f>IF(AND(IF('차트 정리 표'!$L$2 = 표메인[[#This Row],[연령대]], 1, 0),IF(COUNT(표장르정리[[#This Row],[Rhythm]]),1,0)),1,0)</f>
        <v>0</v>
      </c>
      <c r="H186" s="3">
        <f>IF(AND(IF('차트 정리 표'!$L$2 = 표메인[[#This Row],[연령대]], 1, 0),IF(COUNT(표장르정리[[#This Row],[Racing]]),1,0)),1,0)</f>
        <v>0</v>
      </c>
      <c r="I186" s="3">
        <f>IF(AND(IF('차트 정리 표'!$L$2 = 표메인[[#This Row],[연령대]], 1, 0),IF(COUNT(표장르정리[[#This Row],[Sport]]),1,0)),1,0)</f>
        <v>0</v>
      </c>
      <c r="J186" s="3">
        <f>IF(AND(IF('차트 정리 표'!$L$2 = 표메인[[#This Row],[연령대]], 1, 0),IF(COUNT(표장르정리[[#This Row],[Stealth]]),1,0)),1,0)</f>
        <v>0</v>
      </c>
      <c r="K186" s="3">
        <f>IF(AND(IF('차트 정리 표'!$L$2 = 표메인[[#This Row],[연령대]], 1, 0),IF(COUNT(표장르정리[[#This Row],[Strategy]]),1,0)),1,0)</f>
        <v>0</v>
      </c>
      <c r="L186" s="3">
        <f>IF(AND(IF('차트 정리 표'!$L$2 = 표메인[[#This Row],[연령대]], 1, 0),IF(COUNT(표장르정리[[#This Row],[Puzzle]]),1,0)),1,0)</f>
        <v>0</v>
      </c>
      <c r="M186" s="3">
        <f>IF(AND(IF('차트 정리 표'!$L$2 = 표메인[[#This Row],[연령대]], 1, 0),IF(COUNT(표장르정리[[#This Row],[Board]]),1,0)),1,0)</f>
        <v>0</v>
      </c>
      <c r="N186" s="3">
        <f>IF(AND(IF('차트 정리 표'!$L$2 = 표메인[[#This Row],[연령대]], 1, 0),IF(COUNT(표장르정리[[#This Row],[Arcade]]),1,0)),1,0)</f>
        <v>0</v>
      </c>
      <c r="O186" s="3">
        <f>IF(AND(IF('차트 정리 표'!$L$2 = 표메인[[#This Row],[연령대]], 1, 0),IF(COUNT(표장르정리[[#This Row],[Simulation]]),1,0)),1,0)</f>
        <v>0</v>
      </c>
      <c r="P186" s="34">
        <f>IF(AND(IF('차트 정리 표'!$L$19 = 표메인[[#This Row],[연령대]], 1, 0),IF('차트 정리 표'!$J$20=표메인[[#This Row],[타격감
시각적 효과]],1,0)),1,0)</f>
        <v>0</v>
      </c>
      <c r="Q186" s="34">
        <f>IF(AND(IF('차트 정리 표'!$L$19 = 표메인[[#This Row],[연령대]], 1, 0),IF('차트 정리 표'!$J$21=표메인[[#This Row],[타격감
시각적 효과]],1,0)),1,0)</f>
        <v>0</v>
      </c>
      <c r="R186" s="34">
        <f>IF(AND(IF('차트 정리 표'!$L$19 = 표메인[[#This Row],[연령대]], 1, 0),IF('차트 정리 표'!$J$22=표메인[[#This Row],[타격감
시각적 효과]],1,0)),1,0)</f>
        <v>0</v>
      </c>
      <c r="S186" s="34">
        <f>IF(AND(IF('차트 정리 표'!$L$19 = 표메인[[#This Row],[연령대]], 1, 0),IF('차트 정리 표'!$J$23=표메인[[#This Row],[타격감
시각적 효과]],1,0)),1,0)</f>
        <v>0</v>
      </c>
      <c r="T186" s="34">
        <f>IF(AND(IF('차트 정리 표'!$L$25 = 표메인[[#This Row],[연령대]], 1, 0),IF('차트 정리 표'!$J$26=표메인[게임몰입도
청각적 효과],1,0)),1,0)</f>
        <v>0</v>
      </c>
      <c r="U186" s="34">
        <f>IF(AND(IF('차트 정리 표'!$L$25 = 표메인[[#This Row],[연령대]], 1, 0),IF('차트 정리 표'!$J$27=표메인[게임몰입도
청각적 효과],1,0)),1,0)</f>
        <v>0</v>
      </c>
      <c r="V186" s="34">
        <f>IF(AND(IF('차트 정리 표'!$L$25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표'!$L$2 = 표메인[[#This Row],[연령대]], 1, 0),IF(COUNT(표장르정리[[#This Row],[RPG]]),1,0)), 1, 0)</f>
        <v>0</v>
      </c>
      <c r="B187" s="3">
        <f>IF(AND(IF('차트 정리 표'!$L$2 = 표메인[[#This Row],[연령대]], 1, 0),IF(COUNT(표장르정리[[#This Row],[AOS]]),1,0)),1,0)</f>
        <v>0</v>
      </c>
      <c r="C187" s="3">
        <f>IF(AND(IF('차트 정리 표'!$L$2 = 표메인[[#This Row],[연령대]], 1, 0),IF(COUNT(표장르정리[[#This Row],[FPS]]),1,0)),1,0)</f>
        <v>0</v>
      </c>
      <c r="D187" s="3">
        <f>IF(AND(IF('차트 정리 표'!$L$2 = 표메인[[#This Row],[연령대]], 1, 0),IF(COUNT(표장르정리[[#This Row],[CCG]]),1,0)),1,0)</f>
        <v>0</v>
      </c>
      <c r="E187" s="3">
        <f>IF(AND(IF('차트 정리 표'!$L$2 = 표메인[[#This Row],[연령대]], 1, 0),IF(COUNT(표장르정리[[#This Row],[Roguelike]]),1,0)),1,0)</f>
        <v>0</v>
      </c>
      <c r="F187" s="3">
        <f>IF(AND(IF('차트 정리 표'!$L$2 = 표메인[[#This Row],[연령대]], 1, 0),IF(COUNT(표장르정리[[#This Row],[Soulslike]]),1,0)),1,0)</f>
        <v>0</v>
      </c>
      <c r="G187" s="3">
        <f>IF(AND(IF('차트 정리 표'!$L$2 = 표메인[[#This Row],[연령대]], 1, 0),IF(COUNT(표장르정리[[#This Row],[Rhythm]]),1,0)),1,0)</f>
        <v>0</v>
      </c>
      <c r="H187" s="3">
        <f>IF(AND(IF('차트 정리 표'!$L$2 = 표메인[[#This Row],[연령대]], 1, 0),IF(COUNT(표장르정리[[#This Row],[Racing]]),1,0)),1,0)</f>
        <v>0</v>
      </c>
      <c r="I187" s="3">
        <f>IF(AND(IF('차트 정리 표'!$L$2 = 표메인[[#This Row],[연령대]], 1, 0),IF(COUNT(표장르정리[[#This Row],[Sport]]),1,0)),1,0)</f>
        <v>0</v>
      </c>
      <c r="J187" s="3">
        <f>IF(AND(IF('차트 정리 표'!$L$2 = 표메인[[#This Row],[연령대]], 1, 0),IF(COUNT(표장르정리[[#This Row],[Stealth]]),1,0)),1,0)</f>
        <v>0</v>
      </c>
      <c r="K187" s="3">
        <f>IF(AND(IF('차트 정리 표'!$L$2 = 표메인[[#This Row],[연령대]], 1, 0),IF(COUNT(표장르정리[[#This Row],[Strategy]]),1,0)),1,0)</f>
        <v>0</v>
      </c>
      <c r="L187" s="3">
        <f>IF(AND(IF('차트 정리 표'!$L$2 = 표메인[[#This Row],[연령대]], 1, 0),IF(COUNT(표장르정리[[#This Row],[Puzzle]]),1,0)),1,0)</f>
        <v>0</v>
      </c>
      <c r="M187" s="3">
        <f>IF(AND(IF('차트 정리 표'!$L$2 = 표메인[[#This Row],[연령대]], 1, 0),IF(COUNT(표장르정리[[#This Row],[Board]]),1,0)),1,0)</f>
        <v>0</v>
      </c>
      <c r="N187" s="3">
        <f>IF(AND(IF('차트 정리 표'!$L$2 = 표메인[[#This Row],[연령대]], 1, 0),IF(COUNT(표장르정리[[#This Row],[Arcade]]),1,0)),1,0)</f>
        <v>0</v>
      </c>
      <c r="O187" s="3">
        <f>IF(AND(IF('차트 정리 표'!$L$2 = 표메인[[#This Row],[연령대]], 1, 0),IF(COUNT(표장르정리[[#This Row],[Simulation]]),1,0)),1,0)</f>
        <v>0</v>
      </c>
      <c r="P187" s="34">
        <f>IF(AND(IF('차트 정리 표'!$L$19 = 표메인[[#This Row],[연령대]], 1, 0),IF('차트 정리 표'!$J$20=표메인[[#This Row],[타격감
시각적 효과]],1,0)),1,0)</f>
        <v>0</v>
      </c>
      <c r="Q187" s="34">
        <f>IF(AND(IF('차트 정리 표'!$L$19 = 표메인[[#This Row],[연령대]], 1, 0),IF('차트 정리 표'!$J$21=표메인[[#This Row],[타격감
시각적 효과]],1,0)),1,0)</f>
        <v>0</v>
      </c>
      <c r="R187" s="34">
        <f>IF(AND(IF('차트 정리 표'!$L$19 = 표메인[[#This Row],[연령대]], 1, 0),IF('차트 정리 표'!$J$22=표메인[[#This Row],[타격감
시각적 효과]],1,0)),1,0)</f>
        <v>0</v>
      </c>
      <c r="S187" s="34">
        <f>IF(AND(IF('차트 정리 표'!$L$19 = 표메인[[#This Row],[연령대]], 1, 0),IF('차트 정리 표'!$J$23=표메인[[#This Row],[타격감
시각적 효과]],1,0)),1,0)</f>
        <v>0</v>
      </c>
      <c r="T187" s="34">
        <f>IF(AND(IF('차트 정리 표'!$L$25 = 표메인[[#This Row],[연령대]], 1, 0),IF('차트 정리 표'!$J$26=표메인[게임몰입도
청각적 효과],1,0)),1,0)</f>
        <v>0</v>
      </c>
      <c r="U187" s="34">
        <f>IF(AND(IF('차트 정리 표'!$L$25 = 표메인[[#This Row],[연령대]], 1, 0),IF('차트 정리 표'!$J$27=표메인[게임몰입도
청각적 효과],1,0)),1,0)</f>
        <v>0</v>
      </c>
      <c r="V187" s="34">
        <f>IF(AND(IF('차트 정리 표'!$L$25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표'!$L$2 = 표메인[[#This Row],[연령대]], 1, 0),IF(COUNT(표장르정리[[#This Row],[RPG]]),1,0)), 1, 0)</f>
        <v>0</v>
      </c>
      <c r="B188" s="3">
        <f>IF(AND(IF('차트 정리 표'!$L$2 = 표메인[[#This Row],[연령대]], 1, 0),IF(COUNT(표장르정리[[#This Row],[AOS]]),1,0)),1,0)</f>
        <v>0</v>
      </c>
      <c r="C188" s="3">
        <f>IF(AND(IF('차트 정리 표'!$L$2 = 표메인[[#This Row],[연령대]], 1, 0),IF(COUNT(표장르정리[[#This Row],[FPS]]),1,0)),1,0)</f>
        <v>0</v>
      </c>
      <c r="D188" s="3">
        <f>IF(AND(IF('차트 정리 표'!$L$2 = 표메인[[#This Row],[연령대]], 1, 0),IF(COUNT(표장르정리[[#This Row],[CCG]]),1,0)),1,0)</f>
        <v>0</v>
      </c>
      <c r="E188" s="3">
        <f>IF(AND(IF('차트 정리 표'!$L$2 = 표메인[[#This Row],[연령대]], 1, 0),IF(COUNT(표장르정리[[#This Row],[Roguelike]]),1,0)),1,0)</f>
        <v>0</v>
      </c>
      <c r="F188" s="3">
        <f>IF(AND(IF('차트 정리 표'!$L$2 = 표메인[[#This Row],[연령대]], 1, 0),IF(COUNT(표장르정리[[#This Row],[Soulslike]]),1,0)),1,0)</f>
        <v>0</v>
      </c>
      <c r="G188" s="3">
        <f>IF(AND(IF('차트 정리 표'!$L$2 = 표메인[[#This Row],[연령대]], 1, 0),IF(COUNT(표장르정리[[#This Row],[Rhythm]]),1,0)),1,0)</f>
        <v>0</v>
      </c>
      <c r="H188" s="3">
        <f>IF(AND(IF('차트 정리 표'!$L$2 = 표메인[[#This Row],[연령대]], 1, 0),IF(COUNT(표장르정리[[#This Row],[Racing]]),1,0)),1,0)</f>
        <v>0</v>
      </c>
      <c r="I188" s="3">
        <f>IF(AND(IF('차트 정리 표'!$L$2 = 표메인[[#This Row],[연령대]], 1, 0),IF(COUNT(표장르정리[[#This Row],[Sport]]),1,0)),1,0)</f>
        <v>0</v>
      </c>
      <c r="J188" s="3">
        <f>IF(AND(IF('차트 정리 표'!$L$2 = 표메인[[#This Row],[연령대]], 1, 0),IF(COUNT(표장르정리[[#This Row],[Stealth]]),1,0)),1,0)</f>
        <v>0</v>
      </c>
      <c r="K188" s="3">
        <f>IF(AND(IF('차트 정리 표'!$L$2 = 표메인[[#This Row],[연령대]], 1, 0),IF(COUNT(표장르정리[[#This Row],[Strategy]]),1,0)),1,0)</f>
        <v>0</v>
      </c>
      <c r="L188" s="3">
        <f>IF(AND(IF('차트 정리 표'!$L$2 = 표메인[[#This Row],[연령대]], 1, 0),IF(COUNT(표장르정리[[#This Row],[Puzzle]]),1,0)),1,0)</f>
        <v>0</v>
      </c>
      <c r="M188" s="3">
        <f>IF(AND(IF('차트 정리 표'!$L$2 = 표메인[[#This Row],[연령대]], 1, 0),IF(COUNT(표장르정리[[#This Row],[Board]]),1,0)),1,0)</f>
        <v>0</v>
      </c>
      <c r="N188" s="3">
        <f>IF(AND(IF('차트 정리 표'!$L$2 = 표메인[[#This Row],[연령대]], 1, 0),IF(COUNT(표장르정리[[#This Row],[Arcade]]),1,0)),1,0)</f>
        <v>0</v>
      </c>
      <c r="O188" s="3">
        <f>IF(AND(IF('차트 정리 표'!$L$2 = 표메인[[#This Row],[연령대]], 1, 0),IF(COUNT(표장르정리[[#This Row],[Simulation]]),1,0)),1,0)</f>
        <v>0</v>
      </c>
      <c r="P188" s="34">
        <f>IF(AND(IF('차트 정리 표'!$L$19 = 표메인[[#This Row],[연령대]], 1, 0),IF('차트 정리 표'!$J$20=표메인[[#This Row],[타격감
시각적 효과]],1,0)),1,0)</f>
        <v>0</v>
      </c>
      <c r="Q188" s="34">
        <f>IF(AND(IF('차트 정리 표'!$L$19 = 표메인[[#This Row],[연령대]], 1, 0),IF('차트 정리 표'!$J$21=표메인[[#This Row],[타격감
시각적 효과]],1,0)),1,0)</f>
        <v>0</v>
      </c>
      <c r="R188" s="34">
        <f>IF(AND(IF('차트 정리 표'!$L$19 = 표메인[[#This Row],[연령대]], 1, 0),IF('차트 정리 표'!$J$22=표메인[[#This Row],[타격감
시각적 효과]],1,0)),1,0)</f>
        <v>0</v>
      </c>
      <c r="S188" s="34">
        <f>IF(AND(IF('차트 정리 표'!$L$19 = 표메인[[#This Row],[연령대]], 1, 0),IF('차트 정리 표'!$J$23=표메인[[#This Row],[타격감
시각적 효과]],1,0)),1,0)</f>
        <v>0</v>
      </c>
      <c r="T188" s="34">
        <f>IF(AND(IF('차트 정리 표'!$L$25 = 표메인[[#This Row],[연령대]], 1, 0),IF('차트 정리 표'!$J$26=표메인[게임몰입도
청각적 효과],1,0)),1,0)</f>
        <v>0</v>
      </c>
      <c r="U188" s="34">
        <f>IF(AND(IF('차트 정리 표'!$L$25 = 표메인[[#This Row],[연령대]], 1, 0),IF('차트 정리 표'!$J$27=표메인[게임몰입도
청각적 효과],1,0)),1,0)</f>
        <v>0</v>
      </c>
      <c r="V188" s="34">
        <f>IF(AND(IF('차트 정리 표'!$L$25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표'!$L$2 = 표메인[[#This Row],[연령대]], 1, 0),IF(COUNT(표장르정리[[#This Row],[RPG]]),1,0)), 1, 0)</f>
        <v>0</v>
      </c>
      <c r="B189" s="3">
        <f>IF(AND(IF('차트 정리 표'!$L$2 = 표메인[[#This Row],[연령대]], 1, 0),IF(COUNT(표장르정리[[#This Row],[AOS]]),1,0)),1,0)</f>
        <v>0</v>
      </c>
      <c r="C189" s="3">
        <f>IF(AND(IF('차트 정리 표'!$L$2 = 표메인[[#This Row],[연령대]], 1, 0),IF(COUNT(표장르정리[[#This Row],[FPS]]),1,0)),1,0)</f>
        <v>0</v>
      </c>
      <c r="D189" s="3">
        <f>IF(AND(IF('차트 정리 표'!$L$2 = 표메인[[#This Row],[연령대]], 1, 0),IF(COUNT(표장르정리[[#This Row],[CCG]]),1,0)),1,0)</f>
        <v>0</v>
      </c>
      <c r="E189" s="3">
        <f>IF(AND(IF('차트 정리 표'!$L$2 = 표메인[[#This Row],[연령대]], 1, 0),IF(COUNT(표장르정리[[#This Row],[Roguelike]]),1,0)),1,0)</f>
        <v>0</v>
      </c>
      <c r="F189" s="3">
        <f>IF(AND(IF('차트 정리 표'!$L$2 = 표메인[[#This Row],[연령대]], 1, 0),IF(COUNT(표장르정리[[#This Row],[Soulslike]]),1,0)),1,0)</f>
        <v>0</v>
      </c>
      <c r="G189" s="3">
        <f>IF(AND(IF('차트 정리 표'!$L$2 = 표메인[[#This Row],[연령대]], 1, 0),IF(COUNT(표장르정리[[#This Row],[Rhythm]]),1,0)),1,0)</f>
        <v>0</v>
      </c>
      <c r="H189" s="3">
        <f>IF(AND(IF('차트 정리 표'!$L$2 = 표메인[[#This Row],[연령대]], 1, 0),IF(COUNT(표장르정리[[#This Row],[Racing]]),1,0)),1,0)</f>
        <v>0</v>
      </c>
      <c r="I189" s="3">
        <f>IF(AND(IF('차트 정리 표'!$L$2 = 표메인[[#This Row],[연령대]], 1, 0),IF(COUNT(표장르정리[[#This Row],[Sport]]),1,0)),1,0)</f>
        <v>0</v>
      </c>
      <c r="J189" s="3">
        <f>IF(AND(IF('차트 정리 표'!$L$2 = 표메인[[#This Row],[연령대]], 1, 0),IF(COUNT(표장르정리[[#This Row],[Stealth]]),1,0)),1,0)</f>
        <v>0</v>
      </c>
      <c r="K189" s="3">
        <f>IF(AND(IF('차트 정리 표'!$L$2 = 표메인[[#This Row],[연령대]], 1, 0),IF(COUNT(표장르정리[[#This Row],[Strategy]]),1,0)),1,0)</f>
        <v>0</v>
      </c>
      <c r="L189" s="3">
        <f>IF(AND(IF('차트 정리 표'!$L$2 = 표메인[[#This Row],[연령대]], 1, 0),IF(COUNT(표장르정리[[#This Row],[Puzzle]]),1,0)),1,0)</f>
        <v>0</v>
      </c>
      <c r="M189" s="3">
        <f>IF(AND(IF('차트 정리 표'!$L$2 = 표메인[[#This Row],[연령대]], 1, 0),IF(COUNT(표장르정리[[#This Row],[Board]]),1,0)),1,0)</f>
        <v>0</v>
      </c>
      <c r="N189" s="3">
        <f>IF(AND(IF('차트 정리 표'!$L$2 = 표메인[[#This Row],[연령대]], 1, 0),IF(COUNT(표장르정리[[#This Row],[Arcade]]),1,0)),1,0)</f>
        <v>0</v>
      </c>
      <c r="O189" s="3">
        <f>IF(AND(IF('차트 정리 표'!$L$2 = 표메인[[#This Row],[연령대]], 1, 0),IF(COUNT(표장르정리[[#This Row],[Simulation]]),1,0)),1,0)</f>
        <v>0</v>
      </c>
      <c r="P189" s="34">
        <f>IF(AND(IF('차트 정리 표'!$L$19 = 표메인[[#This Row],[연령대]], 1, 0),IF('차트 정리 표'!$J$20=표메인[[#This Row],[타격감
시각적 효과]],1,0)),1,0)</f>
        <v>0</v>
      </c>
      <c r="Q189" s="34">
        <f>IF(AND(IF('차트 정리 표'!$L$19 = 표메인[[#This Row],[연령대]], 1, 0),IF('차트 정리 표'!$J$21=표메인[[#This Row],[타격감
시각적 효과]],1,0)),1,0)</f>
        <v>0</v>
      </c>
      <c r="R189" s="34">
        <f>IF(AND(IF('차트 정리 표'!$L$19 = 표메인[[#This Row],[연령대]], 1, 0),IF('차트 정리 표'!$J$22=표메인[[#This Row],[타격감
시각적 효과]],1,0)),1,0)</f>
        <v>0</v>
      </c>
      <c r="S189" s="34">
        <f>IF(AND(IF('차트 정리 표'!$L$19 = 표메인[[#This Row],[연령대]], 1, 0),IF('차트 정리 표'!$J$23=표메인[[#This Row],[타격감
시각적 효과]],1,0)),1,0)</f>
        <v>0</v>
      </c>
      <c r="T189" s="34">
        <f>IF(AND(IF('차트 정리 표'!$L$25 = 표메인[[#This Row],[연령대]], 1, 0),IF('차트 정리 표'!$J$26=표메인[게임몰입도
청각적 효과],1,0)),1,0)</f>
        <v>0</v>
      </c>
      <c r="U189" s="34">
        <f>IF(AND(IF('차트 정리 표'!$L$25 = 표메인[[#This Row],[연령대]], 1, 0),IF('차트 정리 표'!$J$27=표메인[게임몰입도
청각적 효과],1,0)),1,0)</f>
        <v>0</v>
      </c>
      <c r="V189" s="34">
        <f>IF(AND(IF('차트 정리 표'!$L$25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표'!$L$2 = 표메인[[#This Row],[연령대]], 1, 0),IF(COUNT(표장르정리[[#This Row],[RPG]]),1,0)), 1, 0)</f>
        <v>0</v>
      </c>
      <c r="B190" s="3">
        <f>IF(AND(IF('차트 정리 표'!$L$2 = 표메인[[#This Row],[연령대]], 1, 0),IF(COUNT(표장르정리[[#This Row],[AOS]]),1,0)),1,0)</f>
        <v>0</v>
      </c>
      <c r="C190" s="3">
        <f>IF(AND(IF('차트 정리 표'!$L$2 = 표메인[[#This Row],[연령대]], 1, 0),IF(COUNT(표장르정리[[#This Row],[FPS]]),1,0)),1,0)</f>
        <v>0</v>
      </c>
      <c r="D190" s="3">
        <f>IF(AND(IF('차트 정리 표'!$L$2 = 표메인[[#This Row],[연령대]], 1, 0),IF(COUNT(표장르정리[[#This Row],[CCG]]),1,0)),1,0)</f>
        <v>0</v>
      </c>
      <c r="E190" s="3">
        <f>IF(AND(IF('차트 정리 표'!$L$2 = 표메인[[#This Row],[연령대]], 1, 0),IF(COUNT(표장르정리[[#This Row],[Roguelike]]),1,0)),1,0)</f>
        <v>0</v>
      </c>
      <c r="F190" s="3">
        <f>IF(AND(IF('차트 정리 표'!$L$2 = 표메인[[#This Row],[연령대]], 1, 0),IF(COUNT(표장르정리[[#This Row],[Soulslike]]),1,0)),1,0)</f>
        <v>0</v>
      </c>
      <c r="G190" s="3">
        <f>IF(AND(IF('차트 정리 표'!$L$2 = 표메인[[#This Row],[연령대]], 1, 0),IF(COUNT(표장르정리[[#This Row],[Rhythm]]),1,0)),1,0)</f>
        <v>0</v>
      </c>
      <c r="H190" s="3">
        <f>IF(AND(IF('차트 정리 표'!$L$2 = 표메인[[#This Row],[연령대]], 1, 0),IF(COUNT(표장르정리[[#This Row],[Racing]]),1,0)),1,0)</f>
        <v>0</v>
      </c>
      <c r="I190" s="3">
        <f>IF(AND(IF('차트 정리 표'!$L$2 = 표메인[[#This Row],[연령대]], 1, 0),IF(COUNT(표장르정리[[#This Row],[Sport]]),1,0)),1,0)</f>
        <v>0</v>
      </c>
      <c r="J190" s="3">
        <f>IF(AND(IF('차트 정리 표'!$L$2 = 표메인[[#This Row],[연령대]], 1, 0),IF(COUNT(표장르정리[[#This Row],[Stealth]]),1,0)),1,0)</f>
        <v>0</v>
      </c>
      <c r="K190" s="3">
        <f>IF(AND(IF('차트 정리 표'!$L$2 = 표메인[[#This Row],[연령대]], 1, 0),IF(COUNT(표장르정리[[#This Row],[Strategy]]),1,0)),1,0)</f>
        <v>0</v>
      </c>
      <c r="L190" s="3">
        <f>IF(AND(IF('차트 정리 표'!$L$2 = 표메인[[#This Row],[연령대]], 1, 0),IF(COUNT(표장르정리[[#This Row],[Puzzle]]),1,0)),1,0)</f>
        <v>0</v>
      </c>
      <c r="M190" s="3">
        <f>IF(AND(IF('차트 정리 표'!$L$2 = 표메인[[#This Row],[연령대]], 1, 0),IF(COUNT(표장르정리[[#This Row],[Board]]),1,0)),1,0)</f>
        <v>0</v>
      </c>
      <c r="N190" s="3">
        <f>IF(AND(IF('차트 정리 표'!$L$2 = 표메인[[#This Row],[연령대]], 1, 0),IF(COUNT(표장르정리[[#This Row],[Arcade]]),1,0)),1,0)</f>
        <v>0</v>
      </c>
      <c r="O190" s="3">
        <f>IF(AND(IF('차트 정리 표'!$L$2 = 표메인[[#This Row],[연령대]], 1, 0),IF(COUNT(표장르정리[[#This Row],[Simulation]]),1,0)),1,0)</f>
        <v>0</v>
      </c>
      <c r="P190" s="34">
        <f>IF(AND(IF('차트 정리 표'!$L$19 = 표메인[[#This Row],[연령대]], 1, 0),IF('차트 정리 표'!$J$20=표메인[[#This Row],[타격감
시각적 효과]],1,0)),1,0)</f>
        <v>0</v>
      </c>
      <c r="Q190" s="34">
        <f>IF(AND(IF('차트 정리 표'!$L$19 = 표메인[[#This Row],[연령대]], 1, 0),IF('차트 정리 표'!$J$21=표메인[[#This Row],[타격감
시각적 효과]],1,0)),1,0)</f>
        <v>0</v>
      </c>
      <c r="R190" s="34">
        <f>IF(AND(IF('차트 정리 표'!$L$19 = 표메인[[#This Row],[연령대]], 1, 0),IF('차트 정리 표'!$J$22=표메인[[#This Row],[타격감
시각적 효과]],1,0)),1,0)</f>
        <v>0</v>
      </c>
      <c r="S190" s="34">
        <f>IF(AND(IF('차트 정리 표'!$L$19 = 표메인[[#This Row],[연령대]], 1, 0),IF('차트 정리 표'!$J$23=표메인[[#This Row],[타격감
시각적 효과]],1,0)),1,0)</f>
        <v>0</v>
      </c>
      <c r="T190" s="34">
        <f>IF(AND(IF('차트 정리 표'!$L$25 = 표메인[[#This Row],[연령대]], 1, 0),IF('차트 정리 표'!$J$26=표메인[게임몰입도
청각적 효과],1,0)),1,0)</f>
        <v>0</v>
      </c>
      <c r="U190" s="34">
        <f>IF(AND(IF('차트 정리 표'!$L$25 = 표메인[[#This Row],[연령대]], 1, 0),IF('차트 정리 표'!$J$27=표메인[게임몰입도
청각적 효과],1,0)),1,0)</f>
        <v>0</v>
      </c>
      <c r="V190" s="34">
        <f>IF(AND(IF('차트 정리 표'!$L$25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표'!$L$2 = 표메인[[#This Row],[연령대]], 1, 0),IF(COUNT(표장르정리[[#This Row],[RPG]]),1,0)), 1, 0)</f>
        <v>0</v>
      </c>
      <c r="B191" s="3">
        <f>IF(AND(IF('차트 정리 표'!$L$2 = 표메인[[#This Row],[연령대]], 1, 0),IF(COUNT(표장르정리[[#This Row],[AOS]]),1,0)),1,0)</f>
        <v>0</v>
      </c>
      <c r="C191" s="3">
        <f>IF(AND(IF('차트 정리 표'!$L$2 = 표메인[[#This Row],[연령대]], 1, 0),IF(COUNT(표장르정리[[#This Row],[FPS]]),1,0)),1,0)</f>
        <v>0</v>
      </c>
      <c r="D191" s="3">
        <f>IF(AND(IF('차트 정리 표'!$L$2 = 표메인[[#This Row],[연령대]], 1, 0),IF(COUNT(표장르정리[[#This Row],[CCG]]),1,0)),1,0)</f>
        <v>0</v>
      </c>
      <c r="E191" s="3">
        <f>IF(AND(IF('차트 정리 표'!$L$2 = 표메인[[#This Row],[연령대]], 1, 0),IF(COUNT(표장르정리[[#This Row],[Roguelike]]),1,0)),1,0)</f>
        <v>0</v>
      </c>
      <c r="F191" s="3">
        <f>IF(AND(IF('차트 정리 표'!$L$2 = 표메인[[#This Row],[연령대]], 1, 0),IF(COUNT(표장르정리[[#This Row],[Soulslike]]),1,0)),1,0)</f>
        <v>0</v>
      </c>
      <c r="G191" s="3">
        <f>IF(AND(IF('차트 정리 표'!$L$2 = 표메인[[#This Row],[연령대]], 1, 0),IF(COUNT(표장르정리[[#This Row],[Rhythm]]),1,0)),1,0)</f>
        <v>0</v>
      </c>
      <c r="H191" s="3">
        <f>IF(AND(IF('차트 정리 표'!$L$2 = 표메인[[#This Row],[연령대]], 1, 0),IF(COUNT(표장르정리[[#This Row],[Racing]]),1,0)),1,0)</f>
        <v>0</v>
      </c>
      <c r="I191" s="3">
        <f>IF(AND(IF('차트 정리 표'!$L$2 = 표메인[[#This Row],[연령대]], 1, 0),IF(COUNT(표장르정리[[#This Row],[Sport]]),1,0)),1,0)</f>
        <v>0</v>
      </c>
      <c r="J191" s="3">
        <f>IF(AND(IF('차트 정리 표'!$L$2 = 표메인[[#This Row],[연령대]], 1, 0),IF(COUNT(표장르정리[[#This Row],[Stealth]]),1,0)),1,0)</f>
        <v>0</v>
      </c>
      <c r="K191" s="3">
        <f>IF(AND(IF('차트 정리 표'!$L$2 = 표메인[[#This Row],[연령대]], 1, 0),IF(COUNT(표장르정리[[#This Row],[Strategy]]),1,0)),1,0)</f>
        <v>0</v>
      </c>
      <c r="L191" s="3">
        <f>IF(AND(IF('차트 정리 표'!$L$2 = 표메인[[#This Row],[연령대]], 1, 0),IF(COUNT(표장르정리[[#This Row],[Puzzle]]),1,0)),1,0)</f>
        <v>0</v>
      </c>
      <c r="M191" s="3">
        <f>IF(AND(IF('차트 정리 표'!$L$2 = 표메인[[#This Row],[연령대]], 1, 0),IF(COUNT(표장르정리[[#This Row],[Board]]),1,0)),1,0)</f>
        <v>0</v>
      </c>
      <c r="N191" s="3">
        <f>IF(AND(IF('차트 정리 표'!$L$2 = 표메인[[#This Row],[연령대]], 1, 0),IF(COUNT(표장르정리[[#This Row],[Arcade]]),1,0)),1,0)</f>
        <v>0</v>
      </c>
      <c r="O191" s="3">
        <f>IF(AND(IF('차트 정리 표'!$L$2 = 표메인[[#This Row],[연령대]], 1, 0),IF(COUNT(표장르정리[[#This Row],[Simulation]]),1,0)),1,0)</f>
        <v>0</v>
      </c>
      <c r="P191" s="34">
        <f>IF(AND(IF('차트 정리 표'!$L$19 = 표메인[[#This Row],[연령대]], 1, 0),IF('차트 정리 표'!$J$20=표메인[[#This Row],[타격감
시각적 효과]],1,0)),1,0)</f>
        <v>0</v>
      </c>
      <c r="Q191" s="34">
        <f>IF(AND(IF('차트 정리 표'!$L$19 = 표메인[[#This Row],[연령대]], 1, 0),IF('차트 정리 표'!$J$21=표메인[[#This Row],[타격감
시각적 효과]],1,0)),1,0)</f>
        <v>0</v>
      </c>
      <c r="R191" s="34">
        <f>IF(AND(IF('차트 정리 표'!$L$19 = 표메인[[#This Row],[연령대]], 1, 0),IF('차트 정리 표'!$J$22=표메인[[#This Row],[타격감
시각적 효과]],1,0)),1,0)</f>
        <v>0</v>
      </c>
      <c r="S191" s="34">
        <f>IF(AND(IF('차트 정리 표'!$L$19 = 표메인[[#This Row],[연령대]], 1, 0),IF('차트 정리 표'!$J$23=표메인[[#This Row],[타격감
시각적 효과]],1,0)),1,0)</f>
        <v>0</v>
      </c>
      <c r="T191" s="34">
        <f>IF(AND(IF('차트 정리 표'!$L$25 = 표메인[[#This Row],[연령대]], 1, 0),IF('차트 정리 표'!$J$26=표메인[게임몰입도
청각적 효과],1,0)),1,0)</f>
        <v>0</v>
      </c>
      <c r="U191" s="34">
        <f>IF(AND(IF('차트 정리 표'!$L$25 = 표메인[[#This Row],[연령대]], 1, 0),IF('차트 정리 표'!$J$27=표메인[게임몰입도
청각적 효과],1,0)),1,0)</f>
        <v>0</v>
      </c>
      <c r="V191" s="34">
        <f>IF(AND(IF('차트 정리 표'!$L$25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표'!$L$2 = 표메인[[#This Row],[연령대]], 1, 0),IF(COUNT(표장르정리[[#This Row],[RPG]]),1,0)), 1, 0)</f>
        <v>0</v>
      </c>
      <c r="B192" s="3">
        <f>IF(AND(IF('차트 정리 표'!$L$2 = 표메인[[#This Row],[연령대]], 1, 0),IF(COUNT(표장르정리[[#This Row],[AOS]]),1,0)),1,0)</f>
        <v>0</v>
      </c>
      <c r="C192" s="3">
        <f>IF(AND(IF('차트 정리 표'!$L$2 = 표메인[[#This Row],[연령대]], 1, 0),IF(COUNT(표장르정리[[#This Row],[FPS]]),1,0)),1,0)</f>
        <v>0</v>
      </c>
      <c r="D192" s="3">
        <f>IF(AND(IF('차트 정리 표'!$L$2 = 표메인[[#This Row],[연령대]], 1, 0),IF(COUNT(표장르정리[[#This Row],[CCG]]),1,0)),1,0)</f>
        <v>0</v>
      </c>
      <c r="E192" s="3">
        <f>IF(AND(IF('차트 정리 표'!$L$2 = 표메인[[#This Row],[연령대]], 1, 0),IF(COUNT(표장르정리[[#This Row],[Roguelike]]),1,0)),1,0)</f>
        <v>0</v>
      </c>
      <c r="F192" s="3">
        <f>IF(AND(IF('차트 정리 표'!$L$2 = 표메인[[#This Row],[연령대]], 1, 0),IF(COUNT(표장르정리[[#This Row],[Soulslike]]),1,0)),1,0)</f>
        <v>0</v>
      </c>
      <c r="G192" s="3">
        <f>IF(AND(IF('차트 정리 표'!$L$2 = 표메인[[#This Row],[연령대]], 1, 0),IF(COUNT(표장르정리[[#This Row],[Rhythm]]),1,0)),1,0)</f>
        <v>0</v>
      </c>
      <c r="H192" s="3">
        <f>IF(AND(IF('차트 정리 표'!$L$2 = 표메인[[#This Row],[연령대]], 1, 0),IF(COUNT(표장르정리[[#This Row],[Racing]]),1,0)),1,0)</f>
        <v>0</v>
      </c>
      <c r="I192" s="3">
        <f>IF(AND(IF('차트 정리 표'!$L$2 = 표메인[[#This Row],[연령대]], 1, 0),IF(COUNT(표장르정리[[#This Row],[Sport]]),1,0)),1,0)</f>
        <v>0</v>
      </c>
      <c r="J192" s="3">
        <f>IF(AND(IF('차트 정리 표'!$L$2 = 표메인[[#This Row],[연령대]], 1, 0),IF(COUNT(표장르정리[[#This Row],[Stealth]]),1,0)),1,0)</f>
        <v>0</v>
      </c>
      <c r="K192" s="3">
        <f>IF(AND(IF('차트 정리 표'!$L$2 = 표메인[[#This Row],[연령대]], 1, 0),IF(COUNT(표장르정리[[#This Row],[Strategy]]),1,0)),1,0)</f>
        <v>0</v>
      </c>
      <c r="L192" s="3">
        <f>IF(AND(IF('차트 정리 표'!$L$2 = 표메인[[#This Row],[연령대]], 1, 0),IF(COUNT(표장르정리[[#This Row],[Puzzle]]),1,0)),1,0)</f>
        <v>0</v>
      </c>
      <c r="M192" s="3">
        <f>IF(AND(IF('차트 정리 표'!$L$2 = 표메인[[#This Row],[연령대]], 1, 0),IF(COUNT(표장르정리[[#This Row],[Board]]),1,0)),1,0)</f>
        <v>0</v>
      </c>
      <c r="N192" s="3">
        <f>IF(AND(IF('차트 정리 표'!$L$2 = 표메인[[#This Row],[연령대]], 1, 0),IF(COUNT(표장르정리[[#This Row],[Arcade]]),1,0)),1,0)</f>
        <v>0</v>
      </c>
      <c r="O192" s="3">
        <f>IF(AND(IF('차트 정리 표'!$L$2 = 표메인[[#This Row],[연령대]], 1, 0),IF(COUNT(표장르정리[[#This Row],[Simulation]]),1,0)),1,0)</f>
        <v>0</v>
      </c>
      <c r="P192" s="34">
        <f>IF(AND(IF('차트 정리 표'!$L$19 = 표메인[[#This Row],[연령대]], 1, 0),IF('차트 정리 표'!$J$20=표메인[[#This Row],[타격감
시각적 효과]],1,0)),1,0)</f>
        <v>0</v>
      </c>
      <c r="Q192" s="34">
        <f>IF(AND(IF('차트 정리 표'!$L$19 = 표메인[[#This Row],[연령대]], 1, 0),IF('차트 정리 표'!$J$21=표메인[[#This Row],[타격감
시각적 효과]],1,0)),1,0)</f>
        <v>0</v>
      </c>
      <c r="R192" s="34">
        <f>IF(AND(IF('차트 정리 표'!$L$19 = 표메인[[#This Row],[연령대]], 1, 0),IF('차트 정리 표'!$J$22=표메인[[#This Row],[타격감
시각적 효과]],1,0)),1,0)</f>
        <v>0</v>
      </c>
      <c r="S192" s="34">
        <f>IF(AND(IF('차트 정리 표'!$L$19 = 표메인[[#This Row],[연령대]], 1, 0),IF('차트 정리 표'!$J$23=표메인[[#This Row],[타격감
시각적 효과]],1,0)),1,0)</f>
        <v>0</v>
      </c>
      <c r="T192" s="34">
        <f>IF(AND(IF('차트 정리 표'!$L$25 = 표메인[[#This Row],[연령대]], 1, 0),IF('차트 정리 표'!$J$26=표메인[게임몰입도
청각적 효과],1,0)),1,0)</f>
        <v>0</v>
      </c>
      <c r="U192" s="34">
        <f>IF(AND(IF('차트 정리 표'!$L$25 = 표메인[[#This Row],[연령대]], 1, 0),IF('차트 정리 표'!$J$27=표메인[게임몰입도
청각적 효과],1,0)),1,0)</f>
        <v>0</v>
      </c>
      <c r="V192" s="34">
        <f>IF(AND(IF('차트 정리 표'!$L$25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표'!$L$2 = 표메인[[#This Row],[연령대]], 1, 0),IF(COUNT(표장르정리[[#This Row],[RPG]]),1,0)), 1, 0)</f>
        <v>0</v>
      </c>
      <c r="B193" s="3">
        <f>IF(AND(IF('차트 정리 표'!$L$2 = 표메인[[#This Row],[연령대]], 1, 0),IF(COUNT(표장르정리[[#This Row],[AOS]]),1,0)),1,0)</f>
        <v>0</v>
      </c>
      <c r="C193" s="3">
        <f>IF(AND(IF('차트 정리 표'!$L$2 = 표메인[[#This Row],[연령대]], 1, 0),IF(COUNT(표장르정리[[#This Row],[FPS]]),1,0)),1,0)</f>
        <v>0</v>
      </c>
      <c r="D193" s="3">
        <f>IF(AND(IF('차트 정리 표'!$L$2 = 표메인[[#This Row],[연령대]], 1, 0),IF(COUNT(표장르정리[[#This Row],[CCG]]),1,0)),1,0)</f>
        <v>0</v>
      </c>
      <c r="E193" s="3">
        <f>IF(AND(IF('차트 정리 표'!$L$2 = 표메인[[#This Row],[연령대]], 1, 0),IF(COUNT(표장르정리[[#This Row],[Roguelike]]),1,0)),1,0)</f>
        <v>0</v>
      </c>
      <c r="F193" s="3">
        <f>IF(AND(IF('차트 정리 표'!$L$2 = 표메인[[#This Row],[연령대]], 1, 0),IF(COUNT(표장르정리[[#This Row],[Soulslike]]),1,0)),1,0)</f>
        <v>0</v>
      </c>
      <c r="G193" s="3">
        <f>IF(AND(IF('차트 정리 표'!$L$2 = 표메인[[#This Row],[연령대]], 1, 0),IF(COUNT(표장르정리[[#This Row],[Rhythm]]),1,0)),1,0)</f>
        <v>0</v>
      </c>
      <c r="H193" s="3">
        <f>IF(AND(IF('차트 정리 표'!$L$2 = 표메인[[#This Row],[연령대]], 1, 0),IF(COUNT(표장르정리[[#This Row],[Racing]]),1,0)),1,0)</f>
        <v>0</v>
      </c>
      <c r="I193" s="3">
        <f>IF(AND(IF('차트 정리 표'!$L$2 = 표메인[[#This Row],[연령대]], 1, 0),IF(COUNT(표장르정리[[#This Row],[Sport]]),1,0)),1,0)</f>
        <v>0</v>
      </c>
      <c r="J193" s="3">
        <f>IF(AND(IF('차트 정리 표'!$L$2 = 표메인[[#This Row],[연령대]], 1, 0),IF(COUNT(표장르정리[[#This Row],[Stealth]]),1,0)),1,0)</f>
        <v>0</v>
      </c>
      <c r="K193" s="3">
        <f>IF(AND(IF('차트 정리 표'!$L$2 = 표메인[[#This Row],[연령대]], 1, 0),IF(COUNT(표장르정리[[#This Row],[Strategy]]),1,0)),1,0)</f>
        <v>0</v>
      </c>
      <c r="L193" s="3">
        <f>IF(AND(IF('차트 정리 표'!$L$2 = 표메인[[#This Row],[연령대]], 1, 0),IF(COUNT(표장르정리[[#This Row],[Puzzle]]),1,0)),1,0)</f>
        <v>0</v>
      </c>
      <c r="M193" s="3">
        <f>IF(AND(IF('차트 정리 표'!$L$2 = 표메인[[#This Row],[연령대]], 1, 0),IF(COUNT(표장르정리[[#This Row],[Board]]),1,0)),1,0)</f>
        <v>0</v>
      </c>
      <c r="N193" s="3">
        <f>IF(AND(IF('차트 정리 표'!$L$2 = 표메인[[#This Row],[연령대]], 1, 0),IF(COUNT(표장르정리[[#This Row],[Arcade]]),1,0)),1,0)</f>
        <v>0</v>
      </c>
      <c r="O193" s="3">
        <f>IF(AND(IF('차트 정리 표'!$L$2 = 표메인[[#This Row],[연령대]], 1, 0),IF(COUNT(표장르정리[[#This Row],[Simulation]]),1,0)),1,0)</f>
        <v>0</v>
      </c>
      <c r="P193" s="34">
        <f>IF(AND(IF('차트 정리 표'!$L$19 = 표메인[[#This Row],[연령대]], 1, 0),IF('차트 정리 표'!$J$20=표메인[[#This Row],[타격감
시각적 효과]],1,0)),1,0)</f>
        <v>0</v>
      </c>
      <c r="Q193" s="34">
        <f>IF(AND(IF('차트 정리 표'!$L$19 = 표메인[[#This Row],[연령대]], 1, 0),IF('차트 정리 표'!$J$21=표메인[[#This Row],[타격감
시각적 효과]],1,0)),1,0)</f>
        <v>0</v>
      </c>
      <c r="R193" s="34">
        <f>IF(AND(IF('차트 정리 표'!$L$19 = 표메인[[#This Row],[연령대]], 1, 0),IF('차트 정리 표'!$J$22=표메인[[#This Row],[타격감
시각적 효과]],1,0)),1,0)</f>
        <v>0</v>
      </c>
      <c r="S193" s="34">
        <f>IF(AND(IF('차트 정리 표'!$L$19 = 표메인[[#This Row],[연령대]], 1, 0),IF('차트 정리 표'!$J$23=표메인[[#This Row],[타격감
시각적 효과]],1,0)),1,0)</f>
        <v>0</v>
      </c>
      <c r="T193" s="34">
        <f>IF(AND(IF('차트 정리 표'!$L$25 = 표메인[[#This Row],[연령대]], 1, 0),IF('차트 정리 표'!$J$26=표메인[게임몰입도
청각적 효과],1,0)),1,0)</f>
        <v>0</v>
      </c>
      <c r="U193" s="34">
        <f>IF(AND(IF('차트 정리 표'!$L$25 = 표메인[[#This Row],[연령대]], 1, 0),IF('차트 정리 표'!$J$27=표메인[게임몰입도
청각적 효과],1,0)),1,0)</f>
        <v>0</v>
      </c>
      <c r="V193" s="34">
        <f>IF(AND(IF('차트 정리 표'!$L$25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표'!$L$2 = 표메인[[#This Row],[연령대]], 1, 0),IF(COUNT(표장르정리[[#This Row],[RPG]]),1,0)), 1, 0)</f>
        <v>0</v>
      </c>
      <c r="B194" s="3">
        <f>IF(AND(IF('차트 정리 표'!$L$2 = 표메인[[#This Row],[연령대]], 1, 0),IF(COUNT(표장르정리[[#This Row],[AOS]]),1,0)),1,0)</f>
        <v>0</v>
      </c>
      <c r="C194" s="3">
        <f>IF(AND(IF('차트 정리 표'!$L$2 = 표메인[[#This Row],[연령대]], 1, 0),IF(COUNT(표장르정리[[#This Row],[FPS]]),1,0)),1,0)</f>
        <v>0</v>
      </c>
      <c r="D194" s="3">
        <f>IF(AND(IF('차트 정리 표'!$L$2 = 표메인[[#This Row],[연령대]], 1, 0),IF(COUNT(표장르정리[[#This Row],[CCG]]),1,0)),1,0)</f>
        <v>0</v>
      </c>
      <c r="E194" s="3">
        <f>IF(AND(IF('차트 정리 표'!$L$2 = 표메인[[#This Row],[연령대]], 1, 0),IF(COUNT(표장르정리[[#This Row],[Roguelike]]),1,0)),1,0)</f>
        <v>0</v>
      </c>
      <c r="F194" s="3">
        <f>IF(AND(IF('차트 정리 표'!$L$2 = 표메인[[#This Row],[연령대]], 1, 0),IF(COUNT(표장르정리[[#This Row],[Soulslike]]),1,0)),1,0)</f>
        <v>0</v>
      </c>
      <c r="G194" s="3">
        <f>IF(AND(IF('차트 정리 표'!$L$2 = 표메인[[#This Row],[연령대]], 1, 0),IF(COUNT(표장르정리[[#This Row],[Rhythm]]),1,0)),1,0)</f>
        <v>0</v>
      </c>
      <c r="H194" s="3">
        <f>IF(AND(IF('차트 정리 표'!$L$2 = 표메인[[#This Row],[연령대]], 1, 0),IF(COUNT(표장르정리[[#This Row],[Racing]]),1,0)),1,0)</f>
        <v>0</v>
      </c>
      <c r="I194" s="3">
        <f>IF(AND(IF('차트 정리 표'!$L$2 = 표메인[[#This Row],[연령대]], 1, 0),IF(COUNT(표장르정리[[#This Row],[Sport]]),1,0)),1,0)</f>
        <v>0</v>
      </c>
      <c r="J194" s="3">
        <f>IF(AND(IF('차트 정리 표'!$L$2 = 표메인[[#This Row],[연령대]], 1, 0),IF(COUNT(표장르정리[[#This Row],[Stealth]]),1,0)),1,0)</f>
        <v>0</v>
      </c>
      <c r="K194" s="3">
        <f>IF(AND(IF('차트 정리 표'!$L$2 = 표메인[[#This Row],[연령대]], 1, 0),IF(COUNT(표장르정리[[#This Row],[Strategy]]),1,0)),1,0)</f>
        <v>0</v>
      </c>
      <c r="L194" s="3">
        <f>IF(AND(IF('차트 정리 표'!$L$2 = 표메인[[#This Row],[연령대]], 1, 0),IF(COUNT(표장르정리[[#This Row],[Puzzle]]),1,0)),1,0)</f>
        <v>0</v>
      </c>
      <c r="M194" s="3">
        <f>IF(AND(IF('차트 정리 표'!$L$2 = 표메인[[#This Row],[연령대]], 1, 0),IF(COUNT(표장르정리[[#This Row],[Board]]),1,0)),1,0)</f>
        <v>0</v>
      </c>
      <c r="N194" s="3">
        <f>IF(AND(IF('차트 정리 표'!$L$2 = 표메인[[#This Row],[연령대]], 1, 0),IF(COUNT(표장르정리[[#This Row],[Arcade]]),1,0)),1,0)</f>
        <v>0</v>
      </c>
      <c r="O194" s="3">
        <f>IF(AND(IF('차트 정리 표'!$L$2 = 표메인[[#This Row],[연령대]], 1, 0),IF(COUNT(표장르정리[[#This Row],[Simulation]]),1,0)),1,0)</f>
        <v>0</v>
      </c>
      <c r="P194" s="34">
        <f>IF(AND(IF('차트 정리 표'!$L$19 = 표메인[[#This Row],[연령대]], 1, 0),IF('차트 정리 표'!$J$20=표메인[[#This Row],[타격감
시각적 효과]],1,0)),1,0)</f>
        <v>0</v>
      </c>
      <c r="Q194" s="34">
        <f>IF(AND(IF('차트 정리 표'!$L$19 = 표메인[[#This Row],[연령대]], 1, 0),IF('차트 정리 표'!$J$21=표메인[[#This Row],[타격감
시각적 효과]],1,0)),1,0)</f>
        <v>0</v>
      </c>
      <c r="R194" s="34">
        <f>IF(AND(IF('차트 정리 표'!$L$19 = 표메인[[#This Row],[연령대]], 1, 0),IF('차트 정리 표'!$J$22=표메인[[#This Row],[타격감
시각적 효과]],1,0)),1,0)</f>
        <v>0</v>
      </c>
      <c r="S194" s="34">
        <f>IF(AND(IF('차트 정리 표'!$L$19 = 표메인[[#This Row],[연령대]], 1, 0),IF('차트 정리 표'!$J$23=표메인[[#This Row],[타격감
시각적 효과]],1,0)),1,0)</f>
        <v>0</v>
      </c>
      <c r="T194" s="34">
        <f>IF(AND(IF('차트 정리 표'!$L$25 = 표메인[[#This Row],[연령대]], 1, 0),IF('차트 정리 표'!$J$26=표메인[게임몰입도
청각적 효과],1,0)),1,0)</f>
        <v>0</v>
      </c>
      <c r="U194" s="34">
        <f>IF(AND(IF('차트 정리 표'!$L$25 = 표메인[[#This Row],[연령대]], 1, 0),IF('차트 정리 표'!$J$27=표메인[게임몰입도
청각적 효과],1,0)),1,0)</f>
        <v>0</v>
      </c>
      <c r="V194" s="34">
        <f>IF(AND(IF('차트 정리 표'!$L$25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표'!$L$2 = 표메인[[#This Row],[연령대]], 1, 0),IF(COUNT(표장르정리[[#This Row],[RPG]]),1,0)), 1, 0)</f>
        <v>0</v>
      </c>
      <c r="B195" s="3">
        <f>IF(AND(IF('차트 정리 표'!$L$2 = 표메인[[#This Row],[연령대]], 1, 0),IF(COUNT(표장르정리[[#This Row],[AOS]]),1,0)),1,0)</f>
        <v>0</v>
      </c>
      <c r="C195" s="3">
        <f>IF(AND(IF('차트 정리 표'!$L$2 = 표메인[[#This Row],[연령대]], 1, 0),IF(COUNT(표장르정리[[#This Row],[FPS]]),1,0)),1,0)</f>
        <v>0</v>
      </c>
      <c r="D195" s="3">
        <f>IF(AND(IF('차트 정리 표'!$L$2 = 표메인[[#This Row],[연령대]], 1, 0),IF(COUNT(표장르정리[[#This Row],[CCG]]),1,0)),1,0)</f>
        <v>0</v>
      </c>
      <c r="E195" s="3">
        <f>IF(AND(IF('차트 정리 표'!$L$2 = 표메인[[#This Row],[연령대]], 1, 0),IF(COUNT(표장르정리[[#This Row],[Roguelike]]),1,0)),1,0)</f>
        <v>0</v>
      </c>
      <c r="F195" s="3">
        <f>IF(AND(IF('차트 정리 표'!$L$2 = 표메인[[#This Row],[연령대]], 1, 0),IF(COUNT(표장르정리[[#This Row],[Soulslike]]),1,0)),1,0)</f>
        <v>0</v>
      </c>
      <c r="G195" s="3">
        <f>IF(AND(IF('차트 정리 표'!$L$2 = 표메인[[#This Row],[연령대]], 1, 0),IF(COUNT(표장르정리[[#This Row],[Rhythm]]),1,0)),1,0)</f>
        <v>0</v>
      </c>
      <c r="H195" s="3">
        <f>IF(AND(IF('차트 정리 표'!$L$2 = 표메인[[#This Row],[연령대]], 1, 0),IF(COUNT(표장르정리[[#This Row],[Racing]]),1,0)),1,0)</f>
        <v>0</v>
      </c>
      <c r="I195" s="3">
        <f>IF(AND(IF('차트 정리 표'!$L$2 = 표메인[[#This Row],[연령대]], 1, 0),IF(COUNT(표장르정리[[#This Row],[Sport]]),1,0)),1,0)</f>
        <v>0</v>
      </c>
      <c r="J195" s="3">
        <f>IF(AND(IF('차트 정리 표'!$L$2 = 표메인[[#This Row],[연령대]], 1, 0),IF(COUNT(표장르정리[[#This Row],[Stealth]]),1,0)),1,0)</f>
        <v>0</v>
      </c>
      <c r="K195" s="3">
        <f>IF(AND(IF('차트 정리 표'!$L$2 = 표메인[[#This Row],[연령대]], 1, 0),IF(COUNT(표장르정리[[#This Row],[Strategy]]),1,0)),1,0)</f>
        <v>0</v>
      </c>
      <c r="L195" s="3">
        <f>IF(AND(IF('차트 정리 표'!$L$2 = 표메인[[#This Row],[연령대]], 1, 0),IF(COUNT(표장르정리[[#This Row],[Puzzle]]),1,0)),1,0)</f>
        <v>0</v>
      </c>
      <c r="M195" s="3">
        <f>IF(AND(IF('차트 정리 표'!$L$2 = 표메인[[#This Row],[연령대]], 1, 0),IF(COUNT(표장르정리[[#This Row],[Board]]),1,0)),1,0)</f>
        <v>0</v>
      </c>
      <c r="N195" s="3">
        <f>IF(AND(IF('차트 정리 표'!$L$2 = 표메인[[#This Row],[연령대]], 1, 0),IF(COUNT(표장르정리[[#This Row],[Arcade]]),1,0)),1,0)</f>
        <v>0</v>
      </c>
      <c r="O195" s="3">
        <f>IF(AND(IF('차트 정리 표'!$L$2 = 표메인[[#This Row],[연령대]], 1, 0),IF(COUNT(표장르정리[[#This Row],[Simulation]]),1,0)),1,0)</f>
        <v>0</v>
      </c>
      <c r="P195" s="34">
        <f>IF(AND(IF('차트 정리 표'!$L$19 = 표메인[[#This Row],[연령대]], 1, 0),IF('차트 정리 표'!$J$20=표메인[[#This Row],[타격감
시각적 효과]],1,0)),1,0)</f>
        <v>0</v>
      </c>
      <c r="Q195" s="34">
        <f>IF(AND(IF('차트 정리 표'!$L$19 = 표메인[[#This Row],[연령대]], 1, 0),IF('차트 정리 표'!$J$21=표메인[[#This Row],[타격감
시각적 효과]],1,0)),1,0)</f>
        <v>0</v>
      </c>
      <c r="R195" s="34">
        <f>IF(AND(IF('차트 정리 표'!$L$19 = 표메인[[#This Row],[연령대]], 1, 0),IF('차트 정리 표'!$J$22=표메인[[#This Row],[타격감
시각적 효과]],1,0)),1,0)</f>
        <v>0</v>
      </c>
      <c r="S195" s="34">
        <f>IF(AND(IF('차트 정리 표'!$L$19 = 표메인[[#This Row],[연령대]], 1, 0),IF('차트 정리 표'!$J$23=표메인[[#This Row],[타격감
시각적 효과]],1,0)),1,0)</f>
        <v>0</v>
      </c>
      <c r="T195" s="34">
        <f>IF(AND(IF('차트 정리 표'!$L$25 = 표메인[[#This Row],[연령대]], 1, 0),IF('차트 정리 표'!$J$26=표메인[게임몰입도
청각적 효과],1,0)),1,0)</f>
        <v>0</v>
      </c>
      <c r="U195" s="34">
        <f>IF(AND(IF('차트 정리 표'!$L$25 = 표메인[[#This Row],[연령대]], 1, 0),IF('차트 정리 표'!$J$27=표메인[게임몰입도
청각적 효과],1,0)),1,0)</f>
        <v>0</v>
      </c>
      <c r="V195" s="34">
        <f>IF(AND(IF('차트 정리 표'!$L$25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표'!$L$2 = 표메인[[#This Row],[연령대]], 1, 0),IF(COUNT(표장르정리[[#This Row],[RPG]]),1,0)), 1, 0)</f>
        <v>0</v>
      </c>
      <c r="B196" s="3">
        <f>IF(AND(IF('차트 정리 표'!$L$2 = 표메인[[#This Row],[연령대]], 1, 0),IF(COUNT(표장르정리[[#This Row],[AOS]]),1,0)),1,0)</f>
        <v>0</v>
      </c>
      <c r="C196" s="3">
        <f>IF(AND(IF('차트 정리 표'!$L$2 = 표메인[[#This Row],[연령대]], 1, 0),IF(COUNT(표장르정리[[#This Row],[FPS]]),1,0)),1,0)</f>
        <v>0</v>
      </c>
      <c r="D196" s="3">
        <f>IF(AND(IF('차트 정리 표'!$L$2 = 표메인[[#This Row],[연령대]], 1, 0),IF(COUNT(표장르정리[[#This Row],[CCG]]),1,0)),1,0)</f>
        <v>0</v>
      </c>
      <c r="E196" s="3">
        <f>IF(AND(IF('차트 정리 표'!$L$2 = 표메인[[#This Row],[연령대]], 1, 0),IF(COUNT(표장르정리[[#This Row],[Roguelike]]),1,0)),1,0)</f>
        <v>0</v>
      </c>
      <c r="F196" s="3">
        <f>IF(AND(IF('차트 정리 표'!$L$2 = 표메인[[#This Row],[연령대]], 1, 0),IF(COUNT(표장르정리[[#This Row],[Soulslike]]),1,0)),1,0)</f>
        <v>0</v>
      </c>
      <c r="G196" s="3">
        <f>IF(AND(IF('차트 정리 표'!$L$2 = 표메인[[#This Row],[연령대]], 1, 0),IF(COUNT(표장르정리[[#This Row],[Rhythm]]),1,0)),1,0)</f>
        <v>0</v>
      </c>
      <c r="H196" s="3">
        <f>IF(AND(IF('차트 정리 표'!$L$2 = 표메인[[#This Row],[연령대]], 1, 0),IF(COUNT(표장르정리[[#This Row],[Racing]]),1,0)),1,0)</f>
        <v>0</v>
      </c>
      <c r="I196" s="3">
        <f>IF(AND(IF('차트 정리 표'!$L$2 = 표메인[[#This Row],[연령대]], 1, 0),IF(COUNT(표장르정리[[#This Row],[Sport]]),1,0)),1,0)</f>
        <v>0</v>
      </c>
      <c r="J196" s="3">
        <f>IF(AND(IF('차트 정리 표'!$L$2 = 표메인[[#This Row],[연령대]], 1, 0),IF(COUNT(표장르정리[[#This Row],[Stealth]]),1,0)),1,0)</f>
        <v>0</v>
      </c>
      <c r="K196" s="3">
        <f>IF(AND(IF('차트 정리 표'!$L$2 = 표메인[[#This Row],[연령대]], 1, 0),IF(COUNT(표장르정리[[#This Row],[Strategy]]),1,0)),1,0)</f>
        <v>0</v>
      </c>
      <c r="L196" s="3">
        <f>IF(AND(IF('차트 정리 표'!$L$2 = 표메인[[#This Row],[연령대]], 1, 0),IF(COUNT(표장르정리[[#This Row],[Puzzle]]),1,0)),1,0)</f>
        <v>0</v>
      </c>
      <c r="M196" s="3">
        <f>IF(AND(IF('차트 정리 표'!$L$2 = 표메인[[#This Row],[연령대]], 1, 0),IF(COUNT(표장르정리[[#This Row],[Board]]),1,0)),1,0)</f>
        <v>0</v>
      </c>
      <c r="N196" s="3">
        <f>IF(AND(IF('차트 정리 표'!$L$2 = 표메인[[#This Row],[연령대]], 1, 0),IF(COUNT(표장르정리[[#This Row],[Arcade]]),1,0)),1,0)</f>
        <v>0</v>
      </c>
      <c r="O196" s="3">
        <f>IF(AND(IF('차트 정리 표'!$L$2 = 표메인[[#This Row],[연령대]], 1, 0),IF(COUNT(표장르정리[[#This Row],[Simulation]]),1,0)),1,0)</f>
        <v>0</v>
      </c>
      <c r="P196" s="34">
        <f>IF(AND(IF('차트 정리 표'!$L$19 = 표메인[[#This Row],[연령대]], 1, 0),IF('차트 정리 표'!$J$20=표메인[[#This Row],[타격감
시각적 효과]],1,0)),1,0)</f>
        <v>0</v>
      </c>
      <c r="Q196" s="34">
        <f>IF(AND(IF('차트 정리 표'!$L$19 = 표메인[[#This Row],[연령대]], 1, 0),IF('차트 정리 표'!$J$21=표메인[[#This Row],[타격감
시각적 효과]],1,0)),1,0)</f>
        <v>0</v>
      </c>
      <c r="R196" s="34">
        <f>IF(AND(IF('차트 정리 표'!$L$19 = 표메인[[#This Row],[연령대]], 1, 0),IF('차트 정리 표'!$J$22=표메인[[#This Row],[타격감
시각적 효과]],1,0)),1,0)</f>
        <v>0</v>
      </c>
      <c r="S196" s="34">
        <f>IF(AND(IF('차트 정리 표'!$L$19 = 표메인[[#This Row],[연령대]], 1, 0),IF('차트 정리 표'!$J$23=표메인[[#This Row],[타격감
시각적 효과]],1,0)),1,0)</f>
        <v>0</v>
      </c>
      <c r="T196" s="34">
        <f>IF(AND(IF('차트 정리 표'!$L$25 = 표메인[[#This Row],[연령대]], 1, 0),IF('차트 정리 표'!$J$26=표메인[게임몰입도
청각적 효과],1,0)),1,0)</f>
        <v>0</v>
      </c>
      <c r="U196" s="34">
        <f>IF(AND(IF('차트 정리 표'!$L$25 = 표메인[[#This Row],[연령대]], 1, 0),IF('차트 정리 표'!$J$27=표메인[게임몰입도
청각적 효과],1,0)),1,0)</f>
        <v>0</v>
      </c>
      <c r="V196" s="34">
        <f>IF(AND(IF('차트 정리 표'!$L$25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표'!$L$2 = 표메인[[#This Row],[연령대]], 1, 0),IF(COUNT(표장르정리[[#This Row],[RPG]]),1,0)), 1, 0)</f>
        <v>0</v>
      </c>
      <c r="B197" s="3">
        <f>IF(AND(IF('차트 정리 표'!$L$2 = 표메인[[#This Row],[연령대]], 1, 0),IF(COUNT(표장르정리[[#This Row],[AOS]]),1,0)),1,0)</f>
        <v>0</v>
      </c>
      <c r="C197" s="3">
        <f>IF(AND(IF('차트 정리 표'!$L$2 = 표메인[[#This Row],[연령대]], 1, 0),IF(COUNT(표장르정리[[#This Row],[FPS]]),1,0)),1,0)</f>
        <v>0</v>
      </c>
      <c r="D197" s="3">
        <f>IF(AND(IF('차트 정리 표'!$L$2 = 표메인[[#This Row],[연령대]], 1, 0),IF(COUNT(표장르정리[[#This Row],[CCG]]),1,0)),1,0)</f>
        <v>0</v>
      </c>
      <c r="E197" s="3">
        <f>IF(AND(IF('차트 정리 표'!$L$2 = 표메인[[#This Row],[연령대]], 1, 0),IF(COUNT(표장르정리[[#This Row],[Roguelike]]),1,0)),1,0)</f>
        <v>0</v>
      </c>
      <c r="F197" s="3">
        <f>IF(AND(IF('차트 정리 표'!$L$2 = 표메인[[#This Row],[연령대]], 1, 0),IF(COUNT(표장르정리[[#This Row],[Soulslike]]),1,0)),1,0)</f>
        <v>0</v>
      </c>
      <c r="G197" s="3">
        <f>IF(AND(IF('차트 정리 표'!$L$2 = 표메인[[#This Row],[연령대]], 1, 0),IF(COUNT(표장르정리[[#This Row],[Rhythm]]),1,0)),1,0)</f>
        <v>0</v>
      </c>
      <c r="H197" s="3">
        <f>IF(AND(IF('차트 정리 표'!$L$2 = 표메인[[#This Row],[연령대]], 1, 0),IF(COUNT(표장르정리[[#This Row],[Racing]]),1,0)),1,0)</f>
        <v>0</v>
      </c>
      <c r="I197" s="3">
        <f>IF(AND(IF('차트 정리 표'!$L$2 = 표메인[[#This Row],[연령대]], 1, 0),IF(COUNT(표장르정리[[#This Row],[Sport]]),1,0)),1,0)</f>
        <v>0</v>
      </c>
      <c r="J197" s="3">
        <f>IF(AND(IF('차트 정리 표'!$L$2 = 표메인[[#This Row],[연령대]], 1, 0),IF(COUNT(표장르정리[[#This Row],[Stealth]]),1,0)),1,0)</f>
        <v>0</v>
      </c>
      <c r="K197" s="3">
        <f>IF(AND(IF('차트 정리 표'!$L$2 = 표메인[[#This Row],[연령대]], 1, 0),IF(COUNT(표장르정리[[#This Row],[Strategy]]),1,0)),1,0)</f>
        <v>0</v>
      </c>
      <c r="L197" s="3">
        <f>IF(AND(IF('차트 정리 표'!$L$2 = 표메인[[#This Row],[연령대]], 1, 0),IF(COUNT(표장르정리[[#This Row],[Puzzle]]),1,0)),1,0)</f>
        <v>0</v>
      </c>
      <c r="M197" s="3">
        <f>IF(AND(IF('차트 정리 표'!$L$2 = 표메인[[#This Row],[연령대]], 1, 0),IF(COUNT(표장르정리[[#This Row],[Board]]),1,0)),1,0)</f>
        <v>0</v>
      </c>
      <c r="N197" s="3">
        <f>IF(AND(IF('차트 정리 표'!$L$2 = 표메인[[#This Row],[연령대]], 1, 0),IF(COUNT(표장르정리[[#This Row],[Arcade]]),1,0)),1,0)</f>
        <v>0</v>
      </c>
      <c r="O197" s="3">
        <f>IF(AND(IF('차트 정리 표'!$L$2 = 표메인[[#This Row],[연령대]], 1, 0),IF(COUNT(표장르정리[[#This Row],[Simulation]]),1,0)),1,0)</f>
        <v>0</v>
      </c>
      <c r="P197" s="34">
        <f>IF(AND(IF('차트 정리 표'!$L$19 = 표메인[[#This Row],[연령대]], 1, 0),IF('차트 정리 표'!$J$20=표메인[[#This Row],[타격감
시각적 효과]],1,0)),1,0)</f>
        <v>0</v>
      </c>
      <c r="Q197" s="34">
        <f>IF(AND(IF('차트 정리 표'!$L$19 = 표메인[[#This Row],[연령대]], 1, 0),IF('차트 정리 표'!$J$21=표메인[[#This Row],[타격감
시각적 효과]],1,0)),1,0)</f>
        <v>0</v>
      </c>
      <c r="R197" s="34">
        <f>IF(AND(IF('차트 정리 표'!$L$19 = 표메인[[#This Row],[연령대]], 1, 0),IF('차트 정리 표'!$J$22=표메인[[#This Row],[타격감
시각적 효과]],1,0)),1,0)</f>
        <v>0</v>
      </c>
      <c r="S197" s="34">
        <f>IF(AND(IF('차트 정리 표'!$L$19 = 표메인[[#This Row],[연령대]], 1, 0),IF('차트 정리 표'!$J$23=표메인[[#This Row],[타격감
시각적 효과]],1,0)),1,0)</f>
        <v>0</v>
      </c>
      <c r="T197" s="34">
        <f>IF(AND(IF('차트 정리 표'!$L$25 = 표메인[[#This Row],[연령대]], 1, 0),IF('차트 정리 표'!$J$26=표메인[게임몰입도
청각적 효과],1,0)),1,0)</f>
        <v>0</v>
      </c>
      <c r="U197" s="34">
        <f>IF(AND(IF('차트 정리 표'!$L$25 = 표메인[[#This Row],[연령대]], 1, 0),IF('차트 정리 표'!$J$27=표메인[게임몰입도
청각적 효과],1,0)),1,0)</f>
        <v>0</v>
      </c>
      <c r="V197" s="34">
        <f>IF(AND(IF('차트 정리 표'!$L$25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표'!$L$2 = 표메인[[#This Row],[연령대]], 1, 0),IF(COUNT(표장르정리[[#This Row],[RPG]]),1,0)), 1, 0)</f>
        <v>0</v>
      </c>
      <c r="B198" s="3">
        <f>IF(AND(IF('차트 정리 표'!$L$2 = 표메인[[#This Row],[연령대]], 1, 0),IF(COUNT(표장르정리[[#This Row],[AOS]]),1,0)),1,0)</f>
        <v>0</v>
      </c>
      <c r="C198" s="3">
        <f>IF(AND(IF('차트 정리 표'!$L$2 = 표메인[[#This Row],[연령대]], 1, 0),IF(COUNT(표장르정리[[#This Row],[FPS]]),1,0)),1,0)</f>
        <v>0</v>
      </c>
      <c r="D198" s="3">
        <f>IF(AND(IF('차트 정리 표'!$L$2 = 표메인[[#This Row],[연령대]], 1, 0),IF(COUNT(표장르정리[[#This Row],[CCG]]),1,0)),1,0)</f>
        <v>0</v>
      </c>
      <c r="E198" s="3">
        <f>IF(AND(IF('차트 정리 표'!$L$2 = 표메인[[#This Row],[연령대]], 1, 0),IF(COUNT(표장르정리[[#This Row],[Roguelike]]),1,0)),1,0)</f>
        <v>0</v>
      </c>
      <c r="F198" s="3">
        <f>IF(AND(IF('차트 정리 표'!$L$2 = 표메인[[#This Row],[연령대]], 1, 0),IF(COUNT(표장르정리[[#This Row],[Soulslike]]),1,0)),1,0)</f>
        <v>0</v>
      </c>
      <c r="G198" s="3">
        <f>IF(AND(IF('차트 정리 표'!$L$2 = 표메인[[#This Row],[연령대]], 1, 0),IF(COUNT(표장르정리[[#This Row],[Rhythm]]),1,0)),1,0)</f>
        <v>0</v>
      </c>
      <c r="H198" s="3">
        <f>IF(AND(IF('차트 정리 표'!$L$2 = 표메인[[#This Row],[연령대]], 1, 0),IF(COUNT(표장르정리[[#This Row],[Racing]]),1,0)),1,0)</f>
        <v>0</v>
      </c>
      <c r="I198" s="3">
        <f>IF(AND(IF('차트 정리 표'!$L$2 = 표메인[[#This Row],[연령대]], 1, 0),IF(COUNT(표장르정리[[#This Row],[Sport]]),1,0)),1,0)</f>
        <v>0</v>
      </c>
      <c r="J198" s="3">
        <f>IF(AND(IF('차트 정리 표'!$L$2 = 표메인[[#This Row],[연령대]], 1, 0),IF(COUNT(표장르정리[[#This Row],[Stealth]]),1,0)),1,0)</f>
        <v>0</v>
      </c>
      <c r="K198" s="3">
        <f>IF(AND(IF('차트 정리 표'!$L$2 = 표메인[[#This Row],[연령대]], 1, 0),IF(COUNT(표장르정리[[#This Row],[Strategy]]),1,0)),1,0)</f>
        <v>0</v>
      </c>
      <c r="L198" s="3">
        <f>IF(AND(IF('차트 정리 표'!$L$2 = 표메인[[#This Row],[연령대]], 1, 0),IF(COUNT(표장르정리[[#This Row],[Puzzle]]),1,0)),1,0)</f>
        <v>0</v>
      </c>
      <c r="M198" s="3">
        <f>IF(AND(IF('차트 정리 표'!$L$2 = 표메인[[#This Row],[연령대]], 1, 0),IF(COUNT(표장르정리[[#This Row],[Board]]),1,0)),1,0)</f>
        <v>0</v>
      </c>
      <c r="N198" s="3">
        <f>IF(AND(IF('차트 정리 표'!$L$2 = 표메인[[#This Row],[연령대]], 1, 0),IF(COUNT(표장르정리[[#This Row],[Arcade]]),1,0)),1,0)</f>
        <v>0</v>
      </c>
      <c r="O198" s="3">
        <f>IF(AND(IF('차트 정리 표'!$L$2 = 표메인[[#This Row],[연령대]], 1, 0),IF(COUNT(표장르정리[[#This Row],[Simulation]]),1,0)),1,0)</f>
        <v>0</v>
      </c>
      <c r="P198" s="34">
        <f>IF(AND(IF('차트 정리 표'!$L$19 = 표메인[[#This Row],[연령대]], 1, 0),IF('차트 정리 표'!$J$20=표메인[[#This Row],[타격감
시각적 효과]],1,0)),1,0)</f>
        <v>0</v>
      </c>
      <c r="Q198" s="34">
        <f>IF(AND(IF('차트 정리 표'!$L$19 = 표메인[[#This Row],[연령대]], 1, 0),IF('차트 정리 표'!$J$21=표메인[[#This Row],[타격감
시각적 효과]],1,0)),1,0)</f>
        <v>0</v>
      </c>
      <c r="R198" s="34">
        <f>IF(AND(IF('차트 정리 표'!$L$19 = 표메인[[#This Row],[연령대]], 1, 0),IF('차트 정리 표'!$J$22=표메인[[#This Row],[타격감
시각적 효과]],1,0)),1,0)</f>
        <v>0</v>
      </c>
      <c r="S198" s="34">
        <f>IF(AND(IF('차트 정리 표'!$L$19 = 표메인[[#This Row],[연령대]], 1, 0),IF('차트 정리 표'!$J$23=표메인[[#This Row],[타격감
시각적 효과]],1,0)),1,0)</f>
        <v>0</v>
      </c>
      <c r="T198" s="34">
        <f>IF(AND(IF('차트 정리 표'!$L$25 = 표메인[[#This Row],[연령대]], 1, 0),IF('차트 정리 표'!$J$26=표메인[게임몰입도
청각적 효과],1,0)),1,0)</f>
        <v>0</v>
      </c>
      <c r="U198" s="34">
        <f>IF(AND(IF('차트 정리 표'!$L$25 = 표메인[[#This Row],[연령대]], 1, 0),IF('차트 정리 표'!$J$27=표메인[게임몰입도
청각적 효과],1,0)),1,0)</f>
        <v>0</v>
      </c>
      <c r="V198" s="34">
        <f>IF(AND(IF('차트 정리 표'!$L$25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표'!$L$2 = 표메인[[#This Row],[연령대]], 1, 0),IF(COUNT(표장르정리[[#This Row],[RPG]]),1,0)), 1, 0)</f>
        <v>0</v>
      </c>
      <c r="B199" s="3">
        <f>IF(AND(IF('차트 정리 표'!$L$2 = 표메인[[#This Row],[연령대]], 1, 0),IF(COUNT(표장르정리[[#This Row],[AOS]]),1,0)),1,0)</f>
        <v>0</v>
      </c>
      <c r="C199" s="3">
        <f>IF(AND(IF('차트 정리 표'!$L$2 = 표메인[[#This Row],[연령대]], 1, 0),IF(COUNT(표장르정리[[#This Row],[FPS]]),1,0)),1,0)</f>
        <v>0</v>
      </c>
      <c r="D199" s="3">
        <f>IF(AND(IF('차트 정리 표'!$L$2 = 표메인[[#This Row],[연령대]], 1, 0),IF(COUNT(표장르정리[[#This Row],[CCG]]),1,0)),1,0)</f>
        <v>0</v>
      </c>
      <c r="E199" s="3">
        <f>IF(AND(IF('차트 정리 표'!$L$2 = 표메인[[#This Row],[연령대]], 1, 0),IF(COUNT(표장르정리[[#This Row],[Roguelike]]),1,0)),1,0)</f>
        <v>0</v>
      </c>
      <c r="F199" s="3">
        <f>IF(AND(IF('차트 정리 표'!$L$2 = 표메인[[#This Row],[연령대]], 1, 0),IF(COUNT(표장르정리[[#This Row],[Soulslike]]),1,0)),1,0)</f>
        <v>0</v>
      </c>
      <c r="G199" s="3">
        <f>IF(AND(IF('차트 정리 표'!$L$2 = 표메인[[#This Row],[연령대]], 1, 0),IF(COUNT(표장르정리[[#This Row],[Rhythm]]),1,0)),1,0)</f>
        <v>0</v>
      </c>
      <c r="H199" s="3">
        <f>IF(AND(IF('차트 정리 표'!$L$2 = 표메인[[#This Row],[연령대]], 1, 0),IF(COUNT(표장르정리[[#This Row],[Racing]]),1,0)),1,0)</f>
        <v>0</v>
      </c>
      <c r="I199" s="3">
        <f>IF(AND(IF('차트 정리 표'!$L$2 = 표메인[[#This Row],[연령대]], 1, 0),IF(COUNT(표장르정리[[#This Row],[Sport]]),1,0)),1,0)</f>
        <v>0</v>
      </c>
      <c r="J199" s="3">
        <f>IF(AND(IF('차트 정리 표'!$L$2 = 표메인[[#This Row],[연령대]], 1, 0),IF(COUNT(표장르정리[[#This Row],[Stealth]]),1,0)),1,0)</f>
        <v>0</v>
      </c>
      <c r="K199" s="3">
        <f>IF(AND(IF('차트 정리 표'!$L$2 = 표메인[[#This Row],[연령대]], 1, 0),IF(COUNT(표장르정리[[#This Row],[Strategy]]),1,0)),1,0)</f>
        <v>0</v>
      </c>
      <c r="L199" s="3">
        <f>IF(AND(IF('차트 정리 표'!$L$2 = 표메인[[#This Row],[연령대]], 1, 0),IF(COUNT(표장르정리[[#This Row],[Puzzle]]),1,0)),1,0)</f>
        <v>0</v>
      </c>
      <c r="M199" s="3">
        <f>IF(AND(IF('차트 정리 표'!$L$2 = 표메인[[#This Row],[연령대]], 1, 0),IF(COUNT(표장르정리[[#This Row],[Board]]),1,0)),1,0)</f>
        <v>0</v>
      </c>
      <c r="N199" s="3">
        <f>IF(AND(IF('차트 정리 표'!$L$2 = 표메인[[#This Row],[연령대]], 1, 0),IF(COUNT(표장르정리[[#This Row],[Arcade]]),1,0)),1,0)</f>
        <v>0</v>
      </c>
      <c r="O199" s="3">
        <f>IF(AND(IF('차트 정리 표'!$L$2 = 표메인[[#This Row],[연령대]], 1, 0),IF(COUNT(표장르정리[[#This Row],[Simulation]]),1,0)),1,0)</f>
        <v>0</v>
      </c>
      <c r="P199" s="34">
        <f>IF(AND(IF('차트 정리 표'!$L$19 = 표메인[[#This Row],[연령대]], 1, 0),IF('차트 정리 표'!$J$20=표메인[[#This Row],[타격감
시각적 효과]],1,0)),1,0)</f>
        <v>0</v>
      </c>
      <c r="Q199" s="34">
        <f>IF(AND(IF('차트 정리 표'!$L$19 = 표메인[[#This Row],[연령대]], 1, 0),IF('차트 정리 표'!$J$21=표메인[[#This Row],[타격감
시각적 효과]],1,0)),1,0)</f>
        <v>0</v>
      </c>
      <c r="R199" s="34">
        <f>IF(AND(IF('차트 정리 표'!$L$19 = 표메인[[#This Row],[연령대]], 1, 0),IF('차트 정리 표'!$J$22=표메인[[#This Row],[타격감
시각적 효과]],1,0)),1,0)</f>
        <v>0</v>
      </c>
      <c r="S199" s="34">
        <f>IF(AND(IF('차트 정리 표'!$L$19 = 표메인[[#This Row],[연령대]], 1, 0),IF('차트 정리 표'!$J$23=표메인[[#This Row],[타격감
시각적 효과]],1,0)),1,0)</f>
        <v>0</v>
      </c>
      <c r="T199" s="34">
        <f>IF(AND(IF('차트 정리 표'!$L$25 = 표메인[[#This Row],[연령대]], 1, 0),IF('차트 정리 표'!$J$26=표메인[게임몰입도
청각적 효과],1,0)),1,0)</f>
        <v>0</v>
      </c>
      <c r="U199" s="34">
        <f>IF(AND(IF('차트 정리 표'!$L$25 = 표메인[[#This Row],[연령대]], 1, 0),IF('차트 정리 표'!$J$27=표메인[게임몰입도
청각적 효과],1,0)),1,0)</f>
        <v>0</v>
      </c>
      <c r="V199" s="34">
        <f>IF(AND(IF('차트 정리 표'!$L$25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표'!$L$2 = 표메인[[#This Row],[연령대]], 1, 0),IF(COUNT(표장르정리[[#This Row],[RPG]]),1,0)), 1, 0)</f>
        <v>0</v>
      </c>
      <c r="B200" s="3">
        <f>IF(AND(IF('차트 정리 표'!$L$2 = 표메인[[#This Row],[연령대]], 1, 0),IF(COUNT(표장르정리[[#This Row],[AOS]]),1,0)),1,0)</f>
        <v>0</v>
      </c>
      <c r="C200" s="3">
        <f>IF(AND(IF('차트 정리 표'!$L$2 = 표메인[[#This Row],[연령대]], 1, 0),IF(COUNT(표장르정리[[#This Row],[FPS]]),1,0)),1,0)</f>
        <v>0</v>
      </c>
      <c r="D200" s="3">
        <f>IF(AND(IF('차트 정리 표'!$L$2 = 표메인[[#This Row],[연령대]], 1, 0),IF(COUNT(표장르정리[[#This Row],[CCG]]),1,0)),1,0)</f>
        <v>0</v>
      </c>
      <c r="E200" s="3">
        <f>IF(AND(IF('차트 정리 표'!$L$2 = 표메인[[#This Row],[연령대]], 1, 0),IF(COUNT(표장르정리[[#This Row],[Roguelike]]),1,0)),1,0)</f>
        <v>0</v>
      </c>
      <c r="F200" s="3">
        <f>IF(AND(IF('차트 정리 표'!$L$2 = 표메인[[#This Row],[연령대]], 1, 0),IF(COUNT(표장르정리[[#This Row],[Soulslike]]),1,0)),1,0)</f>
        <v>0</v>
      </c>
      <c r="G200" s="3">
        <f>IF(AND(IF('차트 정리 표'!$L$2 = 표메인[[#This Row],[연령대]], 1, 0),IF(COUNT(표장르정리[[#This Row],[Rhythm]]),1,0)),1,0)</f>
        <v>0</v>
      </c>
      <c r="H200" s="3">
        <f>IF(AND(IF('차트 정리 표'!$L$2 = 표메인[[#This Row],[연령대]], 1, 0),IF(COUNT(표장르정리[[#This Row],[Racing]]),1,0)),1,0)</f>
        <v>0</v>
      </c>
      <c r="I200" s="3">
        <f>IF(AND(IF('차트 정리 표'!$L$2 = 표메인[[#This Row],[연령대]], 1, 0),IF(COUNT(표장르정리[[#This Row],[Sport]]),1,0)),1,0)</f>
        <v>0</v>
      </c>
      <c r="J200" s="3">
        <f>IF(AND(IF('차트 정리 표'!$L$2 = 표메인[[#This Row],[연령대]], 1, 0),IF(COUNT(표장르정리[[#This Row],[Stealth]]),1,0)),1,0)</f>
        <v>0</v>
      </c>
      <c r="K200" s="3">
        <f>IF(AND(IF('차트 정리 표'!$L$2 = 표메인[[#This Row],[연령대]], 1, 0),IF(COUNT(표장르정리[[#This Row],[Strategy]]),1,0)),1,0)</f>
        <v>0</v>
      </c>
      <c r="L200" s="3">
        <f>IF(AND(IF('차트 정리 표'!$L$2 = 표메인[[#This Row],[연령대]], 1, 0),IF(COUNT(표장르정리[[#This Row],[Puzzle]]),1,0)),1,0)</f>
        <v>0</v>
      </c>
      <c r="M200" s="3">
        <f>IF(AND(IF('차트 정리 표'!$L$2 = 표메인[[#This Row],[연령대]], 1, 0),IF(COUNT(표장르정리[[#This Row],[Board]]),1,0)),1,0)</f>
        <v>0</v>
      </c>
      <c r="N200" s="3">
        <f>IF(AND(IF('차트 정리 표'!$L$2 = 표메인[[#This Row],[연령대]], 1, 0),IF(COUNT(표장르정리[[#This Row],[Arcade]]),1,0)),1,0)</f>
        <v>0</v>
      </c>
      <c r="O200" s="3">
        <f>IF(AND(IF('차트 정리 표'!$L$2 = 표메인[[#This Row],[연령대]], 1, 0),IF(COUNT(표장르정리[[#This Row],[Simulation]]),1,0)),1,0)</f>
        <v>0</v>
      </c>
      <c r="P200" s="34">
        <f>IF(AND(IF('차트 정리 표'!$L$19 = 표메인[[#This Row],[연령대]], 1, 0),IF('차트 정리 표'!$J$20=표메인[[#This Row],[타격감
시각적 효과]],1,0)),1,0)</f>
        <v>0</v>
      </c>
      <c r="Q200" s="34">
        <f>IF(AND(IF('차트 정리 표'!$L$19 = 표메인[[#This Row],[연령대]], 1, 0),IF('차트 정리 표'!$J$21=표메인[[#This Row],[타격감
시각적 효과]],1,0)),1,0)</f>
        <v>0</v>
      </c>
      <c r="R200" s="34">
        <f>IF(AND(IF('차트 정리 표'!$L$19 = 표메인[[#This Row],[연령대]], 1, 0),IF('차트 정리 표'!$J$22=표메인[[#This Row],[타격감
시각적 효과]],1,0)),1,0)</f>
        <v>0</v>
      </c>
      <c r="S200" s="34">
        <f>IF(AND(IF('차트 정리 표'!$L$19 = 표메인[[#This Row],[연령대]], 1, 0),IF('차트 정리 표'!$J$23=표메인[[#This Row],[타격감
시각적 효과]],1,0)),1,0)</f>
        <v>0</v>
      </c>
      <c r="T200" s="34">
        <f>IF(AND(IF('차트 정리 표'!$L$25 = 표메인[[#This Row],[연령대]], 1, 0),IF('차트 정리 표'!$J$26=표메인[게임몰입도
청각적 효과],1,0)),1,0)</f>
        <v>0</v>
      </c>
      <c r="U200" s="34">
        <f>IF(AND(IF('차트 정리 표'!$L$25 = 표메인[[#This Row],[연령대]], 1, 0),IF('차트 정리 표'!$J$27=표메인[게임몰입도
청각적 효과],1,0)),1,0)</f>
        <v>0</v>
      </c>
      <c r="V200" s="34">
        <f>IF(AND(IF('차트 정리 표'!$L$25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표'!$L$2 = 표메인[[#This Row],[연령대]], 1, 0),IF(COUNT(표장르정리[[#This Row],[RPG]]),1,0)), 1, 0)</f>
        <v>0</v>
      </c>
      <c r="B201" s="3">
        <f>IF(AND(IF('차트 정리 표'!$L$2 = 표메인[[#This Row],[연령대]], 1, 0),IF(COUNT(표장르정리[[#This Row],[AOS]]),1,0)),1,0)</f>
        <v>0</v>
      </c>
      <c r="C201" s="3">
        <f>IF(AND(IF('차트 정리 표'!$L$2 = 표메인[[#This Row],[연령대]], 1, 0),IF(COUNT(표장르정리[[#This Row],[FPS]]),1,0)),1,0)</f>
        <v>0</v>
      </c>
      <c r="D201" s="3">
        <f>IF(AND(IF('차트 정리 표'!$L$2 = 표메인[[#This Row],[연령대]], 1, 0),IF(COUNT(표장르정리[[#This Row],[CCG]]),1,0)),1,0)</f>
        <v>0</v>
      </c>
      <c r="E201" s="3">
        <f>IF(AND(IF('차트 정리 표'!$L$2 = 표메인[[#This Row],[연령대]], 1, 0),IF(COUNT(표장르정리[[#This Row],[Roguelike]]),1,0)),1,0)</f>
        <v>0</v>
      </c>
      <c r="F201" s="3">
        <f>IF(AND(IF('차트 정리 표'!$L$2 = 표메인[[#This Row],[연령대]], 1, 0),IF(COUNT(표장르정리[[#This Row],[Soulslike]]),1,0)),1,0)</f>
        <v>0</v>
      </c>
      <c r="G201" s="3">
        <f>IF(AND(IF('차트 정리 표'!$L$2 = 표메인[[#This Row],[연령대]], 1, 0),IF(COUNT(표장르정리[[#This Row],[Rhythm]]),1,0)),1,0)</f>
        <v>0</v>
      </c>
      <c r="H201" s="3">
        <f>IF(AND(IF('차트 정리 표'!$L$2 = 표메인[[#This Row],[연령대]], 1, 0),IF(COUNT(표장르정리[[#This Row],[Racing]]),1,0)),1,0)</f>
        <v>0</v>
      </c>
      <c r="I201" s="3">
        <f>IF(AND(IF('차트 정리 표'!$L$2 = 표메인[[#This Row],[연령대]], 1, 0),IF(COUNT(표장르정리[[#This Row],[Sport]]),1,0)),1,0)</f>
        <v>0</v>
      </c>
      <c r="J201" s="3">
        <f>IF(AND(IF('차트 정리 표'!$L$2 = 표메인[[#This Row],[연령대]], 1, 0),IF(COUNT(표장르정리[[#This Row],[Stealth]]),1,0)),1,0)</f>
        <v>0</v>
      </c>
      <c r="K201" s="3">
        <f>IF(AND(IF('차트 정리 표'!$L$2 = 표메인[[#This Row],[연령대]], 1, 0),IF(COUNT(표장르정리[[#This Row],[Strategy]]),1,0)),1,0)</f>
        <v>0</v>
      </c>
      <c r="L201" s="3">
        <f>IF(AND(IF('차트 정리 표'!$L$2 = 표메인[[#This Row],[연령대]], 1, 0),IF(COUNT(표장르정리[[#This Row],[Puzzle]]),1,0)),1,0)</f>
        <v>0</v>
      </c>
      <c r="M201" s="3">
        <f>IF(AND(IF('차트 정리 표'!$L$2 = 표메인[[#This Row],[연령대]], 1, 0),IF(COUNT(표장르정리[[#This Row],[Board]]),1,0)),1,0)</f>
        <v>0</v>
      </c>
      <c r="N201" s="3">
        <f>IF(AND(IF('차트 정리 표'!$L$2 = 표메인[[#This Row],[연령대]], 1, 0),IF(COUNT(표장르정리[[#This Row],[Arcade]]),1,0)),1,0)</f>
        <v>0</v>
      </c>
      <c r="O201" s="3">
        <f>IF(AND(IF('차트 정리 표'!$L$2 = 표메인[[#This Row],[연령대]], 1, 0),IF(COUNT(표장르정리[[#This Row],[Simulation]]),1,0)),1,0)</f>
        <v>0</v>
      </c>
      <c r="P201" s="34">
        <f>IF(AND(IF('차트 정리 표'!$L$19 = 표메인[[#This Row],[연령대]], 1, 0),IF('차트 정리 표'!$J$20=표메인[[#This Row],[타격감
시각적 효과]],1,0)),1,0)</f>
        <v>0</v>
      </c>
      <c r="Q201" s="34">
        <f>IF(AND(IF('차트 정리 표'!$L$19 = 표메인[[#This Row],[연령대]], 1, 0),IF('차트 정리 표'!$J$21=표메인[[#This Row],[타격감
시각적 효과]],1,0)),1,0)</f>
        <v>0</v>
      </c>
      <c r="R201" s="34">
        <f>IF(AND(IF('차트 정리 표'!$L$19 = 표메인[[#This Row],[연령대]], 1, 0),IF('차트 정리 표'!$J$22=표메인[[#This Row],[타격감
시각적 효과]],1,0)),1,0)</f>
        <v>0</v>
      </c>
      <c r="S201" s="34">
        <f>IF(AND(IF('차트 정리 표'!$L$19 = 표메인[[#This Row],[연령대]], 1, 0),IF('차트 정리 표'!$J$23=표메인[[#This Row],[타격감
시각적 효과]],1,0)),1,0)</f>
        <v>0</v>
      </c>
      <c r="T201" s="34">
        <f>IF(AND(IF('차트 정리 표'!$L$25 = 표메인[[#This Row],[연령대]], 1, 0),IF('차트 정리 표'!$J$26=표메인[게임몰입도
청각적 효과],1,0)),1,0)</f>
        <v>0</v>
      </c>
      <c r="U201" s="34">
        <f>IF(AND(IF('차트 정리 표'!$L$25 = 표메인[[#This Row],[연령대]], 1, 0),IF('차트 정리 표'!$J$27=표메인[게임몰입도
청각적 효과],1,0)),1,0)</f>
        <v>0</v>
      </c>
      <c r="V201" s="34">
        <f>IF(AND(IF('차트 정리 표'!$L$25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표'!$L$2 = 표메인[[#This Row],[연령대]], 1, 0),IF(COUNT(표장르정리[[#This Row],[RPG]]),1,0)), 1, 0)</f>
        <v>0</v>
      </c>
      <c r="B202" s="3">
        <f>IF(AND(IF('차트 정리 표'!$L$2 = 표메인[[#This Row],[연령대]], 1, 0),IF(COUNT(표장르정리[[#This Row],[AOS]]),1,0)),1,0)</f>
        <v>0</v>
      </c>
      <c r="C202" s="3">
        <f>IF(AND(IF('차트 정리 표'!$L$2 = 표메인[[#This Row],[연령대]], 1, 0),IF(COUNT(표장르정리[[#This Row],[FPS]]),1,0)),1,0)</f>
        <v>0</v>
      </c>
      <c r="D202" s="3">
        <f>IF(AND(IF('차트 정리 표'!$L$2 = 표메인[[#This Row],[연령대]], 1, 0),IF(COUNT(표장르정리[[#This Row],[CCG]]),1,0)),1,0)</f>
        <v>0</v>
      </c>
      <c r="E202" s="3">
        <f>IF(AND(IF('차트 정리 표'!$L$2 = 표메인[[#This Row],[연령대]], 1, 0),IF(COUNT(표장르정리[[#This Row],[Roguelike]]),1,0)),1,0)</f>
        <v>0</v>
      </c>
      <c r="F202" s="3">
        <f>IF(AND(IF('차트 정리 표'!$L$2 = 표메인[[#This Row],[연령대]], 1, 0),IF(COUNT(표장르정리[[#This Row],[Soulslike]]),1,0)),1,0)</f>
        <v>0</v>
      </c>
      <c r="G202" s="3">
        <f>IF(AND(IF('차트 정리 표'!$L$2 = 표메인[[#This Row],[연령대]], 1, 0),IF(COUNT(표장르정리[[#This Row],[Rhythm]]),1,0)),1,0)</f>
        <v>0</v>
      </c>
      <c r="H202" s="3">
        <f>IF(AND(IF('차트 정리 표'!$L$2 = 표메인[[#This Row],[연령대]], 1, 0),IF(COUNT(표장르정리[[#This Row],[Racing]]),1,0)),1,0)</f>
        <v>0</v>
      </c>
      <c r="I202" s="3">
        <f>IF(AND(IF('차트 정리 표'!$L$2 = 표메인[[#This Row],[연령대]], 1, 0),IF(COUNT(표장르정리[[#This Row],[Sport]]),1,0)),1,0)</f>
        <v>0</v>
      </c>
      <c r="J202" s="3">
        <f>IF(AND(IF('차트 정리 표'!$L$2 = 표메인[[#This Row],[연령대]], 1, 0),IF(COUNT(표장르정리[[#This Row],[Stealth]]),1,0)),1,0)</f>
        <v>0</v>
      </c>
      <c r="K202" s="3">
        <f>IF(AND(IF('차트 정리 표'!$L$2 = 표메인[[#This Row],[연령대]], 1, 0),IF(COUNT(표장르정리[[#This Row],[Strategy]]),1,0)),1,0)</f>
        <v>0</v>
      </c>
      <c r="L202" s="3">
        <f>IF(AND(IF('차트 정리 표'!$L$2 = 표메인[[#This Row],[연령대]], 1, 0),IF(COUNT(표장르정리[[#This Row],[Puzzle]]),1,0)),1,0)</f>
        <v>0</v>
      </c>
      <c r="M202" s="3">
        <f>IF(AND(IF('차트 정리 표'!$L$2 = 표메인[[#This Row],[연령대]], 1, 0),IF(COUNT(표장르정리[[#This Row],[Board]]),1,0)),1,0)</f>
        <v>0</v>
      </c>
      <c r="N202" s="3">
        <f>IF(AND(IF('차트 정리 표'!$L$2 = 표메인[[#This Row],[연령대]], 1, 0),IF(COUNT(표장르정리[[#This Row],[Arcade]]),1,0)),1,0)</f>
        <v>0</v>
      </c>
      <c r="O202" s="3">
        <f>IF(AND(IF('차트 정리 표'!$L$2 = 표메인[[#This Row],[연령대]], 1, 0),IF(COUNT(표장르정리[[#This Row],[Simulation]]),1,0)),1,0)</f>
        <v>0</v>
      </c>
      <c r="P202" s="34">
        <f>IF(AND(IF('차트 정리 표'!$L$19 = 표메인[[#This Row],[연령대]], 1, 0),IF('차트 정리 표'!$J$20=표메인[[#This Row],[타격감
시각적 효과]],1,0)),1,0)</f>
        <v>0</v>
      </c>
      <c r="Q202" s="34">
        <f>IF(AND(IF('차트 정리 표'!$L$19 = 표메인[[#This Row],[연령대]], 1, 0),IF('차트 정리 표'!$J$21=표메인[[#This Row],[타격감
시각적 효과]],1,0)),1,0)</f>
        <v>0</v>
      </c>
      <c r="R202" s="34">
        <f>IF(AND(IF('차트 정리 표'!$L$19 = 표메인[[#This Row],[연령대]], 1, 0),IF('차트 정리 표'!$J$22=표메인[[#This Row],[타격감
시각적 효과]],1,0)),1,0)</f>
        <v>0</v>
      </c>
      <c r="S202" s="34">
        <f>IF(AND(IF('차트 정리 표'!$L$19 = 표메인[[#This Row],[연령대]], 1, 0),IF('차트 정리 표'!$J$23=표메인[[#This Row],[타격감
시각적 효과]],1,0)),1,0)</f>
        <v>0</v>
      </c>
      <c r="T202" s="34">
        <f>IF(AND(IF('차트 정리 표'!$L$25 = 표메인[[#This Row],[연령대]], 1, 0),IF('차트 정리 표'!$J$26=표메인[게임몰입도
청각적 효과],1,0)),1,0)</f>
        <v>0</v>
      </c>
      <c r="U202" s="34">
        <f>IF(AND(IF('차트 정리 표'!$L$25 = 표메인[[#This Row],[연령대]], 1, 0),IF('차트 정리 표'!$J$27=표메인[게임몰입도
청각적 효과],1,0)),1,0)</f>
        <v>0</v>
      </c>
      <c r="V202" s="34">
        <f>IF(AND(IF('차트 정리 표'!$L$25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표'!$L$2 = 표메인[[#This Row],[연령대]], 1, 0),IF(COUNT(표장르정리[[#This Row],[RPG]]),1,0)), 1, 0)</f>
        <v>0</v>
      </c>
      <c r="B203" s="3">
        <f>IF(AND(IF('차트 정리 표'!$L$2 = 표메인[[#This Row],[연령대]], 1, 0),IF(COUNT(표장르정리[[#This Row],[AOS]]),1,0)),1,0)</f>
        <v>0</v>
      </c>
      <c r="C203" s="3">
        <f>IF(AND(IF('차트 정리 표'!$L$2 = 표메인[[#This Row],[연령대]], 1, 0),IF(COUNT(표장르정리[[#This Row],[FPS]]),1,0)),1,0)</f>
        <v>0</v>
      </c>
      <c r="D203" s="3">
        <f>IF(AND(IF('차트 정리 표'!$L$2 = 표메인[[#This Row],[연령대]], 1, 0),IF(COUNT(표장르정리[[#This Row],[CCG]]),1,0)),1,0)</f>
        <v>0</v>
      </c>
      <c r="E203" s="3">
        <f>IF(AND(IF('차트 정리 표'!$L$2 = 표메인[[#This Row],[연령대]], 1, 0),IF(COUNT(표장르정리[[#This Row],[Roguelike]]),1,0)),1,0)</f>
        <v>0</v>
      </c>
      <c r="F203" s="3">
        <f>IF(AND(IF('차트 정리 표'!$L$2 = 표메인[[#This Row],[연령대]], 1, 0),IF(COUNT(표장르정리[[#This Row],[Soulslike]]),1,0)),1,0)</f>
        <v>0</v>
      </c>
      <c r="G203" s="3">
        <f>IF(AND(IF('차트 정리 표'!$L$2 = 표메인[[#This Row],[연령대]], 1, 0),IF(COUNT(표장르정리[[#This Row],[Rhythm]]),1,0)),1,0)</f>
        <v>0</v>
      </c>
      <c r="H203" s="3">
        <f>IF(AND(IF('차트 정리 표'!$L$2 = 표메인[[#This Row],[연령대]], 1, 0),IF(COUNT(표장르정리[[#This Row],[Racing]]),1,0)),1,0)</f>
        <v>0</v>
      </c>
      <c r="I203" s="3">
        <f>IF(AND(IF('차트 정리 표'!$L$2 = 표메인[[#This Row],[연령대]], 1, 0),IF(COUNT(표장르정리[[#This Row],[Sport]]),1,0)),1,0)</f>
        <v>0</v>
      </c>
      <c r="J203" s="3">
        <f>IF(AND(IF('차트 정리 표'!$L$2 = 표메인[[#This Row],[연령대]], 1, 0),IF(COUNT(표장르정리[[#This Row],[Stealth]]),1,0)),1,0)</f>
        <v>0</v>
      </c>
      <c r="K203" s="3">
        <f>IF(AND(IF('차트 정리 표'!$L$2 = 표메인[[#This Row],[연령대]], 1, 0),IF(COUNT(표장르정리[[#This Row],[Strategy]]),1,0)),1,0)</f>
        <v>0</v>
      </c>
      <c r="L203" s="3">
        <f>IF(AND(IF('차트 정리 표'!$L$2 = 표메인[[#This Row],[연령대]], 1, 0),IF(COUNT(표장르정리[[#This Row],[Puzzle]]),1,0)),1,0)</f>
        <v>0</v>
      </c>
      <c r="M203" s="3">
        <f>IF(AND(IF('차트 정리 표'!$L$2 = 표메인[[#This Row],[연령대]], 1, 0),IF(COUNT(표장르정리[[#This Row],[Board]]),1,0)),1,0)</f>
        <v>0</v>
      </c>
      <c r="N203" s="3">
        <f>IF(AND(IF('차트 정리 표'!$L$2 = 표메인[[#This Row],[연령대]], 1, 0),IF(COUNT(표장르정리[[#This Row],[Arcade]]),1,0)),1,0)</f>
        <v>0</v>
      </c>
      <c r="O203" s="3">
        <f>IF(AND(IF('차트 정리 표'!$L$2 = 표메인[[#This Row],[연령대]], 1, 0),IF(COUNT(표장르정리[[#This Row],[Simulation]]),1,0)),1,0)</f>
        <v>0</v>
      </c>
      <c r="P203" s="34">
        <f>IF(AND(IF('차트 정리 표'!$L$19 = 표메인[[#This Row],[연령대]], 1, 0),IF('차트 정리 표'!$J$20=표메인[[#This Row],[타격감
시각적 효과]],1,0)),1,0)</f>
        <v>0</v>
      </c>
      <c r="Q203" s="34">
        <f>IF(AND(IF('차트 정리 표'!$L$19 = 표메인[[#This Row],[연령대]], 1, 0),IF('차트 정리 표'!$J$21=표메인[[#This Row],[타격감
시각적 효과]],1,0)),1,0)</f>
        <v>0</v>
      </c>
      <c r="R203" s="34">
        <f>IF(AND(IF('차트 정리 표'!$L$19 = 표메인[[#This Row],[연령대]], 1, 0),IF('차트 정리 표'!$J$22=표메인[[#This Row],[타격감
시각적 효과]],1,0)),1,0)</f>
        <v>0</v>
      </c>
      <c r="S203" s="34">
        <f>IF(AND(IF('차트 정리 표'!$L$19 = 표메인[[#This Row],[연령대]], 1, 0),IF('차트 정리 표'!$J$23=표메인[[#This Row],[타격감
시각적 효과]],1,0)),1,0)</f>
        <v>0</v>
      </c>
      <c r="T203" s="34">
        <f>IF(AND(IF('차트 정리 표'!$L$25 = 표메인[[#This Row],[연령대]], 1, 0),IF('차트 정리 표'!$J$26=표메인[게임몰입도
청각적 효과],1,0)),1,0)</f>
        <v>0</v>
      </c>
      <c r="U203" s="34">
        <f>IF(AND(IF('차트 정리 표'!$L$25 = 표메인[[#This Row],[연령대]], 1, 0),IF('차트 정리 표'!$J$27=표메인[게임몰입도
청각적 효과],1,0)),1,0)</f>
        <v>0</v>
      </c>
      <c r="V203" s="34">
        <f>IF(AND(IF('차트 정리 표'!$L$25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표'!$L$2 = 표메인[[#This Row],[연령대]], 1, 0),IF(COUNT(표장르정리[[#This Row],[RPG]]),1,0)), 1, 0)</f>
        <v>0</v>
      </c>
      <c r="B204" s="3">
        <f>IF(AND(IF('차트 정리 표'!$L$2 = 표메인[[#This Row],[연령대]], 1, 0),IF(COUNT(표장르정리[[#This Row],[AOS]]),1,0)),1,0)</f>
        <v>0</v>
      </c>
      <c r="C204" s="4">
        <f>IF(AND(IF('차트 정리 표'!$L$2 = 표메인[[#This Row],[연령대]], 1, 0),IF(COUNT(표장르정리[[#This Row],[FPS]]),1,0)),1,0)</f>
        <v>0</v>
      </c>
      <c r="D204" s="4">
        <f>IF(AND(IF('차트 정리 표'!$L$2 = 표메인[[#This Row],[연령대]], 1, 0),IF(COUNT(표장르정리[[#This Row],[CCG]]),1,0)),1,0)</f>
        <v>0</v>
      </c>
      <c r="E204" s="4">
        <f>IF(AND(IF('차트 정리 표'!$L$2 = 표메인[[#This Row],[연령대]], 1, 0),IF(COUNT(표장르정리[[#This Row],[Roguelike]]),1,0)),1,0)</f>
        <v>0</v>
      </c>
      <c r="F204" s="4">
        <f>IF(AND(IF('차트 정리 표'!$L$2 = 표메인[[#This Row],[연령대]], 1, 0),IF(COUNT(표장르정리[[#This Row],[Soulslike]]),1,0)),1,0)</f>
        <v>0</v>
      </c>
      <c r="G204" s="4">
        <f>IF(AND(IF('차트 정리 표'!$L$2 = 표메인[[#This Row],[연령대]], 1, 0),IF(COUNT(표장르정리[[#This Row],[Rhythm]]),1,0)),1,0)</f>
        <v>0</v>
      </c>
      <c r="H204" s="4">
        <f>IF(AND(IF('차트 정리 표'!$L$2 = 표메인[[#This Row],[연령대]], 1, 0),IF(COUNT(표장르정리[[#This Row],[Racing]]),1,0)),1,0)</f>
        <v>0</v>
      </c>
      <c r="I204" s="4">
        <f>IF(AND(IF('차트 정리 표'!$L$2 = 표메인[[#This Row],[연령대]], 1, 0),IF(COUNT(표장르정리[[#This Row],[Sport]]),1,0)),1,0)</f>
        <v>0</v>
      </c>
      <c r="J204" s="4">
        <f>IF(AND(IF('차트 정리 표'!$L$2 = 표메인[[#This Row],[연령대]], 1, 0),IF(COUNT(표장르정리[[#This Row],[Stealth]]),1,0)),1,0)</f>
        <v>0</v>
      </c>
      <c r="K204" s="4">
        <f>IF(AND(IF('차트 정리 표'!$L$2 = 표메인[[#This Row],[연령대]], 1, 0),IF(COUNT(표장르정리[[#This Row],[Strategy]]),1,0)),1,0)</f>
        <v>0</v>
      </c>
      <c r="L204" s="4">
        <f>IF(AND(IF('차트 정리 표'!$L$2 = 표메인[[#This Row],[연령대]], 1, 0),IF(COUNT(표장르정리[[#This Row],[Puzzle]]),1,0)),1,0)</f>
        <v>0</v>
      </c>
      <c r="M204" s="4">
        <f>IF(AND(IF('차트 정리 표'!$L$2 = 표메인[[#This Row],[연령대]], 1, 0),IF(COUNT(표장르정리[[#This Row],[Board]]),1,0)),1,0)</f>
        <v>0</v>
      </c>
      <c r="N204" s="4">
        <f>IF(AND(IF('차트 정리 표'!$L$2 = 표메인[[#This Row],[연령대]], 1, 0),IF(COUNT(표장르정리[[#This Row],[Arcade]]),1,0)),1,0)</f>
        <v>0</v>
      </c>
      <c r="O204" s="4">
        <f>IF(AND(IF('차트 정리 표'!$L$2 = 표메인[[#This Row],[연령대]], 1, 0),IF(COUNT(표장르정리[[#This Row],[Simulation]]),1,0)),1,0)</f>
        <v>0</v>
      </c>
      <c r="P204" s="36">
        <f>IF(AND(IF('차트 정리 표'!$L$19 = 표메인[[#This Row],[연령대]], 1, 0),IF('차트 정리 표'!$J$20=표메인[[#This Row],[타격감
시각적 효과]],1,0)),1,0)</f>
        <v>0</v>
      </c>
      <c r="Q204" s="36">
        <f>IF(AND(IF('차트 정리 표'!$L$19 = 표메인[[#This Row],[연령대]], 1, 0),IF('차트 정리 표'!$J$21=표메인[[#This Row],[타격감
시각적 효과]],1,0)),1,0)</f>
        <v>0</v>
      </c>
      <c r="R204" s="36">
        <f>IF(AND(IF('차트 정리 표'!$L$19 = 표메인[[#This Row],[연령대]], 1, 0),IF('차트 정리 표'!$J$22=표메인[[#This Row],[타격감
시각적 효과]],1,0)),1,0)</f>
        <v>0</v>
      </c>
      <c r="S204" s="36">
        <f>IF(AND(IF('차트 정리 표'!$L$19 = 표메인[[#This Row],[연령대]], 1, 0),IF('차트 정리 표'!$J$23=표메인[[#This Row],[타격감
시각적 효과]],1,0)),1,0)</f>
        <v>0</v>
      </c>
      <c r="T204" s="36">
        <f>IF(AND(IF('차트 정리 표'!$L$25 = 표메인[[#This Row],[연령대]], 1, 0),IF('차트 정리 표'!$J$26=표메인[게임몰입도
청각적 효과],1,0)),1,0)</f>
        <v>0</v>
      </c>
      <c r="U204" s="36">
        <f>IF(AND(IF('차트 정리 표'!$L$25 = 표메인[[#This Row],[연령대]], 1, 0),IF('차트 정리 표'!$J$27=표메인[게임몰입도
청각적 효과],1,0)),1,0)</f>
        <v>0</v>
      </c>
      <c r="V204" s="36">
        <f>IF(AND(IF('차트 정리 표'!$L$25 = 표메인[[#This Row],[연령대]], 1, 0),IF('차트 정리 표'!$J$28=표메인[게임몰입도
청각적 효과],1,0)),1,0)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W1" sqref="W1:W1048576"/>
    </sheetView>
  </sheetViews>
  <sheetFormatPr defaultRowHeight="16.5" x14ac:dyDescent="0.3"/>
  <sheetData>
    <row r="1" spans="1:22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표'!$M$2 = 표메인[[#This Row],[연령대]], 1, 0),IF(COUNT(표장르정리[[#This Row],[RPG]]),1,0)), 1, 0)</f>
        <v>0</v>
      </c>
      <c r="B2" s="3">
        <f>IF(AND(IF('차트 정리 표'!$M$2 = 표메인[[#This Row],[연령대]], 1, 0),IF(COUNT(표장르정리[[#This Row],[AOS]]),1,0)),1,0)</f>
        <v>0</v>
      </c>
      <c r="C2" s="3">
        <f>IF(AND(IF('차트 정리 표'!$M$2 = 표메인[[#This Row],[연령대]], 1, 0),IF(COUNT(표장르정리[[#This Row],[FPS]]),1,0)),1,0)</f>
        <v>0</v>
      </c>
      <c r="D2" s="3">
        <f>IF(AND(IF('차트 정리 표'!$M$2 = 표메인[[#This Row],[연령대]], 1, 0),IF(COUNT(표장르정리[[#This Row],[CCG]]),1,0)),1,0)</f>
        <v>0</v>
      </c>
      <c r="E2" s="3">
        <f>IF(AND(IF('차트 정리 표'!$M$2 = 표메인[[#This Row],[연령대]], 1, 0),IF(COUNT(표장르정리[[#This Row],[Roguelike]]),1,0)),1,0)</f>
        <v>0</v>
      </c>
      <c r="F2" s="3">
        <f>IF(AND(IF('차트 정리 표'!$M$2 = 표메인[[#This Row],[연령대]], 1, 0),IF(COUNT(표장르정리[[#This Row],[Soulslike]]),1,0)),1,0)</f>
        <v>0</v>
      </c>
      <c r="G2" s="3">
        <f>IF(AND(IF('차트 정리 표'!$M$2 = 표메인[[#This Row],[연령대]], 1, 0),IF(COUNT(표장르정리[[#This Row],[Rhythm]]),1,0)),1,0)</f>
        <v>0</v>
      </c>
      <c r="H2" s="3">
        <f>IF(AND(IF('차트 정리 표'!$M$2 = 표메인[[#This Row],[연령대]], 1, 0),IF(COUNT(표장르정리[[#This Row],[Racing]]),1,0)),1,0)</f>
        <v>0</v>
      </c>
      <c r="I2" s="3">
        <f>IF(AND(IF('차트 정리 표'!$M$2 = 표메인[[#This Row],[연령대]], 1, 0),IF(COUNT(표장르정리[[#This Row],[Sport]]),1,0)),1,0)</f>
        <v>0</v>
      </c>
      <c r="J2" s="3">
        <f>IF(AND(IF('차트 정리 표'!$M$2 = 표메인[[#This Row],[연령대]], 1, 0),IF(COUNT(표장르정리[[#This Row],[Stealth]]),1,0)),1,0)</f>
        <v>0</v>
      </c>
      <c r="K2" s="3">
        <f>IF(AND(IF('차트 정리 표'!$M$2 = 표메인[[#This Row],[연령대]], 1, 0),IF(COUNT(표장르정리[[#This Row],[Strategy]]),1,0)),1,0)</f>
        <v>0</v>
      </c>
      <c r="L2" s="3">
        <f>IF(AND(IF('차트 정리 표'!$M$2 = 표메인[[#This Row],[연령대]], 1, 0),IF(COUNT(표장르정리[[#This Row],[Puzzle]]),1,0)),1,0)</f>
        <v>0</v>
      </c>
      <c r="M2" s="3">
        <f>IF(AND(IF('차트 정리 표'!$M$2 = 표메인[[#This Row],[연령대]], 1, 0),IF(COUNT(표장르정리[[#This Row],[Board]]),1,0)),1,0)</f>
        <v>0</v>
      </c>
      <c r="N2" s="3">
        <f>IF(AND(IF('차트 정리 표'!$M$2 = 표메인[[#This Row],[연령대]], 1, 0),IF(COUNT(표장르정리[[#This Row],[Arcade]]),1,0)),1,0)</f>
        <v>0</v>
      </c>
      <c r="O2" s="3">
        <f>IF(AND(IF('차트 정리 표'!$M$2 = 표메인[[#This Row],[연령대]], 1, 0),IF(COUNT(표장르정리[[#This Row],[Simulation]]),1,0)),1,0)</f>
        <v>0</v>
      </c>
      <c r="P2" s="35">
        <f>IF(AND(IF('차트 정리 표'!$M$19 = 표메인[[#This Row],[연령대]], 1, 0),IF('차트 정리 표'!$J$20=표메인[[#This Row],[타격감
시각적 효과]],1,0)),1,0)</f>
        <v>0</v>
      </c>
      <c r="Q2" s="35">
        <f>IF(AND(IF('차트 정리 표'!$M$19 = 표메인[[#This Row],[연령대]], 1, 0),IF('차트 정리 표'!$J$21=표메인[[#This Row],[타격감
시각적 효과]],1,0)),1,0)</f>
        <v>0</v>
      </c>
      <c r="R2" s="35">
        <f>IF(AND(IF('차트 정리 표'!$M$19 = 표메인[[#This Row],[연령대]], 1, 0),IF('차트 정리 표'!$J$22=표메인[[#This Row],[타격감
시각적 효과]],1,0)),1,0)</f>
        <v>0</v>
      </c>
      <c r="S2" s="35">
        <f>IF(AND(IF('차트 정리 표'!$M$19 = 표메인[[#This Row],[연령대]], 1, 0),IF('차트 정리 표'!$J$23=표메인[[#This Row],[타격감
시각적 효과]],1,0)),1,0)</f>
        <v>0</v>
      </c>
      <c r="T2" s="35">
        <f>IF(AND(IF('차트 정리 표'!$M$25 = 표메인[[#This Row],[연령대]], 1, 0),IF('차트 정리 표'!$J$26=표메인[게임몰입도
청각적 효과],1,0)),1,0)</f>
        <v>0</v>
      </c>
      <c r="U2" s="35">
        <f>IF(AND(IF('차트 정리 표'!$M$25 = 표메인[[#This Row],[연령대]], 1, 0),IF('차트 정리 표'!$J$27=표메인[게임몰입도
청각적 효과],1,0)),1,0)</f>
        <v>0</v>
      </c>
      <c r="V2" s="35">
        <f>IF(AND(IF('차트 정리 표'!$M$25 = 표메인[[#This Row],[연령대]], 1, 0),IF('차트 정리 표'!$J$28=표메인[게임몰입도
청각적 효과],1,0)),1,0)</f>
        <v>0</v>
      </c>
    </row>
    <row r="3" spans="1:22" x14ac:dyDescent="0.3">
      <c r="A3" s="3">
        <f>IF(AND(IF('차트 정리 표'!$M$2 = 표메인[[#This Row],[연령대]], 1, 0),IF(COUNT(표장르정리[[#This Row],[RPG]]),1,0)), 1, 0)</f>
        <v>0</v>
      </c>
      <c r="B3" s="3">
        <f>IF(AND(IF('차트 정리 표'!$M$2 = 표메인[[#This Row],[연령대]], 1, 0),IF(COUNT(표장르정리[[#This Row],[AOS]]),1,0)),1,0)</f>
        <v>0</v>
      </c>
      <c r="C3" s="3">
        <f>IF(AND(IF('차트 정리 표'!$M$2 = 표메인[[#This Row],[연령대]], 1, 0),IF(COUNT(표장르정리[[#This Row],[FPS]]),1,0)),1,0)</f>
        <v>0</v>
      </c>
      <c r="D3" s="3">
        <f>IF(AND(IF('차트 정리 표'!$M$2 = 표메인[[#This Row],[연령대]], 1, 0),IF(COUNT(표장르정리[[#This Row],[CCG]]),1,0)),1,0)</f>
        <v>0</v>
      </c>
      <c r="E3" s="3">
        <f>IF(AND(IF('차트 정리 표'!$M$2 = 표메인[[#This Row],[연령대]], 1, 0),IF(COUNT(표장르정리[[#This Row],[Roguelike]]),1,0)),1,0)</f>
        <v>0</v>
      </c>
      <c r="F3" s="3">
        <f>IF(AND(IF('차트 정리 표'!$M$2 = 표메인[[#This Row],[연령대]], 1, 0),IF(COUNT(표장르정리[[#This Row],[Soulslike]]),1,0)),1,0)</f>
        <v>0</v>
      </c>
      <c r="G3" s="3">
        <f>IF(AND(IF('차트 정리 표'!$M$2 = 표메인[[#This Row],[연령대]], 1, 0),IF(COUNT(표장르정리[[#This Row],[Rhythm]]),1,0)),1,0)</f>
        <v>0</v>
      </c>
      <c r="H3" s="3">
        <f>IF(AND(IF('차트 정리 표'!$M$2 = 표메인[[#This Row],[연령대]], 1, 0),IF(COUNT(표장르정리[[#This Row],[Racing]]),1,0)),1,0)</f>
        <v>0</v>
      </c>
      <c r="I3" s="3">
        <f>IF(AND(IF('차트 정리 표'!$M$2 = 표메인[[#This Row],[연령대]], 1, 0),IF(COUNT(표장르정리[[#This Row],[Sport]]),1,0)),1,0)</f>
        <v>0</v>
      </c>
      <c r="J3" s="3">
        <f>IF(AND(IF('차트 정리 표'!$M$2 = 표메인[[#This Row],[연령대]], 1, 0),IF(COUNT(표장르정리[[#This Row],[Stealth]]),1,0)),1,0)</f>
        <v>0</v>
      </c>
      <c r="K3" s="3">
        <f>IF(AND(IF('차트 정리 표'!$M$2 = 표메인[[#This Row],[연령대]], 1, 0),IF(COUNT(표장르정리[[#This Row],[Strategy]]),1,0)),1,0)</f>
        <v>0</v>
      </c>
      <c r="L3" s="3">
        <f>IF(AND(IF('차트 정리 표'!$M$2 = 표메인[[#This Row],[연령대]], 1, 0),IF(COUNT(표장르정리[[#This Row],[Puzzle]]),1,0)),1,0)</f>
        <v>0</v>
      </c>
      <c r="M3" s="3">
        <f>IF(AND(IF('차트 정리 표'!$M$2 = 표메인[[#This Row],[연령대]], 1, 0),IF(COUNT(표장르정리[[#This Row],[Board]]),1,0)),1,0)</f>
        <v>0</v>
      </c>
      <c r="N3" s="3">
        <f>IF(AND(IF('차트 정리 표'!$M$2 = 표메인[[#This Row],[연령대]], 1, 0),IF(COUNT(표장르정리[[#This Row],[Arcade]]),1,0)),1,0)</f>
        <v>0</v>
      </c>
      <c r="O3" s="3">
        <f>IF(AND(IF('차트 정리 표'!$M$2 = 표메인[[#This Row],[연령대]], 1, 0),IF(COUNT(표장르정리[[#This Row],[Simulation]]),1,0)),1,0)</f>
        <v>0</v>
      </c>
      <c r="P3" s="34">
        <f>IF(AND(IF('차트 정리 표'!$M$19 = 표메인[[#This Row],[연령대]], 1, 0),IF('차트 정리 표'!$J$20=표메인[[#This Row],[타격감
시각적 효과]],1,0)),1,0)</f>
        <v>0</v>
      </c>
      <c r="Q3" s="34">
        <f>IF(AND(IF('차트 정리 표'!$M$19 = 표메인[[#This Row],[연령대]], 1, 0),IF('차트 정리 표'!$J$21=표메인[[#This Row],[타격감
시각적 효과]],1,0)),1,0)</f>
        <v>0</v>
      </c>
      <c r="R3" s="34">
        <f>IF(AND(IF('차트 정리 표'!$M$19 = 표메인[[#This Row],[연령대]], 1, 0),IF('차트 정리 표'!$J$22=표메인[[#This Row],[타격감
시각적 효과]],1,0)),1,0)</f>
        <v>0</v>
      </c>
      <c r="S3" s="34">
        <f>IF(AND(IF('차트 정리 표'!$M$19 = 표메인[[#This Row],[연령대]], 1, 0),IF('차트 정리 표'!$J$23=표메인[[#This Row],[타격감
시각적 효과]],1,0)),1,0)</f>
        <v>0</v>
      </c>
      <c r="T3" s="34">
        <f>IF(AND(IF('차트 정리 표'!$M$25 = 표메인[[#This Row],[연령대]], 1, 0),IF('차트 정리 표'!$J$26=표메인[게임몰입도
청각적 효과],1,0)),1,0)</f>
        <v>0</v>
      </c>
      <c r="U3" s="34">
        <f>IF(AND(IF('차트 정리 표'!$M$25 = 표메인[[#This Row],[연령대]], 1, 0),IF('차트 정리 표'!$J$27=표메인[게임몰입도
청각적 효과],1,0)),1,0)</f>
        <v>0</v>
      </c>
      <c r="V3" s="34">
        <f>IF(AND(IF('차트 정리 표'!$M$25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표'!$M$2 = 표메인[[#This Row],[연령대]], 1, 0),IF(COUNT(표장르정리[[#This Row],[RPG]]),1,0)), 1, 0)</f>
        <v>0</v>
      </c>
      <c r="B4" s="3">
        <f>IF(AND(IF('차트 정리 표'!$M$2 = 표메인[[#This Row],[연령대]], 1, 0),IF(COUNT(표장르정리[[#This Row],[AOS]]),1,0)),1,0)</f>
        <v>0</v>
      </c>
      <c r="C4" s="3">
        <f>IF(AND(IF('차트 정리 표'!$M$2 = 표메인[[#This Row],[연령대]], 1, 0),IF(COUNT(표장르정리[[#This Row],[FPS]]),1,0)),1,0)</f>
        <v>0</v>
      </c>
      <c r="D4" s="3">
        <f>IF(AND(IF('차트 정리 표'!$M$2 = 표메인[[#This Row],[연령대]], 1, 0),IF(COUNT(표장르정리[[#This Row],[CCG]]),1,0)),1,0)</f>
        <v>0</v>
      </c>
      <c r="E4" s="3">
        <f>IF(AND(IF('차트 정리 표'!$M$2 = 표메인[[#This Row],[연령대]], 1, 0),IF(COUNT(표장르정리[[#This Row],[Roguelike]]),1,0)),1,0)</f>
        <v>0</v>
      </c>
      <c r="F4" s="3">
        <f>IF(AND(IF('차트 정리 표'!$M$2 = 표메인[[#This Row],[연령대]], 1, 0),IF(COUNT(표장르정리[[#This Row],[Soulslike]]),1,0)),1,0)</f>
        <v>0</v>
      </c>
      <c r="G4" s="3">
        <f>IF(AND(IF('차트 정리 표'!$M$2 = 표메인[[#This Row],[연령대]], 1, 0),IF(COUNT(표장르정리[[#This Row],[Rhythm]]),1,0)),1,0)</f>
        <v>0</v>
      </c>
      <c r="H4" s="3">
        <f>IF(AND(IF('차트 정리 표'!$M$2 = 표메인[[#This Row],[연령대]], 1, 0),IF(COUNT(표장르정리[[#This Row],[Racing]]),1,0)),1,0)</f>
        <v>0</v>
      </c>
      <c r="I4" s="3">
        <f>IF(AND(IF('차트 정리 표'!$M$2 = 표메인[[#This Row],[연령대]], 1, 0),IF(COUNT(표장르정리[[#This Row],[Sport]]),1,0)),1,0)</f>
        <v>0</v>
      </c>
      <c r="J4" s="3">
        <f>IF(AND(IF('차트 정리 표'!$M$2 = 표메인[[#This Row],[연령대]], 1, 0),IF(COUNT(표장르정리[[#This Row],[Stealth]]),1,0)),1,0)</f>
        <v>0</v>
      </c>
      <c r="K4" s="3">
        <f>IF(AND(IF('차트 정리 표'!$M$2 = 표메인[[#This Row],[연령대]], 1, 0),IF(COUNT(표장르정리[[#This Row],[Strategy]]),1,0)),1,0)</f>
        <v>0</v>
      </c>
      <c r="L4" s="3">
        <f>IF(AND(IF('차트 정리 표'!$M$2 = 표메인[[#This Row],[연령대]], 1, 0),IF(COUNT(표장르정리[[#This Row],[Puzzle]]),1,0)),1,0)</f>
        <v>0</v>
      </c>
      <c r="M4" s="3">
        <f>IF(AND(IF('차트 정리 표'!$M$2 = 표메인[[#This Row],[연령대]], 1, 0),IF(COUNT(표장르정리[[#This Row],[Board]]),1,0)),1,0)</f>
        <v>0</v>
      </c>
      <c r="N4" s="3">
        <f>IF(AND(IF('차트 정리 표'!$M$2 = 표메인[[#This Row],[연령대]], 1, 0),IF(COUNT(표장르정리[[#This Row],[Arcade]]),1,0)),1,0)</f>
        <v>0</v>
      </c>
      <c r="O4" s="3">
        <f>IF(AND(IF('차트 정리 표'!$M$2 = 표메인[[#This Row],[연령대]], 1, 0),IF(COUNT(표장르정리[[#This Row],[Simulation]]),1,0)),1,0)</f>
        <v>0</v>
      </c>
      <c r="P4" s="34">
        <f>IF(AND(IF('차트 정리 표'!$M$19 = 표메인[[#This Row],[연령대]], 1, 0),IF('차트 정리 표'!$J$20=표메인[[#This Row],[타격감
시각적 효과]],1,0)),1,0)</f>
        <v>0</v>
      </c>
      <c r="Q4" s="34">
        <f>IF(AND(IF('차트 정리 표'!$M$19 = 표메인[[#This Row],[연령대]], 1, 0),IF('차트 정리 표'!$J$21=표메인[[#This Row],[타격감
시각적 효과]],1,0)),1,0)</f>
        <v>0</v>
      </c>
      <c r="R4" s="34">
        <f>IF(AND(IF('차트 정리 표'!$M$19 = 표메인[[#This Row],[연령대]], 1, 0),IF('차트 정리 표'!$J$22=표메인[[#This Row],[타격감
시각적 효과]],1,0)),1,0)</f>
        <v>0</v>
      </c>
      <c r="S4" s="34">
        <f>IF(AND(IF('차트 정리 표'!$M$19 = 표메인[[#This Row],[연령대]], 1, 0),IF('차트 정리 표'!$J$23=표메인[[#This Row],[타격감
시각적 효과]],1,0)),1,0)</f>
        <v>0</v>
      </c>
      <c r="T4" s="34">
        <f>IF(AND(IF('차트 정리 표'!$M$25 = 표메인[[#This Row],[연령대]], 1, 0),IF('차트 정리 표'!$J$26=표메인[게임몰입도
청각적 효과],1,0)),1,0)</f>
        <v>0</v>
      </c>
      <c r="U4" s="34">
        <f>IF(AND(IF('차트 정리 표'!$M$25 = 표메인[[#This Row],[연령대]], 1, 0),IF('차트 정리 표'!$J$27=표메인[게임몰입도
청각적 효과],1,0)),1,0)</f>
        <v>0</v>
      </c>
      <c r="V4" s="34">
        <f>IF(AND(IF('차트 정리 표'!$M$25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표'!$M$2 = 표메인[[#This Row],[연령대]], 1, 0),IF(COUNT(표장르정리[[#This Row],[RPG]]),1,0)), 1, 0)</f>
        <v>0</v>
      </c>
      <c r="B5" s="3">
        <f>IF(AND(IF('차트 정리 표'!$M$2 = 표메인[[#This Row],[연령대]], 1, 0),IF(COUNT(표장르정리[[#This Row],[AOS]]),1,0)),1,0)</f>
        <v>0</v>
      </c>
      <c r="C5" s="3">
        <f>IF(AND(IF('차트 정리 표'!$M$2 = 표메인[[#This Row],[연령대]], 1, 0),IF(COUNT(표장르정리[[#This Row],[FPS]]),1,0)),1,0)</f>
        <v>0</v>
      </c>
      <c r="D5" s="3">
        <f>IF(AND(IF('차트 정리 표'!$M$2 = 표메인[[#This Row],[연령대]], 1, 0),IF(COUNT(표장르정리[[#This Row],[CCG]]),1,0)),1,0)</f>
        <v>0</v>
      </c>
      <c r="E5" s="3">
        <f>IF(AND(IF('차트 정리 표'!$M$2 = 표메인[[#This Row],[연령대]], 1, 0),IF(COUNT(표장르정리[[#This Row],[Roguelike]]),1,0)),1,0)</f>
        <v>0</v>
      </c>
      <c r="F5" s="3">
        <f>IF(AND(IF('차트 정리 표'!$M$2 = 표메인[[#This Row],[연령대]], 1, 0),IF(COUNT(표장르정리[[#This Row],[Soulslike]]),1,0)),1,0)</f>
        <v>0</v>
      </c>
      <c r="G5" s="3">
        <f>IF(AND(IF('차트 정리 표'!$M$2 = 표메인[[#This Row],[연령대]], 1, 0),IF(COUNT(표장르정리[[#This Row],[Rhythm]]),1,0)),1,0)</f>
        <v>0</v>
      </c>
      <c r="H5" s="3">
        <f>IF(AND(IF('차트 정리 표'!$M$2 = 표메인[[#This Row],[연령대]], 1, 0),IF(COUNT(표장르정리[[#This Row],[Racing]]),1,0)),1,0)</f>
        <v>0</v>
      </c>
      <c r="I5" s="3">
        <f>IF(AND(IF('차트 정리 표'!$M$2 = 표메인[[#This Row],[연령대]], 1, 0),IF(COUNT(표장르정리[[#This Row],[Sport]]),1,0)),1,0)</f>
        <v>0</v>
      </c>
      <c r="J5" s="3">
        <f>IF(AND(IF('차트 정리 표'!$M$2 = 표메인[[#This Row],[연령대]], 1, 0),IF(COUNT(표장르정리[[#This Row],[Stealth]]),1,0)),1,0)</f>
        <v>0</v>
      </c>
      <c r="K5" s="3">
        <f>IF(AND(IF('차트 정리 표'!$M$2 = 표메인[[#This Row],[연령대]], 1, 0),IF(COUNT(표장르정리[[#This Row],[Strategy]]),1,0)),1,0)</f>
        <v>0</v>
      </c>
      <c r="L5" s="3">
        <f>IF(AND(IF('차트 정리 표'!$M$2 = 표메인[[#This Row],[연령대]], 1, 0),IF(COUNT(표장르정리[[#This Row],[Puzzle]]),1,0)),1,0)</f>
        <v>0</v>
      </c>
      <c r="M5" s="3">
        <f>IF(AND(IF('차트 정리 표'!$M$2 = 표메인[[#This Row],[연령대]], 1, 0),IF(COUNT(표장르정리[[#This Row],[Board]]),1,0)),1,0)</f>
        <v>0</v>
      </c>
      <c r="N5" s="3">
        <f>IF(AND(IF('차트 정리 표'!$M$2 = 표메인[[#This Row],[연령대]], 1, 0),IF(COUNT(표장르정리[[#This Row],[Arcade]]),1,0)),1,0)</f>
        <v>0</v>
      </c>
      <c r="O5" s="3">
        <f>IF(AND(IF('차트 정리 표'!$M$2 = 표메인[[#This Row],[연령대]], 1, 0),IF(COUNT(표장르정리[[#This Row],[Simulation]]),1,0)),1,0)</f>
        <v>0</v>
      </c>
      <c r="P5" s="34">
        <f>IF(AND(IF('차트 정리 표'!$M$19 = 표메인[[#This Row],[연령대]], 1, 0),IF('차트 정리 표'!$J$20=표메인[[#This Row],[타격감
시각적 효과]],1,0)),1,0)</f>
        <v>0</v>
      </c>
      <c r="Q5" s="34">
        <f>IF(AND(IF('차트 정리 표'!$M$19 = 표메인[[#This Row],[연령대]], 1, 0),IF('차트 정리 표'!$J$21=표메인[[#This Row],[타격감
시각적 효과]],1,0)),1,0)</f>
        <v>0</v>
      </c>
      <c r="R5" s="34">
        <f>IF(AND(IF('차트 정리 표'!$M$19 = 표메인[[#This Row],[연령대]], 1, 0),IF('차트 정리 표'!$J$22=표메인[[#This Row],[타격감
시각적 효과]],1,0)),1,0)</f>
        <v>0</v>
      </c>
      <c r="S5" s="34">
        <f>IF(AND(IF('차트 정리 표'!$M$19 = 표메인[[#This Row],[연령대]], 1, 0),IF('차트 정리 표'!$J$23=표메인[[#This Row],[타격감
시각적 효과]],1,0)),1,0)</f>
        <v>0</v>
      </c>
      <c r="T5" s="34">
        <f>IF(AND(IF('차트 정리 표'!$M$25 = 표메인[[#This Row],[연령대]], 1, 0),IF('차트 정리 표'!$J$26=표메인[게임몰입도
청각적 효과],1,0)),1,0)</f>
        <v>0</v>
      </c>
      <c r="U5" s="34">
        <f>IF(AND(IF('차트 정리 표'!$M$25 = 표메인[[#This Row],[연령대]], 1, 0),IF('차트 정리 표'!$J$27=표메인[게임몰입도
청각적 효과],1,0)),1,0)</f>
        <v>0</v>
      </c>
      <c r="V5" s="34">
        <f>IF(AND(IF('차트 정리 표'!$M$25 = 표메인[[#This Row],[연령대]], 1, 0),IF('차트 정리 표'!$J$28=표메인[게임몰입도
청각적 효과],1,0)),1,0)</f>
        <v>0</v>
      </c>
    </row>
    <row r="6" spans="1:22" x14ac:dyDescent="0.3">
      <c r="A6" s="3">
        <f>IF(AND(IF('차트 정리 표'!$M$2 = 표메인[[#This Row],[연령대]], 1, 0),IF(COUNT(표장르정리[[#This Row],[RPG]]),1,0)), 1, 0)</f>
        <v>0</v>
      </c>
      <c r="B6" s="3">
        <f>IF(AND(IF('차트 정리 표'!$M$2 = 표메인[[#This Row],[연령대]], 1, 0),IF(COUNT(표장르정리[[#This Row],[AOS]]),1,0)),1,0)</f>
        <v>0</v>
      </c>
      <c r="C6" s="3">
        <f>IF(AND(IF('차트 정리 표'!$M$2 = 표메인[[#This Row],[연령대]], 1, 0),IF(COUNT(표장르정리[[#This Row],[FPS]]),1,0)),1,0)</f>
        <v>0</v>
      </c>
      <c r="D6" s="3">
        <f>IF(AND(IF('차트 정리 표'!$M$2 = 표메인[[#This Row],[연령대]], 1, 0),IF(COUNT(표장르정리[[#This Row],[CCG]]),1,0)),1,0)</f>
        <v>0</v>
      </c>
      <c r="E6" s="3">
        <f>IF(AND(IF('차트 정리 표'!$M$2 = 표메인[[#This Row],[연령대]], 1, 0),IF(COUNT(표장르정리[[#This Row],[Roguelike]]),1,0)),1,0)</f>
        <v>0</v>
      </c>
      <c r="F6" s="3">
        <f>IF(AND(IF('차트 정리 표'!$M$2 = 표메인[[#This Row],[연령대]], 1, 0),IF(COUNT(표장르정리[[#This Row],[Soulslike]]),1,0)),1,0)</f>
        <v>0</v>
      </c>
      <c r="G6" s="3">
        <f>IF(AND(IF('차트 정리 표'!$M$2 = 표메인[[#This Row],[연령대]], 1, 0),IF(COUNT(표장르정리[[#This Row],[Rhythm]]),1,0)),1,0)</f>
        <v>0</v>
      </c>
      <c r="H6" s="3">
        <f>IF(AND(IF('차트 정리 표'!$M$2 = 표메인[[#This Row],[연령대]], 1, 0),IF(COUNT(표장르정리[[#This Row],[Racing]]),1,0)),1,0)</f>
        <v>0</v>
      </c>
      <c r="I6" s="3">
        <f>IF(AND(IF('차트 정리 표'!$M$2 = 표메인[[#This Row],[연령대]], 1, 0),IF(COUNT(표장르정리[[#This Row],[Sport]]),1,0)),1,0)</f>
        <v>0</v>
      </c>
      <c r="J6" s="3">
        <f>IF(AND(IF('차트 정리 표'!$M$2 = 표메인[[#This Row],[연령대]], 1, 0),IF(COUNT(표장르정리[[#This Row],[Stealth]]),1,0)),1,0)</f>
        <v>0</v>
      </c>
      <c r="K6" s="3">
        <f>IF(AND(IF('차트 정리 표'!$M$2 = 표메인[[#This Row],[연령대]], 1, 0),IF(COUNT(표장르정리[[#This Row],[Strategy]]),1,0)),1,0)</f>
        <v>0</v>
      </c>
      <c r="L6" s="3">
        <f>IF(AND(IF('차트 정리 표'!$M$2 = 표메인[[#This Row],[연령대]], 1, 0),IF(COUNT(표장르정리[[#This Row],[Puzzle]]),1,0)),1,0)</f>
        <v>0</v>
      </c>
      <c r="M6" s="3">
        <f>IF(AND(IF('차트 정리 표'!$M$2 = 표메인[[#This Row],[연령대]], 1, 0),IF(COUNT(표장르정리[[#This Row],[Board]]),1,0)),1,0)</f>
        <v>0</v>
      </c>
      <c r="N6" s="3">
        <f>IF(AND(IF('차트 정리 표'!$M$2 = 표메인[[#This Row],[연령대]], 1, 0),IF(COUNT(표장르정리[[#This Row],[Arcade]]),1,0)),1,0)</f>
        <v>0</v>
      </c>
      <c r="O6" s="3">
        <f>IF(AND(IF('차트 정리 표'!$M$2 = 표메인[[#This Row],[연령대]], 1, 0),IF(COUNT(표장르정리[[#This Row],[Simulation]]),1,0)),1,0)</f>
        <v>0</v>
      </c>
      <c r="P6" s="34">
        <f>IF(AND(IF('차트 정리 표'!$M$19 = 표메인[[#This Row],[연령대]], 1, 0),IF('차트 정리 표'!$J$20=표메인[[#This Row],[타격감
시각적 효과]],1,0)),1,0)</f>
        <v>0</v>
      </c>
      <c r="Q6" s="34">
        <f>IF(AND(IF('차트 정리 표'!$M$19 = 표메인[[#This Row],[연령대]], 1, 0),IF('차트 정리 표'!$J$21=표메인[[#This Row],[타격감
시각적 효과]],1,0)),1,0)</f>
        <v>0</v>
      </c>
      <c r="R6" s="34">
        <f>IF(AND(IF('차트 정리 표'!$M$19 = 표메인[[#This Row],[연령대]], 1, 0),IF('차트 정리 표'!$J$22=표메인[[#This Row],[타격감
시각적 효과]],1,0)),1,0)</f>
        <v>0</v>
      </c>
      <c r="S6" s="34">
        <f>IF(AND(IF('차트 정리 표'!$M$19 = 표메인[[#This Row],[연령대]], 1, 0),IF('차트 정리 표'!$J$23=표메인[[#This Row],[타격감
시각적 효과]],1,0)),1,0)</f>
        <v>0</v>
      </c>
      <c r="T6" s="34">
        <f>IF(AND(IF('차트 정리 표'!$M$25 = 표메인[[#This Row],[연령대]], 1, 0),IF('차트 정리 표'!$J$26=표메인[게임몰입도
청각적 효과],1,0)),1,0)</f>
        <v>0</v>
      </c>
      <c r="U6" s="34">
        <f>IF(AND(IF('차트 정리 표'!$M$25 = 표메인[[#This Row],[연령대]], 1, 0),IF('차트 정리 표'!$J$27=표메인[게임몰입도
청각적 효과],1,0)),1,0)</f>
        <v>0</v>
      </c>
      <c r="V6" s="34">
        <f>IF(AND(IF('차트 정리 표'!$M$25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표'!$M$2 = 표메인[[#This Row],[연령대]], 1, 0),IF(COUNT(표장르정리[[#This Row],[RPG]]),1,0)), 1, 0)</f>
        <v>0</v>
      </c>
      <c r="B7" s="3">
        <f>IF(AND(IF('차트 정리 표'!$M$2 = 표메인[[#This Row],[연령대]], 1, 0),IF(COUNT(표장르정리[[#This Row],[AOS]]),1,0)),1,0)</f>
        <v>0</v>
      </c>
      <c r="C7" s="3">
        <f>IF(AND(IF('차트 정리 표'!$M$2 = 표메인[[#This Row],[연령대]], 1, 0),IF(COUNT(표장르정리[[#This Row],[FPS]]),1,0)),1,0)</f>
        <v>0</v>
      </c>
      <c r="D7" s="3">
        <f>IF(AND(IF('차트 정리 표'!$M$2 = 표메인[[#This Row],[연령대]], 1, 0),IF(COUNT(표장르정리[[#This Row],[CCG]]),1,0)),1,0)</f>
        <v>0</v>
      </c>
      <c r="E7" s="3">
        <f>IF(AND(IF('차트 정리 표'!$M$2 = 표메인[[#This Row],[연령대]], 1, 0),IF(COUNT(표장르정리[[#This Row],[Roguelike]]),1,0)),1,0)</f>
        <v>0</v>
      </c>
      <c r="F7" s="3">
        <f>IF(AND(IF('차트 정리 표'!$M$2 = 표메인[[#This Row],[연령대]], 1, 0),IF(COUNT(표장르정리[[#This Row],[Soulslike]]),1,0)),1,0)</f>
        <v>0</v>
      </c>
      <c r="G7" s="3">
        <f>IF(AND(IF('차트 정리 표'!$M$2 = 표메인[[#This Row],[연령대]], 1, 0),IF(COUNT(표장르정리[[#This Row],[Rhythm]]),1,0)),1,0)</f>
        <v>0</v>
      </c>
      <c r="H7" s="3">
        <f>IF(AND(IF('차트 정리 표'!$M$2 = 표메인[[#This Row],[연령대]], 1, 0),IF(COUNT(표장르정리[[#This Row],[Racing]]),1,0)),1,0)</f>
        <v>0</v>
      </c>
      <c r="I7" s="3">
        <f>IF(AND(IF('차트 정리 표'!$M$2 = 표메인[[#This Row],[연령대]], 1, 0),IF(COUNT(표장르정리[[#This Row],[Sport]]),1,0)),1,0)</f>
        <v>0</v>
      </c>
      <c r="J7" s="3">
        <f>IF(AND(IF('차트 정리 표'!$M$2 = 표메인[[#This Row],[연령대]], 1, 0),IF(COUNT(표장르정리[[#This Row],[Stealth]]),1,0)),1,0)</f>
        <v>0</v>
      </c>
      <c r="K7" s="3">
        <f>IF(AND(IF('차트 정리 표'!$M$2 = 표메인[[#This Row],[연령대]], 1, 0),IF(COUNT(표장르정리[[#This Row],[Strategy]]),1,0)),1,0)</f>
        <v>0</v>
      </c>
      <c r="L7" s="3">
        <f>IF(AND(IF('차트 정리 표'!$M$2 = 표메인[[#This Row],[연령대]], 1, 0),IF(COUNT(표장르정리[[#This Row],[Puzzle]]),1,0)),1,0)</f>
        <v>0</v>
      </c>
      <c r="M7" s="3">
        <f>IF(AND(IF('차트 정리 표'!$M$2 = 표메인[[#This Row],[연령대]], 1, 0),IF(COUNT(표장르정리[[#This Row],[Board]]),1,0)),1,0)</f>
        <v>0</v>
      </c>
      <c r="N7" s="3">
        <f>IF(AND(IF('차트 정리 표'!$M$2 = 표메인[[#This Row],[연령대]], 1, 0),IF(COUNT(표장르정리[[#This Row],[Arcade]]),1,0)),1,0)</f>
        <v>0</v>
      </c>
      <c r="O7" s="3">
        <f>IF(AND(IF('차트 정리 표'!$M$2 = 표메인[[#This Row],[연령대]], 1, 0),IF(COUNT(표장르정리[[#This Row],[Simulation]]),1,0)),1,0)</f>
        <v>0</v>
      </c>
      <c r="P7" s="34">
        <f>IF(AND(IF('차트 정리 표'!$M$19 = 표메인[[#This Row],[연령대]], 1, 0),IF('차트 정리 표'!$J$20=표메인[[#This Row],[타격감
시각적 효과]],1,0)),1,0)</f>
        <v>0</v>
      </c>
      <c r="Q7" s="34">
        <f>IF(AND(IF('차트 정리 표'!$M$19 = 표메인[[#This Row],[연령대]], 1, 0),IF('차트 정리 표'!$J$21=표메인[[#This Row],[타격감
시각적 효과]],1,0)),1,0)</f>
        <v>0</v>
      </c>
      <c r="R7" s="34">
        <f>IF(AND(IF('차트 정리 표'!$M$19 = 표메인[[#This Row],[연령대]], 1, 0),IF('차트 정리 표'!$J$22=표메인[[#This Row],[타격감
시각적 효과]],1,0)),1,0)</f>
        <v>0</v>
      </c>
      <c r="S7" s="34">
        <f>IF(AND(IF('차트 정리 표'!$M$19 = 표메인[[#This Row],[연령대]], 1, 0),IF('차트 정리 표'!$J$23=표메인[[#This Row],[타격감
시각적 효과]],1,0)),1,0)</f>
        <v>0</v>
      </c>
      <c r="T7" s="34">
        <f>IF(AND(IF('차트 정리 표'!$M$25 = 표메인[[#This Row],[연령대]], 1, 0),IF('차트 정리 표'!$J$26=표메인[게임몰입도
청각적 효과],1,0)),1,0)</f>
        <v>0</v>
      </c>
      <c r="U7" s="34">
        <f>IF(AND(IF('차트 정리 표'!$M$25 = 표메인[[#This Row],[연령대]], 1, 0),IF('차트 정리 표'!$J$27=표메인[게임몰입도
청각적 효과],1,0)),1,0)</f>
        <v>0</v>
      </c>
      <c r="V7" s="34">
        <f>IF(AND(IF('차트 정리 표'!$M$25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표'!$M$2 = 표메인[[#This Row],[연령대]], 1, 0),IF(COUNT(표장르정리[[#This Row],[RPG]]),1,0)), 1, 0)</f>
        <v>0</v>
      </c>
      <c r="B8" s="3">
        <f>IF(AND(IF('차트 정리 표'!$M$2 = 표메인[[#This Row],[연령대]], 1, 0),IF(COUNT(표장르정리[[#This Row],[AOS]]),1,0)),1,0)</f>
        <v>0</v>
      </c>
      <c r="C8" s="3">
        <f>IF(AND(IF('차트 정리 표'!$M$2 = 표메인[[#This Row],[연령대]], 1, 0),IF(COUNT(표장르정리[[#This Row],[FPS]]),1,0)),1,0)</f>
        <v>0</v>
      </c>
      <c r="D8" s="3">
        <f>IF(AND(IF('차트 정리 표'!$M$2 = 표메인[[#This Row],[연령대]], 1, 0),IF(COUNT(표장르정리[[#This Row],[CCG]]),1,0)),1,0)</f>
        <v>0</v>
      </c>
      <c r="E8" s="3">
        <f>IF(AND(IF('차트 정리 표'!$M$2 = 표메인[[#This Row],[연령대]], 1, 0),IF(COUNT(표장르정리[[#This Row],[Roguelike]]),1,0)),1,0)</f>
        <v>0</v>
      </c>
      <c r="F8" s="3">
        <f>IF(AND(IF('차트 정리 표'!$M$2 = 표메인[[#This Row],[연령대]], 1, 0),IF(COUNT(표장르정리[[#This Row],[Soulslike]]),1,0)),1,0)</f>
        <v>0</v>
      </c>
      <c r="G8" s="3">
        <f>IF(AND(IF('차트 정리 표'!$M$2 = 표메인[[#This Row],[연령대]], 1, 0),IF(COUNT(표장르정리[[#This Row],[Rhythm]]),1,0)),1,0)</f>
        <v>0</v>
      </c>
      <c r="H8" s="3">
        <f>IF(AND(IF('차트 정리 표'!$M$2 = 표메인[[#This Row],[연령대]], 1, 0),IF(COUNT(표장르정리[[#This Row],[Racing]]),1,0)),1,0)</f>
        <v>0</v>
      </c>
      <c r="I8" s="3">
        <f>IF(AND(IF('차트 정리 표'!$M$2 = 표메인[[#This Row],[연령대]], 1, 0),IF(COUNT(표장르정리[[#This Row],[Sport]]),1,0)),1,0)</f>
        <v>0</v>
      </c>
      <c r="J8" s="3">
        <f>IF(AND(IF('차트 정리 표'!$M$2 = 표메인[[#This Row],[연령대]], 1, 0),IF(COUNT(표장르정리[[#This Row],[Stealth]]),1,0)),1,0)</f>
        <v>0</v>
      </c>
      <c r="K8" s="3">
        <f>IF(AND(IF('차트 정리 표'!$M$2 = 표메인[[#This Row],[연령대]], 1, 0),IF(COUNT(표장르정리[[#This Row],[Strategy]]),1,0)),1,0)</f>
        <v>0</v>
      </c>
      <c r="L8" s="3">
        <f>IF(AND(IF('차트 정리 표'!$M$2 = 표메인[[#This Row],[연령대]], 1, 0),IF(COUNT(표장르정리[[#This Row],[Puzzle]]),1,0)),1,0)</f>
        <v>0</v>
      </c>
      <c r="M8" s="3">
        <f>IF(AND(IF('차트 정리 표'!$M$2 = 표메인[[#This Row],[연령대]], 1, 0),IF(COUNT(표장르정리[[#This Row],[Board]]),1,0)),1,0)</f>
        <v>0</v>
      </c>
      <c r="N8" s="3">
        <f>IF(AND(IF('차트 정리 표'!$M$2 = 표메인[[#This Row],[연령대]], 1, 0),IF(COUNT(표장르정리[[#This Row],[Arcade]]),1,0)),1,0)</f>
        <v>0</v>
      </c>
      <c r="O8" s="3">
        <f>IF(AND(IF('차트 정리 표'!$M$2 = 표메인[[#This Row],[연령대]], 1, 0),IF(COUNT(표장르정리[[#This Row],[Simulation]]),1,0)),1,0)</f>
        <v>0</v>
      </c>
      <c r="P8" s="34">
        <f>IF(AND(IF('차트 정리 표'!$M$19 = 표메인[[#This Row],[연령대]], 1, 0),IF('차트 정리 표'!$J$20=표메인[[#This Row],[타격감
시각적 효과]],1,0)),1,0)</f>
        <v>0</v>
      </c>
      <c r="Q8" s="34">
        <f>IF(AND(IF('차트 정리 표'!$M$19 = 표메인[[#This Row],[연령대]], 1, 0),IF('차트 정리 표'!$J$21=표메인[[#This Row],[타격감
시각적 효과]],1,0)),1,0)</f>
        <v>0</v>
      </c>
      <c r="R8" s="34">
        <f>IF(AND(IF('차트 정리 표'!$M$19 = 표메인[[#This Row],[연령대]], 1, 0),IF('차트 정리 표'!$J$22=표메인[[#This Row],[타격감
시각적 효과]],1,0)),1,0)</f>
        <v>0</v>
      </c>
      <c r="S8" s="34">
        <f>IF(AND(IF('차트 정리 표'!$M$19 = 표메인[[#This Row],[연령대]], 1, 0),IF('차트 정리 표'!$J$23=표메인[[#This Row],[타격감
시각적 효과]],1,0)),1,0)</f>
        <v>0</v>
      </c>
      <c r="T8" s="34">
        <f>IF(AND(IF('차트 정리 표'!$M$25 = 표메인[[#This Row],[연령대]], 1, 0),IF('차트 정리 표'!$J$26=표메인[게임몰입도
청각적 효과],1,0)),1,0)</f>
        <v>0</v>
      </c>
      <c r="U8" s="34">
        <f>IF(AND(IF('차트 정리 표'!$M$25 = 표메인[[#This Row],[연령대]], 1, 0),IF('차트 정리 표'!$J$27=표메인[게임몰입도
청각적 효과],1,0)),1,0)</f>
        <v>0</v>
      </c>
      <c r="V8" s="34">
        <f>IF(AND(IF('차트 정리 표'!$M$25 = 표메인[[#This Row],[연령대]], 1, 0),IF('차트 정리 표'!$J$28=표메인[게임몰입도
청각적 효과],1,0)),1,0)</f>
        <v>0</v>
      </c>
    </row>
    <row r="9" spans="1:22" x14ac:dyDescent="0.3">
      <c r="A9" s="3">
        <f>IF(AND(IF('차트 정리 표'!$M$2 = 표메인[[#This Row],[연령대]], 1, 0),IF(COUNT(표장르정리[[#This Row],[RPG]]),1,0)), 1, 0)</f>
        <v>0</v>
      </c>
      <c r="B9" s="3">
        <f>IF(AND(IF('차트 정리 표'!$M$2 = 표메인[[#This Row],[연령대]], 1, 0),IF(COUNT(표장르정리[[#This Row],[AOS]]),1,0)),1,0)</f>
        <v>0</v>
      </c>
      <c r="C9" s="3">
        <f>IF(AND(IF('차트 정리 표'!$M$2 = 표메인[[#This Row],[연령대]], 1, 0),IF(COUNT(표장르정리[[#This Row],[FPS]]),1,0)),1,0)</f>
        <v>0</v>
      </c>
      <c r="D9" s="3">
        <f>IF(AND(IF('차트 정리 표'!$M$2 = 표메인[[#This Row],[연령대]], 1, 0),IF(COUNT(표장르정리[[#This Row],[CCG]]),1,0)),1,0)</f>
        <v>0</v>
      </c>
      <c r="E9" s="3">
        <f>IF(AND(IF('차트 정리 표'!$M$2 = 표메인[[#This Row],[연령대]], 1, 0),IF(COUNT(표장르정리[[#This Row],[Roguelike]]),1,0)),1,0)</f>
        <v>0</v>
      </c>
      <c r="F9" s="3">
        <f>IF(AND(IF('차트 정리 표'!$M$2 = 표메인[[#This Row],[연령대]], 1, 0),IF(COUNT(표장르정리[[#This Row],[Soulslike]]),1,0)),1,0)</f>
        <v>0</v>
      </c>
      <c r="G9" s="3">
        <f>IF(AND(IF('차트 정리 표'!$M$2 = 표메인[[#This Row],[연령대]], 1, 0),IF(COUNT(표장르정리[[#This Row],[Rhythm]]),1,0)),1,0)</f>
        <v>0</v>
      </c>
      <c r="H9" s="3">
        <f>IF(AND(IF('차트 정리 표'!$M$2 = 표메인[[#This Row],[연령대]], 1, 0),IF(COUNT(표장르정리[[#This Row],[Racing]]),1,0)),1,0)</f>
        <v>0</v>
      </c>
      <c r="I9" s="3">
        <f>IF(AND(IF('차트 정리 표'!$M$2 = 표메인[[#This Row],[연령대]], 1, 0),IF(COUNT(표장르정리[[#This Row],[Sport]]),1,0)),1,0)</f>
        <v>0</v>
      </c>
      <c r="J9" s="3">
        <f>IF(AND(IF('차트 정리 표'!$M$2 = 표메인[[#This Row],[연령대]], 1, 0),IF(COUNT(표장르정리[[#This Row],[Stealth]]),1,0)),1,0)</f>
        <v>0</v>
      </c>
      <c r="K9" s="3">
        <f>IF(AND(IF('차트 정리 표'!$M$2 = 표메인[[#This Row],[연령대]], 1, 0),IF(COUNT(표장르정리[[#This Row],[Strategy]]),1,0)),1,0)</f>
        <v>0</v>
      </c>
      <c r="L9" s="3">
        <f>IF(AND(IF('차트 정리 표'!$M$2 = 표메인[[#This Row],[연령대]], 1, 0),IF(COUNT(표장르정리[[#This Row],[Puzzle]]),1,0)),1,0)</f>
        <v>0</v>
      </c>
      <c r="M9" s="3">
        <f>IF(AND(IF('차트 정리 표'!$M$2 = 표메인[[#This Row],[연령대]], 1, 0),IF(COUNT(표장르정리[[#This Row],[Board]]),1,0)),1,0)</f>
        <v>0</v>
      </c>
      <c r="N9" s="3">
        <f>IF(AND(IF('차트 정리 표'!$M$2 = 표메인[[#This Row],[연령대]], 1, 0),IF(COUNT(표장르정리[[#This Row],[Arcade]]),1,0)),1,0)</f>
        <v>0</v>
      </c>
      <c r="O9" s="3">
        <f>IF(AND(IF('차트 정리 표'!$M$2 = 표메인[[#This Row],[연령대]], 1, 0),IF(COUNT(표장르정리[[#This Row],[Simulation]]),1,0)),1,0)</f>
        <v>0</v>
      </c>
      <c r="P9" s="34">
        <f>IF(AND(IF('차트 정리 표'!$M$19 = 표메인[[#This Row],[연령대]], 1, 0),IF('차트 정리 표'!$J$20=표메인[[#This Row],[타격감
시각적 효과]],1,0)),1,0)</f>
        <v>0</v>
      </c>
      <c r="Q9" s="34">
        <f>IF(AND(IF('차트 정리 표'!$M$19 = 표메인[[#This Row],[연령대]], 1, 0),IF('차트 정리 표'!$J$21=표메인[[#This Row],[타격감
시각적 효과]],1,0)),1,0)</f>
        <v>0</v>
      </c>
      <c r="R9" s="34">
        <f>IF(AND(IF('차트 정리 표'!$M$19 = 표메인[[#This Row],[연령대]], 1, 0),IF('차트 정리 표'!$J$22=표메인[[#This Row],[타격감
시각적 효과]],1,0)),1,0)</f>
        <v>0</v>
      </c>
      <c r="S9" s="34">
        <f>IF(AND(IF('차트 정리 표'!$M$19 = 표메인[[#This Row],[연령대]], 1, 0),IF('차트 정리 표'!$J$23=표메인[[#This Row],[타격감
시각적 효과]],1,0)),1,0)</f>
        <v>0</v>
      </c>
      <c r="T9" s="34">
        <f>IF(AND(IF('차트 정리 표'!$M$25 = 표메인[[#This Row],[연령대]], 1, 0),IF('차트 정리 표'!$J$26=표메인[게임몰입도
청각적 효과],1,0)),1,0)</f>
        <v>0</v>
      </c>
      <c r="U9" s="34">
        <f>IF(AND(IF('차트 정리 표'!$M$25 = 표메인[[#This Row],[연령대]], 1, 0),IF('차트 정리 표'!$J$27=표메인[게임몰입도
청각적 효과],1,0)),1,0)</f>
        <v>0</v>
      </c>
      <c r="V9" s="34">
        <f>IF(AND(IF('차트 정리 표'!$M$25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표'!$M$2 = 표메인[[#This Row],[연령대]], 1, 0),IF(COUNT(표장르정리[[#This Row],[RPG]]),1,0)), 1, 0)</f>
        <v>0</v>
      </c>
      <c r="B10" s="3">
        <f>IF(AND(IF('차트 정리 표'!$M$2 = 표메인[[#This Row],[연령대]], 1, 0),IF(COUNT(표장르정리[[#This Row],[AOS]]),1,0)),1,0)</f>
        <v>0</v>
      </c>
      <c r="C10" s="3">
        <f>IF(AND(IF('차트 정리 표'!$M$2 = 표메인[[#This Row],[연령대]], 1, 0),IF(COUNT(표장르정리[[#This Row],[FPS]]),1,0)),1,0)</f>
        <v>0</v>
      </c>
      <c r="D10" s="3">
        <f>IF(AND(IF('차트 정리 표'!$M$2 = 표메인[[#This Row],[연령대]], 1, 0),IF(COUNT(표장르정리[[#This Row],[CCG]]),1,0)),1,0)</f>
        <v>0</v>
      </c>
      <c r="E10" s="3">
        <f>IF(AND(IF('차트 정리 표'!$M$2 = 표메인[[#This Row],[연령대]], 1, 0),IF(COUNT(표장르정리[[#This Row],[Roguelike]]),1,0)),1,0)</f>
        <v>0</v>
      </c>
      <c r="F10" s="3">
        <f>IF(AND(IF('차트 정리 표'!$M$2 = 표메인[[#This Row],[연령대]], 1, 0),IF(COUNT(표장르정리[[#This Row],[Soulslike]]),1,0)),1,0)</f>
        <v>0</v>
      </c>
      <c r="G10" s="3">
        <f>IF(AND(IF('차트 정리 표'!$M$2 = 표메인[[#This Row],[연령대]], 1, 0),IF(COUNT(표장르정리[[#This Row],[Rhythm]]),1,0)),1,0)</f>
        <v>0</v>
      </c>
      <c r="H10" s="3">
        <f>IF(AND(IF('차트 정리 표'!$M$2 = 표메인[[#This Row],[연령대]], 1, 0),IF(COUNT(표장르정리[[#This Row],[Racing]]),1,0)),1,0)</f>
        <v>0</v>
      </c>
      <c r="I10" s="3">
        <f>IF(AND(IF('차트 정리 표'!$M$2 = 표메인[[#This Row],[연령대]], 1, 0),IF(COUNT(표장르정리[[#This Row],[Sport]]),1,0)),1,0)</f>
        <v>0</v>
      </c>
      <c r="J10" s="3">
        <f>IF(AND(IF('차트 정리 표'!$M$2 = 표메인[[#This Row],[연령대]], 1, 0),IF(COUNT(표장르정리[[#This Row],[Stealth]]),1,0)),1,0)</f>
        <v>0</v>
      </c>
      <c r="K10" s="3">
        <f>IF(AND(IF('차트 정리 표'!$M$2 = 표메인[[#This Row],[연령대]], 1, 0),IF(COUNT(표장르정리[[#This Row],[Strategy]]),1,0)),1,0)</f>
        <v>0</v>
      </c>
      <c r="L10" s="3">
        <f>IF(AND(IF('차트 정리 표'!$M$2 = 표메인[[#This Row],[연령대]], 1, 0),IF(COUNT(표장르정리[[#This Row],[Puzzle]]),1,0)),1,0)</f>
        <v>0</v>
      </c>
      <c r="M10" s="3">
        <f>IF(AND(IF('차트 정리 표'!$M$2 = 표메인[[#This Row],[연령대]], 1, 0),IF(COUNT(표장르정리[[#This Row],[Board]]),1,0)),1,0)</f>
        <v>0</v>
      </c>
      <c r="N10" s="3">
        <f>IF(AND(IF('차트 정리 표'!$M$2 = 표메인[[#This Row],[연령대]], 1, 0),IF(COUNT(표장르정리[[#This Row],[Arcade]]),1,0)),1,0)</f>
        <v>0</v>
      </c>
      <c r="O10" s="3">
        <f>IF(AND(IF('차트 정리 표'!$M$2 = 표메인[[#This Row],[연령대]], 1, 0),IF(COUNT(표장르정리[[#This Row],[Simulation]]),1,0)),1,0)</f>
        <v>0</v>
      </c>
      <c r="P10" s="34">
        <f>IF(AND(IF('차트 정리 표'!$M$19 = 표메인[[#This Row],[연령대]], 1, 0),IF('차트 정리 표'!$J$20=표메인[[#This Row],[타격감
시각적 효과]],1,0)),1,0)</f>
        <v>0</v>
      </c>
      <c r="Q10" s="34">
        <f>IF(AND(IF('차트 정리 표'!$M$19 = 표메인[[#This Row],[연령대]], 1, 0),IF('차트 정리 표'!$J$21=표메인[[#This Row],[타격감
시각적 효과]],1,0)),1,0)</f>
        <v>0</v>
      </c>
      <c r="R10" s="34">
        <f>IF(AND(IF('차트 정리 표'!$M$19 = 표메인[[#This Row],[연령대]], 1, 0),IF('차트 정리 표'!$J$22=표메인[[#This Row],[타격감
시각적 효과]],1,0)),1,0)</f>
        <v>0</v>
      </c>
      <c r="S10" s="34">
        <f>IF(AND(IF('차트 정리 표'!$M$19 = 표메인[[#This Row],[연령대]], 1, 0),IF('차트 정리 표'!$J$23=표메인[[#This Row],[타격감
시각적 효과]],1,0)),1,0)</f>
        <v>0</v>
      </c>
      <c r="T10" s="34">
        <f>IF(AND(IF('차트 정리 표'!$M$25 = 표메인[[#This Row],[연령대]], 1, 0),IF('차트 정리 표'!$J$26=표메인[게임몰입도
청각적 효과],1,0)),1,0)</f>
        <v>0</v>
      </c>
      <c r="U10" s="34">
        <f>IF(AND(IF('차트 정리 표'!$M$25 = 표메인[[#This Row],[연령대]], 1, 0),IF('차트 정리 표'!$J$27=표메인[게임몰입도
청각적 효과],1,0)),1,0)</f>
        <v>0</v>
      </c>
      <c r="V10" s="34">
        <f>IF(AND(IF('차트 정리 표'!$M$25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표'!$M$2 = 표메인[[#This Row],[연령대]], 1, 0),IF(COUNT(표장르정리[[#This Row],[RPG]]),1,0)), 1, 0)</f>
        <v>0</v>
      </c>
      <c r="B11" s="3">
        <f>IF(AND(IF('차트 정리 표'!$M$2 = 표메인[[#This Row],[연령대]], 1, 0),IF(COUNT(표장르정리[[#This Row],[AOS]]),1,0)),1,0)</f>
        <v>0</v>
      </c>
      <c r="C11" s="3">
        <f>IF(AND(IF('차트 정리 표'!$M$2 = 표메인[[#This Row],[연령대]], 1, 0),IF(COUNT(표장르정리[[#This Row],[FPS]]),1,0)),1,0)</f>
        <v>0</v>
      </c>
      <c r="D11" s="3">
        <f>IF(AND(IF('차트 정리 표'!$M$2 = 표메인[[#This Row],[연령대]], 1, 0),IF(COUNT(표장르정리[[#This Row],[CCG]]),1,0)),1,0)</f>
        <v>0</v>
      </c>
      <c r="E11" s="3">
        <f>IF(AND(IF('차트 정리 표'!$M$2 = 표메인[[#This Row],[연령대]], 1, 0),IF(COUNT(표장르정리[[#This Row],[Roguelike]]),1,0)),1,0)</f>
        <v>0</v>
      </c>
      <c r="F11" s="3">
        <f>IF(AND(IF('차트 정리 표'!$M$2 = 표메인[[#This Row],[연령대]], 1, 0),IF(COUNT(표장르정리[[#This Row],[Soulslike]]),1,0)),1,0)</f>
        <v>0</v>
      </c>
      <c r="G11" s="3">
        <f>IF(AND(IF('차트 정리 표'!$M$2 = 표메인[[#This Row],[연령대]], 1, 0),IF(COUNT(표장르정리[[#This Row],[Rhythm]]),1,0)),1,0)</f>
        <v>0</v>
      </c>
      <c r="H11" s="3">
        <f>IF(AND(IF('차트 정리 표'!$M$2 = 표메인[[#This Row],[연령대]], 1, 0),IF(COUNT(표장르정리[[#This Row],[Racing]]),1,0)),1,0)</f>
        <v>0</v>
      </c>
      <c r="I11" s="3">
        <f>IF(AND(IF('차트 정리 표'!$M$2 = 표메인[[#This Row],[연령대]], 1, 0),IF(COUNT(표장르정리[[#This Row],[Sport]]),1,0)),1,0)</f>
        <v>0</v>
      </c>
      <c r="J11" s="3">
        <f>IF(AND(IF('차트 정리 표'!$M$2 = 표메인[[#This Row],[연령대]], 1, 0),IF(COUNT(표장르정리[[#This Row],[Stealth]]),1,0)),1,0)</f>
        <v>0</v>
      </c>
      <c r="K11" s="3">
        <f>IF(AND(IF('차트 정리 표'!$M$2 = 표메인[[#This Row],[연령대]], 1, 0),IF(COUNT(표장르정리[[#This Row],[Strategy]]),1,0)),1,0)</f>
        <v>0</v>
      </c>
      <c r="L11" s="3">
        <f>IF(AND(IF('차트 정리 표'!$M$2 = 표메인[[#This Row],[연령대]], 1, 0),IF(COUNT(표장르정리[[#This Row],[Puzzle]]),1,0)),1,0)</f>
        <v>0</v>
      </c>
      <c r="M11" s="3">
        <f>IF(AND(IF('차트 정리 표'!$M$2 = 표메인[[#This Row],[연령대]], 1, 0),IF(COUNT(표장르정리[[#This Row],[Board]]),1,0)),1,0)</f>
        <v>0</v>
      </c>
      <c r="N11" s="3">
        <f>IF(AND(IF('차트 정리 표'!$M$2 = 표메인[[#This Row],[연령대]], 1, 0),IF(COUNT(표장르정리[[#This Row],[Arcade]]),1,0)),1,0)</f>
        <v>0</v>
      </c>
      <c r="O11" s="3">
        <f>IF(AND(IF('차트 정리 표'!$M$2 = 표메인[[#This Row],[연령대]], 1, 0),IF(COUNT(표장르정리[[#This Row],[Simulation]]),1,0)),1,0)</f>
        <v>0</v>
      </c>
      <c r="P11" s="34">
        <f>IF(AND(IF('차트 정리 표'!$M$19 = 표메인[[#This Row],[연령대]], 1, 0),IF('차트 정리 표'!$J$20=표메인[[#This Row],[타격감
시각적 효과]],1,0)),1,0)</f>
        <v>0</v>
      </c>
      <c r="Q11" s="34">
        <f>IF(AND(IF('차트 정리 표'!$M$19 = 표메인[[#This Row],[연령대]], 1, 0),IF('차트 정리 표'!$J$21=표메인[[#This Row],[타격감
시각적 효과]],1,0)),1,0)</f>
        <v>0</v>
      </c>
      <c r="R11" s="34">
        <f>IF(AND(IF('차트 정리 표'!$M$19 = 표메인[[#This Row],[연령대]], 1, 0),IF('차트 정리 표'!$J$22=표메인[[#This Row],[타격감
시각적 효과]],1,0)),1,0)</f>
        <v>0</v>
      </c>
      <c r="S11" s="34">
        <f>IF(AND(IF('차트 정리 표'!$M$19 = 표메인[[#This Row],[연령대]], 1, 0),IF('차트 정리 표'!$J$23=표메인[[#This Row],[타격감
시각적 효과]],1,0)),1,0)</f>
        <v>0</v>
      </c>
      <c r="T11" s="34">
        <f>IF(AND(IF('차트 정리 표'!$M$25 = 표메인[[#This Row],[연령대]], 1, 0),IF('차트 정리 표'!$J$26=표메인[게임몰입도
청각적 효과],1,0)),1,0)</f>
        <v>0</v>
      </c>
      <c r="U11" s="34">
        <f>IF(AND(IF('차트 정리 표'!$M$25 = 표메인[[#This Row],[연령대]], 1, 0),IF('차트 정리 표'!$J$27=표메인[게임몰입도
청각적 효과],1,0)),1,0)</f>
        <v>0</v>
      </c>
      <c r="V11" s="34">
        <f>IF(AND(IF('차트 정리 표'!$M$25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표'!$M$2 = 표메인[[#This Row],[연령대]], 1, 0),IF(COUNT(표장르정리[[#This Row],[RPG]]),1,0)), 1, 0)</f>
        <v>0</v>
      </c>
      <c r="B12" s="3">
        <f>IF(AND(IF('차트 정리 표'!$M$2 = 표메인[[#This Row],[연령대]], 1, 0),IF(COUNT(표장르정리[[#This Row],[AOS]]),1,0)),1,0)</f>
        <v>0</v>
      </c>
      <c r="C12" s="3">
        <f>IF(AND(IF('차트 정리 표'!$M$2 = 표메인[[#This Row],[연령대]], 1, 0),IF(COUNT(표장르정리[[#This Row],[FPS]]),1,0)),1,0)</f>
        <v>0</v>
      </c>
      <c r="D12" s="3">
        <f>IF(AND(IF('차트 정리 표'!$M$2 = 표메인[[#This Row],[연령대]], 1, 0),IF(COUNT(표장르정리[[#This Row],[CCG]]),1,0)),1,0)</f>
        <v>0</v>
      </c>
      <c r="E12" s="3">
        <f>IF(AND(IF('차트 정리 표'!$M$2 = 표메인[[#This Row],[연령대]], 1, 0),IF(COUNT(표장르정리[[#This Row],[Roguelike]]),1,0)),1,0)</f>
        <v>0</v>
      </c>
      <c r="F12" s="3">
        <f>IF(AND(IF('차트 정리 표'!$M$2 = 표메인[[#This Row],[연령대]], 1, 0),IF(COUNT(표장르정리[[#This Row],[Soulslike]]),1,0)),1,0)</f>
        <v>0</v>
      </c>
      <c r="G12" s="3">
        <f>IF(AND(IF('차트 정리 표'!$M$2 = 표메인[[#This Row],[연령대]], 1, 0),IF(COUNT(표장르정리[[#This Row],[Rhythm]]),1,0)),1,0)</f>
        <v>0</v>
      </c>
      <c r="H12" s="3">
        <f>IF(AND(IF('차트 정리 표'!$M$2 = 표메인[[#This Row],[연령대]], 1, 0),IF(COUNT(표장르정리[[#This Row],[Racing]]),1,0)),1,0)</f>
        <v>0</v>
      </c>
      <c r="I12" s="3">
        <f>IF(AND(IF('차트 정리 표'!$M$2 = 표메인[[#This Row],[연령대]], 1, 0),IF(COUNT(표장르정리[[#This Row],[Sport]]),1,0)),1,0)</f>
        <v>0</v>
      </c>
      <c r="J12" s="3">
        <f>IF(AND(IF('차트 정리 표'!$M$2 = 표메인[[#This Row],[연령대]], 1, 0),IF(COUNT(표장르정리[[#This Row],[Stealth]]),1,0)),1,0)</f>
        <v>0</v>
      </c>
      <c r="K12" s="3">
        <f>IF(AND(IF('차트 정리 표'!$M$2 = 표메인[[#This Row],[연령대]], 1, 0),IF(COUNT(표장르정리[[#This Row],[Strategy]]),1,0)),1,0)</f>
        <v>0</v>
      </c>
      <c r="L12" s="3">
        <f>IF(AND(IF('차트 정리 표'!$M$2 = 표메인[[#This Row],[연령대]], 1, 0),IF(COUNT(표장르정리[[#This Row],[Puzzle]]),1,0)),1,0)</f>
        <v>0</v>
      </c>
      <c r="M12" s="3">
        <f>IF(AND(IF('차트 정리 표'!$M$2 = 표메인[[#This Row],[연령대]], 1, 0),IF(COUNT(표장르정리[[#This Row],[Board]]),1,0)),1,0)</f>
        <v>0</v>
      </c>
      <c r="N12" s="3">
        <f>IF(AND(IF('차트 정리 표'!$M$2 = 표메인[[#This Row],[연령대]], 1, 0),IF(COUNT(표장르정리[[#This Row],[Arcade]]),1,0)),1,0)</f>
        <v>0</v>
      </c>
      <c r="O12" s="3">
        <f>IF(AND(IF('차트 정리 표'!$M$2 = 표메인[[#This Row],[연령대]], 1, 0),IF(COUNT(표장르정리[[#This Row],[Simulation]]),1,0)),1,0)</f>
        <v>0</v>
      </c>
      <c r="P12" s="34">
        <f>IF(AND(IF('차트 정리 표'!$M$19 = 표메인[[#This Row],[연령대]], 1, 0),IF('차트 정리 표'!$J$20=표메인[[#This Row],[타격감
시각적 효과]],1,0)),1,0)</f>
        <v>0</v>
      </c>
      <c r="Q12" s="34">
        <f>IF(AND(IF('차트 정리 표'!$M$19 = 표메인[[#This Row],[연령대]], 1, 0),IF('차트 정리 표'!$J$21=표메인[[#This Row],[타격감
시각적 효과]],1,0)),1,0)</f>
        <v>0</v>
      </c>
      <c r="R12" s="34">
        <f>IF(AND(IF('차트 정리 표'!$M$19 = 표메인[[#This Row],[연령대]], 1, 0),IF('차트 정리 표'!$J$22=표메인[[#This Row],[타격감
시각적 효과]],1,0)),1,0)</f>
        <v>0</v>
      </c>
      <c r="S12" s="34">
        <f>IF(AND(IF('차트 정리 표'!$M$19 = 표메인[[#This Row],[연령대]], 1, 0),IF('차트 정리 표'!$J$23=표메인[[#This Row],[타격감
시각적 효과]],1,0)),1,0)</f>
        <v>0</v>
      </c>
      <c r="T12" s="34">
        <f>IF(AND(IF('차트 정리 표'!$M$25 = 표메인[[#This Row],[연령대]], 1, 0),IF('차트 정리 표'!$J$26=표메인[게임몰입도
청각적 효과],1,0)),1,0)</f>
        <v>0</v>
      </c>
      <c r="U12" s="34">
        <f>IF(AND(IF('차트 정리 표'!$M$25 = 표메인[[#This Row],[연령대]], 1, 0),IF('차트 정리 표'!$J$27=표메인[게임몰입도
청각적 효과],1,0)),1,0)</f>
        <v>0</v>
      </c>
      <c r="V12" s="34">
        <f>IF(AND(IF('차트 정리 표'!$M$25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표'!$M$2 = 표메인[[#This Row],[연령대]], 1, 0),IF(COUNT(표장르정리[[#This Row],[RPG]]),1,0)), 1, 0)</f>
        <v>0</v>
      </c>
      <c r="B13" s="3">
        <f>IF(AND(IF('차트 정리 표'!$M$2 = 표메인[[#This Row],[연령대]], 1, 0),IF(COUNT(표장르정리[[#This Row],[AOS]]),1,0)),1,0)</f>
        <v>0</v>
      </c>
      <c r="C13" s="3">
        <f>IF(AND(IF('차트 정리 표'!$M$2 = 표메인[[#This Row],[연령대]], 1, 0),IF(COUNT(표장르정리[[#This Row],[FPS]]),1,0)),1,0)</f>
        <v>0</v>
      </c>
      <c r="D13" s="3">
        <f>IF(AND(IF('차트 정리 표'!$M$2 = 표메인[[#This Row],[연령대]], 1, 0),IF(COUNT(표장르정리[[#This Row],[CCG]]),1,0)),1,0)</f>
        <v>0</v>
      </c>
      <c r="E13" s="3">
        <f>IF(AND(IF('차트 정리 표'!$M$2 = 표메인[[#This Row],[연령대]], 1, 0),IF(COUNT(표장르정리[[#This Row],[Roguelike]]),1,0)),1,0)</f>
        <v>0</v>
      </c>
      <c r="F13" s="3">
        <f>IF(AND(IF('차트 정리 표'!$M$2 = 표메인[[#This Row],[연령대]], 1, 0),IF(COUNT(표장르정리[[#This Row],[Soulslike]]),1,0)),1,0)</f>
        <v>0</v>
      </c>
      <c r="G13" s="3">
        <f>IF(AND(IF('차트 정리 표'!$M$2 = 표메인[[#This Row],[연령대]], 1, 0),IF(COUNT(표장르정리[[#This Row],[Rhythm]]),1,0)),1,0)</f>
        <v>0</v>
      </c>
      <c r="H13" s="3">
        <f>IF(AND(IF('차트 정리 표'!$M$2 = 표메인[[#This Row],[연령대]], 1, 0),IF(COUNT(표장르정리[[#This Row],[Racing]]),1,0)),1,0)</f>
        <v>0</v>
      </c>
      <c r="I13" s="3">
        <f>IF(AND(IF('차트 정리 표'!$M$2 = 표메인[[#This Row],[연령대]], 1, 0),IF(COUNT(표장르정리[[#This Row],[Sport]]),1,0)),1,0)</f>
        <v>0</v>
      </c>
      <c r="J13" s="3">
        <f>IF(AND(IF('차트 정리 표'!$M$2 = 표메인[[#This Row],[연령대]], 1, 0),IF(COUNT(표장르정리[[#This Row],[Stealth]]),1,0)),1,0)</f>
        <v>0</v>
      </c>
      <c r="K13" s="3">
        <f>IF(AND(IF('차트 정리 표'!$M$2 = 표메인[[#This Row],[연령대]], 1, 0),IF(COUNT(표장르정리[[#This Row],[Strategy]]),1,0)),1,0)</f>
        <v>0</v>
      </c>
      <c r="L13" s="3">
        <f>IF(AND(IF('차트 정리 표'!$M$2 = 표메인[[#This Row],[연령대]], 1, 0),IF(COUNT(표장르정리[[#This Row],[Puzzle]]),1,0)),1,0)</f>
        <v>0</v>
      </c>
      <c r="M13" s="3">
        <f>IF(AND(IF('차트 정리 표'!$M$2 = 표메인[[#This Row],[연령대]], 1, 0),IF(COUNT(표장르정리[[#This Row],[Board]]),1,0)),1,0)</f>
        <v>0</v>
      </c>
      <c r="N13" s="3">
        <f>IF(AND(IF('차트 정리 표'!$M$2 = 표메인[[#This Row],[연령대]], 1, 0),IF(COUNT(표장르정리[[#This Row],[Arcade]]),1,0)),1,0)</f>
        <v>0</v>
      </c>
      <c r="O13" s="3">
        <f>IF(AND(IF('차트 정리 표'!$M$2 = 표메인[[#This Row],[연령대]], 1, 0),IF(COUNT(표장르정리[[#This Row],[Simulation]]),1,0)),1,0)</f>
        <v>0</v>
      </c>
      <c r="P13" s="34">
        <f>IF(AND(IF('차트 정리 표'!$M$19 = 표메인[[#This Row],[연령대]], 1, 0),IF('차트 정리 표'!$J$20=표메인[[#This Row],[타격감
시각적 효과]],1,0)),1,0)</f>
        <v>0</v>
      </c>
      <c r="Q13" s="34">
        <f>IF(AND(IF('차트 정리 표'!$M$19 = 표메인[[#This Row],[연령대]], 1, 0),IF('차트 정리 표'!$J$21=표메인[[#This Row],[타격감
시각적 효과]],1,0)),1,0)</f>
        <v>0</v>
      </c>
      <c r="R13" s="34">
        <f>IF(AND(IF('차트 정리 표'!$M$19 = 표메인[[#This Row],[연령대]], 1, 0),IF('차트 정리 표'!$J$22=표메인[[#This Row],[타격감
시각적 효과]],1,0)),1,0)</f>
        <v>0</v>
      </c>
      <c r="S13" s="34">
        <f>IF(AND(IF('차트 정리 표'!$M$19 = 표메인[[#This Row],[연령대]], 1, 0),IF('차트 정리 표'!$J$23=표메인[[#This Row],[타격감
시각적 효과]],1,0)),1,0)</f>
        <v>0</v>
      </c>
      <c r="T13" s="34">
        <f>IF(AND(IF('차트 정리 표'!$M$25 = 표메인[[#This Row],[연령대]], 1, 0),IF('차트 정리 표'!$J$26=표메인[게임몰입도
청각적 효과],1,0)),1,0)</f>
        <v>0</v>
      </c>
      <c r="U13" s="34">
        <f>IF(AND(IF('차트 정리 표'!$M$25 = 표메인[[#This Row],[연령대]], 1, 0),IF('차트 정리 표'!$J$27=표메인[게임몰입도
청각적 효과],1,0)),1,0)</f>
        <v>0</v>
      </c>
      <c r="V13" s="34">
        <f>IF(AND(IF('차트 정리 표'!$M$25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표'!$M$2 = 표메인[[#This Row],[연령대]], 1, 0),IF(COUNT(표장르정리[[#This Row],[RPG]]),1,0)), 1, 0)</f>
        <v>0</v>
      </c>
      <c r="B14" s="3">
        <f>IF(AND(IF('차트 정리 표'!$M$2 = 표메인[[#This Row],[연령대]], 1, 0),IF(COUNT(표장르정리[[#This Row],[AOS]]),1,0)),1,0)</f>
        <v>0</v>
      </c>
      <c r="C14" s="3">
        <f>IF(AND(IF('차트 정리 표'!$M$2 = 표메인[[#This Row],[연령대]], 1, 0),IF(COUNT(표장르정리[[#This Row],[FPS]]),1,0)),1,0)</f>
        <v>0</v>
      </c>
      <c r="D14" s="3">
        <f>IF(AND(IF('차트 정리 표'!$M$2 = 표메인[[#This Row],[연령대]], 1, 0),IF(COUNT(표장르정리[[#This Row],[CCG]]),1,0)),1,0)</f>
        <v>0</v>
      </c>
      <c r="E14" s="3">
        <f>IF(AND(IF('차트 정리 표'!$M$2 = 표메인[[#This Row],[연령대]], 1, 0),IF(COUNT(표장르정리[[#This Row],[Roguelike]]),1,0)),1,0)</f>
        <v>0</v>
      </c>
      <c r="F14" s="3">
        <f>IF(AND(IF('차트 정리 표'!$M$2 = 표메인[[#This Row],[연령대]], 1, 0),IF(COUNT(표장르정리[[#This Row],[Soulslike]]),1,0)),1,0)</f>
        <v>0</v>
      </c>
      <c r="G14" s="3">
        <f>IF(AND(IF('차트 정리 표'!$M$2 = 표메인[[#This Row],[연령대]], 1, 0),IF(COUNT(표장르정리[[#This Row],[Rhythm]]),1,0)),1,0)</f>
        <v>0</v>
      </c>
      <c r="H14" s="3">
        <f>IF(AND(IF('차트 정리 표'!$M$2 = 표메인[[#This Row],[연령대]], 1, 0),IF(COUNT(표장르정리[[#This Row],[Racing]]),1,0)),1,0)</f>
        <v>0</v>
      </c>
      <c r="I14" s="3">
        <f>IF(AND(IF('차트 정리 표'!$M$2 = 표메인[[#This Row],[연령대]], 1, 0),IF(COUNT(표장르정리[[#This Row],[Sport]]),1,0)),1,0)</f>
        <v>0</v>
      </c>
      <c r="J14" s="3">
        <f>IF(AND(IF('차트 정리 표'!$M$2 = 표메인[[#This Row],[연령대]], 1, 0),IF(COUNT(표장르정리[[#This Row],[Stealth]]),1,0)),1,0)</f>
        <v>0</v>
      </c>
      <c r="K14" s="3">
        <f>IF(AND(IF('차트 정리 표'!$M$2 = 표메인[[#This Row],[연령대]], 1, 0),IF(COUNT(표장르정리[[#This Row],[Strategy]]),1,0)),1,0)</f>
        <v>0</v>
      </c>
      <c r="L14" s="3">
        <f>IF(AND(IF('차트 정리 표'!$M$2 = 표메인[[#This Row],[연령대]], 1, 0),IF(COUNT(표장르정리[[#This Row],[Puzzle]]),1,0)),1,0)</f>
        <v>0</v>
      </c>
      <c r="M14" s="3">
        <f>IF(AND(IF('차트 정리 표'!$M$2 = 표메인[[#This Row],[연령대]], 1, 0),IF(COUNT(표장르정리[[#This Row],[Board]]),1,0)),1,0)</f>
        <v>0</v>
      </c>
      <c r="N14" s="3">
        <f>IF(AND(IF('차트 정리 표'!$M$2 = 표메인[[#This Row],[연령대]], 1, 0),IF(COUNT(표장르정리[[#This Row],[Arcade]]),1,0)),1,0)</f>
        <v>0</v>
      </c>
      <c r="O14" s="3">
        <f>IF(AND(IF('차트 정리 표'!$M$2 = 표메인[[#This Row],[연령대]], 1, 0),IF(COUNT(표장르정리[[#This Row],[Simulation]]),1,0)),1,0)</f>
        <v>0</v>
      </c>
      <c r="P14" s="34">
        <f>IF(AND(IF('차트 정리 표'!$M$19 = 표메인[[#This Row],[연령대]], 1, 0),IF('차트 정리 표'!$J$20=표메인[[#This Row],[타격감
시각적 효과]],1,0)),1,0)</f>
        <v>0</v>
      </c>
      <c r="Q14" s="34">
        <f>IF(AND(IF('차트 정리 표'!$M$19 = 표메인[[#This Row],[연령대]], 1, 0),IF('차트 정리 표'!$J$21=표메인[[#This Row],[타격감
시각적 효과]],1,0)),1,0)</f>
        <v>0</v>
      </c>
      <c r="R14" s="34">
        <f>IF(AND(IF('차트 정리 표'!$M$19 = 표메인[[#This Row],[연령대]], 1, 0),IF('차트 정리 표'!$J$22=표메인[[#This Row],[타격감
시각적 효과]],1,0)),1,0)</f>
        <v>0</v>
      </c>
      <c r="S14" s="34">
        <f>IF(AND(IF('차트 정리 표'!$M$19 = 표메인[[#This Row],[연령대]], 1, 0),IF('차트 정리 표'!$J$23=표메인[[#This Row],[타격감
시각적 효과]],1,0)),1,0)</f>
        <v>0</v>
      </c>
      <c r="T14" s="34">
        <f>IF(AND(IF('차트 정리 표'!$M$25 = 표메인[[#This Row],[연령대]], 1, 0),IF('차트 정리 표'!$J$26=표메인[게임몰입도
청각적 효과],1,0)),1,0)</f>
        <v>0</v>
      </c>
      <c r="U14" s="34">
        <f>IF(AND(IF('차트 정리 표'!$M$25 = 표메인[[#This Row],[연령대]], 1, 0),IF('차트 정리 표'!$J$27=표메인[게임몰입도
청각적 효과],1,0)),1,0)</f>
        <v>0</v>
      </c>
      <c r="V14" s="34">
        <f>IF(AND(IF('차트 정리 표'!$M$25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표'!$M$2 = 표메인[[#This Row],[연령대]], 1, 0),IF(COUNT(표장르정리[[#This Row],[RPG]]),1,0)), 1, 0)</f>
        <v>0</v>
      </c>
      <c r="B15" s="3">
        <f>IF(AND(IF('차트 정리 표'!$M$2 = 표메인[[#This Row],[연령대]], 1, 0),IF(COUNT(표장르정리[[#This Row],[AOS]]),1,0)),1,0)</f>
        <v>0</v>
      </c>
      <c r="C15" s="3">
        <f>IF(AND(IF('차트 정리 표'!$M$2 = 표메인[[#This Row],[연령대]], 1, 0),IF(COUNT(표장르정리[[#This Row],[FPS]]),1,0)),1,0)</f>
        <v>0</v>
      </c>
      <c r="D15" s="3">
        <f>IF(AND(IF('차트 정리 표'!$M$2 = 표메인[[#This Row],[연령대]], 1, 0),IF(COUNT(표장르정리[[#This Row],[CCG]]),1,0)),1,0)</f>
        <v>0</v>
      </c>
      <c r="E15" s="3">
        <f>IF(AND(IF('차트 정리 표'!$M$2 = 표메인[[#This Row],[연령대]], 1, 0),IF(COUNT(표장르정리[[#This Row],[Roguelike]]),1,0)),1,0)</f>
        <v>0</v>
      </c>
      <c r="F15" s="3">
        <f>IF(AND(IF('차트 정리 표'!$M$2 = 표메인[[#This Row],[연령대]], 1, 0),IF(COUNT(표장르정리[[#This Row],[Soulslike]]),1,0)),1,0)</f>
        <v>0</v>
      </c>
      <c r="G15" s="3">
        <f>IF(AND(IF('차트 정리 표'!$M$2 = 표메인[[#This Row],[연령대]], 1, 0),IF(COUNT(표장르정리[[#This Row],[Rhythm]]),1,0)),1,0)</f>
        <v>0</v>
      </c>
      <c r="H15" s="3">
        <f>IF(AND(IF('차트 정리 표'!$M$2 = 표메인[[#This Row],[연령대]], 1, 0),IF(COUNT(표장르정리[[#This Row],[Racing]]),1,0)),1,0)</f>
        <v>0</v>
      </c>
      <c r="I15" s="3">
        <f>IF(AND(IF('차트 정리 표'!$M$2 = 표메인[[#This Row],[연령대]], 1, 0),IF(COUNT(표장르정리[[#This Row],[Sport]]),1,0)),1,0)</f>
        <v>0</v>
      </c>
      <c r="J15" s="3">
        <f>IF(AND(IF('차트 정리 표'!$M$2 = 표메인[[#This Row],[연령대]], 1, 0),IF(COUNT(표장르정리[[#This Row],[Stealth]]),1,0)),1,0)</f>
        <v>0</v>
      </c>
      <c r="K15" s="3">
        <f>IF(AND(IF('차트 정리 표'!$M$2 = 표메인[[#This Row],[연령대]], 1, 0),IF(COUNT(표장르정리[[#This Row],[Strategy]]),1,0)),1,0)</f>
        <v>0</v>
      </c>
      <c r="L15" s="3">
        <f>IF(AND(IF('차트 정리 표'!$M$2 = 표메인[[#This Row],[연령대]], 1, 0),IF(COUNT(표장르정리[[#This Row],[Puzzle]]),1,0)),1,0)</f>
        <v>0</v>
      </c>
      <c r="M15" s="3">
        <f>IF(AND(IF('차트 정리 표'!$M$2 = 표메인[[#This Row],[연령대]], 1, 0),IF(COUNT(표장르정리[[#This Row],[Board]]),1,0)),1,0)</f>
        <v>0</v>
      </c>
      <c r="N15" s="3">
        <f>IF(AND(IF('차트 정리 표'!$M$2 = 표메인[[#This Row],[연령대]], 1, 0),IF(COUNT(표장르정리[[#This Row],[Arcade]]),1,0)),1,0)</f>
        <v>0</v>
      </c>
      <c r="O15" s="3">
        <f>IF(AND(IF('차트 정리 표'!$M$2 = 표메인[[#This Row],[연령대]], 1, 0),IF(COUNT(표장르정리[[#This Row],[Simulation]]),1,0)),1,0)</f>
        <v>0</v>
      </c>
      <c r="P15" s="34">
        <f>IF(AND(IF('차트 정리 표'!$M$19 = 표메인[[#This Row],[연령대]], 1, 0),IF('차트 정리 표'!$J$20=표메인[[#This Row],[타격감
시각적 효과]],1,0)),1,0)</f>
        <v>0</v>
      </c>
      <c r="Q15" s="34">
        <f>IF(AND(IF('차트 정리 표'!$M$19 = 표메인[[#This Row],[연령대]], 1, 0),IF('차트 정리 표'!$J$21=표메인[[#This Row],[타격감
시각적 효과]],1,0)),1,0)</f>
        <v>0</v>
      </c>
      <c r="R15" s="34">
        <f>IF(AND(IF('차트 정리 표'!$M$19 = 표메인[[#This Row],[연령대]], 1, 0),IF('차트 정리 표'!$J$22=표메인[[#This Row],[타격감
시각적 효과]],1,0)),1,0)</f>
        <v>0</v>
      </c>
      <c r="S15" s="34">
        <f>IF(AND(IF('차트 정리 표'!$M$19 = 표메인[[#This Row],[연령대]], 1, 0),IF('차트 정리 표'!$J$23=표메인[[#This Row],[타격감
시각적 효과]],1,0)),1,0)</f>
        <v>0</v>
      </c>
      <c r="T15" s="34">
        <f>IF(AND(IF('차트 정리 표'!$M$25 = 표메인[[#This Row],[연령대]], 1, 0),IF('차트 정리 표'!$J$26=표메인[게임몰입도
청각적 효과],1,0)),1,0)</f>
        <v>0</v>
      </c>
      <c r="U15" s="34">
        <f>IF(AND(IF('차트 정리 표'!$M$25 = 표메인[[#This Row],[연령대]], 1, 0),IF('차트 정리 표'!$J$27=표메인[게임몰입도
청각적 효과],1,0)),1,0)</f>
        <v>0</v>
      </c>
      <c r="V15" s="34">
        <f>IF(AND(IF('차트 정리 표'!$M$25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표'!$M$2 = 표메인[[#This Row],[연령대]], 1, 0),IF(COUNT(표장르정리[[#This Row],[RPG]]),1,0)), 1, 0)</f>
        <v>0</v>
      </c>
      <c r="B16" s="3">
        <f>IF(AND(IF('차트 정리 표'!$M$2 = 표메인[[#This Row],[연령대]], 1, 0),IF(COUNT(표장르정리[[#This Row],[AOS]]),1,0)),1,0)</f>
        <v>0</v>
      </c>
      <c r="C16" s="3">
        <f>IF(AND(IF('차트 정리 표'!$M$2 = 표메인[[#This Row],[연령대]], 1, 0),IF(COUNT(표장르정리[[#This Row],[FPS]]),1,0)),1,0)</f>
        <v>0</v>
      </c>
      <c r="D16" s="3">
        <f>IF(AND(IF('차트 정리 표'!$M$2 = 표메인[[#This Row],[연령대]], 1, 0),IF(COUNT(표장르정리[[#This Row],[CCG]]),1,0)),1,0)</f>
        <v>0</v>
      </c>
      <c r="E16" s="3">
        <f>IF(AND(IF('차트 정리 표'!$M$2 = 표메인[[#This Row],[연령대]], 1, 0),IF(COUNT(표장르정리[[#This Row],[Roguelike]]),1,0)),1,0)</f>
        <v>0</v>
      </c>
      <c r="F16" s="3">
        <f>IF(AND(IF('차트 정리 표'!$M$2 = 표메인[[#This Row],[연령대]], 1, 0),IF(COUNT(표장르정리[[#This Row],[Soulslike]]),1,0)),1,0)</f>
        <v>0</v>
      </c>
      <c r="G16" s="3">
        <f>IF(AND(IF('차트 정리 표'!$M$2 = 표메인[[#This Row],[연령대]], 1, 0),IF(COUNT(표장르정리[[#This Row],[Rhythm]]),1,0)),1,0)</f>
        <v>0</v>
      </c>
      <c r="H16" s="3">
        <f>IF(AND(IF('차트 정리 표'!$M$2 = 표메인[[#This Row],[연령대]], 1, 0),IF(COUNT(표장르정리[[#This Row],[Racing]]),1,0)),1,0)</f>
        <v>0</v>
      </c>
      <c r="I16" s="3">
        <f>IF(AND(IF('차트 정리 표'!$M$2 = 표메인[[#This Row],[연령대]], 1, 0),IF(COUNT(표장르정리[[#This Row],[Sport]]),1,0)),1,0)</f>
        <v>0</v>
      </c>
      <c r="J16" s="3">
        <f>IF(AND(IF('차트 정리 표'!$M$2 = 표메인[[#This Row],[연령대]], 1, 0),IF(COUNT(표장르정리[[#This Row],[Stealth]]),1,0)),1,0)</f>
        <v>0</v>
      </c>
      <c r="K16" s="3">
        <f>IF(AND(IF('차트 정리 표'!$M$2 = 표메인[[#This Row],[연령대]], 1, 0),IF(COUNT(표장르정리[[#This Row],[Strategy]]),1,0)),1,0)</f>
        <v>0</v>
      </c>
      <c r="L16" s="3">
        <f>IF(AND(IF('차트 정리 표'!$M$2 = 표메인[[#This Row],[연령대]], 1, 0),IF(COUNT(표장르정리[[#This Row],[Puzzle]]),1,0)),1,0)</f>
        <v>0</v>
      </c>
      <c r="M16" s="3">
        <f>IF(AND(IF('차트 정리 표'!$M$2 = 표메인[[#This Row],[연령대]], 1, 0),IF(COUNT(표장르정리[[#This Row],[Board]]),1,0)),1,0)</f>
        <v>0</v>
      </c>
      <c r="N16" s="3">
        <f>IF(AND(IF('차트 정리 표'!$M$2 = 표메인[[#This Row],[연령대]], 1, 0),IF(COUNT(표장르정리[[#This Row],[Arcade]]),1,0)),1,0)</f>
        <v>0</v>
      </c>
      <c r="O16" s="3">
        <f>IF(AND(IF('차트 정리 표'!$M$2 = 표메인[[#This Row],[연령대]], 1, 0),IF(COUNT(표장르정리[[#This Row],[Simulation]]),1,0)),1,0)</f>
        <v>0</v>
      </c>
      <c r="P16" s="34">
        <f>IF(AND(IF('차트 정리 표'!$M$19 = 표메인[[#This Row],[연령대]], 1, 0),IF('차트 정리 표'!$J$20=표메인[[#This Row],[타격감
시각적 효과]],1,0)),1,0)</f>
        <v>0</v>
      </c>
      <c r="Q16" s="34">
        <f>IF(AND(IF('차트 정리 표'!$M$19 = 표메인[[#This Row],[연령대]], 1, 0),IF('차트 정리 표'!$J$21=표메인[[#This Row],[타격감
시각적 효과]],1,0)),1,0)</f>
        <v>0</v>
      </c>
      <c r="R16" s="34">
        <f>IF(AND(IF('차트 정리 표'!$M$19 = 표메인[[#This Row],[연령대]], 1, 0),IF('차트 정리 표'!$J$22=표메인[[#This Row],[타격감
시각적 효과]],1,0)),1,0)</f>
        <v>0</v>
      </c>
      <c r="S16" s="34">
        <f>IF(AND(IF('차트 정리 표'!$M$19 = 표메인[[#This Row],[연령대]], 1, 0),IF('차트 정리 표'!$J$23=표메인[[#This Row],[타격감
시각적 효과]],1,0)),1,0)</f>
        <v>0</v>
      </c>
      <c r="T16" s="34">
        <f>IF(AND(IF('차트 정리 표'!$M$25 = 표메인[[#This Row],[연령대]], 1, 0),IF('차트 정리 표'!$J$26=표메인[게임몰입도
청각적 효과],1,0)),1,0)</f>
        <v>0</v>
      </c>
      <c r="U16" s="34">
        <f>IF(AND(IF('차트 정리 표'!$M$25 = 표메인[[#This Row],[연령대]], 1, 0),IF('차트 정리 표'!$J$27=표메인[게임몰입도
청각적 효과],1,0)),1,0)</f>
        <v>0</v>
      </c>
      <c r="V16" s="34">
        <f>IF(AND(IF('차트 정리 표'!$M$25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표'!$M$2 = 표메인[[#This Row],[연령대]], 1, 0),IF(COUNT(표장르정리[[#This Row],[RPG]]),1,0)), 1, 0)</f>
        <v>0</v>
      </c>
      <c r="B17" s="3">
        <f>IF(AND(IF('차트 정리 표'!$M$2 = 표메인[[#This Row],[연령대]], 1, 0),IF(COUNT(표장르정리[[#This Row],[AOS]]),1,0)),1,0)</f>
        <v>0</v>
      </c>
      <c r="C17" s="3">
        <f>IF(AND(IF('차트 정리 표'!$M$2 = 표메인[[#This Row],[연령대]], 1, 0),IF(COUNT(표장르정리[[#This Row],[FPS]]),1,0)),1,0)</f>
        <v>0</v>
      </c>
      <c r="D17" s="3">
        <f>IF(AND(IF('차트 정리 표'!$M$2 = 표메인[[#This Row],[연령대]], 1, 0),IF(COUNT(표장르정리[[#This Row],[CCG]]),1,0)),1,0)</f>
        <v>0</v>
      </c>
      <c r="E17" s="3">
        <f>IF(AND(IF('차트 정리 표'!$M$2 = 표메인[[#This Row],[연령대]], 1, 0),IF(COUNT(표장르정리[[#This Row],[Roguelike]]),1,0)),1,0)</f>
        <v>0</v>
      </c>
      <c r="F17" s="3">
        <f>IF(AND(IF('차트 정리 표'!$M$2 = 표메인[[#This Row],[연령대]], 1, 0),IF(COUNT(표장르정리[[#This Row],[Soulslike]]),1,0)),1,0)</f>
        <v>0</v>
      </c>
      <c r="G17" s="3">
        <f>IF(AND(IF('차트 정리 표'!$M$2 = 표메인[[#This Row],[연령대]], 1, 0),IF(COUNT(표장르정리[[#This Row],[Rhythm]]),1,0)),1,0)</f>
        <v>0</v>
      </c>
      <c r="H17" s="3">
        <f>IF(AND(IF('차트 정리 표'!$M$2 = 표메인[[#This Row],[연령대]], 1, 0),IF(COUNT(표장르정리[[#This Row],[Racing]]),1,0)),1,0)</f>
        <v>0</v>
      </c>
      <c r="I17" s="3">
        <f>IF(AND(IF('차트 정리 표'!$M$2 = 표메인[[#This Row],[연령대]], 1, 0),IF(COUNT(표장르정리[[#This Row],[Sport]]),1,0)),1,0)</f>
        <v>0</v>
      </c>
      <c r="J17" s="3">
        <f>IF(AND(IF('차트 정리 표'!$M$2 = 표메인[[#This Row],[연령대]], 1, 0),IF(COUNT(표장르정리[[#This Row],[Stealth]]),1,0)),1,0)</f>
        <v>0</v>
      </c>
      <c r="K17" s="3">
        <f>IF(AND(IF('차트 정리 표'!$M$2 = 표메인[[#This Row],[연령대]], 1, 0),IF(COUNT(표장르정리[[#This Row],[Strategy]]),1,0)),1,0)</f>
        <v>0</v>
      </c>
      <c r="L17" s="3">
        <f>IF(AND(IF('차트 정리 표'!$M$2 = 표메인[[#This Row],[연령대]], 1, 0),IF(COUNT(표장르정리[[#This Row],[Puzzle]]),1,0)),1,0)</f>
        <v>0</v>
      </c>
      <c r="M17" s="3">
        <f>IF(AND(IF('차트 정리 표'!$M$2 = 표메인[[#This Row],[연령대]], 1, 0),IF(COUNT(표장르정리[[#This Row],[Board]]),1,0)),1,0)</f>
        <v>0</v>
      </c>
      <c r="N17" s="3">
        <f>IF(AND(IF('차트 정리 표'!$M$2 = 표메인[[#This Row],[연령대]], 1, 0),IF(COUNT(표장르정리[[#This Row],[Arcade]]),1,0)),1,0)</f>
        <v>0</v>
      </c>
      <c r="O17" s="3">
        <f>IF(AND(IF('차트 정리 표'!$M$2 = 표메인[[#This Row],[연령대]], 1, 0),IF(COUNT(표장르정리[[#This Row],[Simulation]]),1,0)),1,0)</f>
        <v>0</v>
      </c>
      <c r="P17" s="34">
        <f>IF(AND(IF('차트 정리 표'!$M$19 = 표메인[[#This Row],[연령대]], 1, 0),IF('차트 정리 표'!$J$20=표메인[[#This Row],[타격감
시각적 효과]],1,0)),1,0)</f>
        <v>0</v>
      </c>
      <c r="Q17" s="34">
        <f>IF(AND(IF('차트 정리 표'!$M$19 = 표메인[[#This Row],[연령대]], 1, 0),IF('차트 정리 표'!$J$21=표메인[[#This Row],[타격감
시각적 효과]],1,0)),1,0)</f>
        <v>0</v>
      </c>
      <c r="R17" s="34">
        <f>IF(AND(IF('차트 정리 표'!$M$19 = 표메인[[#This Row],[연령대]], 1, 0),IF('차트 정리 표'!$J$22=표메인[[#This Row],[타격감
시각적 효과]],1,0)),1,0)</f>
        <v>0</v>
      </c>
      <c r="S17" s="34">
        <f>IF(AND(IF('차트 정리 표'!$M$19 = 표메인[[#This Row],[연령대]], 1, 0),IF('차트 정리 표'!$J$23=표메인[[#This Row],[타격감
시각적 효과]],1,0)),1,0)</f>
        <v>0</v>
      </c>
      <c r="T17" s="34">
        <f>IF(AND(IF('차트 정리 표'!$M$25 = 표메인[[#This Row],[연령대]], 1, 0),IF('차트 정리 표'!$J$26=표메인[게임몰입도
청각적 효과],1,0)),1,0)</f>
        <v>0</v>
      </c>
      <c r="U17" s="34">
        <f>IF(AND(IF('차트 정리 표'!$M$25 = 표메인[[#This Row],[연령대]], 1, 0),IF('차트 정리 표'!$J$27=표메인[게임몰입도
청각적 효과],1,0)),1,0)</f>
        <v>0</v>
      </c>
      <c r="V17" s="34">
        <f>IF(AND(IF('차트 정리 표'!$M$25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표'!$M$2 = 표메인[[#This Row],[연령대]], 1, 0),IF(COUNT(표장르정리[[#This Row],[RPG]]),1,0)), 1, 0)</f>
        <v>0</v>
      </c>
      <c r="B18" s="3">
        <f>IF(AND(IF('차트 정리 표'!$M$2 = 표메인[[#This Row],[연령대]], 1, 0),IF(COUNT(표장르정리[[#This Row],[AOS]]),1,0)),1,0)</f>
        <v>0</v>
      </c>
      <c r="C18" s="3">
        <f>IF(AND(IF('차트 정리 표'!$M$2 = 표메인[[#This Row],[연령대]], 1, 0),IF(COUNT(표장르정리[[#This Row],[FPS]]),1,0)),1,0)</f>
        <v>0</v>
      </c>
      <c r="D18" s="3">
        <f>IF(AND(IF('차트 정리 표'!$M$2 = 표메인[[#This Row],[연령대]], 1, 0),IF(COUNT(표장르정리[[#This Row],[CCG]]),1,0)),1,0)</f>
        <v>0</v>
      </c>
      <c r="E18" s="3">
        <f>IF(AND(IF('차트 정리 표'!$M$2 = 표메인[[#This Row],[연령대]], 1, 0),IF(COUNT(표장르정리[[#This Row],[Roguelike]]),1,0)),1,0)</f>
        <v>0</v>
      </c>
      <c r="F18" s="3">
        <f>IF(AND(IF('차트 정리 표'!$M$2 = 표메인[[#This Row],[연령대]], 1, 0),IF(COUNT(표장르정리[[#This Row],[Soulslike]]),1,0)),1,0)</f>
        <v>0</v>
      </c>
      <c r="G18" s="3">
        <f>IF(AND(IF('차트 정리 표'!$M$2 = 표메인[[#This Row],[연령대]], 1, 0),IF(COUNT(표장르정리[[#This Row],[Rhythm]]),1,0)),1,0)</f>
        <v>0</v>
      </c>
      <c r="H18" s="3">
        <f>IF(AND(IF('차트 정리 표'!$M$2 = 표메인[[#This Row],[연령대]], 1, 0),IF(COUNT(표장르정리[[#This Row],[Racing]]),1,0)),1,0)</f>
        <v>0</v>
      </c>
      <c r="I18" s="3">
        <f>IF(AND(IF('차트 정리 표'!$M$2 = 표메인[[#This Row],[연령대]], 1, 0),IF(COUNT(표장르정리[[#This Row],[Sport]]),1,0)),1,0)</f>
        <v>0</v>
      </c>
      <c r="J18" s="3">
        <f>IF(AND(IF('차트 정리 표'!$M$2 = 표메인[[#This Row],[연령대]], 1, 0),IF(COUNT(표장르정리[[#This Row],[Stealth]]),1,0)),1,0)</f>
        <v>0</v>
      </c>
      <c r="K18" s="3">
        <f>IF(AND(IF('차트 정리 표'!$M$2 = 표메인[[#This Row],[연령대]], 1, 0),IF(COUNT(표장르정리[[#This Row],[Strategy]]),1,0)),1,0)</f>
        <v>0</v>
      </c>
      <c r="L18" s="3">
        <f>IF(AND(IF('차트 정리 표'!$M$2 = 표메인[[#This Row],[연령대]], 1, 0),IF(COUNT(표장르정리[[#This Row],[Puzzle]]),1,0)),1,0)</f>
        <v>0</v>
      </c>
      <c r="M18" s="3">
        <f>IF(AND(IF('차트 정리 표'!$M$2 = 표메인[[#This Row],[연령대]], 1, 0),IF(COUNT(표장르정리[[#This Row],[Board]]),1,0)),1,0)</f>
        <v>0</v>
      </c>
      <c r="N18" s="3">
        <f>IF(AND(IF('차트 정리 표'!$M$2 = 표메인[[#This Row],[연령대]], 1, 0),IF(COUNT(표장르정리[[#This Row],[Arcade]]),1,0)),1,0)</f>
        <v>0</v>
      </c>
      <c r="O18" s="3">
        <f>IF(AND(IF('차트 정리 표'!$M$2 = 표메인[[#This Row],[연령대]], 1, 0),IF(COUNT(표장르정리[[#This Row],[Simulation]]),1,0)),1,0)</f>
        <v>0</v>
      </c>
      <c r="P18" s="34">
        <f>IF(AND(IF('차트 정리 표'!$M$19 = 표메인[[#This Row],[연령대]], 1, 0),IF('차트 정리 표'!$J$20=표메인[[#This Row],[타격감
시각적 효과]],1,0)),1,0)</f>
        <v>0</v>
      </c>
      <c r="Q18" s="34">
        <f>IF(AND(IF('차트 정리 표'!$M$19 = 표메인[[#This Row],[연령대]], 1, 0),IF('차트 정리 표'!$J$21=표메인[[#This Row],[타격감
시각적 효과]],1,0)),1,0)</f>
        <v>0</v>
      </c>
      <c r="R18" s="34">
        <f>IF(AND(IF('차트 정리 표'!$M$19 = 표메인[[#This Row],[연령대]], 1, 0),IF('차트 정리 표'!$J$22=표메인[[#This Row],[타격감
시각적 효과]],1,0)),1,0)</f>
        <v>0</v>
      </c>
      <c r="S18" s="34">
        <f>IF(AND(IF('차트 정리 표'!$M$19 = 표메인[[#This Row],[연령대]], 1, 0),IF('차트 정리 표'!$J$23=표메인[[#This Row],[타격감
시각적 효과]],1,0)),1,0)</f>
        <v>0</v>
      </c>
      <c r="T18" s="34">
        <f>IF(AND(IF('차트 정리 표'!$M$25 = 표메인[[#This Row],[연령대]], 1, 0),IF('차트 정리 표'!$J$26=표메인[게임몰입도
청각적 효과],1,0)),1,0)</f>
        <v>0</v>
      </c>
      <c r="U18" s="34">
        <f>IF(AND(IF('차트 정리 표'!$M$25 = 표메인[[#This Row],[연령대]], 1, 0),IF('차트 정리 표'!$J$27=표메인[게임몰입도
청각적 효과],1,0)),1,0)</f>
        <v>0</v>
      </c>
      <c r="V18" s="34">
        <f>IF(AND(IF('차트 정리 표'!$M$25 = 표메인[[#This Row],[연령대]], 1, 0),IF('차트 정리 표'!$J$28=표메인[게임몰입도
청각적 효과],1,0)),1,0)</f>
        <v>0</v>
      </c>
    </row>
    <row r="19" spans="1:22" x14ac:dyDescent="0.3">
      <c r="A19" s="3">
        <f>IF(AND(IF('차트 정리 표'!$M$2 = 표메인[[#This Row],[연령대]], 1, 0),IF(COUNT(표장르정리[[#This Row],[RPG]]),1,0)), 1, 0)</f>
        <v>0</v>
      </c>
      <c r="B19" s="3">
        <f>IF(AND(IF('차트 정리 표'!$M$2 = 표메인[[#This Row],[연령대]], 1, 0),IF(COUNT(표장르정리[[#This Row],[AOS]]),1,0)),1,0)</f>
        <v>0</v>
      </c>
      <c r="C19" s="3">
        <f>IF(AND(IF('차트 정리 표'!$M$2 = 표메인[[#This Row],[연령대]], 1, 0),IF(COUNT(표장르정리[[#This Row],[FPS]]),1,0)),1,0)</f>
        <v>0</v>
      </c>
      <c r="D19" s="3">
        <f>IF(AND(IF('차트 정리 표'!$M$2 = 표메인[[#This Row],[연령대]], 1, 0),IF(COUNT(표장르정리[[#This Row],[CCG]]),1,0)),1,0)</f>
        <v>0</v>
      </c>
      <c r="E19" s="3">
        <f>IF(AND(IF('차트 정리 표'!$M$2 = 표메인[[#This Row],[연령대]], 1, 0),IF(COUNT(표장르정리[[#This Row],[Roguelike]]),1,0)),1,0)</f>
        <v>0</v>
      </c>
      <c r="F19" s="3">
        <f>IF(AND(IF('차트 정리 표'!$M$2 = 표메인[[#This Row],[연령대]], 1, 0),IF(COUNT(표장르정리[[#This Row],[Soulslike]]),1,0)),1,0)</f>
        <v>0</v>
      </c>
      <c r="G19" s="3">
        <f>IF(AND(IF('차트 정리 표'!$M$2 = 표메인[[#This Row],[연령대]], 1, 0),IF(COUNT(표장르정리[[#This Row],[Rhythm]]),1,0)),1,0)</f>
        <v>0</v>
      </c>
      <c r="H19" s="3">
        <f>IF(AND(IF('차트 정리 표'!$M$2 = 표메인[[#This Row],[연령대]], 1, 0),IF(COUNT(표장르정리[[#This Row],[Racing]]),1,0)),1,0)</f>
        <v>0</v>
      </c>
      <c r="I19" s="3">
        <f>IF(AND(IF('차트 정리 표'!$M$2 = 표메인[[#This Row],[연령대]], 1, 0),IF(COUNT(표장르정리[[#This Row],[Sport]]),1,0)),1,0)</f>
        <v>0</v>
      </c>
      <c r="J19" s="3">
        <f>IF(AND(IF('차트 정리 표'!$M$2 = 표메인[[#This Row],[연령대]], 1, 0),IF(COUNT(표장르정리[[#This Row],[Stealth]]),1,0)),1,0)</f>
        <v>0</v>
      </c>
      <c r="K19" s="3">
        <f>IF(AND(IF('차트 정리 표'!$M$2 = 표메인[[#This Row],[연령대]], 1, 0),IF(COUNT(표장르정리[[#This Row],[Strategy]]),1,0)),1,0)</f>
        <v>0</v>
      </c>
      <c r="L19" s="3">
        <f>IF(AND(IF('차트 정리 표'!$M$2 = 표메인[[#This Row],[연령대]], 1, 0),IF(COUNT(표장르정리[[#This Row],[Puzzle]]),1,0)),1,0)</f>
        <v>0</v>
      </c>
      <c r="M19" s="3">
        <f>IF(AND(IF('차트 정리 표'!$M$2 = 표메인[[#This Row],[연령대]], 1, 0),IF(COUNT(표장르정리[[#This Row],[Board]]),1,0)),1,0)</f>
        <v>0</v>
      </c>
      <c r="N19" s="3">
        <f>IF(AND(IF('차트 정리 표'!$M$2 = 표메인[[#This Row],[연령대]], 1, 0),IF(COUNT(표장르정리[[#This Row],[Arcade]]),1,0)),1,0)</f>
        <v>0</v>
      </c>
      <c r="O19" s="3">
        <f>IF(AND(IF('차트 정리 표'!$M$2 = 표메인[[#This Row],[연령대]], 1, 0),IF(COUNT(표장르정리[[#This Row],[Simulation]]),1,0)),1,0)</f>
        <v>0</v>
      </c>
      <c r="P19" s="34">
        <f>IF(AND(IF('차트 정리 표'!$M$19 = 표메인[[#This Row],[연령대]], 1, 0),IF('차트 정리 표'!$J$20=표메인[[#This Row],[타격감
시각적 효과]],1,0)),1,0)</f>
        <v>0</v>
      </c>
      <c r="Q19" s="34">
        <f>IF(AND(IF('차트 정리 표'!$M$19 = 표메인[[#This Row],[연령대]], 1, 0),IF('차트 정리 표'!$J$21=표메인[[#This Row],[타격감
시각적 효과]],1,0)),1,0)</f>
        <v>0</v>
      </c>
      <c r="R19" s="34">
        <f>IF(AND(IF('차트 정리 표'!$M$19 = 표메인[[#This Row],[연령대]], 1, 0),IF('차트 정리 표'!$J$22=표메인[[#This Row],[타격감
시각적 효과]],1,0)),1,0)</f>
        <v>0</v>
      </c>
      <c r="S19" s="34">
        <f>IF(AND(IF('차트 정리 표'!$M$19 = 표메인[[#This Row],[연령대]], 1, 0),IF('차트 정리 표'!$J$23=표메인[[#This Row],[타격감
시각적 효과]],1,0)),1,0)</f>
        <v>0</v>
      </c>
      <c r="T19" s="34">
        <f>IF(AND(IF('차트 정리 표'!$M$25 = 표메인[[#This Row],[연령대]], 1, 0),IF('차트 정리 표'!$J$26=표메인[게임몰입도
청각적 효과],1,0)),1,0)</f>
        <v>0</v>
      </c>
      <c r="U19" s="34">
        <f>IF(AND(IF('차트 정리 표'!$M$25 = 표메인[[#This Row],[연령대]], 1, 0),IF('차트 정리 표'!$J$27=표메인[게임몰입도
청각적 효과],1,0)),1,0)</f>
        <v>0</v>
      </c>
      <c r="V19" s="34">
        <f>IF(AND(IF('차트 정리 표'!$M$25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표'!$M$2 = 표메인[[#This Row],[연령대]], 1, 0),IF(COUNT(표장르정리[[#This Row],[RPG]]),1,0)), 1, 0)</f>
        <v>0</v>
      </c>
      <c r="B20" s="3">
        <f>IF(AND(IF('차트 정리 표'!$M$2 = 표메인[[#This Row],[연령대]], 1, 0),IF(COUNT(표장르정리[[#This Row],[AOS]]),1,0)),1,0)</f>
        <v>0</v>
      </c>
      <c r="C20" s="3">
        <f>IF(AND(IF('차트 정리 표'!$M$2 = 표메인[[#This Row],[연령대]], 1, 0),IF(COUNT(표장르정리[[#This Row],[FPS]]),1,0)),1,0)</f>
        <v>0</v>
      </c>
      <c r="D20" s="3">
        <f>IF(AND(IF('차트 정리 표'!$M$2 = 표메인[[#This Row],[연령대]], 1, 0),IF(COUNT(표장르정리[[#This Row],[CCG]]),1,0)),1,0)</f>
        <v>0</v>
      </c>
      <c r="E20" s="3">
        <f>IF(AND(IF('차트 정리 표'!$M$2 = 표메인[[#This Row],[연령대]], 1, 0),IF(COUNT(표장르정리[[#This Row],[Roguelike]]),1,0)),1,0)</f>
        <v>0</v>
      </c>
      <c r="F20" s="3">
        <f>IF(AND(IF('차트 정리 표'!$M$2 = 표메인[[#This Row],[연령대]], 1, 0),IF(COUNT(표장르정리[[#This Row],[Soulslike]]),1,0)),1,0)</f>
        <v>0</v>
      </c>
      <c r="G20" s="3">
        <f>IF(AND(IF('차트 정리 표'!$M$2 = 표메인[[#This Row],[연령대]], 1, 0),IF(COUNT(표장르정리[[#This Row],[Rhythm]]),1,0)),1,0)</f>
        <v>0</v>
      </c>
      <c r="H20" s="3">
        <f>IF(AND(IF('차트 정리 표'!$M$2 = 표메인[[#This Row],[연령대]], 1, 0),IF(COUNT(표장르정리[[#This Row],[Racing]]),1,0)),1,0)</f>
        <v>0</v>
      </c>
      <c r="I20" s="3">
        <f>IF(AND(IF('차트 정리 표'!$M$2 = 표메인[[#This Row],[연령대]], 1, 0),IF(COUNT(표장르정리[[#This Row],[Sport]]),1,0)),1,0)</f>
        <v>0</v>
      </c>
      <c r="J20" s="3">
        <f>IF(AND(IF('차트 정리 표'!$M$2 = 표메인[[#This Row],[연령대]], 1, 0),IF(COUNT(표장르정리[[#This Row],[Stealth]]),1,0)),1,0)</f>
        <v>0</v>
      </c>
      <c r="K20" s="3">
        <f>IF(AND(IF('차트 정리 표'!$M$2 = 표메인[[#This Row],[연령대]], 1, 0),IF(COUNT(표장르정리[[#This Row],[Strategy]]),1,0)),1,0)</f>
        <v>0</v>
      </c>
      <c r="L20" s="3">
        <f>IF(AND(IF('차트 정리 표'!$M$2 = 표메인[[#This Row],[연령대]], 1, 0),IF(COUNT(표장르정리[[#This Row],[Puzzle]]),1,0)),1,0)</f>
        <v>0</v>
      </c>
      <c r="M20" s="3">
        <f>IF(AND(IF('차트 정리 표'!$M$2 = 표메인[[#This Row],[연령대]], 1, 0),IF(COUNT(표장르정리[[#This Row],[Board]]),1,0)),1,0)</f>
        <v>0</v>
      </c>
      <c r="N20" s="3">
        <f>IF(AND(IF('차트 정리 표'!$M$2 = 표메인[[#This Row],[연령대]], 1, 0),IF(COUNT(표장르정리[[#This Row],[Arcade]]),1,0)),1,0)</f>
        <v>0</v>
      </c>
      <c r="O20" s="3">
        <f>IF(AND(IF('차트 정리 표'!$M$2 = 표메인[[#This Row],[연령대]], 1, 0),IF(COUNT(표장르정리[[#This Row],[Simulation]]),1,0)),1,0)</f>
        <v>0</v>
      </c>
      <c r="P20" s="34">
        <f>IF(AND(IF('차트 정리 표'!$M$19 = 표메인[[#This Row],[연령대]], 1, 0),IF('차트 정리 표'!$J$20=표메인[[#This Row],[타격감
시각적 효과]],1,0)),1,0)</f>
        <v>0</v>
      </c>
      <c r="Q20" s="34">
        <f>IF(AND(IF('차트 정리 표'!$M$19 = 표메인[[#This Row],[연령대]], 1, 0),IF('차트 정리 표'!$J$21=표메인[[#This Row],[타격감
시각적 효과]],1,0)),1,0)</f>
        <v>0</v>
      </c>
      <c r="R20" s="34">
        <f>IF(AND(IF('차트 정리 표'!$M$19 = 표메인[[#This Row],[연령대]], 1, 0),IF('차트 정리 표'!$J$22=표메인[[#This Row],[타격감
시각적 효과]],1,0)),1,0)</f>
        <v>0</v>
      </c>
      <c r="S20" s="34">
        <f>IF(AND(IF('차트 정리 표'!$M$19 = 표메인[[#This Row],[연령대]], 1, 0),IF('차트 정리 표'!$J$23=표메인[[#This Row],[타격감
시각적 효과]],1,0)),1,0)</f>
        <v>0</v>
      </c>
      <c r="T20" s="34">
        <f>IF(AND(IF('차트 정리 표'!$M$25 = 표메인[[#This Row],[연령대]], 1, 0),IF('차트 정리 표'!$J$26=표메인[게임몰입도
청각적 효과],1,0)),1,0)</f>
        <v>0</v>
      </c>
      <c r="U20" s="34">
        <f>IF(AND(IF('차트 정리 표'!$M$25 = 표메인[[#This Row],[연령대]], 1, 0),IF('차트 정리 표'!$J$27=표메인[게임몰입도
청각적 효과],1,0)),1,0)</f>
        <v>0</v>
      </c>
      <c r="V20" s="34">
        <f>IF(AND(IF('차트 정리 표'!$M$25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표'!$M$2 = 표메인[[#This Row],[연령대]], 1, 0),IF(COUNT(표장르정리[[#This Row],[RPG]]),1,0)), 1, 0)</f>
        <v>0</v>
      </c>
      <c r="B21" s="3">
        <f>IF(AND(IF('차트 정리 표'!$M$2 = 표메인[[#This Row],[연령대]], 1, 0),IF(COUNT(표장르정리[[#This Row],[AOS]]),1,0)),1,0)</f>
        <v>1</v>
      </c>
      <c r="C21" s="3">
        <f>IF(AND(IF('차트 정리 표'!$M$2 = 표메인[[#This Row],[연령대]], 1, 0),IF(COUNT(표장르정리[[#This Row],[FPS]]),1,0)),1,0)</f>
        <v>0</v>
      </c>
      <c r="D21" s="3">
        <f>IF(AND(IF('차트 정리 표'!$M$2 = 표메인[[#This Row],[연령대]], 1, 0),IF(COUNT(표장르정리[[#This Row],[CCG]]),1,0)),1,0)</f>
        <v>0</v>
      </c>
      <c r="E21" s="3">
        <f>IF(AND(IF('차트 정리 표'!$M$2 = 표메인[[#This Row],[연령대]], 1, 0),IF(COUNT(표장르정리[[#This Row],[Roguelike]]),1,0)),1,0)</f>
        <v>0</v>
      </c>
      <c r="F21" s="3">
        <f>IF(AND(IF('차트 정리 표'!$M$2 = 표메인[[#This Row],[연령대]], 1, 0),IF(COUNT(표장르정리[[#This Row],[Soulslike]]),1,0)),1,0)</f>
        <v>0</v>
      </c>
      <c r="G21" s="3">
        <f>IF(AND(IF('차트 정리 표'!$M$2 = 표메인[[#This Row],[연령대]], 1, 0),IF(COUNT(표장르정리[[#This Row],[Rhythm]]),1,0)),1,0)</f>
        <v>0</v>
      </c>
      <c r="H21" s="3">
        <f>IF(AND(IF('차트 정리 표'!$M$2 = 표메인[[#This Row],[연령대]], 1, 0),IF(COUNT(표장르정리[[#This Row],[Racing]]),1,0)),1,0)</f>
        <v>0</v>
      </c>
      <c r="I21" s="3">
        <f>IF(AND(IF('차트 정리 표'!$M$2 = 표메인[[#This Row],[연령대]], 1, 0),IF(COUNT(표장르정리[[#This Row],[Sport]]),1,0)),1,0)</f>
        <v>0</v>
      </c>
      <c r="J21" s="3">
        <f>IF(AND(IF('차트 정리 표'!$M$2 = 표메인[[#This Row],[연령대]], 1, 0),IF(COUNT(표장르정리[[#This Row],[Stealth]]),1,0)),1,0)</f>
        <v>0</v>
      </c>
      <c r="K21" s="3">
        <f>IF(AND(IF('차트 정리 표'!$M$2 = 표메인[[#This Row],[연령대]], 1, 0),IF(COUNT(표장르정리[[#This Row],[Strategy]]),1,0)),1,0)</f>
        <v>0</v>
      </c>
      <c r="L21" s="3">
        <f>IF(AND(IF('차트 정리 표'!$M$2 = 표메인[[#This Row],[연령대]], 1, 0),IF(COUNT(표장르정리[[#This Row],[Puzzle]]),1,0)),1,0)</f>
        <v>0</v>
      </c>
      <c r="M21" s="3">
        <f>IF(AND(IF('차트 정리 표'!$M$2 = 표메인[[#This Row],[연령대]], 1, 0),IF(COUNT(표장르정리[[#This Row],[Board]]),1,0)),1,0)</f>
        <v>0</v>
      </c>
      <c r="N21" s="3">
        <f>IF(AND(IF('차트 정리 표'!$M$2 = 표메인[[#This Row],[연령대]], 1, 0),IF(COUNT(표장르정리[[#This Row],[Arcade]]),1,0)),1,0)</f>
        <v>0</v>
      </c>
      <c r="O21" s="3">
        <f>IF(AND(IF('차트 정리 표'!$M$2 = 표메인[[#This Row],[연령대]], 1, 0),IF(COUNT(표장르정리[[#This Row],[Simulation]]),1,0)),1,0)</f>
        <v>0</v>
      </c>
      <c r="P21" s="34">
        <f>IF(AND(IF('차트 정리 표'!$M$19 = 표메인[[#This Row],[연령대]], 1, 0),IF('차트 정리 표'!$J$20=표메인[[#This Row],[타격감
시각적 효과]],1,0)),1,0)</f>
        <v>0</v>
      </c>
      <c r="Q21" s="34">
        <f>IF(AND(IF('차트 정리 표'!$M$19 = 표메인[[#This Row],[연령대]], 1, 0),IF('차트 정리 표'!$J$21=표메인[[#This Row],[타격감
시각적 효과]],1,0)),1,0)</f>
        <v>1</v>
      </c>
      <c r="R21" s="34">
        <f>IF(AND(IF('차트 정리 표'!$M$19 = 표메인[[#This Row],[연령대]], 1, 0),IF('차트 정리 표'!$J$22=표메인[[#This Row],[타격감
시각적 효과]],1,0)),1,0)</f>
        <v>0</v>
      </c>
      <c r="S21" s="34">
        <f>IF(AND(IF('차트 정리 표'!$M$19 = 표메인[[#This Row],[연령대]], 1, 0),IF('차트 정리 표'!$J$23=표메인[[#This Row],[타격감
시각적 효과]],1,0)),1,0)</f>
        <v>0</v>
      </c>
      <c r="T21" s="34">
        <f>IF(AND(IF('차트 정리 표'!$M$25 = 표메인[[#This Row],[연령대]], 1, 0),IF('차트 정리 표'!$J$26=표메인[게임몰입도
청각적 효과],1,0)),1,0)</f>
        <v>1</v>
      </c>
      <c r="U21" s="34">
        <f>IF(AND(IF('차트 정리 표'!$M$25 = 표메인[[#This Row],[연령대]], 1, 0),IF('차트 정리 표'!$J$27=표메인[게임몰입도
청각적 효과],1,0)),1,0)</f>
        <v>0</v>
      </c>
      <c r="V21" s="34">
        <f>IF(AND(IF('차트 정리 표'!$M$25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표'!$M$2 = 표메인[[#This Row],[연령대]], 1, 0),IF(COUNT(표장르정리[[#This Row],[RPG]]),1,0)), 1, 0)</f>
        <v>0</v>
      </c>
      <c r="B22" s="3">
        <f>IF(AND(IF('차트 정리 표'!$M$2 = 표메인[[#This Row],[연령대]], 1, 0),IF(COUNT(표장르정리[[#This Row],[AOS]]),1,0)),1,0)</f>
        <v>1</v>
      </c>
      <c r="C22" s="3">
        <f>IF(AND(IF('차트 정리 표'!$M$2 = 표메인[[#This Row],[연령대]], 1, 0),IF(COUNT(표장르정리[[#This Row],[FPS]]),1,0)),1,0)</f>
        <v>0</v>
      </c>
      <c r="D22" s="3">
        <f>IF(AND(IF('차트 정리 표'!$M$2 = 표메인[[#This Row],[연령대]], 1, 0),IF(COUNT(표장르정리[[#This Row],[CCG]]),1,0)),1,0)</f>
        <v>0</v>
      </c>
      <c r="E22" s="3">
        <f>IF(AND(IF('차트 정리 표'!$M$2 = 표메인[[#This Row],[연령대]], 1, 0),IF(COUNT(표장르정리[[#This Row],[Roguelike]]),1,0)),1,0)</f>
        <v>0</v>
      </c>
      <c r="F22" s="3">
        <f>IF(AND(IF('차트 정리 표'!$M$2 = 표메인[[#This Row],[연령대]], 1, 0),IF(COUNT(표장르정리[[#This Row],[Soulslike]]),1,0)),1,0)</f>
        <v>0</v>
      </c>
      <c r="G22" s="3">
        <f>IF(AND(IF('차트 정리 표'!$M$2 = 표메인[[#This Row],[연령대]], 1, 0),IF(COUNT(표장르정리[[#This Row],[Rhythm]]),1,0)),1,0)</f>
        <v>0</v>
      </c>
      <c r="H22" s="3">
        <f>IF(AND(IF('차트 정리 표'!$M$2 = 표메인[[#This Row],[연령대]], 1, 0),IF(COUNT(표장르정리[[#This Row],[Racing]]),1,0)),1,0)</f>
        <v>0</v>
      </c>
      <c r="I22" s="3">
        <f>IF(AND(IF('차트 정리 표'!$M$2 = 표메인[[#This Row],[연령대]], 1, 0),IF(COUNT(표장르정리[[#This Row],[Sport]]),1,0)),1,0)</f>
        <v>0</v>
      </c>
      <c r="J22" s="3">
        <f>IF(AND(IF('차트 정리 표'!$M$2 = 표메인[[#This Row],[연령대]], 1, 0),IF(COUNT(표장르정리[[#This Row],[Stealth]]),1,0)),1,0)</f>
        <v>0</v>
      </c>
      <c r="K22" s="3">
        <f>IF(AND(IF('차트 정리 표'!$M$2 = 표메인[[#This Row],[연령대]], 1, 0),IF(COUNT(표장르정리[[#This Row],[Strategy]]),1,0)),1,0)</f>
        <v>0</v>
      </c>
      <c r="L22" s="3">
        <f>IF(AND(IF('차트 정리 표'!$M$2 = 표메인[[#This Row],[연령대]], 1, 0),IF(COUNT(표장르정리[[#This Row],[Puzzle]]),1,0)),1,0)</f>
        <v>0</v>
      </c>
      <c r="M22" s="3">
        <f>IF(AND(IF('차트 정리 표'!$M$2 = 표메인[[#This Row],[연령대]], 1, 0),IF(COUNT(표장르정리[[#This Row],[Board]]),1,0)),1,0)</f>
        <v>0</v>
      </c>
      <c r="N22" s="3">
        <f>IF(AND(IF('차트 정리 표'!$M$2 = 표메인[[#This Row],[연령대]], 1, 0),IF(COUNT(표장르정리[[#This Row],[Arcade]]),1,0)),1,0)</f>
        <v>0</v>
      </c>
      <c r="O22" s="3">
        <f>IF(AND(IF('차트 정리 표'!$M$2 = 표메인[[#This Row],[연령대]], 1, 0),IF(COUNT(표장르정리[[#This Row],[Simulation]]),1,0)),1,0)</f>
        <v>0</v>
      </c>
      <c r="P22" s="34">
        <f>IF(AND(IF('차트 정리 표'!$M$19 = 표메인[[#This Row],[연령대]], 1, 0),IF('차트 정리 표'!$J$20=표메인[[#This Row],[타격감
시각적 효과]],1,0)),1,0)</f>
        <v>1</v>
      </c>
      <c r="Q22" s="34">
        <f>IF(AND(IF('차트 정리 표'!$M$19 = 표메인[[#This Row],[연령대]], 1, 0),IF('차트 정리 표'!$J$21=표메인[[#This Row],[타격감
시각적 효과]],1,0)),1,0)</f>
        <v>0</v>
      </c>
      <c r="R22" s="34">
        <f>IF(AND(IF('차트 정리 표'!$M$19 = 표메인[[#This Row],[연령대]], 1, 0),IF('차트 정리 표'!$J$22=표메인[[#This Row],[타격감
시각적 효과]],1,0)),1,0)</f>
        <v>0</v>
      </c>
      <c r="S22" s="34">
        <f>IF(AND(IF('차트 정리 표'!$M$19 = 표메인[[#This Row],[연령대]], 1, 0),IF('차트 정리 표'!$J$23=표메인[[#This Row],[타격감
시각적 효과]],1,0)),1,0)</f>
        <v>0</v>
      </c>
      <c r="T22" s="34">
        <f>IF(AND(IF('차트 정리 표'!$M$25 = 표메인[[#This Row],[연령대]], 1, 0),IF('차트 정리 표'!$J$26=표메인[게임몰입도
청각적 효과],1,0)),1,0)</f>
        <v>1</v>
      </c>
      <c r="U22" s="34">
        <f>IF(AND(IF('차트 정리 표'!$M$25 = 표메인[[#This Row],[연령대]], 1, 0),IF('차트 정리 표'!$J$27=표메인[게임몰입도
청각적 효과],1,0)),1,0)</f>
        <v>0</v>
      </c>
      <c r="V22" s="34">
        <f>IF(AND(IF('차트 정리 표'!$M$25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표'!$M$2 = 표메인[[#This Row],[연령대]], 1, 0),IF(COUNT(표장르정리[[#This Row],[RPG]]),1,0)), 1, 0)</f>
        <v>0</v>
      </c>
      <c r="B23" s="3">
        <f>IF(AND(IF('차트 정리 표'!$M$2 = 표메인[[#This Row],[연령대]], 1, 0),IF(COUNT(표장르정리[[#This Row],[AOS]]),1,0)),1,0)</f>
        <v>1</v>
      </c>
      <c r="C23" s="3">
        <f>IF(AND(IF('차트 정리 표'!$M$2 = 표메인[[#This Row],[연령대]], 1, 0),IF(COUNT(표장르정리[[#This Row],[FPS]]),1,0)),1,0)</f>
        <v>0</v>
      </c>
      <c r="D23" s="3">
        <f>IF(AND(IF('차트 정리 표'!$M$2 = 표메인[[#This Row],[연령대]], 1, 0),IF(COUNT(표장르정리[[#This Row],[CCG]]),1,0)),1,0)</f>
        <v>0</v>
      </c>
      <c r="E23" s="3">
        <f>IF(AND(IF('차트 정리 표'!$M$2 = 표메인[[#This Row],[연령대]], 1, 0),IF(COUNT(표장르정리[[#This Row],[Roguelike]]),1,0)),1,0)</f>
        <v>0</v>
      </c>
      <c r="F23" s="3">
        <f>IF(AND(IF('차트 정리 표'!$M$2 = 표메인[[#This Row],[연령대]], 1, 0),IF(COUNT(표장르정리[[#This Row],[Soulslike]]),1,0)),1,0)</f>
        <v>0</v>
      </c>
      <c r="G23" s="3">
        <f>IF(AND(IF('차트 정리 표'!$M$2 = 표메인[[#This Row],[연령대]], 1, 0),IF(COUNT(표장르정리[[#This Row],[Rhythm]]),1,0)),1,0)</f>
        <v>0</v>
      </c>
      <c r="H23" s="3">
        <f>IF(AND(IF('차트 정리 표'!$M$2 = 표메인[[#This Row],[연령대]], 1, 0),IF(COUNT(표장르정리[[#This Row],[Racing]]),1,0)),1,0)</f>
        <v>0</v>
      </c>
      <c r="I23" s="3">
        <f>IF(AND(IF('차트 정리 표'!$M$2 = 표메인[[#This Row],[연령대]], 1, 0),IF(COUNT(표장르정리[[#This Row],[Sport]]),1,0)),1,0)</f>
        <v>0</v>
      </c>
      <c r="J23" s="3">
        <f>IF(AND(IF('차트 정리 표'!$M$2 = 표메인[[#This Row],[연령대]], 1, 0),IF(COUNT(표장르정리[[#This Row],[Stealth]]),1,0)),1,0)</f>
        <v>0</v>
      </c>
      <c r="K23" s="3">
        <f>IF(AND(IF('차트 정리 표'!$M$2 = 표메인[[#This Row],[연령대]], 1, 0),IF(COUNT(표장르정리[[#This Row],[Strategy]]),1,0)),1,0)</f>
        <v>0</v>
      </c>
      <c r="L23" s="3">
        <f>IF(AND(IF('차트 정리 표'!$M$2 = 표메인[[#This Row],[연령대]], 1, 0),IF(COUNT(표장르정리[[#This Row],[Puzzle]]),1,0)),1,0)</f>
        <v>0</v>
      </c>
      <c r="M23" s="3">
        <f>IF(AND(IF('차트 정리 표'!$M$2 = 표메인[[#This Row],[연령대]], 1, 0),IF(COUNT(표장르정리[[#This Row],[Board]]),1,0)),1,0)</f>
        <v>0</v>
      </c>
      <c r="N23" s="3">
        <f>IF(AND(IF('차트 정리 표'!$M$2 = 표메인[[#This Row],[연령대]], 1, 0),IF(COUNT(표장르정리[[#This Row],[Arcade]]),1,0)),1,0)</f>
        <v>0</v>
      </c>
      <c r="O23" s="3">
        <f>IF(AND(IF('차트 정리 표'!$M$2 = 표메인[[#This Row],[연령대]], 1, 0),IF(COUNT(표장르정리[[#This Row],[Simulation]]),1,0)),1,0)</f>
        <v>0</v>
      </c>
      <c r="P23" s="34">
        <f>IF(AND(IF('차트 정리 표'!$M$19 = 표메인[[#This Row],[연령대]], 1, 0),IF('차트 정리 표'!$J$20=표메인[[#This Row],[타격감
시각적 효과]],1,0)),1,0)</f>
        <v>1</v>
      </c>
      <c r="Q23" s="34">
        <f>IF(AND(IF('차트 정리 표'!$M$19 = 표메인[[#This Row],[연령대]], 1, 0),IF('차트 정리 표'!$J$21=표메인[[#This Row],[타격감
시각적 효과]],1,0)),1,0)</f>
        <v>0</v>
      </c>
      <c r="R23" s="34">
        <f>IF(AND(IF('차트 정리 표'!$M$19 = 표메인[[#This Row],[연령대]], 1, 0),IF('차트 정리 표'!$J$22=표메인[[#This Row],[타격감
시각적 효과]],1,0)),1,0)</f>
        <v>0</v>
      </c>
      <c r="S23" s="34">
        <f>IF(AND(IF('차트 정리 표'!$M$19 = 표메인[[#This Row],[연령대]], 1, 0),IF('차트 정리 표'!$J$23=표메인[[#This Row],[타격감
시각적 효과]],1,0)),1,0)</f>
        <v>0</v>
      </c>
      <c r="T23" s="34">
        <f>IF(AND(IF('차트 정리 표'!$M$25 = 표메인[[#This Row],[연령대]], 1, 0),IF('차트 정리 표'!$J$26=표메인[게임몰입도
청각적 효과],1,0)),1,0)</f>
        <v>1</v>
      </c>
      <c r="U23" s="34">
        <f>IF(AND(IF('차트 정리 표'!$M$25 = 표메인[[#This Row],[연령대]], 1, 0),IF('차트 정리 표'!$J$27=표메인[게임몰입도
청각적 효과],1,0)),1,0)</f>
        <v>0</v>
      </c>
      <c r="V23" s="34">
        <f>IF(AND(IF('차트 정리 표'!$M$25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표'!$M$2 = 표메인[[#This Row],[연령대]], 1, 0),IF(COUNT(표장르정리[[#This Row],[RPG]]),1,0)), 1, 0)</f>
        <v>0</v>
      </c>
      <c r="B24" s="3">
        <f>IF(AND(IF('차트 정리 표'!$M$2 = 표메인[[#This Row],[연령대]], 1, 0),IF(COUNT(표장르정리[[#This Row],[AOS]]),1,0)),1,0)</f>
        <v>1</v>
      </c>
      <c r="C24" s="3">
        <f>IF(AND(IF('차트 정리 표'!$M$2 = 표메인[[#This Row],[연령대]], 1, 0),IF(COUNT(표장르정리[[#This Row],[FPS]]),1,0)),1,0)</f>
        <v>0</v>
      </c>
      <c r="D24" s="3">
        <f>IF(AND(IF('차트 정리 표'!$M$2 = 표메인[[#This Row],[연령대]], 1, 0),IF(COUNT(표장르정리[[#This Row],[CCG]]),1,0)),1,0)</f>
        <v>0</v>
      </c>
      <c r="E24" s="3">
        <f>IF(AND(IF('차트 정리 표'!$M$2 = 표메인[[#This Row],[연령대]], 1, 0),IF(COUNT(표장르정리[[#This Row],[Roguelike]]),1,0)),1,0)</f>
        <v>0</v>
      </c>
      <c r="F24" s="3">
        <f>IF(AND(IF('차트 정리 표'!$M$2 = 표메인[[#This Row],[연령대]], 1, 0),IF(COUNT(표장르정리[[#This Row],[Soulslike]]),1,0)),1,0)</f>
        <v>0</v>
      </c>
      <c r="G24" s="3">
        <f>IF(AND(IF('차트 정리 표'!$M$2 = 표메인[[#This Row],[연령대]], 1, 0),IF(COUNT(표장르정리[[#This Row],[Rhythm]]),1,0)),1,0)</f>
        <v>0</v>
      </c>
      <c r="H24" s="3">
        <f>IF(AND(IF('차트 정리 표'!$M$2 = 표메인[[#This Row],[연령대]], 1, 0),IF(COUNT(표장르정리[[#This Row],[Racing]]),1,0)),1,0)</f>
        <v>0</v>
      </c>
      <c r="I24" s="3">
        <f>IF(AND(IF('차트 정리 표'!$M$2 = 표메인[[#This Row],[연령대]], 1, 0),IF(COUNT(표장르정리[[#This Row],[Sport]]),1,0)),1,0)</f>
        <v>0</v>
      </c>
      <c r="J24" s="3">
        <f>IF(AND(IF('차트 정리 표'!$M$2 = 표메인[[#This Row],[연령대]], 1, 0),IF(COUNT(표장르정리[[#This Row],[Stealth]]),1,0)),1,0)</f>
        <v>0</v>
      </c>
      <c r="K24" s="3">
        <f>IF(AND(IF('차트 정리 표'!$M$2 = 표메인[[#This Row],[연령대]], 1, 0),IF(COUNT(표장르정리[[#This Row],[Strategy]]),1,0)),1,0)</f>
        <v>0</v>
      </c>
      <c r="L24" s="3">
        <f>IF(AND(IF('차트 정리 표'!$M$2 = 표메인[[#This Row],[연령대]], 1, 0),IF(COUNT(표장르정리[[#This Row],[Puzzle]]),1,0)),1,0)</f>
        <v>0</v>
      </c>
      <c r="M24" s="3">
        <f>IF(AND(IF('차트 정리 표'!$M$2 = 표메인[[#This Row],[연령대]], 1, 0),IF(COUNT(표장르정리[[#This Row],[Board]]),1,0)),1,0)</f>
        <v>0</v>
      </c>
      <c r="N24" s="3">
        <f>IF(AND(IF('차트 정리 표'!$M$2 = 표메인[[#This Row],[연령대]], 1, 0),IF(COUNT(표장르정리[[#This Row],[Arcade]]),1,0)),1,0)</f>
        <v>0</v>
      </c>
      <c r="O24" s="3">
        <f>IF(AND(IF('차트 정리 표'!$M$2 = 표메인[[#This Row],[연령대]], 1, 0),IF(COUNT(표장르정리[[#This Row],[Simulation]]),1,0)),1,0)</f>
        <v>0</v>
      </c>
      <c r="P24" s="34">
        <f>IF(AND(IF('차트 정리 표'!$M$19 = 표메인[[#This Row],[연령대]], 1, 0),IF('차트 정리 표'!$J$20=표메인[[#This Row],[타격감
시각적 효과]],1,0)),1,0)</f>
        <v>1</v>
      </c>
      <c r="Q24" s="34">
        <f>IF(AND(IF('차트 정리 표'!$M$19 = 표메인[[#This Row],[연령대]], 1, 0),IF('차트 정리 표'!$J$21=표메인[[#This Row],[타격감
시각적 효과]],1,0)),1,0)</f>
        <v>0</v>
      </c>
      <c r="R24" s="34">
        <f>IF(AND(IF('차트 정리 표'!$M$19 = 표메인[[#This Row],[연령대]], 1, 0),IF('차트 정리 표'!$J$22=표메인[[#This Row],[타격감
시각적 효과]],1,0)),1,0)</f>
        <v>0</v>
      </c>
      <c r="S24" s="34">
        <f>IF(AND(IF('차트 정리 표'!$M$19 = 표메인[[#This Row],[연령대]], 1, 0),IF('차트 정리 표'!$J$23=표메인[[#This Row],[타격감
시각적 효과]],1,0)),1,0)</f>
        <v>0</v>
      </c>
      <c r="T24" s="34">
        <f>IF(AND(IF('차트 정리 표'!$M$25 = 표메인[[#This Row],[연령대]], 1, 0),IF('차트 정리 표'!$J$26=표메인[게임몰입도
청각적 효과],1,0)),1,0)</f>
        <v>0</v>
      </c>
      <c r="U24" s="34">
        <f>IF(AND(IF('차트 정리 표'!$M$25 = 표메인[[#This Row],[연령대]], 1, 0),IF('차트 정리 표'!$J$27=표메인[게임몰입도
청각적 효과],1,0)),1,0)</f>
        <v>1</v>
      </c>
      <c r="V24" s="34">
        <f>IF(AND(IF('차트 정리 표'!$M$25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표'!$M$2 = 표메인[[#This Row],[연령대]], 1, 0),IF(COUNT(표장르정리[[#This Row],[RPG]]),1,0)), 1, 0)</f>
        <v>0</v>
      </c>
      <c r="B25" s="3">
        <f>IF(AND(IF('차트 정리 표'!$M$2 = 표메인[[#This Row],[연령대]], 1, 0),IF(COUNT(표장르정리[[#This Row],[AOS]]),1,0)),1,0)</f>
        <v>1</v>
      </c>
      <c r="C25" s="3">
        <f>IF(AND(IF('차트 정리 표'!$M$2 = 표메인[[#This Row],[연령대]], 1, 0),IF(COUNT(표장르정리[[#This Row],[FPS]]),1,0)),1,0)</f>
        <v>0</v>
      </c>
      <c r="D25" s="3">
        <f>IF(AND(IF('차트 정리 표'!$M$2 = 표메인[[#This Row],[연령대]], 1, 0),IF(COUNT(표장르정리[[#This Row],[CCG]]),1,0)),1,0)</f>
        <v>0</v>
      </c>
      <c r="E25" s="3">
        <f>IF(AND(IF('차트 정리 표'!$M$2 = 표메인[[#This Row],[연령대]], 1, 0),IF(COUNT(표장르정리[[#This Row],[Roguelike]]),1,0)),1,0)</f>
        <v>0</v>
      </c>
      <c r="F25" s="3">
        <f>IF(AND(IF('차트 정리 표'!$M$2 = 표메인[[#This Row],[연령대]], 1, 0),IF(COUNT(표장르정리[[#This Row],[Soulslike]]),1,0)),1,0)</f>
        <v>0</v>
      </c>
      <c r="G25" s="3">
        <f>IF(AND(IF('차트 정리 표'!$M$2 = 표메인[[#This Row],[연령대]], 1, 0),IF(COUNT(표장르정리[[#This Row],[Rhythm]]),1,0)),1,0)</f>
        <v>0</v>
      </c>
      <c r="H25" s="3">
        <f>IF(AND(IF('차트 정리 표'!$M$2 = 표메인[[#This Row],[연령대]], 1, 0),IF(COUNT(표장르정리[[#This Row],[Racing]]),1,0)),1,0)</f>
        <v>0</v>
      </c>
      <c r="I25" s="3">
        <f>IF(AND(IF('차트 정리 표'!$M$2 = 표메인[[#This Row],[연령대]], 1, 0),IF(COUNT(표장르정리[[#This Row],[Sport]]),1,0)),1,0)</f>
        <v>0</v>
      </c>
      <c r="J25" s="3">
        <f>IF(AND(IF('차트 정리 표'!$M$2 = 표메인[[#This Row],[연령대]], 1, 0),IF(COUNT(표장르정리[[#This Row],[Stealth]]),1,0)),1,0)</f>
        <v>0</v>
      </c>
      <c r="K25" s="3">
        <f>IF(AND(IF('차트 정리 표'!$M$2 = 표메인[[#This Row],[연령대]], 1, 0),IF(COUNT(표장르정리[[#This Row],[Strategy]]),1,0)),1,0)</f>
        <v>0</v>
      </c>
      <c r="L25" s="3">
        <f>IF(AND(IF('차트 정리 표'!$M$2 = 표메인[[#This Row],[연령대]], 1, 0),IF(COUNT(표장르정리[[#This Row],[Puzzle]]),1,0)),1,0)</f>
        <v>0</v>
      </c>
      <c r="M25" s="3">
        <f>IF(AND(IF('차트 정리 표'!$M$2 = 표메인[[#This Row],[연령대]], 1, 0),IF(COUNT(표장르정리[[#This Row],[Board]]),1,0)),1,0)</f>
        <v>0</v>
      </c>
      <c r="N25" s="3">
        <f>IF(AND(IF('차트 정리 표'!$M$2 = 표메인[[#This Row],[연령대]], 1, 0),IF(COUNT(표장르정리[[#This Row],[Arcade]]),1,0)),1,0)</f>
        <v>0</v>
      </c>
      <c r="O25" s="3">
        <f>IF(AND(IF('차트 정리 표'!$M$2 = 표메인[[#This Row],[연령대]], 1, 0),IF(COUNT(표장르정리[[#This Row],[Simulation]]),1,0)),1,0)</f>
        <v>0</v>
      </c>
      <c r="P25" s="34">
        <f>IF(AND(IF('차트 정리 표'!$M$19 = 표메인[[#This Row],[연령대]], 1, 0),IF('차트 정리 표'!$J$20=표메인[[#This Row],[타격감
시각적 효과]],1,0)),1,0)</f>
        <v>0</v>
      </c>
      <c r="Q25" s="34">
        <f>IF(AND(IF('차트 정리 표'!$M$19 = 표메인[[#This Row],[연령대]], 1, 0),IF('차트 정리 표'!$J$21=표메인[[#This Row],[타격감
시각적 효과]],1,0)),1,0)</f>
        <v>0</v>
      </c>
      <c r="R25" s="34">
        <f>IF(AND(IF('차트 정리 표'!$M$19 = 표메인[[#This Row],[연령대]], 1, 0),IF('차트 정리 표'!$J$22=표메인[[#This Row],[타격감
시각적 효과]],1,0)),1,0)</f>
        <v>1</v>
      </c>
      <c r="S25" s="34">
        <f>IF(AND(IF('차트 정리 표'!$M$19 = 표메인[[#This Row],[연령대]], 1, 0),IF('차트 정리 표'!$J$23=표메인[[#This Row],[타격감
시각적 효과]],1,0)),1,0)</f>
        <v>0</v>
      </c>
      <c r="T25" s="34">
        <f>IF(AND(IF('차트 정리 표'!$M$25 = 표메인[[#This Row],[연령대]], 1, 0),IF('차트 정리 표'!$J$26=표메인[게임몰입도
청각적 효과],1,0)),1,0)</f>
        <v>1</v>
      </c>
      <c r="U25" s="34">
        <f>IF(AND(IF('차트 정리 표'!$M$25 = 표메인[[#This Row],[연령대]], 1, 0),IF('차트 정리 표'!$J$27=표메인[게임몰입도
청각적 효과],1,0)),1,0)</f>
        <v>0</v>
      </c>
      <c r="V25" s="34">
        <f>IF(AND(IF('차트 정리 표'!$M$25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표'!$M$2 = 표메인[[#This Row],[연령대]], 1, 0),IF(COUNT(표장르정리[[#This Row],[RPG]]),1,0)), 1, 0)</f>
        <v>0</v>
      </c>
      <c r="B26" s="3">
        <f>IF(AND(IF('차트 정리 표'!$M$2 = 표메인[[#This Row],[연령대]], 1, 0),IF(COUNT(표장르정리[[#This Row],[AOS]]),1,0)),1,0)</f>
        <v>1</v>
      </c>
      <c r="C26" s="3">
        <f>IF(AND(IF('차트 정리 표'!$M$2 = 표메인[[#This Row],[연령대]], 1, 0),IF(COUNT(표장르정리[[#This Row],[FPS]]),1,0)),1,0)</f>
        <v>0</v>
      </c>
      <c r="D26" s="3">
        <f>IF(AND(IF('차트 정리 표'!$M$2 = 표메인[[#This Row],[연령대]], 1, 0),IF(COUNT(표장르정리[[#This Row],[CCG]]),1,0)),1,0)</f>
        <v>0</v>
      </c>
      <c r="E26" s="3">
        <f>IF(AND(IF('차트 정리 표'!$M$2 = 표메인[[#This Row],[연령대]], 1, 0),IF(COUNT(표장르정리[[#This Row],[Roguelike]]),1,0)),1,0)</f>
        <v>0</v>
      </c>
      <c r="F26" s="3">
        <f>IF(AND(IF('차트 정리 표'!$M$2 = 표메인[[#This Row],[연령대]], 1, 0),IF(COUNT(표장르정리[[#This Row],[Soulslike]]),1,0)),1,0)</f>
        <v>0</v>
      </c>
      <c r="G26" s="3">
        <f>IF(AND(IF('차트 정리 표'!$M$2 = 표메인[[#This Row],[연령대]], 1, 0),IF(COUNT(표장르정리[[#This Row],[Rhythm]]),1,0)),1,0)</f>
        <v>0</v>
      </c>
      <c r="H26" s="3">
        <f>IF(AND(IF('차트 정리 표'!$M$2 = 표메인[[#This Row],[연령대]], 1, 0),IF(COUNT(표장르정리[[#This Row],[Racing]]),1,0)),1,0)</f>
        <v>0</v>
      </c>
      <c r="I26" s="3">
        <f>IF(AND(IF('차트 정리 표'!$M$2 = 표메인[[#This Row],[연령대]], 1, 0),IF(COUNT(표장르정리[[#This Row],[Sport]]),1,0)),1,0)</f>
        <v>0</v>
      </c>
      <c r="J26" s="3">
        <f>IF(AND(IF('차트 정리 표'!$M$2 = 표메인[[#This Row],[연령대]], 1, 0),IF(COUNT(표장르정리[[#This Row],[Stealth]]),1,0)),1,0)</f>
        <v>0</v>
      </c>
      <c r="K26" s="3">
        <f>IF(AND(IF('차트 정리 표'!$M$2 = 표메인[[#This Row],[연령대]], 1, 0),IF(COUNT(표장르정리[[#This Row],[Strategy]]),1,0)),1,0)</f>
        <v>0</v>
      </c>
      <c r="L26" s="3">
        <f>IF(AND(IF('차트 정리 표'!$M$2 = 표메인[[#This Row],[연령대]], 1, 0),IF(COUNT(표장르정리[[#This Row],[Puzzle]]),1,0)),1,0)</f>
        <v>0</v>
      </c>
      <c r="M26" s="3">
        <f>IF(AND(IF('차트 정리 표'!$M$2 = 표메인[[#This Row],[연령대]], 1, 0),IF(COUNT(표장르정리[[#This Row],[Board]]),1,0)),1,0)</f>
        <v>0</v>
      </c>
      <c r="N26" s="3">
        <f>IF(AND(IF('차트 정리 표'!$M$2 = 표메인[[#This Row],[연령대]], 1, 0),IF(COUNT(표장르정리[[#This Row],[Arcade]]),1,0)),1,0)</f>
        <v>0</v>
      </c>
      <c r="O26" s="3">
        <f>IF(AND(IF('차트 정리 표'!$M$2 = 표메인[[#This Row],[연령대]], 1, 0),IF(COUNT(표장르정리[[#This Row],[Simulation]]),1,0)),1,0)</f>
        <v>0</v>
      </c>
      <c r="P26" s="34">
        <f>IF(AND(IF('차트 정리 표'!$M$19 = 표메인[[#This Row],[연령대]], 1, 0),IF('차트 정리 표'!$J$20=표메인[[#This Row],[타격감
시각적 효과]],1,0)),1,0)</f>
        <v>0</v>
      </c>
      <c r="Q26" s="34">
        <f>IF(AND(IF('차트 정리 표'!$M$19 = 표메인[[#This Row],[연령대]], 1, 0),IF('차트 정리 표'!$J$21=표메인[[#This Row],[타격감
시각적 효과]],1,0)),1,0)</f>
        <v>0</v>
      </c>
      <c r="R26" s="34">
        <f>IF(AND(IF('차트 정리 표'!$M$19 = 표메인[[#This Row],[연령대]], 1, 0),IF('차트 정리 표'!$J$22=표메인[[#This Row],[타격감
시각적 효과]],1,0)),1,0)</f>
        <v>1</v>
      </c>
      <c r="S26" s="34">
        <f>IF(AND(IF('차트 정리 표'!$M$19 = 표메인[[#This Row],[연령대]], 1, 0),IF('차트 정리 표'!$J$23=표메인[[#This Row],[타격감
시각적 효과]],1,0)),1,0)</f>
        <v>0</v>
      </c>
      <c r="T26" s="34">
        <f>IF(AND(IF('차트 정리 표'!$M$25 = 표메인[[#This Row],[연령대]], 1, 0),IF('차트 정리 표'!$J$26=표메인[게임몰입도
청각적 효과],1,0)),1,0)</f>
        <v>1</v>
      </c>
      <c r="U26" s="34">
        <f>IF(AND(IF('차트 정리 표'!$M$25 = 표메인[[#This Row],[연령대]], 1, 0),IF('차트 정리 표'!$J$27=표메인[게임몰입도
청각적 효과],1,0)),1,0)</f>
        <v>0</v>
      </c>
      <c r="V26" s="34">
        <f>IF(AND(IF('차트 정리 표'!$M$25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표'!$M$2 = 표메인[[#This Row],[연령대]], 1, 0),IF(COUNT(표장르정리[[#This Row],[RPG]]),1,0)), 1, 0)</f>
        <v>0</v>
      </c>
      <c r="B27" s="3">
        <f>IF(AND(IF('차트 정리 표'!$M$2 = 표메인[[#This Row],[연령대]], 1, 0),IF(COUNT(표장르정리[[#This Row],[AOS]]),1,0)),1,0)</f>
        <v>1</v>
      </c>
      <c r="C27" s="3">
        <f>IF(AND(IF('차트 정리 표'!$M$2 = 표메인[[#This Row],[연령대]], 1, 0),IF(COUNT(표장르정리[[#This Row],[FPS]]),1,0)),1,0)</f>
        <v>0</v>
      </c>
      <c r="D27" s="3">
        <f>IF(AND(IF('차트 정리 표'!$M$2 = 표메인[[#This Row],[연령대]], 1, 0),IF(COUNT(표장르정리[[#This Row],[CCG]]),1,0)),1,0)</f>
        <v>0</v>
      </c>
      <c r="E27" s="3">
        <f>IF(AND(IF('차트 정리 표'!$M$2 = 표메인[[#This Row],[연령대]], 1, 0),IF(COUNT(표장르정리[[#This Row],[Roguelike]]),1,0)),1,0)</f>
        <v>0</v>
      </c>
      <c r="F27" s="3">
        <f>IF(AND(IF('차트 정리 표'!$M$2 = 표메인[[#This Row],[연령대]], 1, 0),IF(COUNT(표장르정리[[#This Row],[Soulslike]]),1,0)),1,0)</f>
        <v>0</v>
      </c>
      <c r="G27" s="3">
        <f>IF(AND(IF('차트 정리 표'!$M$2 = 표메인[[#This Row],[연령대]], 1, 0),IF(COUNT(표장르정리[[#This Row],[Rhythm]]),1,0)),1,0)</f>
        <v>0</v>
      </c>
      <c r="H27" s="3">
        <f>IF(AND(IF('차트 정리 표'!$M$2 = 표메인[[#This Row],[연령대]], 1, 0),IF(COUNT(표장르정리[[#This Row],[Racing]]),1,0)),1,0)</f>
        <v>0</v>
      </c>
      <c r="I27" s="3">
        <f>IF(AND(IF('차트 정리 표'!$M$2 = 표메인[[#This Row],[연령대]], 1, 0),IF(COUNT(표장르정리[[#This Row],[Sport]]),1,0)),1,0)</f>
        <v>0</v>
      </c>
      <c r="J27" s="3">
        <f>IF(AND(IF('차트 정리 표'!$M$2 = 표메인[[#This Row],[연령대]], 1, 0),IF(COUNT(표장르정리[[#This Row],[Stealth]]),1,0)),1,0)</f>
        <v>0</v>
      </c>
      <c r="K27" s="3">
        <f>IF(AND(IF('차트 정리 표'!$M$2 = 표메인[[#This Row],[연령대]], 1, 0),IF(COUNT(표장르정리[[#This Row],[Strategy]]),1,0)),1,0)</f>
        <v>0</v>
      </c>
      <c r="L27" s="3">
        <f>IF(AND(IF('차트 정리 표'!$M$2 = 표메인[[#This Row],[연령대]], 1, 0),IF(COUNT(표장르정리[[#This Row],[Puzzle]]),1,0)),1,0)</f>
        <v>0</v>
      </c>
      <c r="M27" s="3">
        <f>IF(AND(IF('차트 정리 표'!$M$2 = 표메인[[#This Row],[연령대]], 1, 0),IF(COUNT(표장르정리[[#This Row],[Board]]),1,0)),1,0)</f>
        <v>0</v>
      </c>
      <c r="N27" s="3">
        <f>IF(AND(IF('차트 정리 표'!$M$2 = 표메인[[#This Row],[연령대]], 1, 0),IF(COUNT(표장르정리[[#This Row],[Arcade]]),1,0)),1,0)</f>
        <v>0</v>
      </c>
      <c r="O27" s="3">
        <f>IF(AND(IF('차트 정리 표'!$M$2 = 표메인[[#This Row],[연령대]], 1, 0),IF(COUNT(표장르정리[[#This Row],[Simulation]]),1,0)),1,0)</f>
        <v>0</v>
      </c>
      <c r="P27" s="34">
        <f>IF(AND(IF('차트 정리 표'!$M$19 = 표메인[[#This Row],[연령대]], 1, 0),IF('차트 정리 표'!$J$20=표메인[[#This Row],[타격감
시각적 효과]],1,0)),1,0)</f>
        <v>0</v>
      </c>
      <c r="Q27" s="34">
        <f>IF(AND(IF('차트 정리 표'!$M$19 = 표메인[[#This Row],[연령대]], 1, 0),IF('차트 정리 표'!$J$21=표메인[[#This Row],[타격감
시각적 효과]],1,0)),1,0)</f>
        <v>1</v>
      </c>
      <c r="R27" s="34">
        <f>IF(AND(IF('차트 정리 표'!$M$19 = 표메인[[#This Row],[연령대]], 1, 0),IF('차트 정리 표'!$J$22=표메인[[#This Row],[타격감
시각적 효과]],1,0)),1,0)</f>
        <v>0</v>
      </c>
      <c r="S27" s="34">
        <f>IF(AND(IF('차트 정리 표'!$M$19 = 표메인[[#This Row],[연령대]], 1, 0),IF('차트 정리 표'!$J$23=표메인[[#This Row],[타격감
시각적 효과]],1,0)),1,0)</f>
        <v>0</v>
      </c>
      <c r="T27" s="34">
        <f>IF(AND(IF('차트 정리 표'!$M$25 = 표메인[[#This Row],[연령대]], 1, 0),IF('차트 정리 표'!$J$26=표메인[게임몰입도
청각적 효과],1,0)),1,0)</f>
        <v>1</v>
      </c>
      <c r="U27" s="34">
        <f>IF(AND(IF('차트 정리 표'!$M$25 = 표메인[[#This Row],[연령대]], 1, 0),IF('차트 정리 표'!$J$27=표메인[게임몰입도
청각적 효과],1,0)),1,0)</f>
        <v>0</v>
      </c>
      <c r="V27" s="34">
        <f>IF(AND(IF('차트 정리 표'!$M$25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표'!$M$2 = 표메인[[#This Row],[연령대]], 1, 0),IF(COUNT(표장르정리[[#This Row],[RPG]]),1,0)), 1, 0)</f>
        <v>0</v>
      </c>
      <c r="B28" s="3">
        <f>IF(AND(IF('차트 정리 표'!$M$2 = 표메인[[#This Row],[연령대]], 1, 0),IF(COUNT(표장르정리[[#This Row],[AOS]]),1,0)),1,0)</f>
        <v>1</v>
      </c>
      <c r="C28" s="3">
        <f>IF(AND(IF('차트 정리 표'!$M$2 = 표메인[[#This Row],[연령대]], 1, 0),IF(COUNT(표장르정리[[#This Row],[FPS]]),1,0)),1,0)</f>
        <v>0</v>
      </c>
      <c r="D28" s="3">
        <f>IF(AND(IF('차트 정리 표'!$M$2 = 표메인[[#This Row],[연령대]], 1, 0),IF(COUNT(표장르정리[[#This Row],[CCG]]),1,0)),1,0)</f>
        <v>0</v>
      </c>
      <c r="E28" s="3">
        <f>IF(AND(IF('차트 정리 표'!$M$2 = 표메인[[#This Row],[연령대]], 1, 0),IF(COUNT(표장르정리[[#This Row],[Roguelike]]),1,0)),1,0)</f>
        <v>0</v>
      </c>
      <c r="F28" s="3">
        <f>IF(AND(IF('차트 정리 표'!$M$2 = 표메인[[#This Row],[연령대]], 1, 0),IF(COUNT(표장르정리[[#This Row],[Soulslike]]),1,0)),1,0)</f>
        <v>0</v>
      </c>
      <c r="G28" s="3">
        <f>IF(AND(IF('차트 정리 표'!$M$2 = 표메인[[#This Row],[연령대]], 1, 0),IF(COUNT(표장르정리[[#This Row],[Rhythm]]),1,0)),1,0)</f>
        <v>0</v>
      </c>
      <c r="H28" s="3">
        <f>IF(AND(IF('차트 정리 표'!$M$2 = 표메인[[#This Row],[연령대]], 1, 0),IF(COUNT(표장르정리[[#This Row],[Racing]]),1,0)),1,0)</f>
        <v>0</v>
      </c>
      <c r="I28" s="3">
        <f>IF(AND(IF('차트 정리 표'!$M$2 = 표메인[[#This Row],[연령대]], 1, 0),IF(COUNT(표장르정리[[#This Row],[Sport]]),1,0)),1,0)</f>
        <v>0</v>
      </c>
      <c r="J28" s="3">
        <f>IF(AND(IF('차트 정리 표'!$M$2 = 표메인[[#This Row],[연령대]], 1, 0),IF(COUNT(표장르정리[[#This Row],[Stealth]]),1,0)),1,0)</f>
        <v>0</v>
      </c>
      <c r="K28" s="3">
        <f>IF(AND(IF('차트 정리 표'!$M$2 = 표메인[[#This Row],[연령대]], 1, 0),IF(COUNT(표장르정리[[#This Row],[Strategy]]),1,0)),1,0)</f>
        <v>0</v>
      </c>
      <c r="L28" s="3">
        <f>IF(AND(IF('차트 정리 표'!$M$2 = 표메인[[#This Row],[연령대]], 1, 0),IF(COUNT(표장르정리[[#This Row],[Puzzle]]),1,0)),1,0)</f>
        <v>0</v>
      </c>
      <c r="M28" s="3">
        <f>IF(AND(IF('차트 정리 표'!$M$2 = 표메인[[#This Row],[연령대]], 1, 0),IF(COUNT(표장르정리[[#This Row],[Board]]),1,0)),1,0)</f>
        <v>0</v>
      </c>
      <c r="N28" s="3">
        <f>IF(AND(IF('차트 정리 표'!$M$2 = 표메인[[#This Row],[연령대]], 1, 0),IF(COUNT(표장르정리[[#This Row],[Arcade]]),1,0)),1,0)</f>
        <v>0</v>
      </c>
      <c r="O28" s="3">
        <f>IF(AND(IF('차트 정리 표'!$M$2 = 표메인[[#This Row],[연령대]], 1, 0),IF(COUNT(표장르정리[[#This Row],[Simulation]]),1,0)),1,0)</f>
        <v>0</v>
      </c>
      <c r="P28" s="34">
        <f>IF(AND(IF('차트 정리 표'!$M$19 = 표메인[[#This Row],[연령대]], 1, 0),IF('차트 정리 표'!$J$20=표메인[[#This Row],[타격감
시각적 효과]],1,0)),1,0)</f>
        <v>0</v>
      </c>
      <c r="Q28" s="34">
        <f>IF(AND(IF('차트 정리 표'!$M$19 = 표메인[[#This Row],[연령대]], 1, 0),IF('차트 정리 표'!$J$21=표메인[[#This Row],[타격감
시각적 효과]],1,0)),1,0)</f>
        <v>1</v>
      </c>
      <c r="R28" s="34">
        <f>IF(AND(IF('차트 정리 표'!$M$19 = 표메인[[#This Row],[연령대]], 1, 0),IF('차트 정리 표'!$J$22=표메인[[#This Row],[타격감
시각적 효과]],1,0)),1,0)</f>
        <v>0</v>
      </c>
      <c r="S28" s="34">
        <f>IF(AND(IF('차트 정리 표'!$M$19 = 표메인[[#This Row],[연령대]], 1, 0),IF('차트 정리 표'!$J$23=표메인[[#This Row],[타격감
시각적 효과]],1,0)),1,0)</f>
        <v>0</v>
      </c>
      <c r="T28" s="34">
        <f>IF(AND(IF('차트 정리 표'!$M$25 = 표메인[[#This Row],[연령대]], 1, 0),IF('차트 정리 표'!$J$26=표메인[게임몰입도
청각적 효과],1,0)),1,0)</f>
        <v>1</v>
      </c>
      <c r="U28" s="34">
        <f>IF(AND(IF('차트 정리 표'!$M$25 = 표메인[[#This Row],[연령대]], 1, 0),IF('차트 정리 표'!$J$27=표메인[게임몰입도
청각적 효과],1,0)),1,0)</f>
        <v>0</v>
      </c>
      <c r="V28" s="34">
        <f>IF(AND(IF('차트 정리 표'!$M$25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표'!$M$2 = 표메인[[#This Row],[연령대]], 1, 0),IF(COUNT(표장르정리[[#This Row],[RPG]]),1,0)), 1, 0)</f>
        <v>0</v>
      </c>
      <c r="B29" s="3">
        <f>IF(AND(IF('차트 정리 표'!$M$2 = 표메인[[#This Row],[연령대]], 1, 0),IF(COUNT(표장르정리[[#This Row],[AOS]]),1,0)),1,0)</f>
        <v>1</v>
      </c>
      <c r="C29" s="3">
        <f>IF(AND(IF('차트 정리 표'!$M$2 = 표메인[[#This Row],[연령대]], 1, 0),IF(COUNT(표장르정리[[#This Row],[FPS]]),1,0)),1,0)</f>
        <v>0</v>
      </c>
      <c r="D29" s="3">
        <f>IF(AND(IF('차트 정리 표'!$M$2 = 표메인[[#This Row],[연령대]], 1, 0),IF(COUNT(표장르정리[[#This Row],[CCG]]),1,0)),1,0)</f>
        <v>0</v>
      </c>
      <c r="E29" s="3">
        <f>IF(AND(IF('차트 정리 표'!$M$2 = 표메인[[#This Row],[연령대]], 1, 0),IF(COUNT(표장르정리[[#This Row],[Roguelike]]),1,0)),1,0)</f>
        <v>0</v>
      </c>
      <c r="F29" s="3">
        <f>IF(AND(IF('차트 정리 표'!$M$2 = 표메인[[#This Row],[연령대]], 1, 0),IF(COUNT(표장르정리[[#This Row],[Soulslike]]),1,0)),1,0)</f>
        <v>0</v>
      </c>
      <c r="G29" s="3">
        <f>IF(AND(IF('차트 정리 표'!$M$2 = 표메인[[#This Row],[연령대]], 1, 0),IF(COUNT(표장르정리[[#This Row],[Rhythm]]),1,0)),1,0)</f>
        <v>0</v>
      </c>
      <c r="H29" s="3">
        <f>IF(AND(IF('차트 정리 표'!$M$2 = 표메인[[#This Row],[연령대]], 1, 0),IF(COUNT(표장르정리[[#This Row],[Racing]]),1,0)),1,0)</f>
        <v>0</v>
      </c>
      <c r="I29" s="3">
        <f>IF(AND(IF('차트 정리 표'!$M$2 = 표메인[[#This Row],[연령대]], 1, 0),IF(COUNT(표장르정리[[#This Row],[Sport]]),1,0)),1,0)</f>
        <v>0</v>
      </c>
      <c r="J29" s="3">
        <f>IF(AND(IF('차트 정리 표'!$M$2 = 표메인[[#This Row],[연령대]], 1, 0),IF(COUNT(표장르정리[[#This Row],[Stealth]]),1,0)),1,0)</f>
        <v>0</v>
      </c>
      <c r="K29" s="3">
        <f>IF(AND(IF('차트 정리 표'!$M$2 = 표메인[[#This Row],[연령대]], 1, 0),IF(COUNT(표장르정리[[#This Row],[Strategy]]),1,0)),1,0)</f>
        <v>0</v>
      </c>
      <c r="L29" s="3">
        <f>IF(AND(IF('차트 정리 표'!$M$2 = 표메인[[#This Row],[연령대]], 1, 0),IF(COUNT(표장르정리[[#This Row],[Puzzle]]),1,0)),1,0)</f>
        <v>0</v>
      </c>
      <c r="M29" s="3">
        <f>IF(AND(IF('차트 정리 표'!$M$2 = 표메인[[#This Row],[연령대]], 1, 0),IF(COUNT(표장르정리[[#This Row],[Board]]),1,0)),1,0)</f>
        <v>0</v>
      </c>
      <c r="N29" s="3">
        <f>IF(AND(IF('차트 정리 표'!$M$2 = 표메인[[#This Row],[연령대]], 1, 0),IF(COUNT(표장르정리[[#This Row],[Arcade]]),1,0)),1,0)</f>
        <v>0</v>
      </c>
      <c r="O29" s="3">
        <f>IF(AND(IF('차트 정리 표'!$M$2 = 표메인[[#This Row],[연령대]], 1, 0),IF(COUNT(표장르정리[[#This Row],[Simulation]]),1,0)),1,0)</f>
        <v>0</v>
      </c>
      <c r="P29" s="34">
        <f>IF(AND(IF('차트 정리 표'!$M$19 = 표메인[[#This Row],[연령대]], 1, 0),IF('차트 정리 표'!$J$20=표메인[[#This Row],[타격감
시각적 효과]],1,0)),1,0)</f>
        <v>0</v>
      </c>
      <c r="Q29" s="34">
        <f>IF(AND(IF('차트 정리 표'!$M$19 = 표메인[[#This Row],[연령대]], 1, 0),IF('차트 정리 표'!$J$21=표메인[[#This Row],[타격감
시각적 효과]],1,0)),1,0)</f>
        <v>1</v>
      </c>
      <c r="R29" s="34">
        <f>IF(AND(IF('차트 정리 표'!$M$19 = 표메인[[#This Row],[연령대]], 1, 0),IF('차트 정리 표'!$J$22=표메인[[#This Row],[타격감
시각적 효과]],1,0)),1,0)</f>
        <v>0</v>
      </c>
      <c r="S29" s="34">
        <f>IF(AND(IF('차트 정리 표'!$M$19 = 표메인[[#This Row],[연령대]], 1, 0),IF('차트 정리 표'!$J$23=표메인[[#This Row],[타격감
시각적 효과]],1,0)),1,0)</f>
        <v>0</v>
      </c>
      <c r="T29" s="34">
        <f>IF(AND(IF('차트 정리 표'!$M$25 = 표메인[[#This Row],[연령대]], 1, 0),IF('차트 정리 표'!$J$26=표메인[게임몰입도
청각적 효과],1,0)),1,0)</f>
        <v>1</v>
      </c>
      <c r="U29" s="34">
        <f>IF(AND(IF('차트 정리 표'!$M$25 = 표메인[[#This Row],[연령대]], 1, 0),IF('차트 정리 표'!$J$27=표메인[게임몰입도
청각적 효과],1,0)),1,0)</f>
        <v>0</v>
      </c>
      <c r="V29" s="34">
        <f>IF(AND(IF('차트 정리 표'!$M$25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표'!$M$2 = 표메인[[#This Row],[연령대]], 1, 0),IF(COUNT(표장르정리[[#This Row],[RPG]]),1,0)), 1, 0)</f>
        <v>0</v>
      </c>
      <c r="B30" s="3">
        <f>IF(AND(IF('차트 정리 표'!$M$2 = 표메인[[#This Row],[연령대]], 1, 0),IF(COUNT(표장르정리[[#This Row],[AOS]]),1,0)),1,0)</f>
        <v>1</v>
      </c>
      <c r="C30" s="3">
        <f>IF(AND(IF('차트 정리 표'!$M$2 = 표메인[[#This Row],[연령대]], 1, 0),IF(COUNT(표장르정리[[#This Row],[FPS]]),1,0)),1,0)</f>
        <v>0</v>
      </c>
      <c r="D30" s="3">
        <f>IF(AND(IF('차트 정리 표'!$M$2 = 표메인[[#This Row],[연령대]], 1, 0),IF(COUNT(표장르정리[[#This Row],[CCG]]),1,0)),1,0)</f>
        <v>0</v>
      </c>
      <c r="E30" s="3">
        <f>IF(AND(IF('차트 정리 표'!$M$2 = 표메인[[#This Row],[연령대]], 1, 0),IF(COUNT(표장르정리[[#This Row],[Roguelike]]),1,0)),1,0)</f>
        <v>0</v>
      </c>
      <c r="F30" s="3">
        <f>IF(AND(IF('차트 정리 표'!$M$2 = 표메인[[#This Row],[연령대]], 1, 0),IF(COUNT(표장르정리[[#This Row],[Soulslike]]),1,0)),1,0)</f>
        <v>0</v>
      </c>
      <c r="G30" s="3">
        <f>IF(AND(IF('차트 정리 표'!$M$2 = 표메인[[#This Row],[연령대]], 1, 0),IF(COUNT(표장르정리[[#This Row],[Rhythm]]),1,0)),1,0)</f>
        <v>0</v>
      </c>
      <c r="H30" s="3">
        <f>IF(AND(IF('차트 정리 표'!$M$2 = 표메인[[#This Row],[연령대]], 1, 0),IF(COUNT(표장르정리[[#This Row],[Racing]]),1,0)),1,0)</f>
        <v>0</v>
      </c>
      <c r="I30" s="3">
        <f>IF(AND(IF('차트 정리 표'!$M$2 = 표메인[[#This Row],[연령대]], 1, 0),IF(COUNT(표장르정리[[#This Row],[Sport]]),1,0)),1,0)</f>
        <v>0</v>
      </c>
      <c r="J30" s="3">
        <f>IF(AND(IF('차트 정리 표'!$M$2 = 표메인[[#This Row],[연령대]], 1, 0),IF(COUNT(표장르정리[[#This Row],[Stealth]]),1,0)),1,0)</f>
        <v>0</v>
      </c>
      <c r="K30" s="3">
        <f>IF(AND(IF('차트 정리 표'!$M$2 = 표메인[[#This Row],[연령대]], 1, 0),IF(COUNT(표장르정리[[#This Row],[Strategy]]),1,0)),1,0)</f>
        <v>0</v>
      </c>
      <c r="L30" s="3">
        <f>IF(AND(IF('차트 정리 표'!$M$2 = 표메인[[#This Row],[연령대]], 1, 0),IF(COUNT(표장르정리[[#This Row],[Puzzle]]),1,0)),1,0)</f>
        <v>0</v>
      </c>
      <c r="M30" s="3">
        <f>IF(AND(IF('차트 정리 표'!$M$2 = 표메인[[#This Row],[연령대]], 1, 0),IF(COUNT(표장르정리[[#This Row],[Board]]),1,0)),1,0)</f>
        <v>0</v>
      </c>
      <c r="N30" s="3">
        <f>IF(AND(IF('차트 정리 표'!$M$2 = 표메인[[#This Row],[연령대]], 1, 0),IF(COUNT(표장르정리[[#This Row],[Arcade]]),1,0)),1,0)</f>
        <v>0</v>
      </c>
      <c r="O30" s="3">
        <f>IF(AND(IF('차트 정리 표'!$M$2 = 표메인[[#This Row],[연령대]], 1, 0),IF(COUNT(표장르정리[[#This Row],[Simulation]]),1,0)),1,0)</f>
        <v>0</v>
      </c>
      <c r="P30" s="34">
        <f>IF(AND(IF('차트 정리 표'!$M$19 = 표메인[[#This Row],[연령대]], 1, 0),IF('차트 정리 표'!$J$20=표메인[[#This Row],[타격감
시각적 효과]],1,0)),1,0)</f>
        <v>0</v>
      </c>
      <c r="Q30" s="34">
        <f>IF(AND(IF('차트 정리 표'!$M$19 = 표메인[[#This Row],[연령대]], 1, 0),IF('차트 정리 표'!$J$21=표메인[[#This Row],[타격감
시각적 효과]],1,0)),1,0)</f>
        <v>1</v>
      </c>
      <c r="R30" s="34">
        <f>IF(AND(IF('차트 정리 표'!$M$19 = 표메인[[#This Row],[연령대]], 1, 0),IF('차트 정리 표'!$J$22=표메인[[#This Row],[타격감
시각적 효과]],1,0)),1,0)</f>
        <v>0</v>
      </c>
      <c r="S30" s="34">
        <f>IF(AND(IF('차트 정리 표'!$M$19 = 표메인[[#This Row],[연령대]], 1, 0),IF('차트 정리 표'!$J$23=표메인[[#This Row],[타격감
시각적 효과]],1,0)),1,0)</f>
        <v>0</v>
      </c>
      <c r="T30" s="34">
        <f>IF(AND(IF('차트 정리 표'!$M$25 = 표메인[[#This Row],[연령대]], 1, 0),IF('차트 정리 표'!$J$26=표메인[게임몰입도
청각적 효과],1,0)),1,0)</f>
        <v>0</v>
      </c>
      <c r="U30" s="34">
        <f>IF(AND(IF('차트 정리 표'!$M$25 = 표메인[[#This Row],[연령대]], 1, 0),IF('차트 정리 표'!$J$27=표메인[게임몰입도
청각적 효과],1,0)),1,0)</f>
        <v>1</v>
      </c>
      <c r="V30" s="34">
        <f>IF(AND(IF('차트 정리 표'!$M$25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표'!$M$2 = 표메인[[#This Row],[연령대]], 1, 0),IF(COUNT(표장르정리[[#This Row],[RPG]]),1,0)), 1, 0)</f>
        <v>0</v>
      </c>
      <c r="B31" s="3">
        <f>IF(AND(IF('차트 정리 표'!$M$2 = 표메인[[#This Row],[연령대]], 1, 0),IF(COUNT(표장르정리[[#This Row],[AOS]]),1,0)),1,0)</f>
        <v>1</v>
      </c>
      <c r="C31" s="3">
        <f>IF(AND(IF('차트 정리 표'!$M$2 = 표메인[[#This Row],[연령대]], 1, 0),IF(COUNT(표장르정리[[#This Row],[FPS]]),1,0)),1,0)</f>
        <v>0</v>
      </c>
      <c r="D31" s="3">
        <f>IF(AND(IF('차트 정리 표'!$M$2 = 표메인[[#This Row],[연령대]], 1, 0),IF(COUNT(표장르정리[[#This Row],[CCG]]),1,0)),1,0)</f>
        <v>0</v>
      </c>
      <c r="E31" s="3">
        <f>IF(AND(IF('차트 정리 표'!$M$2 = 표메인[[#This Row],[연령대]], 1, 0),IF(COUNT(표장르정리[[#This Row],[Roguelike]]),1,0)),1,0)</f>
        <v>0</v>
      </c>
      <c r="F31" s="3">
        <f>IF(AND(IF('차트 정리 표'!$M$2 = 표메인[[#This Row],[연령대]], 1, 0),IF(COUNT(표장르정리[[#This Row],[Soulslike]]),1,0)),1,0)</f>
        <v>0</v>
      </c>
      <c r="G31" s="3">
        <f>IF(AND(IF('차트 정리 표'!$M$2 = 표메인[[#This Row],[연령대]], 1, 0),IF(COUNT(표장르정리[[#This Row],[Rhythm]]),1,0)),1,0)</f>
        <v>0</v>
      </c>
      <c r="H31" s="3">
        <f>IF(AND(IF('차트 정리 표'!$M$2 = 표메인[[#This Row],[연령대]], 1, 0),IF(COUNT(표장르정리[[#This Row],[Racing]]),1,0)),1,0)</f>
        <v>0</v>
      </c>
      <c r="I31" s="3">
        <f>IF(AND(IF('차트 정리 표'!$M$2 = 표메인[[#This Row],[연령대]], 1, 0),IF(COUNT(표장르정리[[#This Row],[Sport]]),1,0)),1,0)</f>
        <v>0</v>
      </c>
      <c r="J31" s="3">
        <f>IF(AND(IF('차트 정리 표'!$M$2 = 표메인[[#This Row],[연령대]], 1, 0),IF(COUNT(표장르정리[[#This Row],[Stealth]]),1,0)),1,0)</f>
        <v>0</v>
      </c>
      <c r="K31" s="3">
        <f>IF(AND(IF('차트 정리 표'!$M$2 = 표메인[[#This Row],[연령대]], 1, 0),IF(COUNT(표장르정리[[#This Row],[Strategy]]),1,0)),1,0)</f>
        <v>0</v>
      </c>
      <c r="L31" s="3">
        <f>IF(AND(IF('차트 정리 표'!$M$2 = 표메인[[#This Row],[연령대]], 1, 0),IF(COUNT(표장르정리[[#This Row],[Puzzle]]),1,0)),1,0)</f>
        <v>0</v>
      </c>
      <c r="M31" s="3">
        <f>IF(AND(IF('차트 정리 표'!$M$2 = 표메인[[#This Row],[연령대]], 1, 0),IF(COUNT(표장르정리[[#This Row],[Board]]),1,0)),1,0)</f>
        <v>0</v>
      </c>
      <c r="N31" s="3">
        <f>IF(AND(IF('차트 정리 표'!$M$2 = 표메인[[#This Row],[연령대]], 1, 0),IF(COUNT(표장르정리[[#This Row],[Arcade]]),1,0)),1,0)</f>
        <v>0</v>
      </c>
      <c r="O31" s="3">
        <f>IF(AND(IF('차트 정리 표'!$M$2 = 표메인[[#This Row],[연령대]], 1, 0),IF(COUNT(표장르정리[[#This Row],[Simulation]]),1,0)),1,0)</f>
        <v>0</v>
      </c>
      <c r="P31" s="34">
        <f>IF(AND(IF('차트 정리 표'!$M$19 = 표메인[[#This Row],[연령대]], 1, 0),IF('차트 정리 표'!$J$20=표메인[[#This Row],[타격감
시각적 효과]],1,0)),1,0)</f>
        <v>0</v>
      </c>
      <c r="Q31" s="34">
        <f>IF(AND(IF('차트 정리 표'!$M$19 = 표메인[[#This Row],[연령대]], 1, 0),IF('차트 정리 표'!$J$21=표메인[[#This Row],[타격감
시각적 효과]],1,0)),1,0)</f>
        <v>1</v>
      </c>
      <c r="R31" s="34">
        <f>IF(AND(IF('차트 정리 표'!$M$19 = 표메인[[#This Row],[연령대]], 1, 0),IF('차트 정리 표'!$J$22=표메인[[#This Row],[타격감
시각적 효과]],1,0)),1,0)</f>
        <v>0</v>
      </c>
      <c r="S31" s="34">
        <f>IF(AND(IF('차트 정리 표'!$M$19 = 표메인[[#This Row],[연령대]], 1, 0),IF('차트 정리 표'!$J$23=표메인[[#This Row],[타격감
시각적 효과]],1,0)),1,0)</f>
        <v>0</v>
      </c>
      <c r="T31" s="34">
        <f>IF(AND(IF('차트 정리 표'!$M$25 = 표메인[[#This Row],[연령대]], 1, 0),IF('차트 정리 표'!$J$26=표메인[게임몰입도
청각적 효과],1,0)),1,0)</f>
        <v>0</v>
      </c>
      <c r="U31" s="34">
        <f>IF(AND(IF('차트 정리 표'!$M$25 = 표메인[[#This Row],[연령대]], 1, 0),IF('차트 정리 표'!$J$27=표메인[게임몰입도
청각적 효과],1,0)),1,0)</f>
        <v>1</v>
      </c>
      <c r="V31" s="34">
        <f>IF(AND(IF('차트 정리 표'!$M$25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표'!$M$2 = 표메인[[#This Row],[연령대]], 1, 0),IF(COUNT(표장르정리[[#This Row],[RPG]]),1,0)), 1, 0)</f>
        <v>0</v>
      </c>
      <c r="B32" s="3">
        <f>IF(AND(IF('차트 정리 표'!$M$2 = 표메인[[#This Row],[연령대]], 1, 0),IF(COUNT(표장르정리[[#This Row],[AOS]]),1,0)),1,0)</f>
        <v>1</v>
      </c>
      <c r="C32" s="3">
        <f>IF(AND(IF('차트 정리 표'!$M$2 = 표메인[[#This Row],[연령대]], 1, 0),IF(COUNT(표장르정리[[#This Row],[FPS]]),1,0)),1,0)</f>
        <v>0</v>
      </c>
      <c r="D32" s="3">
        <f>IF(AND(IF('차트 정리 표'!$M$2 = 표메인[[#This Row],[연령대]], 1, 0),IF(COUNT(표장르정리[[#This Row],[CCG]]),1,0)),1,0)</f>
        <v>0</v>
      </c>
      <c r="E32" s="3">
        <f>IF(AND(IF('차트 정리 표'!$M$2 = 표메인[[#This Row],[연령대]], 1, 0),IF(COUNT(표장르정리[[#This Row],[Roguelike]]),1,0)),1,0)</f>
        <v>0</v>
      </c>
      <c r="F32" s="3">
        <f>IF(AND(IF('차트 정리 표'!$M$2 = 표메인[[#This Row],[연령대]], 1, 0),IF(COUNT(표장르정리[[#This Row],[Soulslike]]),1,0)),1,0)</f>
        <v>0</v>
      </c>
      <c r="G32" s="3">
        <f>IF(AND(IF('차트 정리 표'!$M$2 = 표메인[[#This Row],[연령대]], 1, 0),IF(COUNT(표장르정리[[#This Row],[Rhythm]]),1,0)),1,0)</f>
        <v>0</v>
      </c>
      <c r="H32" s="3">
        <f>IF(AND(IF('차트 정리 표'!$M$2 = 표메인[[#This Row],[연령대]], 1, 0),IF(COUNT(표장르정리[[#This Row],[Racing]]),1,0)),1,0)</f>
        <v>0</v>
      </c>
      <c r="I32" s="3">
        <f>IF(AND(IF('차트 정리 표'!$M$2 = 표메인[[#This Row],[연령대]], 1, 0),IF(COUNT(표장르정리[[#This Row],[Sport]]),1,0)),1,0)</f>
        <v>0</v>
      </c>
      <c r="J32" s="3">
        <f>IF(AND(IF('차트 정리 표'!$M$2 = 표메인[[#This Row],[연령대]], 1, 0),IF(COUNT(표장르정리[[#This Row],[Stealth]]),1,0)),1,0)</f>
        <v>0</v>
      </c>
      <c r="K32" s="3">
        <f>IF(AND(IF('차트 정리 표'!$M$2 = 표메인[[#This Row],[연령대]], 1, 0),IF(COUNT(표장르정리[[#This Row],[Strategy]]),1,0)),1,0)</f>
        <v>0</v>
      </c>
      <c r="L32" s="3">
        <f>IF(AND(IF('차트 정리 표'!$M$2 = 표메인[[#This Row],[연령대]], 1, 0),IF(COUNT(표장르정리[[#This Row],[Puzzle]]),1,0)),1,0)</f>
        <v>0</v>
      </c>
      <c r="M32" s="3">
        <f>IF(AND(IF('차트 정리 표'!$M$2 = 표메인[[#This Row],[연령대]], 1, 0),IF(COUNT(표장르정리[[#This Row],[Board]]),1,0)),1,0)</f>
        <v>0</v>
      </c>
      <c r="N32" s="3">
        <f>IF(AND(IF('차트 정리 표'!$M$2 = 표메인[[#This Row],[연령대]], 1, 0),IF(COUNT(표장르정리[[#This Row],[Arcade]]),1,0)),1,0)</f>
        <v>0</v>
      </c>
      <c r="O32" s="3">
        <f>IF(AND(IF('차트 정리 표'!$M$2 = 표메인[[#This Row],[연령대]], 1, 0),IF(COUNT(표장르정리[[#This Row],[Simulation]]),1,0)),1,0)</f>
        <v>0</v>
      </c>
      <c r="P32" s="34">
        <f>IF(AND(IF('차트 정리 표'!$M$19 = 표메인[[#This Row],[연령대]], 1, 0),IF('차트 정리 표'!$J$20=표메인[[#This Row],[타격감
시각적 효과]],1,0)),1,0)</f>
        <v>0</v>
      </c>
      <c r="Q32" s="34">
        <f>IF(AND(IF('차트 정리 표'!$M$19 = 표메인[[#This Row],[연령대]], 1, 0),IF('차트 정리 표'!$J$21=표메인[[#This Row],[타격감
시각적 효과]],1,0)),1,0)</f>
        <v>0</v>
      </c>
      <c r="R32" s="34">
        <f>IF(AND(IF('차트 정리 표'!$M$19 = 표메인[[#This Row],[연령대]], 1, 0),IF('차트 정리 표'!$J$22=표메인[[#This Row],[타격감
시각적 효과]],1,0)),1,0)</f>
        <v>0</v>
      </c>
      <c r="S32" s="34">
        <f>IF(AND(IF('차트 정리 표'!$M$19 = 표메인[[#This Row],[연령대]], 1, 0),IF('차트 정리 표'!$J$23=표메인[[#This Row],[타격감
시각적 효과]],1,0)),1,0)</f>
        <v>1</v>
      </c>
      <c r="T32" s="34">
        <f>IF(AND(IF('차트 정리 표'!$M$25 = 표메인[[#This Row],[연령대]], 1, 0),IF('차트 정리 표'!$J$26=표메인[게임몰입도
청각적 효과],1,0)),1,0)</f>
        <v>0</v>
      </c>
      <c r="U32" s="34">
        <f>IF(AND(IF('차트 정리 표'!$M$25 = 표메인[[#This Row],[연령대]], 1, 0),IF('차트 정리 표'!$J$27=표메인[게임몰입도
청각적 효과],1,0)),1,0)</f>
        <v>1</v>
      </c>
      <c r="V32" s="34">
        <f>IF(AND(IF('차트 정리 표'!$M$25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표'!$M$2 = 표메인[[#This Row],[연령대]], 1, 0),IF(COUNT(표장르정리[[#This Row],[RPG]]),1,0)), 1, 0)</f>
        <v>0</v>
      </c>
      <c r="B33" s="3">
        <f>IF(AND(IF('차트 정리 표'!$M$2 = 표메인[[#This Row],[연령대]], 1, 0),IF(COUNT(표장르정리[[#This Row],[AOS]]),1,0)),1,0)</f>
        <v>1</v>
      </c>
      <c r="C33" s="3">
        <f>IF(AND(IF('차트 정리 표'!$M$2 = 표메인[[#This Row],[연령대]], 1, 0),IF(COUNT(표장르정리[[#This Row],[FPS]]),1,0)),1,0)</f>
        <v>0</v>
      </c>
      <c r="D33" s="3">
        <f>IF(AND(IF('차트 정리 표'!$M$2 = 표메인[[#This Row],[연령대]], 1, 0),IF(COUNT(표장르정리[[#This Row],[CCG]]),1,0)),1,0)</f>
        <v>0</v>
      </c>
      <c r="E33" s="3">
        <f>IF(AND(IF('차트 정리 표'!$M$2 = 표메인[[#This Row],[연령대]], 1, 0),IF(COUNT(표장르정리[[#This Row],[Roguelike]]),1,0)),1,0)</f>
        <v>0</v>
      </c>
      <c r="F33" s="3">
        <f>IF(AND(IF('차트 정리 표'!$M$2 = 표메인[[#This Row],[연령대]], 1, 0),IF(COUNT(표장르정리[[#This Row],[Soulslike]]),1,0)),1,0)</f>
        <v>1</v>
      </c>
      <c r="G33" s="3">
        <f>IF(AND(IF('차트 정리 표'!$M$2 = 표메인[[#This Row],[연령대]], 1, 0),IF(COUNT(표장르정리[[#This Row],[Rhythm]]),1,0)),1,0)</f>
        <v>0</v>
      </c>
      <c r="H33" s="3">
        <f>IF(AND(IF('차트 정리 표'!$M$2 = 표메인[[#This Row],[연령대]], 1, 0),IF(COUNT(표장르정리[[#This Row],[Racing]]),1,0)),1,0)</f>
        <v>0</v>
      </c>
      <c r="I33" s="3">
        <f>IF(AND(IF('차트 정리 표'!$M$2 = 표메인[[#This Row],[연령대]], 1, 0),IF(COUNT(표장르정리[[#This Row],[Sport]]),1,0)),1,0)</f>
        <v>0</v>
      </c>
      <c r="J33" s="3">
        <f>IF(AND(IF('차트 정리 표'!$M$2 = 표메인[[#This Row],[연령대]], 1, 0),IF(COUNT(표장르정리[[#This Row],[Stealth]]),1,0)),1,0)</f>
        <v>0</v>
      </c>
      <c r="K33" s="3">
        <f>IF(AND(IF('차트 정리 표'!$M$2 = 표메인[[#This Row],[연령대]], 1, 0),IF(COUNT(표장르정리[[#This Row],[Strategy]]),1,0)),1,0)</f>
        <v>0</v>
      </c>
      <c r="L33" s="3">
        <f>IF(AND(IF('차트 정리 표'!$M$2 = 표메인[[#This Row],[연령대]], 1, 0),IF(COUNT(표장르정리[[#This Row],[Puzzle]]),1,0)),1,0)</f>
        <v>0</v>
      </c>
      <c r="M33" s="3">
        <f>IF(AND(IF('차트 정리 표'!$M$2 = 표메인[[#This Row],[연령대]], 1, 0),IF(COUNT(표장르정리[[#This Row],[Board]]),1,0)),1,0)</f>
        <v>0</v>
      </c>
      <c r="N33" s="3">
        <f>IF(AND(IF('차트 정리 표'!$M$2 = 표메인[[#This Row],[연령대]], 1, 0),IF(COUNT(표장르정리[[#This Row],[Arcade]]),1,0)),1,0)</f>
        <v>0</v>
      </c>
      <c r="O33" s="3">
        <f>IF(AND(IF('차트 정리 표'!$M$2 = 표메인[[#This Row],[연령대]], 1, 0),IF(COUNT(표장르정리[[#This Row],[Simulation]]),1,0)),1,0)</f>
        <v>0</v>
      </c>
      <c r="P33" s="34">
        <f>IF(AND(IF('차트 정리 표'!$M$19 = 표메인[[#This Row],[연령대]], 1, 0),IF('차트 정리 표'!$J$20=표메인[[#This Row],[타격감
시각적 효과]],1,0)),1,0)</f>
        <v>0</v>
      </c>
      <c r="Q33" s="34">
        <f>IF(AND(IF('차트 정리 표'!$M$19 = 표메인[[#This Row],[연령대]], 1, 0),IF('차트 정리 표'!$J$21=표메인[[#This Row],[타격감
시각적 효과]],1,0)),1,0)</f>
        <v>1</v>
      </c>
      <c r="R33" s="34">
        <f>IF(AND(IF('차트 정리 표'!$M$19 = 표메인[[#This Row],[연령대]], 1, 0),IF('차트 정리 표'!$J$22=표메인[[#This Row],[타격감
시각적 효과]],1,0)),1,0)</f>
        <v>0</v>
      </c>
      <c r="S33" s="34">
        <f>IF(AND(IF('차트 정리 표'!$M$19 = 표메인[[#This Row],[연령대]], 1, 0),IF('차트 정리 표'!$J$23=표메인[[#This Row],[타격감
시각적 효과]],1,0)),1,0)</f>
        <v>0</v>
      </c>
      <c r="T33" s="34">
        <f>IF(AND(IF('차트 정리 표'!$M$25 = 표메인[[#This Row],[연령대]], 1, 0),IF('차트 정리 표'!$J$26=표메인[게임몰입도
청각적 효과],1,0)),1,0)</f>
        <v>0</v>
      </c>
      <c r="U33" s="34">
        <f>IF(AND(IF('차트 정리 표'!$M$25 = 표메인[[#This Row],[연령대]], 1, 0),IF('차트 정리 표'!$J$27=표메인[게임몰입도
청각적 효과],1,0)),1,0)</f>
        <v>1</v>
      </c>
      <c r="V33" s="34">
        <f>IF(AND(IF('차트 정리 표'!$M$25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표'!$M$2 = 표메인[[#This Row],[연령대]], 1, 0),IF(COUNT(표장르정리[[#This Row],[RPG]]),1,0)), 1, 0)</f>
        <v>0</v>
      </c>
      <c r="B34" s="3">
        <f>IF(AND(IF('차트 정리 표'!$M$2 = 표메인[[#This Row],[연령대]], 1, 0),IF(COUNT(표장르정리[[#This Row],[AOS]]),1,0)),1,0)</f>
        <v>1</v>
      </c>
      <c r="C34" s="3">
        <f>IF(AND(IF('차트 정리 표'!$M$2 = 표메인[[#This Row],[연령대]], 1, 0),IF(COUNT(표장르정리[[#This Row],[FPS]]),1,0)),1,0)</f>
        <v>0</v>
      </c>
      <c r="D34" s="3">
        <f>IF(AND(IF('차트 정리 표'!$M$2 = 표메인[[#This Row],[연령대]], 1, 0),IF(COUNT(표장르정리[[#This Row],[CCG]]),1,0)),1,0)</f>
        <v>0</v>
      </c>
      <c r="E34" s="3">
        <f>IF(AND(IF('차트 정리 표'!$M$2 = 표메인[[#This Row],[연령대]], 1, 0),IF(COUNT(표장르정리[[#This Row],[Roguelike]]),1,0)),1,0)</f>
        <v>0</v>
      </c>
      <c r="F34" s="3">
        <f>IF(AND(IF('차트 정리 표'!$M$2 = 표메인[[#This Row],[연령대]], 1, 0),IF(COUNT(표장르정리[[#This Row],[Soulslike]]),1,0)),1,0)</f>
        <v>0</v>
      </c>
      <c r="G34" s="3">
        <f>IF(AND(IF('차트 정리 표'!$M$2 = 표메인[[#This Row],[연령대]], 1, 0),IF(COUNT(표장르정리[[#This Row],[Rhythm]]),1,0)),1,0)</f>
        <v>0</v>
      </c>
      <c r="H34" s="3">
        <f>IF(AND(IF('차트 정리 표'!$M$2 = 표메인[[#This Row],[연령대]], 1, 0),IF(COUNT(표장르정리[[#This Row],[Racing]]),1,0)),1,0)</f>
        <v>0</v>
      </c>
      <c r="I34" s="3">
        <f>IF(AND(IF('차트 정리 표'!$M$2 = 표메인[[#This Row],[연령대]], 1, 0),IF(COUNT(표장르정리[[#This Row],[Sport]]),1,0)),1,0)</f>
        <v>1</v>
      </c>
      <c r="J34" s="3">
        <f>IF(AND(IF('차트 정리 표'!$M$2 = 표메인[[#This Row],[연령대]], 1, 0),IF(COUNT(표장르정리[[#This Row],[Stealth]]),1,0)),1,0)</f>
        <v>0</v>
      </c>
      <c r="K34" s="3">
        <f>IF(AND(IF('차트 정리 표'!$M$2 = 표메인[[#This Row],[연령대]], 1, 0),IF(COUNT(표장르정리[[#This Row],[Strategy]]),1,0)),1,0)</f>
        <v>0</v>
      </c>
      <c r="L34" s="3">
        <f>IF(AND(IF('차트 정리 표'!$M$2 = 표메인[[#This Row],[연령대]], 1, 0),IF(COUNT(표장르정리[[#This Row],[Puzzle]]),1,0)),1,0)</f>
        <v>0</v>
      </c>
      <c r="M34" s="3">
        <f>IF(AND(IF('차트 정리 표'!$M$2 = 표메인[[#This Row],[연령대]], 1, 0),IF(COUNT(표장르정리[[#This Row],[Board]]),1,0)),1,0)</f>
        <v>0</v>
      </c>
      <c r="N34" s="3">
        <f>IF(AND(IF('차트 정리 표'!$M$2 = 표메인[[#This Row],[연령대]], 1, 0),IF(COUNT(표장르정리[[#This Row],[Arcade]]),1,0)),1,0)</f>
        <v>0</v>
      </c>
      <c r="O34" s="3">
        <f>IF(AND(IF('차트 정리 표'!$M$2 = 표메인[[#This Row],[연령대]], 1, 0),IF(COUNT(표장르정리[[#This Row],[Simulation]]),1,0)),1,0)</f>
        <v>0</v>
      </c>
      <c r="P34" s="34">
        <f>IF(AND(IF('차트 정리 표'!$M$19 = 표메인[[#This Row],[연령대]], 1, 0),IF('차트 정리 표'!$J$20=표메인[[#This Row],[타격감
시각적 효과]],1,0)),1,0)</f>
        <v>0</v>
      </c>
      <c r="Q34" s="34">
        <f>IF(AND(IF('차트 정리 표'!$M$19 = 표메인[[#This Row],[연령대]], 1, 0),IF('차트 정리 표'!$J$21=표메인[[#This Row],[타격감
시각적 효과]],1,0)),1,0)</f>
        <v>1</v>
      </c>
      <c r="R34" s="34">
        <f>IF(AND(IF('차트 정리 표'!$M$19 = 표메인[[#This Row],[연령대]], 1, 0),IF('차트 정리 표'!$J$22=표메인[[#This Row],[타격감
시각적 효과]],1,0)),1,0)</f>
        <v>0</v>
      </c>
      <c r="S34" s="34">
        <f>IF(AND(IF('차트 정리 표'!$M$19 = 표메인[[#This Row],[연령대]], 1, 0),IF('차트 정리 표'!$J$23=표메인[[#This Row],[타격감
시각적 효과]],1,0)),1,0)</f>
        <v>0</v>
      </c>
      <c r="T34" s="34">
        <f>IF(AND(IF('차트 정리 표'!$M$25 = 표메인[[#This Row],[연령대]], 1, 0),IF('차트 정리 표'!$J$26=표메인[게임몰입도
청각적 효과],1,0)),1,0)</f>
        <v>1</v>
      </c>
      <c r="U34" s="34">
        <f>IF(AND(IF('차트 정리 표'!$M$25 = 표메인[[#This Row],[연령대]], 1, 0),IF('차트 정리 표'!$J$27=표메인[게임몰입도
청각적 효과],1,0)),1,0)</f>
        <v>0</v>
      </c>
      <c r="V34" s="34">
        <f>IF(AND(IF('차트 정리 표'!$M$25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표'!$M$2 = 표메인[[#This Row],[연령대]], 1, 0),IF(COUNT(표장르정리[[#This Row],[RPG]]),1,0)), 1, 0)</f>
        <v>0</v>
      </c>
      <c r="B35" s="3">
        <f>IF(AND(IF('차트 정리 표'!$M$2 = 표메인[[#This Row],[연령대]], 1, 0),IF(COUNT(표장르정리[[#This Row],[AOS]]),1,0)),1,0)</f>
        <v>0</v>
      </c>
      <c r="C35" s="3">
        <f>IF(AND(IF('차트 정리 표'!$M$2 = 표메인[[#This Row],[연령대]], 1, 0),IF(COUNT(표장르정리[[#This Row],[FPS]]),1,0)),1,0)</f>
        <v>0</v>
      </c>
      <c r="D35" s="3">
        <f>IF(AND(IF('차트 정리 표'!$M$2 = 표메인[[#This Row],[연령대]], 1, 0),IF(COUNT(표장르정리[[#This Row],[CCG]]),1,0)),1,0)</f>
        <v>1</v>
      </c>
      <c r="E35" s="3">
        <f>IF(AND(IF('차트 정리 표'!$M$2 = 표메인[[#This Row],[연령대]], 1, 0),IF(COUNT(표장르정리[[#This Row],[Roguelike]]),1,0)),1,0)</f>
        <v>0</v>
      </c>
      <c r="F35" s="3">
        <f>IF(AND(IF('차트 정리 표'!$M$2 = 표메인[[#This Row],[연령대]], 1, 0),IF(COUNT(표장르정리[[#This Row],[Soulslike]]),1,0)),1,0)</f>
        <v>0</v>
      </c>
      <c r="G35" s="3">
        <f>IF(AND(IF('차트 정리 표'!$M$2 = 표메인[[#This Row],[연령대]], 1, 0),IF(COUNT(표장르정리[[#This Row],[Rhythm]]),1,0)),1,0)</f>
        <v>0</v>
      </c>
      <c r="H35" s="3">
        <f>IF(AND(IF('차트 정리 표'!$M$2 = 표메인[[#This Row],[연령대]], 1, 0),IF(COUNT(표장르정리[[#This Row],[Racing]]),1,0)),1,0)</f>
        <v>0</v>
      </c>
      <c r="I35" s="3">
        <f>IF(AND(IF('차트 정리 표'!$M$2 = 표메인[[#This Row],[연령대]], 1, 0),IF(COUNT(표장르정리[[#This Row],[Sport]]),1,0)),1,0)</f>
        <v>0</v>
      </c>
      <c r="J35" s="3">
        <f>IF(AND(IF('차트 정리 표'!$M$2 = 표메인[[#This Row],[연령대]], 1, 0),IF(COUNT(표장르정리[[#This Row],[Stealth]]),1,0)),1,0)</f>
        <v>0</v>
      </c>
      <c r="K35" s="3">
        <f>IF(AND(IF('차트 정리 표'!$M$2 = 표메인[[#This Row],[연령대]], 1, 0),IF(COUNT(표장르정리[[#This Row],[Strategy]]),1,0)),1,0)</f>
        <v>0</v>
      </c>
      <c r="L35" s="3">
        <f>IF(AND(IF('차트 정리 표'!$M$2 = 표메인[[#This Row],[연령대]], 1, 0),IF(COUNT(표장르정리[[#This Row],[Puzzle]]),1,0)),1,0)</f>
        <v>0</v>
      </c>
      <c r="M35" s="3">
        <f>IF(AND(IF('차트 정리 표'!$M$2 = 표메인[[#This Row],[연령대]], 1, 0),IF(COUNT(표장르정리[[#This Row],[Board]]),1,0)),1,0)</f>
        <v>0</v>
      </c>
      <c r="N35" s="3">
        <f>IF(AND(IF('차트 정리 표'!$M$2 = 표메인[[#This Row],[연령대]], 1, 0),IF(COUNT(표장르정리[[#This Row],[Arcade]]),1,0)),1,0)</f>
        <v>0</v>
      </c>
      <c r="O35" s="3">
        <f>IF(AND(IF('차트 정리 표'!$M$2 = 표메인[[#This Row],[연령대]], 1, 0),IF(COUNT(표장르정리[[#This Row],[Simulation]]),1,0)),1,0)</f>
        <v>0</v>
      </c>
      <c r="P35" s="34">
        <f>IF(AND(IF('차트 정리 표'!$M$19 = 표메인[[#This Row],[연령대]], 1, 0),IF('차트 정리 표'!$J$20=표메인[[#This Row],[타격감
시각적 효과]],1,0)),1,0)</f>
        <v>0</v>
      </c>
      <c r="Q35" s="34">
        <f>IF(AND(IF('차트 정리 표'!$M$19 = 표메인[[#This Row],[연령대]], 1, 0),IF('차트 정리 표'!$J$21=표메인[[#This Row],[타격감
시각적 효과]],1,0)),1,0)</f>
        <v>1</v>
      </c>
      <c r="R35" s="34">
        <f>IF(AND(IF('차트 정리 표'!$M$19 = 표메인[[#This Row],[연령대]], 1, 0),IF('차트 정리 표'!$J$22=표메인[[#This Row],[타격감
시각적 효과]],1,0)),1,0)</f>
        <v>0</v>
      </c>
      <c r="S35" s="34">
        <f>IF(AND(IF('차트 정리 표'!$M$19 = 표메인[[#This Row],[연령대]], 1, 0),IF('차트 정리 표'!$J$23=표메인[[#This Row],[타격감
시각적 효과]],1,0)),1,0)</f>
        <v>0</v>
      </c>
      <c r="T35" s="34">
        <f>IF(AND(IF('차트 정리 표'!$M$25 = 표메인[[#This Row],[연령대]], 1, 0),IF('차트 정리 표'!$J$26=표메인[게임몰입도
청각적 효과],1,0)),1,0)</f>
        <v>1</v>
      </c>
      <c r="U35" s="34">
        <f>IF(AND(IF('차트 정리 표'!$M$25 = 표메인[[#This Row],[연령대]], 1, 0),IF('차트 정리 표'!$J$27=표메인[게임몰입도
청각적 효과],1,0)),1,0)</f>
        <v>0</v>
      </c>
      <c r="V35" s="34">
        <f>IF(AND(IF('차트 정리 표'!$M$25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표'!$M$2 = 표메인[[#This Row],[연령대]], 1, 0),IF(COUNT(표장르정리[[#This Row],[RPG]]),1,0)), 1, 0)</f>
        <v>0</v>
      </c>
      <c r="B36" s="3">
        <f>IF(AND(IF('차트 정리 표'!$M$2 = 표메인[[#This Row],[연령대]], 1, 0),IF(COUNT(표장르정리[[#This Row],[AOS]]),1,0)),1,0)</f>
        <v>0</v>
      </c>
      <c r="C36" s="3">
        <f>IF(AND(IF('차트 정리 표'!$M$2 = 표메인[[#This Row],[연령대]], 1, 0),IF(COUNT(표장르정리[[#This Row],[FPS]]),1,0)),1,0)</f>
        <v>0</v>
      </c>
      <c r="D36" s="3">
        <f>IF(AND(IF('차트 정리 표'!$M$2 = 표메인[[#This Row],[연령대]], 1, 0),IF(COUNT(표장르정리[[#This Row],[CCG]]),1,0)),1,0)</f>
        <v>1</v>
      </c>
      <c r="E36" s="3">
        <f>IF(AND(IF('차트 정리 표'!$M$2 = 표메인[[#This Row],[연령대]], 1, 0),IF(COUNT(표장르정리[[#This Row],[Roguelike]]),1,0)),1,0)</f>
        <v>0</v>
      </c>
      <c r="F36" s="3">
        <f>IF(AND(IF('차트 정리 표'!$M$2 = 표메인[[#This Row],[연령대]], 1, 0),IF(COUNT(표장르정리[[#This Row],[Soulslike]]),1,0)),1,0)</f>
        <v>1</v>
      </c>
      <c r="G36" s="3">
        <f>IF(AND(IF('차트 정리 표'!$M$2 = 표메인[[#This Row],[연령대]], 1, 0),IF(COUNT(표장르정리[[#This Row],[Rhythm]]),1,0)),1,0)</f>
        <v>0</v>
      </c>
      <c r="H36" s="3">
        <f>IF(AND(IF('차트 정리 표'!$M$2 = 표메인[[#This Row],[연령대]], 1, 0),IF(COUNT(표장르정리[[#This Row],[Racing]]),1,0)),1,0)</f>
        <v>0</v>
      </c>
      <c r="I36" s="3">
        <f>IF(AND(IF('차트 정리 표'!$M$2 = 표메인[[#This Row],[연령대]], 1, 0),IF(COUNT(표장르정리[[#This Row],[Sport]]),1,0)),1,0)</f>
        <v>0</v>
      </c>
      <c r="J36" s="3">
        <f>IF(AND(IF('차트 정리 표'!$M$2 = 표메인[[#This Row],[연령대]], 1, 0),IF(COUNT(표장르정리[[#This Row],[Stealth]]),1,0)),1,0)</f>
        <v>0</v>
      </c>
      <c r="K36" s="3">
        <f>IF(AND(IF('차트 정리 표'!$M$2 = 표메인[[#This Row],[연령대]], 1, 0),IF(COUNT(표장르정리[[#This Row],[Strategy]]),1,0)),1,0)</f>
        <v>0</v>
      </c>
      <c r="L36" s="3">
        <f>IF(AND(IF('차트 정리 표'!$M$2 = 표메인[[#This Row],[연령대]], 1, 0),IF(COUNT(표장르정리[[#This Row],[Puzzle]]),1,0)),1,0)</f>
        <v>0</v>
      </c>
      <c r="M36" s="3">
        <f>IF(AND(IF('차트 정리 표'!$M$2 = 표메인[[#This Row],[연령대]], 1, 0),IF(COUNT(표장르정리[[#This Row],[Board]]),1,0)),1,0)</f>
        <v>0</v>
      </c>
      <c r="N36" s="3">
        <f>IF(AND(IF('차트 정리 표'!$M$2 = 표메인[[#This Row],[연령대]], 1, 0),IF(COUNT(표장르정리[[#This Row],[Arcade]]),1,0)),1,0)</f>
        <v>0</v>
      </c>
      <c r="O36" s="3">
        <f>IF(AND(IF('차트 정리 표'!$M$2 = 표메인[[#This Row],[연령대]], 1, 0),IF(COUNT(표장르정리[[#This Row],[Simulation]]),1,0)),1,0)</f>
        <v>0</v>
      </c>
      <c r="P36" s="34">
        <f>IF(AND(IF('차트 정리 표'!$M$19 = 표메인[[#This Row],[연령대]], 1, 0),IF('차트 정리 표'!$J$20=표메인[[#This Row],[타격감
시각적 효과]],1,0)),1,0)</f>
        <v>0</v>
      </c>
      <c r="Q36" s="34">
        <f>IF(AND(IF('차트 정리 표'!$M$19 = 표메인[[#This Row],[연령대]], 1, 0),IF('차트 정리 표'!$J$21=표메인[[#This Row],[타격감
시각적 효과]],1,0)),1,0)</f>
        <v>0</v>
      </c>
      <c r="R36" s="34">
        <f>IF(AND(IF('차트 정리 표'!$M$19 = 표메인[[#This Row],[연령대]], 1, 0),IF('차트 정리 표'!$J$22=표메인[[#This Row],[타격감
시각적 효과]],1,0)),1,0)</f>
        <v>0</v>
      </c>
      <c r="S36" s="34">
        <f>IF(AND(IF('차트 정리 표'!$M$19 = 표메인[[#This Row],[연령대]], 1, 0),IF('차트 정리 표'!$J$23=표메인[[#This Row],[타격감
시각적 효과]],1,0)),1,0)</f>
        <v>1</v>
      </c>
      <c r="T36" s="34">
        <f>IF(AND(IF('차트 정리 표'!$M$25 = 표메인[[#This Row],[연령대]], 1, 0),IF('차트 정리 표'!$J$26=표메인[게임몰입도
청각적 효과],1,0)),1,0)</f>
        <v>0</v>
      </c>
      <c r="U36" s="34">
        <f>IF(AND(IF('차트 정리 표'!$M$25 = 표메인[[#This Row],[연령대]], 1, 0),IF('차트 정리 표'!$J$27=표메인[게임몰입도
청각적 효과],1,0)),1,0)</f>
        <v>1</v>
      </c>
      <c r="V36" s="34">
        <f>IF(AND(IF('차트 정리 표'!$M$25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표'!$M$2 = 표메인[[#This Row],[연령대]], 1, 0),IF(COUNT(표장르정리[[#This Row],[RPG]]),1,0)), 1, 0)</f>
        <v>0</v>
      </c>
      <c r="B37" s="3">
        <f>IF(AND(IF('차트 정리 표'!$M$2 = 표메인[[#This Row],[연령대]], 1, 0),IF(COUNT(표장르정리[[#This Row],[AOS]]),1,0)),1,0)</f>
        <v>0</v>
      </c>
      <c r="C37" s="3">
        <f>IF(AND(IF('차트 정리 표'!$M$2 = 표메인[[#This Row],[연령대]], 1, 0),IF(COUNT(표장르정리[[#This Row],[FPS]]),1,0)),1,0)</f>
        <v>0</v>
      </c>
      <c r="D37" s="3">
        <f>IF(AND(IF('차트 정리 표'!$M$2 = 표메인[[#This Row],[연령대]], 1, 0),IF(COUNT(표장르정리[[#This Row],[CCG]]),1,0)),1,0)</f>
        <v>1</v>
      </c>
      <c r="E37" s="3">
        <f>IF(AND(IF('차트 정리 표'!$M$2 = 표메인[[#This Row],[연령대]], 1, 0),IF(COUNT(표장르정리[[#This Row],[Roguelike]]),1,0)),1,0)</f>
        <v>0</v>
      </c>
      <c r="F37" s="3">
        <f>IF(AND(IF('차트 정리 표'!$M$2 = 표메인[[#This Row],[연령대]], 1, 0),IF(COUNT(표장르정리[[#This Row],[Soulslike]]),1,0)),1,0)</f>
        <v>0</v>
      </c>
      <c r="G37" s="3">
        <f>IF(AND(IF('차트 정리 표'!$M$2 = 표메인[[#This Row],[연령대]], 1, 0),IF(COUNT(표장르정리[[#This Row],[Rhythm]]),1,0)),1,0)</f>
        <v>0</v>
      </c>
      <c r="H37" s="3">
        <f>IF(AND(IF('차트 정리 표'!$M$2 = 표메인[[#This Row],[연령대]], 1, 0),IF(COUNT(표장르정리[[#This Row],[Racing]]),1,0)),1,0)</f>
        <v>0</v>
      </c>
      <c r="I37" s="3">
        <f>IF(AND(IF('차트 정리 표'!$M$2 = 표메인[[#This Row],[연령대]], 1, 0),IF(COUNT(표장르정리[[#This Row],[Sport]]),1,0)),1,0)</f>
        <v>0</v>
      </c>
      <c r="J37" s="3">
        <f>IF(AND(IF('차트 정리 표'!$M$2 = 표메인[[#This Row],[연령대]], 1, 0),IF(COUNT(표장르정리[[#This Row],[Stealth]]),1,0)),1,0)</f>
        <v>1</v>
      </c>
      <c r="K37" s="3">
        <f>IF(AND(IF('차트 정리 표'!$M$2 = 표메인[[#This Row],[연령대]], 1, 0),IF(COUNT(표장르정리[[#This Row],[Strategy]]),1,0)),1,0)</f>
        <v>1</v>
      </c>
      <c r="L37" s="3">
        <f>IF(AND(IF('차트 정리 표'!$M$2 = 표메인[[#This Row],[연령대]], 1, 0),IF(COUNT(표장르정리[[#This Row],[Puzzle]]),1,0)),1,0)</f>
        <v>0</v>
      </c>
      <c r="M37" s="3">
        <f>IF(AND(IF('차트 정리 표'!$M$2 = 표메인[[#This Row],[연령대]], 1, 0),IF(COUNT(표장르정리[[#This Row],[Board]]),1,0)),1,0)</f>
        <v>0</v>
      </c>
      <c r="N37" s="3">
        <f>IF(AND(IF('차트 정리 표'!$M$2 = 표메인[[#This Row],[연령대]], 1, 0),IF(COUNT(표장르정리[[#This Row],[Arcade]]),1,0)),1,0)</f>
        <v>0</v>
      </c>
      <c r="O37" s="3">
        <f>IF(AND(IF('차트 정리 표'!$M$2 = 표메인[[#This Row],[연령대]], 1, 0),IF(COUNT(표장르정리[[#This Row],[Simulation]]),1,0)),1,0)</f>
        <v>0</v>
      </c>
      <c r="P37" s="34">
        <f>IF(AND(IF('차트 정리 표'!$M$19 = 표메인[[#This Row],[연령대]], 1, 0),IF('차트 정리 표'!$J$20=표메인[[#This Row],[타격감
시각적 효과]],1,0)),1,0)</f>
        <v>0</v>
      </c>
      <c r="Q37" s="34">
        <f>IF(AND(IF('차트 정리 표'!$M$19 = 표메인[[#This Row],[연령대]], 1, 0),IF('차트 정리 표'!$J$21=표메인[[#This Row],[타격감
시각적 효과]],1,0)),1,0)</f>
        <v>0</v>
      </c>
      <c r="R37" s="34">
        <f>IF(AND(IF('차트 정리 표'!$M$19 = 표메인[[#This Row],[연령대]], 1, 0),IF('차트 정리 표'!$J$22=표메인[[#This Row],[타격감
시각적 효과]],1,0)),1,0)</f>
        <v>1</v>
      </c>
      <c r="S37" s="34">
        <f>IF(AND(IF('차트 정리 표'!$M$19 = 표메인[[#This Row],[연령대]], 1, 0),IF('차트 정리 표'!$J$23=표메인[[#This Row],[타격감
시각적 효과]],1,0)),1,0)</f>
        <v>0</v>
      </c>
      <c r="T37" s="34">
        <f>IF(AND(IF('차트 정리 표'!$M$25 = 표메인[[#This Row],[연령대]], 1, 0),IF('차트 정리 표'!$J$26=표메인[게임몰입도
청각적 효과],1,0)),1,0)</f>
        <v>1</v>
      </c>
      <c r="U37" s="34">
        <f>IF(AND(IF('차트 정리 표'!$M$25 = 표메인[[#This Row],[연령대]], 1, 0),IF('차트 정리 표'!$J$27=표메인[게임몰입도
청각적 효과],1,0)),1,0)</f>
        <v>0</v>
      </c>
      <c r="V37" s="34">
        <f>IF(AND(IF('차트 정리 표'!$M$25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표'!$M$2 = 표메인[[#This Row],[연령대]], 1, 0),IF(COUNT(표장르정리[[#This Row],[RPG]]),1,0)), 1, 0)</f>
        <v>0</v>
      </c>
      <c r="B38" s="3">
        <f>IF(AND(IF('차트 정리 표'!$M$2 = 표메인[[#This Row],[연령대]], 1, 0),IF(COUNT(표장르정리[[#This Row],[AOS]]),1,0)),1,0)</f>
        <v>0</v>
      </c>
      <c r="C38" s="3">
        <f>IF(AND(IF('차트 정리 표'!$M$2 = 표메인[[#This Row],[연령대]], 1, 0),IF(COUNT(표장르정리[[#This Row],[FPS]]),1,0)),1,0)</f>
        <v>1</v>
      </c>
      <c r="D38" s="3">
        <f>IF(AND(IF('차트 정리 표'!$M$2 = 표메인[[#This Row],[연령대]], 1, 0),IF(COUNT(표장르정리[[#This Row],[CCG]]),1,0)),1,0)</f>
        <v>0</v>
      </c>
      <c r="E38" s="3">
        <f>IF(AND(IF('차트 정리 표'!$M$2 = 표메인[[#This Row],[연령대]], 1, 0),IF(COUNT(표장르정리[[#This Row],[Roguelike]]),1,0)),1,0)</f>
        <v>0</v>
      </c>
      <c r="F38" s="3">
        <f>IF(AND(IF('차트 정리 표'!$M$2 = 표메인[[#This Row],[연령대]], 1, 0),IF(COUNT(표장르정리[[#This Row],[Soulslike]]),1,0)),1,0)</f>
        <v>0</v>
      </c>
      <c r="G38" s="3">
        <f>IF(AND(IF('차트 정리 표'!$M$2 = 표메인[[#This Row],[연령대]], 1, 0),IF(COUNT(표장르정리[[#This Row],[Rhythm]]),1,0)),1,0)</f>
        <v>0</v>
      </c>
      <c r="H38" s="3">
        <f>IF(AND(IF('차트 정리 표'!$M$2 = 표메인[[#This Row],[연령대]], 1, 0),IF(COUNT(표장르정리[[#This Row],[Racing]]),1,0)),1,0)</f>
        <v>0</v>
      </c>
      <c r="I38" s="3">
        <f>IF(AND(IF('차트 정리 표'!$M$2 = 표메인[[#This Row],[연령대]], 1, 0),IF(COUNT(표장르정리[[#This Row],[Sport]]),1,0)),1,0)</f>
        <v>0</v>
      </c>
      <c r="J38" s="3">
        <f>IF(AND(IF('차트 정리 표'!$M$2 = 표메인[[#This Row],[연령대]], 1, 0),IF(COUNT(표장르정리[[#This Row],[Stealth]]),1,0)),1,0)</f>
        <v>0</v>
      </c>
      <c r="K38" s="3">
        <f>IF(AND(IF('차트 정리 표'!$M$2 = 표메인[[#This Row],[연령대]], 1, 0),IF(COUNT(표장르정리[[#This Row],[Strategy]]),1,0)),1,0)</f>
        <v>0</v>
      </c>
      <c r="L38" s="3">
        <f>IF(AND(IF('차트 정리 표'!$M$2 = 표메인[[#This Row],[연령대]], 1, 0),IF(COUNT(표장르정리[[#This Row],[Puzzle]]),1,0)),1,0)</f>
        <v>0</v>
      </c>
      <c r="M38" s="3">
        <f>IF(AND(IF('차트 정리 표'!$M$2 = 표메인[[#This Row],[연령대]], 1, 0),IF(COUNT(표장르정리[[#This Row],[Board]]),1,0)),1,0)</f>
        <v>0</v>
      </c>
      <c r="N38" s="3">
        <f>IF(AND(IF('차트 정리 표'!$M$2 = 표메인[[#This Row],[연령대]], 1, 0),IF(COUNT(표장르정리[[#This Row],[Arcade]]),1,0)),1,0)</f>
        <v>0</v>
      </c>
      <c r="O38" s="3">
        <f>IF(AND(IF('차트 정리 표'!$M$2 = 표메인[[#This Row],[연령대]], 1, 0),IF(COUNT(표장르정리[[#This Row],[Simulation]]),1,0)),1,0)</f>
        <v>0</v>
      </c>
      <c r="P38" s="34">
        <f>IF(AND(IF('차트 정리 표'!$M$19 = 표메인[[#This Row],[연령대]], 1, 0),IF('차트 정리 표'!$J$20=표메인[[#This Row],[타격감
시각적 효과]],1,0)),1,0)</f>
        <v>1</v>
      </c>
      <c r="Q38" s="34">
        <f>IF(AND(IF('차트 정리 표'!$M$19 = 표메인[[#This Row],[연령대]], 1, 0),IF('차트 정리 표'!$J$21=표메인[[#This Row],[타격감
시각적 효과]],1,0)),1,0)</f>
        <v>0</v>
      </c>
      <c r="R38" s="34">
        <f>IF(AND(IF('차트 정리 표'!$M$19 = 표메인[[#This Row],[연령대]], 1, 0),IF('차트 정리 표'!$J$22=표메인[[#This Row],[타격감
시각적 효과]],1,0)),1,0)</f>
        <v>0</v>
      </c>
      <c r="S38" s="34">
        <f>IF(AND(IF('차트 정리 표'!$M$19 = 표메인[[#This Row],[연령대]], 1, 0),IF('차트 정리 표'!$J$23=표메인[[#This Row],[타격감
시각적 효과]],1,0)),1,0)</f>
        <v>0</v>
      </c>
      <c r="T38" s="34">
        <f>IF(AND(IF('차트 정리 표'!$M$25 = 표메인[[#This Row],[연령대]], 1, 0),IF('차트 정리 표'!$J$26=표메인[게임몰입도
청각적 효과],1,0)),1,0)</f>
        <v>1</v>
      </c>
      <c r="U38" s="34">
        <f>IF(AND(IF('차트 정리 표'!$M$25 = 표메인[[#This Row],[연령대]], 1, 0),IF('차트 정리 표'!$J$27=표메인[게임몰입도
청각적 효과],1,0)),1,0)</f>
        <v>0</v>
      </c>
      <c r="V38" s="34">
        <f>IF(AND(IF('차트 정리 표'!$M$25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표'!$M$2 = 표메인[[#This Row],[연령대]], 1, 0),IF(COUNT(표장르정리[[#This Row],[RPG]]),1,0)), 1, 0)</f>
        <v>0</v>
      </c>
      <c r="B39" s="3">
        <f>IF(AND(IF('차트 정리 표'!$M$2 = 표메인[[#This Row],[연령대]], 1, 0),IF(COUNT(표장르정리[[#This Row],[AOS]]),1,0)),1,0)</f>
        <v>0</v>
      </c>
      <c r="C39" s="3">
        <f>IF(AND(IF('차트 정리 표'!$M$2 = 표메인[[#This Row],[연령대]], 1, 0),IF(COUNT(표장르정리[[#This Row],[FPS]]),1,0)),1,0)</f>
        <v>1</v>
      </c>
      <c r="D39" s="3">
        <f>IF(AND(IF('차트 정리 표'!$M$2 = 표메인[[#This Row],[연령대]], 1, 0),IF(COUNT(표장르정리[[#This Row],[CCG]]),1,0)),1,0)</f>
        <v>0</v>
      </c>
      <c r="E39" s="3">
        <f>IF(AND(IF('차트 정리 표'!$M$2 = 표메인[[#This Row],[연령대]], 1, 0),IF(COUNT(표장르정리[[#This Row],[Roguelike]]),1,0)),1,0)</f>
        <v>0</v>
      </c>
      <c r="F39" s="3">
        <f>IF(AND(IF('차트 정리 표'!$M$2 = 표메인[[#This Row],[연령대]], 1, 0),IF(COUNT(표장르정리[[#This Row],[Soulslike]]),1,0)),1,0)</f>
        <v>0</v>
      </c>
      <c r="G39" s="3">
        <f>IF(AND(IF('차트 정리 표'!$M$2 = 표메인[[#This Row],[연령대]], 1, 0),IF(COUNT(표장르정리[[#This Row],[Rhythm]]),1,0)),1,0)</f>
        <v>0</v>
      </c>
      <c r="H39" s="3">
        <f>IF(AND(IF('차트 정리 표'!$M$2 = 표메인[[#This Row],[연령대]], 1, 0),IF(COUNT(표장르정리[[#This Row],[Racing]]),1,0)),1,0)</f>
        <v>0</v>
      </c>
      <c r="I39" s="3">
        <f>IF(AND(IF('차트 정리 표'!$M$2 = 표메인[[#This Row],[연령대]], 1, 0),IF(COUNT(표장르정리[[#This Row],[Sport]]),1,0)),1,0)</f>
        <v>0</v>
      </c>
      <c r="J39" s="3">
        <f>IF(AND(IF('차트 정리 표'!$M$2 = 표메인[[#This Row],[연령대]], 1, 0),IF(COUNT(표장르정리[[#This Row],[Stealth]]),1,0)),1,0)</f>
        <v>0</v>
      </c>
      <c r="K39" s="3">
        <f>IF(AND(IF('차트 정리 표'!$M$2 = 표메인[[#This Row],[연령대]], 1, 0),IF(COUNT(표장르정리[[#This Row],[Strategy]]),1,0)),1,0)</f>
        <v>0</v>
      </c>
      <c r="L39" s="3">
        <f>IF(AND(IF('차트 정리 표'!$M$2 = 표메인[[#This Row],[연령대]], 1, 0),IF(COUNT(표장르정리[[#This Row],[Puzzle]]),1,0)),1,0)</f>
        <v>0</v>
      </c>
      <c r="M39" s="3">
        <f>IF(AND(IF('차트 정리 표'!$M$2 = 표메인[[#This Row],[연령대]], 1, 0),IF(COUNT(표장르정리[[#This Row],[Board]]),1,0)),1,0)</f>
        <v>0</v>
      </c>
      <c r="N39" s="3">
        <f>IF(AND(IF('차트 정리 표'!$M$2 = 표메인[[#This Row],[연령대]], 1, 0),IF(COUNT(표장르정리[[#This Row],[Arcade]]),1,0)),1,0)</f>
        <v>0</v>
      </c>
      <c r="O39" s="3">
        <f>IF(AND(IF('차트 정리 표'!$M$2 = 표메인[[#This Row],[연령대]], 1, 0),IF(COUNT(표장르정리[[#This Row],[Simulation]]),1,0)),1,0)</f>
        <v>0</v>
      </c>
      <c r="P39" s="34">
        <f>IF(AND(IF('차트 정리 표'!$M$19 = 표메인[[#This Row],[연령대]], 1, 0),IF('차트 정리 표'!$J$20=표메인[[#This Row],[타격감
시각적 효과]],1,0)),1,0)</f>
        <v>0</v>
      </c>
      <c r="Q39" s="34">
        <f>IF(AND(IF('차트 정리 표'!$M$19 = 표메인[[#This Row],[연령대]], 1, 0),IF('차트 정리 표'!$J$21=표메인[[#This Row],[타격감
시각적 효과]],1,0)),1,0)</f>
        <v>0</v>
      </c>
      <c r="R39" s="34">
        <f>IF(AND(IF('차트 정리 표'!$M$19 = 표메인[[#This Row],[연령대]], 1, 0),IF('차트 정리 표'!$J$22=표메인[[#This Row],[타격감
시각적 효과]],1,0)),1,0)</f>
        <v>1</v>
      </c>
      <c r="S39" s="34">
        <f>IF(AND(IF('차트 정리 표'!$M$19 = 표메인[[#This Row],[연령대]], 1, 0),IF('차트 정리 표'!$J$23=표메인[[#This Row],[타격감
시각적 효과]],1,0)),1,0)</f>
        <v>0</v>
      </c>
      <c r="T39" s="34">
        <f>IF(AND(IF('차트 정리 표'!$M$25 = 표메인[[#This Row],[연령대]], 1, 0),IF('차트 정리 표'!$J$26=표메인[게임몰입도
청각적 효과],1,0)),1,0)</f>
        <v>0</v>
      </c>
      <c r="U39" s="34">
        <f>IF(AND(IF('차트 정리 표'!$M$25 = 표메인[[#This Row],[연령대]], 1, 0),IF('차트 정리 표'!$J$27=표메인[게임몰입도
청각적 효과],1,0)),1,0)</f>
        <v>0</v>
      </c>
      <c r="V39" s="34">
        <f>IF(AND(IF('차트 정리 표'!$M$25 = 표메인[[#This Row],[연령대]], 1, 0),IF('차트 정리 표'!$J$28=표메인[게임몰입도
청각적 효과],1,0)),1,0)</f>
        <v>1</v>
      </c>
    </row>
    <row r="40" spans="1:22" x14ac:dyDescent="0.3">
      <c r="A40" s="3">
        <f>IF(AND(IF('차트 정리 표'!$M$2 = 표메인[[#This Row],[연령대]], 1, 0),IF(COUNT(표장르정리[[#This Row],[RPG]]),1,0)), 1, 0)</f>
        <v>0</v>
      </c>
      <c r="B40" s="3">
        <f>IF(AND(IF('차트 정리 표'!$M$2 = 표메인[[#This Row],[연령대]], 1, 0),IF(COUNT(표장르정리[[#This Row],[AOS]]),1,0)),1,0)</f>
        <v>0</v>
      </c>
      <c r="C40" s="3">
        <f>IF(AND(IF('차트 정리 표'!$M$2 = 표메인[[#This Row],[연령대]], 1, 0),IF(COUNT(표장르정리[[#This Row],[FPS]]),1,0)),1,0)</f>
        <v>1</v>
      </c>
      <c r="D40" s="3">
        <f>IF(AND(IF('차트 정리 표'!$M$2 = 표메인[[#This Row],[연령대]], 1, 0),IF(COUNT(표장르정리[[#This Row],[CCG]]),1,0)),1,0)</f>
        <v>0</v>
      </c>
      <c r="E40" s="3">
        <f>IF(AND(IF('차트 정리 표'!$M$2 = 표메인[[#This Row],[연령대]], 1, 0),IF(COUNT(표장르정리[[#This Row],[Roguelike]]),1,0)),1,0)</f>
        <v>0</v>
      </c>
      <c r="F40" s="3">
        <f>IF(AND(IF('차트 정리 표'!$M$2 = 표메인[[#This Row],[연령대]], 1, 0),IF(COUNT(표장르정리[[#This Row],[Soulslike]]),1,0)),1,0)</f>
        <v>0</v>
      </c>
      <c r="G40" s="3">
        <f>IF(AND(IF('차트 정리 표'!$M$2 = 표메인[[#This Row],[연령대]], 1, 0),IF(COUNT(표장르정리[[#This Row],[Rhythm]]),1,0)),1,0)</f>
        <v>0</v>
      </c>
      <c r="H40" s="3">
        <f>IF(AND(IF('차트 정리 표'!$M$2 = 표메인[[#This Row],[연령대]], 1, 0),IF(COUNT(표장르정리[[#This Row],[Racing]]),1,0)),1,0)</f>
        <v>0</v>
      </c>
      <c r="I40" s="3">
        <f>IF(AND(IF('차트 정리 표'!$M$2 = 표메인[[#This Row],[연령대]], 1, 0),IF(COUNT(표장르정리[[#This Row],[Sport]]),1,0)),1,0)</f>
        <v>0</v>
      </c>
      <c r="J40" s="3">
        <f>IF(AND(IF('차트 정리 표'!$M$2 = 표메인[[#This Row],[연령대]], 1, 0),IF(COUNT(표장르정리[[#This Row],[Stealth]]),1,0)),1,0)</f>
        <v>0</v>
      </c>
      <c r="K40" s="3">
        <f>IF(AND(IF('차트 정리 표'!$M$2 = 표메인[[#This Row],[연령대]], 1, 0),IF(COUNT(표장르정리[[#This Row],[Strategy]]),1,0)),1,0)</f>
        <v>0</v>
      </c>
      <c r="L40" s="3">
        <f>IF(AND(IF('차트 정리 표'!$M$2 = 표메인[[#This Row],[연령대]], 1, 0),IF(COUNT(표장르정리[[#This Row],[Puzzle]]),1,0)),1,0)</f>
        <v>0</v>
      </c>
      <c r="M40" s="3">
        <f>IF(AND(IF('차트 정리 표'!$M$2 = 표메인[[#This Row],[연령대]], 1, 0),IF(COUNT(표장르정리[[#This Row],[Board]]),1,0)),1,0)</f>
        <v>0</v>
      </c>
      <c r="N40" s="3">
        <f>IF(AND(IF('차트 정리 표'!$M$2 = 표메인[[#This Row],[연령대]], 1, 0),IF(COUNT(표장르정리[[#This Row],[Arcade]]),1,0)),1,0)</f>
        <v>0</v>
      </c>
      <c r="O40" s="3">
        <f>IF(AND(IF('차트 정리 표'!$M$2 = 표메인[[#This Row],[연령대]], 1, 0),IF(COUNT(표장르정리[[#This Row],[Simulation]]),1,0)),1,0)</f>
        <v>0</v>
      </c>
      <c r="P40" s="34">
        <f>IF(AND(IF('차트 정리 표'!$M$19 = 표메인[[#This Row],[연령대]], 1, 0),IF('차트 정리 표'!$J$20=표메인[[#This Row],[타격감
시각적 효과]],1,0)),1,0)</f>
        <v>0</v>
      </c>
      <c r="Q40" s="34">
        <f>IF(AND(IF('차트 정리 표'!$M$19 = 표메인[[#This Row],[연령대]], 1, 0),IF('차트 정리 표'!$J$21=표메인[[#This Row],[타격감
시각적 효과]],1,0)),1,0)</f>
        <v>1</v>
      </c>
      <c r="R40" s="34">
        <f>IF(AND(IF('차트 정리 표'!$M$19 = 표메인[[#This Row],[연령대]], 1, 0),IF('차트 정리 표'!$J$22=표메인[[#This Row],[타격감
시각적 효과]],1,0)),1,0)</f>
        <v>0</v>
      </c>
      <c r="S40" s="34">
        <f>IF(AND(IF('차트 정리 표'!$M$19 = 표메인[[#This Row],[연령대]], 1, 0),IF('차트 정리 표'!$J$23=표메인[[#This Row],[타격감
시각적 효과]],1,0)),1,0)</f>
        <v>0</v>
      </c>
      <c r="T40" s="34">
        <f>IF(AND(IF('차트 정리 표'!$M$25 = 표메인[[#This Row],[연령대]], 1, 0),IF('차트 정리 표'!$J$26=표메인[게임몰입도
청각적 효과],1,0)),1,0)</f>
        <v>0</v>
      </c>
      <c r="U40" s="34">
        <f>IF(AND(IF('차트 정리 표'!$M$25 = 표메인[[#This Row],[연령대]], 1, 0),IF('차트 정리 표'!$J$27=표메인[게임몰입도
청각적 효과],1,0)),1,0)</f>
        <v>1</v>
      </c>
      <c r="V40" s="34">
        <f>IF(AND(IF('차트 정리 표'!$M$25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표'!$M$2 = 표메인[[#This Row],[연령대]], 1, 0),IF(COUNT(표장르정리[[#This Row],[RPG]]),1,0)), 1, 0)</f>
        <v>0</v>
      </c>
      <c r="B41" s="3">
        <f>IF(AND(IF('차트 정리 표'!$M$2 = 표메인[[#This Row],[연령대]], 1, 0),IF(COUNT(표장르정리[[#This Row],[AOS]]),1,0)),1,0)</f>
        <v>0</v>
      </c>
      <c r="C41" s="3">
        <f>IF(AND(IF('차트 정리 표'!$M$2 = 표메인[[#This Row],[연령대]], 1, 0),IF(COUNT(표장르정리[[#This Row],[FPS]]),1,0)),1,0)</f>
        <v>1</v>
      </c>
      <c r="D41" s="3">
        <f>IF(AND(IF('차트 정리 표'!$M$2 = 표메인[[#This Row],[연령대]], 1, 0),IF(COUNT(표장르정리[[#This Row],[CCG]]),1,0)),1,0)</f>
        <v>0</v>
      </c>
      <c r="E41" s="3">
        <f>IF(AND(IF('차트 정리 표'!$M$2 = 표메인[[#This Row],[연령대]], 1, 0),IF(COUNT(표장르정리[[#This Row],[Roguelike]]),1,0)),1,0)</f>
        <v>0</v>
      </c>
      <c r="F41" s="3">
        <f>IF(AND(IF('차트 정리 표'!$M$2 = 표메인[[#This Row],[연령대]], 1, 0),IF(COUNT(표장르정리[[#This Row],[Soulslike]]),1,0)),1,0)</f>
        <v>0</v>
      </c>
      <c r="G41" s="3">
        <f>IF(AND(IF('차트 정리 표'!$M$2 = 표메인[[#This Row],[연령대]], 1, 0),IF(COUNT(표장르정리[[#This Row],[Rhythm]]),1,0)),1,0)</f>
        <v>0</v>
      </c>
      <c r="H41" s="3">
        <f>IF(AND(IF('차트 정리 표'!$M$2 = 표메인[[#This Row],[연령대]], 1, 0),IF(COUNT(표장르정리[[#This Row],[Racing]]),1,0)),1,0)</f>
        <v>0</v>
      </c>
      <c r="I41" s="3">
        <f>IF(AND(IF('차트 정리 표'!$M$2 = 표메인[[#This Row],[연령대]], 1, 0),IF(COUNT(표장르정리[[#This Row],[Sport]]),1,0)),1,0)</f>
        <v>0</v>
      </c>
      <c r="J41" s="3">
        <f>IF(AND(IF('차트 정리 표'!$M$2 = 표메인[[#This Row],[연령대]], 1, 0),IF(COUNT(표장르정리[[#This Row],[Stealth]]),1,0)),1,0)</f>
        <v>0</v>
      </c>
      <c r="K41" s="3">
        <f>IF(AND(IF('차트 정리 표'!$M$2 = 표메인[[#This Row],[연령대]], 1, 0),IF(COUNT(표장르정리[[#This Row],[Strategy]]),1,0)),1,0)</f>
        <v>0</v>
      </c>
      <c r="L41" s="3">
        <f>IF(AND(IF('차트 정리 표'!$M$2 = 표메인[[#This Row],[연령대]], 1, 0),IF(COUNT(표장르정리[[#This Row],[Puzzle]]),1,0)),1,0)</f>
        <v>0</v>
      </c>
      <c r="M41" s="3">
        <f>IF(AND(IF('차트 정리 표'!$M$2 = 표메인[[#This Row],[연령대]], 1, 0),IF(COUNT(표장르정리[[#This Row],[Board]]),1,0)),1,0)</f>
        <v>0</v>
      </c>
      <c r="N41" s="3">
        <f>IF(AND(IF('차트 정리 표'!$M$2 = 표메인[[#This Row],[연령대]], 1, 0),IF(COUNT(표장르정리[[#This Row],[Arcade]]),1,0)),1,0)</f>
        <v>0</v>
      </c>
      <c r="O41" s="3">
        <f>IF(AND(IF('차트 정리 표'!$M$2 = 표메인[[#This Row],[연령대]], 1, 0),IF(COUNT(표장르정리[[#This Row],[Simulation]]),1,0)),1,0)</f>
        <v>0</v>
      </c>
      <c r="P41" s="34">
        <f>IF(AND(IF('차트 정리 표'!$M$19 = 표메인[[#This Row],[연령대]], 1, 0),IF('차트 정리 표'!$J$20=표메인[[#This Row],[타격감
시각적 효과]],1,0)),1,0)</f>
        <v>0</v>
      </c>
      <c r="Q41" s="34">
        <f>IF(AND(IF('차트 정리 표'!$M$19 = 표메인[[#This Row],[연령대]], 1, 0),IF('차트 정리 표'!$J$21=표메인[[#This Row],[타격감
시각적 효과]],1,0)),1,0)</f>
        <v>1</v>
      </c>
      <c r="R41" s="34">
        <f>IF(AND(IF('차트 정리 표'!$M$19 = 표메인[[#This Row],[연령대]], 1, 0),IF('차트 정리 표'!$J$22=표메인[[#This Row],[타격감
시각적 효과]],1,0)),1,0)</f>
        <v>0</v>
      </c>
      <c r="S41" s="34">
        <f>IF(AND(IF('차트 정리 표'!$M$19 = 표메인[[#This Row],[연령대]], 1, 0),IF('차트 정리 표'!$J$23=표메인[[#This Row],[타격감
시각적 효과]],1,0)),1,0)</f>
        <v>0</v>
      </c>
      <c r="T41" s="34">
        <f>IF(AND(IF('차트 정리 표'!$M$25 = 표메인[[#This Row],[연령대]], 1, 0),IF('차트 정리 표'!$J$26=표메인[게임몰입도
청각적 효과],1,0)),1,0)</f>
        <v>0</v>
      </c>
      <c r="U41" s="34">
        <f>IF(AND(IF('차트 정리 표'!$M$25 = 표메인[[#This Row],[연령대]], 1, 0),IF('차트 정리 표'!$J$27=표메인[게임몰입도
청각적 효과],1,0)),1,0)</f>
        <v>1</v>
      </c>
      <c r="V41" s="34">
        <f>IF(AND(IF('차트 정리 표'!$M$25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표'!$M$2 = 표메인[[#This Row],[연령대]], 1, 0),IF(COUNT(표장르정리[[#This Row],[RPG]]),1,0)), 1, 0)</f>
        <v>0</v>
      </c>
      <c r="B42" s="3">
        <f>IF(AND(IF('차트 정리 표'!$M$2 = 표메인[[#This Row],[연령대]], 1, 0),IF(COUNT(표장르정리[[#This Row],[AOS]]),1,0)),1,0)</f>
        <v>0</v>
      </c>
      <c r="C42" s="3">
        <f>IF(AND(IF('차트 정리 표'!$M$2 = 표메인[[#This Row],[연령대]], 1, 0),IF(COUNT(표장르정리[[#This Row],[FPS]]),1,0)),1,0)</f>
        <v>1</v>
      </c>
      <c r="D42" s="3">
        <f>IF(AND(IF('차트 정리 표'!$M$2 = 표메인[[#This Row],[연령대]], 1, 0),IF(COUNT(표장르정리[[#This Row],[CCG]]),1,0)),1,0)</f>
        <v>0</v>
      </c>
      <c r="E42" s="3">
        <f>IF(AND(IF('차트 정리 표'!$M$2 = 표메인[[#This Row],[연령대]], 1, 0),IF(COUNT(표장르정리[[#This Row],[Roguelike]]),1,0)),1,0)</f>
        <v>0</v>
      </c>
      <c r="F42" s="3">
        <f>IF(AND(IF('차트 정리 표'!$M$2 = 표메인[[#This Row],[연령대]], 1, 0),IF(COUNT(표장르정리[[#This Row],[Soulslike]]),1,0)),1,0)</f>
        <v>0</v>
      </c>
      <c r="G42" s="3">
        <f>IF(AND(IF('차트 정리 표'!$M$2 = 표메인[[#This Row],[연령대]], 1, 0),IF(COUNT(표장르정리[[#This Row],[Rhythm]]),1,0)),1,0)</f>
        <v>0</v>
      </c>
      <c r="H42" s="3">
        <f>IF(AND(IF('차트 정리 표'!$M$2 = 표메인[[#This Row],[연령대]], 1, 0),IF(COUNT(표장르정리[[#This Row],[Racing]]),1,0)),1,0)</f>
        <v>0</v>
      </c>
      <c r="I42" s="3">
        <f>IF(AND(IF('차트 정리 표'!$M$2 = 표메인[[#This Row],[연령대]], 1, 0),IF(COUNT(표장르정리[[#This Row],[Sport]]),1,0)),1,0)</f>
        <v>0</v>
      </c>
      <c r="J42" s="3">
        <f>IF(AND(IF('차트 정리 표'!$M$2 = 표메인[[#This Row],[연령대]], 1, 0),IF(COUNT(표장르정리[[#This Row],[Stealth]]),1,0)),1,0)</f>
        <v>0</v>
      </c>
      <c r="K42" s="3">
        <f>IF(AND(IF('차트 정리 표'!$M$2 = 표메인[[#This Row],[연령대]], 1, 0),IF(COUNT(표장르정리[[#This Row],[Strategy]]),1,0)),1,0)</f>
        <v>0</v>
      </c>
      <c r="L42" s="3">
        <f>IF(AND(IF('차트 정리 표'!$M$2 = 표메인[[#This Row],[연령대]], 1, 0),IF(COUNT(표장르정리[[#This Row],[Puzzle]]),1,0)),1,0)</f>
        <v>0</v>
      </c>
      <c r="M42" s="3">
        <f>IF(AND(IF('차트 정리 표'!$M$2 = 표메인[[#This Row],[연령대]], 1, 0),IF(COUNT(표장르정리[[#This Row],[Board]]),1,0)),1,0)</f>
        <v>0</v>
      </c>
      <c r="N42" s="3">
        <f>IF(AND(IF('차트 정리 표'!$M$2 = 표메인[[#This Row],[연령대]], 1, 0),IF(COUNT(표장르정리[[#This Row],[Arcade]]),1,0)),1,0)</f>
        <v>0</v>
      </c>
      <c r="O42" s="3">
        <f>IF(AND(IF('차트 정리 표'!$M$2 = 표메인[[#This Row],[연령대]], 1, 0),IF(COUNT(표장르정리[[#This Row],[Simulation]]),1,0)),1,0)</f>
        <v>0</v>
      </c>
      <c r="P42" s="34">
        <f>IF(AND(IF('차트 정리 표'!$M$19 = 표메인[[#This Row],[연령대]], 1, 0),IF('차트 정리 표'!$J$20=표메인[[#This Row],[타격감
시각적 효과]],1,0)),1,0)</f>
        <v>0</v>
      </c>
      <c r="Q42" s="34">
        <f>IF(AND(IF('차트 정리 표'!$M$19 = 표메인[[#This Row],[연령대]], 1, 0),IF('차트 정리 표'!$J$21=표메인[[#This Row],[타격감
시각적 효과]],1,0)),1,0)</f>
        <v>0</v>
      </c>
      <c r="R42" s="34">
        <f>IF(AND(IF('차트 정리 표'!$M$19 = 표메인[[#This Row],[연령대]], 1, 0),IF('차트 정리 표'!$J$22=표메인[[#This Row],[타격감
시각적 효과]],1,0)),1,0)</f>
        <v>0</v>
      </c>
      <c r="S42" s="34">
        <f>IF(AND(IF('차트 정리 표'!$M$19 = 표메인[[#This Row],[연령대]], 1, 0),IF('차트 정리 표'!$J$23=표메인[[#This Row],[타격감
시각적 효과]],1,0)),1,0)</f>
        <v>1</v>
      </c>
      <c r="T42" s="34">
        <f>IF(AND(IF('차트 정리 표'!$M$25 = 표메인[[#This Row],[연령대]], 1, 0),IF('차트 정리 표'!$J$26=표메인[게임몰입도
청각적 효과],1,0)),1,0)</f>
        <v>1</v>
      </c>
      <c r="U42" s="34">
        <f>IF(AND(IF('차트 정리 표'!$M$25 = 표메인[[#This Row],[연령대]], 1, 0),IF('차트 정리 표'!$J$27=표메인[게임몰입도
청각적 효과],1,0)),1,0)</f>
        <v>0</v>
      </c>
      <c r="V42" s="34">
        <f>IF(AND(IF('차트 정리 표'!$M$25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표'!$M$2 = 표메인[[#This Row],[연령대]], 1, 0),IF(COUNT(표장르정리[[#This Row],[RPG]]),1,0)), 1, 0)</f>
        <v>0</v>
      </c>
      <c r="B43" s="3">
        <f>IF(AND(IF('차트 정리 표'!$M$2 = 표메인[[#This Row],[연령대]], 1, 0),IF(COUNT(표장르정리[[#This Row],[AOS]]),1,0)),1,0)</f>
        <v>1</v>
      </c>
      <c r="C43" s="3">
        <f>IF(AND(IF('차트 정리 표'!$M$2 = 표메인[[#This Row],[연령대]], 1, 0),IF(COUNT(표장르정리[[#This Row],[FPS]]),1,0)),1,0)</f>
        <v>1</v>
      </c>
      <c r="D43" s="3">
        <f>IF(AND(IF('차트 정리 표'!$M$2 = 표메인[[#This Row],[연령대]], 1, 0),IF(COUNT(표장르정리[[#This Row],[CCG]]),1,0)),1,0)</f>
        <v>0</v>
      </c>
      <c r="E43" s="3">
        <f>IF(AND(IF('차트 정리 표'!$M$2 = 표메인[[#This Row],[연령대]], 1, 0),IF(COUNT(표장르정리[[#This Row],[Roguelike]]),1,0)),1,0)</f>
        <v>0</v>
      </c>
      <c r="F43" s="3">
        <f>IF(AND(IF('차트 정리 표'!$M$2 = 표메인[[#This Row],[연령대]], 1, 0),IF(COUNT(표장르정리[[#This Row],[Soulslike]]),1,0)),1,0)</f>
        <v>0</v>
      </c>
      <c r="G43" s="3">
        <f>IF(AND(IF('차트 정리 표'!$M$2 = 표메인[[#This Row],[연령대]], 1, 0),IF(COUNT(표장르정리[[#This Row],[Rhythm]]),1,0)),1,0)</f>
        <v>0</v>
      </c>
      <c r="H43" s="3">
        <f>IF(AND(IF('차트 정리 표'!$M$2 = 표메인[[#This Row],[연령대]], 1, 0),IF(COUNT(표장르정리[[#This Row],[Racing]]),1,0)),1,0)</f>
        <v>0</v>
      </c>
      <c r="I43" s="3">
        <f>IF(AND(IF('차트 정리 표'!$M$2 = 표메인[[#This Row],[연령대]], 1, 0),IF(COUNT(표장르정리[[#This Row],[Sport]]),1,0)),1,0)</f>
        <v>0</v>
      </c>
      <c r="J43" s="3">
        <f>IF(AND(IF('차트 정리 표'!$M$2 = 표메인[[#This Row],[연령대]], 1, 0),IF(COUNT(표장르정리[[#This Row],[Stealth]]),1,0)),1,0)</f>
        <v>0</v>
      </c>
      <c r="K43" s="3">
        <f>IF(AND(IF('차트 정리 표'!$M$2 = 표메인[[#This Row],[연령대]], 1, 0),IF(COUNT(표장르정리[[#This Row],[Strategy]]),1,0)),1,0)</f>
        <v>0</v>
      </c>
      <c r="L43" s="3">
        <f>IF(AND(IF('차트 정리 표'!$M$2 = 표메인[[#This Row],[연령대]], 1, 0),IF(COUNT(표장르정리[[#This Row],[Puzzle]]),1,0)),1,0)</f>
        <v>0</v>
      </c>
      <c r="M43" s="3">
        <f>IF(AND(IF('차트 정리 표'!$M$2 = 표메인[[#This Row],[연령대]], 1, 0),IF(COUNT(표장르정리[[#This Row],[Board]]),1,0)),1,0)</f>
        <v>0</v>
      </c>
      <c r="N43" s="3">
        <f>IF(AND(IF('차트 정리 표'!$M$2 = 표메인[[#This Row],[연령대]], 1, 0),IF(COUNT(표장르정리[[#This Row],[Arcade]]),1,0)),1,0)</f>
        <v>0</v>
      </c>
      <c r="O43" s="3">
        <f>IF(AND(IF('차트 정리 표'!$M$2 = 표메인[[#This Row],[연령대]], 1, 0),IF(COUNT(표장르정리[[#This Row],[Simulation]]),1,0)),1,0)</f>
        <v>0</v>
      </c>
      <c r="P43" s="34">
        <f>IF(AND(IF('차트 정리 표'!$M$19 = 표메인[[#This Row],[연령대]], 1, 0),IF('차트 정리 표'!$J$20=표메인[[#This Row],[타격감
시각적 효과]],1,0)),1,0)</f>
        <v>0</v>
      </c>
      <c r="Q43" s="34">
        <f>IF(AND(IF('차트 정리 표'!$M$19 = 표메인[[#This Row],[연령대]], 1, 0),IF('차트 정리 표'!$J$21=표메인[[#This Row],[타격감
시각적 효과]],1,0)),1,0)</f>
        <v>0</v>
      </c>
      <c r="R43" s="34">
        <f>IF(AND(IF('차트 정리 표'!$M$19 = 표메인[[#This Row],[연령대]], 1, 0),IF('차트 정리 표'!$J$22=표메인[[#This Row],[타격감
시각적 효과]],1,0)),1,0)</f>
        <v>1</v>
      </c>
      <c r="S43" s="34">
        <f>IF(AND(IF('차트 정리 표'!$M$19 = 표메인[[#This Row],[연령대]], 1, 0),IF('차트 정리 표'!$J$23=표메인[[#This Row],[타격감
시각적 효과]],1,0)),1,0)</f>
        <v>0</v>
      </c>
      <c r="T43" s="34">
        <f>IF(AND(IF('차트 정리 표'!$M$25 = 표메인[[#This Row],[연령대]], 1, 0),IF('차트 정리 표'!$J$26=표메인[게임몰입도
청각적 효과],1,0)),1,0)</f>
        <v>1</v>
      </c>
      <c r="U43" s="34">
        <f>IF(AND(IF('차트 정리 표'!$M$25 = 표메인[[#This Row],[연령대]], 1, 0),IF('차트 정리 표'!$J$27=표메인[게임몰입도
청각적 효과],1,0)),1,0)</f>
        <v>0</v>
      </c>
      <c r="V43" s="34">
        <f>IF(AND(IF('차트 정리 표'!$M$25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표'!$M$2 = 표메인[[#This Row],[연령대]], 1, 0),IF(COUNT(표장르정리[[#This Row],[RPG]]),1,0)), 1, 0)</f>
        <v>0</v>
      </c>
      <c r="B44" s="3">
        <f>IF(AND(IF('차트 정리 표'!$M$2 = 표메인[[#This Row],[연령대]], 1, 0),IF(COUNT(표장르정리[[#This Row],[AOS]]),1,0)),1,0)</f>
        <v>1</v>
      </c>
      <c r="C44" s="3">
        <f>IF(AND(IF('차트 정리 표'!$M$2 = 표메인[[#This Row],[연령대]], 1, 0),IF(COUNT(표장르정리[[#This Row],[FPS]]),1,0)),1,0)</f>
        <v>1</v>
      </c>
      <c r="D44" s="3">
        <f>IF(AND(IF('차트 정리 표'!$M$2 = 표메인[[#This Row],[연령대]], 1, 0),IF(COUNT(표장르정리[[#This Row],[CCG]]),1,0)),1,0)</f>
        <v>0</v>
      </c>
      <c r="E44" s="3">
        <f>IF(AND(IF('차트 정리 표'!$M$2 = 표메인[[#This Row],[연령대]], 1, 0),IF(COUNT(표장르정리[[#This Row],[Roguelike]]),1,0)),1,0)</f>
        <v>0</v>
      </c>
      <c r="F44" s="3">
        <f>IF(AND(IF('차트 정리 표'!$M$2 = 표메인[[#This Row],[연령대]], 1, 0),IF(COUNT(표장르정리[[#This Row],[Soulslike]]),1,0)),1,0)</f>
        <v>0</v>
      </c>
      <c r="G44" s="3">
        <f>IF(AND(IF('차트 정리 표'!$M$2 = 표메인[[#This Row],[연령대]], 1, 0),IF(COUNT(표장르정리[[#This Row],[Rhythm]]),1,0)),1,0)</f>
        <v>0</v>
      </c>
      <c r="H44" s="3">
        <f>IF(AND(IF('차트 정리 표'!$M$2 = 표메인[[#This Row],[연령대]], 1, 0),IF(COUNT(표장르정리[[#This Row],[Racing]]),1,0)),1,0)</f>
        <v>0</v>
      </c>
      <c r="I44" s="3">
        <f>IF(AND(IF('차트 정리 표'!$M$2 = 표메인[[#This Row],[연령대]], 1, 0),IF(COUNT(표장르정리[[#This Row],[Sport]]),1,0)),1,0)</f>
        <v>0</v>
      </c>
      <c r="J44" s="3">
        <f>IF(AND(IF('차트 정리 표'!$M$2 = 표메인[[#This Row],[연령대]], 1, 0),IF(COUNT(표장르정리[[#This Row],[Stealth]]),1,0)),1,0)</f>
        <v>0</v>
      </c>
      <c r="K44" s="3">
        <f>IF(AND(IF('차트 정리 표'!$M$2 = 표메인[[#This Row],[연령대]], 1, 0),IF(COUNT(표장르정리[[#This Row],[Strategy]]),1,0)),1,0)</f>
        <v>0</v>
      </c>
      <c r="L44" s="3">
        <f>IF(AND(IF('차트 정리 표'!$M$2 = 표메인[[#This Row],[연령대]], 1, 0),IF(COUNT(표장르정리[[#This Row],[Puzzle]]),1,0)),1,0)</f>
        <v>0</v>
      </c>
      <c r="M44" s="3">
        <f>IF(AND(IF('차트 정리 표'!$M$2 = 표메인[[#This Row],[연령대]], 1, 0),IF(COUNT(표장르정리[[#This Row],[Board]]),1,0)),1,0)</f>
        <v>0</v>
      </c>
      <c r="N44" s="3">
        <f>IF(AND(IF('차트 정리 표'!$M$2 = 표메인[[#This Row],[연령대]], 1, 0),IF(COUNT(표장르정리[[#This Row],[Arcade]]),1,0)),1,0)</f>
        <v>0</v>
      </c>
      <c r="O44" s="3">
        <f>IF(AND(IF('차트 정리 표'!$M$2 = 표메인[[#This Row],[연령대]], 1, 0),IF(COUNT(표장르정리[[#This Row],[Simulation]]),1,0)),1,0)</f>
        <v>0</v>
      </c>
      <c r="P44" s="34">
        <f>IF(AND(IF('차트 정리 표'!$M$19 = 표메인[[#This Row],[연령대]], 1, 0),IF('차트 정리 표'!$J$20=표메인[[#This Row],[타격감
시각적 효과]],1,0)),1,0)</f>
        <v>0</v>
      </c>
      <c r="Q44" s="34">
        <f>IF(AND(IF('차트 정리 표'!$M$19 = 표메인[[#This Row],[연령대]], 1, 0),IF('차트 정리 표'!$J$21=표메인[[#This Row],[타격감
시각적 효과]],1,0)),1,0)</f>
        <v>1</v>
      </c>
      <c r="R44" s="34">
        <f>IF(AND(IF('차트 정리 표'!$M$19 = 표메인[[#This Row],[연령대]], 1, 0),IF('차트 정리 표'!$J$22=표메인[[#This Row],[타격감
시각적 효과]],1,0)),1,0)</f>
        <v>0</v>
      </c>
      <c r="S44" s="34">
        <f>IF(AND(IF('차트 정리 표'!$M$19 = 표메인[[#This Row],[연령대]], 1, 0),IF('차트 정리 표'!$J$23=표메인[[#This Row],[타격감
시각적 효과]],1,0)),1,0)</f>
        <v>0</v>
      </c>
      <c r="T44" s="34">
        <f>IF(AND(IF('차트 정리 표'!$M$25 = 표메인[[#This Row],[연령대]], 1, 0),IF('차트 정리 표'!$J$26=표메인[게임몰입도
청각적 효과],1,0)),1,0)</f>
        <v>1</v>
      </c>
      <c r="U44" s="34">
        <f>IF(AND(IF('차트 정리 표'!$M$25 = 표메인[[#This Row],[연령대]], 1, 0),IF('차트 정리 표'!$J$27=표메인[게임몰입도
청각적 효과],1,0)),1,0)</f>
        <v>0</v>
      </c>
      <c r="V44" s="34">
        <f>IF(AND(IF('차트 정리 표'!$M$25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표'!$M$2 = 표메인[[#This Row],[연령대]], 1, 0),IF(COUNT(표장르정리[[#This Row],[RPG]]),1,0)), 1, 0)</f>
        <v>0</v>
      </c>
      <c r="B45" s="3">
        <f>IF(AND(IF('차트 정리 표'!$M$2 = 표메인[[#This Row],[연령대]], 1, 0),IF(COUNT(표장르정리[[#This Row],[AOS]]),1,0)),1,0)</f>
        <v>1</v>
      </c>
      <c r="C45" s="3">
        <f>IF(AND(IF('차트 정리 표'!$M$2 = 표메인[[#This Row],[연령대]], 1, 0),IF(COUNT(표장르정리[[#This Row],[FPS]]),1,0)),1,0)</f>
        <v>1</v>
      </c>
      <c r="D45" s="3">
        <f>IF(AND(IF('차트 정리 표'!$M$2 = 표메인[[#This Row],[연령대]], 1, 0),IF(COUNT(표장르정리[[#This Row],[CCG]]),1,0)),1,0)</f>
        <v>0</v>
      </c>
      <c r="E45" s="3">
        <f>IF(AND(IF('차트 정리 표'!$M$2 = 표메인[[#This Row],[연령대]], 1, 0),IF(COUNT(표장르정리[[#This Row],[Roguelike]]),1,0)),1,0)</f>
        <v>0</v>
      </c>
      <c r="F45" s="3">
        <f>IF(AND(IF('차트 정리 표'!$M$2 = 표메인[[#This Row],[연령대]], 1, 0),IF(COUNT(표장르정리[[#This Row],[Soulslike]]),1,0)),1,0)</f>
        <v>0</v>
      </c>
      <c r="G45" s="3">
        <f>IF(AND(IF('차트 정리 표'!$M$2 = 표메인[[#This Row],[연령대]], 1, 0),IF(COUNT(표장르정리[[#This Row],[Rhythm]]),1,0)),1,0)</f>
        <v>0</v>
      </c>
      <c r="H45" s="3">
        <f>IF(AND(IF('차트 정리 표'!$M$2 = 표메인[[#This Row],[연령대]], 1, 0),IF(COUNT(표장르정리[[#This Row],[Racing]]),1,0)),1,0)</f>
        <v>0</v>
      </c>
      <c r="I45" s="3">
        <f>IF(AND(IF('차트 정리 표'!$M$2 = 표메인[[#This Row],[연령대]], 1, 0),IF(COUNT(표장르정리[[#This Row],[Sport]]),1,0)),1,0)</f>
        <v>0</v>
      </c>
      <c r="J45" s="3">
        <f>IF(AND(IF('차트 정리 표'!$M$2 = 표메인[[#This Row],[연령대]], 1, 0),IF(COUNT(표장르정리[[#This Row],[Stealth]]),1,0)),1,0)</f>
        <v>0</v>
      </c>
      <c r="K45" s="3">
        <f>IF(AND(IF('차트 정리 표'!$M$2 = 표메인[[#This Row],[연령대]], 1, 0),IF(COUNT(표장르정리[[#This Row],[Strategy]]),1,0)),1,0)</f>
        <v>0</v>
      </c>
      <c r="L45" s="3">
        <f>IF(AND(IF('차트 정리 표'!$M$2 = 표메인[[#This Row],[연령대]], 1, 0),IF(COUNT(표장르정리[[#This Row],[Puzzle]]),1,0)),1,0)</f>
        <v>0</v>
      </c>
      <c r="M45" s="3">
        <f>IF(AND(IF('차트 정리 표'!$M$2 = 표메인[[#This Row],[연령대]], 1, 0),IF(COUNT(표장르정리[[#This Row],[Board]]),1,0)),1,0)</f>
        <v>0</v>
      </c>
      <c r="N45" s="3">
        <f>IF(AND(IF('차트 정리 표'!$M$2 = 표메인[[#This Row],[연령대]], 1, 0),IF(COUNT(표장르정리[[#This Row],[Arcade]]),1,0)),1,0)</f>
        <v>0</v>
      </c>
      <c r="O45" s="3">
        <f>IF(AND(IF('차트 정리 표'!$M$2 = 표메인[[#This Row],[연령대]], 1, 0),IF(COUNT(표장르정리[[#This Row],[Simulation]]),1,0)),1,0)</f>
        <v>0</v>
      </c>
      <c r="P45" s="34">
        <f>IF(AND(IF('차트 정리 표'!$M$19 = 표메인[[#This Row],[연령대]], 1, 0),IF('차트 정리 표'!$J$20=표메인[[#This Row],[타격감
시각적 효과]],1,0)),1,0)</f>
        <v>0</v>
      </c>
      <c r="Q45" s="34">
        <f>IF(AND(IF('차트 정리 표'!$M$19 = 표메인[[#This Row],[연령대]], 1, 0),IF('차트 정리 표'!$J$21=표메인[[#This Row],[타격감
시각적 효과]],1,0)),1,0)</f>
        <v>1</v>
      </c>
      <c r="R45" s="34">
        <f>IF(AND(IF('차트 정리 표'!$M$19 = 표메인[[#This Row],[연령대]], 1, 0),IF('차트 정리 표'!$J$22=표메인[[#This Row],[타격감
시각적 효과]],1,0)),1,0)</f>
        <v>0</v>
      </c>
      <c r="S45" s="34">
        <f>IF(AND(IF('차트 정리 표'!$M$19 = 표메인[[#This Row],[연령대]], 1, 0),IF('차트 정리 표'!$J$23=표메인[[#This Row],[타격감
시각적 효과]],1,0)),1,0)</f>
        <v>0</v>
      </c>
      <c r="T45" s="34">
        <f>IF(AND(IF('차트 정리 표'!$M$25 = 표메인[[#This Row],[연령대]], 1, 0),IF('차트 정리 표'!$J$26=표메인[게임몰입도
청각적 효과],1,0)),1,0)</f>
        <v>1</v>
      </c>
      <c r="U45" s="34">
        <f>IF(AND(IF('차트 정리 표'!$M$25 = 표메인[[#This Row],[연령대]], 1, 0),IF('차트 정리 표'!$J$27=표메인[게임몰입도
청각적 효과],1,0)),1,0)</f>
        <v>0</v>
      </c>
      <c r="V45" s="34">
        <f>IF(AND(IF('차트 정리 표'!$M$25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표'!$M$2 = 표메인[[#This Row],[연령대]], 1, 0),IF(COUNT(표장르정리[[#This Row],[RPG]]),1,0)), 1, 0)</f>
        <v>0</v>
      </c>
      <c r="B46" s="3">
        <f>IF(AND(IF('차트 정리 표'!$M$2 = 표메인[[#This Row],[연령대]], 1, 0),IF(COUNT(표장르정리[[#This Row],[AOS]]),1,0)),1,0)</f>
        <v>1</v>
      </c>
      <c r="C46" s="3">
        <f>IF(AND(IF('차트 정리 표'!$M$2 = 표메인[[#This Row],[연령대]], 1, 0),IF(COUNT(표장르정리[[#This Row],[FPS]]),1,0)),1,0)</f>
        <v>1</v>
      </c>
      <c r="D46" s="3">
        <f>IF(AND(IF('차트 정리 표'!$M$2 = 표메인[[#This Row],[연령대]], 1, 0),IF(COUNT(표장르정리[[#This Row],[CCG]]),1,0)),1,0)</f>
        <v>0</v>
      </c>
      <c r="E46" s="3">
        <f>IF(AND(IF('차트 정리 표'!$M$2 = 표메인[[#This Row],[연령대]], 1, 0),IF(COUNT(표장르정리[[#This Row],[Roguelike]]),1,0)),1,0)</f>
        <v>0</v>
      </c>
      <c r="F46" s="3">
        <f>IF(AND(IF('차트 정리 표'!$M$2 = 표메인[[#This Row],[연령대]], 1, 0),IF(COUNT(표장르정리[[#This Row],[Soulslike]]),1,0)),1,0)</f>
        <v>0</v>
      </c>
      <c r="G46" s="3">
        <f>IF(AND(IF('차트 정리 표'!$M$2 = 표메인[[#This Row],[연령대]], 1, 0),IF(COUNT(표장르정리[[#This Row],[Rhythm]]),1,0)),1,0)</f>
        <v>0</v>
      </c>
      <c r="H46" s="3">
        <f>IF(AND(IF('차트 정리 표'!$M$2 = 표메인[[#This Row],[연령대]], 1, 0),IF(COUNT(표장르정리[[#This Row],[Racing]]),1,0)),1,0)</f>
        <v>0</v>
      </c>
      <c r="I46" s="3">
        <f>IF(AND(IF('차트 정리 표'!$M$2 = 표메인[[#This Row],[연령대]], 1, 0),IF(COUNT(표장르정리[[#This Row],[Sport]]),1,0)),1,0)</f>
        <v>0</v>
      </c>
      <c r="J46" s="3">
        <f>IF(AND(IF('차트 정리 표'!$M$2 = 표메인[[#This Row],[연령대]], 1, 0),IF(COUNT(표장르정리[[#This Row],[Stealth]]),1,0)),1,0)</f>
        <v>0</v>
      </c>
      <c r="K46" s="3">
        <f>IF(AND(IF('차트 정리 표'!$M$2 = 표메인[[#This Row],[연령대]], 1, 0),IF(COUNT(표장르정리[[#This Row],[Strategy]]),1,0)),1,0)</f>
        <v>0</v>
      </c>
      <c r="L46" s="3">
        <f>IF(AND(IF('차트 정리 표'!$M$2 = 표메인[[#This Row],[연령대]], 1, 0),IF(COUNT(표장르정리[[#This Row],[Puzzle]]),1,0)),1,0)</f>
        <v>0</v>
      </c>
      <c r="M46" s="3">
        <f>IF(AND(IF('차트 정리 표'!$M$2 = 표메인[[#This Row],[연령대]], 1, 0),IF(COUNT(표장르정리[[#This Row],[Board]]),1,0)),1,0)</f>
        <v>0</v>
      </c>
      <c r="N46" s="3">
        <f>IF(AND(IF('차트 정리 표'!$M$2 = 표메인[[#This Row],[연령대]], 1, 0),IF(COUNT(표장르정리[[#This Row],[Arcade]]),1,0)),1,0)</f>
        <v>0</v>
      </c>
      <c r="O46" s="3">
        <f>IF(AND(IF('차트 정리 표'!$M$2 = 표메인[[#This Row],[연령대]], 1, 0),IF(COUNT(표장르정리[[#This Row],[Simulation]]),1,0)),1,0)</f>
        <v>0</v>
      </c>
      <c r="P46" s="34">
        <f>IF(AND(IF('차트 정리 표'!$M$19 = 표메인[[#This Row],[연령대]], 1, 0),IF('차트 정리 표'!$J$20=표메인[[#This Row],[타격감
시각적 효과]],1,0)),1,0)</f>
        <v>0</v>
      </c>
      <c r="Q46" s="34">
        <f>IF(AND(IF('차트 정리 표'!$M$19 = 표메인[[#This Row],[연령대]], 1, 0),IF('차트 정리 표'!$J$21=표메인[[#This Row],[타격감
시각적 효과]],1,0)),1,0)</f>
        <v>1</v>
      </c>
      <c r="R46" s="34">
        <f>IF(AND(IF('차트 정리 표'!$M$19 = 표메인[[#This Row],[연령대]], 1, 0),IF('차트 정리 표'!$J$22=표메인[[#This Row],[타격감
시각적 효과]],1,0)),1,0)</f>
        <v>0</v>
      </c>
      <c r="S46" s="34">
        <f>IF(AND(IF('차트 정리 표'!$M$19 = 표메인[[#This Row],[연령대]], 1, 0),IF('차트 정리 표'!$J$23=표메인[[#This Row],[타격감
시각적 효과]],1,0)),1,0)</f>
        <v>0</v>
      </c>
      <c r="T46" s="34">
        <f>IF(AND(IF('차트 정리 표'!$M$25 = 표메인[[#This Row],[연령대]], 1, 0),IF('차트 정리 표'!$J$26=표메인[게임몰입도
청각적 효과],1,0)),1,0)</f>
        <v>1</v>
      </c>
      <c r="U46" s="34">
        <f>IF(AND(IF('차트 정리 표'!$M$25 = 표메인[[#This Row],[연령대]], 1, 0),IF('차트 정리 표'!$J$27=표메인[게임몰입도
청각적 효과],1,0)),1,0)</f>
        <v>0</v>
      </c>
      <c r="V46" s="34">
        <f>IF(AND(IF('차트 정리 표'!$M$25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표'!$M$2 = 표메인[[#This Row],[연령대]], 1, 0),IF(COUNT(표장르정리[[#This Row],[RPG]]),1,0)), 1, 0)</f>
        <v>0</v>
      </c>
      <c r="B47" s="3">
        <f>IF(AND(IF('차트 정리 표'!$M$2 = 표메인[[#This Row],[연령대]], 1, 0),IF(COUNT(표장르정리[[#This Row],[AOS]]),1,0)),1,0)</f>
        <v>1</v>
      </c>
      <c r="C47" s="3">
        <f>IF(AND(IF('차트 정리 표'!$M$2 = 표메인[[#This Row],[연령대]], 1, 0),IF(COUNT(표장르정리[[#This Row],[FPS]]),1,0)),1,0)</f>
        <v>1</v>
      </c>
      <c r="D47" s="3">
        <f>IF(AND(IF('차트 정리 표'!$M$2 = 표메인[[#This Row],[연령대]], 1, 0),IF(COUNT(표장르정리[[#This Row],[CCG]]),1,0)),1,0)</f>
        <v>0</v>
      </c>
      <c r="E47" s="3">
        <f>IF(AND(IF('차트 정리 표'!$M$2 = 표메인[[#This Row],[연령대]], 1, 0),IF(COUNT(표장르정리[[#This Row],[Roguelike]]),1,0)),1,0)</f>
        <v>0</v>
      </c>
      <c r="F47" s="3">
        <f>IF(AND(IF('차트 정리 표'!$M$2 = 표메인[[#This Row],[연령대]], 1, 0),IF(COUNT(표장르정리[[#This Row],[Soulslike]]),1,0)),1,0)</f>
        <v>0</v>
      </c>
      <c r="G47" s="3">
        <f>IF(AND(IF('차트 정리 표'!$M$2 = 표메인[[#This Row],[연령대]], 1, 0),IF(COUNT(표장르정리[[#This Row],[Rhythm]]),1,0)),1,0)</f>
        <v>0</v>
      </c>
      <c r="H47" s="3">
        <f>IF(AND(IF('차트 정리 표'!$M$2 = 표메인[[#This Row],[연령대]], 1, 0),IF(COUNT(표장르정리[[#This Row],[Racing]]),1,0)),1,0)</f>
        <v>0</v>
      </c>
      <c r="I47" s="3">
        <f>IF(AND(IF('차트 정리 표'!$M$2 = 표메인[[#This Row],[연령대]], 1, 0),IF(COUNT(표장르정리[[#This Row],[Sport]]),1,0)),1,0)</f>
        <v>0</v>
      </c>
      <c r="J47" s="3">
        <f>IF(AND(IF('차트 정리 표'!$M$2 = 표메인[[#This Row],[연령대]], 1, 0),IF(COUNT(표장르정리[[#This Row],[Stealth]]),1,0)),1,0)</f>
        <v>0</v>
      </c>
      <c r="K47" s="3">
        <f>IF(AND(IF('차트 정리 표'!$M$2 = 표메인[[#This Row],[연령대]], 1, 0),IF(COUNT(표장르정리[[#This Row],[Strategy]]),1,0)),1,0)</f>
        <v>0</v>
      </c>
      <c r="L47" s="3">
        <f>IF(AND(IF('차트 정리 표'!$M$2 = 표메인[[#This Row],[연령대]], 1, 0),IF(COUNT(표장르정리[[#This Row],[Puzzle]]),1,0)),1,0)</f>
        <v>0</v>
      </c>
      <c r="M47" s="3">
        <f>IF(AND(IF('차트 정리 표'!$M$2 = 표메인[[#This Row],[연령대]], 1, 0),IF(COUNT(표장르정리[[#This Row],[Board]]),1,0)),1,0)</f>
        <v>0</v>
      </c>
      <c r="N47" s="3">
        <f>IF(AND(IF('차트 정리 표'!$M$2 = 표메인[[#This Row],[연령대]], 1, 0),IF(COUNT(표장르정리[[#This Row],[Arcade]]),1,0)),1,0)</f>
        <v>0</v>
      </c>
      <c r="O47" s="3">
        <f>IF(AND(IF('차트 정리 표'!$M$2 = 표메인[[#This Row],[연령대]], 1, 0),IF(COUNT(표장르정리[[#This Row],[Simulation]]),1,0)),1,0)</f>
        <v>0</v>
      </c>
      <c r="P47" s="34">
        <f>IF(AND(IF('차트 정리 표'!$M$19 = 표메인[[#This Row],[연령대]], 1, 0),IF('차트 정리 표'!$J$20=표메인[[#This Row],[타격감
시각적 효과]],1,0)),1,0)</f>
        <v>0</v>
      </c>
      <c r="Q47" s="34">
        <f>IF(AND(IF('차트 정리 표'!$M$19 = 표메인[[#This Row],[연령대]], 1, 0),IF('차트 정리 표'!$J$21=표메인[[#This Row],[타격감
시각적 효과]],1,0)),1,0)</f>
        <v>1</v>
      </c>
      <c r="R47" s="34">
        <f>IF(AND(IF('차트 정리 표'!$M$19 = 표메인[[#This Row],[연령대]], 1, 0),IF('차트 정리 표'!$J$22=표메인[[#This Row],[타격감
시각적 효과]],1,0)),1,0)</f>
        <v>0</v>
      </c>
      <c r="S47" s="34">
        <f>IF(AND(IF('차트 정리 표'!$M$19 = 표메인[[#This Row],[연령대]], 1, 0),IF('차트 정리 표'!$J$23=표메인[[#This Row],[타격감
시각적 효과]],1,0)),1,0)</f>
        <v>0</v>
      </c>
      <c r="T47" s="34">
        <f>IF(AND(IF('차트 정리 표'!$M$25 = 표메인[[#This Row],[연령대]], 1, 0),IF('차트 정리 표'!$J$26=표메인[게임몰입도
청각적 효과],1,0)),1,0)</f>
        <v>1</v>
      </c>
      <c r="U47" s="34">
        <f>IF(AND(IF('차트 정리 표'!$M$25 = 표메인[[#This Row],[연령대]], 1, 0),IF('차트 정리 표'!$J$27=표메인[게임몰입도
청각적 효과],1,0)),1,0)</f>
        <v>0</v>
      </c>
      <c r="V47" s="34">
        <f>IF(AND(IF('차트 정리 표'!$M$25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표'!$M$2 = 표메인[[#This Row],[연령대]], 1, 0),IF(COUNT(표장르정리[[#This Row],[RPG]]),1,0)), 1, 0)</f>
        <v>0</v>
      </c>
      <c r="B48" s="3">
        <f>IF(AND(IF('차트 정리 표'!$M$2 = 표메인[[#This Row],[연령대]], 1, 0),IF(COUNT(표장르정리[[#This Row],[AOS]]),1,0)),1,0)</f>
        <v>1</v>
      </c>
      <c r="C48" s="3">
        <f>IF(AND(IF('차트 정리 표'!$M$2 = 표메인[[#This Row],[연령대]], 1, 0),IF(COUNT(표장르정리[[#This Row],[FPS]]),1,0)),1,0)</f>
        <v>1</v>
      </c>
      <c r="D48" s="3">
        <f>IF(AND(IF('차트 정리 표'!$M$2 = 표메인[[#This Row],[연령대]], 1, 0),IF(COUNT(표장르정리[[#This Row],[CCG]]),1,0)),1,0)</f>
        <v>0</v>
      </c>
      <c r="E48" s="3">
        <f>IF(AND(IF('차트 정리 표'!$M$2 = 표메인[[#This Row],[연령대]], 1, 0),IF(COUNT(표장르정리[[#This Row],[Roguelike]]),1,0)),1,0)</f>
        <v>0</v>
      </c>
      <c r="F48" s="3">
        <f>IF(AND(IF('차트 정리 표'!$M$2 = 표메인[[#This Row],[연령대]], 1, 0),IF(COUNT(표장르정리[[#This Row],[Soulslike]]),1,0)),1,0)</f>
        <v>0</v>
      </c>
      <c r="G48" s="3">
        <f>IF(AND(IF('차트 정리 표'!$M$2 = 표메인[[#This Row],[연령대]], 1, 0),IF(COUNT(표장르정리[[#This Row],[Rhythm]]),1,0)),1,0)</f>
        <v>0</v>
      </c>
      <c r="H48" s="3">
        <f>IF(AND(IF('차트 정리 표'!$M$2 = 표메인[[#This Row],[연령대]], 1, 0),IF(COUNT(표장르정리[[#This Row],[Racing]]),1,0)),1,0)</f>
        <v>0</v>
      </c>
      <c r="I48" s="3">
        <f>IF(AND(IF('차트 정리 표'!$M$2 = 표메인[[#This Row],[연령대]], 1, 0),IF(COUNT(표장르정리[[#This Row],[Sport]]),1,0)),1,0)</f>
        <v>0</v>
      </c>
      <c r="J48" s="3">
        <f>IF(AND(IF('차트 정리 표'!$M$2 = 표메인[[#This Row],[연령대]], 1, 0),IF(COUNT(표장르정리[[#This Row],[Stealth]]),1,0)),1,0)</f>
        <v>0</v>
      </c>
      <c r="K48" s="3">
        <f>IF(AND(IF('차트 정리 표'!$M$2 = 표메인[[#This Row],[연령대]], 1, 0),IF(COUNT(표장르정리[[#This Row],[Strategy]]),1,0)),1,0)</f>
        <v>0</v>
      </c>
      <c r="L48" s="3">
        <f>IF(AND(IF('차트 정리 표'!$M$2 = 표메인[[#This Row],[연령대]], 1, 0),IF(COUNT(표장르정리[[#This Row],[Puzzle]]),1,0)),1,0)</f>
        <v>0</v>
      </c>
      <c r="M48" s="3">
        <f>IF(AND(IF('차트 정리 표'!$M$2 = 표메인[[#This Row],[연령대]], 1, 0),IF(COUNT(표장르정리[[#This Row],[Board]]),1,0)),1,0)</f>
        <v>0</v>
      </c>
      <c r="N48" s="3">
        <f>IF(AND(IF('차트 정리 표'!$M$2 = 표메인[[#This Row],[연령대]], 1, 0),IF(COUNT(표장르정리[[#This Row],[Arcade]]),1,0)),1,0)</f>
        <v>0</v>
      </c>
      <c r="O48" s="3">
        <f>IF(AND(IF('차트 정리 표'!$M$2 = 표메인[[#This Row],[연령대]], 1, 0),IF(COUNT(표장르정리[[#This Row],[Simulation]]),1,0)),1,0)</f>
        <v>0</v>
      </c>
      <c r="P48" s="34">
        <f>IF(AND(IF('차트 정리 표'!$M$19 = 표메인[[#This Row],[연령대]], 1, 0),IF('차트 정리 표'!$J$20=표메인[[#This Row],[타격감
시각적 효과]],1,0)),1,0)</f>
        <v>0</v>
      </c>
      <c r="Q48" s="34">
        <f>IF(AND(IF('차트 정리 표'!$M$19 = 표메인[[#This Row],[연령대]], 1, 0),IF('차트 정리 표'!$J$21=표메인[[#This Row],[타격감
시각적 효과]],1,0)),1,0)</f>
        <v>0</v>
      </c>
      <c r="R48" s="34">
        <f>IF(AND(IF('차트 정리 표'!$M$19 = 표메인[[#This Row],[연령대]], 1, 0),IF('차트 정리 표'!$J$22=표메인[[#This Row],[타격감
시각적 효과]],1,0)),1,0)</f>
        <v>0</v>
      </c>
      <c r="S48" s="34">
        <f>IF(AND(IF('차트 정리 표'!$M$19 = 표메인[[#This Row],[연령대]], 1, 0),IF('차트 정리 표'!$J$23=표메인[[#This Row],[타격감
시각적 효과]],1,0)),1,0)</f>
        <v>1</v>
      </c>
      <c r="T48" s="34">
        <f>IF(AND(IF('차트 정리 표'!$M$25 = 표메인[[#This Row],[연령대]], 1, 0),IF('차트 정리 표'!$J$26=표메인[게임몰입도
청각적 효과],1,0)),1,0)</f>
        <v>1</v>
      </c>
      <c r="U48" s="34">
        <f>IF(AND(IF('차트 정리 표'!$M$25 = 표메인[[#This Row],[연령대]], 1, 0),IF('차트 정리 표'!$J$27=표메인[게임몰입도
청각적 효과],1,0)),1,0)</f>
        <v>0</v>
      </c>
      <c r="V48" s="34">
        <f>IF(AND(IF('차트 정리 표'!$M$25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표'!$M$2 = 표메인[[#This Row],[연령대]], 1, 0),IF(COUNT(표장르정리[[#This Row],[RPG]]),1,0)), 1, 0)</f>
        <v>0</v>
      </c>
      <c r="B49" s="3">
        <f>IF(AND(IF('차트 정리 표'!$M$2 = 표메인[[#This Row],[연령대]], 1, 0),IF(COUNT(표장르정리[[#This Row],[AOS]]),1,0)),1,0)</f>
        <v>1</v>
      </c>
      <c r="C49" s="3">
        <f>IF(AND(IF('차트 정리 표'!$M$2 = 표메인[[#This Row],[연령대]], 1, 0),IF(COUNT(표장르정리[[#This Row],[FPS]]),1,0)),1,0)</f>
        <v>1</v>
      </c>
      <c r="D49" s="3">
        <f>IF(AND(IF('차트 정리 표'!$M$2 = 표메인[[#This Row],[연령대]], 1, 0),IF(COUNT(표장르정리[[#This Row],[CCG]]),1,0)),1,0)</f>
        <v>0</v>
      </c>
      <c r="E49" s="3">
        <f>IF(AND(IF('차트 정리 표'!$M$2 = 표메인[[#This Row],[연령대]], 1, 0),IF(COUNT(표장르정리[[#This Row],[Roguelike]]),1,0)),1,0)</f>
        <v>0</v>
      </c>
      <c r="F49" s="3">
        <f>IF(AND(IF('차트 정리 표'!$M$2 = 표메인[[#This Row],[연령대]], 1, 0),IF(COUNT(표장르정리[[#This Row],[Soulslike]]),1,0)),1,0)</f>
        <v>0</v>
      </c>
      <c r="G49" s="3">
        <f>IF(AND(IF('차트 정리 표'!$M$2 = 표메인[[#This Row],[연령대]], 1, 0),IF(COUNT(표장르정리[[#This Row],[Rhythm]]),1,0)),1,0)</f>
        <v>0</v>
      </c>
      <c r="H49" s="3">
        <f>IF(AND(IF('차트 정리 표'!$M$2 = 표메인[[#This Row],[연령대]], 1, 0),IF(COUNT(표장르정리[[#This Row],[Racing]]),1,0)),1,0)</f>
        <v>0</v>
      </c>
      <c r="I49" s="3">
        <f>IF(AND(IF('차트 정리 표'!$M$2 = 표메인[[#This Row],[연령대]], 1, 0),IF(COUNT(표장르정리[[#This Row],[Sport]]),1,0)),1,0)</f>
        <v>0</v>
      </c>
      <c r="J49" s="3">
        <f>IF(AND(IF('차트 정리 표'!$M$2 = 표메인[[#This Row],[연령대]], 1, 0),IF(COUNT(표장르정리[[#This Row],[Stealth]]),1,0)),1,0)</f>
        <v>0</v>
      </c>
      <c r="K49" s="3">
        <f>IF(AND(IF('차트 정리 표'!$M$2 = 표메인[[#This Row],[연령대]], 1, 0),IF(COUNT(표장르정리[[#This Row],[Strategy]]),1,0)),1,0)</f>
        <v>0</v>
      </c>
      <c r="L49" s="3">
        <f>IF(AND(IF('차트 정리 표'!$M$2 = 표메인[[#This Row],[연령대]], 1, 0),IF(COUNT(표장르정리[[#This Row],[Puzzle]]),1,0)),1,0)</f>
        <v>0</v>
      </c>
      <c r="M49" s="3">
        <f>IF(AND(IF('차트 정리 표'!$M$2 = 표메인[[#This Row],[연령대]], 1, 0),IF(COUNT(표장르정리[[#This Row],[Board]]),1,0)),1,0)</f>
        <v>0</v>
      </c>
      <c r="N49" s="3">
        <f>IF(AND(IF('차트 정리 표'!$M$2 = 표메인[[#This Row],[연령대]], 1, 0),IF(COUNT(표장르정리[[#This Row],[Arcade]]),1,0)),1,0)</f>
        <v>0</v>
      </c>
      <c r="O49" s="3">
        <f>IF(AND(IF('차트 정리 표'!$M$2 = 표메인[[#This Row],[연령대]], 1, 0),IF(COUNT(표장르정리[[#This Row],[Simulation]]),1,0)),1,0)</f>
        <v>0</v>
      </c>
      <c r="P49" s="34">
        <f>IF(AND(IF('차트 정리 표'!$M$19 = 표메인[[#This Row],[연령대]], 1, 0),IF('차트 정리 표'!$J$20=표메인[[#This Row],[타격감
시각적 효과]],1,0)),1,0)</f>
        <v>0</v>
      </c>
      <c r="Q49" s="34">
        <f>IF(AND(IF('차트 정리 표'!$M$19 = 표메인[[#This Row],[연령대]], 1, 0),IF('차트 정리 표'!$J$21=표메인[[#This Row],[타격감
시각적 효과]],1,0)),1,0)</f>
        <v>0</v>
      </c>
      <c r="R49" s="34">
        <f>IF(AND(IF('차트 정리 표'!$M$19 = 표메인[[#This Row],[연령대]], 1, 0),IF('차트 정리 표'!$J$22=표메인[[#This Row],[타격감
시각적 효과]],1,0)),1,0)</f>
        <v>0</v>
      </c>
      <c r="S49" s="34">
        <f>IF(AND(IF('차트 정리 표'!$M$19 = 표메인[[#This Row],[연령대]], 1, 0),IF('차트 정리 표'!$J$23=표메인[[#This Row],[타격감
시각적 효과]],1,0)),1,0)</f>
        <v>1</v>
      </c>
      <c r="T49" s="34">
        <f>IF(AND(IF('차트 정리 표'!$M$25 = 표메인[[#This Row],[연령대]], 1, 0),IF('차트 정리 표'!$J$26=표메인[게임몰입도
청각적 효과],1,0)),1,0)</f>
        <v>1</v>
      </c>
      <c r="U49" s="34">
        <f>IF(AND(IF('차트 정리 표'!$M$25 = 표메인[[#This Row],[연령대]], 1, 0),IF('차트 정리 표'!$J$27=표메인[게임몰입도
청각적 효과],1,0)),1,0)</f>
        <v>0</v>
      </c>
      <c r="V49" s="34">
        <f>IF(AND(IF('차트 정리 표'!$M$25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표'!$M$2 = 표메인[[#This Row],[연령대]], 1, 0),IF(COUNT(표장르정리[[#This Row],[RPG]]),1,0)), 1, 0)</f>
        <v>0</v>
      </c>
      <c r="B50" s="3">
        <f>IF(AND(IF('차트 정리 표'!$M$2 = 표메인[[#This Row],[연령대]], 1, 0),IF(COUNT(표장르정리[[#This Row],[AOS]]),1,0)),1,0)</f>
        <v>1</v>
      </c>
      <c r="C50" s="3">
        <f>IF(AND(IF('차트 정리 표'!$M$2 = 표메인[[#This Row],[연령대]], 1, 0),IF(COUNT(표장르정리[[#This Row],[FPS]]),1,0)),1,0)</f>
        <v>1</v>
      </c>
      <c r="D50" s="3">
        <f>IF(AND(IF('차트 정리 표'!$M$2 = 표메인[[#This Row],[연령대]], 1, 0),IF(COUNT(표장르정리[[#This Row],[CCG]]),1,0)),1,0)</f>
        <v>1</v>
      </c>
      <c r="E50" s="3">
        <f>IF(AND(IF('차트 정리 표'!$M$2 = 표메인[[#This Row],[연령대]], 1, 0),IF(COUNT(표장르정리[[#This Row],[Roguelike]]),1,0)),1,0)</f>
        <v>0</v>
      </c>
      <c r="F50" s="3">
        <f>IF(AND(IF('차트 정리 표'!$M$2 = 표메인[[#This Row],[연령대]], 1, 0),IF(COUNT(표장르정리[[#This Row],[Soulslike]]),1,0)),1,0)</f>
        <v>0</v>
      </c>
      <c r="G50" s="3">
        <f>IF(AND(IF('차트 정리 표'!$M$2 = 표메인[[#This Row],[연령대]], 1, 0),IF(COUNT(표장르정리[[#This Row],[Rhythm]]),1,0)),1,0)</f>
        <v>0</v>
      </c>
      <c r="H50" s="3">
        <f>IF(AND(IF('차트 정리 표'!$M$2 = 표메인[[#This Row],[연령대]], 1, 0),IF(COUNT(표장르정리[[#This Row],[Racing]]),1,0)),1,0)</f>
        <v>0</v>
      </c>
      <c r="I50" s="3">
        <f>IF(AND(IF('차트 정리 표'!$M$2 = 표메인[[#This Row],[연령대]], 1, 0),IF(COUNT(표장르정리[[#This Row],[Sport]]),1,0)),1,0)</f>
        <v>0</v>
      </c>
      <c r="J50" s="3">
        <f>IF(AND(IF('차트 정리 표'!$M$2 = 표메인[[#This Row],[연령대]], 1, 0),IF(COUNT(표장르정리[[#This Row],[Stealth]]),1,0)),1,0)</f>
        <v>0</v>
      </c>
      <c r="K50" s="3">
        <f>IF(AND(IF('차트 정리 표'!$M$2 = 표메인[[#This Row],[연령대]], 1, 0),IF(COUNT(표장르정리[[#This Row],[Strategy]]),1,0)),1,0)</f>
        <v>0</v>
      </c>
      <c r="L50" s="3">
        <f>IF(AND(IF('차트 정리 표'!$M$2 = 표메인[[#This Row],[연령대]], 1, 0),IF(COUNT(표장르정리[[#This Row],[Puzzle]]),1,0)),1,0)</f>
        <v>0</v>
      </c>
      <c r="M50" s="3">
        <f>IF(AND(IF('차트 정리 표'!$M$2 = 표메인[[#This Row],[연령대]], 1, 0),IF(COUNT(표장르정리[[#This Row],[Board]]),1,0)),1,0)</f>
        <v>0</v>
      </c>
      <c r="N50" s="3">
        <f>IF(AND(IF('차트 정리 표'!$M$2 = 표메인[[#This Row],[연령대]], 1, 0),IF(COUNT(표장르정리[[#This Row],[Arcade]]),1,0)),1,0)</f>
        <v>0</v>
      </c>
      <c r="O50" s="3">
        <f>IF(AND(IF('차트 정리 표'!$M$2 = 표메인[[#This Row],[연령대]], 1, 0),IF(COUNT(표장르정리[[#This Row],[Simulation]]),1,0)),1,0)</f>
        <v>0</v>
      </c>
      <c r="P50" s="34">
        <f>IF(AND(IF('차트 정리 표'!$M$19 = 표메인[[#This Row],[연령대]], 1, 0),IF('차트 정리 표'!$J$20=표메인[[#This Row],[타격감
시각적 효과]],1,0)),1,0)</f>
        <v>0</v>
      </c>
      <c r="Q50" s="34">
        <f>IF(AND(IF('차트 정리 표'!$M$19 = 표메인[[#This Row],[연령대]], 1, 0),IF('차트 정리 표'!$J$21=표메인[[#This Row],[타격감
시각적 효과]],1,0)),1,0)</f>
        <v>0</v>
      </c>
      <c r="R50" s="34">
        <f>IF(AND(IF('차트 정리 표'!$M$19 = 표메인[[#This Row],[연령대]], 1, 0),IF('차트 정리 표'!$J$22=표메인[[#This Row],[타격감
시각적 효과]],1,0)),1,0)</f>
        <v>0</v>
      </c>
      <c r="S50" s="34">
        <f>IF(AND(IF('차트 정리 표'!$M$19 = 표메인[[#This Row],[연령대]], 1, 0),IF('차트 정리 표'!$J$23=표메인[[#This Row],[타격감
시각적 효과]],1,0)),1,0)</f>
        <v>1</v>
      </c>
      <c r="T50" s="34">
        <f>IF(AND(IF('차트 정리 표'!$M$25 = 표메인[[#This Row],[연령대]], 1, 0),IF('차트 정리 표'!$J$26=표메인[게임몰입도
청각적 효과],1,0)),1,0)</f>
        <v>1</v>
      </c>
      <c r="U50" s="34">
        <f>IF(AND(IF('차트 정리 표'!$M$25 = 표메인[[#This Row],[연령대]], 1, 0),IF('차트 정리 표'!$J$27=표메인[게임몰입도
청각적 효과],1,0)),1,0)</f>
        <v>0</v>
      </c>
      <c r="V50" s="34">
        <f>IF(AND(IF('차트 정리 표'!$M$25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표'!$M$2 = 표메인[[#This Row],[연령대]], 1, 0),IF(COUNT(표장르정리[[#This Row],[RPG]]),1,0)), 1, 0)</f>
        <v>0</v>
      </c>
      <c r="B51" s="3">
        <f>IF(AND(IF('차트 정리 표'!$M$2 = 표메인[[#This Row],[연령대]], 1, 0),IF(COUNT(표장르정리[[#This Row],[AOS]]),1,0)),1,0)</f>
        <v>0</v>
      </c>
      <c r="C51" s="3">
        <f>IF(AND(IF('차트 정리 표'!$M$2 = 표메인[[#This Row],[연령대]], 1, 0),IF(COUNT(표장르정리[[#This Row],[FPS]]),1,0)),1,0)</f>
        <v>1</v>
      </c>
      <c r="D51" s="3">
        <f>IF(AND(IF('차트 정리 표'!$M$2 = 표메인[[#This Row],[연령대]], 1, 0),IF(COUNT(표장르정리[[#This Row],[CCG]]),1,0)),1,0)</f>
        <v>1</v>
      </c>
      <c r="E51" s="3">
        <f>IF(AND(IF('차트 정리 표'!$M$2 = 표메인[[#This Row],[연령대]], 1, 0),IF(COUNT(표장르정리[[#This Row],[Roguelike]]),1,0)),1,0)</f>
        <v>0</v>
      </c>
      <c r="F51" s="3">
        <f>IF(AND(IF('차트 정리 표'!$M$2 = 표메인[[#This Row],[연령대]], 1, 0),IF(COUNT(표장르정리[[#This Row],[Soulslike]]),1,0)),1,0)</f>
        <v>0</v>
      </c>
      <c r="G51" s="3">
        <f>IF(AND(IF('차트 정리 표'!$M$2 = 표메인[[#This Row],[연령대]], 1, 0),IF(COUNT(표장르정리[[#This Row],[Rhythm]]),1,0)),1,0)</f>
        <v>0</v>
      </c>
      <c r="H51" s="3">
        <f>IF(AND(IF('차트 정리 표'!$M$2 = 표메인[[#This Row],[연령대]], 1, 0),IF(COUNT(표장르정리[[#This Row],[Racing]]),1,0)),1,0)</f>
        <v>0</v>
      </c>
      <c r="I51" s="3">
        <f>IF(AND(IF('차트 정리 표'!$M$2 = 표메인[[#This Row],[연령대]], 1, 0),IF(COUNT(표장르정리[[#This Row],[Sport]]),1,0)),1,0)</f>
        <v>0</v>
      </c>
      <c r="J51" s="3">
        <f>IF(AND(IF('차트 정리 표'!$M$2 = 표메인[[#This Row],[연령대]], 1, 0),IF(COUNT(표장르정리[[#This Row],[Stealth]]),1,0)),1,0)</f>
        <v>0</v>
      </c>
      <c r="K51" s="3">
        <f>IF(AND(IF('차트 정리 표'!$M$2 = 표메인[[#This Row],[연령대]], 1, 0),IF(COUNT(표장르정리[[#This Row],[Strategy]]),1,0)),1,0)</f>
        <v>0</v>
      </c>
      <c r="L51" s="3">
        <f>IF(AND(IF('차트 정리 표'!$M$2 = 표메인[[#This Row],[연령대]], 1, 0),IF(COUNT(표장르정리[[#This Row],[Puzzle]]),1,0)),1,0)</f>
        <v>0</v>
      </c>
      <c r="M51" s="3">
        <f>IF(AND(IF('차트 정리 표'!$M$2 = 표메인[[#This Row],[연령대]], 1, 0),IF(COUNT(표장르정리[[#This Row],[Board]]),1,0)),1,0)</f>
        <v>0</v>
      </c>
      <c r="N51" s="3">
        <f>IF(AND(IF('차트 정리 표'!$M$2 = 표메인[[#This Row],[연령대]], 1, 0),IF(COUNT(표장르정리[[#This Row],[Arcade]]),1,0)),1,0)</f>
        <v>0</v>
      </c>
      <c r="O51" s="3">
        <f>IF(AND(IF('차트 정리 표'!$M$2 = 표메인[[#This Row],[연령대]], 1, 0),IF(COUNT(표장르정리[[#This Row],[Simulation]]),1,0)),1,0)</f>
        <v>0</v>
      </c>
      <c r="P51" s="34">
        <f>IF(AND(IF('차트 정리 표'!$M$19 = 표메인[[#This Row],[연령대]], 1, 0),IF('차트 정리 표'!$J$20=표메인[[#This Row],[타격감
시각적 효과]],1,0)),1,0)</f>
        <v>0</v>
      </c>
      <c r="Q51" s="34">
        <f>IF(AND(IF('차트 정리 표'!$M$19 = 표메인[[#This Row],[연령대]], 1, 0),IF('차트 정리 표'!$J$21=표메인[[#This Row],[타격감
시각적 효과]],1,0)),1,0)</f>
        <v>0</v>
      </c>
      <c r="R51" s="34">
        <f>IF(AND(IF('차트 정리 표'!$M$19 = 표메인[[#This Row],[연령대]], 1, 0),IF('차트 정리 표'!$J$22=표메인[[#This Row],[타격감
시각적 효과]],1,0)),1,0)</f>
        <v>1</v>
      </c>
      <c r="S51" s="34">
        <f>IF(AND(IF('차트 정리 표'!$M$19 = 표메인[[#This Row],[연령대]], 1, 0),IF('차트 정리 표'!$J$23=표메인[[#This Row],[타격감
시각적 효과]],1,0)),1,0)</f>
        <v>0</v>
      </c>
      <c r="T51" s="34">
        <f>IF(AND(IF('차트 정리 표'!$M$25 = 표메인[[#This Row],[연령대]], 1, 0),IF('차트 정리 표'!$J$26=표메인[게임몰입도
청각적 효과],1,0)),1,0)</f>
        <v>1</v>
      </c>
      <c r="U51" s="34">
        <f>IF(AND(IF('차트 정리 표'!$M$25 = 표메인[[#This Row],[연령대]], 1, 0),IF('차트 정리 표'!$J$27=표메인[게임몰입도
청각적 효과],1,0)),1,0)</f>
        <v>0</v>
      </c>
      <c r="V51" s="34">
        <f>IF(AND(IF('차트 정리 표'!$M$25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표'!$M$2 = 표메인[[#This Row],[연령대]], 1, 0),IF(COUNT(표장르정리[[#This Row],[RPG]]),1,0)), 1, 0)</f>
        <v>0</v>
      </c>
      <c r="B52" s="3">
        <f>IF(AND(IF('차트 정리 표'!$M$2 = 표메인[[#This Row],[연령대]], 1, 0),IF(COUNT(표장르정리[[#This Row],[AOS]]),1,0)),1,0)</f>
        <v>0</v>
      </c>
      <c r="C52" s="3">
        <f>IF(AND(IF('차트 정리 표'!$M$2 = 표메인[[#This Row],[연령대]], 1, 0),IF(COUNT(표장르정리[[#This Row],[FPS]]),1,0)),1,0)</f>
        <v>1</v>
      </c>
      <c r="D52" s="3">
        <f>IF(AND(IF('차트 정리 표'!$M$2 = 표메인[[#This Row],[연령대]], 1, 0),IF(COUNT(표장르정리[[#This Row],[CCG]]),1,0)),1,0)</f>
        <v>1</v>
      </c>
      <c r="E52" s="3">
        <f>IF(AND(IF('차트 정리 표'!$M$2 = 표메인[[#This Row],[연령대]], 1, 0),IF(COUNT(표장르정리[[#This Row],[Roguelike]]),1,0)),1,0)</f>
        <v>1</v>
      </c>
      <c r="F52" s="3">
        <f>IF(AND(IF('차트 정리 표'!$M$2 = 표메인[[#This Row],[연령대]], 1, 0),IF(COUNT(표장르정리[[#This Row],[Soulslike]]),1,0)),1,0)</f>
        <v>1</v>
      </c>
      <c r="G52" s="3">
        <f>IF(AND(IF('차트 정리 표'!$M$2 = 표메인[[#This Row],[연령대]], 1, 0),IF(COUNT(표장르정리[[#This Row],[Rhythm]]),1,0)),1,0)</f>
        <v>0</v>
      </c>
      <c r="H52" s="3">
        <f>IF(AND(IF('차트 정리 표'!$M$2 = 표메인[[#This Row],[연령대]], 1, 0),IF(COUNT(표장르정리[[#This Row],[Racing]]),1,0)),1,0)</f>
        <v>0</v>
      </c>
      <c r="I52" s="3">
        <f>IF(AND(IF('차트 정리 표'!$M$2 = 표메인[[#This Row],[연령대]], 1, 0),IF(COUNT(표장르정리[[#This Row],[Sport]]),1,0)),1,0)</f>
        <v>0</v>
      </c>
      <c r="J52" s="3">
        <f>IF(AND(IF('차트 정리 표'!$M$2 = 표메인[[#This Row],[연령대]], 1, 0),IF(COUNT(표장르정리[[#This Row],[Stealth]]),1,0)),1,0)</f>
        <v>0</v>
      </c>
      <c r="K52" s="3">
        <f>IF(AND(IF('차트 정리 표'!$M$2 = 표메인[[#This Row],[연령대]], 1, 0),IF(COUNT(표장르정리[[#This Row],[Strategy]]),1,0)),1,0)</f>
        <v>0</v>
      </c>
      <c r="L52" s="3">
        <f>IF(AND(IF('차트 정리 표'!$M$2 = 표메인[[#This Row],[연령대]], 1, 0),IF(COUNT(표장르정리[[#This Row],[Puzzle]]),1,0)),1,0)</f>
        <v>0</v>
      </c>
      <c r="M52" s="3">
        <f>IF(AND(IF('차트 정리 표'!$M$2 = 표메인[[#This Row],[연령대]], 1, 0),IF(COUNT(표장르정리[[#This Row],[Board]]),1,0)),1,0)</f>
        <v>0</v>
      </c>
      <c r="N52" s="3">
        <f>IF(AND(IF('차트 정리 표'!$M$2 = 표메인[[#This Row],[연령대]], 1, 0),IF(COUNT(표장르정리[[#This Row],[Arcade]]),1,0)),1,0)</f>
        <v>0</v>
      </c>
      <c r="O52" s="3">
        <f>IF(AND(IF('차트 정리 표'!$M$2 = 표메인[[#This Row],[연령대]], 1, 0),IF(COUNT(표장르정리[[#This Row],[Simulation]]),1,0)),1,0)</f>
        <v>0</v>
      </c>
      <c r="P52" s="34">
        <f>IF(AND(IF('차트 정리 표'!$M$19 = 표메인[[#This Row],[연령대]], 1, 0),IF('차트 정리 표'!$J$20=표메인[[#This Row],[타격감
시각적 효과]],1,0)),1,0)</f>
        <v>0</v>
      </c>
      <c r="Q52" s="34">
        <f>IF(AND(IF('차트 정리 표'!$M$19 = 표메인[[#This Row],[연령대]], 1, 0),IF('차트 정리 표'!$J$21=표메인[[#This Row],[타격감
시각적 효과]],1,0)),1,0)</f>
        <v>0</v>
      </c>
      <c r="R52" s="34">
        <f>IF(AND(IF('차트 정리 표'!$M$19 = 표메인[[#This Row],[연령대]], 1, 0),IF('차트 정리 표'!$J$22=표메인[[#This Row],[타격감
시각적 효과]],1,0)),1,0)</f>
        <v>1</v>
      </c>
      <c r="S52" s="34">
        <f>IF(AND(IF('차트 정리 표'!$M$19 = 표메인[[#This Row],[연령대]], 1, 0),IF('차트 정리 표'!$J$23=표메인[[#This Row],[타격감
시각적 효과]],1,0)),1,0)</f>
        <v>0</v>
      </c>
      <c r="T52" s="34">
        <f>IF(AND(IF('차트 정리 표'!$M$25 = 표메인[[#This Row],[연령대]], 1, 0),IF('차트 정리 표'!$J$26=표메인[게임몰입도
청각적 효과],1,0)),1,0)</f>
        <v>1</v>
      </c>
      <c r="U52" s="34">
        <f>IF(AND(IF('차트 정리 표'!$M$25 = 표메인[[#This Row],[연령대]], 1, 0),IF('차트 정리 표'!$J$27=표메인[게임몰입도
청각적 효과],1,0)),1,0)</f>
        <v>0</v>
      </c>
      <c r="V52" s="34">
        <f>IF(AND(IF('차트 정리 표'!$M$25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표'!$M$2 = 표메인[[#This Row],[연령대]], 1, 0),IF(COUNT(표장르정리[[#This Row],[RPG]]),1,0)), 1, 0)</f>
        <v>0</v>
      </c>
      <c r="B53" s="3">
        <f>IF(AND(IF('차트 정리 표'!$M$2 = 표메인[[#This Row],[연령대]], 1, 0),IF(COUNT(표장르정리[[#This Row],[AOS]]),1,0)),1,0)</f>
        <v>0</v>
      </c>
      <c r="C53" s="3">
        <f>IF(AND(IF('차트 정리 표'!$M$2 = 표메인[[#This Row],[연령대]], 1, 0),IF(COUNT(표장르정리[[#This Row],[FPS]]),1,0)),1,0)</f>
        <v>0</v>
      </c>
      <c r="D53" s="3">
        <f>IF(AND(IF('차트 정리 표'!$M$2 = 표메인[[#This Row],[연령대]], 1, 0),IF(COUNT(표장르정리[[#This Row],[CCG]]),1,0)),1,0)</f>
        <v>0</v>
      </c>
      <c r="E53" s="3">
        <f>IF(AND(IF('차트 정리 표'!$M$2 = 표메인[[#This Row],[연령대]], 1, 0),IF(COUNT(표장르정리[[#This Row],[Roguelike]]),1,0)),1,0)</f>
        <v>0</v>
      </c>
      <c r="F53" s="3">
        <f>IF(AND(IF('차트 정리 표'!$M$2 = 표메인[[#This Row],[연령대]], 1, 0),IF(COUNT(표장르정리[[#This Row],[Soulslike]]),1,0)),1,0)</f>
        <v>0</v>
      </c>
      <c r="G53" s="3">
        <f>IF(AND(IF('차트 정리 표'!$M$2 = 표메인[[#This Row],[연령대]], 1, 0),IF(COUNT(표장르정리[[#This Row],[Rhythm]]),1,0)),1,0)</f>
        <v>1</v>
      </c>
      <c r="H53" s="3">
        <f>IF(AND(IF('차트 정리 표'!$M$2 = 표메인[[#This Row],[연령대]], 1, 0),IF(COUNT(표장르정리[[#This Row],[Racing]]),1,0)),1,0)</f>
        <v>0</v>
      </c>
      <c r="I53" s="3">
        <f>IF(AND(IF('차트 정리 표'!$M$2 = 표메인[[#This Row],[연령대]], 1, 0),IF(COUNT(표장르정리[[#This Row],[Sport]]),1,0)),1,0)</f>
        <v>0</v>
      </c>
      <c r="J53" s="3">
        <f>IF(AND(IF('차트 정리 표'!$M$2 = 표메인[[#This Row],[연령대]], 1, 0),IF(COUNT(표장르정리[[#This Row],[Stealth]]),1,0)),1,0)</f>
        <v>0</v>
      </c>
      <c r="K53" s="3">
        <f>IF(AND(IF('차트 정리 표'!$M$2 = 표메인[[#This Row],[연령대]], 1, 0),IF(COUNT(표장르정리[[#This Row],[Strategy]]),1,0)),1,0)</f>
        <v>0</v>
      </c>
      <c r="L53" s="3">
        <f>IF(AND(IF('차트 정리 표'!$M$2 = 표메인[[#This Row],[연령대]], 1, 0),IF(COUNT(표장르정리[[#This Row],[Puzzle]]),1,0)),1,0)</f>
        <v>0</v>
      </c>
      <c r="M53" s="3">
        <f>IF(AND(IF('차트 정리 표'!$M$2 = 표메인[[#This Row],[연령대]], 1, 0),IF(COUNT(표장르정리[[#This Row],[Board]]),1,0)),1,0)</f>
        <v>0</v>
      </c>
      <c r="N53" s="3">
        <f>IF(AND(IF('차트 정리 표'!$M$2 = 표메인[[#This Row],[연령대]], 1, 0),IF(COUNT(표장르정리[[#This Row],[Arcade]]),1,0)),1,0)</f>
        <v>0</v>
      </c>
      <c r="O53" s="3">
        <f>IF(AND(IF('차트 정리 표'!$M$2 = 표메인[[#This Row],[연령대]], 1, 0),IF(COUNT(표장르정리[[#This Row],[Simulation]]),1,0)),1,0)</f>
        <v>0</v>
      </c>
      <c r="P53" s="34">
        <f>IF(AND(IF('차트 정리 표'!$M$19 = 표메인[[#This Row],[연령대]], 1, 0),IF('차트 정리 표'!$J$20=표메인[[#This Row],[타격감
시각적 효과]],1,0)),1,0)</f>
        <v>0</v>
      </c>
      <c r="Q53" s="34">
        <f>IF(AND(IF('차트 정리 표'!$M$19 = 표메인[[#This Row],[연령대]], 1, 0),IF('차트 정리 표'!$J$21=표메인[[#This Row],[타격감
시각적 효과]],1,0)),1,0)</f>
        <v>1</v>
      </c>
      <c r="R53" s="34">
        <f>IF(AND(IF('차트 정리 표'!$M$19 = 표메인[[#This Row],[연령대]], 1, 0),IF('차트 정리 표'!$J$22=표메인[[#This Row],[타격감
시각적 효과]],1,0)),1,0)</f>
        <v>0</v>
      </c>
      <c r="S53" s="34">
        <f>IF(AND(IF('차트 정리 표'!$M$19 = 표메인[[#This Row],[연령대]], 1, 0),IF('차트 정리 표'!$J$23=표메인[[#This Row],[타격감
시각적 효과]],1,0)),1,0)</f>
        <v>0</v>
      </c>
      <c r="T53" s="34">
        <f>IF(AND(IF('차트 정리 표'!$M$25 = 표메인[[#This Row],[연령대]], 1, 0),IF('차트 정리 표'!$J$26=표메인[게임몰입도
청각적 효과],1,0)),1,0)</f>
        <v>1</v>
      </c>
      <c r="U53" s="34">
        <f>IF(AND(IF('차트 정리 표'!$M$25 = 표메인[[#This Row],[연령대]], 1, 0),IF('차트 정리 표'!$J$27=표메인[게임몰입도
청각적 효과],1,0)),1,0)</f>
        <v>0</v>
      </c>
      <c r="V53" s="34">
        <f>IF(AND(IF('차트 정리 표'!$M$25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표'!$M$2 = 표메인[[#This Row],[연령대]], 1, 0),IF(COUNT(표장르정리[[#This Row],[RPG]]),1,0)), 1, 0)</f>
        <v>0</v>
      </c>
      <c r="B54" s="3">
        <f>IF(AND(IF('차트 정리 표'!$M$2 = 표메인[[#This Row],[연령대]], 1, 0),IF(COUNT(표장르정리[[#This Row],[AOS]]),1,0)),1,0)</f>
        <v>0</v>
      </c>
      <c r="C54" s="3">
        <f>IF(AND(IF('차트 정리 표'!$M$2 = 표메인[[#This Row],[연령대]], 1, 0),IF(COUNT(표장르정리[[#This Row],[FPS]]),1,0)),1,0)</f>
        <v>0</v>
      </c>
      <c r="D54" s="3">
        <f>IF(AND(IF('차트 정리 표'!$M$2 = 표메인[[#This Row],[연령대]], 1, 0),IF(COUNT(표장르정리[[#This Row],[CCG]]),1,0)),1,0)</f>
        <v>0</v>
      </c>
      <c r="E54" s="3">
        <f>IF(AND(IF('차트 정리 표'!$M$2 = 표메인[[#This Row],[연령대]], 1, 0),IF(COUNT(표장르정리[[#This Row],[Roguelike]]),1,0)),1,0)</f>
        <v>1</v>
      </c>
      <c r="F54" s="3">
        <f>IF(AND(IF('차트 정리 표'!$M$2 = 표메인[[#This Row],[연령대]], 1, 0),IF(COUNT(표장르정리[[#This Row],[Soulslike]]),1,0)),1,0)</f>
        <v>1</v>
      </c>
      <c r="G54" s="3">
        <f>IF(AND(IF('차트 정리 표'!$M$2 = 표메인[[#This Row],[연령대]], 1, 0),IF(COUNT(표장르정리[[#This Row],[Rhythm]]),1,0)),1,0)</f>
        <v>0</v>
      </c>
      <c r="H54" s="3">
        <f>IF(AND(IF('차트 정리 표'!$M$2 = 표메인[[#This Row],[연령대]], 1, 0),IF(COUNT(표장르정리[[#This Row],[Racing]]),1,0)),1,0)</f>
        <v>0</v>
      </c>
      <c r="I54" s="3">
        <f>IF(AND(IF('차트 정리 표'!$M$2 = 표메인[[#This Row],[연령대]], 1, 0),IF(COUNT(표장르정리[[#This Row],[Sport]]),1,0)),1,0)</f>
        <v>0</v>
      </c>
      <c r="J54" s="3">
        <f>IF(AND(IF('차트 정리 표'!$M$2 = 표메인[[#This Row],[연령대]], 1, 0),IF(COUNT(표장르정리[[#This Row],[Stealth]]),1,0)),1,0)</f>
        <v>0</v>
      </c>
      <c r="K54" s="3">
        <f>IF(AND(IF('차트 정리 표'!$M$2 = 표메인[[#This Row],[연령대]], 1, 0),IF(COUNT(표장르정리[[#This Row],[Strategy]]),1,0)),1,0)</f>
        <v>0</v>
      </c>
      <c r="L54" s="3">
        <f>IF(AND(IF('차트 정리 표'!$M$2 = 표메인[[#This Row],[연령대]], 1, 0),IF(COUNT(표장르정리[[#This Row],[Puzzle]]),1,0)),1,0)</f>
        <v>0</v>
      </c>
      <c r="M54" s="3">
        <f>IF(AND(IF('차트 정리 표'!$M$2 = 표메인[[#This Row],[연령대]], 1, 0),IF(COUNT(표장르정리[[#This Row],[Board]]),1,0)),1,0)</f>
        <v>0</v>
      </c>
      <c r="N54" s="3">
        <f>IF(AND(IF('차트 정리 표'!$M$2 = 표메인[[#This Row],[연령대]], 1, 0),IF(COUNT(표장르정리[[#This Row],[Arcade]]),1,0)),1,0)</f>
        <v>0</v>
      </c>
      <c r="O54" s="3">
        <f>IF(AND(IF('차트 정리 표'!$M$2 = 표메인[[#This Row],[연령대]], 1, 0),IF(COUNT(표장르정리[[#This Row],[Simulation]]),1,0)),1,0)</f>
        <v>0</v>
      </c>
      <c r="P54" s="34">
        <f>IF(AND(IF('차트 정리 표'!$M$19 = 표메인[[#This Row],[연령대]], 1, 0),IF('차트 정리 표'!$J$20=표메인[[#This Row],[타격감
시각적 효과]],1,0)),1,0)</f>
        <v>0</v>
      </c>
      <c r="Q54" s="34">
        <f>IF(AND(IF('차트 정리 표'!$M$19 = 표메인[[#This Row],[연령대]], 1, 0),IF('차트 정리 표'!$J$21=표메인[[#This Row],[타격감
시각적 효과]],1,0)),1,0)</f>
        <v>1</v>
      </c>
      <c r="R54" s="34">
        <f>IF(AND(IF('차트 정리 표'!$M$19 = 표메인[[#This Row],[연령대]], 1, 0),IF('차트 정리 표'!$J$22=표메인[[#This Row],[타격감
시각적 효과]],1,0)),1,0)</f>
        <v>0</v>
      </c>
      <c r="S54" s="34">
        <f>IF(AND(IF('차트 정리 표'!$M$19 = 표메인[[#This Row],[연령대]], 1, 0),IF('차트 정리 표'!$J$23=표메인[[#This Row],[타격감
시각적 효과]],1,0)),1,0)</f>
        <v>0</v>
      </c>
      <c r="T54" s="34">
        <f>IF(AND(IF('차트 정리 표'!$M$25 = 표메인[[#This Row],[연령대]], 1, 0),IF('차트 정리 표'!$J$26=표메인[게임몰입도
청각적 효과],1,0)),1,0)</f>
        <v>1</v>
      </c>
      <c r="U54" s="34">
        <f>IF(AND(IF('차트 정리 표'!$M$25 = 표메인[[#This Row],[연령대]], 1, 0),IF('차트 정리 표'!$J$27=표메인[게임몰입도
청각적 효과],1,0)),1,0)</f>
        <v>0</v>
      </c>
      <c r="V54" s="34">
        <f>IF(AND(IF('차트 정리 표'!$M$25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표'!$M$2 = 표메인[[#This Row],[연령대]], 1, 0),IF(COUNT(표장르정리[[#This Row],[RPG]]),1,0)), 1, 0)</f>
        <v>1</v>
      </c>
      <c r="B55" s="3">
        <f>IF(AND(IF('차트 정리 표'!$M$2 = 표메인[[#This Row],[연령대]], 1, 0),IF(COUNT(표장르정리[[#This Row],[AOS]]),1,0)),1,0)</f>
        <v>0</v>
      </c>
      <c r="C55" s="3">
        <f>IF(AND(IF('차트 정리 표'!$M$2 = 표메인[[#This Row],[연령대]], 1, 0),IF(COUNT(표장르정리[[#This Row],[FPS]]),1,0)),1,0)</f>
        <v>0</v>
      </c>
      <c r="D55" s="3">
        <f>IF(AND(IF('차트 정리 표'!$M$2 = 표메인[[#This Row],[연령대]], 1, 0),IF(COUNT(표장르정리[[#This Row],[CCG]]),1,0)),1,0)</f>
        <v>0</v>
      </c>
      <c r="E55" s="3">
        <f>IF(AND(IF('차트 정리 표'!$M$2 = 표메인[[#This Row],[연령대]], 1, 0),IF(COUNT(표장르정리[[#This Row],[Roguelike]]),1,0)),1,0)</f>
        <v>0</v>
      </c>
      <c r="F55" s="3">
        <f>IF(AND(IF('차트 정리 표'!$M$2 = 표메인[[#This Row],[연령대]], 1, 0),IF(COUNT(표장르정리[[#This Row],[Soulslike]]),1,0)),1,0)</f>
        <v>0</v>
      </c>
      <c r="G55" s="3">
        <f>IF(AND(IF('차트 정리 표'!$M$2 = 표메인[[#This Row],[연령대]], 1, 0),IF(COUNT(표장르정리[[#This Row],[Rhythm]]),1,0)),1,0)</f>
        <v>0</v>
      </c>
      <c r="H55" s="3">
        <f>IF(AND(IF('차트 정리 표'!$M$2 = 표메인[[#This Row],[연령대]], 1, 0),IF(COUNT(표장르정리[[#This Row],[Racing]]),1,0)),1,0)</f>
        <v>0</v>
      </c>
      <c r="I55" s="3">
        <f>IF(AND(IF('차트 정리 표'!$M$2 = 표메인[[#This Row],[연령대]], 1, 0),IF(COUNT(표장르정리[[#This Row],[Sport]]),1,0)),1,0)</f>
        <v>0</v>
      </c>
      <c r="J55" s="3">
        <f>IF(AND(IF('차트 정리 표'!$M$2 = 표메인[[#This Row],[연령대]], 1, 0),IF(COUNT(표장르정리[[#This Row],[Stealth]]),1,0)),1,0)</f>
        <v>0</v>
      </c>
      <c r="K55" s="3">
        <f>IF(AND(IF('차트 정리 표'!$M$2 = 표메인[[#This Row],[연령대]], 1, 0),IF(COUNT(표장르정리[[#This Row],[Strategy]]),1,0)),1,0)</f>
        <v>0</v>
      </c>
      <c r="L55" s="3">
        <f>IF(AND(IF('차트 정리 표'!$M$2 = 표메인[[#This Row],[연령대]], 1, 0),IF(COUNT(표장르정리[[#This Row],[Puzzle]]),1,0)),1,0)</f>
        <v>0</v>
      </c>
      <c r="M55" s="3">
        <f>IF(AND(IF('차트 정리 표'!$M$2 = 표메인[[#This Row],[연령대]], 1, 0),IF(COUNT(표장르정리[[#This Row],[Board]]),1,0)),1,0)</f>
        <v>0</v>
      </c>
      <c r="N55" s="3">
        <f>IF(AND(IF('차트 정리 표'!$M$2 = 표메인[[#This Row],[연령대]], 1, 0),IF(COUNT(표장르정리[[#This Row],[Arcade]]),1,0)),1,0)</f>
        <v>0</v>
      </c>
      <c r="O55" s="3">
        <f>IF(AND(IF('차트 정리 표'!$M$2 = 표메인[[#This Row],[연령대]], 1, 0),IF(COUNT(표장르정리[[#This Row],[Simulation]]),1,0)),1,0)</f>
        <v>0</v>
      </c>
      <c r="P55" s="34">
        <f>IF(AND(IF('차트 정리 표'!$M$19 = 표메인[[#This Row],[연령대]], 1, 0),IF('차트 정리 표'!$J$20=표메인[[#This Row],[타격감
시각적 효과]],1,0)),1,0)</f>
        <v>1</v>
      </c>
      <c r="Q55" s="34">
        <f>IF(AND(IF('차트 정리 표'!$M$19 = 표메인[[#This Row],[연령대]], 1, 0),IF('차트 정리 표'!$J$21=표메인[[#This Row],[타격감
시각적 효과]],1,0)),1,0)</f>
        <v>0</v>
      </c>
      <c r="R55" s="34">
        <f>IF(AND(IF('차트 정리 표'!$M$19 = 표메인[[#This Row],[연령대]], 1, 0),IF('차트 정리 표'!$J$22=표메인[[#This Row],[타격감
시각적 효과]],1,0)),1,0)</f>
        <v>0</v>
      </c>
      <c r="S55" s="34">
        <f>IF(AND(IF('차트 정리 표'!$M$19 = 표메인[[#This Row],[연령대]], 1, 0),IF('차트 정리 표'!$J$23=표메인[[#This Row],[타격감
시각적 효과]],1,0)),1,0)</f>
        <v>0</v>
      </c>
      <c r="T55" s="34">
        <f>IF(AND(IF('차트 정리 표'!$M$25 = 표메인[[#This Row],[연령대]], 1, 0),IF('차트 정리 표'!$J$26=표메인[게임몰입도
청각적 효과],1,0)),1,0)</f>
        <v>1</v>
      </c>
      <c r="U55" s="34">
        <f>IF(AND(IF('차트 정리 표'!$M$25 = 표메인[[#This Row],[연령대]], 1, 0),IF('차트 정리 표'!$J$27=표메인[게임몰입도
청각적 효과],1,0)),1,0)</f>
        <v>0</v>
      </c>
      <c r="V55" s="34">
        <f>IF(AND(IF('차트 정리 표'!$M$25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표'!$M$2 = 표메인[[#This Row],[연령대]], 1, 0),IF(COUNT(표장르정리[[#This Row],[RPG]]),1,0)), 1, 0)</f>
        <v>1</v>
      </c>
      <c r="B56" s="3">
        <f>IF(AND(IF('차트 정리 표'!$M$2 = 표메인[[#This Row],[연령대]], 1, 0),IF(COUNT(표장르정리[[#This Row],[AOS]]),1,0)),1,0)</f>
        <v>0</v>
      </c>
      <c r="C56" s="3">
        <f>IF(AND(IF('차트 정리 표'!$M$2 = 표메인[[#This Row],[연령대]], 1, 0),IF(COUNT(표장르정리[[#This Row],[FPS]]),1,0)),1,0)</f>
        <v>0</v>
      </c>
      <c r="D56" s="3">
        <f>IF(AND(IF('차트 정리 표'!$M$2 = 표메인[[#This Row],[연령대]], 1, 0),IF(COUNT(표장르정리[[#This Row],[CCG]]),1,0)),1,0)</f>
        <v>0</v>
      </c>
      <c r="E56" s="3">
        <f>IF(AND(IF('차트 정리 표'!$M$2 = 표메인[[#This Row],[연령대]], 1, 0),IF(COUNT(표장르정리[[#This Row],[Roguelike]]),1,0)),1,0)</f>
        <v>0</v>
      </c>
      <c r="F56" s="3">
        <f>IF(AND(IF('차트 정리 표'!$M$2 = 표메인[[#This Row],[연령대]], 1, 0),IF(COUNT(표장르정리[[#This Row],[Soulslike]]),1,0)),1,0)</f>
        <v>0</v>
      </c>
      <c r="G56" s="3">
        <f>IF(AND(IF('차트 정리 표'!$M$2 = 표메인[[#This Row],[연령대]], 1, 0),IF(COUNT(표장르정리[[#This Row],[Rhythm]]),1,0)),1,0)</f>
        <v>0</v>
      </c>
      <c r="H56" s="3">
        <f>IF(AND(IF('차트 정리 표'!$M$2 = 표메인[[#This Row],[연령대]], 1, 0),IF(COUNT(표장르정리[[#This Row],[Racing]]),1,0)),1,0)</f>
        <v>0</v>
      </c>
      <c r="I56" s="3">
        <f>IF(AND(IF('차트 정리 표'!$M$2 = 표메인[[#This Row],[연령대]], 1, 0),IF(COUNT(표장르정리[[#This Row],[Sport]]),1,0)),1,0)</f>
        <v>0</v>
      </c>
      <c r="J56" s="3">
        <f>IF(AND(IF('차트 정리 표'!$M$2 = 표메인[[#This Row],[연령대]], 1, 0),IF(COUNT(표장르정리[[#This Row],[Stealth]]),1,0)),1,0)</f>
        <v>0</v>
      </c>
      <c r="K56" s="3">
        <f>IF(AND(IF('차트 정리 표'!$M$2 = 표메인[[#This Row],[연령대]], 1, 0),IF(COUNT(표장르정리[[#This Row],[Strategy]]),1,0)),1,0)</f>
        <v>0</v>
      </c>
      <c r="L56" s="3">
        <f>IF(AND(IF('차트 정리 표'!$M$2 = 표메인[[#This Row],[연령대]], 1, 0),IF(COUNT(표장르정리[[#This Row],[Puzzle]]),1,0)),1,0)</f>
        <v>0</v>
      </c>
      <c r="M56" s="3">
        <f>IF(AND(IF('차트 정리 표'!$M$2 = 표메인[[#This Row],[연령대]], 1, 0),IF(COUNT(표장르정리[[#This Row],[Board]]),1,0)),1,0)</f>
        <v>0</v>
      </c>
      <c r="N56" s="3">
        <f>IF(AND(IF('차트 정리 표'!$M$2 = 표메인[[#This Row],[연령대]], 1, 0),IF(COUNT(표장르정리[[#This Row],[Arcade]]),1,0)),1,0)</f>
        <v>0</v>
      </c>
      <c r="O56" s="3">
        <f>IF(AND(IF('차트 정리 표'!$M$2 = 표메인[[#This Row],[연령대]], 1, 0),IF(COUNT(표장르정리[[#This Row],[Simulation]]),1,0)),1,0)</f>
        <v>0</v>
      </c>
      <c r="P56" s="34">
        <f>IF(AND(IF('차트 정리 표'!$M$19 = 표메인[[#This Row],[연령대]], 1, 0),IF('차트 정리 표'!$J$20=표메인[[#This Row],[타격감
시각적 효과]],1,0)),1,0)</f>
        <v>0</v>
      </c>
      <c r="Q56" s="34">
        <f>IF(AND(IF('차트 정리 표'!$M$19 = 표메인[[#This Row],[연령대]], 1, 0),IF('차트 정리 표'!$J$21=표메인[[#This Row],[타격감
시각적 효과]],1,0)),1,0)</f>
        <v>0</v>
      </c>
      <c r="R56" s="34">
        <f>IF(AND(IF('차트 정리 표'!$M$19 = 표메인[[#This Row],[연령대]], 1, 0),IF('차트 정리 표'!$J$22=표메인[[#This Row],[타격감
시각적 효과]],1,0)),1,0)</f>
        <v>1</v>
      </c>
      <c r="S56" s="34">
        <f>IF(AND(IF('차트 정리 표'!$M$19 = 표메인[[#This Row],[연령대]], 1, 0),IF('차트 정리 표'!$J$23=표메인[[#This Row],[타격감
시각적 효과]],1,0)),1,0)</f>
        <v>0</v>
      </c>
      <c r="T56" s="34">
        <f>IF(AND(IF('차트 정리 표'!$M$25 = 표메인[[#This Row],[연령대]], 1, 0),IF('차트 정리 표'!$J$26=표메인[게임몰입도
청각적 효과],1,0)),1,0)</f>
        <v>1</v>
      </c>
      <c r="U56" s="34">
        <f>IF(AND(IF('차트 정리 표'!$M$25 = 표메인[[#This Row],[연령대]], 1, 0),IF('차트 정리 표'!$J$27=표메인[게임몰입도
청각적 효과],1,0)),1,0)</f>
        <v>0</v>
      </c>
      <c r="V56" s="34">
        <f>IF(AND(IF('차트 정리 표'!$M$25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표'!$M$2 = 표메인[[#This Row],[연령대]], 1, 0),IF(COUNT(표장르정리[[#This Row],[RPG]]),1,0)), 1, 0)</f>
        <v>1</v>
      </c>
      <c r="B57" s="3">
        <f>IF(AND(IF('차트 정리 표'!$M$2 = 표메인[[#This Row],[연령대]], 1, 0),IF(COUNT(표장르정리[[#This Row],[AOS]]),1,0)),1,0)</f>
        <v>1</v>
      </c>
      <c r="C57" s="3">
        <f>IF(AND(IF('차트 정리 표'!$M$2 = 표메인[[#This Row],[연령대]], 1, 0),IF(COUNT(표장르정리[[#This Row],[FPS]]),1,0)),1,0)</f>
        <v>0</v>
      </c>
      <c r="D57" s="3">
        <f>IF(AND(IF('차트 정리 표'!$M$2 = 표메인[[#This Row],[연령대]], 1, 0),IF(COUNT(표장르정리[[#This Row],[CCG]]),1,0)),1,0)</f>
        <v>0</v>
      </c>
      <c r="E57" s="3">
        <f>IF(AND(IF('차트 정리 표'!$M$2 = 표메인[[#This Row],[연령대]], 1, 0),IF(COUNT(표장르정리[[#This Row],[Roguelike]]),1,0)),1,0)</f>
        <v>0</v>
      </c>
      <c r="F57" s="3">
        <f>IF(AND(IF('차트 정리 표'!$M$2 = 표메인[[#This Row],[연령대]], 1, 0),IF(COUNT(표장르정리[[#This Row],[Soulslike]]),1,0)),1,0)</f>
        <v>0</v>
      </c>
      <c r="G57" s="3">
        <f>IF(AND(IF('차트 정리 표'!$M$2 = 표메인[[#This Row],[연령대]], 1, 0),IF(COUNT(표장르정리[[#This Row],[Rhythm]]),1,0)),1,0)</f>
        <v>0</v>
      </c>
      <c r="H57" s="3">
        <f>IF(AND(IF('차트 정리 표'!$M$2 = 표메인[[#This Row],[연령대]], 1, 0),IF(COUNT(표장르정리[[#This Row],[Racing]]),1,0)),1,0)</f>
        <v>0</v>
      </c>
      <c r="I57" s="3">
        <f>IF(AND(IF('차트 정리 표'!$M$2 = 표메인[[#This Row],[연령대]], 1, 0),IF(COUNT(표장르정리[[#This Row],[Sport]]),1,0)),1,0)</f>
        <v>0</v>
      </c>
      <c r="J57" s="3">
        <f>IF(AND(IF('차트 정리 표'!$M$2 = 표메인[[#This Row],[연령대]], 1, 0),IF(COUNT(표장르정리[[#This Row],[Stealth]]),1,0)),1,0)</f>
        <v>0</v>
      </c>
      <c r="K57" s="3">
        <f>IF(AND(IF('차트 정리 표'!$M$2 = 표메인[[#This Row],[연령대]], 1, 0),IF(COUNT(표장르정리[[#This Row],[Strategy]]),1,0)),1,0)</f>
        <v>0</v>
      </c>
      <c r="L57" s="3">
        <f>IF(AND(IF('차트 정리 표'!$M$2 = 표메인[[#This Row],[연령대]], 1, 0),IF(COUNT(표장르정리[[#This Row],[Puzzle]]),1,0)),1,0)</f>
        <v>0</v>
      </c>
      <c r="M57" s="3">
        <f>IF(AND(IF('차트 정리 표'!$M$2 = 표메인[[#This Row],[연령대]], 1, 0),IF(COUNT(표장르정리[[#This Row],[Board]]),1,0)),1,0)</f>
        <v>0</v>
      </c>
      <c r="N57" s="3">
        <f>IF(AND(IF('차트 정리 표'!$M$2 = 표메인[[#This Row],[연령대]], 1, 0),IF(COUNT(표장르정리[[#This Row],[Arcade]]),1,0)),1,0)</f>
        <v>0</v>
      </c>
      <c r="O57" s="3">
        <f>IF(AND(IF('차트 정리 표'!$M$2 = 표메인[[#This Row],[연령대]], 1, 0),IF(COUNT(표장르정리[[#This Row],[Simulation]]),1,0)),1,0)</f>
        <v>0</v>
      </c>
      <c r="P57" s="34">
        <f>IF(AND(IF('차트 정리 표'!$M$19 = 표메인[[#This Row],[연령대]], 1, 0),IF('차트 정리 표'!$J$20=표메인[[#This Row],[타격감
시각적 효과]],1,0)),1,0)</f>
        <v>1</v>
      </c>
      <c r="Q57" s="34">
        <f>IF(AND(IF('차트 정리 표'!$M$19 = 표메인[[#This Row],[연령대]], 1, 0),IF('차트 정리 표'!$J$21=표메인[[#This Row],[타격감
시각적 효과]],1,0)),1,0)</f>
        <v>0</v>
      </c>
      <c r="R57" s="34">
        <f>IF(AND(IF('차트 정리 표'!$M$19 = 표메인[[#This Row],[연령대]], 1, 0),IF('차트 정리 표'!$J$22=표메인[[#This Row],[타격감
시각적 효과]],1,0)),1,0)</f>
        <v>0</v>
      </c>
      <c r="S57" s="34">
        <f>IF(AND(IF('차트 정리 표'!$M$19 = 표메인[[#This Row],[연령대]], 1, 0),IF('차트 정리 표'!$J$23=표메인[[#This Row],[타격감
시각적 효과]],1,0)),1,0)</f>
        <v>0</v>
      </c>
      <c r="T57" s="34">
        <f>IF(AND(IF('차트 정리 표'!$M$25 = 표메인[[#This Row],[연령대]], 1, 0),IF('차트 정리 표'!$J$26=표메인[게임몰입도
청각적 효과],1,0)),1,0)</f>
        <v>1</v>
      </c>
      <c r="U57" s="34">
        <f>IF(AND(IF('차트 정리 표'!$M$25 = 표메인[[#This Row],[연령대]], 1, 0),IF('차트 정리 표'!$J$27=표메인[게임몰입도
청각적 효과],1,0)),1,0)</f>
        <v>0</v>
      </c>
      <c r="V57" s="34">
        <f>IF(AND(IF('차트 정리 표'!$M$25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표'!$M$2 = 표메인[[#This Row],[연령대]], 1, 0),IF(COUNT(표장르정리[[#This Row],[RPG]]),1,0)), 1, 0)</f>
        <v>1</v>
      </c>
      <c r="B58" s="3">
        <f>IF(AND(IF('차트 정리 표'!$M$2 = 표메인[[#This Row],[연령대]], 1, 0),IF(COUNT(표장르정리[[#This Row],[AOS]]),1,0)),1,0)</f>
        <v>1</v>
      </c>
      <c r="C58" s="3">
        <f>IF(AND(IF('차트 정리 표'!$M$2 = 표메인[[#This Row],[연령대]], 1, 0),IF(COUNT(표장르정리[[#This Row],[FPS]]),1,0)),1,0)</f>
        <v>0</v>
      </c>
      <c r="D58" s="3">
        <f>IF(AND(IF('차트 정리 표'!$M$2 = 표메인[[#This Row],[연령대]], 1, 0),IF(COUNT(표장르정리[[#This Row],[CCG]]),1,0)),1,0)</f>
        <v>0</v>
      </c>
      <c r="E58" s="3">
        <f>IF(AND(IF('차트 정리 표'!$M$2 = 표메인[[#This Row],[연령대]], 1, 0),IF(COUNT(표장르정리[[#This Row],[Roguelike]]),1,0)),1,0)</f>
        <v>0</v>
      </c>
      <c r="F58" s="3">
        <f>IF(AND(IF('차트 정리 표'!$M$2 = 표메인[[#This Row],[연령대]], 1, 0),IF(COUNT(표장르정리[[#This Row],[Soulslike]]),1,0)),1,0)</f>
        <v>0</v>
      </c>
      <c r="G58" s="3">
        <f>IF(AND(IF('차트 정리 표'!$M$2 = 표메인[[#This Row],[연령대]], 1, 0),IF(COUNT(표장르정리[[#This Row],[Rhythm]]),1,0)),1,0)</f>
        <v>0</v>
      </c>
      <c r="H58" s="3">
        <f>IF(AND(IF('차트 정리 표'!$M$2 = 표메인[[#This Row],[연령대]], 1, 0),IF(COUNT(표장르정리[[#This Row],[Racing]]),1,0)),1,0)</f>
        <v>0</v>
      </c>
      <c r="I58" s="3">
        <f>IF(AND(IF('차트 정리 표'!$M$2 = 표메인[[#This Row],[연령대]], 1, 0),IF(COUNT(표장르정리[[#This Row],[Sport]]),1,0)),1,0)</f>
        <v>0</v>
      </c>
      <c r="J58" s="3">
        <f>IF(AND(IF('차트 정리 표'!$M$2 = 표메인[[#This Row],[연령대]], 1, 0),IF(COUNT(표장르정리[[#This Row],[Stealth]]),1,0)),1,0)</f>
        <v>0</v>
      </c>
      <c r="K58" s="3">
        <f>IF(AND(IF('차트 정리 표'!$M$2 = 표메인[[#This Row],[연령대]], 1, 0),IF(COUNT(표장르정리[[#This Row],[Strategy]]),1,0)),1,0)</f>
        <v>0</v>
      </c>
      <c r="L58" s="3">
        <f>IF(AND(IF('차트 정리 표'!$M$2 = 표메인[[#This Row],[연령대]], 1, 0),IF(COUNT(표장르정리[[#This Row],[Puzzle]]),1,0)),1,0)</f>
        <v>0</v>
      </c>
      <c r="M58" s="3">
        <f>IF(AND(IF('차트 정리 표'!$M$2 = 표메인[[#This Row],[연령대]], 1, 0),IF(COUNT(표장르정리[[#This Row],[Board]]),1,0)),1,0)</f>
        <v>0</v>
      </c>
      <c r="N58" s="3">
        <f>IF(AND(IF('차트 정리 표'!$M$2 = 표메인[[#This Row],[연령대]], 1, 0),IF(COUNT(표장르정리[[#This Row],[Arcade]]),1,0)),1,0)</f>
        <v>0</v>
      </c>
      <c r="O58" s="3">
        <f>IF(AND(IF('차트 정리 표'!$M$2 = 표메인[[#This Row],[연령대]], 1, 0),IF(COUNT(표장르정리[[#This Row],[Simulation]]),1,0)),1,0)</f>
        <v>0</v>
      </c>
      <c r="P58" s="34">
        <f>IF(AND(IF('차트 정리 표'!$M$19 = 표메인[[#This Row],[연령대]], 1, 0),IF('차트 정리 표'!$J$20=표메인[[#This Row],[타격감
시각적 효과]],1,0)),1,0)</f>
        <v>1</v>
      </c>
      <c r="Q58" s="34">
        <f>IF(AND(IF('차트 정리 표'!$M$19 = 표메인[[#This Row],[연령대]], 1, 0),IF('차트 정리 표'!$J$21=표메인[[#This Row],[타격감
시각적 효과]],1,0)),1,0)</f>
        <v>0</v>
      </c>
      <c r="R58" s="34">
        <f>IF(AND(IF('차트 정리 표'!$M$19 = 표메인[[#This Row],[연령대]], 1, 0),IF('차트 정리 표'!$J$22=표메인[[#This Row],[타격감
시각적 효과]],1,0)),1,0)</f>
        <v>0</v>
      </c>
      <c r="S58" s="34">
        <f>IF(AND(IF('차트 정리 표'!$M$19 = 표메인[[#This Row],[연령대]], 1, 0),IF('차트 정리 표'!$J$23=표메인[[#This Row],[타격감
시각적 효과]],1,0)),1,0)</f>
        <v>0</v>
      </c>
      <c r="T58" s="34">
        <f>IF(AND(IF('차트 정리 표'!$M$25 = 표메인[[#This Row],[연령대]], 1, 0),IF('차트 정리 표'!$J$26=표메인[게임몰입도
청각적 효과],1,0)),1,0)</f>
        <v>0</v>
      </c>
      <c r="U58" s="34">
        <f>IF(AND(IF('차트 정리 표'!$M$25 = 표메인[[#This Row],[연령대]], 1, 0),IF('차트 정리 표'!$J$27=표메인[게임몰입도
청각적 효과],1,0)),1,0)</f>
        <v>1</v>
      </c>
      <c r="V58" s="34">
        <f>IF(AND(IF('차트 정리 표'!$M$25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표'!$M$2 = 표메인[[#This Row],[연령대]], 1, 0),IF(COUNT(표장르정리[[#This Row],[RPG]]),1,0)), 1, 0)</f>
        <v>1</v>
      </c>
      <c r="B59" s="3">
        <f>IF(AND(IF('차트 정리 표'!$M$2 = 표메인[[#This Row],[연령대]], 1, 0),IF(COUNT(표장르정리[[#This Row],[AOS]]),1,0)),1,0)</f>
        <v>1</v>
      </c>
      <c r="C59" s="3">
        <f>IF(AND(IF('차트 정리 표'!$M$2 = 표메인[[#This Row],[연령대]], 1, 0),IF(COUNT(표장르정리[[#This Row],[FPS]]),1,0)),1,0)</f>
        <v>0</v>
      </c>
      <c r="D59" s="3">
        <f>IF(AND(IF('차트 정리 표'!$M$2 = 표메인[[#This Row],[연령대]], 1, 0),IF(COUNT(표장르정리[[#This Row],[CCG]]),1,0)),1,0)</f>
        <v>0</v>
      </c>
      <c r="E59" s="3">
        <f>IF(AND(IF('차트 정리 표'!$M$2 = 표메인[[#This Row],[연령대]], 1, 0),IF(COUNT(표장르정리[[#This Row],[Roguelike]]),1,0)),1,0)</f>
        <v>0</v>
      </c>
      <c r="F59" s="3">
        <f>IF(AND(IF('차트 정리 표'!$M$2 = 표메인[[#This Row],[연령대]], 1, 0),IF(COUNT(표장르정리[[#This Row],[Soulslike]]),1,0)),1,0)</f>
        <v>0</v>
      </c>
      <c r="G59" s="3">
        <f>IF(AND(IF('차트 정리 표'!$M$2 = 표메인[[#This Row],[연령대]], 1, 0),IF(COUNT(표장르정리[[#This Row],[Rhythm]]),1,0)),1,0)</f>
        <v>0</v>
      </c>
      <c r="H59" s="3">
        <f>IF(AND(IF('차트 정리 표'!$M$2 = 표메인[[#This Row],[연령대]], 1, 0),IF(COUNT(표장르정리[[#This Row],[Racing]]),1,0)),1,0)</f>
        <v>0</v>
      </c>
      <c r="I59" s="3">
        <f>IF(AND(IF('차트 정리 표'!$M$2 = 표메인[[#This Row],[연령대]], 1, 0),IF(COUNT(표장르정리[[#This Row],[Sport]]),1,0)),1,0)</f>
        <v>0</v>
      </c>
      <c r="J59" s="3">
        <f>IF(AND(IF('차트 정리 표'!$M$2 = 표메인[[#This Row],[연령대]], 1, 0),IF(COUNT(표장르정리[[#This Row],[Stealth]]),1,0)),1,0)</f>
        <v>0</v>
      </c>
      <c r="K59" s="3">
        <f>IF(AND(IF('차트 정리 표'!$M$2 = 표메인[[#This Row],[연령대]], 1, 0),IF(COUNT(표장르정리[[#This Row],[Strategy]]),1,0)),1,0)</f>
        <v>0</v>
      </c>
      <c r="L59" s="3">
        <f>IF(AND(IF('차트 정리 표'!$M$2 = 표메인[[#This Row],[연령대]], 1, 0),IF(COUNT(표장르정리[[#This Row],[Puzzle]]),1,0)),1,0)</f>
        <v>0</v>
      </c>
      <c r="M59" s="3">
        <f>IF(AND(IF('차트 정리 표'!$M$2 = 표메인[[#This Row],[연령대]], 1, 0),IF(COUNT(표장르정리[[#This Row],[Board]]),1,0)),1,0)</f>
        <v>0</v>
      </c>
      <c r="N59" s="3">
        <f>IF(AND(IF('차트 정리 표'!$M$2 = 표메인[[#This Row],[연령대]], 1, 0),IF(COUNT(표장르정리[[#This Row],[Arcade]]),1,0)),1,0)</f>
        <v>0</v>
      </c>
      <c r="O59" s="3">
        <f>IF(AND(IF('차트 정리 표'!$M$2 = 표메인[[#This Row],[연령대]], 1, 0),IF(COUNT(표장르정리[[#This Row],[Simulation]]),1,0)),1,0)</f>
        <v>0</v>
      </c>
      <c r="P59" s="34">
        <f>IF(AND(IF('차트 정리 표'!$M$19 = 표메인[[#This Row],[연령대]], 1, 0),IF('차트 정리 표'!$J$20=표메인[[#This Row],[타격감
시각적 효과]],1,0)),1,0)</f>
        <v>0</v>
      </c>
      <c r="Q59" s="34">
        <f>IF(AND(IF('차트 정리 표'!$M$19 = 표메인[[#This Row],[연령대]], 1, 0),IF('차트 정리 표'!$J$21=표메인[[#This Row],[타격감
시각적 효과]],1,0)),1,0)</f>
        <v>0</v>
      </c>
      <c r="R59" s="34">
        <f>IF(AND(IF('차트 정리 표'!$M$19 = 표메인[[#This Row],[연령대]], 1, 0),IF('차트 정리 표'!$J$22=표메인[[#This Row],[타격감
시각적 효과]],1,0)),1,0)</f>
        <v>1</v>
      </c>
      <c r="S59" s="34">
        <f>IF(AND(IF('차트 정리 표'!$M$19 = 표메인[[#This Row],[연령대]], 1, 0),IF('차트 정리 표'!$J$23=표메인[[#This Row],[타격감
시각적 효과]],1,0)),1,0)</f>
        <v>0</v>
      </c>
      <c r="T59" s="34">
        <f>IF(AND(IF('차트 정리 표'!$M$25 = 표메인[[#This Row],[연령대]], 1, 0),IF('차트 정리 표'!$J$26=표메인[게임몰입도
청각적 효과],1,0)),1,0)</f>
        <v>0</v>
      </c>
      <c r="U59" s="34">
        <f>IF(AND(IF('차트 정리 표'!$M$25 = 표메인[[#This Row],[연령대]], 1, 0),IF('차트 정리 표'!$J$27=표메인[게임몰입도
청각적 효과],1,0)),1,0)</f>
        <v>1</v>
      </c>
      <c r="V59" s="34">
        <f>IF(AND(IF('차트 정리 표'!$M$25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표'!$M$2 = 표메인[[#This Row],[연령대]], 1, 0),IF(COUNT(표장르정리[[#This Row],[RPG]]),1,0)), 1, 0)</f>
        <v>1</v>
      </c>
      <c r="B60" s="3">
        <f>IF(AND(IF('차트 정리 표'!$M$2 = 표메인[[#This Row],[연령대]], 1, 0),IF(COUNT(표장르정리[[#This Row],[AOS]]),1,0)),1,0)</f>
        <v>1</v>
      </c>
      <c r="C60" s="3">
        <f>IF(AND(IF('차트 정리 표'!$M$2 = 표메인[[#This Row],[연령대]], 1, 0),IF(COUNT(표장르정리[[#This Row],[FPS]]),1,0)),1,0)</f>
        <v>0</v>
      </c>
      <c r="D60" s="3">
        <f>IF(AND(IF('차트 정리 표'!$M$2 = 표메인[[#This Row],[연령대]], 1, 0),IF(COUNT(표장르정리[[#This Row],[CCG]]),1,0)),1,0)</f>
        <v>0</v>
      </c>
      <c r="E60" s="3">
        <f>IF(AND(IF('차트 정리 표'!$M$2 = 표메인[[#This Row],[연령대]], 1, 0),IF(COUNT(표장르정리[[#This Row],[Roguelike]]),1,0)),1,0)</f>
        <v>0</v>
      </c>
      <c r="F60" s="3">
        <f>IF(AND(IF('차트 정리 표'!$M$2 = 표메인[[#This Row],[연령대]], 1, 0),IF(COUNT(표장르정리[[#This Row],[Soulslike]]),1,0)),1,0)</f>
        <v>0</v>
      </c>
      <c r="G60" s="3">
        <f>IF(AND(IF('차트 정리 표'!$M$2 = 표메인[[#This Row],[연령대]], 1, 0),IF(COUNT(표장르정리[[#This Row],[Rhythm]]),1,0)),1,0)</f>
        <v>0</v>
      </c>
      <c r="H60" s="3">
        <f>IF(AND(IF('차트 정리 표'!$M$2 = 표메인[[#This Row],[연령대]], 1, 0),IF(COUNT(표장르정리[[#This Row],[Racing]]),1,0)),1,0)</f>
        <v>0</v>
      </c>
      <c r="I60" s="3">
        <f>IF(AND(IF('차트 정리 표'!$M$2 = 표메인[[#This Row],[연령대]], 1, 0),IF(COUNT(표장르정리[[#This Row],[Sport]]),1,0)),1,0)</f>
        <v>0</v>
      </c>
      <c r="J60" s="3">
        <f>IF(AND(IF('차트 정리 표'!$M$2 = 표메인[[#This Row],[연령대]], 1, 0),IF(COUNT(표장르정리[[#This Row],[Stealth]]),1,0)),1,0)</f>
        <v>0</v>
      </c>
      <c r="K60" s="3">
        <f>IF(AND(IF('차트 정리 표'!$M$2 = 표메인[[#This Row],[연령대]], 1, 0),IF(COUNT(표장르정리[[#This Row],[Strategy]]),1,0)),1,0)</f>
        <v>0</v>
      </c>
      <c r="L60" s="3">
        <f>IF(AND(IF('차트 정리 표'!$M$2 = 표메인[[#This Row],[연령대]], 1, 0),IF(COUNT(표장르정리[[#This Row],[Puzzle]]),1,0)),1,0)</f>
        <v>0</v>
      </c>
      <c r="M60" s="3">
        <f>IF(AND(IF('차트 정리 표'!$M$2 = 표메인[[#This Row],[연령대]], 1, 0),IF(COUNT(표장르정리[[#This Row],[Board]]),1,0)),1,0)</f>
        <v>0</v>
      </c>
      <c r="N60" s="3">
        <f>IF(AND(IF('차트 정리 표'!$M$2 = 표메인[[#This Row],[연령대]], 1, 0),IF(COUNT(표장르정리[[#This Row],[Arcade]]),1,0)),1,0)</f>
        <v>0</v>
      </c>
      <c r="O60" s="3">
        <f>IF(AND(IF('차트 정리 표'!$M$2 = 표메인[[#This Row],[연령대]], 1, 0),IF(COUNT(표장르정리[[#This Row],[Simulation]]),1,0)),1,0)</f>
        <v>0</v>
      </c>
      <c r="P60" s="34">
        <f>IF(AND(IF('차트 정리 표'!$M$19 = 표메인[[#This Row],[연령대]], 1, 0),IF('차트 정리 표'!$J$20=표메인[[#This Row],[타격감
시각적 효과]],1,0)),1,0)</f>
        <v>0</v>
      </c>
      <c r="Q60" s="34">
        <f>IF(AND(IF('차트 정리 표'!$M$19 = 표메인[[#This Row],[연령대]], 1, 0),IF('차트 정리 표'!$J$21=표메인[[#This Row],[타격감
시각적 효과]],1,0)),1,0)</f>
        <v>1</v>
      </c>
      <c r="R60" s="34">
        <f>IF(AND(IF('차트 정리 표'!$M$19 = 표메인[[#This Row],[연령대]], 1, 0),IF('차트 정리 표'!$J$22=표메인[[#This Row],[타격감
시각적 효과]],1,0)),1,0)</f>
        <v>0</v>
      </c>
      <c r="S60" s="34">
        <f>IF(AND(IF('차트 정리 표'!$M$19 = 표메인[[#This Row],[연령대]], 1, 0),IF('차트 정리 표'!$J$23=표메인[[#This Row],[타격감
시각적 효과]],1,0)),1,0)</f>
        <v>0</v>
      </c>
      <c r="T60" s="34">
        <f>IF(AND(IF('차트 정리 표'!$M$25 = 표메인[[#This Row],[연령대]], 1, 0),IF('차트 정리 표'!$J$26=표메인[게임몰입도
청각적 효과],1,0)),1,0)</f>
        <v>1</v>
      </c>
      <c r="U60" s="34">
        <f>IF(AND(IF('차트 정리 표'!$M$25 = 표메인[[#This Row],[연령대]], 1, 0),IF('차트 정리 표'!$J$27=표메인[게임몰입도
청각적 효과],1,0)),1,0)</f>
        <v>0</v>
      </c>
      <c r="V60" s="34">
        <f>IF(AND(IF('차트 정리 표'!$M$25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표'!$M$2 = 표메인[[#This Row],[연령대]], 1, 0),IF(COUNT(표장르정리[[#This Row],[RPG]]),1,0)), 1, 0)</f>
        <v>1</v>
      </c>
      <c r="B61" s="3">
        <f>IF(AND(IF('차트 정리 표'!$M$2 = 표메인[[#This Row],[연령대]], 1, 0),IF(COUNT(표장르정리[[#This Row],[AOS]]),1,0)),1,0)</f>
        <v>1</v>
      </c>
      <c r="C61" s="3">
        <f>IF(AND(IF('차트 정리 표'!$M$2 = 표메인[[#This Row],[연령대]], 1, 0),IF(COUNT(표장르정리[[#This Row],[FPS]]),1,0)),1,0)</f>
        <v>0</v>
      </c>
      <c r="D61" s="3">
        <f>IF(AND(IF('차트 정리 표'!$M$2 = 표메인[[#This Row],[연령대]], 1, 0),IF(COUNT(표장르정리[[#This Row],[CCG]]),1,0)),1,0)</f>
        <v>0</v>
      </c>
      <c r="E61" s="3">
        <f>IF(AND(IF('차트 정리 표'!$M$2 = 표메인[[#This Row],[연령대]], 1, 0),IF(COUNT(표장르정리[[#This Row],[Roguelike]]),1,0)),1,0)</f>
        <v>0</v>
      </c>
      <c r="F61" s="3">
        <f>IF(AND(IF('차트 정리 표'!$M$2 = 표메인[[#This Row],[연령대]], 1, 0),IF(COUNT(표장르정리[[#This Row],[Soulslike]]),1,0)),1,0)</f>
        <v>0</v>
      </c>
      <c r="G61" s="3">
        <f>IF(AND(IF('차트 정리 표'!$M$2 = 표메인[[#This Row],[연령대]], 1, 0),IF(COUNT(표장르정리[[#This Row],[Rhythm]]),1,0)),1,0)</f>
        <v>0</v>
      </c>
      <c r="H61" s="3">
        <f>IF(AND(IF('차트 정리 표'!$M$2 = 표메인[[#This Row],[연령대]], 1, 0),IF(COUNT(표장르정리[[#This Row],[Racing]]),1,0)),1,0)</f>
        <v>0</v>
      </c>
      <c r="I61" s="3">
        <f>IF(AND(IF('차트 정리 표'!$M$2 = 표메인[[#This Row],[연령대]], 1, 0),IF(COUNT(표장르정리[[#This Row],[Sport]]),1,0)),1,0)</f>
        <v>0</v>
      </c>
      <c r="J61" s="3">
        <f>IF(AND(IF('차트 정리 표'!$M$2 = 표메인[[#This Row],[연령대]], 1, 0),IF(COUNT(표장르정리[[#This Row],[Stealth]]),1,0)),1,0)</f>
        <v>0</v>
      </c>
      <c r="K61" s="3">
        <f>IF(AND(IF('차트 정리 표'!$M$2 = 표메인[[#This Row],[연령대]], 1, 0),IF(COUNT(표장르정리[[#This Row],[Strategy]]),1,0)),1,0)</f>
        <v>0</v>
      </c>
      <c r="L61" s="3">
        <f>IF(AND(IF('차트 정리 표'!$M$2 = 표메인[[#This Row],[연령대]], 1, 0),IF(COUNT(표장르정리[[#This Row],[Puzzle]]),1,0)),1,0)</f>
        <v>0</v>
      </c>
      <c r="M61" s="3">
        <f>IF(AND(IF('차트 정리 표'!$M$2 = 표메인[[#This Row],[연령대]], 1, 0),IF(COUNT(표장르정리[[#This Row],[Board]]),1,0)),1,0)</f>
        <v>0</v>
      </c>
      <c r="N61" s="3">
        <f>IF(AND(IF('차트 정리 표'!$M$2 = 표메인[[#This Row],[연령대]], 1, 0),IF(COUNT(표장르정리[[#This Row],[Arcade]]),1,0)),1,0)</f>
        <v>0</v>
      </c>
      <c r="O61" s="3">
        <f>IF(AND(IF('차트 정리 표'!$M$2 = 표메인[[#This Row],[연령대]], 1, 0),IF(COUNT(표장르정리[[#This Row],[Simulation]]),1,0)),1,0)</f>
        <v>0</v>
      </c>
      <c r="P61" s="34">
        <f>IF(AND(IF('차트 정리 표'!$M$19 = 표메인[[#This Row],[연령대]], 1, 0),IF('차트 정리 표'!$J$20=표메인[[#This Row],[타격감
시각적 효과]],1,0)),1,0)</f>
        <v>0</v>
      </c>
      <c r="Q61" s="34">
        <f>IF(AND(IF('차트 정리 표'!$M$19 = 표메인[[#This Row],[연령대]], 1, 0),IF('차트 정리 표'!$J$21=표메인[[#This Row],[타격감
시각적 효과]],1,0)),1,0)</f>
        <v>1</v>
      </c>
      <c r="R61" s="34">
        <f>IF(AND(IF('차트 정리 표'!$M$19 = 표메인[[#This Row],[연령대]], 1, 0),IF('차트 정리 표'!$J$22=표메인[[#This Row],[타격감
시각적 효과]],1,0)),1,0)</f>
        <v>0</v>
      </c>
      <c r="S61" s="34">
        <f>IF(AND(IF('차트 정리 표'!$M$19 = 표메인[[#This Row],[연령대]], 1, 0),IF('차트 정리 표'!$J$23=표메인[[#This Row],[타격감
시각적 효과]],1,0)),1,0)</f>
        <v>0</v>
      </c>
      <c r="T61" s="34">
        <f>IF(AND(IF('차트 정리 표'!$M$25 = 표메인[[#This Row],[연령대]], 1, 0),IF('차트 정리 표'!$J$26=표메인[게임몰입도
청각적 효과],1,0)),1,0)</f>
        <v>1</v>
      </c>
      <c r="U61" s="34">
        <f>IF(AND(IF('차트 정리 표'!$M$25 = 표메인[[#This Row],[연령대]], 1, 0),IF('차트 정리 표'!$J$27=표메인[게임몰입도
청각적 효과],1,0)),1,0)</f>
        <v>0</v>
      </c>
      <c r="V61" s="34">
        <f>IF(AND(IF('차트 정리 표'!$M$25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표'!$M$2 = 표메인[[#This Row],[연령대]], 1, 0),IF(COUNT(표장르정리[[#This Row],[RPG]]),1,0)), 1, 0)</f>
        <v>1</v>
      </c>
      <c r="B62" s="3">
        <f>IF(AND(IF('차트 정리 표'!$M$2 = 표메인[[#This Row],[연령대]], 1, 0),IF(COUNT(표장르정리[[#This Row],[AOS]]),1,0)),1,0)</f>
        <v>1</v>
      </c>
      <c r="C62" s="3">
        <f>IF(AND(IF('차트 정리 표'!$M$2 = 표메인[[#This Row],[연령대]], 1, 0),IF(COUNT(표장르정리[[#This Row],[FPS]]),1,0)),1,0)</f>
        <v>0</v>
      </c>
      <c r="D62" s="3">
        <f>IF(AND(IF('차트 정리 표'!$M$2 = 표메인[[#This Row],[연령대]], 1, 0),IF(COUNT(표장르정리[[#This Row],[CCG]]),1,0)),1,0)</f>
        <v>0</v>
      </c>
      <c r="E62" s="3">
        <f>IF(AND(IF('차트 정리 표'!$M$2 = 표메인[[#This Row],[연령대]], 1, 0),IF(COUNT(표장르정리[[#This Row],[Roguelike]]),1,0)),1,0)</f>
        <v>0</v>
      </c>
      <c r="F62" s="3">
        <f>IF(AND(IF('차트 정리 표'!$M$2 = 표메인[[#This Row],[연령대]], 1, 0),IF(COUNT(표장르정리[[#This Row],[Soulslike]]),1,0)),1,0)</f>
        <v>0</v>
      </c>
      <c r="G62" s="3">
        <f>IF(AND(IF('차트 정리 표'!$M$2 = 표메인[[#This Row],[연령대]], 1, 0),IF(COUNT(표장르정리[[#This Row],[Rhythm]]),1,0)),1,0)</f>
        <v>0</v>
      </c>
      <c r="H62" s="3">
        <f>IF(AND(IF('차트 정리 표'!$M$2 = 표메인[[#This Row],[연령대]], 1, 0),IF(COUNT(표장르정리[[#This Row],[Racing]]),1,0)),1,0)</f>
        <v>0</v>
      </c>
      <c r="I62" s="3">
        <f>IF(AND(IF('차트 정리 표'!$M$2 = 표메인[[#This Row],[연령대]], 1, 0),IF(COUNT(표장르정리[[#This Row],[Sport]]),1,0)),1,0)</f>
        <v>0</v>
      </c>
      <c r="J62" s="3">
        <f>IF(AND(IF('차트 정리 표'!$M$2 = 표메인[[#This Row],[연령대]], 1, 0),IF(COUNT(표장르정리[[#This Row],[Stealth]]),1,0)),1,0)</f>
        <v>0</v>
      </c>
      <c r="K62" s="3">
        <f>IF(AND(IF('차트 정리 표'!$M$2 = 표메인[[#This Row],[연령대]], 1, 0),IF(COUNT(표장르정리[[#This Row],[Strategy]]),1,0)),1,0)</f>
        <v>0</v>
      </c>
      <c r="L62" s="3">
        <f>IF(AND(IF('차트 정리 표'!$M$2 = 표메인[[#This Row],[연령대]], 1, 0),IF(COUNT(표장르정리[[#This Row],[Puzzle]]),1,0)),1,0)</f>
        <v>0</v>
      </c>
      <c r="M62" s="3">
        <f>IF(AND(IF('차트 정리 표'!$M$2 = 표메인[[#This Row],[연령대]], 1, 0),IF(COUNT(표장르정리[[#This Row],[Board]]),1,0)),1,0)</f>
        <v>0</v>
      </c>
      <c r="N62" s="3">
        <f>IF(AND(IF('차트 정리 표'!$M$2 = 표메인[[#This Row],[연령대]], 1, 0),IF(COUNT(표장르정리[[#This Row],[Arcade]]),1,0)),1,0)</f>
        <v>0</v>
      </c>
      <c r="O62" s="3">
        <f>IF(AND(IF('차트 정리 표'!$M$2 = 표메인[[#This Row],[연령대]], 1, 0),IF(COUNT(표장르정리[[#This Row],[Simulation]]),1,0)),1,0)</f>
        <v>0</v>
      </c>
      <c r="P62" s="34">
        <f>IF(AND(IF('차트 정리 표'!$M$19 = 표메인[[#This Row],[연령대]], 1, 0),IF('차트 정리 표'!$J$20=표메인[[#This Row],[타격감
시각적 효과]],1,0)),1,0)</f>
        <v>0</v>
      </c>
      <c r="Q62" s="34">
        <f>IF(AND(IF('차트 정리 표'!$M$19 = 표메인[[#This Row],[연령대]], 1, 0),IF('차트 정리 표'!$J$21=표메인[[#This Row],[타격감
시각적 효과]],1,0)),1,0)</f>
        <v>0</v>
      </c>
      <c r="R62" s="34">
        <f>IF(AND(IF('차트 정리 표'!$M$19 = 표메인[[#This Row],[연령대]], 1, 0),IF('차트 정리 표'!$J$22=표메인[[#This Row],[타격감
시각적 효과]],1,0)),1,0)</f>
        <v>0</v>
      </c>
      <c r="S62" s="34">
        <f>IF(AND(IF('차트 정리 표'!$M$19 = 표메인[[#This Row],[연령대]], 1, 0),IF('차트 정리 표'!$J$23=표메인[[#This Row],[타격감
시각적 효과]],1,0)),1,0)</f>
        <v>1</v>
      </c>
      <c r="T62" s="34">
        <f>IF(AND(IF('차트 정리 표'!$M$25 = 표메인[[#This Row],[연령대]], 1, 0),IF('차트 정리 표'!$J$26=표메인[게임몰입도
청각적 효과],1,0)),1,0)</f>
        <v>0</v>
      </c>
      <c r="U62" s="34">
        <f>IF(AND(IF('차트 정리 표'!$M$25 = 표메인[[#This Row],[연령대]], 1, 0),IF('차트 정리 표'!$J$27=표메인[게임몰입도
청각적 효과],1,0)),1,0)</f>
        <v>0</v>
      </c>
      <c r="V62" s="34">
        <f>IF(AND(IF('차트 정리 표'!$M$25 = 표메인[[#This Row],[연령대]], 1, 0),IF('차트 정리 표'!$J$28=표메인[게임몰입도
청각적 효과],1,0)),1,0)</f>
        <v>1</v>
      </c>
    </row>
    <row r="63" spans="1:22" x14ac:dyDescent="0.3">
      <c r="A63" s="3">
        <f>IF(AND(IF('차트 정리 표'!$M$2 = 표메인[[#This Row],[연령대]], 1, 0),IF(COUNT(표장르정리[[#This Row],[RPG]]),1,0)), 1, 0)</f>
        <v>1</v>
      </c>
      <c r="B63" s="3">
        <f>IF(AND(IF('차트 정리 표'!$M$2 = 표메인[[#This Row],[연령대]], 1, 0),IF(COUNT(표장르정리[[#This Row],[AOS]]),1,0)),1,0)</f>
        <v>1</v>
      </c>
      <c r="C63" s="3">
        <f>IF(AND(IF('차트 정리 표'!$M$2 = 표메인[[#This Row],[연령대]], 1, 0),IF(COUNT(표장르정리[[#This Row],[FPS]]),1,0)),1,0)</f>
        <v>0</v>
      </c>
      <c r="D63" s="3">
        <f>IF(AND(IF('차트 정리 표'!$M$2 = 표메인[[#This Row],[연령대]], 1, 0),IF(COUNT(표장르정리[[#This Row],[CCG]]),1,0)),1,0)</f>
        <v>0</v>
      </c>
      <c r="E63" s="3">
        <f>IF(AND(IF('차트 정리 표'!$M$2 = 표메인[[#This Row],[연령대]], 1, 0),IF(COUNT(표장르정리[[#This Row],[Roguelike]]),1,0)),1,0)</f>
        <v>1</v>
      </c>
      <c r="F63" s="3">
        <f>IF(AND(IF('차트 정리 표'!$M$2 = 표메인[[#This Row],[연령대]], 1, 0),IF(COUNT(표장르정리[[#This Row],[Soulslike]]),1,0)),1,0)</f>
        <v>1</v>
      </c>
      <c r="G63" s="3">
        <f>IF(AND(IF('차트 정리 표'!$M$2 = 표메인[[#This Row],[연령대]], 1, 0),IF(COUNT(표장르정리[[#This Row],[Rhythm]]),1,0)),1,0)</f>
        <v>0</v>
      </c>
      <c r="H63" s="3">
        <f>IF(AND(IF('차트 정리 표'!$M$2 = 표메인[[#This Row],[연령대]], 1, 0),IF(COUNT(표장르정리[[#This Row],[Racing]]),1,0)),1,0)</f>
        <v>0</v>
      </c>
      <c r="I63" s="3">
        <f>IF(AND(IF('차트 정리 표'!$M$2 = 표메인[[#This Row],[연령대]], 1, 0),IF(COUNT(표장르정리[[#This Row],[Sport]]),1,0)),1,0)</f>
        <v>0</v>
      </c>
      <c r="J63" s="3">
        <f>IF(AND(IF('차트 정리 표'!$M$2 = 표메인[[#This Row],[연령대]], 1, 0),IF(COUNT(표장르정리[[#This Row],[Stealth]]),1,0)),1,0)</f>
        <v>0</v>
      </c>
      <c r="K63" s="3">
        <f>IF(AND(IF('차트 정리 표'!$M$2 = 표메인[[#This Row],[연령대]], 1, 0),IF(COUNT(표장르정리[[#This Row],[Strategy]]),1,0)),1,0)</f>
        <v>0</v>
      </c>
      <c r="L63" s="3">
        <f>IF(AND(IF('차트 정리 표'!$M$2 = 표메인[[#This Row],[연령대]], 1, 0),IF(COUNT(표장르정리[[#This Row],[Puzzle]]),1,0)),1,0)</f>
        <v>0</v>
      </c>
      <c r="M63" s="3">
        <f>IF(AND(IF('차트 정리 표'!$M$2 = 표메인[[#This Row],[연령대]], 1, 0),IF(COUNT(표장르정리[[#This Row],[Board]]),1,0)),1,0)</f>
        <v>0</v>
      </c>
      <c r="N63" s="3">
        <f>IF(AND(IF('차트 정리 표'!$M$2 = 표메인[[#This Row],[연령대]], 1, 0),IF(COUNT(표장르정리[[#This Row],[Arcade]]),1,0)),1,0)</f>
        <v>0</v>
      </c>
      <c r="O63" s="3">
        <f>IF(AND(IF('차트 정리 표'!$M$2 = 표메인[[#This Row],[연령대]], 1, 0),IF(COUNT(표장르정리[[#This Row],[Simulation]]),1,0)),1,0)</f>
        <v>0</v>
      </c>
      <c r="P63" s="34">
        <f>IF(AND(IF('차트 정리 표'!$M$19 = 표메인[[#This Row],[연령대]], 1, 0),IF('차트 정리 표'!$J$20=표메인[[#This Row],[타격감
시각적 효과]],1,0)),1,0)</f>
        <v>0</v>
      </c>
      <c r="Q63" s="34">
        <f>IF(AND(IF('차트 정리 표'!$M$19 = 표메인[[#This Row],[연령대]], 1, 0),IF('차트 정리 표'!$J$21=표메인[[#This Row],[타격감
시각적 효과]],1,0)),1,0)</f>
        <v>1</v>
      </c>
      <c r="R63" s="34">
        <f>IF(AND(IF('차트 정리 표'!$M$19 = 표메인[[#This Row],[연령대]], 1, 0),IF('차트 정리 표'!$J$22=표메인[[#This Row],[타격감
시각적 효과]],1,0)),1,0)</f>
        <v>0</v>
      </c>
      <c r="S63" s="34">
        <f>IF(AND(IF('차트 정리 표'!$M$19 = 표메인[[#This Row],[연령대]], 1, 0),IF('차트 정리 표'!$J$23=표메인[[#This Row],[타격감
시각적 효과]],1,0)),1,0)</f>
        <v>0</v>
      </c>
      <c r="T63" s="34">
        <f>IF(AND(IF('차트 정리 표'!$M$25 = 표메인[[#This Row],[연령대]], 1, 0),IF('차트 정리 표'!$J$26=표메인[게임몰입도
청각적 효과],1,0)),1,0)</f>
        <v>1</v>
      </c>
      <c r="U63" s="34">
        <f>IF(AND(IF('차트 정리 표'!$M$25 = 표메인[[#This Row],[연령대]], 1, 0),IF('차트 정리 표'!$J$27=표메인[게임몰입도
청각적 효과],1,0)),1,0)</f>
        <v>0</v>
      </c>
      <c r="V63" s="34">
        <f>IF(AND(IF('차트 정리 표'!$M$25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표'!$M$2 = 표메인[[#This Row],[연령대]], 1, 0),IF(COUNT(표장르정리[[#This Row],[RPG]]),1,0)), 1, 0)</f>
        <v>1</v>
      </c>
      <c r="B64" s="3">
        <f>IF(AND(IF('차트 정리 표'!$M$2 = 표메인[[#This Row],[연령대]], 1, 0),IF(COUNT(표장르정리[[#This Row],[AOS]]),1,0)),1,0)</f>
        <v>1</v>
      </c>
      <c r="C64" s="3">
        <f>IF(AND(IF('차트 정리 표'!$M$2 = 표메인[[#This Row],[연령대]], 1, 0),IF(COUNT(표장르정리[[#This Row],[FPS]]),1,0)),1,0)</f>
        <v>0</v>
      </c>
      <c r="D64" s="3">
        <f>IF(AND(IF('차트 정리 표'!$M$2 = 표메인[[#This Row],[연령대]], 1, 0),IF(COUNT(표장르정리[[#This Row],[CCG]]),1,0)),1,0)</f>
        <v>0</v>
      </c>
      <c r="E64" s="3">
        <f>IF(AND(IF('차트 정리 표'!$M$2 = 표메인[[#This Row],[연령대]], 1, 0),IF(COUNT(표장르정리[[#This Row],[Roguelike]]),1,0)),1,0)</f>
        <v>0</v>
      </c>
      <c r="F64" s="3">
        <f>IF(AND(IF('차트 정리 표'!$M$2 = 표메인[[#This Row],[연령대]], 1, 0),IF(COUNT(표장르정리[[#This Row],[Soulslike]]),1,0)),1,0)</f>
        <v>1</v>
      </c>
      <c r="G64" s="3">
        <f>IF(AND(IF('차트 정리 표'!$M$2 = 표메인[[#This Row],[연령대]], 1, 0),IF(COUNT(표장르정리[[#This Row],[Rhythm]]),1,0)),1,0)</f>
        <v>0</v>
      </c>
      <c r="H64" s="3">
        <f>IF(AND(IF('차트 정리 표'!$M$2 = 표메인[[#This Row],[연령대]], 1, 0),IF(COUNT(표장르정리[[#This Row],[Racing]]),1,0)),1,0)</f>
        <v>0</v>
      </c>
      <c r="I64" s="3">
        <f>IF(AND(IF('차트 정리 표'!$M$2 = 표메인[[#This Row],[연령대]], 1, 0),IF(COUNT(표장르정리[[#This Row],[Sport]]),1,0)),1,0)</f>
        <v>0</v>
      </c>
      <c r="J64" s="3">
        <f>IF(AND(IF('차트 정리 표'!$M$2 = 표메인[[#This Row],[연령대]], 1, 0),IF(COUNT(표장르정리[[#This Row],[Stealth]]),1,0)),1,0)</f>
        <v>0</v>
      </c>
      <c r="K64" s="3">
        <f>IF(AND(IF('차트 정리 표'!$M$2 = 표메인[[#This Row],[연령대]], 1, 0),IF(COUNT(표장르정리[[#This Row],[Strategy]]),1,0)),1,0)</f>
        <v>0</v>
      </c>
      <c r="L64" s="3">
        <f>IF(AND(IF('차트 정리 표'!$M$2 = 표메인[[#This Row],[연령대]], 1, 0),IF(COUNT(표장르정리[[#This Row],[Puzzle]]),1,0)),1,0)</f>
        <v>0</v>
      </c>
      <c r="M64" s="3">
        <f>IF(AND(IF('차트 정리 표'!$M$2 = 표메인[[#This Row],[연령대]], 1, 0),IF(COUNT(표장르정리[[#This Row],[Board]]),1,0)),1,0)</f>
        <v>0</v>
      </c>
      <c r="N64" s="3">
        <f>IF(AND(IF('차트 정리 표'!$M$2 = 표메인[[#This Row],[연령대]], 1, 0),IF(COUNT(표장르정리[[#This Row],[Arcade]]),1,0)),1,0)</f>
        <v>0</v>
      </c>
      <c r="O64" s="3">
        <f>IF(AND(IF('차트 정리 표'!$M$2 = 표메인[[#This Row],[연령대]], 1, 0),IF(COUNT(표장르정리[[#This Row],[Simulation]]),1,0)),1,0)</f>
        <v>0</v>
      </c>
      <c r="P64" s="34">
        <f>IF(AND(IF('차트 정리 표'!$M$19 = 표메인[[#This Row],[연령대]], 1, 0),IF('차트 정리 표'!$J$20=표메인[[#This Row],[타격감
시각적 효과]],1,0)),1,0)</f>
        <v>1</v>
      </c>
      <c r="Q64" s="34">
        <f>IF(AND(IF('차트 정리 표'!$M$19 = 표메인[[#This Row],[연령대]], 1, 0),IF('차트 정리 표'!$J$21=표메인[[#This Row],[타격감
시각적 효과]],1,0)),1,0)</f>
        <v>0</v>
      </c>
      <c r="R64" s="34">
        <f>IF(AND(IF('차트 정리 표'!$M$19 = 표메인[[#This Row],[연령대]], 1, 0),IF('차트 정리 표'!$J$22=표메인[[#This Row],[타격감
시각적 효과]],1,0)),1,0)</f>
        <v>0</v>
      </c>
      <c r="S64" s="34">
        <f>IF(AND(IF('차트 정리 표'!$M$19 = 표메인[[#This Row],[연령대]], 1, 0),IF('차트 정리 표'!$J$23=표메인[[#This Row],[타격감
시각적 효과]],1,0)),1,0)</f>
        <v>0</v>
      </c>
      <c r="T64" s="34">
        <f>IF(AND(IF('차트 정리 표'!$M$25 = 표메인[[#This Row],[연령대]], 1, 0),IF('차트 정리 표'!$J$26=표메인[게임몰입도
청각적 효과],1,0)),1,0)</f>
        <v>1</v>
      </c>
      <c r="U64" s="34">
        <f>IF(AND(IF('차트 정리 표'!$M$25 = 표메인[[#This Row],[연령대]], 1, 0),IF('차트 정리 표'!$J$27=표메인[게임몰입도
청각적 효과],1,0)),1,0)</f>
        <v>0</v>
      </c>
      <c r="V64" s="34">
        <f>IF(AND(IF('차트 정리 표'!$M$25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표'!$M$2 = 표메인[[#This Row],[연령대]], 1, 0),IF(COUNT(표장르정리[[#This Row],[RPG]]),1,0)), 1, 0)</f>
        <v>1</v>
      </c>
      <c r="B65" s="3">
        <f>IF(AND(IF('차트 정리 표'!$M$2 = 표메인[[#This Row],[연령대]], 1, 0),IF(COUNT(표장르정리[[#This Row],[AOS]]),1,0)),1,0)</f>
        <v>0</v>
      </c>
      <c r="C65" s="3">
        <f>IF(AND(IF('차트 정리 표'!$M$2 = 표메인[[#This Row],[연령대]], 1, 0),IF(COUNT(표장르정리[[#This Row],[FPS]]),1,0)),1,0)</f>
        <v>0</v>
      </c>
      <c r="D65" s="3">
        <f>IF(AND(IF('차트 정리 표'!$M$2 = 표메인[[#This Row],[연령대]], 1, 0),IF(COUNT(표장르정리[[#This Row],[CCG]]),1,0)),1,0)</f>
        <v>1</v>
      </c>
      <c r="E65" s="3">
        <f>IF(AND(IF('차트 정리 표'!$M$2 = 표메인[[#This Row],[연령대]], 1, 0),IF(COUNT(표장르정리[[#This Row],[Roguelike]]),1,0)),1,0)</f>
        <v>0</v>
      </c>
      <c r="F65" s="3">
        <f>IF(AND(IF('차트 정리 표'!$M$2 = 표메인[[#This Row],[연령대]], 1, 0),IF(COUNT(표장르정리[[#This Row],[Soulslike]]),1,0)),1,0)</f>
        <v>0</v>
      </c>
      <c r="G65" s="3">
        <f>IF(AND(IF('차트 정리 표'!$M$2 = 표메인[[#This Row],[연령대]], 1, 0),IF(COUNT(표장르정리[[#This Row],[Rhythm]]),1,0)),1,0)</f>
        <v>0</v>
      </c>
      <c r="H65" s="3">
        <f>IF(AND(IF('차트 정리 표'!$M$2 = 표메인[[#This Row],[연령대]], 1, 0),IF(COUNT(표장르정리[[#This Row],[Racing]]),1,0)),1,0)</f>
        <v>0</v>
      </c>
      <c r="I65" s="3">
        <f>IF(AND(IF('차트 정리 표'!$M$2 = 표메인[[#This Row],[연령대]], 1, 0),IF(COUNT(표장르정리[[#This Row],[Sport]]),1,0)),1,0)</f>
        <v>0</v>
      </c>
      <c r="J65" s="3">
        <f>IF(AND(IF('차트 정리 표'!$M$2 = 표메인[[#This Row],[연령대]], 1, 0),IF(COUNT(표장르정리[[#This Row],[Stealth]]),1,0)),1,0)</f>
        <v>0</v>
      </c>
      <c r="K65" s="3">
        <f>IF(AND(IF('차트 정리 표'!$M$2 = 표메인[[#This Row],[연령대]], 1, 0),IF(COUNT(표장르정리[[#This Row],[Strategy]]),1,0)),1,0)</f>
        <v>0</v>
      </c>
      <c r="L65" s="3">
        <f>IF(AND(IF('차트 정리 표'!$M$2 = 표메인[[#This Row],[연령대]], 1, 0),IF(COUNT(표장르정리[[#This Row],[Puzzle]]),1,0)),1,0)</f>
        <v>0</v>
      </c>
      <c r="M65" s="3">
        <f>IF(AND(IF('차트 정리 표'!$M$2 = 표메인[[#This Row],[연령대]], 1, 0),IF(COUNT(표장르정리[[#This Row],[Board]]),1,0)),1,0)</f>
        <v>0</v>
      </c>
      <c r="N65" s="3">
        <f>IF(AND(IF('차트 정리 표'!$M$2 = 표메인[[#This Row],[연령대]], 1, 0),IF(COUNT(표장르정리[[#This Row],[Arcade]]),1,0)),1,0)</f>
        <v>0</v>
      </c>
      <c r="O65" s="3">
        <f>IF(AND(IF('차트 정리 표'!$M$2 = 표메인[[#This Row],[연령대]], 1, 0),IF(COUNT(표장르정리[[#This Row],[Simulation]]),1,0)),1,0)</f>
        <v>0</v>
      </c>
      <c r="P65" s="34">
        <f>IF(AND(IF('차트 정리 표'!$M$19 = 표메인[[#This Row],[연령대]], 1, 0),IF('차트 정리 표'!$J$20=표메인[[#This Row],[타격감
시각적 효과]],1,0)),1,0)</f>
        <v>0</v>
      </c>
      <c r="Q65" s="34">
        <f>IF(AND(IF('차트 정리 표'!$M$19 = 표메인[[#This Row],[연령대]], 1, 0),IF('차트 정리 표'!$J$21=표메인[[#This Row],[타격감
시각적 효과]],1,0)),1,0)</f>
        <v>0</v>
      </c>
      <c r="R65" s="34">
        <f>IF(AND(IF('차트 정리 표'!$M$19 = 표메인[[#This Row],[연령대]], 1, 0),IF('차트 정리 표'!$J$22=표메인[[#This Row],[타격감
시각적 효과]],1,0)),1,0)</f>
        <v>1</v>
      </c>
      <c r="S65" s="34">
        <f>IF(AND(IF('차트 정리 표'!$M$19 = 표메인[[#This Row],[연령대]], 1, 0),IF('차트 정리 표'!$J$23=표메인[[#This Row],[타격감
시각적 효과]],1,0)),1,0)</f>
        <v>0</v>
      </c>
      <c r="T65" s="34">
        <f>IF(AND(IF('차트 정리 표'!$M$25 = 표메인[[#This Row],[연령대]], 1, 0),IF('차트 정리 표'!$J$26=표메인[게임몰입도
청각적 효과],1,0)),1,0)</f>
        <v>1</v>
      </c>
      <c r="U65" s="34">
        <f>IF(AND(IF('차트 정리 표'!$M$25 = 표메인[[#This Row],[연령대]], 1, 0),IF('차트 정리 표'!$J$27=표메인[게임몰입도
청각적 효과],1,0)),1,0)</f>
        <v>0</v>
      </c>
      <c r="V65" s="34">
        <f>IF(AND(IF('차트 정리 표'!$M$25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표'!$M$2 = 표메인[[#This Row],[연령대]], 1, 0),IF(COUNT(표장르정리[[#This Row],[RPG]]),1,0)), 1, 0)</f>
        <v>1</v>
      </c>
      <c r="B66" s="3">
        <f>IF(AND(IF('차트 정리 표'!$M$2 = 표메인[[#This Row],[연령대]], 1, 0),IF(COUNT(표장르정리[[#This Row],[AOS]]),1,0)),1,0)</f>
        <v>0</v>
      </c>
      <c r="C66" s="3">
        <f>IF(AND(IF('차트 정리 표'!$M$2 = 표메인[[#This Row],[연령대]], 1, 0),IF(COUNT(표장르정리[[#This Row],[FPS]]),1,0)),1,0)</f>
        <v>0</v>
      </c>
      <c r="D66" s="3">
        <f>IF(AND(IF('차트 정리 표'!$M$2 = 표메인[[#This Row],[연령대]], 1, 0),IF(COUNT(표장르정리[[#This Row],[CCG]]),1,0)),1,0)</f>
        <v>1</v>
      </c>
      <c r="E66" s="3">
        <f>IF(AND(IF('차트 정리 표'!$M$2 = 표메인[[#This Row],[연령대]], 1, 0),IF(COUNT(표장르정리[[#This Row],[Roguelike]]),1,0)),1,0)</f>
        <v>1</v>
      </c>
      <c r="F66" s="3">
        <f>IF(AND(IF('차트 정리 표'!$M$2 = 표메인[[#This Row],[연령대]], 1, 0),IF(COUNT(표장르정리[[#This Row],[Soulslike]]),1,0)),1,0)</f>
        <v>0</v>
      </c>
      <c r="G66" s="3">
        <f>IF(AND(IF('차트 정리 표'!$M$2 = 표메인[[#This Row],[연령대]], 1, 0),IF(COUNT(표장르정리[[#This Row],[Rhythm]]),1,0)),1,0)</f>
        <v>0</v>
      </c>
      <c r="H66" s="3">
        <f>IF(AND(IF('차트 정리 표'!$M$2 = 표메인[[#This Row],[연령대]], 1, 0),IF(COUNT(표장르정리[[#This Row],[Racing]]),1,0)),1,0)</f>
        <v>0</v>
      </c>
      <c r="I66" s="3">
        <f>IF(AND(IF('차트 정리 표'!$M$2 = 표메인[[#This Row],[연령대]], 1, 0),IF(COUNT(표장르정리[[#This Row],[Sport]]),1,0)),1,0)</f>
        <v>0</v>
      </c>
      <c r="J66" s="3">
        <f>IF(AND(IF('차트 정리 표'!$M$2 = 표메인[[#This Row],[연령대]], 1, 0),IF(COUNT(표장르정리[[#This Row],[Stealth]]),1,0)),1,0)</f>
        <v>0</v>
      </c>
      <c r="K66" s="3">
        <f>IF(AND(IF('차트 정리 표'!$M$2 = 표메인[[#This Row],[연령대]], 1, 0),IF(COUNT(표장르정리[[#This Row],[Strategy]]),1,0)),1,0)</f>
        <v>0</v>
      </c>
      <c r="L66" s="3">
        <f>IF(AND(IF('차트 정리 표'!$M$2 = 표메인[[#This Row],[연령대]], 1, 0),IF(COUNT(표장르정리[[#This Row],[Puzzle]]),1,0)),1,0)</f>
        <v>0</v>
      </c>
      <c r="M66" s="3">
        <f>IF(AND(IF('차트 정리 표'!$M$2 = 표메인[[#This Row],[연령대]], 1, 0),IF(COUNT(표장르정리[[#This Row],[Board]]),1,0)),1,0)</f>
        <v>0</v>
      </c>
      <c r="N66" s="3">
        <f>IF(AND(IF('차트 정리 표'!$M$2 = 표메인[[#This Row],[연령대]], 1, 0),IF(COUNT(표장르정리[[#This Row],[Arcade]]),1,0)),1,0)</f>
        <v>0</v>
      </c>
      <c r="O66" s="3">
        <f>IF(AND(IF('차트 정리 표'!$M$2 = 표메인[[#This Row],[연령대]], 1, 0),IF(COUNT(표장르정리[[#This Row],[Simulation]]),1,0)),1,0)</f>
        <v>0</v>
      </c>
      <c r="P66" s="34">
        <f>IF(AND(IF('차트 정리 표'!$M$19 = 표메인[[#This Row],[연령대]], 1, 0),IF('차트 정리 표'!$J$20=표메인[[#This Row],[타격감
시각적 효과]],1,0)),1,0)</f>
        <v>0</v>
      </c>
      <c r="Q66" s="34">
        <f>IF(AND(IF('차트 정리 표'!$M$19 = 표메인[[#This Row],[연령대]], 1, 0),IF('차트 정리 표'!$J$21=표메인[[#This Row],[타격감
시각적 효과]],1,0)),1,0)</f>
        <v>1</v>
      </c>
      <c r="R66" s="34">
        <f>IF(AND(IF('차트 정리 표'!$M$19 = 표메인[[#This Row],[연령대]], 1, 0),IF('차트 정리 표'!$J$22=표메인[[#This Row],[타격감
시각적 효과]],1,0)),1,0)</f>
        <v>0</v>
      </c>
      <c r="S66" s="34">
        <f>IF(AND(IF('차트 정리 표'!$M$19 = 표메인[[#This Row],[연령대]], 1, 0),IF('차트 정리 표'!$J$23=표메인[[#This Row],[타격감
시각적 효과]],1,0)),1,0)</f>
        <v>0</v>
      </c>
      <c r="T66" s="34">
        <f>IF(AND(IF('차트 정리 표'!$M$25 = 표메인[[#This Row],[연령대]], 1, 0),IF('차트 정리 표'!$J$26=표메인[게임몰입도
청각적 효과],1,0)),1,0)</f>
        <v>1</v>
      </c>
      <c r="U66" s="34">
        <f>IF(AND(IF('차트 정리 표'!$M$25 = 표메인[[#This Row],[연령대]], 1, 0),IF('차트 정리 표'!$J$27=표메인[게임몰입도
청각적 효과],1,0)),1,0)</f>
        <v>0</v>
      </c>
      <c r="V66" s="34">
        <f>IF(AND(IF('차트 정리 표'!$M$25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표'!$M$2 = 표메인[[#This Row],[연령대]], 1, 0),IF(COUNT(표장르정리[[#This Row],[RPG]]),1,0)), 1, 0)</f>
        <v>1</v>
      </c>
      <c r="B67" s="3">
        <f>IF(AND(IF('차트 정리 표'!$M$2 = 표메인[[#This Row],[연령대]], 1, 0),IF(COUNT(표장르정리[[#This Row],[AOS]]),1,0)),1,0)</f>
        <v>0</v>
      </c>
      <c r="C67" s="3">
        <f>IF(AND(IF('차트 정리 표'!$M$2 = 표메인[[#This Row],[연령대]], 1, 0),IF(COUNT(표장르정리[[#This Row],[FPS]]),1,0)),1,0)</f>
        <v>1</v>
      </c>
      <c r="D67" s="3">
        <f>IF(AND(IF('차트 정리 표'!$M$2 = 표메인[[#This Row],[연령대]], 1, 0),IF(COUNT(표장르정리[[#This Row],[CCG]]),1,0)),1,0)</f>
        <v>0</v>
      </c>
      <c r="E67" s="3">
        <f>IF(AND(IF('차트 정리 표'!$M$2 = 표메인[[#This Row],[연령대]], 1, 0),IF(COUNT(표장르정리[[#This Row],[Roguelike]]),1,0)),1,0)</f>
        <v>0</v>
      </c>
      <c r="F67" s="3">
        <f>IF(AND(IF('차트 정리 표'!$M$2 = 표메인[[#This Row],[연령대]], 1, 0),IF(COUNT(표장르정리[[#This Row],[Soulslike]]),1,0)),1,0)</f>
        <v>0</v>
      </c>
      <c r="G67" s="3">
        <f>IF(AND(IF('차트 정리 표'!$M$2 = 표메인[[#This Row],[연령대]], 1, 0),IF(COUNT(표장르정리[[#This Row],[Rhythm]]),1,0)),1,0)</f>
        <v>0</v>
      </c>
      <c r="H67" s="3">
        <f>IF(AND(IF('차트 정리 표'!$M$2 = 표메인[[#This Row],[연령대]], 1, 0),IF(COUNT(표장르정리[[#This Row],[Racing]]),1,0)),1,0)</f>
        <v>0</v>
      </c>
      <c r="I67" s="3">
        <f>IF(AND(IF('차트 정리 표'!$M$2 = 표메인[[#This Row],[연령대]], 1, 0),IF(COUNT(표장르정리[[#This Row],[Sport]]),1,0)),1,0)</f>
        <v>0</v>
      </c>
      <c r="J67" s="3">
        <f>IF(AND(IF('차트 정리 표'!$M$2 = 표메인[[#This Row],[연령대]], 1, 0),IF(COUNT(표장르정리[[#This Row],[Stealth]]),1,0)),1,0)</f>
        <v>0</v>
      </c>
      <c r="K67" s="3">
        <f>IF(AND(IF('차트 정리 표'!$M$2 = 표메인[[#This Row],[연령대]], 1, 0),IF(COUNT(표장르정리[[#This Row],[Strategy]]),1,0)),1,0)</f>
        <v>0</v>
      </c>
      <c r="L67" s="3">
        <f>IF(AND(IF('차트 정리 표'!$M$2 = 표메인[[#This Row],[연령대]], 1, 0),IF(COUNT(표장르정리[[#This Row],[Puzzle]]),1,0)),1,0)</f>
        <v>0</v>
      </c>
      <c r="M67" s="3">
        <f>IF(AND(IF('차트 정리 표'!$M$2 = 표메인[[#This Row],[연령대]], 1, 0),IF(COUNT(표장르정리[[#This Row],[Board]]),1,0)),1,0)</f>
        <v>0</v>
      </c>
      <c r="N67" s="3">
        <f>IF(AND(IF('차트 정리 표'!$M$2 = 표메인[[#This Row],[연령대]], 1, 0),IF(COUNT(표장르정리[[#This Row],[Arcade]]),1,0)),1,0)</f>
        <v>0</v>
      </c>
      <c r="O67" s="3">
        <f>IF(AND(IF('차트 정리 표'!$M$2 = 표메인[[#This Row],[연령대]], 1, 0),IF(COUNT(표장르정리[[#This Row],[Simulation]]),1,0)),1,0)</f>
        <v>0</v>
      </c>
      <c r="P67" s="34">
        <f>IF(AND(IF('차트 정리 표'!$M$19 = 표메인[[#This Row],[연령대]], 1, 0),IF('차트 정리 표'!$J$20=표메인[[#This Row],[타격감
시각적 효과]],1,0)),1,0)</f>
        <v>0</v>
      </c>
      <c r="Q67" s="34">
        <f>IF(AND(IF('차트 정리 표'!$M$19 = 표메인[[#This Row],[연령대]], 1, 0),IF('차트 정리 표'!$J$21=표메인[[#This Row],[타격감
시각적 효과]],1,0)),1,0)</f>
        <v>0</v>
      </c>
      <c r="R67" s="34">
        <f>IF(AND(IF('차트 정리 표'!$M$19 = 표메인[[#This Row],[연령대]], 1, 0),IF('차트 정리 표'!$J$22=표메인[[#This Row],[타격감
시각적 효과]],1,0)),1,0)</f>
        <v>1</v>
      </c>
      <c r="S67" s="34">
        <f>IF(AND(IF('차트 정리 표'!$M$19 = 표메인[[#This Row],[연령대]], 1, 0),IF('차트 정리 표'!$J$23=표메인[[#This Row],[타격감
시각적 효과]],1,0)),1,0)</f>
        <v>0</v>
      </c>
      <c r="T67" s="34">
        <f>IF(AND(IF('차트 정리 표'!$M$25 = 표메인[[#This Row],[연령대]], 1, 0),IF('차트 정리 표'!$J$26=표메인[게임몰입도
청각적 효과],1,0)),1,0)</f>
        <v>0</v>
      </c>
      <c r="U67" s="34">
        <f>IF(AND(IF('차트 정리 표'!$M$25 = 표메인[[#This Row],[연령대]], 1, 0),IF('차트 정리 표'!$J$27=표메인[게임몰입도
청각적 효과],1,0)),1,0)</f>
        <v>0</v>
      </c>
      <c r="V67" s="34">
        <f>IF(AND(IF('차트 정리 표'!$M$25 = 표메인[[#This Row],[연령대]], 1, 0),IF('차트 정리 표'!$J$28=표메인[게임몰입도
청각적 효과],1,0)),1,0)</f>
        <v>1</v>
      </c>
    </row>
    <row r="68" spans="1:22" x14ac:dyDescent="0.3">
      <c r="A68" s="3">
        <f>IF(AND(IF('차트 정리 표'!$M$2 = 표메인[[#This Row],[연령대]], 1, 0),IF(COUNT(표장르정리[[#This Row],[RPG]]),1,0)), 1, 0)</f>
        <v>1</v>
      </c>
      <c r="B68" s="3">
        <f>IF(AND(IF('차트 정리 표'!$M$2 = 표메인[[#This Row],[연령대]], 1, 0),IF(COUNT(표장르정리[[#This Row],[AOS]]),1,0)),1,0)</f>
        <v>1</v>
      </c>
      <c r="C68" s="3">
        <f>IF(AND(IF('차트 정리 표'!$M$2 = 표메인[[#This Row],[연령대]], 1, 0),IF(COUNT(표장르정리[[#This Row],[FPS]]),1,0)),1,0)</f>
        <v>1</v>
      </c>
      <c r="D68" s="3">
        <f>IF(AND(IF('차트 정리 표'!$M$2 = 표메인[[#This Row],[연령대]], 1, 0),IF(COUNT(표장르정리[[#This Row],[CCG]]),1,0)),1,0)</f>
        <v>0</v>
      </c>
      <c r="E68" s="3">
        <f>IF(AND(IF('차트 정리 표'!$M$2 = 표메인[[#This Row],[연령대]], 1, 0),IF(COUNT(표장르정리[[#This Row],[Roguelike]]),1,0)),1,0)</f>
        <v>0</v>
      </c>
      <c r="F68" s="3">
        <f>IF(AND(IF('차트 정리 표'!$M$2 = 표메인[[#This Row],[연령대]], 1, 0),IF(COUNT(표장르정리[[#This Row],[Soulslike]]),1,0)),1,0)</f>
        <v>0</v>
      </c>
      <c r="G68" s="3">
        <f>IF(AND(IF('차트 정리 표'!$M$2 = 표메인[[#This Row],[연령대]], 1, 0),IF(COUNT(표장르정리[[#This Row],[Rhythm]]),1,0)),1,0)</f>
        <v>0</v>
      </c>
      <c r="H68" s="3">
        <f>IF(AND(IF('차트 정리 표'!$M$2 = 표메인[[#This Row],[연령대]], 1, 0),IF(COUNT(표장르정리[[#This Row],[Racing]]),1,0)),1,0)</f>
        <v>0</v>
      </c>
      <c r="I68" s="3">
        <f>IF(AND(IF('차트 정리 표'!$M$2 = 표메인[[#This Row],[연령대]], 1, 0),IF(COUNT(표장르정리[[#This Row],[Sport]]),1,0)),1,0)</f>
        <v>0</v>
      </c>
      <c r="J68" s="3">
        <f>IF(AND(IF('차트 정리 표'!$M$2 = 표메인[[#This Row],[연령대]], 1, 0),IF(COUNT(표장르정리[[#This Row],[Stealth]]),1,0)),1,0)</f>
        <v>0</v>
      </c>
      <c r="K68" s="3">
        <f>IF(AND(IF('차트 정리 표'!$M$2 = 표메인[[#This Row],[연령대]], 1, 0),IF(COUNT(표장르정리[[#This Row],[Strategy]]),1,0)),1,0)</f>
        <v>0</v>
      </c>
      <c r="L68" s="3">
        <f>IF(AND(IF('차트 정리 표'!$M$2 = 표메인[[#This Row],[연령대]], 1, 0),IF(COUNT(표장르정리[[#This Row],[Puzzle]]),1,0)),1,0)</f>
        <v>0</v>
      </c>
      <c r="M68" s="3">
        <f>IF(AND(IF('차트 정리 표'!$M$2 = 표메인[[#This Row],[연령대]], 1, 0),IF(COUNT(표장르정리[[#This Row],[Board]]),1,0)),1,0)</f>
        <v>0</v>
      </c>
      <c r="N68" s="3">
        <f>IF(AND(IF('차트 정리 표'!$M$2 = 표메인[[#This Row],[연령대]], 1, 0),IF(COUNT(표장르정리[[#This Row],[Arcade]]),1,0)),1,0)</f>
        <v>0</v>
      </c>
      <c r="O68" s="3">
        <f>IF(AND(IF('차트 정리 표'!$M$2 = 표메인[[#This Row],[연령대]], 1, 0),IF(COUNT(표장르정리[[#This Row],[Simulation]]),1,0)),1,0)</f>
        <v>0</v>
      </c>
      <c r="P68" s="34">
        <f>IF(AND(IF('차트 정리 표'!$M$19 = 표메인[[#This Row],[연령대]], 1, 0),IF('차트 정리 표'!$J$20=표메인[[#This Row],[타격감
시각적 효과]],1,0)),1,0)</f>
        <v>1</v>
      </c>
      <c r="Q68" s="34">
        <f>IF(AND(IF('차트 정리 표'!$M$19 = 표메인[[#This Row],[연령대]], 1, 0),IF('차트 정리 표'!$J$21=표메인[[#This Row],[타격감
시각적 효과]],1,0)),1,0)</f>
        <v>0</v>
      </c>
      <c r="R68" s="34">
        <f>IF(AND(IF('차트 정리 표'!$M$19 = 표메인[[#This Row],[연령대]], 1, 0),IF('차트 정리 표'!$J$22=표메인[[#This Row],[타격감
시각적 효과]],1,0)),1,0)</f>
        <v>0</v>
      </c>
      <c r="S68" s="34">
        <f>IF(AND(IF('차트 정리 표'!$M$19 = 표메인[[#This Row],[연령대]], 1, 0),IF('차트 정리 표'!$J$23=표메인[[#This Row],[타격감
시각적 효과]],1,0)),1,0)</f>
        <v>0</v>
      </c>
      <c r="T68" s="34">
        <f>IF(AND(IF('차트 정리 표'!$M$25 = 표메인[[#This Row],[연령대]], 1, 0),IF('차트 정리 표'!$J$26=표메인[게임몰입도
청각적 효과],1,0)),1,0)</f>
        <v>1</v>
      </c>
      <c r="U68" s="34">
        <f>IF(AND(IF('차트 정리 표'!$M$25 = 표메인[[#This Row],[연령대]], 1, 0),IF('차트 정리 표'!$J$27=표메인[게임몰입도
청각적 효과],1,0)),1,0)</f>
        <v>0</v>
      </c>
      <c r="V68" s="34">
        <f>IF(AND(IF('차트 정리 표'!$M$25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표'!$M$2 = 표메인[[#This Row],[연령대]], 1, 0),IF(COUNT(표장르정리[[#This Row],[RPG]]),1,0)), 1, 0)</f>
        <v>1</v>
      </c>
      <c r="B69" s="3">
        <f>IF(AND(IF('차트 정리 표'!$M$2 = 표메인[[#This Row],[연령대]], 1, 0),IF(COUNT(표장르정리[[#This Row],[AOS]]),1,0)),1,0)</f>
        <v>1</v>
      </c>
      <c r="C69" s="3">
        <f>IF(AND(IF('차트 정리 표'!$M$2 = 표메인[[#This Row],[연령대]], 1, 0),IF(COUNT(표장르정리[[#This Row],[FPS]]),1,0)),1,0)</f>
        <v>1</v>
      </c>
      <c r="D69" s="3">
        <f>IF(AND(IF('차트 정리 표'!$M$2 = 표메인[[#This Row],[연령대]], 1, 0),IF(COUNT(표장르정리[[#This Row],[CCG]]),1,0)),1,0)</f>
        <v>1</v>
      </c>
      <c r="E69" s="3">
        <f>IF(AND(IF('차트 정리 표'!$M$2 = 표메인[[#This Row],[연령대]], 1, 0),IF(COUNT(표장르정리[[#This Row],[Roguelike]]),1,0)),1,0)</f>
        <v>0</v>
      </c>
      <c r="F69" s="3">
        <f>IF(AND(IF('차트 정리 표'!$M$2 = 표메인[[#This Row],[연령대]], 1, 0),IF(COUNT(표장르정리[[#This Row],[Soulslike]]),1,0)),1,0)</f>
        <v>0</v>
      </c>
      <c r="G69" s="3">
        <f>IF(AND(IF('차트 정리 표'!$M$2 = 표메인[[#This Row],[연령대]], 1, 0),IF(COUNT(표장르정리[[#This Row],[Rhythm]]),1,0)),1,0)</f>
        <v>0</v>
      </c>
      <c r="H69" s="3">
        <f>IF(AND(IF('차트 정리 표'!$M$2 = 표메인[[#This Row],[연령대]], 1, 0),IF(COUNT(표장르정리[[#This Row],[Racing]]),1,0)),1,0)</f>
        <v>0</v>
      </c>
      <c r="I69" s="3">
        <f>IF(AND(IF('차트 정리 표'!$M$2 = 표메인[[#This Row],[연령대]], 1, 0),IF(COUNT(표장르정리[[#This Row],[Sport]]),1,0)),1,0)</f>
        <v>0</v>
      </c>
      <c r="J69" s="3">
        <f>IF(AND(IF('차트 정리 표'!$M$2 = 표메인[[#This Row],[연령대]], 1, 0),IF(COUNT(표장르정리[[#This Row],[Stealth]]),1,0)),1,0)</f>
        <v>0</v>
      </c>
      <c r="K69" s="3">
        <f>IF(AND(IF('차트 정리 표'!$M$2 = 표메인[[#This Row],[연령대]], 1, 0),IF(COUNT(표장르정리[[#This Row],[Strategy]]),1,0)),1,0)</f>
        <v>0</v>
      </c>
      <c r="L69" s="3">
        <f>IF(AND(IF('차트 정리 표'!$M$2 = 표메인[[#This Row],[연령대]], 1, 0),IF(COUNT(표장르정리[[#This Row],[Puzzle]]),1,0)),1,0)</f>
        <v>0</v>
      </c>
      <c r="M69" s="3">
        <f>IF(AND(IF('차트 정리 표'!$M$2 = 표메인[[#This Row],[연령대]], 1, 0),IF(COUNT(표장르정리[[#This Row],[Board]]),1,0)),1,0)</f>
        <v>0</v>
      </c>
      <c r="N69" s="3">
        <f>IF(AND(IF('차트 정리 표'!$M$2 = 표메인[[#This Row],[연령대]], 1, 0),IF(COUNT(표장르정리[[#This Row],[Arcade]]),1,0)),1,0)</f>
        <v>0</v>
      </c>
      <c r="O69" s="3">
        <f>IF(AND(IF('차트 정리 표'!$M$2 = 표메인[[#This Row],[연령대]], 1, 0),IF(COUNT(표장르정리[[#This Row],[Simulation]]),1,0)),1,0)</f>
        <v>0</v>
      </c>
      <c r="P69" s="34">
        <f>IF(AND(IF('차트 정리 표'!$M$19 = 표메인[[#This Row],[연령대]], 1, 0),IF('차트 정리 표'!$J$20=표메인[[#This Row],[타격감
시각적 효과]],1,0)),1,0)</f>
        <v>0</v>
      </c>
      <c r="Q69" s="34">
        <f>IF(AND(IF('차트 정리 표'!$M$19 = 표메인[[#This Row],[연령대]], 1, 0),IF('차트 정리 표'!$J$21=표메인[[#This Row],[타격감
시각적 효과]],1,0)),1,0)</f>
        <v>0</v>
      </c>
      <c r="R69" s="34">
        <f>IF(AND(IF('차트 정리 표'!$M$19 = 표메인[[#This Row],[연령대]], 1, 0),IF('차트 정리 표'!$J$22=표메인[[#This Row],[타격감
시각적 효과]],1,0)),1,0)</f>
        <v>1</v>
      </c>
      <c r="S69" s="34">
        <f>IF(AND(IF('차트 정리 표'!$M$19 = 표메인[[#This Row],[연령대]], 1, 0),IF('차트 정리 표'!$J$23=표메인[[#This Row],[타격감
시각적 효과]],1,0)),1,0)</f>
        <v>0</v>
      </c>
      <c r="T69" s="34">
        <f>IF(AND(IF('차트 정리 표'!$M$25 = 표메인[[#This Row],[연령대]], 1, 0),IF('차트 정리 표'!$J$26=표메인[게임몰입도
청각적 효과],1,0)),1,0)</f>
        <v>1</v>
      </c>
      <c r="U69" s="34">
        <f>IF(AND(IF('차트 정리 표'!$M$25 = 표메인[[#This Row],[연령대]], 1, 0),IF('차트 정리 표'!$J$27=표메인[게임몰입도
청각적 효과],1,0)),1,0)</f>
        <v>0</v>
      </c>
      <c r="V69" s="34">
        <f>IF(AND(IF('차트 정리 표'!$M$25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표'!$M$2 = 표메인[[#This Row],[연령대]], 1, 0),IF(COUNT(표장르정리[[#This Row],[RPG]]),1,0)), 1, 0)</f>
        <v>1</v>
      </c>
      <c r="B70" s="3">
        <f>IF(AND(IF('차트 정리 표'!$M$2 = 표메인[[#This Row],[연령대]], 1, 0),IF(COUNT(표장르정리[[#This Row],[AOS]]),1,0)),1,0)</f>
        <v>0</v>
      </c>
      <c r="C70" s="3">
        <f>IF(AND(IF('차트 정리 표'!$M$2 = 표메인[[#This Row],[연령대]], 1, 0),IF(COUNT(표장르정리[[#This Row],[FPS]]),1,0)),1,0)</f>
        <v>0</v>
      </c>
      <c r="D70" s="3">
        <f>IF(AND(IF('차트 정리 표'!$M$2 = 표메인[[#This Row],[연령대]], 1, 0),IF(COUNT(표장르정리[[#This Row],[CCG]]),1,0)),1,0)</f>
        <v>0</v>
      </c>
      <c r="E70" s="3">
        <f>IF(AND(IF('차트 정리 표'!$M$2 = 표메인[[#This Row],[연령대]], 1, 0),IF(COUNT(표장르정리[[#This Row],[Roguelike]]),1,0)),1,0)</f>
        <v>1</v>
      </c>
      <c r="F70" s="3">
        <f>IF(AND(IF('차트 정리 표'!$M$2 = 표메인[[#This Row],[연령대]], 1, 0),IF(COUNT(표장르정리[[#This Row],[Soulslike]]),1,0)),1,0)</f>
        <v>1</v>
      </c>
      <c r="G70" s="3">
        <f>IF(AND(IF('차트 정리 표'!$M$2 = 표메인[[#This Row],[연령대]], 1, 0),IF(COUNT(표장르정리[[#This Row],[Rhythm]]),1,0)),1,0)</f>
        <v>0</v>
      </c>
      <c r="H70" s="3">
        <f>IF(AND(IF('차트 정리 표'!$M$2 = 표메인[[#This Row],[연령대]], 1, 0),IF(COUNT(표장르정리[[#This Row],[Racing]]),1,0)),1,0)</f>
        <v>0</v>
      </c>
      <c r="I70" s="3">
        <f>IF(AND(IF('차트 정리 표'!$M$2 = 표메인[[#This Row],[연령대]], 1, 0),IF(COUNT(표장르정리[[#This Row],[Sport]]),1,0)),1,0)</f>
        <v>0</v>
      </c>
      <c r="J70" s="3">
        <f>IF(AND(IF('차트 정리 표'!$M$2 = 표메인[[#This Row],[연령대]], 1, 0),IF(COUNT(표장르정리[[#This Row],[Stealth]]),1,0)),1,0)</f>
        <v>0</v>
      </c>
      <c r="K70" s="3">
        <f>IF(AND(IF('차트 정리 표'!$M$2 = 표메인[[#This Row],[연령대]], 1, 0),IF(COUNT(표장르정리[[#This Row],[Strategy]]),1,0)),1,0)</f>
        <v>0</v>
      </c>
      <c r="L70" s="3">
        <f>IF(AND(IF('차트 정리 표'!$M$2 = 표메인[[#This Row],[연령대]], 1, 0),IF(COUNT(표장르정리[[#This Row],[Puzzle]]),1,0)),1,0)</f>
        <v>0</v>
      </c>
      <c r="M70" s="3">
        <f>IF(AND(IF('차트 정리 표'!$M$2 = 표메인[[#This Row],[연령대]], 1, 0),IF(COUNT(표장르정리[[#This Row],[Board]]),1,0)),1,0)</f>
        <v>0</v>
      </c>
      <c r="N70" s="3">
        <f>IF(AND(IF('차트 정리 표'!$M$2 = 표메인[[#This Row],[연령대]], 1, 0),IF(COUNT(표장르정리[[#This Row],[Arcade]]),1,0)),1,0)</f>
        <v>0</v>
      </c>
      <c r="O70" s="3">
        <f>IF(AND(IF('차트 정리 표'!$M$2 = 표메인[[#This Row],[연령대]], 1, 0),IF(COUNT(표장르정리[[#This Row],[Simulation]]),1,0)),1,0)</f>
        <v>0</v>
      </c>
      <c r="P70" s="34">
        <f>IF(AND(IF('차트 정리 표'!$M$19 = 표메인[[#This Row],[연령대]], 1, 0),IF('차트 정리 표'!$J$20=표메인[[#This Row],[타격감
시각적 효과]],1,0)),1,0)</f>
        <v>1</v>
      </c>
      <c r="Q70" s="34">
        <f>IF(AND(IF('차트 정리 표'!$M$19 = 표메인[[#This Row],[연령대]], 1, 0),IF('차트 정리 표'!$J$21=표메인[[#This Row],[타격감
시각적 효과]],1,0)),1,0)</f>
        <v>0</v>
      </c>
      <c r="R70" s="34">
        <f>IF(AND(IF('차트 정리 표'!$M$19 = 표메인[[#This Row],[연령대]], 1, 0),IF('차트 정리 표'!$J$22=표메인[[#This Row],[타격감
시각적 효과]],1,0)),1,0)</f>
        <v>0</v>
      </c>
      <c r="S70" s="34">
        <f>IF(AND(IF('차트 정리 표'!$M$19 = 표메인[[#This Row],[연령대]], 1, 0),IF('차트 정리 표'!$J$23=표메인[[#This Row],[타격감
시각적 효과]],1,0)),1,0)</f>
        <v>0</v>
      </c>
      <c r="T70" s="34">
        <f>IF(AND(IF('차트 정리 표'!$M$25 = 표메인[[#This Row],[연령대]], 1, 0),IF('차트 정리 표'!$J$26=표메인[게임몰입도
청각적 효과],1,0)),1,0)</f>
        <v>0</v>
      </c>
      <c r="U70" s="34">
        <f>IF(AND(IF('차트 정리 표'!$M$25 = 표메인[[#This Row],[연령대]], 1, 0),IF('차트 정리 표'!$J$27=표메인[게임몰입도
청각적 효과],1,0)),1,0)</f>
        <v>0</v>
      </c>
      <c r="V70" s="34">
        <f>IF(AND(IF('차트 정리 표'!$M$25 = 표메인[[#This Row],[연령대]], 1, 0),IF('차트 정리 표'!$J$28=표메인[게임몰입도
청각적 효과],1,0)),1,0)</f>
        <v>1</v>
      </c>
    </row>
    <row r="71" spans="1:22" x14ac:dyDescent="0.3">
      <c r="A71" s="3">
        <f>IF(AND(IF('차트 정리 표'!$M$2 = 표메인[[#This Row],[연령대]], 1, 0),IF(COUNT(표장르정리[[#This Row],[RPG]]),1,0)), 1, 0)</f>
        <v>0</v>
      </c>
      <c r="B71" s="3">
        <f>IF(AND(IF('차트 정리 표'!$M$2 = 표메인[[#This Row],[연령대]], 1, 0),IF(COUNT(표장르정리[[#This Row],[AOS]]),1,0)),1,0)</f>
        <v>0</v>
      </c>
      <c r="C71" s="3">
        <f>IF(AND(IF('차트 정리 표'!$M$2 = 표메인[[#This Row],[연령대]], 1, 0),IF(COUNT(표장르정리[[#This Row],[FPS]]),1,0)),1,0)</f>
        <v>0</v>
      </c>
      <c r="D71" s="3">
        <f>IF(AND(IF('차트 정리 표'!$M$2 = 표메인[[#This Row],[연령대]], 1, 0),IF(COUNT(표장르정리[[#This Row],[CCG]]),1,0)),1,0)</f>
        <v>0</v>
      </c>
      <c r="E71" s="3">
        <f>IF(AND(IF('차트 정리 표'!$M$2 = 표메인[[#This Row],[연령대]], 1, 0),IF(COUNT(표장르정리[[#This Row],[Roguelike]]),1,0)),1,0)</f>
        <v>0</v>
      </c>
      <c r="F71" s="3">
        <f>IF(AND(IF('차트 정리 표'!$M$2 = 표메인[[#This Row],[연령대]], 1, 0),IF(COUNT(표장르정리[[#This Row],[Soulslike]]),1,0)),1,0)</f>
        <v>0</v>
      </c>
      <c r="G71" s="3">
        <f>IF(AND(IF('차트 정리 표'!$M$2 = 표메인[[#This Row],[연령대]], 1, 0),IF(COUNT(표장르정리[[#This Row],[Rhythm]]),1,0)),1,0)</f>
        <v>0</v>
      </c>
      <c r="H71" s="3">
        <f>IF(AND(IF('차트 정리 표'!$M$2 = 표메인[[#This Row],[연령대]], 1, 0),IF(COUNT(표장르정리[[#This Row],[Racing]]),1,0)),1,0)</f>
        <v>0</v>
      </c>
      <c r="I71" s="3">
        <f>IF(AND(IF('차트 정리 표'!$M$2 = 표메인[[#This Row],[연령대]], 1, 0),IF(COUNT(표장르정리[[#This Row],[Sport]]),1,0)),1,0)</f>
        <v>0</v>
      </c>
      <c r="J71" s="3">
        <f>IF(AND(IF('차트 정리 표'!$M$2 = 표메인[[#This Row],[연령대]], 1, 0),IF(COUNT(표장르정리[[#This Row],[Stealth]]),1,0)),1,0)</f>
        <v>0</v>
      </c>
      <c r="K71" s="3">
        <f>IF(AND(IF('차트 정리 표'!$M$2 = 표메인[[#This Row],[연령대]], 1, 0),IF(COUNT(표장르정리[[#This Row],[Strategy]]),1,0)),1,0)</f>
        <v>1</v>
      </c>
      <c r="L71" s="3">
        <f>IF(AND(IF('차트 정리 표'!$M$2 = 표메인[[#This Row],[연령대]], 1, 0),IF(COUNT(표장르정리[[#This Row],[Puzzle]]),1,0)),1,0)</f>
        <v>0</v>
      </c>
      <c r="M71" s="3">
        <f>IF(AND(IF('차트 정리 표'!$M$2 = 표메인[[#This Row],[연령대]], 1, 0),IF(COUNT(표장르정리[[#This Row],[Board]]),1,0)),1,0)</f>
        <v>0</v>
      </c>
      <c r="N71" s="3">
        <f>IF(AND(IF('차트 정리 표'!$M$2 = 표메인[[#This Row],[연령대]], 1, 0),IF(COUNT(표장르정리[[#This Row],[Arcade]]),1,0)),1,0)</f>
        <v>0</v>
      </c>
      <c r="O71" s="3">
        <f>IF(AND(IF('차트 정리 표'!$M$2 = 표메인[[#This Row],[연령대]], 1, 0),IF(COUNT(표장르정리[[#This Row],[Simulation]]),1,0)),1,0)</f>
        <v>0</v>
      </c>
      <c r="P71" s="34">
        <f>IF(AND(IF('차트 정리 표'!$M$19 = 표메인[[#This Row],[연령대]], 1, 0),IF('차트 정리 표'!$J$20=표메인[[#This Row],[타격감
시각적 효과]],1,0)),1,0)</f>
        <v>0</v>
      </c>
      <c r="Q71" s="34">
        <f>IF(AND(IF('차트 정리 표'!$M$19 = 표메인[[#This Row],[연령대]], 1, 0),IF('차트 정리 표'!$J$21=표메인[[#This Row],[타격감
시각적 효과]],1,0)),1,0)</f>
        <v>1</v>
      </c>
      <c r="R71" s="34">
        <f>IF(AND(IF('차트 정리 표'!$M$19 = 표메인[[#This Row],[연령대]], 1, 0),IF('차트 정리 표'!$J$22=표메인[[#This Row],[타격감
시각적 효과]],1,0)),1,0)</f>
        <v>0</v>
      </c>
      <c r="S71" s="34">
        <f>IF(AND(IF('차트 정리 표'!$M$19 = 표메인[[#This Row],[연령대]], 1, 0),IF('차트 정리 표'!$J$23=표메인[[#This Row],[타격감
시각적 효과]],1,0)),1,0)</f>
        <v>0</v>
      </c>
      <c r="T71" s="34">
        <f>IF(AND(IF('차트 정리 표'!$M$25 = 표메인[[#This Row],[연령대]], 1, 0),IF('차트 정리 표'!$J$26=표메인[게임몰입도
청각적 효과],1,0)),1,0)</f>
        <v>1</v>
      </c>
      <c r="U71" s="34">
        <f>IF(AND(IF('차트 정리 표'!$M$25 = 표메인[[#This Row],[연령대]], 1, 0),IF('차트 정리 표'!$J$27=표메인[게임몰입도
청각적 효과],1,0)),1,0)</f>
        <v>0</v>
      </c>
      <c r="V71" s="34">
        <f>IF(AND(IF('차트 정리 표'!$M$25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표'!$M$2 = 표메인[[#This Row],[연령대]], 1, 0),IF(COUNT(표장르정리[[#This Row],[RPG]]),1,0)), 1, 0)</f>
        <v>0</v>
      </c>
      <c r="B72" s="3">
        <f>IF(AND(IF('차트 정리 표'!$M$2 = 표메인[[#This Row],[연령대]], 1, 0),IF(COUNT(표장르정리[[#This Row],[AOS]]),1,0)),1,0)</f>
        <v>1</v>
      </c>
      <c r="C72" s="3">
        <f>IF(AND(IF('차트 정리 표'!$M$2 = 표메인[[#This Row],[연령대]], 1, 0),IF(COUNT(표장르정리[[#This Row],[FPS]]),1,0)),1,0)</f>
        <v>0</v>
      </c>
      <c r="D72" s="3">
        <f>IF(AND(IF('차트 정리 표'!$M$2 = 표메인[[#This Row],[연령대]], 1, 0),IF(COUNT(표장르정리[[#This Row],[CCG]]),1,0)),1,0)</f>
        <v>0</v>
      </c>
      <c r="E72" s="3">
        <f>IF(AND(IF('차트 정리 표'!$M$2 = 표메인[[#This Row],[연령대]], 1, 0),IF(COUNT(표장르정리[[#This Row],[Roguelike]]),1,0)),1,0)</f>
        <v>0</v>
      </c>
      <c r="F72" s="3">
        <f>IF(AND(IF('차트 정리 표'!$M$2 = 표메인[[#This Row],[연령대]], 1, 0),IF(COUNT(표장르정리[[#This Row],[Soulslike]]),1,0)),1,0)</f>
        <v>0</v>
      </c>
      <c r="G72" s="3">
        <f>IF(AND(IF('차트 정리 표'!$M$2 = 표메인[[#This Row],[연령대]], 1, 0),IF(COUNT(표장르정리[[#This Row],[Rhythm]]),1,0)),1,0)</f>
        <v>0</v>
      </c>
      <c r="H72" s="3">
        <f>IF(AND(IF('차트 정리 표'!$M$2 = 표메인[[#This Row],[연령대]], 1, 0),IF(COUNT(표장르정리[[#This Row],[Racing]]),1,0)),1,0)</f>
        <v>0</v>
      </c>
      <c r="I72" s="3">
        <f>IF(AND(IF('차트 정리 표'!$M$2 = 표메인[[#This Row],[연령대]], 1, 0),IF(COUNT(표장르정리[[#This Row],[Sport]]),1,0)),1,0)</f>
        <v>0</v>
      </c>
      <c r="J72" s="3">
        <f>IF(AND(IF('차트 정리 표'!$M$2 = 표메인[[#This Row],[연령대]], 1, 0),IF(COUNT(표장르정리[[#This Row],[Stealth]]),1,0)),1,0)</f>
        <v>0</v>
      </c>
      <c r="K72" s="3">
        <f>IF(AND(IF('차트 정리 표'!$M$2 = 표메인[[#This Row],[연령대]], 1, 0),IF(COUNT(표장르정리[[#This Row],[Strategy]]),1,0)),1,0)</f>
        <v>0</v>
      </c>
      <c r="L72" s="3">
        <f>IF(AND(IF('차트 정리 표'!$M$2 = 표메인[[#This Row],[연령대]], 1, 0),IF(COUNT(표장르정리[[#This Row],[Puzzle]]),1,0)),1,0)</f>
        <v>0</v>
      </c>
      <c r="M72" s="3">
        <f>IF(AND(IF('차트 정리 표'!$M$2 = 표메인[[#This Row],[연령대]], 1, 0),IF(COUNT(표장르정리[[#This Row],[Board]]),1,0)),1,0)</f>
        <v>0</v>
      </c>
      <c r="N72" s="3">
        <f>IF(AND(IF('차트 정리 표'!$M$2 = 표메인[[#This Row],[연령대]], 1, 0),IF(COUNT(표장르정리[[#This Row],[Arcade]]),1,0)),1,0)</f>
        <v>0</v>
      </c>
      <c r="O72" s="3">
        <f>IF(AND(IF('차트 정리 표'!$M$2 = 표메인[[#This Row],[연령대]], 1, 0),IF(COUNT(표장르정리[[#This Row],[Simulation]]),1,0)),1,0)</f>
        <v>0</v>
      </c>
      <c r="P72" s="34">
        <f>IF(AND(IF('차트 정리 표'!$M$19 = 표메인[[#This Row],[연령대]], 1, 0),IF('차트 정리 표'!$J$20=표메인[[#This Row],[타격감
시각적 효과]],1,0)),1,0)</f>
        <v>1</v>
      </c>
      <c r="Q72" s="34">
        <f>IF(AND(IF('차트 정리 표'!$M$19 = 표메인[[#This Row],[연령대]], 1, 0),IF('차트 정리 표'!$J$21=표메인[[#This Row],[타격감
시각적 효과]],1,0)),1,0)</f>
        <v>0</v>
      </c>
      <c r="R72" s="34">
        <f>IF(AND(IF('차트 정리 표'!$M$19 = 표메인[[#This Row],[연령대]], 1, 0),IF('차트 정리 표'!$J$22=표메인[[#This Row],[타격감
시각적 효과]],1,0)),1,0)</f>
        <v>0</v>
      </c>
      <c r="S72" s="34">
        <f>IF(AND(IF('차트 정리 표'!$M$19 = 표메인[[#This Row],[연령대]], 1, 0),IF('차트 정리 표'!$J$23=표메인[[#This Row],[타격감
시각적 효과]],1,0)),1,0)</f>
        <v>0</v>
      </c>
      <c r="T72" s="34">
        <f>IF(AND(IF('차트 정리 표'!$M$25 = 표메인[[#This Row],[연령대]], 1, 0),IF('차트 정리 표'!$J$26=표메인[게임몰입도
청각적 효과],1,0)),1,0)</f>
        <v>1</v>
      </c>
      <c r="U72" s="34">
        <f>IF(AND(IF('차트 정리 표'!$M$25 = 표메인[[#This Row],[연령대]], 1, 0),IF('차트 정리 표'!$J$27=표메인[게임몰입도
청각적 효과],1,0)),1,0)</f>
        <v>0</v>
      </c>
      <c r="V72" s="34">
        <f>IF(AND(IF('차트 정리 표'!$M$25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표'!$M$2 = 표메인[[#This Row],[연령대]], 1, 0),IF(COUNT(표장르정리[[#This Row],[RPG]]),1,0)), 1, 0)</f>
        <v>0</v>
      </c>
      <c r="B73" s="3">
        <f>IF(AND(IF('차트 정리 표'!$M$2 = 표메인[[#This Row],[연령대]], 1, 0),IF(COUNT(표장르정리[[#This Row],[AOS]]),1,0)),1,0)</f>
        <v>1</v>
      </c>
      <c r="C73" s="3">
        <f>IF(AND(IF('차트 정리 표'!$M$2 = 표메인[[#This Row],[연령대]], 1, 0),IF(COUNT(표장르정리[[#This Row],[FPS]]),1,0)),1,0)</f>
        <v>0</v>
      </c>
      <c r="D73" s="3">
        <f>IF(AND(IF('차트 정리 표'!$M$2 = 표메인[[#This Row],[연령대]], 1, 0),IF(COUNT(표장르정리[[#This Row],[CCG]]),1,0)),1,0)</f>
        <v>0</v>
      </c>
      <c r="E73" s="3">
        <f>IF(AND(IF('차트 정리 표'!$M$2 = 표메인[[#This Row],[연령대]], 1, 0),IF(COUNT(표장르정리[[#This Row],[Roguelike]]),1,0)),1,0)</f>
        <v>0</v>
      </c>
      <c r="F73" s="3">
        <f>IF(AND(IF('차트 정리 표'!$M$2 = 표메인[[#This Row],[연령대]], 1, 0),IF(COUNT(표장르정리[[#This Row],[Soulslike]]),1,0)),1,0)</f>
        <v>0</v>
      </c>
      <c r="G73" s="3">
        <f>IF(AND(IF('차트 정리 표'!$M$2 = 표메인[[#This Row],[연령대]], 1, 0),IF(COUNT(표장르정리[[#This Row],[Rhythm]]),1,0)),1,0)</f>
        <v>0</v>
      </c>
      <c r="H73" s="3">
        <f>IF(AND(IF('차트 정리 표'!$M$2 = 표메인[[#This Row],[연령대]], 1, 0),IF(COUNT(표장르정리[[#This Row],[Racing]]),1,0)),1,0)</f>
        <v>0</v>
      </c>
      <c r="I73" s="3">
        <f>IF(AND(IF('차트 정리 표'!$M$2 = 표메인[[#This Row],[연령대]], 1, 0),IF(COUNT(표장르정리[[#This Row],[Sport]]),1,0)),1,0)</f>
        <v>0</v>
      </c>
      <c r="J73" s="3">
        <f>IF(AND(IF('차트 정리 표'!$M$2 = 표메인[[#This Row],[연령대]], 1, 0),IF(COUNT(표장르정리[[#This Row],[Stealth]]),1,0)),1,0)</f>
        <v>0</v>
      </c>
      <c r="K73" s="3">
        <f>IF(AND(IF('차트 정리 표'!$M$2 = 표메인[[#This Row],[연령대]], 1, 0),IF(COUNT(표장르정리[[#This Row],[Strategy]]),1,0)),1,0)</f>
        <v>0</v>
      </c>
      <c r="L73" s="3">
        <f>IF(AND(IF('차트 정리 표'!$M$2 = 표메인[[#This Row],[연령대]], 1, 0),IF(COUNT(표장르정리[[#This Row],[Puzzle]]),1,0)),1,0)</f>
        <v>0</v>
      </c>
      <c r="M73" s="3">
        <f>IF(AND(IF('차트 정리 표'!$M$2 = 표메인[[#This Row],[연령대]], 1, 0),IF(COUNT(표장르정리[[#This Row],[Board]]),1,0)),1,0)</f>
        <v>0</v>
      </c>
      <c r="N73" s="3">
        <f>IF(AND(IF('차트 정리 표'!$M$2 = 표메인[[#This Row],[연령대]], 1, 0),IF(COUNT(표장르정리[[#This Row],[Arcade]]),1,0)),1,0)</f>
        <v>0</v>
      </c>
      <c r="O73" s="3">
        <f>IF(AND(IF('차트 정리 표'!$M$2 = 표메인[[#This Row],[연령대]], 1, 0),IF(COUNT(표장르정리[[#This Row],[Simulation]]),1,0)),1,0)</f>
        <v>0</v>
      </c>
      <c r="P73" s="34">
        <f>IF(AND(IF('차트 정리 표'!$M$19 = 표메인[[#This Row],[연령대]], 1, 0),IF('차트 정리 표'!$J$20=표메인[[#This Row],[타격감
시각적 효과]],1,0)),1,0)</f>
        <v>1</v>
      </c>
      <c r="Q73" s="34">
        <f>IF(AND(IF('차트 정리 표'!$M$19 = 표메인[[#This Row],[연령대]], 1, 0),IF('차트 정리 표'!$J$21=표메인[[#This Row],[타격감
시각적 효과]],1,0)),1,0)</f>
        <v>0</v>
      </c>
      <c r="R73" s="34">
        <f>IF(AND(IF('차트 정리 표'!$M$19 = 표메인[[#This Row],[연령대]], 1, 0),IF('차트 정리 표'!$J$22=표메인[[#This Row],[타격감
시각적 효과]],1,0)),1,0)</f>
        <v>0</v>
      </c>
      <c r="S73" s="34">
        <f>IF(AND(IF('차트 정리 표'!$M$19 = 표메인[[#This Row],[연령대]], 1, 0),IF('차트 정리 표'!$J$23=표메인[[#This Row],[타격감
시각적 효과]],1,0)),1,0)</f>
        <v>0</v>
      </c>
      <c r="T73" s="34">
        <f>IF(AND(IF('차트 정리 표'!$M$25 = 표메인[[#This Row],[연령대]], 1, 0),IF('차트 정리 표'!$J$26=표메인[게임몰입도
청각적 효과],1,0)),1,0)</f>
        <v>1</v>
      </c>
      <c r="U73" s="34">
        <f>IF(AND(IF('차트 정리 표'!$M$25 = 표메인[[#This Row],[연령대]], 1, 0),IF('차트 정리 표'!$J$27=표메인[게임몰입도
청각적 효과],1,0)),1,0)</f>
        <v>0</v>
      </c>
      <c r="V73" s="34">
        <f>IF(AND(IF('차트 정리 표'!$M$25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표'!$M$2 = 표메인[[#This Row],[연령대]], 1, 0),IF(COUNT(표장르정리[[#This Row],[RPG]]),1,0)), 1, 0)</f>
        <v>0</v>
      </c>
      <c r="B74" s="3">
        <f>IF(AND(IF('차트 정리 표'!$M$2 = 표메인[[#This Row],[연령대]], 1, 0),IF(COUNT(표장르정리[[#This Row],[AOS]]),1,0)),1,0)</f>
        <v>1</v>
      </c>
      <c r="C74" s="3">
        <f>IF(AND(IF('차트 정리 표'!$M$2 = 표메인[[#This Row],[연령대]], 1, 0),IF(COUNT(표장르정리[[#This Row],[FPS]]),1,0)),1,0)</f>
        <v>0</v>
      </c>
      <c r="D74" s="3">
        <f>IF(AND(IF('차트 정리 표'!$M$2 = 표메인[[#This Row],[연령대]], 1, 0),IF(COUNT(표장르정리[[#This Row],[CCG]]),1,0)),1,0)</f>
        <v>0</v>
      </c>
      <c r="E74" s="3">
        <f>IF(AND(IF('차트 정리 표'!$M$2 = 표메인[[#This Row],[연령대]], 1, 0),IF(COUNT(표장르정리[[#This Row],[Roguelike]]),1,0)),1,0)</f>
        <v>0</v>
      </c>
      <c r="F74" s="3">
        <f>IF(AND(IF('차트 정리 표'!$M$2 = 표메인[[#This Row],[연령대]], 1, 0),IF(COUNT(표장르정리[[#This Row],[Soulslike]]),1,0)),1,0)</f>
        <v>0</v>
      </c>
      <c r="G74" s="3">
        <f>IF(AND(IF('차트 정리 표'!$M$2 = 표메인[[#This Row],[연령대]], 1, 0),IF(COUNT(표장르정리[[#This Row],[Rhythm]]),1,0)),1,0)</f>
        <v>0</v>
      </c>
      <c r="H74" s="3">
        <f>IF(AND(IF('차트 정리 표'!$M$2 = 표메인[[#This Row],[연령대]], 1, 0),IF(COUNT(표장르정리[[#This Row],[Racing]]),1,0)),1,0)</f>
        <v>0</v>
      </c>
      <c r="I74" s="3">
        <f>IF(AND(IF('차트 정리 표'!$M$2 = 표메인[[#This Row],[연령대]], 1, 0),IF(COUNT(표장르정리[[#This Row],[Sport]]),1,0)),1,0)</f>
        <v>0</v>
      </c>
      <c r="J74" s="3">
        <f>IF(AND(IF('차트 정리 표'!$M$2 = 표메인[[#This Row],[연령대]], 1, 0),IF(COUNT(표장르정리[[#This Row],[Stealth]]),1,0)),1,0)</f>
        <v>0</v>
      </c>
      <c r="K74" s="3">
        <f>IF(AND(IF('차트 정리 표'!$M$2 = 표메인[[#This Row],[연령대]], 1, 0),IF(COUNT(표장르정리[[#This Row],[Strategy]]),1,0)),1,0)</f>
        <v>0</v>
      </c>
      <c r="L74" s="3">
        <f>IF(AND(IF('차트 정리 표'!$M$2 = 표메인[[#This Row],[연령대]], 1, 0),IF(COUNT(표장르정리[[#This Row],[Puzzle]]),1,0)),1,0)</f>
        <v>0</v>
      </c>
      <c r="M74" s="3">
        <f>IF(AND(IF('차트 정리 표'!$M$2 = 표메인[[#This Row],[연령대]], 1, 0),IF(COUNT(표장르정리[[#This Row],[Board]]),1,0)),1,0)</f>
        <v>0</v>
      </c>
      <c r="N74" s="3">
        <f>IF(AND(IF('차트 정리 표'!$M$2 = 표메인[[#This Row],[연령대]], 1, 0),IF(COUNT(표장르정리[[#This Row],[Arcade]]),1,0)),1,0)</f>
        <v>0</v>
      </c>
      <c r="O74" s="3">
        <f>IF(AND(IF('차트 정리 표'!$M$2 = 표메인[[#This Row],[연령대]], 1, 0),IF(COUNT(표장르정리[[#This Row],[Simulation]]),1,0)),1,0)</f>
        <v>0</v>
      </c>
      <c r="P74" s="34">
        <f>IF(AND(IF('차트 정리 표'!$M$19 = 표메인[[#This Row],[연령대]], 1, 0),IF('차트 정리 표'!$J$20=표메인[[#This Row],[타격감
시각적 효과]],1,0)),1,0)</f>
        <v>1</v>
      </c>
      <c r="Q74" s="34">
        <f>IF(AND(IF('차트 정리 표'!$M$19 = 표메인[[#This Row],[연령대]], 1, 0),IF('차트 정리 표'!$J$21=표메인[[#This Row],[타격감
시각적 효과]],1,0)),1,0)</f>
        <v>0</v>
      </c>
      <c r="R74" s="34">
        <f>IF(AND(IF('차트 정리 표'!$M$19 = 표메인[[#This Row],[연령대]], 1, 0),IF('차트 정리 표'!$J$22=표메인[[#This Row],[타격감
시각적 효과]],1,0)),1,0)</f>
        <v>0</v>
      </c>
      <c r="S74" s="34">
        <f>IF(AND(IF('차트 정리 표'!$M$19 = 표메인[[#This Row],[연령대]], 1, 0),IF('차트 정리 표'!$J$23=표메인[[#This Row],[타격감
시각적 효과]],1,0)),1,0)</f>
        <v>0</v>
      </c>
      <c r="T74" s="34">
        <f>IF(AND(IF('차트 정리 표'!$M$25 = 표메인[[#This Row],[연령대]], 1, 0),IF('차트 정리 표'!$J$26=표메인[게임몰입도
청각적 효과],1,0)),1,0)</f>
        <v>1</v>
      </c>
      <c r="U74" s="34">
        <f>IF(AND(IF('차트 정리 표'!$M$25 = 표메인[[#This Row],[연령대]], 1, 0),IF('차트 정리 표'!$J$27=표메인[게임몰입도
청각적 효과],1,0)),1,0)</f>
        <v>0</v>
      </c>
      <c r="V74" s="34">
        <f>IF(AND(IF('차트 정리 표'!$M$25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표'!$M$2 = 표메인[[#This Row],[연령대]], 1, 0),IF(COUNT(표장르정리[[#This Row],[RPG]]),1,0)), 1, 0)</f>
        <v>0</v>
      </c>
      <c r="B75" s="3">
        <f>IF(AND(IF('차트 정리 표'!$M$2 = 표메인[[#This Row],[연령대]], 1, 0),IF(COUNT(표장르정리[[#This Row],[AOS]]),1,0)),1,0)</f>
        <v>1</v>
      </c>
      <c r="C75" s="3">
        <f>IF(AND(IF('차트 정리 표'!$M$2 = 표메인[[#This Row],[연령대]], 1, 0),IF(COUNT(표장르정리[[#This Row],[FPS]]),1,0)),1,0)</f>
        <v>0</v>
      </c>
      <c r="D75" s="3">
        <f>IF(AND(IF('차트 정리 표'!$M$2 = 표메인[[#This Row],[연령대]], 1, 0),IF(COUNT(표장르정리[[#This Row],[CCG]]),1,0)),1,0)</f>
        <v>0</v>
      </c>
      <c r="E75" s="3">
        <f>IF(AND(IF('차트 정리 표'!$M$2 = 표메인[[#This Row],[연령대]], 1, 0),IF(COUNT(표장르정리[[#This Row],[Roguelike]]),1,0)),1,0)</f>
        <v>0</v>
      </c>
      <c r="F75" s="3">
        <f>IF(AND(IF('차트 정리 표'!$M$2 = 표메인[[#This Row],[연령대]], 1, 0),IF(COUNT(표장르정리[[#This Row],[Soulslike]]),1,0)),1,0)</f>
        <v>0</v>
      </c>
      <c r="G75" s="3">
        <f>IF(AND(IF('차트 정리 표'!$M$2 = 표메인[[#This Row],[연령대]], 1, 0),IF(COUNT(표장르정리[[#This Row],[Rhythm]]),1,0)),1,0)</f>
        <v>0</v>
      </c>
      <c r="H75" s="3">
        <f>IF(AND(IF('차트 정리 표'!$M$2 = 표메인[[#This Row],[연령대]], 1, 0),IF(COUNT(표장르정리[[#This Row],[Racing]]),1,0)),1,0)</f>
        <v>0</v>
      </c>
      <c r="I75" s="3">
        <f>IF(AND(IF('차트 정리 표'!$M$2 = 표메인[[#This Row],[연령대]], 1, 0),IF(COUNT(표장르정리[[#This Row],[Sport]]),1,0)),1,0)</f>
        <v>0</v>
      </c>
      <c r="J75" s="3">
        <f>IF(AND(IF('차트 정리 표'!$M$2 = 표메인[[#This Row],[연령대]], 1, 0),IF(COUNT(표장르정리[[#This Row],[Stealth]]),1,0)),1,0)</f>
        <v>0</v>
      </c>
      <c r="K75" s="3">
        <f>IF(AND(IF('차트 정리 표'!$M$2 = 표메인[[#This Row],[연령대]], 1, 0),IF(COUNT(표장르정리[[#This Row],[Strategy]]),1,0)),1,0)</f>
        <v>0</v>
      </c>
      <c r="L75" s="3">
        <f>IF(AND(IF('차트 정리 표'!$M$2 = 표메인[[#This Row],[연령대]], 1, 0),IF(COUNT(표장르정리[[#This Row],[Puzzle]]),1,0)),1,0)</f>
        <v>0</v>
      </c>
      <c r="M75" s="3">
        <f>IF(AND(IF('차트 정리 표'!$M$2 = 표메인[[#This Row],[연령대]], 1, 0),IF(COUNT(표장르정리[[#This Row],[Board]]),1,0)),1,0)</f>
        <v>0</v>
      </c>
      <c r="N75" s="3">
        <f>IF(AND(IF('차트 정리 표'!$M$2 = 표메인[[#This Row],[연령대]], 1, 0),IF(COUNT(표장르정리[[#This Row],[Arcade]]),1,0)),1,0)</f>
        <v>0</v>
      </c>
      <c r="O75" s="3">
        <f>IF(AND(IF('차트 정리 표'!$M$2 = 표메인[[#This Row],[연령대]], 1, 0),IF(COUNT(표장르정리[[#This Row],[Simulation]]),1,0)),1,0)</f>
        <v>0</v>
      </c>
      <c r="P75" s="34">
        <f>IF(AND(IF('차트 정리 표'!$M$19 = 표메인[[#This Row],[연령대]], 1, 0),IF('차트 정리 표'!$J$20=표메인[[#This Row],[타격감
시각적 효과]],1,0)),1,0)</f>
        <v>0</v>
      </c>
      <c r="Q75" s="34">
        <f>IF(AND(IF('차트 정리 표'!$M$19 = 표메인[[#This Row],[연령대]], 1, 0),IF('차트 정리 표'!$J$21=표메인[[#This Row],[타격감
시각적 효과]],1,0)),1,0)</f>
        <v>0</v>
      </c>
      <c r="R75" s="34">
        <f>IF(AND(IF('차트 정리 표'!$M$19 = 표메인[[#This Row],[연령대]], 1, 0),IF('차트 정리 표'!$J$22=표메인[[#This Row],[타격감
시각적 효과]],1,0)),1,0)</f>
        <v>1</v>
      </c>
      <c r="S75" s="34">
        <f>IF(AND(IF('차트 정리 표'!$M$19 = 표메인[[#This Row],[연령대]], 1, 0),IF('차트 정리 표'!$J$23=표메인[[#This Row],[타격감
시각적 효과]],1,0)),1,0)</f>
        <v>0</v>
      </c>
      <c r="T75" s="34">
        <f>IF(AND(IF('차트 정리 표'!$M$25 = 표메인[[#This Row],[연령대]], 1, 0),IF('차트 정리 표'!$J$26=표메인[게임몰입도
청각적 효과],1,0)),1,0)</f>
        <v>0</v>
      </c>
      <c r="U75" s="34">
        <f>IF(AND(IF('차트 정리 표'!$M$25 = 표메인[[#This Row],[연령대]], 1, 0),IF('차트 정리 표'!$J$27=표메인[게임몰입도
청각적 효과],1,0)),1,0)</f>
        <v>1</v>
      </c>
      <c r="V75" s="34">
        <f>IF(AND(IF('차트 정리 표'!$M$25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표'!$M$2 = 표메인[[#This Row],[연령대]], 1, 0),IF(COUNT(표장르정리[[#This Row],[RPG]]),1,0)), 1, 0)</f>
        <v>0</v>
      </c>
      <c r="B76" s="3">
        <f>IF(AND(IF('차트 정리 표'!$M$2 = 표메인[[#This Row],[연령대]], 1, 0),IF(COUNT(표장르정리[[#This Row],[AOS]]),1,0)),1,0)</f>
        <v>1</v>
      </c>
      <c r="C76" s="3">
        <f>IF(AND(IF('차트 정리 표'!$M$2 = 표메인[[#This Row],[연령대]], 1, 0),IF(COUNT(표장르정리[[#This Row],[FPS]]),1,0)),1,0)</f>
        <v>0</v>
      </c>
      <c r="D76" s="3">
        <f>IF(AND(IF('차트 정리 표'!$M$2 = 표메인[[#This Row],[연령대]], 1, 0),IF(COUNT(표장르정리[[#This Row],[CCG]]),1,0)),1,0)</f>
        <v>0</v>
      </c>
      <c r="E76" s="3">
        <f>IF(AND(IF('차트 정리 표'!$M$2 = 표메인[[#This Row],[연령대]], 1, 0),IF(COUNT(표장르정리[[#This Row],[Roguelike]]),1,0)),1,0)</f>
        <v>0</v>
      </c>
      <c r="F76" s="3">
        <f>IF(AND(IF('차트 정리 표'!$M$2 = 표메인[[#This Row],[연령대]], 1, 0),IF(COUNT(표장르정리[[#This Row],[Soulslike]]),1,0)),1,0)</f>
        <v>0</v>
      </c>
      <c r="G76" s="3">
        <f>IF(AND(IF('차트 정리 표'!$M$2 = 표메인[[#This Row],[연령대]], 1, 0),IF(COUNT(표장르정리[[#This Row],[Rhythm]]),1,0)),1,0)</f>
        <v>0</v>
      </c>
      <c r="H76" s="3">
        <f>IF(AND(IF('차트 정리 표'!$M$2 = 표메인[[#This Row],[연령대]], 1, 0),IF(COUNT(표장르정리[[#This Row],[Racing]]),1,0)),1,0)</f>
        <v>0</v>
      </c>
      <c r="I76" s="3">
        <f>IF(AND(IF('차트 정리 표'!$M$2 = 표메인[[#This Row],[연령대]], 1, 0),IF(COUNT(표장르정리[[#This Row],[Sport]]),1,0)),1,0)</f>
        <v>0</v>
      </c>
      <c r="J76" s="3">
        <f>IF(AND(IF('차트 정리 표'!$M$2 = 표메인[[#This Row],[연령대]], 1, 0),IF(COUNT(표장르정리[[#This Row],[Stealth]]),1,0)),1,0)</f>
        <v>0</v>
      </c>
      <c r="K76" s="3">
        <f>IF(AND(IF('차트 정리 표'!$M$2 = 표메인[[#This Row],[연령대]], 1, 0),IF(COUNT(표장르정리[[#This Row],[Strategy]]),1,0)),1,0)</f>
        <v>0</v>
      </c>
      <c r="L76" s="3">
        <f>IF(AND(IF('차트 정리 표'!$M$2 = 표메인[[#This Row],[연령대]], 1, 0),IF(COUNT(표장르정리[[#This Row],[Puzzle]]),1,0)),1,0)</f>
        <v>0</v>
      </c>
      <c r="M76" s="3">
        <f>IF(AND(IF('차트 정리 표'!$M$2 = 표메인[[#This Row],[연령대]], 1, 0),IF(COUNT(표장르정리[[#This Row],[Board]]),1,0)),1,0)</f>
        <v>0</v>
      </c>
      <c r="N76" s="3">
        <f>IF(AND(IF('차트 정리 표'!$M$2 = 표메인[[#This Row],[연령대]], 1, 0),IF(COUNT(표장르정리[[#This Row],[Arcade]]),1,0)),1,0)</f>
        <v>0</v>
      </c>
      <c r="O76" s="3">
        <f>IF(AND(IF('차트 정리 표'!$M$2 = 표메인[[#This Row],[연령대]], 1, 0),IF(COUNT(표장르정리[[#This Row],[Simulation]]),1,0)),1,0)</f>
        <v>0</v>
      </c>
      <c r="P76" s="34">
        <f>IF(AND(IF('차트 정리 표'!$M$19 = 표메인[[#This Row],[연령대]], 1, 0),IF('차트 정리 표'!$J$20=표메인[[#This Row],[타격감
시각적 효과]],1,0)),1,0)</f>
        <v>0</v>
      </c>
      <c r="Q76" s="34">
        <f>IF(AND(IF('차트 정리 표'!$M$19 = 표메인[[#This Row],[연령대]], 1, 0),IF('차트 정리 표'!$J$21=표메인[[#This Row],[타격감
시각적 효과]],1,0)),1,0)</f>
        <v>0</v>
      </c>
      <c r="R76" s="34">
        <f>IF(AND(IF('차트 정리 표'!$M$19 = 표메인[[#This Row],[연령대]], 1, 0),IF('차트 정리 표'!$J$22=표메인[[#This Row],[타격감
시각적 효과]],1,0)),1,0)</f>
        <v>0</v>
      </c>
      <c r="S76" s="34">
        <f>IF(AND(IF('차트 정리 표'!$M$19 = 표메인[[#This Row],[연령대]], 1, 0),IF('차트 정리 표'!$J$23=표메인[[#This Row],[타격감
시각적 효과]],1,0)),1,0)</f>
        <v>1</v>
      </c>
      <c r="T76" s="34">
        <f>IF(AND(IF('차트 정리 표'!$M$25 = 표메인[[#This Row],[연령대]], 1, 0),IF('차트 정리 표'!$J$26=표메인[게임몰입도
청각적 효과],1,0)),1,0)</f>
        <v>0</v>
      </c>
      <c r="U76" s="34">
        <f>IF(AND(IF('차트 정리 표'!$M$25 = 표메인[[#This Row],[연령대]], 1, 0),IF('차트 정리 표'!$J$27=표메인[게임몰입도
청각적 효과],1,0)),1,0)</f>
        <v>0</v>
      </c>
      <c r="V76" s="34">
        <f>IF(AND(IF('차트 정리 표'!$M$25 = 표메인[[#This Row],[연령대]], 1, 0),IF('차트 정리 표'!$J$28=표메인[게임몰입도
청각적 효과],1,0)),1,0)</f>
        <v>1</v>
      </c>
    </row>
    <row r="77" spans="1:22" x14ac:dyDescent="0.3">
      <c r="A77" s="3">
        <f>IF(AND(IF('차트 정리 표'!$M$2 = 표메인[[#This Row],[연령대]], 1, 0),IF(COUNT(표장르정리[[#This Row],[RPG]]),1,0)), 1, 0)</f>
        <v>0</v>
      </c>
      <c r="B77" s="3">
        <f>IF(AND(IF('차트 정리 표'!$M$2 = 표메인[[#This Row],[연령대]], 1, 0),IF(COUNT(표장르정리[[#This Row],[AOS]]),1,0)),1,0)</f>
        <v>0</v>
      </c>
      <c r="C77" s="3">
        <f>IF(AND(IF('차트 정리 표'!$M$2 = 표메인[[#This Row],[연령대]], 1, 0),IF(COUNT(표장르정리[[#This Row],[FPS]]),1,0)),1,0)</f>
        <v>0</v>
      </c>
      <c r="D77" s="3">
        <f>IF(AND(IF('차트 정리 표'!$M$2 = 표메인[[#This Row],[연령대]], 1, 0),IF(COUNT(표장르정리[[#This Row],[CCG]]),1,0)),1,0)</f>
        <v>0</v>
      </c>
      <c r="E77" s="3">
        <f>IF(AND(IF('차트 정리 표'!$M$2 = 표메인[[#This Row],[연령대]], 1, 0),IF(COUNT(표장르정리[[#This Row],[Roguelike]]),1,0)),1,0)</f>
        <v>0</v>
      </c>
      <c r="F77" s="3">
        <f>IF(AND(IF('차트 정리 표'!$M$2 = 표메인[[#This Row],[연령대]], 1, 0),IF(COUNT(표장르정리[[#This Row],[Soulslike]]),1,0)),1,0)</f>
        <v>0</v>
      </c>
      <c r="G77" s="3">
        <f>IF(AND(IF('차트 정리 표'!$M$2 = 표메인[[#This Row],[연령대]], 1, 0),IF(COUNT(표장르정리[[#This Row],[Rhythm]]),1,0)),1,0)</f>
        <v>0</v>
      </c>
      <c r="H77" s="3">
        <f>IF(AND(IF('차트 정리 표'!$M$2 = 표메인[[#This Row],[연령대]], 1, 0),IF(COUNT(표장르정리[[#This Row],[Racing]]),1,0)),1,0)</f>
        <v>0</v>
      </c>
      <c r="I77" s="3">
        <f>IF(AND(IF('차트 정리 표'!$M$2 = 표메인[[#This Row],[연령대]], 1, 0),IF(COUNT(표장르정리[[#This Row],[Sport]]),1,0)),1,0)</f>
        <v>0</v>
      </c>
      <c r="J77" s="3">
        <f>IF(AND(IF('차트 정리 표'!$M$2 = 표메인[[#This Row],[연령대]], 1, 0),IF(COUNT(표장르정리[[#This Row],[Stealth]]),1,0)),1,0)</f>
        <v>0</v>
      </c>
      <c r="K77" s="3">
        <f>IF(AND(IF('차트 정리 표'!$M$2 = 표메인[[#This Row],[연령대]], 1, 0),IF(COUNT(표장르정리[[#This Row],[Strategy]]),1,0)),1,0)</f>
        <v>0</v>
      </c>
      <c r="L77" s="3">
        <f>IF(AND(IF('차트 정리 표'!$M$2 = 표메인[[#This Row],[연령대]], 1, 0),IF(COUNT(표장르정리[[#This Row],[Puzzle]]),1,0)),1,0)</f>
        <v>0</v>
      </c>
      <c r="M77" s="3">
        <f>IF(AND(IF('차트 정리 표'!$M$2 = 표메인[[#This Row],[연령대]], 1, 0),IF(COUNT(표장르정리[[#This Row],[Board]]),1,0)),1,0)</f>
        <v>0</v>
      </c>
      <c r="N77" s="3">
        <f>IF(AND(IF('차트 정리 표'!$M$2 = 표메인[[#This Row],[연령대]], 1, 0),IF(COUNT(표장르정리[[#This Row],[Arcade]]),1,0)),1,0)</f>
        <v>1</v>
      </c>
      <c r="O77" s="3">
        <f>IF(AND(IF('차트 정리 표'!$M$2 = 표메인[[#This Row],[연령대]], 1, 0),IF(COUNT(표장르정리[[#This Row],[Simulation]]),1,0)),1,0)</f>
        <v>0</v>
      </c>
      <c r="P77" s="34">
        <f>IF(AND(IF('차트 정리 표'!$M$19 = 표메인[[#This Row],[연령대]], 1, 0),IF('차트 정리 표'!$J$20=표메인[[#This Row],[타격감
시각적 효과]],1,0)),1,0)</f>
        <v>1</v>
      </c>
      <c r="Q77" s="34">
        <f>IF(AND(IF('차트 정리 표'!$M$19 = 표메인[[#This Row],[연령대]], 1, 0),IF('차트 정리 표'!$J$21=표메인[[#This Row],[타격감
시각적 효과]],1,0)),1,0)</f>
        <v>0</v>
      </c>
      <c r="R77" s="34">
        <f>IF(AND(IF('차트 정리 표'!$M$19 = 표메인[[#This Row],[연령대]], 1, 0),IF('차트 정리 표'!$J$22=표메인[[#This Row],[타격감
시각적 효과]],1,0)),1,0)</f>
        <v>0</v>
      </c>
      <c r="S77" s="34">
        <f>IF(AND(IF('차트 정리 표'!$M$19 = 표메인[[#This Row],[연령대]], 1, 0),IF('차트 정리 표'!$J$23=표메인[[#This Row],[타격감
시각적 효과]],1,0)),1,0)</f>
        <v>0</v>
      </c>
      <c r="T77" s="34">
        <f>IF(AND(IF('차트 정리 표'!$M$25 = 표메인[[#This Row],[연령대]], 1, 0),IF('차트 정리 표'!$J$26=표메인[게임몰입도
청각적 효과],1,0)),1,0)</f>
        <v>1</v>
      </c>
      <c r="U77" s="34">
        <f>IF(AND(IF('차트 정리 표'!$M$25 = 표메인[[#This Row],[연령대]], 1, 0),IF('차트 정리 표'!$J$27=표메인[게임몰입도
청각적 효과],1,0)),1,0)</f>
        <v>0</v>
      </c>
      <c r="V77" s="34">
        <f>IF(AND(IF('차트 정리 표'!$M$25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표'!$M$2 = 표메인[[#This Row],[연령대]], 1, 0),IF(COUNT(표장르정리[[#This Row],[RPG]]),1,0)), 1, 0)</f>
        <v>0</v>
      </c>
      <c r="B78" s="3">
        <f>IF(AND(IF('차트 정리 표'!$M$2 = 표메인[[#This Row],[연령대]], 1, 0),IF(COUNT(표장르정리[[#This Row],[AOS]]),1,0)),1,0)</f>
        <v>0</v>
      </c>
      <c r="C78" s="3">
        <f>IF(AND(IF('차트 정리 표'!$M$2 = 표메인[[#This Row],[연령대]], 1, 0),IF(COUNT(표장르정리[[#This Row],[FPS]]),1,0)),1,0)</f>
        <v>0</v>
      </c>
      <c r="D78" s="3">
        <f>IF(AND(IF('차트 정리 표'!$M$2 = 표메인[[#This Row],[연령대]], 1, 0),IF(COUNT(표장르정리[[#This Row],[CCG]]),1,0)),1,0)</f>
        <v>1</v>
      </c>
      <c r="E78" s="3">
        <f>IF(AND(IF('차트 정리 표'!$M$2 = 표메인[[#This Row],[연령대]], 1, 0),IF(COUNT(표장르정리[[#This Row],[Roguelike]]),1,0)),1,0)</f>
        <v>0</v>
      </c>
      <c r="F78" s="3">
        <f>IF(AND(IF('차트 정리 표'!$M$2 = 표메인[[#This Row],[연령대]], 1, 0),IF(COUNT(표장르정리[[#This Row],[Soulslike]]),1,0)),1,0)</f>
        <v>0</v>
      </c>
      <c r="G78" s="3">
        <f>IF(AND(IF('차트 정리 표'!$M$2 = 표메인[[#This Row],[연령대]], 1, 0),IF(COUNT(표장르정리[[#This Row],[Rhythm]]),1,0)),1,0)</f>
        <v>0</v>
      </c>
      <c r="H78" s="3">
        <f>IF(AND(IF('차트 정리 표'!$M$2 = 표메인[[#This Row],[연령대]], 1, 0),IF(COUNT(표장르정리[[#This Row],[Racing]]),1,0)),1,0)</f>
        <v>0</v>
      </c>
      <c r="I78" s="3">
        <f>IF(AND(IF('차트 정리 표'!$M$2 = 표메인[[#This Row],[연령대]], 1, 0),IF(COUNT(표장르정리[[#This Row],[Sport]]),1,0)),1,0)</f>
        <v>0</v>
      </c>
      <c r="J78" s="3">
        <f>IF(AND(IF('차트 정리 표'!$M$2 = 표메인[[#This Row],[연령대]], 1, 0),IF(COUNT(표장르정리[[#This Row],[Stealth]]),1,0)),1,0)</f>
        <v>0</v>
      </c>
      <c r="K78" s="3">
        <f>IF(AND(IF('차트 정리 표'!$M$2 = 표메인[[#This Row],[연령대]], 1, 0),IF(COUNT(표장르정리[[#This Row],[Strategy]]),1,0)),1,0)</f>
        <v>1</v>
      </c>
      <c r="L78" s="3">
        <f>IF(AND(IF('차트 정리 표'!$M$2 = 표메인[[#This Row],[연령대]], 1, 0),IF(COUNT(표장르정리[[#This Row],[Puzzle]]),1,0)),1,0)</f>
        <v>0</v>
      </c>
      <c r="M78" s="3">
        <f>IF(AND(IF('차트 정리 표'!$M$2 = 표메인[[#This Row],[연령대]], 1, 0),IF(COUNT(표장르정리[[#This Row],[Board]]),1,0)),1,0)</f>
        <v>0</v>
      </c>
      <c r="N78" s="3">
        <f>IF(AND(IF('차트 정리 표'!$M$2 = 표메인[[#This Row],[연령대]], 1, 0),IF(COUNT(표장르정리[[#This Row],[Arcade]]),1,0)),1,0)</f>
        <v>0</v>
      </c>
      <c r="O78" s="3">
        <f>IF(AND(IF('차트 정리 표'!$M$2 = 표메인[[#This Row],[연령대]], 1, 0),IF(COUNT(표장르정리[[#This Row],[Simulation]]),1,0)),1,0)</f>
        <v>0</v>
      </c>
      <c r="P78" s="34">
        <f>IF(AND(IF('차트 정리 표'!$M$19 = 표메인[[#This Row],[연령대]], 1, 0),IF('차트 정리 표'!$J$20=표메인[[#This Row],[타격감
시각적 효과]],1,0)),1,0)</f>
        <v>1</v>
      </c>
      <c r="Q78" s="34">
        <f>IF(AND(IF('차트 정리 표'!$M$19 = 표메인[[#This Row],[연령대]], 1, 0),IF('차트 정리 표'!$J$21=표메인[[#This Row],[타격감
시각적 효과]],1,0)),1,0)</f>
        <v>0</v>
      </c>
      <c r="R78" s="34">
        <f>IF(AND(IF('차트 정리 표'!$M$19 = 표메인[[#This Row],[연령대]], 1, 0),IF('차트 정리 표'!$J$22=표메인[[#This Row],[타격감
시각적 효과]],1,0)),1,0)</f>
        <v>0</v>
      </c>
      <c r="S78" s="34">
        <f>IF(AND(IF('차트 정리 표'!$M$19 = 표메인[[#This Row],[연령대]], 1, 0),IF('차트 정리 표'!$J$23=표메인[[#This Row],[타격감
시각적 효과]],1,0)),1,0)</f>
        <v>0</v>
      </c>
      <c r="T78" s="34">
        <f>IF(AND(IF('차트 정리 표'!$M$25 = 표메인[[#This Row],[연령대]], 1, 0),IF('차트 정리 표'!$J$26=표메인[게임몰입도
청각적 효과],1,0)),1,0)</f>
        <v>1</v>
      </c>
      <c r="U78" s="34">
        <f>IF(AND(IF('차트 정리 표'!$M$25 = 표메인[[#This Row],[연령대]], 1, 0),IF('차트 정리 표'!$J$27=표메인[게임몰입도
청각적 효과],1,0)),1,0)</f>
        <v>0</v>
      </c>
      <c r="V78" s="34">
        <f>IF(AND(IF('차트 정리 표'!$M$25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표'!$M$2 = 표메인[[#This Row],[연령대]], 1, 0),IF(COUNT(표장르정리[[#This Row],[RPG]]),1,0)), 1, 0)</f>
        <v>0</v>
      </c>
      <c r="B79" s="3">
        <f>IF(AND(IF('차트 정리 표'!$M$2 = 표메인[[#This Row],[연령대]], 1, 0),IF(COUNT(표장르정리[[#This Row],[AOS]]),1,0)),1,0)</f>
        <v>0</v>
      </c>
      <c r="C79" s="3">
        <f>IF(AND(IF('차트 정리 표'!$M$2 = 표메인[[#This Row],[연령대]], 1, 0),IF(COUNT(표장르정리[[#This Row],[FPS]]),1,0)),1,0)</f>
        <v>1</v>
      </c>
      <c r="D79" s="3">
        <f>IF(AND(IF('차트 정리 표'!$M$2 = 표메인[[#This Row],[연령대]], 1, 0),IF(COUNT(표장르정리[[#This Row],[CCG]]),1,0)),1,0)</f>
        <v>0</v>
      </c>
      <c r="E79" s="3">
        <f>IF(AND(IF('차트 정리 표'!$M$2 = 표메인[[#This Row],[연령대]], 1, 0),IF(COUNT(표장르정리[[#This Row],[Roguelike]]),1,0)),1,0)</f>
        <v>0</v>
      </c>
      <c r="F79" s="3">
        <f>IF(AND(IF('차트 정리 표'!$M$2 = 표메인[[#This Row],[연령대]], 1, 0),IF(COUNT(표장르정리[[#This Row],[Soulslike]]),1,0)),1,0)</f>
        <v>0</v>
      </c>
      <c r="G79" s="3">
        <f>IF(AND(IF('차트 정리 표'!$M$2 = 표메인[[#This Row],[연령대]], 1, 0),IF(COUNT(표장르정리[[#This Row],[Rhythm]]),1,0)),1,0)</f>
        <v>0</v>
      </c>
      <c r="H79" s="3">
        <f>IF(AND(IF('차트 정리 표'!$M$2 = 표메인[[#This Row],[연령대]], 1, 0),IF(COUNT(표장르정리[[#This Row],[Racing]]),1,0)),1,0)</f>
        <v>0</v>
      </c>
      <c r="I79" s="3">
        <f>IF(AND(IF('차트 정리 표'!$M$2 = 표메인[[#This Row],[연령대]], 1, 0),IF(COUNT(표장르정리[[#This Row],[Sport]]),1,0)),1,0)</f>
        <v>0</v>
      </c>
      <c r="J79" s="3">
        <f>IF(AND(IF('차트 정리 표'!$M$2 = 표메인[[#This Row],[연령대]], 1, 0),IF(COUNT(표장르정리[[#This Row],[Stealth]]),1,0)),1,0)</f>
        <v>0</v>
      </c>
      <c r="K79" s="3">
        <f>IF(AND(IF('차트 정리 표'!$M$2 = 표메인[[#This Row],[연령대]], 1, 0),IF(COUNT(표장르정리[[#This Row],[Strategy]]),1,0)),1,0)</f>
        <v>0</v>
      </c>
      <c r="L79" s="3">
        <f>IF(AND(IF('차트 정리 표'!$M$2 = 표메인[[#This Row],[연령대]], 1, 0),IF(COUNT(표장르정리[[#This Row],[Puzzle]]),1,0)),1,0)</f>
        <v>0</v>
      </c>
      <c r="M79" s="3">
        <f>IF(AND(IF('차트 정리 표'!$M$2 = 표메인[[#This Row],[연령대]], 1, 0),IF(COUNT(표장르정리[[#This Row],[Board]]),1,0)),1,0)</f>
        <v>0</v>
      </c>
      <c r="N79" s="3">
        <f>IF(AND(IF('차트 정리 표'!$M$2 = 표메인[[#This Row],[연령대]], 1, 0),IF(COUNT(표장르정리[[#This Row],[Arcade]]),1,0)),1,0)</f>
        <v>0</v>
      </c>
      <c r="O79" s="3">
        <f>IF(AND(IF('차트 정리 표'!$M$2 = 표메인[[#This Row],[연령대]], 1, 0),IF(COUNT(표장르정리[[#This Row],[Simulation]]),1,0)),1,0)</f>
        <v>0</v>
      </c>
      <c r="P79" s="34">
        <f>IF(AND(IF('차트 정리 표'!$M$19 = 표메인[[#This Row],[연령대]], 1, 0),IF('차트 정리 표'!$J$20=표메인[[#This Row],[타격감
시각적 효과]],1,0)),1,0)</f>
        <v>1</v>
      </c>
      <c r="Q79" s="34">
        <f>IF(AND(IF('차트 정리 표'!$M$19 = 표메인[[#This Row],[연령대]], 1, 0),IF('차트 정리 표'!$J$21=표메인[[#This Row],[타격감
시각적 효과]],1,0)),1,0)</f>
        <v>0</v>
      </c>
      <c r="R79" s="34">
        <f>IF(AND(IF('차트 정리 표'!$M$19 = 표메인[[#This Row],[연령대]], 1, 0),IF('차트 정리 표'!$J$22=표메인[[#This Row],[타격감
시각적 효과]],1,0)),1,0)</f>
        <v>0</v>
      </c>
      <c r="S79" s="34">
        <f>IF(AND(IF('차트 정리 표'!$M$19 = 표메인[[#This Row],[연령대]], 1, 0),IF('차트 정리 표'!$J$23=표메인[[#This Row],[타격감
시각적 효과]],1,0)),1,0)</f>
        <v>0</v>
      </c>
      <c r="T79" s="34">
        <f>IF(AND(IF('차트 정리 표'!$M$25 = 표메인[[#This Row],[연령대]], 1, 0),IF('차트 정리 표'!$J$26=표메인[게임몰입도
청각적 효과],1,0)),1,0)</f>
        <v>1</v>
      </c>
      <c r="U79" s="34">
        <f>IF(AND(IF('차트 정리 표'!$M$25 = 표메인[[#This Row],[연령대]], 1, 0),IF('차트 정리 표'!$J$27=표메인[게임몰입도
청각적 효과],1,0)),1,0)</f>
        <v>0</v>
      </c>
      <c r="V79" s="34">
        <f>IF(AND(IF('차트 정리 표'!$M$25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표'!$M$2 = 표메인[[#This Row],[연령대]], 1, 0),IF(COUNT(표장르정리[[#This Row],[RPG]]),1,0)), 1, 0)</f>
        <v>0</v>
      </c>
      <c r="B80" s="3">
        <f>IF(AND(IF('차트 정리 표'!$M$2 = 표메인[[#This Row],[연령대]], 1, 0),IF(COUNT(표장르정리[[#This Row],[AOS]]),1,0)),1,0)</f>
        <v>0</v>
      </c>
      <c r="C80" s="3">
        <f>IF(AND(IF('차트 정리 표'!$M$2 = 표메인[[#This Row],[연령대]], 1, 0),IF(COUNT(표장르정리[[#This Row],[FPS]]),1,0)),1,0)</f>
        <v>1</v>
      </c>
      <c r="D80" s="3">
        <f>IF(AND(IF('차트 정리 표'!$M$2 = 표메인[[#This Row],[연령대]], 1, 0),IF(COUNT(표장르정리[[#This Row],[CCG]]),1,0)),1,0)</f>
        <v>0</v>
      </c>
      <c r="E80" s="3">
        <f>IF(AND(IF('차트 정리 표'!$M$2 = 표메인[[#This Row],[연령대]], 1, 0),IF(COUNT(표장르정리[[#This Row],[Roguelike]]),1,0)),1,0)</f>
        <v>0</v>
      </c>
      <c r="F80" s="3">
        <f>IF(AND(IF('차트 정리 표'!$M$2 = 표메인[[#This Row],[연령대]], 1, 0),IF(COUNT(표장르정리[[#This Row],[Soulslike]]),1,0)),1,0)</f>
        <v>0</v>
      </c>
      <c r="G80" s="3">
        <f>IF(AND(IF('차트 정리 표'!$M$2 = 표메인[[#This Row],[연령대]], 1, 0),IF(COUNT(표장르정리[[#This Row],[Rhythm]]),1,0)),1,0)</f>
        <v>0</v>
      </c>
      <c r="H80" s="3">
        <f>IF(AND(IF('차트 정리 표'!$M$2 = 표메인[[#This Row],[연령대]], 1, 0),IF(COUNT(표장르정리[[#This Row],[Racing]]),1,0)),1,0)</f>
        <v>0</v>
      </c>
      <c r="I80" s="3">
        <f>IF(AND(IF('차트 정리 표'!$M$2 = 표메인[[#This Row],[연령대]], 1, 0),IF(COUNT(표장르정리[[#This Row],[Sport]]),1,0)),1,0)</f>
        <v>0</v>
      </c>
      <c r="J80" s="3">
        <f>IF(AND(IF('차트 정리 표'!$M$2 = 표메인[[#This Row],[연령대]], 1, 0),IF(COUNT(표장르정리[[#This Row],[Stealth]]),1,0)),1,0)</f>
        <v>0</v>
      </c>
      <c r="K80" s="3">
        <f>IF(AND(IF('차트 정리 표'!$M$2 = 표메인[[#This Row],[연령대]], 1, 0),IF(COUNT(표장르정리[[#This Row],[Strategy]]),1,0)),1,0)</f>
        <v>0</v>
      </c>
      <c r="L80" s="3">
        <f>IF(AND(IF('차트 정리 표'!$M$2 = 표메인[[#This Row],[연령대]], 1, 0),IF(COUNT(표장르정리[[#This Row],[Puzzle]]),1,0)),1,0)</f>
        <v>0</v>
      </c>
      <c r="M80" s="3">
        <f>IF(AND(IF('차트 정리 표'!$M$2 = 표메인[[#This Row],[연령대]], 1, 0),IF(COUNT(표장르정리[[#This Row],[Board]]),1,0)),1,0)</f>
        <v>0</v>
      </c>
      <c r="N80" s="3">
        <f>IF(AND(IF('차트 정리 표'!$M$2 = 표메인[[#This Row],[연령대]], 1, 0),IF(COUNT(표장르정리[[#This Row],[Arcade]]),1,0)),1,0)</f>
        <v>0</v>
      </c>
      <c r="O80" s="3">
        <f>IF(AND(IF('차트 정리 표'!$M$2 = 표메인[[#This Row],[연령대]], 1, 0),IF(COUNT(표장르정리[[#This Row],[Simulation]]),1,0)),1,0)</f>
        <v>0</v>
      </c>
      <c r="P80" s="34">
        <f>IF(AND(IF('차트 정리 표'!$M$19 = 표메인[[#This Row],[연령대]], 1, 0),IF('차트 정리 표'!$J$20=표메인[[#This Row],[타격감
시각적 효과]],1,0)),1,0)</f>
        <v>1</v>
      </c>
      <c r="Q80" s="34">
        <f>IF(AND(IF('차트 정리 표'!$M$19 = 표메인[[#This Row],[연령대]], 1, 0),IF('차트 정리 표'!$J$21=표메인[[#This Row],[타격감
시각적 효과]],1,0)),1,0)</f>
        <v>0</v>
      </c>
      <c r="R80" s="34">
        <f>IF(AND(IF('차트 정리 표'!$M$19 = 표메인[[#This Row],[연령대]], 1, 0),IF('차트 정리 표'!$J$22=표메인[[#This Row],[타격감
시각적 효과]],1,0)),1,0)</f>
        <v>0</v>
      </c>
      <c r="S80" s="34">
        <f>IF(AND(IF('차트 정리 표'!$M$19 = 표메인[[#This Row],[연령대]], 1, 0),IF('차트 정리 표'!$J$23=표메인[[#This Row],[타격감
시각적 효과]],1,0)),1,0)</f>
        <v>0</v>
      </c>
      <c r="T80" s="34">
        <f>IF(AND(IF('차트 정리 표'!$M$25 = 표메인[[#This Row],[연령대]], 1, 0),IF('차트 정리 표'!$J$26=표메인[게임몰입도
청각적 효과],1,0)),1,0)</f>
        <v>1</v>
      </c>
      <c r="U80" s="34">
        <f>IF(AND(IF('차트 정리 표'!$M$25 = 표메인[[#This Row],[연령대]], 1, 0),IF('차트 정리 표'!$J$27=표메인[게임몰입도
청각적 효과],1,0)),1,0)</f>
        <v>0</v>
      </c>
      <c r="V80" s="34">
        <f>IF(AND(IF('차트 정리 표'!$M$25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표'!$M$2 = 표메인[[#This Row],[연령대]], 1, 0),IF(COUNT(표장르정리[[#This Row],[RPG]]),1,0)), 1, 0)</f>
        <v>0</v>
      </c>
      <c r="B81" s="3">
        <f>IF(AND(IF('차트 정리 표'!$M$2 = 표메인[[#This Row],[연령대]], 1, 0),IF(COUNT(표장르정리[[#This Row],[AOS]]),1,0)),1,0)</f>
        <v>0</v>
      </c>
      <c r="C81" s="3">
        <f>IF(AND(IF('차트 정리 표'!$M$2 = 표메인[[#This Row],[연령대]], 1, 0),IF(COUNT(표장르정리[[#This Row],[FPS]]),1,0)),1,0)</f>
        <v>1</v>
      </c>
      <c r="D81" s="3">
        <f>IF(AND(IF('차트 정리 표'!$M$2 = 표메인[[#This Row],[연령대]], 1, 0),IF(COUNT(표장르정리[[#This Row],[CCG]]),1,0)),1,0)</f>
        <v>0</v>
      </c>
      <c r="E81" s="3">
        <f>IF(AND(IF('차트 정리 표'!$M$2 = 표메인[[#This Row],[연령대]], 1, 0),IF(COUNT(표장르정리[[#This Row],[Roguelike]]),1,0)),1,0)</f>
        <v>0</v>
      </c>
      <c r="F81" s="3">
        <f>IF(AND(IF('차트 정리 표'!$M$2 = 표메인[[#This Row],[연령대]], 1, 0),IF(COUNT(표장르정리[[#This Row],[Soulslike]]),1,0)),1,0)</f>
        <v>0</v>
      </c>
      <c r="G81" s="3">
        <f>IF(AND(IF('차트 정리 표'!$M$2 = 표메인[[#This Row],[연령대]], 1, 0),IF(COUNT(표장르정리[[#This Row],[Rhythm]]),1,0)),1,0)</f>
        <v>0</v>
      </c>
      <c r="H81" s="3">
        <f>IF(AND(IF('차트 정리 표'!$M$2 = 표메인[[#This Row],[연령대]], 1, 0),IF(COUNT(표장르정리[[#This Row],[Racing]]),1,0)),1,0)</f>
        <v>0</v>
      </c>
      <c r="I81" s="3">
        <f>IF(AND(IF('차트 정리 표'!$M$2 = 표메인[[#This Row],[연령대]], 1, 0),IF(COUNT(표장르정리[[#This Row],[Sport]]),1,0)),1,0)</f>
        <v>0</v>
      </c>
      <c r="J81" s="3">
        <f>IF(AND(IF('차트 정리 표'!$M$2 = 표메인[[#This Row],[연령대]], 1, 0),IF(COUNT(표장르정리[[#This Row],[Stealth]]),1,0)),1,0)</f>
        <v>0</v>
      </c>
      <c r="K81" s="3">
        <f>IF(AND(IF('차트 정리 표'!$M$2 = 표메인[[#This Row],[연령대]], 1, 0),IF(COUNT(표장르정리[[#This Row],[Strategy]]),1,0)),1,0)</f>
        <v>0</v>
      </c>
      <c r="L81" s="3">
        <f>IF(AND(IF('차트 정리 표'!$M$2 = 표메인[[#This Row],[연령대]], 1, 0),IF(COUNT(표장르정리[[#This Row],[Puzzle]]),1,0)),1,0)</f>
        <v>0</v>
      </c>
      <c r="M81" s="3">
        <f>IF(AND(IF('차트 정리 표'!$M$2 = 표메인[[#This Row],[연령대]], 1, 0),IF(COUNT(표장르정리[[#This Row],[Board]]),1,0)),1,0)</f>
        <v>0</v>
      </c>
      <c r="N81" s="3">
        <f>IF(AND(IF('차트 정리 표'!$M$2 = 표메인[[#This Row],[연령대]], 1, 0),IF(COUNT(표장르정리[[#This Row],[Arcade]]),1,0)),1,0)</f>
        <v>0</v>
      </c>
      <c r="O81" s="3">
        <f>IF(AND(IF('차트 정리 표'!$M$2 = 표메인[[#This Row],[연령대]], 1, 0),IF(COUNT(표장르정리[[#This Row],[Simulation]]),1,0)),1,0)</f>
        <v>0</v>
      </c>
      <c r="P81" s="34">
        <f>IF(AND(IF('차트 정리 표'!$M$19 = 표메인[[#This Row],[연령대]], 1, 0),IF('차트 정리 표'!$J$20=표메인[[#This Row],[타격감
시각적 효과]],1,0)),1,0)</f>
        <v>0</v>
      </c>
      <c r="Q81" s="34">
        <f>IF(AND(IF('차트 정리 표'!$M$19 = 표메인[[#This Row],[연령대]], 1, 0),IF('차트 정리 표'!$J$21=표메인[[#This Row],[타격감
시각적 효과]],1,0)),1,0)</f>
        <v>0</v>
      </c>
      <c r="R81" s="34">
        <f>IF(AND(IF('차트 정리 표'!$M$19 = 표메인[[#This Row],[연령대]], 1, 0),IF('차트 정리 표'!$J$22=표메인[[#This Row],[타격감
시각적 효과]],1,0)),1,0)</f>
        <v>1</v>
      </c>
      <c r="S81" s="34">
        <f>IF(AND(IF('차트 정리 표'!$M$19 = 표메인[[#This Row],[연령대]], 1, 0),IF('차트 정리 표'!$J$23=표메인[[#This Row],[타격감
시각적 효과]],1,0)),1,0)</f>
        <v>0</v>
      </c>
      <c r="T81" s="34">
        <f>IF(AND(IF('차트 정리 표'!$M$25 = 표메인[[#This Row],[연령대]], 1, 0),IF('차트 정리 표'!$J$26=표메인[게임몰입도
청각적 효과],1,0)),1,0)</f>
        <v>1</v>
      </c>
      <c r="U81" s="34">
        <f>IF(AND(IF('차트 정리 표'!$M$25 = 표메인[[#This Row],[연령대]], 1, 0),IF('차트 정리 표'!$J$27=표메인[게임몰입도
청각적 효과],1,0)),1,0)</f>
        <v>0</v>
      </c>
      <c r="V81" s="34">
        <f>IF(AND(IF('차트 정리 표'!$M$25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표'!$M$2 = 표메인[[#This Row],[연령대]], 1, 0),IF(COUNT(표장르정리[[#This Row],[RPG]]),1,0)), 1, 0)</f>
        <v>0</v>
      </c>
      <c r="B82" s="3">
        <f>IF(AND(IF('차트 정리 표'!$M$2 = 표메인[[#This Row],[연령대]], 1, 0),IF(COUNT(표장르정리[[#This Row],[AOS]]),1,0)),1,0)</f>
        <v>0</v>
      </c>
      <c r="C82" s="3">
        <f>IF(AND(IF('차트 정리 표'!$M$2 = 표메인[[#This Row],[연령대]], 1, 0),IF(COUNT(표장르정리[[#This Row],[FPS]]),1,0)),1,0)</f>
        <v>1</v>
      </c>
      <c r="D82" s="3">
        <f>IF(AND(IF('차트 정리 표'!$M$2 = 표메인[[#This Row],[연령대]], 1, 0),IF(COUNT(표장르정리[[#This Row],[CCG]]),1,0)),1,0)</f>
        <v>0</v>
      </c>
      <c r="E82" s="3">
        <f>IF(AND(IF('차트 정리 표'!$M$2 = 표메인[[#This Row],[연령대]], 1, 0),IF(COUNT(표장르정리[[#This Row],[Roguelike]]),1,0)),1,0)</f>
        <v>0</v>
      </c>
      <c r="F82" s="3">
        <f>IF(AND(IF('차트 정리 표'!$M$2 = 표메인[[#This Row],[연령대]], 1, 0),IF(COUNT(표장르정리[[#This Row],[Soulslike]]),1,0)),1,0)</f>
        <v>0</v>
      </c>
      <c r="G82" s="3">
        <f>IF(AND(IF('차트 정리 표'!$M$2 = 표메인[[#This Row],[연령대]], 1, 0),IF(COUNT(표장르정리[[#This Row],[Rhythm]]),1,0)),1,0)</f>
        <v>0</v>
      </c>
      <c r="H82" s="3">
        <f>IF(AND(IF('차트 정리 표'!$M$2 = 표메인[[#This Row],[연령대]], 1, 0),IF(COUNT(표장르정리[[#This Row],[Racing]]),1,0)),1,0)</f>
        <v>0</v>
      </c>
      <c r="I82" s="3">
        <f>IF(AND(IF('차트 정리 표'!$M$2 = 표메인[[#This Row],[연령대]], 1, 0),IF(COUNT(표장르정리[[#This Row],[Sport]]),1,0)),1,0)</f>
        <v>0</v>
      </c>
      <c r="J82" s="3">
        <f>IF(AND(IF('차트 정리 표'!$M$2 = 표메인[[#This Row],[연령대]], 1, 0),IF(COUNT(표장르정리[[#This Row],[Stealth]]),1,0)),1,0)</f>
        <v>0</v>
      </c>
      <c r="K82" s="3">
        <f>IF(AND(IF('차트 정리 표'!$M$2 = 표메인[[#This Row],[연령대]], 1, 0),IF(COUNT(표장르정리[[#This Row],[Strategy]]),1,0)),1,0)</f>
        <v>0</v>
      </c>
      <c r="L82" s="3">
        <f>IF(AND(IF('차트 정리 표'!$M$2 = 표메인[[#This Row],[연령대]], 1, 0),IF(COUNT(표장르정리[[#This Row],[Puzzle]]),1,0)),1,0)</f>
        <v>0</v>
      </c>
      <c r="M82" s="3">
        <f>IF(AND(IF('차트 정리 표'!$M$2 = 표메인[[#This Row],[연령대]], 1, 0),IF(COUNT(표장르정리[[#This Row],[Board]]),1,0)),1,0)</f>
        <v>0</v>
      </c>
      <c r="N82" s="3">
        <f>IF(AND(IF('차트 정리 표'!$M$2 = 표메인[[#This Row],[연령대]], 1, 0),IF(COUNT(표장르정리[[#This Row],[Arcade]]),1,0)),1,0)</f>
        <v>0</v>
      </c>
      <c r="O82" s="3">
        <f>IF(AND(IF('차트 정리 표'!$M$2 = 표메인[[#This Row],[연령대]], 1, 0),IF(COUNT(표장르정리[[#This Row],[Simulation]]),1,0)),1,0)</f>
        <v>0</v>
      </c>
      <c r="P82" s="34">
        <f>IF(AND(IF('차트 정리 표'!$M$19 = 표메인[[#This Row],[연령대]], 1, 0),IF('차트 정리 표'!$J$20=표메인[[#This Row],[타격감
시각적 효과]],1,0)),1,0)</f>
        <v>0</v>
      </c>
      <c r="Q82" s="34">
        <f>IF(AND(IF('차트 정리 표'!$M$19 = 표메인[[#This Row],[연령대]], 1, 0),IF('차트 정리 표'!$J$21=표메인[[#This Row],[타격감
시각적 효과]],1,0)),1,0)</f>
        <v>1</v>
      </c>
      <c r="R82" s="34">
        <f>IF(AND(IF('차트 정리 표'!$M$19 = 표메인[[#This Row],[연령대]], 1, 0),IF('차트 정리 표'!$J$22=표메인[[#This Row],[타격감
시각적 효과]],1,0)),1,0)</f>
        <v>0</v>
      </c>
      <c r="S82" s="34">
        <f>IF(AND(IF('차트 정리 표'!$M$19 = 표메인[[#This Row],[연령대]], 1, 0),IF('차트 정리 표'!$J$23=표메인[[#This Row],[타격감
시각적 효과]],1,0)),1,0)</f>
        <v>0</v>
      </c>
      <c r="T82" s="34">
        <f>IF(AND(IF('차트 정리 표'!$M$25 = 표메인[[#This Row],[연령대]], 1, 0),IF('차트 정리 표'!$J$26=표메인[게임몰입도
청각적 효과],1,0)),1,0)</f>
        <v>1</v>
      </c>
      <c r="U82" s="34">
        <f>IF(AND(IF('차트 정리 표'!$M$25 = 표메인[[#This Row],[연령대]], 1, 0),IF('차트 정리 표'!$J$27=표메인[게임몰입도
청각적 효과],1,0)),1,0)</f>
        <v>0</v>
      </c>
      <c r="V82" s="34">
        <f>IF(AND(IF('차트 정리 표'!$M$25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표'!$M$2 = 표메인[[#This Row],[연령대]], 1, 0),IF(COUNT(표장르정리[[#This Row],[RPG]]),1,0)), 1, 0)</f>
        <v>0</v>
      </c>
      <c r="B83" s="3">
        <f>IF(AND(IF('차트 정리 표'!$M$2 = 표메인[[#This Row],[연령대]], 1, 0),IF(COUNT(표장르정리[[#This Row],[AOS]]),1,0)),1,0)</f>
        <v>0</v>
      </c>
      <c r="C83" s="3">
        <f>IF(AND(IF('차트 정리 표'!$M$2 = 표메인[[#This Row],[연령대]], 1, 0),IF(COUNT(표장르정리[[#This Row],[FPS]]),1,0)),1,0)</f>
        <v>1</v>
      </c>
      <c r="D83" s="3">
        <f>IF(AND(IF('차트 정리 표'!$M$2 = 표메인[[#This Row],[연령대]], 1, 0),IF(COUNT(표장르정리[[#This Row],[CCG]]),1,0)),1,0)</f>
        <v>0</v>
      </c>
      <c r="E83" s="3">
        <f>IF(AND(IF('차트 정리 표'!$M$2 = 표메인[[#This Row],[연령대]], 1, 0),IF(COUNT(표장르정리[[#This Row],[Roguelike]]),1,0)),1,0)</f>
        <v>0</v>
      </c>
      <c r="F83" s="3">
        <f>IF(AND(IF('차트 정리 표'!$M$2 = 표메인[[#This Row],[연령대]], 1, 0),IF(COUNT(표장르정리[[#This Row],[Soulslike]]),1,0)),1,0)</f>
        <v>0</v>
      </c>
      <c r="G83" s="3">
        <f>IF(AND(IF('차트 정리 표'!$M$2 = 표메인[[#This Row],[연령대]], 1, 0),IF(COUNT(표장르정리[[#This Row],[Rhythm]]),1,0)),1,0)</f>
        <v>0</v>
      </c>
      <c r="H83" s="3">
        <f>IF(AND(IF('차트 정리 표'!$M$2 = 표메인[[#This Row],[연령대]], 1, 0),IF(COUNT(표장르정리[[#This Row],[Racing]]),1,0)),1,0)</f>
        <v>0</v>
      </c>
      <c r="I83" s="3">
        <f>IF(AND(IF('차트 정리 표'!$M$2 = 표메인[[#This Row],[연령대]], 1, 0),IF(COUNT(표장르정리[[#This Row],[Sport]]),1,0)),1,0)</f>
        <v>0</v>
      </c>
      <c r="J83" s="3">
        <f>IF(AND(IF('차트 정리 표'!$M$2 = 표메인[[#This Row],[연령대]], 1, 0),IF(COUNT(표장르정리[[#This Row],[Stealth]]),1,0)),1,0)</f>
        <v>0</v>
      </c>
      <c r="K83" s="3">
        <f>IF(AND(IF('차트 정리 표'!$M$2 = 표메인[[#This Row],[연령대]], 1, 0),IF(COUNT(표장르정리[[#This Row],[Strategy]]),1,0)),1,0)</f>
        <v>0</v>
      </c>
      <c r="L83" s="3">
        <f>IF(AND(IF('차트 정리 표'!$M$2 = 표메인[[#This Row],[연령대]], 1, 0),IF(COUNT(표장르정리[[#This Row],[Puzzle]]),1,0)),1,0)</f>
        <v>0</v>
      </c>
      <c r="M83" s="3">
        <f>IF(AND(IF('차트 정리 표'!$M$2 = 표메인[[#This Row],[연령대]], 1, 0),IF(COUNT(표장르정리[[#This Row],[Board]]),1,0)),1,0)</f>
        <v>0</v>
      </c>
      <c r="N83" s="3">
        <f>IF(AND(IF('차트 정리 표'!$M$2 = 표메인[[#This Row],[연령대]], 1, 0),IF(COUNT(표장르정리[[#This Row],[Arcade]]),1,0)),1,0)</f>
        <v>0</v>
      </c>
      <c r="O83" s="3">
        <f>IF(AND(IF('차트 정리 표'!$M$2 = 표메인[[#This Row],[연령대]], 1, 0),IF(COUNT(표장르정리[[#This Row],[Simulation]]),1,0)),1,0)</f>
        <v>0</v>
      </c>
      <c r="P83" s="34">
        <f>IF(AND(IF('차트 정리 표'!$M$19 = 표메인[[#This Row],[연령대]], 1, 0),IF('차트 정리 표'!$J$20=표메인[[#This Row],[타격감
시각적 효과]],1,0)),1,0)</f>
        <v>0</v>
      </c>
      <c r="Q83" s="34">
        <f>IF(AND(IF('차트 정리 표'!$M$19 = 표메인[[#This Row],[연령대]], 1, 0),IF('차트 정리 표'!$J$21=표메인[[#This Row],[타격감
시각적 효과]],1,0)),1,0)</f>
        <v>1</v>
      </c>
      <c r="R83" s="34">
        <f>IF(AND(IF('차트 정리 표'!$M$19 = 표메인[[#This Row],[연령대]], 1, 0),IF('차트 정리 표'!$J$22=표메인[[#This Row],[타격감
시각적 효과]],1,0)),1,0)</f>
        <v>0</v>
      </c>
      <c r="S83" s="34">
        <f>IF(AND(IF('차트 정리 표'!$M$19 = 표메인[[#This Row],[연령대]], 1, 0),IF('차트 정리 표'!$J$23=표메인[[#This Row],[타격감
시각적 효과]],1,0)),1,0)</f>
        <v>0</v>
      </c>
      <c r="T83" s="34">
        <f>IF(AND(IF('차트 정리 표'!$M$25 = 표메인[[#This Row],[연령대]], 1, 0),IF('차트 정리 표'!$J$26=표메인[게임몰입도
청각적 효과],1,0)),1,0)</f>
        <v>1</v>
      </c>
      <c r="U83" s="34">
        <f>IF(AND(IF('차트 정리 표'!$M$25 = 표메인[[#This Row],[연령대]], 1, 0),IF('차트 정리 표'!$J$27=표메인[게임몰입도
청각적 효과],1,0)),1,0)</f>
        <v>0</v>
      </c>
      <c r="V83" s="34">
        <f>IF(AND(IF('차트 정리 표'!$M$25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표'!$M$2 = 표메인[[#This Row],[연령대]], 1, 0),IF(COUNT(표장르정리[[#This Row],[RPG]]),1,0)), 1, 0)</f>
        <v>0</v>
      </c>
      <c r="B84" s="3">
        <f>IF(AND(IF('차트 정리 표'!$M$2 = 표메인[[#This Row],[연령대]], 1, 0),IF(COUNT(표장르정리[[#This Row],[AOS]]),1,0)),1,0)</f>
        <v>0</v>
      </c>
      <c r="C84" s="3">
        <f>IF(AND(IF('차트 정리 표'!$M$2 = 표메인[[#This Row],[연령대]], 1, 0),IF(COUNT(표장르정리[[#This Row],[FPS]]),1,0)),1,0)</f>
        <v>1</v>
      </c>
      <c r="D84" s="3">
        <f>IF(AND(IF('차트 정리 표'!$M$2 = 표메인[[#This Row],[연령대]], 1, 0),IF(COUNT(표장르정리[[#This Row],[CCG]]),1,0)),1,0)</f>
        <v>0</v>
      </c>
      <c r="E84" s="3">
        <f>IF(AND(IF('차트 정리 표'!$M$2 = 표메인[[#This Row],[연령대]], 1, 0),IF(COUNT(표장르정리[[#This Row],[Roguelike]]),1,0)),1,0)</f>
        <v>0</v>
      </c>
      <c r="F84" s="3">
        <f>IF(AND(IF('차트 정리 표'!$M$2 = 표메인[[#This Row],[연령대]], 1, 0),IF(COUNT(표장르정리[[#This Row],[Soulslike]]),1,0)),1,0)</f>
        <v>0</v>
      </c>
      <c r="G84" s="3">
        <f>IF(AND(IF('차트 정리 표'!$M$2 = 표메인[[#This Row],[연령대]], 1, 0),IF(COUNT(표장르정리[[#This Row],[Rhythm]]),1,0)),1,0)</f>
        <v>0</v>
      </c>
      <c r="H84" s="3">
        <f>IF(AND(IF('차트 정리 표'!$M$2 = 표메인[[#This Row],[연령대]], 1, 0),IF(COUNT(표장르정리[[#This Row],[Racing]]),1,0)),1,0)</f>
        <v>0</v>
      </c>
      <c r="I84" s="3">
        <f>IF(AND(IF('차트 정리 표'!$M$2 = 표메인[[#This Row],[연령대]], 1, 0),IF(COUNT(표장르정리[[#This Row],[Sport]]),1,0)),1,0)</f>
        <v>0</v>
      </c>
      <c r="J84" s="3">
        <f>IF(AND(IF('차트 정리 표'!$M$2 = 표메인[[#This Row],[연령대]], 1, 0),IF(COUNT(표장르정리[[#This Row],[Stealth]]),1,0)),1,0)</f>
        <v>0</v>
      </c>
      <c r="K84" s="3">
        <f>IF(AND(IF('차트 정리 표'!$M$2 = 표메인[[#This Row],[연령대]], 1, 0),IF(COUNT(표장르정리[[#This Row],[Strategy]]),1,0)),1,0)</f>
        <v>0</v>
      </c>
      <c r="L84" s="3">
        <f>IF(AND(IF('차트 정리 표'!$M$2 = 표메인[[#This Row],[연령대]], 1, 0),IF(COUNT(표장르정리[[#This Row],[Puzzle]]),1,0)),1,0)</f>
        <v>0</v>
      </c>
      <c r="M84" s="3">
        <f>IF(AND(IF('차트 정리 표'!$M$2 = 표메인[[#This Row],[연령대]], 1, 0),IF(COUNT(표장르정리[[#This Row],[Board]]),1,0)),1,0)</f>
        <v>0</v>
      </c>
      <c r="N84" s="3">
        <f>IF(AND(IF('차트 정리 표'!$M$2 = 표메인[[#This Row],[연령대]], 1, 0),IF(COUNT(표장르정리[[#This Row],[Arcade]]),1,0)),1,0)</f>
        <v>0</v>
      </c>
      <c r="O84" s="3">
        <f>IF(AND(IF('차트 정리 표'!$M$2 = 표메인[[#This Row],[연령대]], 1, 0),IF(COUNT(표장르정리[[#This Row],[Simulation]]),1,0)),1,0)</f>
        <v>0</v>
      </c>
      <c r="P84" s="34">
        <f>IF(AND(IF('차트 정리 표'!$M$19 = 표메인[[#This Row],[연령대]], 1, 0),IF('차트 정리 표'!$J$20=표메인[[#This Row],[타격감
시각적 효과]],1,0)),1,0)</f>
        <v>0</v>
      </c>
      <c r="Q84" s="34">
        <f>IF(AND(IF('차트 정리 표'!$M$19 = 표메인[[#This Row],[연령대]], 1, 0),IF('차트 정리 표'!$J$21=표메인[[#This Row],[타격감
시각적 효과]],1,0)),1,0)</f>
        <v>0</v>
      </c>
      <c r="R84" s="34">
        <f>IF(AND(IF('차트 정리 표'!$M$19 = 표메인[[#This Row],[연령대]], 1, 0),IF('차트 정리 표'!$J$22=표메인[[#This Row],[타격감
시각적 효과]],1,0)),1,0)</f>
        <v>0</v>
      </c>
      <c r="S84" s="34">
        <f>IF(AND(IF('차트 정리 표'!$M$19 = 표메인[[#This Row],[연령대]], 1, 0),IF('차트 정리 표'!$J$23=표메인[[#This Row],[타격감
시각적 효과]],1,0)),1,0)</f>
        <v>1</v>
      </c>
      <c r="T84" s="34">
        <f>IF(AND(IF('차트 정리 표'!$M$25 = 표메인[[#This Row],[연령대]], 1, 0),IF('차트 정리 표'!$J$26=표메인[게임몰입도
청각적 효과],1,0)),1,0)</f>
        <v>1</v>
      </c>
      <c r="U84" s="34">
        <f>IF(AND(IF('차트 정리 표'!$M$25 = 표메인[[#This Row],[연령대]], 1, 0),IF('차트 정리 표'!$J$27=표메인[게임몰입도
청각적 효과],1,0)),1,0)</f>
        <v>0</v>
      </c>
      <c r="V84" s="34">
        <f>IF(AND(IF('차트 정리 표'!$M$25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표'!$M$2 = 표메인[[#This Row],[연령대]], 1, 0),IF(COUNT(표장르정리[[#This Row],[RPG]]),1,0)), 1, 0)</f>
        <v>0</v>
      </c>
      <c r="B85" s="3">
        <f>IF(AND(IF('차트 정리 표'!$M$2 = 표메인[[#This Row],[연령대]], 1, 0),IF(COUNT(표장르정리[[#This Row],[AOS]]),1,0)),1,0)</f>
        <v>1</v>
      </c>
      <c r="C85" s="3">
        <f>IF(AND(IF('차트 정리 표'!$M$2 = 표메인[[#This Row],[연령대]], 1, 0),IF(COUNT(표장르정리[[#This Row],[FPS]]),1,0)),1,0)</f>
        <v>1</v>
      </c>
      <c r="D85" s="3">
        <f>IF(AND(IF('차트 정리 표'!$M$2 = 표메인[[#This Row],[연령대]], 1, 0),IF(COUNT(표장르정리[[#This Row],[CCG]]),1,0)),1,0)</f>
        <v>0</v>
      </c>
      <c r="E85" s="3">
        <f>IF(AND(IF('차트 정리 표'!$M$2 = 표메인[[#This Row],[연령대]], 1, 0),IF(COUNT(표장르정리[[#This Row],[Roguelike]]),1,0)),1,0)</f>
        <v>0</v>
      </c>
      <c r="F85" s="3">
        <f>IF(AND(IF('차트 정리 표'!$M$2 = 표메인[[#This Row],[연령대]], 1, 0),IF(COUNT(표장르정리[[#This Row],[Soulslike]]),1,0)),1,0)</f>
        <v>0</v>
      </c>
      <c r="G85" s="3">
        <f>IF(AND(IF('차트 정리 표'!$M$2 = 표메인[[#This Row],[연령대]], 1, 0),IF(COUNT(표장르정리[[#This Row],[Rhythm]]),1,0)),1,0)</f>
        <v>0</v>
      </c>
      <c r="H85" s="3">
        <f>IF(AND(IF('차트 정리 표'!$M$2 = 표메인[[#This Row],[연령대]], 1, 0),IF(COUNT(표장르정리[[#This Row],[Racing]]),1,0)),1,0)</f>
        <v>0</v>
      </c>
      <c r="I85" s="3">
        <f>IF(AND(IF('차트 정리 표'!$M$2 = 표메인[[#This Row],[연령대]], 1, 0),IF(COUNT(표장르정리[[#This Row],[Sport]]),1,0)),1,0)</f>
        <v>0</v>
      </c>
      <c r="J85" s="3">
        <f>IF(AND(IF('차트 정리 표'!$M$2 = 표메인[[#This Row],[연령대]], 1, 0),IF(COUNT(표장르정리[[#This Row],[Stealth]]),1,0)),1,0)</f>
        <v>0</v>
      </c>
      <c r="K85" s="3">
        <f>IF(AND(IF('차트 정리 표'!$M$2 = 표메인[[#This Row],[연령대]], 1, 0),IF(COUNT(표장르정리[[#This Row],[Strategy]]),1,0)),1,0)</f>
        <v>0</v>
      </c>
      <c r="L85" s="3">
        <f>IF(AND(IF('차트 정리 표'!$M$2 = 표메인[[#This Row],[연령대]], 1, 0),IF(COUNT(표장르정리[[#This Row],[Puzzle]]),1,0)),1,0)</f>
        <v>0</v>
      </c>
      <c r="M85" s="3">
        <f>IF(AND(IF('차트 정리 표'!$M$2 = 표메인[[#This Row],[연령대]], 1, 0),IF(COUNT(표장르정리[[#This Row],[Board]]),1,0)),1,0)</f>
        <v>0</v>
      </c>
      <c r="N85" s="3">
        <f>IF(AND(IF('차트 정리 표'!$M$2 = 표메인[[#This Row],[연령대]], 1, 0),IF(COUNT(표장르정리[[#This Row],[Arcade]]),1,0)),1,0)</f>
        <v>0</v>
      </c>
      <c r="O85" s="3">
        <f>IF(AND(IF('차트 정리 표'!$M$2 = 표메인[[#This Row],[연령대]], 1, 0),IF(COUNT(표장르정리[[#This Row],[Simulation]]),1,0)),1,0)</f>
        <v>0</v>
      </c>
      <c r="P85" s="34">
        <f>IF(AND(IF('차트 정리 표'!$M$19 = 표메인[[#This Row],[연령대]], 1, 0),IF('차트 정리 표'!$J$20=표메인[[#This Row],[타격감
시각적 효과]],1,0)),1,0)</f>
        <v>1</v>
      </c>
      <c r="Q85" s="34">
        <f>IF(AND(IF('차트 정리 표'!$M$19 = 표메인[[#This Row],[연령대]], 1, 0),IF('차트 정리 표'!$J$21=표메인[[#This Row],[타격감
시각적 효과]],1,0)),1,0)</f>
        <v>0</v>
      </c>
      <c r="R85" s="34">
        <f>IF(AND(IF('차트 정리 표'!$M$19 = 표메인[[#This Row],[연령대]], 1, 0),IF('차트 정리 표'!$J$22=표메인[[#This Row],[타격감
시각적 효과]],1,0)),1,0)</f>
        <v>0</v>
      </c>
      <c r="S85" s="34">
        <f>IF(AND(IF('차트 정리 표'!$M$19 = 표메인[[#This Row],[연령대]], 1, 0),IF('차트 정리 표'!$J$23=표메인[[#This Row],[타격감
시각적 효과]],1,0)),1,0)</f>
        <v>0</v>
      </c>
      <c r="T85" s="34">
        <f>IF(AND(IF('차트 정리 표'!$M$25 = 표메인[[#This Row],[연령대]], 1, 0),IF('차트 정리 표'!$J$26=표메인[게임몰입도
청각적 효과],1,0)),1,0)</f>
        <v>1</v>
      </c>
      <c r="U85" s="34">
        <f>IF(AND(IF('차트 정리 표'!$M$25 = 표메인[[#This Row],[연령대]], 1, 0),IF('차트 정리 표'!$J$27=표메인[게임몰입도
청각적 효과],1,0)),1,0)</f>
        <v>0</v>
      </c>
      <c r="V85" s="34">
        <f>IF(AND(IF('차트 정리 표'!$M$25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표'!$M$2 = 표메인[[#This Row],[연령대]], 1, 0),IF(COUNT(표장르정리[[#This Row],[RPG]]),1,0)), 1, 0)</f>
        <v>0</v>
      </c>
      <c r="B86" s="3">
        <f>IF(AND(IF('차트 정리 표'!$M$2 = 표메인[[#This Row],[연령대]], 1, 0),IF(COUNT(표장르정리[[#This Row],[AOS]]),1,0)),1,0)</f>
        <v>0</v>
      </c>
      <c r="C86" s="3">
        <f>IF(AND(IF('차트 정리 표'!$M$2 = 표메인[[#This Row],[연령대]], 1, 0),IF(COUNT(표장르정리[[#This Row],[FPS]]),1,0)),1,0)</f>
        <v>1</v>
      </c>
      <c r="D86" s="3">
        <f>IF(AND(IF('차트 정리 표'!$M$2 = 표메인[[#This Row],[연령대]], 1, 0),IF(COUNT(표장르정리[[#This Row],[CCG]]),1,0)),1,0)</f>
        <v>0</v>
      </c>
      <c r="E86" s="3">
        <f>IF(AND(IF('차트 정리 표'!$M$2 = 표메인[[#This Row],[연령대]], 1, 0),IF(COUNT(표장르정리[[#This Row],[Roguelike]]),1,0)),1,0)</f>
        <v>0</v>
      </c>
      <c r="F86" s="3">
        <f>IF(AND(IF('차트 정리 표'!$M$2 = 표메인[[#This Row],[연령대]], 1, 0),IF(COUNT(표장르정리[[#This Row],[Soulslike]]),1,0)),1,0)</f>
        <v>1</v>
      </c>
      <c r="G86" s="3">
        <f>IF(AND(IF('차트 정리 표'!$M$2 = 표메인[[#This Row],[연령대]], 1, 0),IF(COUNT(표장르정리[[#This Row],[Rhythm]]),1,0)),1,0)</f>
        <v>0</v>
      </c>
      <c r="H86" s="3">
        <f>IF(AND(IF('차트 정리 표'!$M$2 = 표메인[[#This Row],[연령대]], 1, 0),IF(COUNT(표장르정리[[#This Row],[Racing]]),1,0)),1,0)</f>
        <v>0</v>
      </c>
      <c r="I86" s="3">
        <f>IF(AND(IF('차트 정리 표'!$M$2 = 표메인[[#This Row],[연령대]], 1, 0),IF(COUNT(표장르정리[[#This Row],[Sport]]),1,0)),1,0)</f>
        <v>0</v>
      </c>
      <c r="J86" s="3">
        <f>IF(AND(IF('차트 정리 표'!$M$2 = 표메인[[#This Row],[연령대]], 1, 0),IF(COUNT(표장르정리[[#This Row],[Stealth]]),1,0)),1,0)</f>
        <v>0</v>
      </c>
      <c r="K86" s="3">
        <f>IF(AND(IF('차트 정리 표'!$M$2 = 표메인[[#This Row],[연령대]], 1, 0),IF(COUNT(표장르정리[[#This Row],[Strategy]]),1,0)),1,0)</f>
        <v>0</v>
      </c>
      <c r="L86" s="3">
        <f>IF(AND(IF('차트 정리 표'!$M$2 = 표메인[[#This Row],[연령대]], 1, 0),IF(COUNT(표장르정리[[#This Row],[Puzzle]]),1,0)),1,0)</f>
        <v>0</v>
      </c>
      <c r="M86" s="3">
        <f>IF(AND(IF('차트 정리 표'!$M$2 = 표메인[[#This Row],[연령대]], 1, 0),IF(COUNT(표장르정리[[#This Row],[Board]]),1,0)),1,0)</f>
        <v>0</v>
      </c>
      <c r="N86" s="3">
        <f>IF(AND(IF('차트 정리 표'!$M$2 = 표메인[[#This Row],[연령대]], 1, 0),IF(COUNT(표장르정리[[#This Row],[Arcade]]),1,0)),1,0)</f>
        <v>0</v>
      </c>
      <c r="O86" s="3">
        <f>IF(AND(IF('차트 정리 표'!$M$2 = 표메인[[#This Row],[연령대]], 1, 0),IF(COUNT(표장르정리[[#This Row],[Simulation]]),1,0)),1,0)</f>
        <v>0</v>
      </c>
      <c r="P86" s="34">
        <f>IF(AND(IF('차트 정리 표'!$M$19 = 표메인[[#This Row],[연령대]], 1, 0),IF('차트 정리 표'!$J$20=표메인[[#This Row],[타격감
시각적 효과]],1,0)),1,0)</f>
        <v>0</v>
      </c>
      <c r="Q86" s="34">
        <f>IF(AND(IF('차트 정리 표'!$M$19 = 표메인[[#This Row],[연령대]], 1, 0),IF('차트 정리 표'!$J$21=표메인[[#This Row],[타격감
시각적 효과]],1,0)),1,0)</f>
        <v>0</v>
      </c>
      <c r="R86" s="34">
        <f>IF(AND(IF('차트 정리 표'!$M$19 = 표메인[[#This Row],[연령대]], 1, 0),IF('차트 정리 표'!$J$22=표메인[[#This Row],[타격감
시각적 효과]],1,0)),1,0)</f>
        <v>1</v>
      </c>
      <c r="S86" s="34">
        <f>IF(AND(IF('차트 정리 표'!$M$19 = 표메인[[#This Row],[연령대]], 1, 0),IF('차트 정리 표'!$J$23=표메인[[#This Row],[타격감
시각적 효과]],1,0)),1,0)</f>
        <v>0</v>
      </c>
      <c r="T86" s="34">
        <f>IF(AND(IF('차트 정리 표'!$M$25 = 표메인[[#This Row],[연령대]], 1, 0),IF('차트 정리 표'!$J$26=표메인[게임몰입도
청각적 효과],1,0)),1,0)</f>
        <v>1</v>
      </c>
      <c r="U86" s="34">
        <f>IF(AND(IF('차트 정리 표'!$M$25 = 표메인[[#This Row],[연령대]], 1, 0),IF('차트 정리 표'!$J$27=표메인[게임몰입도
청각적 효과],1,0)),1,0)</f>
        <v>0</v>
      </c>
      <c r="V86" s="34">
        <f>IF(AND(IF('차트 정리 표'!$M$25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표'!$M$2 = 표메인[[#This Row],[연령대]], 1, 0),IF(COUNT(표장르정리[[#This Row],[RPG]]),1,0)), 1, 0)</f>
        <v>0</v>
      </c>
      <c r="B87" s="3">
        <f>IF(AND(IF('차트 정리 표'!$M$2 = 표메인[[#This Row],[연령대]], 1, 0),IF(COUNT(표장르정리[[#This Row],[AOS]]),1,0)),1,0)</f>
        <v>0</v>
      </c>
      <c r="C87" s="3">
        <f>IF(AND(IF('차트 정리 표'!$M$2 = 표메인[[#This Row],[연령대]], 1, 0),IF(COUNT(표장르정리[[#This Row],[FPS]]),1,0)),1,0)</f>
        <v>0</v>
      </c>
      <c r="D87" s="3">
        <f>IF(AND(IF('차트 정리 표'!$M$2 = 표메인[[#This Row],[연령대]], 1, 0),IF(COUNT(표장르정리[[#This Row],[CCG]]),1,0)),1,0)</f>
        <v>0</v>
      </c>
      <c r="E87" s="3">
        <f>IF(AND(IF('차트 정리 표'!$M$2 = 표메인[[#This Row],[연령대]], 1, 0),IF(COUNT(표장르정리[[#This Row],[Roguelike]]),1,0)),1,0)</f>
        <v>0</v>
      </c>
      <c r="F87" s="3">
        <f>IF(AND(IF('차트 정리 표'!$M$2 = 표메인[[#This Row],[연령대]], 1, 0),IF(COUNT(표장르정리[[#This Row],[Soulslike]]),1,0)),1,0)</f>
        <v>0</v>
      </c>
      <c r="G87" s="3">
        <f>IF(AND(IF('차트 정리 표'!$M$2 = 표메인[[#This Row],[연령대]], 1, 0),IF(COUNT(표장르정리[[#This Row],[Rhythm]]),1,0)),1,0)</f>
        <v>0</v>
      </c>
      <c r="H87" s="3">
        <f>IF(AND(IF('차트 정리 표'!$M$2 = 표메인[[#This Row],[연령대]], 1, 0),IF(COUNT(표장르정리[[#This Row],[Racing]]),1,0)),1,0)</f>
        <v>0</v>
      </c>
      <c r="I87" s="3">
        <f>IF(AND(IF('차트 정리 표'!$M$2 = 표메인[[#This Row],[연령대]], 1, 0),IF(COUNT(표장르정리[[#This Row],[Sport]]),1,0)),1,0)</f>
        <v>0</v>
      </c>
      <c r="J87" s="3">
        <f>IF(AND(IF('차트 정리 표'!$M$2 = 표메인[[#This Row],[연령대]], 1, 0),IF(COUNT(표장르정리[[#This Row],[Stealth]]),1,0)),1,0)</f>
        <v>0</v>
      </c>
      <c r="K87" s="3">
        <f>IF(AND(IF('차트 정리 표'!$M$2 = 표메인[[#This Row],[연령대]], 1, 0),IF(COUNT(표장르정리[[#This Row],[Strategy]]),1,0)),1,0)</f>
        <v>0</v>
      </c>
      <c r="L87" s="3">
        <f>IF(AND(IF('차트 정리 표'!$M$2 = 표메인[[#This Row],[연령대]], 1, 0),IF(COUNT(표장르정리[[#This Row],[Puzzle]]),1,0)),1,0)</f>
        <v>0</v>
      </c>
      <c r="M87" s="3">
        <f>IF(AND(IF('차트 정리 표'!$M$2 = 표메인[[#This Row],[연령대]], 1, 0),IF(COUNT(표장르정리[[#This Row],[Board]]),1,0)),1,0)</f>
        <v>0</v>
      </c>
      <c r="N87" s="3">
        <f>IF(AND(IF('차트 정리 표'!$M$2 = 표메인[[#This Row],[연령대]], 1, 0),IF(COUNT(표장르정리[[#This Row],[Arcade]]),1,0)),1,0)</f>
        <v>0</v>
      </c>
      <c r="O87" s="3">
        <f>IF(AND(IF('차트 정리 표'!$M$2 = 표메인[[#This Row],[연령대]], 1, 0),IF(COUNT(표장르정리[[#This Row],[Simulation]]),1,0)),1,0)</f>
        <v>0</v>
      </c>
      <c r="P87" s="34">
        <f>IF(AND(IF('차트 정리 표'!$M$19 = 표메인[[#This Row],[연령대]], 1, 0),IF('차트 정리 표'!$J$20=표메인[[#This Row],[타격감
시각적 효과]],1,0)),1,0)</f>
        <v>0</v>
      </c>
      <c r="Q87" s="34">
        <f>IF(AND(IF('차트 정리 표'!$M$19 = 표메인[[#This Row],[연령대]], 1, 0),IF('차트 정리 표'!$J$21=표메인[[#This Row],[타격감
시각적 효과]],1,0)),1,0)</f>
        <v>1</v>
      </c>
      <c r="R87" s="34">
        <f>IF(AND(IF('차트 정리 표'!$M$19 = 표메인[[#This Row],[연령대]], 1, 0),IF('차트 정리 표'!$J$22=표메인[[#This Row],[타격감
시각적 효과]],1,0)),1,0)</f>
        <v>0</v>
      </c>
      <c r="S87" s="34">
        <f>IF(AND(IF('차트 정리 표'!$M$19 = 표메인[[#This Row],[연령대]], 1, 0),IF('차트 정리 표'!$J$23=표메인[[#This Row],[타격감
시각적 효과]],1,0)),1,0)</f>
        <v>0</v>
      </c>
      <c r="T87" s="34">
        <f>IF(AND(IF('차트 정리 표'!$M$25 = 표메인[[#This Row],[연령대]], 1, 0),IF('차트 정리 표'!$J$26=표메인[게임몰입도
청각적 효과],1,0)),1,0)</f>
        <v>1</v>
      </c>
      <c r="U87" s="34">
        <f>IF(AND(IF('차트 정리 표'!$M$25 = 표메인[[#This Row],[연령대]], 1, 0),IF('차트 정리 표'!$J$27=표메인[게임몰입도
청각적 효과],1,0)),1,0)</f>
        <v>0</v>
      </c>
      <c r="V87" s="34">
        <f>IF(AND(IF('차트 정리 표'!$M$25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표'!$M$2 = 표메인[[#This Row],[연령대]], 1, 0),IF(COUNT(표장르정리[[#This Row],[RPG]]),1,0)), 1, 0)</f>
        <v>0</v>
      </c>
      <c r="B88" s="3">
        <f>IF(AND(IF('차트 정리 표'!$M$2 = 표메인[[#This Row],[연령대]], 1, 0),IF(COUNT(표장르정리[[#This Row],[AOS]]),1,0)),1,0)</f>
        <v>0</v>
      </c>
      <c r="C88" s="3">
        <f>IF(AND(IF('차트 정리 표'!$M$2 = 표메인[[#This Row],[연령대]], 1, 0),IF(COUNT(표장르정리[[#This Row],[FPS]]),1,0)),1,0)</f>
        <v>0</v>
      </c>
      <c r="D88" s="3">
        <f>IF(AND(IF('차트 정리 표'!$M$2 = 표메인[[#This Row],[연령대]], 1, 0),IF(COUNT(표장르정리[[#This Row],[CCG]]),1,0)),1,0)</f>
        <v>0</v>
      </c>
      <c r="E88" s="3">
        <f>IF(AND(IF('차트 정리 표'!$M$2 = 표메인[[#This Row],[연령대]], 1, 0),IF(COUNT(표장르정리[[#This Row],[Roguelike]]),1,0)),1,0)</f>
        <v>0</v>
      </c>
      <c r="F88" s="3">
        <f>IF(AND(IF('차트 정리 표'!$M$2 = 표메인[[#This Row],[연령대]], 1, 0),IF(COUNT(표장르정리[[#This Row],[Soulslike]]),1,0)),1,0)</f>
        <v>0</v>
      </c>
      <c r="G88" s="3">
        <f>IF(AND(IF('차트 정리 표'!$M$2 = 표메인[[#This Row],[연령대]], 1, 0),IF(COUNT(표장르정리[[#This Row],[Rhythm]]),1,0)),1,0)</f>
        <v>0</v>
      </c>
      <c r="H88" s="3">
        <f>IF(AND(IF('차트 정리 표'!$M$2 = 표메인[[#This Row],[연령대]], 1, 0),IF(COUNT(표장르정리[[#This Row],[Racing]]),1,0)),1,0)</f>
        <v>0</v>
      </c>
      <c r="I88" s="3">
        <f>IF(AND(IF('차트 정리 표'!$M$2 = 표메인[[#This Row],[연령대]], 1, 0),IF(COUNT(표장르정리[[#This Row],[Sport]]),1,0)),1,0)</f>
        <v>0</v>
      </c>
      <c r="J88" s="3">
        <f>IF(AND(IF('차트 정리 표'!$M$2 = 표메인[[#This Row],[연령대]], 1, 0),IF(COUNT(표장르정리[[#This Row],[Stealth]]),1,0)),1,0)</f>
        <v>0</v>
      </c>
      <c r="K88" s="3">
        <f>IF(AND(IF('차트 정리 표'!$M$2 = 표메인[[#This Row],[연령대]], 1, 0),IF(COUNT(표장르정리[[#This Row],[Strategy]]),1,0)),1,0)</f>
        <v>0</v>
      </c>
      <c r="L88" s="3">
        <f>IF(AND(IF('차트 정리 표'!$M$2 = 표메인[[#This Row],[연령대]], 1, 0),IF(COUNT(표장르정리[[#This Row],[Puzzle]]),1,0)),1,0)</f>
        <v>0</v>
      </c>
      <c r="M88" s="3">
        <f>IF(AND(IF('차트 정리 표'!$M$2 = 표메인[[#This Row],[연령대]], 1, 0),IF(COUNT(표장르정리[[#This Row],[Board]]),1,0)),1,0)</f>
        <v>0</v>
      </c>
      <c r="N88" s="3">
        <f>IF(AND(IF('차트 정리 표'!$M$2 = 표메인[[#This Row],[연령대]], 1, 0),IF(COUNT(표장르정리[[#This Row],[Arcade]]),1,0)),1,0)</f>
        <v>0</v>
      </c>
      <c r="O88" s="3">
        <f>IF(AND(IF('차트 정리 표'!$M$2 = 표메인[[#This Row],[연령대]], 1, 0),IF(COUNT(표장르정리[[#This Row],[Simulation]]),1,0)),1,0)</f>
        <v>0</v>
      </c>
      <c r="P88" s="34">
        <f>IF(AND(IF('차트 정리 표'!$M$19 = 표메인[[#This Row],[연령대]], 1, 0),IF('차트 정리 표'!$J$20=표메인[[#This Row],[타격감
시각적 효과]],1,0)),1,0)</f>
        <v>0</v>
      </c>
      <c r="Q88" s="34">
        <f>IF(AND(IF('차트 정리 표'!$M$19 = 표메인[[#This Row],[연령대]], 1, 0),IF('차트 정리 표'!$J$21=표메인[[#This Row],[타격감
시각적 효과]],1,0)),1,0)</f>
        <v>0</v>
      </c>
      <c r="R88" s="34">
        <f>IF(AND(IF('차트 정리 표'!$M$19 = 표메인[[#This Row],[연령대]], 1, 0),IF('차트 정리 표'!$J$22=표메인[[#This Row],[타격감
시각적 효과]],1,0)),1,0)</f>
        <v>0</v>
      </c>
      <c r="S88" s="34">
        <f>IF(AND(IF('차트 정리 표'!$M$19 = 표메인[[#This Row],[연령대]], 1, 0),IF('차트 정리 표'!$J$23=표메인[[#This Row],[타격감
시각적 효과]],1,0)),1,0)</f>
        <v>1</v>
      </c>
      <c r="T88" s="34">
        <f>IF(AND(IF('차트 정리 표'!$M$25 = 표메인[[#This Row],[연령대]], 1, 0),IF('차트 정리 표'!$J$26=표메인[게임몰입도
청각적 효과],1,0)),1,0)</f>
        <v>0</v>
      </c>
      <c r="U88" s="34">
        <f>IF(AND(IF('차트 정리 표'!$M$25 = 표메인[[#This Row],[연령대]], 1, 0),IF('차트 정리 표'!$J$27=표메인[게임몰입도
청각적 효과],1,0)),1,0)</f>
        <v>1</v>
      </c>
      <c r="V88" s="34">
        <f>IF(AND(IF('차트 정리 표'!$M$25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표'!$M$2 = 표메인[[#This Row],[연령대]], 1, 0),IF(COUNT(표장르정리[[#This Row],[RPG]]),1,0)), 1, 0)</f>
        <v>0</v>
      </c>
      <c r="B89" s="3">
        <f>IF(AND(IF('차트 정리 표'!$M$2 = 표메인[[#This Row],[연령대]], 1, 0),IF(COUNT(표장르정리[[#This Row],[AOS]]),1,0)),1,0)</f>
        <v>0</v>
      </c>
      <c r="C89" s="3">
        <f>IF(AND(IF('차트 정리 표'!$M$2 = 표메인[[#This Row],[연령대]], 1, 0),IF(COUNT(표장르정리[[#This Row],[FPS]]),1,0)),1,0)</f>
        <v>0</v>
      </c>
      <c r="D89" s="3">
        <f>IF(AND(IF('차트 정리 표'!$M$2 = 표메인[[#This Row],[연령대]], 1, 0),IF(COUNT(표장르정리[[#This Row],[CCG]]),1,0)),1,0)</f>
        <v>0</v>
      </c>
      <c r="E89" s="3">
        <f>IF(AND(IF('차트 정리 표'!$M$2 = 표메인[[#This Row],[연령대]], 1, 0),IF(COUNT(표장르정리[[#This Row],[Roguelike]]),1,0)),1,0)</f>
        <v>0</v>
      </c>
      <c r="F89" s="3">
        <f>IF(AND(IF('차트 정리 표'!$M$2 = 표메인[[#This Row],[연령대]], 1, 0),IF(COUNT(표장르정리[[#This Row],[Soulslike]]),1,0)),1,0)</f>
        <v>0</v>
      </c>
      <c r="G89" s="3">
        <f>IF(AND(IF('차트 정리 표'!$M$2 = 표메인[[#This Row],[연령대]], 1, 0),IF(COUNT(표장르정리[[#This Row],[Rhythm]]),1,0)),1,0)</f>
        <v>0</v>
      </c>
      <c r="H89" s="3">
        <f>IF(AND(IF('차트 정리 표'!$M$2 = 표메인[[#This Row],[연령대]], 1, 0),IF(COUNT(표장르정리[[#This Row],[Racing]]),1,0)),1,0)</f>
        <v>0</v>
      </c>
      <c r="I89" s="3">
        <f>IF(AND(IF('차트 정리 표'!$M$2 = 표메인[[#This Row],[연령대]], 1, 0),IF(COUNT(표장르정리[[#This Row],[Sport]]),1,0)),1,0)</f>
        <v>0</v>
      </c>
      <c r="J89" s="3">
        <f>IF(AND(IF('차트 정리 표'!$M$2 = 표메인[[#This Row],[연령대]], 1, 0),IF(COUNT(표장르정리[[#This Row],[Stealth]]),1,0)),1,0)</f>
        <v>0</v>
      </c>
      <c r="K89" s="3">
        <f>IF(AND(IF('차트 정리 표'!$M$2 = 표메인[[#This Row],[연령대]], 1, 0),IF(COUNT(표장르정리[[#This Row],[Strategy]]),1,0)),1,0)</f>
        <v>0</v>
      </c>
      <c r="L89" s="3">
        <f>IF(AND(IF('차트 정리 표'!$M$2 = 표메인[[#This Row],[연령대]], 1, 0),IF(COUNT(표장르정리[[#This Row],[Puzzle]]),1,0)),1,0)</f>
        <v>1</v>
      </c>
      <c r="M89" s="3">
        <f>IF(AND(IF('차트 정리 표'!$M$2 = 표메인[[#This Row],[연령대]], 1, 0),IF(COUNT(표장르정리[[#This Row],[Board]]),1,0)),1,0)</f>
        <v>0</v>
      </c>
      <c r="N89" s="3">
        <f>IF(AND(IF('차트 정리 표'!$M$2 = 표메인[[#This Row],[연령대]], 1, 0),IF(COUNT(표장르정리[[#This Row],[Arcade]]),1,0)),1,0)</f>
        <v>0</v>
      </c>
      <c r="O89" s="3">
        <f>IF(AND(IF('차트 정리 표'!$M$2 = 표메인[[#This Row],[연령대]], 1, 0),IF(COUNT(표장르정리[[#This Row],[Simulation]]),1,0)),1,0)</f>
        <v>0</v>
      </c>
      <c r="P89" s="34">
        <f>IF(AND(IF('차트 정리 표'!$M$19 = 표메인[[#This Row],[연령대]], 1, 0),IF('차트 정리 표'!$J$20=표메인[[#This Row],[타격감
시각적 효과]],1,0)),1,0)</f>
        <v>1</v>
      </c>
      <c r="Q89" s="34">
        <f>IF(AND(IF('차트 정리 표'!$M$19 = 표메인[[#This Row],[연령대]], 1, 0),IF('차트 정리 표'!$J$21=표메인[[#This Row],[타격감
시각적 효과]],1,0)),1,0)</f>
        <v>0</v>
      </c>
      <c r="R89" s="34">
        <f>IF(AND(IF('차트 정리 표'!$M$19 = 표메인[[#This Row],[연령대]], 1, 0),IF('차트 정리 표'!$J$22=표메인[[#This Row],[타격감
시각적 효과]],1,0)),1,0)</f>
        <v>0</v>
      </c>
      <c r="S89" s="34">
        <f>IF(AND(IF('차트 정리 표'!$M$19 = 표메인[[#This Row],[연령대]], 1, 0),IF('차트 정리 표'!$J$23=표메인[[#This Row],[타격감
시각적 효과]],1,0)),1,0)</f>
        <v>0</v>
      </c>
      <c r="T89" s="34">
        <f>IF(AND(IF('차트 정리 표'!$M$25 = 표메인[[#This Row],[연령대]], 1, 0),IF('차트 정리 표'!$J$26=표메인[게임몰입도
청각적 효과],1,0)),1,0)</f>
        <v>1</v>
      </c>
      <c r="U89" s="34">
        <f>IF(AND(IF('차트 정리 표'!$M$25 = 표메인[[#This Row],[연령대]], 1, 0),IF('차트 정리 표'!$J$27=표메인[게임몰입도
청각적 효과],1,0)),1,0)</f>
        <v>0</v>
      </c>
      <c r="V89" s="34">
        <f>IF(AND(IF('차트 정리 표'!$M$25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표'!$M$2 = 표메인[[#This Row],[연령대]], 1, 0),IF(COUNT(표장르정리[[#This Row],[RPG]]),1,0)), 1, 0)</f>
        <v>0</v>
      </c>
      <c r="B90" s="3">
        <f>IF(AND(IF('차트 정리 표'!$M$2 = 표메인[[#This Row],[연령대]], 1, 0),IF(COUNT(표장르정리[[#This Row],[AOS]]),1,0)),1,0)</f>
        <v>0</v>
      </c>
      <c r="C90" s="3">
        <f>IF(AND(IF('차트 정리 표'!$M$2 = 표메인[[#This Row],[연령대]], 1, 0),IF(COUNT(표장르정리[[#This Row],[FPS]]),1,0)),1,0)</f>
        <v>0</v>
      </c>
      <c r="D90" s="3">
        <f>IF(AND(IF('차트 정리 표'!$M$2 = 표메인[[#This Row],[연령대]], 1, 0),IF(COUNT(표장르정리[[#This Row],[CCG]]),1,0)),1,0)</f>
        <v>0</v>
      </c>
      <c r="E90" s="3">
        <f>IF(AND(IF('차트 정리 표'!$M$2 = 표메인[[#This Row],[연령대]], 1, 0),IF(COUNT(표장르정리[[#This Row],[Roguelike]]),1,0)),1,0)</f>
        <v>0</v>
      </c>
      <c r="F90" s="3">
        <f>IF(AND(IF('차트 정리 표'!$M$2 = 표메인[[#This Row],[연령대]], 1, 0),IF(COUNT(표장르정리[[#This Row],[Soulslike]]),1,0)),1,0)</f>
        <v>0</v>
      </c>
      <c r="G90" s="3">
        <f>IF(AND(IF('차트 정리 표'!$M$2 = 표메인[[#This Row],[연령대]], 1, 0),IF(COUNT(표장르정리[[#This Row],[Rhythm]]),1,0)),1,0)</f>
        <v>1</v>
      </c>
      <c r="H90" s="3">
        <f>IF(AND(IF('차트 정리 표'!$M$2 = 표메인[[#This Row],[연령대]], 1, 0),IF(COUNT(표장르정리[[#This Row],[Racing]]),1,0)),1,0)</f>
        <v>0</v>
      </c>
      <c r="I90" s="3">
        <f>IF(AND(IF('차트 정리 표'!$M$2 = 표메인[[#This Row],[연령대]], 1, 0),IF(COUNT(표장르정리[[#This Row],[Sport]]),1,0)),1,0)</f>
        <v>0</v>
      </c>
      <c r="J90" s="3">
        <f>IF(AND(IF('차트 정리 표'!$M$2 = 표메인[[#This Row],[연령대]], 1, 0),IF(COUNT(표장르정리[[#This Row],[Stealth]]),1,0)),1,0)</f>
        <v>0</v>
      </c>
      <c r="K90" s="3">
        <f>IF(AND(IF('차트 정리 표'!$M$2 = 표메인[[#This Row],[연령대]], 1, 0),IF(COUNT(표장르정리[[#This Row],[Strategy]]),1,0)),1,0)</f>
        <v>0</v>
      </c>
      <c r="L90" s="3">
        <f>IF(AND(IF('차트 정리 표'!$M$2 = 표메인[[#This Row],[연령대]], 1, 0),IF(COUNT(표장르정리[[#This Row],[Puzzle]]),1,0)),1,0)</f>
        <v>0</v>
      </c>
      <c r="M90" s="3">
        <f>IF(AND(IF('차트 정리 표'!$M$2 = 표메인[[#This Row],[연령대]], 1, 0),IF(COUNT(표장르정리[[#This Row],[Board]]),1,0)),1,0)</f>
        <v>0</v>
      </c>
      <c r="N90" s="3">
        <f>IF(AND(IF('차트 정리 표'!$M$2 = 표메인[[#This Row],[연령대]], 1, 0),IF(COUNT(표장르정리[[#This Row],[Arcade]]),1,0)),1,0)</f>
        <v>0</v>
      </c>
      <c r="O90" s="3">
        <f>IF(AND(IF('차트 정리 표'!$M$2 = 표메인[[#This Row],[연령대]], 1, 0),IF(COUNT(표장르정리[[#This Row],[Simulation]]),1,0)),1,0)</f>
        <v>0</v>
      </c>
      <c r="P90" s="34">
        <f>IF(AND(IF('차트 정리 표'!$M$19 = 표메인[[#This Row],[연령대]], 1, 0),IF('차트 정리 표'!$J$20=표메인[[#This Row],[타격감
시각적 효과]],1,0)),1,0)</f>
        <v>1</v>
      </c>
      <c r="Q90" s="34">
        <f>IF(AND(IF('차트 정리 표'!$M$19 = 표메인[[#This Row],[연령대]], 1, 0),IF('차트 정리 표'!$J$21=표메인[[#This Row],[타격감
시각적 효과]],1,0)),1,0)</f>
        <v>0</v>
      </c>
      <c r="R90" s="34">
        <f>IF(AND(IF('차트 정리 표'!$M$19 = 표메인[[#This Row],[연령대]], 1, 0),IF('차트 정리 표'!$J$22=표메인[[#This Row],[타격감
시각적 효과]],1,0)),1,0)</f>
        <v>0</v>
      </c>
      <c r="S90" s="34">
        <f>IF(AND(IF('차트 정리 표'!$M$19 = 표메인[[#This Row],[연령대]], 1, 0),IF('차트 정리 표'!$J$23=표메인[[#This Row],[타격감
시각적 효과]],1,0)),1,0)</f>
        <v>0</v>
      </c>
      <c r="T90" s="34">
        <f>IF(AND(IF('차트 정리 표'!$M$25 = 표메인[[#This Row],[연령대]], 1, 0),IF('차트 정리 표'!$J$26=표메인[게임몰입도
청각적 효과],1,0)),1,0)</f>
        <v>1</v>
      </c>
      <c r="U90" s="34">
        <f>IF(AND(IF('차트 정리 표'!$M$25 = 표메인[[#This Row],[연령대]], 1, 0),IF('차트 정리 표'!$J$27=표메인[게임몰입도
청각적 효과],1,0)),1,0)</f>
        <v>0</v>
      </c>
      <c r="V90" s="34">
        <f>IF(AND(IF('차트 정리 표'!$M$25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표'!$M$2 = 표메인[[#This Row],[연령대]], 1, 0),IF(COUNT(표장르정리[[#This Row],[RPG]]),1,0)), 1, 0)</f>
        <v>0</v>
      </c>
      <c r="B91" s="3">
        <f>IF(AND(IF('차트 정리 표'!$M$2 = 표메인[[#This Row],[연령대]], 1, 0),IF(COUNT(표장르정리[[#This Row],[AOS]]),1,0)),1,0)</f>
        <v>0</v>
      </c>
      <c r="C91" s="3">
        <f>IF(AND(IF('차트 정리 표'!$M$2 = 표메인[[#This Row],[연령대]], 1, 0),IF(COUNT(표장르정리[[#This Row],[FPS]]),1,0)),1,0)</f>
        <v>0</v>
      </c>
      <c r="D91" s="3">
        <f>IF(AND(IF('차트 정리 표'!$M$2 = 표메인[[#This Row],[연령대]], 1, 0),IF(COUNT(표장르정리[[#This Row],[CCG]]),1,0)),1,0)</f>
        <v>0</v>
      </c>
      <c r="E91" s="3">
        <f>IF(AND(IF('차트 정리 표'!$M$2 = 표메인[[#This Row],[연령대]], 1, 0),IF(COUNT(표장르정리[[#This Row],[Roguelike]]),1,0)),1,0)</f>
        <v>0</v>
      </c>
      <c r="F91" s="3">
        <f>IF(AND(IF('차트 정리 표'!$M$2 = 표메인[[#This Row],[연령대]], 1, 0),IF(COUNT(표장르정리[[#This Row],[Soulslike]]),1,0)),1,0)</f>
        <v>0</v>
      </c>
      <c r="G91" s="3">
        <f>IF(AND(IF('차트 정리 표'!$M$2 = 표메인[[#This Row],[연령대]], 1, 0),IF(COUNT(표장르정리[[#This Row],[Rhythm]]),1,0)),1,0)</f>
        <v>1</v>
      </c>
      <c r="H91" s="3">
        <f>IF(AND(IF('차트 정리 표'!$M$2 = 표메인[[#This Row],[연령대]], 1, 0),IF(COUNT(표장르정리[[#This Row],[Racing]]),1,0)),1,0)</f>
        <v>1</v>
      </c>
      <c r="I91" s="3">
        <f>IF(AND(IF('차트 정리 표'!$M$2 = 표메인[[#This Row],[연령대]], 1, 0),IF(COUNT(표장르정리[[#This Row],[Sport]]),1,0)),1,0)</f>
        <v>0</v>
      </c>
      <c r="J91" s="3">
        <f>IF(AND(IF('차트 정리 표'!$M$2 = 표메인[[#This Row],[연령대]], 1, 0),IF(COUNT(표장르정리[[#This Row],[Stealth]]),1,0)),1,0)</f>
        <v>0</v>
      </c>
      <c r="K91" s="3">
        <f>IF(AND(IF('차트 정리 표'!$M$2 = 표메인[[#This Row],[연령대]], 1, 0),IF(COUNT(표장르정리[[#This Row],[Strategy]]),1,0)),1,0)</f>
        <v>0</v>
      </c>
      <c r="L91" s="3">
        <f>IF(AND(IF('차트 정리 표'!$M$2 = 표메인[[#This Row],[연령대]], 1, 0),IF(COUNT(표장르정리[[#This Row],[Puzzle]]),1,0)),1,0)</f>
        <v>0</v>
      </c>
      <c r="M91" s="3">
        <f>IF(AND(IF('차트 정리 표'!$M$2 = 표메인[[#This Row],[연령대]], 1, 0),IF(COUNT(표장르정리[[#This Row],[Board]]),1,0)),1,0)</f>
        <v>0</v>
      </c>
      <c r="N91" s="3">
        <f>IF(AND(IF('차트 정리 표'!$M$2 = 표메인[[#This Row],[연령대]], 1, 0),IF(COUNT(표장르정리[[#This Row],[Arcade]]),1,0)),1,0)</f>
        <v>0</v>
      </c>
      <c r="O91" s="3">
        <f>IF(AND(IF('차트 정리 표'!$M$2 = 표메인[[#This Row],[연령대]], 1, 0),IF(COUNT(표장르정리[[#This Row],[Simulation]]),1,0)),1,0)</f>
        <v>0</v>
      </c>
      <c r="P91" s="34">
        <f>IF(AND(IF('차트 정리 표'!$M$19 = 표메인[[#This Row],[연령대]], 1, 0),IF('차트 정리 표'!$J$20=표메인[[#This Row],[타격감
시각적 효과]],1,0)),1,0)</f>
        <v>0</v>
      </c>
      <c r="Q91" s="34">
        <f>IF(AND(IF('차트 정리 표'!$M$19 = 표메인[[#This Row],[연령대]], 1, 0),IF('차트 정리 표'!$J$21=표메인[[#This Row],[타격감
시각적 효과]],1,0)),1,0)</f>
        <v>0</v>
      </c>
      <c r="R91" s="34">
        <f>IF(AND(IF('차트 정리 표'!$M$19 = 표메인[[#This Row],[연령대]], 1, 0),IF('차트 정리 표'!$J$22=표메인[[#This Row],[타격감
시각적 효과]],1,0)),1,0)</f>
        <v>1</v>
      </c>
      <c r="S91" s="34">
        <f>IF(AND(IF('차트 정리 표'!$M$19 = 표메인[[#This Row],[연령대]], 1, 0),IF('차트 정리 표'!$J$23=표메인[[#This Row],[타격감
시각적 효과]],1,0)),1,0)</f>
        <v>0</v>
      </c>
      <c r="T91" s="34">
        <f>IF(AND(IF('차트 정리 표'!$M$25 = 표메인[[#This Row],[연령대]], 1, 0),IF('차트 정리 표'!$J$26=표메인[게임몰입도
청각적 효과],1,0)),1,0)</f>
        <v>1</v>
      </c>
      <c r="U91" s="34">
        <f>IF(AND(IF('차트 정리 표'!$M$25 = 표메인[[#This Row],[연령대]], 1, 0),IF('차트 정리 표'!$J$27=표메인[게임몰입도
청각적 효과],1,0)),1,0)</f>
        <v>0</v>
      </c>
      <c r="V91" s="34">
        <f>IF(AND(IF('차트 정리 표'!$M$25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표'!$M$2 = 표메인[[#This Row],[연령대]], 1, 0),IF(COUNT(표장르정리[[#This Row],[RPG]]),1,0)), 1, 0)</f>
        <v>1</v>
      </c>
      <c r="B92" s="3">
        <f>IF(AND(IF('차트 정리 표'!$M$2 = 표메인[[#This Row],[연령대]], 1, 0),IF(COUNT(표장르정리[[#This Row],[AOS]]),1,0)),1,0)</f>
        <v>0</v>
      </c>
      <c r="C92" s="3">
        <f>IF(AND(IF('차트 정리 표'!$M$2 = 표메인[[#This Row],[연령대]], 1, 0),IF(COUNT(표장르정리[[#This Row],[FPS]]),1,0)),1,0)</f>
        <v>0</v>
      </c>
      <c r="D92" s="3">
        <f>IF(AND(IF('차트 정리 표'!$M$2 = 표메인[[#This Row],[연령대]], 1, 0),IF(COUNT(표장르정리[[#This Row],[CCG]]),1,0)),1,0)</f>
        <v>0</v>
      </c>
      <c r="E92" s="3">
        <f>IF(AND(IF('차트 정리 표'!$M$2 = 표메인[[#This Row],[연령대]], 1, 0),IF(COUNT(표장르정리[[#This Row],[Roguelike]]),1,0)),1,0)</f>
        <v>0</v>
      </c>
      <c r="F92" s="3">
        <f>IF(AND(IF('차트 정리 표'!$M$2 = 표메인[[#This Row],[연령대]], 1, 0),IF(COUNT(표장르정리[[#This Row],[Soulslike]]),1,0)),1,0)</f>
        <v>0</v>
      </c>
      <c r="G92" s="3">
        <f>IF(AND(IF('차트 정리 표'!$M$2 = 표메인[[#This Row],[연령대]], 1, 0),IF(COUNT(표장르정리[[#This Row],[Rhythm]]),1,0)),1,0)</f>
        <v>0</v>
      </c>
      <c r="H92" s="3">
        <f>IF(AND(IF('차트 정리 표'!$M$2 = 표메인[[#This Row],[연령대]], 1, 0),IF(COUNT(표장르정리[[#This Row],[Racing]]),1,0)),1,0)</f>
        <v>0</v>
      </c>
      <c r="I92" s="3">
        <f>IF(AND(IF('차트 정리 표'!$M$2 = 표메인[[#This Row],[연령대]], 1, 0),IF(COUNT(표장르정리[[#This Row],[Sport]]),1,0)),1,0)</f>
        <v>0</v>
      </c>
      <c r="J92" s="3">
        <f>IF(AND(IF('차트 정리 표'!$M$2 = 표메인[[#This Row],[연령대]], 1, 0),IF(COUNT(표장르정리[[#This Row],[Stealth]]),1,0)),1,0)</f>
        <v>0</v>
      </c>
      <c r="K92" s="3">
        <f>IF(AND(IF('차트 정리 표'!$M$2 = 표메인[[#This Row],[연령대]], 1, 0),IF(COUNT(표장르정리[[#This Row],[Strategy]]),1,0)),1,0)</f>
        <v>0</v>
      </c>
      <c r="L92" s="3">
        <f>IF(AND(IF('차트 정리 표'!$M$2 = 표메인[[#This Row],[연령대]], 1, 0),IF(COUNT(표장르정리[[#This Row],[Puzzle]]),1,0)),1,0)</f>
        <v>0</v>
      </c>
      <c r="M92" s="3">
        <f>IF(AND(IF('차트 정리 표'!$M$2 = 표메인[[#This Row],[연령대]], 1, 0),IF(COUNT(표장르정리[[#This Row],[Board]]),1,0)),1,0)</f>
        <v>0</v>
      </c>
      <c r="N92" s="3">
        <f>IF(AND(IF('차트 정리 표'!$M$2 = 표메인[[#This Row],[연령대]], 1, 0),IF(COUNT(표장르정리[[#This Row],[Arcade]]),1,0)),1,0)</f>
        <v>0</v>
      </c>
      <c r="O92" s="3">
        <f>IF(AND(IF('차트 정리 표'!$M$2 = 표메인[[#This Row],[연령대]], 1, 0),IF(COUNT(표장르정리[[#This Row],[Simulation]]),1,0)),1,0)</f>
        <v>0</v>
      </c>
      <c r="P92" s="34">
        <f>IF(AND(IF('차트 정리 표'!$M$19 = 표메인[[#This Row],[연령대]], 1, 0),IF('차트 정리 표'!$J$20=표메인[[#This Row],[타격감
시각적 효과]],1,0)),1,0)</f>
        <v>1</v>
      </c>
      <c r="Q92" s="34">
        <f>IF(AND(IF('차트 정리 표'!$M$19 = 표메인[[#This Row],[연령대]], 1, 0),IF('차트 정리 표'!$J$21=표메인[[#This Row],[타격감
시각적 효과]],1,0)),1,0)</f>
        <v>0</v>
      </c>
      <c r="R92" s="34">
        <f>IF(AND(IF('차트 정리 표'!$M$19 = 표메인[[#This Row],[연령대]], 1, 0),IF('차트 정리 표'!$J$22=표메인[[#This Row],[타격감
시각적 효과]],1,0)),1,0)</f>
        <v>0</v>
      </c>
      <c r="S92" s="34">
        <f>IF(AND(IF('차트 정리 표'!$M$19 = 표메인[[#This Row],[연령대]], 1, 0),IF('차트 정리 표'!$J$23=표메인[[#This Row],[타격감
시각적 효과]],1,0)),1,0)</f>
        <v>0</v>
      </c>
      <c r="T92" s="34">
        <f>IF(AND(IF('차트 정리 표'!$M$25 = 표메인[[#This Row],[연령대]], 1, 0),IF('차트 정리 표'!$J$26=표메인[게임몰입도
청각적 효과],1,0)),1,0)</f>
        <v>1</v>
      </c>
      <c r="U92" s="34">
        <f>IF(AND(IF('차트 정리 표'!$M$25 = 표메인[[#This Row],[연령대]], 1, 0),IF('차트 정리 표'!$J$27=표메인[게임몰입도
청각적 효과],1,0)),1,0)</f>
        <v>0</v>
      </c>
      <c r="V92" s="34">
        <f>IF(AND(IF('차트 정리 표'!$M$25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표'!$M$2 = 표메인[[#This Row],[연령대]], 1, 0),IF(COUNT(표장르정리[[#This Row],[RPG]]),1,0)), 1, 0)</f>
        <v>1</v>
      </c>
      <c r="B93" s="3">
        <f>IF(AND(IF('차트 정리 표'!$M$2 = 표메인[[#This Row],[연령대]], 1, 0),IF(COUNT(표장르정리[[#This Row],[AOS]]),1,0)),1,0)</f>
        <v>0</v>
      </c>
      <c r="C93" s="3">
        <f>IF(AND(IF('차트 정리 표'!$M$2 = 표메인[[#This Row],[연령대]], 1, 0),IF(COUNT(표장르정리[[#This Row],[FPS]]),1,0)),1,0)</f>
        <v>0</v>
      </c>
      <c r="D93" s="3">
        <f>IF(AND(IF('차트 정리 표'!$M$2 = 표메인[[#This Row],[연령대]], 1, 0),IF(COUNT(표장르정리[[#This Row],[CCG]]),1,0)),1,0)</f>
        <v>0</v>
      </c>
      <c r="E93" s="3">
        <f>IF(AND(IF('차트 정리 표'!$M$2 = 표메인[[#This Row],[연령대]], 1, 0),IF(COUNT(표장르정리[[#This Row],[Roguelike]]),1,0)),1,0)</f>
        <v>0</v>
      </c>
      <c r="F93" s="3">
        <f>IF(AND(IF('차트 정리 표'!$M$2 = 표메인[[#This Row],[연령대]], 1, 0),IF(COUNT(표장르정리[[#This Row],[Soulslike]]),1,0)),1,0)</f>
        <v>0</v>
      </c>
      <c r="G93" s="3">
        <f>IF(AND(IF('차트 정리 표'!$M$2 = 표메인[[#This Row],[연령대]], 1, 0),IF(COUNT(표장르정리[[#This Row],[Rhythm]]),1,0)),1,0)</f>
        <v>0</v>
      </c>
      <c r="H93" s="3">
        <f>IF(AND(IF('차트 정리 표'!$M$2 = 표메인[[#This Row],[연령대]], 1, 0),IF(COUNT(표장르정리[[#This Row],[Racing]]),1,0)),1,0)</f>
        <v>0</v>
      </c>
      <c r="I93" s="3">
        <f>IF(AND(IF('차트 정리 표'!$M$2 = 표메인[[#This Row],[연령대]], 1, 0),IF(COUNT(표장르정리[[#This Row],[Sport]]),1,0)),1,0)</f>
        <v>0</v>
      </c>
      <c r="J93" s="3">
        <f>IF(AND(IF('차트 정리 표'!$M$2 = 표메인[[#This Row],[연령대]], 1, 0),IF(COUNT(표장르정리[[#This Row],[Stealth]]),1,0)),1,0)</f>
        <v>0</v>
      </c>
      <c r="K93" s="3">
        <f>IF(AND(IF('차트 정리 표'!$M$2 = 표메인[[#This Row],[연령대]], 1, 0),IF(COUNT(표장르정리[[#This Row],[Strategy]]),1,0)),1,0)</f>
        <v>0</v>
      </c>
      <c r="L93" s="3">
        <f>IF(AND(IF('차트 정리 표'!$M$2 = 표메인[[#This Row],[연령대]], 1, 0),IF(COUNT(표장르정리[[#This Row],[Puzzle]]),1,0)),1,0)</f>
        <v>0</v>
      </c>
      <c r="M93" s="3">
        <f>IF(AND(IF('차트 정리 표'!$M$2 = 표메인[[#This Row],[연령대]], 1, 0),IF(COUNT(표장르정리[[#This Row],[Board]]),1,0)),1,0)</f>
        <v>0</v>
      </c>
      <c r="N93" s="3">
        <f>IF(AND(IF('차트 정리 표'!$M$2 = 표메인[[#This Row],[연령대]], 1, 0),IF(COUNT(표장르정리[[#This Row],[Arcade]]),1,0)),1,0)</f>
        <v>0</v>
      </c>
      <c r="O93" s="3">
        <f>IF(AND(IF('차트 정리 표'!$M$2 = 표메인[[#This Row],[연령대]], 1, 0),IF(COUNT(표장르정리[[#This Row],[Simulation]]),1,0)),1,0)</f>
        <v>0</v>
      </c>
      <c r="P93" s="34">
        <f>IF(AND(IF('차트 정리 표'!$M$19 = 표메인[[#This Row],[연령대]], 1, 0),IF('차트 정리 표'!$J$20=표메인[[#This Row],[타격감
시각적 효과]],1,0)),1,0)</f>
        <v>1</v>
      </c>
      <c r="Q93" s="34">
        <f>IF(AND(IF('차트 정리 표'!$M$19 = 표메인[[#This Row],[연령대]], 1, 0),IF('차트 정리 표'!$J$21=표메인[[#This Row],[타격감
시각적 효과]],1,0)),1,0)</f>
        <v>0</v>
      </c>
      <c r="R93" s="34">
        <f>IF(AND(IF('차트 정리 표'!$M$19 = 표메인[[#This Row],[연령대]], 1, 0),IF('차트 정리 표'!$J$22=표메인[[#This Row],[타격감
시각적 효과]],1,0)),1,0)</f>
        <v>0</v>
      </c>
      <c r="S93" s="34">
        <f>IF(AND(IF('차트 정리 표'!$M$19 = 표메인[[#This Row],[연령대]], 1, 0),IF('차트 정리 표'!$J$23=표메인[[#This Row],[타격감
시각적 효과]],1,0)),1,0)</f>
        <v>0</v>
      </c>
      <c r="T93" s="34">
        <f>IF(AND(IF('차트 정리 표'!$M$25 = 표메인[[#This Row],[연령대]], 1, 0),IF('차트 정리 표'!$J$26=표메인[게임몰입도
청각적 효과],1,0)),1,0)</f>
        <v>1</v>
      </c>
      <c r="U93" s="34">
        <f>IF(AND(IF('차트 정리 표'!$M$25 = 표메인[[#This Row],[연령대]], 1, 0),IF('차트 정리 표'!$J$27=표메인[게임몰입도
청각적 효과],1,0)),1,0)</f>
        <v>0</v>
      </c>
      <c r="V93" s="34">
        <f>IF(AND(IF('차트 정리 표'!$M$25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표'!$M$2 = 표메인[[#This Row],[연령대]], 1, 0),IF(COUNT(표장르정리[[#This Row],[RPG]]),1,0)), 1, 0)</f>
        <v>1</v>
      </c>
      <c r="B94" s="3">
        <f>IF(AND(IF('차트 정리 표'!$M$2 = 표메인[[#This Row],[연령대]], 1, 0),IF(COUNT(표장르정리[[#This Row],[AOS]]),1,0)),1,0)</f>
        <v>0</v>
      </c>
      <c r="C94" s="3">
        <f>IF(AND(IF('차트 정리 표'!$M$2 = 표메인[[#This Row],[연령대]], 1, 0),IF(COUNT(표장르정리[[#This Row],[FPS]]),1,0)),1,0)</f>
        <v>0</v>
      </c>
      <c r="D94" s="3">
        <f>IF(AND(IF('차트 정리 표'!$M$2 = 표메인[[#This Row],[연령대]], 1, 0),IF(COUNT(표장르정리[[#This Row],[CCG]]),1,0)),1,0)</f>
        <v>0</v>
      </c>
      <c r="E94" s="3">
        <f>IF(AND(IF('차트 정리 표'!$M$2 = 표메인[[#This Row],[연령대]], 1, 0),IF(COUNT(표장르정리[[#This Row],[Roguelike]]),1,0)),1,0)</f>
        <v>0</v>
      </c>
      <c r="F94" s="3">
        <f>IF(AND(IF('차트 정리 표'!$M$2 = 표메인[[#This Row],[연령대]], 1, 0),IF(COUNT(표장르정리[[#This Row],[Soulslike]]),1,0)),1,0)</f>
        <v>0</v>
      </c>
      <c r="G94" s="3">
        <f>IF(AND(IF('차트 정리 표'!$M$2 = 표메인[[#This Row],[연령대]], 1, 0),IF(COUNT(표장르정리[[#This Row],[Rhythm]]),1,0)),1,0)</f>
        <v>0</v>
      </c>
      <c r="H94" s="3">
        <f>IF(AND(IF('차트 정리 표'!$M$2 = 표메인[[#This Row],[연령대]], 1, 0),IF(COUNT(표장르정리[[#This Row],[Racing]]),1,0)),1,0)</f>
        <v>0</v>
      </c>
      <c r="I94" s="3">
        <f>IF(AND(IF('차트 정리 표'!$M$2 = 표메인[[#This Row],[연령대]], 1, 0),IF(COUNT(표장르정리[[#This Row],[Sport]]),1,0)),1,0)</f>
        <v>0</v>
      </c>
      <c r="J94" s="3">
        <f>IF(AND(IF('차트 정리 표'!$M$2 = 표메인[[#This Row],[연령대]], 1, 0),IF(COUNT(표장르정리[[#This Row],[Stealth]]),1,0)),1,0)</f>
        <v>0</v>
      </c>
      <c r="K94" s="3">
        <f>IF(AND(IF('차트 정리 표'!$M$2 = 표메인[[#This Row],[연령대]], 1, 0),IF(COUNT(표장르정리[[#This Row],[Strategy]]),1,0)),1,0)</f>
        <v>0</v>
      </c>
      <c r="L94" s="3">
        <f>IF(AND(IF('차트 정리 표'!$M$2 = 표메인[[#This Row],[연령대]], 1, 0),IF(COUNT(표장르정리[[#This Row],[Puzzle]]),1,0)),1,0)</f>
        <v>0</v>
      </c>
      <c r="M94" s="3">
        <f>IF(AND(IF('차트 정리 표'!$M$2 = 표메인[[#This Row],[연령대]], 1, 0),IF(COUNT(표장르정리[[#This Row],[Board]]),1,0)),1,0)</f>
        <v>0</v>
      </c>
      <c r="N94" s="3">
        <f>IF(AND(IF('차트 정리 표'!$M$2 = 표메인[[#This Row],[연령대]], 1, 0),IF(COUNT(표장르정리[[#This Row],[Arcade]]),1,0)),1,0)</f>
        <v>0</v>
      </c>
      <c r="O94" s="3">
        <f>IF(AND(IF('차트 정리 표'!$M$2 = 표메인[[#This Row],[연령대]], 1, 0),IF(COUNT(표장르정리[[#This Row],[Simulation]]),1,0)),1,0)</f>
        <v>0</v>
      </c>
      <c r="P94" s="34">
        <f>IF(AND(IF('차트 정리 표'!$M$19 = 표메인[[#This Row],[연령대]], 1, 0),IF('차트 정리 표'!$J$20=표메인[[#This Row],[타격감
시각적 효과]],1,0)),1,0)</f>
        <v>0</v>
      </c>
      <c r="Q94" s="34">
        <f>IF(AND(IF('차트 정리 표'!$M$19 = 표메인[[#This Row],[연령대]], 1, 0),IF('차트 정리 표'!$J$21=표메인[[#This Row],[타격감
시각적 효과]],1,0)),1,0)</f>
        <v>1</v>
      </c>
      <c r="R94" s="34">
        <f>IF(AND(IF('차트 정리 표'!$M$19 = 표메인[[#This Row],[연령대]], 1, 0),IF('차트 정리 표'!$J$22=표메인[[#This Row],[타격감
시각적 효과]],1,0)),1,0)</f>
        <v>0</v>
      </c>
      <c r="S94" s="34">
        <f>IF(AND(IF('차트 정리 표'!$M$19 = 표메인[[#This Row],[연령대]], 1, 0),IF('차트 정리 표'!$J$23=표메인[[#This Row],[타격감
시각적 효과]],1,0)),1,0)</f>
        <v>0</v>
      </c>
      <c r="T94" s="34">
        <f>IF(AND(IF('차트 정리 표'!$M$25 = 표메인[[#This Row],[연령대]], 1, 0),IF('차트 정리 표'!$J$26=표메인[게임몰입도
청각적 효과],1,0)),1,0)</f>
        <v>0</v>
      </c>
      <c r="U94" s="34">
        <f>IF(AND(IF('차트 정리 표'!$M$25 = 표메인[[#This Row],[연령대]], 1, 0),IF('차트 정리 표'!$J$27=표메인[게임몰입도
청각적 효과],1,0)),1,0)</f>
        <v>0</v>
      </c>
      <c r="V94" s="34">
        <f>IF(AND(IF('차트 정리 표'!$M$25 = 표메인[[#This Row],[연령대]], 1, 0),IF('차트 정리 표'!$J$28=표메인[게임몰입도
청각적 효과],1,0)),1,0)</f>
        <v>1</v>
      </c>
    </row>
    <row r="95" spans="1:22" x14ac:dyDescent="0.3">
      <c r="A95" s="3">
        <f>IF(AND(IF('차트 정리 표'!$M$2 = 표메인[[#This Row],[연령대]], 1, 0),IF(COUNT(표장르정리[[#This Row],[RPG]]),1,0)), 1, 0)</f>
        <v>1</v>
      </c>
      <c r="B95" s="3">
        <f>IF(AND(IF('차트 정리 표'!$M$2 = 표메인[[#This Row],[연령대]], 1, 0),IF(COUNT(표장르정리[[#This Row],[AOS]]),1,0)),1,0)</f>
        <v>0</v>
      </c>
      <c r="C95" s="3">
        <f>IF(AND(IF('차트 정리 표'!$M$2 = 표메인[[#This Row],[연령대]], 1, 0),IF(COUNT(표장르정리[[#This Row],[FPS]]),1,0)),1,0)</f>
        <v>0</v>
      </c>
      <c r="D95" s="3">
        <f>IF(AND(IF('차트 정리 표'!$M$2 = 표메인[[#This Row],[연령대]], 1, 0),IF(COUNT(표장르정리[[#This Row],[CCG]]),1,0)),1,0)</f>
        <v>0</v>
      </c>
      <c r="E95" s="3">
        <f>IF(AND(IF('차트 정리 표'!$M$2 = 표메인[[#This Row],[연령대]], 1, 0),IF(COUNT(표장르정리[[#This Row],[Roguelike]]),1,0)),1,0)</f>
        <v>0</v>
      </c>
      <c r="F95" s="3">
        <f>IF(AND(IF('차트 정리 표'!$M$2 = 표메인[[#This Row],[연령대]], 1, 0),IF(COUNT(표장르정리[[#This Row],[Soulslike]]),1,0)),1,0)</f>
        <v>0</v>
      </c>
      <c r="G95" s="3">
        <f>IF(AND(IF('차트 정리 표'!$M$2 = 표메인[[#This Row],[연령대]], 1, 0),IF(COUNT(표장르정리[[#This Row],[Rhythm]]),1,0)),1,0)</f>
        <v>0</v>
      </c>
      <c r="H95" s="3">
        <f>IF(AND(IF('차트 정리 표'!$M$2 = 표메인[[#This Row],[연령대]], 1, 0),IF(COUNT(표장르정리[[#This Row],[Racing]]),1,0)),1,0)</f>
        <v>0</v>
      </c>
      <c r="I95" s="3">
        <f>IF(AND(IF('차트 정리 표'!$M$2 = 표메인[[#This Row],[연령대]], 1, 0),IF(COUNT(표장르정리[[#This Row],[Sport]]),1,0)),1,0)</f>
        <v>0</v>
      </c>
      <c r="J95" s="3">
        <f>IF(AND(IF('차트 정리 표'!$M$2 = 표메인[[#This Row],[연령대]], 1, 0),IF(COUNT(표장르정리[[#This Row],[Stealth]]),1,0)),1,0)</f>
        <v>0</v>
      </c>
      <c r="K95" s="3">
        <f>IF(AND(IF('차트 정리 표'!$M$2 = 표메인[[#This Row],[연령대]], 1, 0),IF(COUNT(표장르정리[[#This Row],[Strategy]]),1,0)),1,0)</f>
        <v>0</v>
      </c>
      <c r="L95" s="3">
        <f>IF(AND(IF('차트 정리 표'!$M$2 = 표메인[[#This Row],[연령대]], 1, 0),IF(COUNT(표장르정리[[#This Row],[Puzzle]]),1,0)),1,0)</f>
        <v>0</v>
      </c>
      <c r="M95" s="3">
        <f>IF(AND(IF('차트 정리 표'!$M$2 = 표메인[[#This Row],[연령대]], 1, 0),IF(COUNT(표장르정리[[#This Row],[Board]]),1,0)),1,0)</f>
        <v>0</v>
      </c>
      <c r="N95" s="3">
        <f>IF(AND(IF('차트 정리 표'!$M$2 = 표메인[[#This Row],[연령대]], 1, 0),IF(COUNT(표장르정리[[#This Row],[Arcade]]),1,0)),1,0)</f>
        <v>0</v>
      </c>
      <c r="O95" s="3">
        <f>IF(AND(IF('차트 정리 표'!$M$2 = 표메인[[#This Row],[연령대]], 1, 0),IF(COUNT(표장르정리[[#This Row],[Simulation]]),1,0)),1,0)</f>
        <v>0</v>
      </c>
      <c r="P95" s="34">
        <f>IF(AND(IF('차트 정리 표'!$M$19 = 표메인[[#This Row],[연령대]], 1, 0),IF('차트 정리 표'!$J$20=표메인[[#This Row],[타격감
시각적 효과]],1,0)),1,0)</f>
        <v>0</v>
      </c>
      <c r="Q95" s="34">
        <f>IF(AND(IF('차트 정리 표'!$M$19 = 표메인[[#This Row],[연령대]], 1, 0),IF('차트 정리 표'!$J$21=표메인[[#This Row],[타격감
시각적 효과]],1,0)),1,0)</f>
        <v>1</v>
      </c>
      <c r="R95" s="34">
        <f>IF(AND(IF('차트 정리 표'!$M$19 = 표메인[[#This Row],[연령대]], 1, 0),IF('차트 정리 표'!$J$22=표메인[[#This Row],[타격감
시각적 효과]],1,0)),1,0)</f>
        <v>0</v>
      </c>
      <c r="S95" s="34">
        <f>IF(AND(IF('차트 정리 표'!$M$19 = 표메인[[#This Row],[연령대]], 1, 0),IF('차트 정리 표'!$J$23=표메인[[#This Row],[타격감
시각적 효과]],1,0)),1,0)</f>
        <v>0</v>
      </c>
      <c r="T95" s="34">
        <f>IF(AND(IF('차트 정리 표'!$M$25 = 표메인[[#This Row],[연령대]], 1, 0),IF('차트 정리 표'!$J$26=표메인[게임몰입도
청각적 효과],1,0)),1,0)</f>
        <v>1</v>
      </c>
      <c r="U95" s="34">
        <f>IF(AND(IF('차트 정리 표'!$M$25 = 표메인[[#This Row],[연령대]], 1, 0),IF('차트 정리 표'!$J$27=표메인[게임몰입도
청각적 효과],1,0)),1,0)</f>
        <v>0</v>
      </c>
      <c r="V95" s="34">
        <f>IF(AND(IF('차트 정리 표'!$M$25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표'!$M$2 = 표메인[[#This Row],[연령대]], 1, 0),IF(COUNT(표장르정리[[#This Row],[RPG]]),1,0)), 1, 0)</f>
        <v>1</v>
      </c>
      <c r="B96" s="3">
        <f>IF(AND(IF('차트 정리 표'!$M$2 = 표메인[[#This Row],[연령대]], 1, 0),IF(COUNT(표장르정리[[#This Row],[AOS]]),1,0)),1,0)</f>
        <v>0</v>
      </c>
      <c r="C96" s="3">
        <f>IF(AND(IF('차트 정리 표'!$M$2 = 표메인[[#This Row],[연령대]], 1, 0),IF(COUNT(표장르정리[[#This Row],[FPS]]),1,0)),1,0)</f>
        <v>0</v>
      </c>
      <c r="D96" s="3">
        <f>IF(AND(IF('차트 정리 표'!$M$2 = 표메인[[#This Row],[연령대]], 1, 0),IF(COUNT(표장르정리[[#This Row],[CCG]]),1,0)),1,0)</f>
        <v>0</v>
      </c>
      <c r="E96" s="3">
        <f>IF(AND(IF('차트 정리 표'!$M$2 = 표메인[[#This Row],[연령대]], 1, 0),IF(COUNT(표장르정리[[#This Row],[Roguelike]]),1,0)),1,0)</f>
        <v>0</v>
      </c>
      <c r="F96" s="3">
        <f>IF(AND(IF('차트 정리 표'!$M$2 = 표메인[[#This Row],[연령대]], 1, 0),IF(COUNT(표장르정리[[#This Row],[Soulslike]]),1,0)),1,0)</f>
        <v>0</v>
      </c>
      <c r="G96" s="3">
        <f>IF(AND(IF('차트 정리 표'!$M$2 = 표메인[[#This Row],[연령대]], 1, 0),IF(COUNT(표장르정리[[#This Row],[Rhythm]]),1,0)),1,0)</f>
        <v>0</v>
      </c>
      <c r="H96" s="3">
        <f>IF(AND(IF('차트 정리 표'!$M$2 = 표메인[[#This Row],[연령대]], 1, 0),IF(COUNT(표장르정리[[#This Row],[Racing]]),1,0)),1,0)</f>
        <v>0</v>
      </c>
      <c r="I96" s="3">
        <f>IF(AND(IF('차트 정리 표'!$M$2 = 표메인[[#This Row],[연령대]], 1, 0),IF(COUNT(표장르정리[[#This Row],[Sport]]),1,0)),1,0)</f>
        <v>0</v>
      </c>
      <c r="J96" s="3">
        <f>IF(AND(IF('차트 정리 표'!$M$2 = 표메인[[#This Row],[연령대]], 1, 0),IF(COUNT(표장르정리[[#This Row],[Stealth]]),1,0)),1,0)</f>
        <v>0</v>
      </c>
      <c r="K96" s="3">
        <f>IF(AND(IF('차트 정리 표'!$M$2 = 표메인[[#This Row],[연령대]], 1, 0),IF(COUNT(표장르정리[[#This Row],[Strategy]]),1,0)),1,0)</f>
        <v>0</v>
      </c>
      <c r="L96" s="3">
        <f>IF(AND(IF('차트 정리 표'!$M$2 = 표메인[[#This Row],[연령대]], 1, 0),IF(COUNT(표장르정리[[#This Row],[Puzzle]]),1,0)),1,0)</f>
        <v>0</v>
      </c>
      <c r="M96" s="3">
        <f>IF(AND(IF('차트 정리 표'!$M$2 = 표메인[[#This Row],[연령대]], 1, 0),IF(COUNT(표장르정리[[#This Row],[Board]]),1,0)),1,0)</f>
        <v>0</v>
      </c>
      <c r="N96" s="3">
        <f>IF(AND(IF('차트 정리 표'!$M$2 = 표메인[[#This Row],[연령대]], 1, 0),IF(COUNT(표장르정리[[#This Row],[Arcade]]),1,0)),1,0)</f>
        <v>0</v>
      </c>
      <c r="O96" s="3">
        <f>IF(AND(IF('차트 정리 표'!$M$2 = 표메인[[#This Row],[연령대]], 1, 0),IF(COUNT(표장르정리[[#This Row],[Simulation]]),1,0)),1,0)</f>
        <v>0</v>
      </c>
      <c r="P96" s="34">
        <f>IF(AND(IF('차트 정리 표'!$M$19 = 표메인[[#This Row],[연령대]], 1, 0),IF('차트 정리 표'!$J$20=표메인[[#This Row],[타격감
시각적 효과]],1,0)),1,0)</f>
        <v>0</v>
      </c>
      <c r="Q96" s="34">
        <f>IF(AND(IF('차트 정리 표'!$M$19 = 표메인[[#This Row],[연령대]], 1, 0),IF('차트 정리 표'!$J$21=표메인[[#This Row],[타격감
시각적 효과]],1,0)),1,0)</f>
        <v>1</v>
      </c>
      <c r="R96" s="34">
        <f>IF(AND(IF('차트 정리 표'!$M$19 = 표메인[[#This Row],[연령대]], 1, 0),IF('차트 정리 표'!$J$22=표메인[[#This Row],[타격감
시각적 효과]],1,0)),1,0)</f>
        <v>0</v>
      </c>
      <c r="S96" s="34">
        <f>IF(AND(IF('차트 정리 표'!$M$19 = 표메인[[#This Row],[연령대]], 1, 0),IF('차트 정리 표'!$J$23=표메인[[#This Row],[타격감
시각적 효과]],1,0)),1,0)</f>
        <v>0</v>
      </c>
      <c r="T96" s="34">
        <f>IF(AND(IF('차트 정리 표'!$M$25 = 표메인[[#This Row],[연령대]], 1, 0),IF('차트 정리 표'!$J$26=표메인[게임몰입도
청각적 효과],1,0)),1,0)</f>
        <v>1</v>
      </c>
      <c r="U96" s="34">
        <f>IF(AND(IF('차트 정리 표'!$M$25 = 표메인[[#This Row],[연령대]], 1, 0),IF('차트 정리 표'!$J$27=표메인[게임몰입도
청각적 효과],1,0)),1,0)</f>
        <v>0</v>
      </c>
      <c r="V96" s="34">
        <f>IF(AND(IF('차트 정리 표'!$M$25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표'!$M$2 = 표메인[[#This Row],[연령대]], 1, 0),IF(COUNT(표장르정리[[#This Row],[RPG]]),1,0)), 1, 0)</f>
        <v>1</v>
      </c>
      <c r="B97" s="3">
        <f>IF(AND(IF('차트 정리 표'!$M$2 = 표메인[[#This Row],[연령대]], 1, 0),IF(COUNT(표장르정리[[#This Row],[AOS]]),1,0)),1,0)</f>
        <v>1</v>
      </c>
      <c r="C97" s="3">
        <f>IF(AND(IF('차트 정리 표'!$M$2 = 표메인[[#This Row],[연령대]], 1, 0),IF(COUNT(표장르정리[[#This Row],[FPS]]),1,0)),1,0)</f>
        <v>0</v>
      </c>
      <c r="D97" s="3">
        <f>IF(AND(IF('차트 정리 표'!$M$2 = 표메인[[#This Row],[연령대]], 1, 0),IF(COUNT(표장르정리[[#This Row],[CCG]]),1,0)),1,0)</f>
        <v>0</v>
      </c>
      <c r="E97" s="3">
        <f>IF(AND(IF('차트 정리 표'!$M$2 = 표메인[[#This Row],[연령대]], 1, 0),IF(COUNT(표장르정리[[#This Row],[Roguelike]]),1,0)),1,0)</f>
        <v>0</v>
      </c>
      <c r="F97" s="3">
        <f>IF(AND(IF('차트 정리 표'!$M$2 = 표메인[[#This Row],[연령대]], 1, 0),IF(COUNT(표장르정리[[#This Row],[Soulslike]]),1,0)),1,0)</f>
        <v>0</v>
      </c>
      <c r="G97" s="3">
        <f>IF(AND(IF('차트 정리 표'!$M$2 = 표메인[[#This Row],[연령대]], 1, 0),IF(COUNT(표장르정리[[#This Row],[Rhythm]]),1,0)),1,0)</f>
        <v>0</v>
      </c>
      <c r="H97" s="3">
        <f>IF(AND(IF('차트 정리 표'!$M$2 = 표메인[[#This Row],[연령대]], 1, 0),IF(COUNT(표장르정리[[#This Row],[Racing]]),1,0)),1,0)</f>
        <v>0</v>
      </c>
      <c r="I97" s="3">
        <f>IF(AND(IF('차트 정리 표'!$M$2 = 표메인[[#This Row],[연령대]], 1, 0),IF(COUNT(표장르정리[[#This Row],[Sport]]),1,0)),1,0)</f>
        <v>0</v>
      </c>
      <c r="J97" s="3">
        <f>IF(AND(IF('차트 정리 표'!$M$2 = 표메인[[#This Row],[연령대]], 1, 0),IF(COUNT(표장르정리[[#This Row],[Stealth]]),1,0)),1,0)</f>
        <v>0</v>
      </c>
      <c r="K97" s="3">
        <f>IF(AND(IF('차트 정리 표'!$M$2 = 표메인[[#This Row],[연령대]], 1, 0),IF(COUNT(표장르정리[[#This Row],[Strategy]]),1,0)),1,0)</f>
        <v>0</v>
      </c>
      <c r="L97" s="3">
        <f>IF(AND(IF('차트 정리 표'!$M$2 = 표메인[[#This Row],[연령대]], 1, 0),IF(COUNT(표장르정리[[#This Row],[Puzzle]]),1,0)),1,0)</f>
        <v>0</v>
      </c>
      <c r="M97" s="3">
        <f>IF(AND(IF('차트 정리 표'!$M$2 = 표메인[[#This Row],[연령대]], 1, 0),IF(COUNT(표장르정리[[#This Row],[Board]]),1,0)),1,0)</f>
        <v>0</v>
      </c>
      <c r="N97" s="3">
        <f>IF(AND(IF('차트 정리 표'!$M$2 = 표메인[[#This Row],[연령대]], 1, 0),IF(COUNT(표장르정리[[#This Row],[Arcade]]),1,0)),1,0)</f>
        <v>0</v>
      </c>
      <c r="O97" s="3">
        <f>IF(AND(IF('차트 정리 표'!$M$2 = 표메인[[#This Row],[연령대]], 1, 0),IF(COUNT(표장르정리[[#This Row],[Simulation]]),1,0)),1,0)</f>
        <v>0</v>
      </c>
      <c r="P97" s="34">
        <f>IF(AND(IF('차트 정리 표'!$M$19 = 표메인[[#This Row],[연령대]], 1, 0),IF('차트 정리 표'!$J$20=표메인[[#This Row],[타격감
시각적 효과]],1,0)),1,0)</f>
        <v>1</v>
      </c>
      <c r="Q97" s="34">
        <f>IF(AND(IF('차트 정리 표'!$M$19 = 표메인[[#This Row],[연령대]], 1, 0),IF('차트 정리 표'!$J$21=표메인[[#This Row],[타격감
시각적 효과]],1,0)),1,0)</f>
        <v>0</v>
      </c>
      <c r="R97" s="34">
        <f>IF(AND(IF('차트 정리 표'!$M$19 = 표메인[[#This Row],[연령대]], 1, 0),IF('차트 정리 표'!$J$22=표메인[[#This Row],[타격감
시각적 효과]],1,0)),1,0)</f>
        <v>0</v>
      </c>
      <c r="S97" s="34">
        <f>IF(AND(IF('차트 정리 표'!$M$19 = 표메인[[#This Row],[연령대]], 1, 0),IF('차트 정리 표'!$J$23=표메인[[#This Row],[타격감
시각적 효과]],1,0)),1,0)</f>
        <v>0</v>
      </c>
      <c r="T97" s="34">
        <f>IF(AND(IF('차트 정리 표'!$M$25 = 표메인[[#This Row],[연령대]], 1, 0),IF('차트 정리 표'!$J$26=표메인[게임몰입도
청각적 효과],1,0)),1,0)</f>
        <v>1</v>
      </c>
      <c r="U97" s="34">
        <f>IF(AND(IF('차트 정리 표'!$M$25 = 표메인[[#This Row],[연령대]], 1, 0),IF('차트 정리 표'!$J$27=표메인[게임몰입도
청각적 효과],1,0)),1,0)</f>
        <v>0</v>
      </c>
      <c r="V97" s="34">
        <f>IF(AND(IF('차트 정리 표'!$M$25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표'!$M$2 = 표메인[[#This Row],[연령대]], 1, 0),IF(COUNT(표장르정리[[#This Row],[RPG]]),1,0)), 1, 0)</f>
        <v>1</v>
      </c>
      <c r="B98" s="3">
        <f>IF(AND(IF('차트 정리 표'!$M$2 = 표메인[[#This Row],[연령대]], 1, 0),IF(COUNT(표장르정리[[#This Row],[AOS]]),1,0)),1,0)</f>
        <v>1</v>
      </c>
      <c r="C98" s="3">
        <f>IF(AND(IF('차트 정리 표'!$M$2 = 표메인[[#This Row],[연령대]], 1, 0),IF(COUNT(표장르정리[[#This Row],[FPS]]),1,0)),1,0)</f>
        <v>0</v>
      </c>
      <c r="D98" s="3">
        <f>IF(AND(IF('차트 정리 표'!$M$2 = 표메인[[#This Row],[연령대]], 1, 0),IF(COUNT(표장르정리[[#This Row],[CCG]]),1,0)),1,0)</f>
        <v>0</v>
      </c>
      <c r="E98" s="3">
        <f>IF(AND(IF('차트 정리 표'!$M$2 = 표메인[[#This Row],[연령대]], 1, 0),IF(COUNT(표장르정리[[#This Row],[Roguelike]]),1,0)),1,0)</f>
        <v>0</v>
      </c>
      <c r="F98" s="3">
        <f>IF(AND(IF('차트 정리 표'!$M$2 = 표메인[[#This Row],[연령대]], 1, 0),IF(COUNT(표장르정리[[#This Row],[Soulslike]]),1,0)),1,0)</f>
        <v>0</v>
      </c>
      <c r="G98" s="3">
        <f>IF(AND(IF('차트 정리 표'!$M$2 = 표메인[[#This Row],[연령대]], 1, 0),IF(COUNT(표장르정리[[#This Row],[Rhythm]]),1,0)),1,0)</f>
        <v>0</v>
      </c>
      <c r="H98" s="3">
        <f>IF(AND(IF('차트 정리 표'!$M$2 = 표메인[[#This Row],[연령대]], 1, 0),IF(COUNT(표장르정리[[#This Row],[Racing]]),1,0)),1,0)</f>
        <v>0</v>
      </c>
      <c r="I98" s="3">
        <f>IF(AND(IF('차트 정리 표'!$M$2 = 표메인[[#This Row],[연령대]], 1, 0),IF(COUNT(표장르정리[[#This Row],[Sport]]),1,0)),1,0)</f>
        <v>0</v>
      </c>
      <c r="J98" s="3">
        <f>IF(AND(IF('차트 정리 표'!$M$2 = 표메인[[#This Row],[연령대]], 1, 0),IF(COUNT(표장르정리[[#This Row],[Stealth]]),1,0)),1,0)</f>
        <v>0</v>
      </c>
      <c r="K98" s="3">
        <f>IF(AND(IF('차트 정리 표'!$M$2 = 표메인[[#This Row],[연령대]], 1, 0),IF(COUNT(표장르정리[[#This Row],[Strategy]]),1,0)),1,0)</f>
        <v>0</v>
      </c>
      <c r="L98" s="3">
        <f>IF(AND(IF('차트 정리 표'!$M$2 = 표메인[[#This Row],[연령대]], 1, 0),IF(COUNT(표장르정리[[#This Row],[Puzzle]]),1,0)),1,0)</f>
        <v>0</v>
      </c>
      <c r="M98" s="3">
        <f>IF(AND(IF('차트 정리 표'!$M$2 = 표메인[[#This Row],[연령대]], 1, 0),IF(COUNT(표장르정리[[#This Row],[Board]]),1,0)),1,0)</f>
        <v>0</v>
      </c>
      <c r="N98" s="3">
        <f>IF(AND(IF('차트 정리 표'!$M$2 = 표메인[[#This Row],[연령대]], 1, 0),IF(COUNT(표장르정리[[#This Row],[Arcade]]),1,0)),1,0)</f>
        <v>0</v>
      </c>
      <c r="O98" s="3">
        <f>IF(AND(IF('차트 정리 표'!$M$2 = 표메인[[#This Row],[연령대]], 1, 0),IF(COUNT(표장르정리[[#This Row],[Simulation]]),1,0)),1,0)</f>
        <v>0</v>
      </c>
      <c r="P98" s="34">
        <f>IF(AND(IF('차트 정리 표'!$M$19 = 표메인[[#This Row],[연령대]], 1, 0),IF('차트 정리 표'!$J$20=표메인[[#This Row],[타격감
시각적 효과]],1,0)),1,0)</f>
        <v>1</v>
      </c>
      <c r="Q98" s="34">
        <f>IF(AND(IF('차트 정리 표'!$M$19 = 표메인[[#This Row],[연령대]], 1, 0),IF('차트 정리 표'!$J$21=표메인[[#This Row],[타격감
시각적 효과]],1,0)),1,0)</f>
        <v>0</v>
      </c>
      <c r="R98" s="34">
        <f>IF(AND(IF('차트 정리 표'!$M$19 = 표메인[[#This Row],[연령대]], 1, 0),IF('차트 정리 표'!$J$22=표메인[[#This Row],[타격감
시각적 효과]],1,0)),1,0)</f>
        <v>0</v>
      </c>
      <c r="S98" s="34">
        <f>IF(AND(IF('차트 정리 표'!$M$19 = 표메인[[#This Row],[연령대]], 1, 0),IF('차트 정리 표'!$J$23=표메인[[#This Row],[타격감
시각적 효과]],1,0)),1,0)</f>
        <v>0</v>
      </c>
      <c r="T98" s="34">
        <f>IF(AND(IF('차트 정리 표'!$M$25 = 표메인[[#This Row],[연령대]], 1, 0),IF('차트 정리 표'!$J$26=표메인[게임몰입도
청각적 효과],1,0)),1,0)</f>
        <v>1</v>
      </c>
      <c r="U98" s="34">
        <f>IF(AND(IF('차트 정리 표'!$M$25 = 표메인[[#This Row],[연령대]], 1, 0),IF('차트 정리 표'!$J$27=표메인[게임몰입도
청각적 효과],1,0)),1,0)</f>
        <v>0</v>
      </c>
      <c r="V98" s="34">
        <f>IF(AND(IF('차트 정리 표'!$M$25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표'!$M$2 = 표메인[[#This Row],[연령대]], 1, 0),IF(COUNT(표장르정리[[#This Row],[RPG]]),1,0)), 1, 0)</f>
        <v>1</v>
      </c>
      <c r="B99" s="3">
        <f>IF(AND(IF('차트 정리 표'!$M$2 = 표메인[[#This Row],[연령대]], 1, 0),IF(COUNT(표장르정리[[#This Row],[AOS]]),1,0)),1,0)</f>
        <v>1</v>
      </c>
      <c r="C99" s="3">
        <f>IF(AND(IF('차트 정리 표'!$M$2 = 표메인[[#This Row],[연령대]], 1, 0),IF(COUNT(표장르정리[[#This Row],[FPS]]),1,0)),1,0)</f>
        <v>0</v>
      </c>
      <c r="D99" s="3">
        <f>IF(AND(IF('차트 정리 표'!$M$2 = 표메인[[#This Row],[연령대]], 1, 0),IF(COUNT(표장르정리[[#This Row],[CCG]]),1,0)),1,0)</f>
        <v>0</v>
      </c>
      <c r="E99" s="3">
        <f>IF(AND(IF('차트 정리 표'!$M$2 = 표메인[[#This Row],[연령대]], 1, 0),IF(COUNT(표장르정리[[#This Row],[Roguelike]]),1,0)),1,0)</f>
        <v>0</v>
      </c>
      <c r="F99" s="3">
        <f>IF(AND(IF('차트 정리 표'!$M$2 = 표메인[[#This Row],[연령대]], 1, 0),IF(COUNT(표장르정리[[#This Row],[Soulslike]]),1,0)),1,0)</f>
        <v>0</v>
      </c>
      <c r="G99" s="3">
        <f>IF(AND(IF('차트 정리 표'!$M$2 = 표메인[[#This Row],[연령대]], 1, 0),IF(COUNT(표장르정리[[#This Row],[Rhythm]]),1,0)),1,0)</f>
        <v>0</v>
      </c>
      <c r="H99" s="3">
        <f>IF(AND(IF('차트 정리 표'!$M$2 = 표메인[[#This Row],[연령대]], 1, 0),IF(COUNT(표장르정리[[#This Row],[Racing]]),1,0)),1,0)</f>
        <v>0</v>
      </c>
      <c r="I99" s="3">
        <f>IF(AND(IF('차트 정리 표'!$M$2 = 표메인[[#This Row],[연령대]], 1, 0),IF(COUNT(표장르정리[[#This Row],[Sport]]),1,0)),1,0)</f>
        <v>0</v>
      </c>
      <c r="J99" s="3">
        <f>IF(AND(IF('차트 정리 표'!$M$2 = 표메인[[#This Row],[연령대]], 1, 0),IF(COUNT(표장르정리[[#This Row],[Stealth]]),1,0)),1,0)</f>
        <v>0</v>
      </c>
      <c r="K99" s="3">
        <f>IF(AND(IF('차트 정리 표'!$M$2 = 표메인[[#This Row],[연령대]], 1, 0),IF(COUNT(표장르정리[[#This Row],[Strategy]]),1,0)),1,0)</f>
        <v>0</v>
      </c>
      <c r="L99" s="3">
        <f>IF(AND(IF('차트 정리 표'!$M$2 = 표메인[[#This Row],[연령대]], 1, 0),IF(COUNT(표장르정리[[#This Row],[Puzzle]]),1,0)),1,0)</f>
        <v>0</v>
      </c>
      <c r="M99" s="3">
        <f>IF(AND(IF('차트 정리 표'!$M$2 = 표메인[[#This Row],[연령대]], 1, 0),IF(COUNT(표장르정리[[#This Row],[Board]]),1,0)),1,0)</f>
        <v>0</v>
      </c>
      <c r="N99" s="3">
        <f>IF(AND(IF('차트 정리 표'!$M$2 = 표메인[[#This Row],[연령대]], 1, 0),IF(COUNT(표장르정리[[#This Row],[Arcade]]),1,0)),1,0)</f>
        <v>0</v>
      </c>
      <c r="O99" s="3">
        <f>IF(AND(IF('차트 정리 표'!$M$2 = 표메인[[#This Row],[연령대]], 1, 0),IF(COUNT(표장르정리[[#This Row],[Simulation]]),1,0)),1,0)</f>
        <v>0</v>
      </c>
      <c r="P99" s="34">
        <f>IF(AND(IF('차트 정리 표'!$M$19 = 표메인[[#This Row],[연령대]], 1, 0),IF('차트 정리 표'!$J$20=표메인[[#This Row],[타격감
시각적 효과]],1,0)),1,0)</f>
        <v>0</v>
      </c>
      <c r="Q99" s="34">
        <f>IF(AND(IF('차트 정리 표'!$M$19 = 표메인[[#This Row],[연령대]], 1, 0),IF('차트 정리 표'!$J$21=표메인[[#This Row],[타격감
시각적 효과]],1,0)),1,0)</f>
        <v>0</v>
      </c>
      <c r="R99" s="34">
        <f>IF(AND(IF('차트 정리 표'!$M$19 = 표메인[[#This Row],[연령대]], 1, 0),IF('차트 정리 표'!$J$22=표메인[[#This Row],[타격감
시각적 효과]],1,0)),1,0)</f>
        <v>1</v>
      </c>
      <c r="S99" s="34">
        <f>IF(AND(IF('차트 정리 표'!$M$19 = 표메인[[#This Row],[연령대]], 1, 0),IF('차트 정리 표'!$J$23=표메인[[#This Row],[타격감
시각적 효과]],1,0)),1,0)</f>
        <v>0</v>
      </c>
      <c r="T99" s="34">
        <f>IF(AND(IF('차트 정리 표'!$M$25 = 표메인[[#This Row],[연령대]], 1, 0),IF('차트 정리 표'!$J$26=표메인[게임몰입도
청각적 효과],1,0)),1,0)</f>
        <v>1</v>
      </c>
      <c r="U99" s="34">
        <f>IF(AND(IF('차트 정리 표'!$M$25 = 표메인[[#This Row],[연령대]], 1, 0),IF('차트 정리 표'!$J$27=표메인[게임몰입도
청각적 효과],1,0)),1,0)</f>
        <v>0</v>
      </c>
      <c r="V99" s="34">
        <f>IF(AND(IF('차트 정리 표'!$M$25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표'!$M$2 = 표메인[[#This Row],[연령대]], 1, 0),IF(COUNT(표장르정리[[#This Row],[RPG]]),1,0)), 1, 0)</f>
        <v>1</v>
      </c>
      <c r="B100" s="3">
        <f>IF(AND(IF('차트 정리 표'!$M$2 = 표메인[[#This Row],[연령대]], 1, 0),IF(COUNT(표장르정리[[#This Row],[AOS]]),1,0)),1,0)</f>
        <v>1</v>
      </c>
      <c r="C100" s="3">
        <f>IF(AND(IF('차트 정리 표'!$M$2 = 표메인[[#This Row],[연령대]], 1, 0),IF(COUNT(표장르정리[[#This Row],[FPS]]),1,0)),1,0)</f>
        <v>0</v>
      </c>
      <c r="D100" s="3">
        <f>IF(AND(IF('차트 정리 표'!$M$2 = 표메인[[#This Row],[연령대]], 1, 0),IF(COUNT(표장르정리[[#This Row],[CCG]]),1,0)),1,0)</f>
        <v>0</v>
      </c>
      <c r="E100" s="3">
        <f>IF(AND(IF('차트 정리 표'!$M$2 = 표메인[[#This Row],[연령대]], 1, 0),IF(COUNT(표장르정리[[#This Row],[Roguelike]]),1,0)),1,0)</f>
        <v>0</v>
      </c>
      <c r="F100" s="3">
        <f>IF(AND(IF('차트 정리 표'!$M$2 = 표메인[[#This Row],[연령대]], 1, 0),IF(COUNT(표장르정리[[#This Row],[Soulslike]]),1,0)),1,0)</f>
        <v>0</v>
      </c>
      <c r="G100" s="3">
        <f>IF(AND(IF('차트 정리 표'!$M$2 = 표메인[[#This Row],[연령대]], 1, 0),IF(COUNT(표장르정리[[#This Row],[Rhythm]]),1,0)),1,0)</f>
        <v>0</v>
      </c>
      <c r="H100" s="3">
        <f>IF(AND(IF('차트 정리 표'!$M$2 = 표메인[[#This Row],[연령대]], 1, 0),IF(COUNT(표장르정리[[#This Row],[Racing]]),1,0)),1,0)</f>
        <v>0</v>
      </c>
      <c r="I100" s="3">
        <f>IF(AND(IF('차트 정리 표'!$M$2 = 표메인[[#This Row],[연령대]], 1, 0),IF(COUNT(표장르정리[[#This Row],[Sport]]),1,0)),1,0)</f>
        <v>0</v>
      </c>
      <c r="J100" s="3">
        <f>IF(AND(IF('차트 정리 표'!$M$2 = 표메인[[#This Row],[연령대]], 1, 0),IF(COUNT(표장르정리[[#This Row],[Stealth]]),1,0)),1,0)</f>
        <v>0</v>
      </c>
      <c r="K100" s="3">
        <f>IF(AND(IF('차트 정리 표'!$M$2 = 표메인[[#This Row],[연령대]], 1, 0),IF(COUNT(표장르정리[[#This Row],[Strategy]]),1,0)),1,0)</f>
        <v>0</v>
      </c>
      <c r="L100" s="3">
        <f>IF(AND(IF('차트 정리 표'!$M$2 = 표메인[[#This Row],[연령대]], 1, 0),IF(COUNT(표장르정리[[#This Row],[Puzzle]]),1,0)),1,0)</f>
        <v>0</v>
      </c>
      <c r="M100" s="3">
        <f>IF(AND(IF('차트 정리 표'!$M$2 = 표메인[[#This Row],[연령대]], 1, 0),IF(COUNT(표장르정리[[#This Row],[Board]]),1,0)),1,0)</f>
        <v>0</v>
      </c>
      <c r="N100" s="3">
        <f>IF(AND(IF('차트 정리 표'!$M$2 = 표메인[[#This Row],[연령대]], 1, 0),IF(COUNT(표장르정리[[#This Row],[Arcade]]),1,0)),1,0)</f>
        <v>0</v>
      </c>
      <c r="O100" s="3">
        <f>IF(AND(IF('차트 정리 표'!$M$2 = 표메인[[#This Row],[연령대]], 1, 0),IF(COUNT(표장르정리[[#This Row],[Simulation]]),1,0)),1,0)</f>
        <v>0</v>
      </c>
      <c r="P100" s="34">
        <f>IF(AND(IF('차트 정리 표'!$M$19 = 표메인[[#This Row],[연령대]], 1, 0),IF('차트 정리 표'!$J$20=표메인[[#This Row],[타격감
시각적 효과]],1,0)),1,0)</f>
        <v>0</v>
      </c>
      <c r="Q100" s="34">
        <f>IF(AND(IF('차트 정리 표'!$M$19 = 표메인[[#This Row],[연령대]], 1, 0),IF('차트 정리 표'!$J$21=표메인[[#This Row],[타격감
시각적 효과]],1,0)),1,0)</f>
        <v>1</v>
      </c>
      <c r="R100" s="34">
        <f>IF(AND(IF('차트 정리 표'!$M$19 = 표메인[[#This Row],[연령대]], 1, 0),IF('차트 정리 표'!$J$22=표메인[[#This Row],[타격감
시각적 효과]],1,0)),1,0)</f>
        <v>0</v>
      </c>
      <c r="S100" s="34">
        <f>IF(AND(IF('차트 정리 표'!$M$19 = 표메인[[#This Row],[연령대]], 1, 0),IF('차트 정리 표'!$J$23=표메인[[#This Row],[타격감
시각적 효과]],1,0)),1,0)</f>
        <v>0</v>
      </c>
      <c r="T100" s="34">
        <f>IF(AND(IF('차트 정리 표'!$M$25 = 표메인[[#This Row],[연령대]], 1, 0),IF('차트 정리 표'!$J$26=표메인[게임몰입도
청각적 효과],1,0)),1,0)</f>
        <v>1</v>
      </c>
      <c r="U100" s="34">
        <f>IF(AND(IF('차트 정리 표'!$M$25 = 표메인[[#This Row],[연령대]], 1, 0),IF('차트 정리 표'!$J$27=표메인[게임몰입도
청각적 효과],1,0)),1,0)</f>
        <v>0</v>
      </c>
      <c r="V100" s="34">
        <f>IF(AND(IF('차트 정리 표'!$M$25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표'!$M$2 = 표메인[[#This Row],[연령대]], 1, 0),IF(COUNT(표장르정리[[#This Row],[RPG]]),1,0)), 1, 0)</f>
        <v>1</v>
      </c>
      <c r="B101" s="3">
        <f>IF(AND(IF('차트 정리 표'!$M$2 = 표메인[[#This Row],[연령대]], 1, 0),IF(COUNT(표장르정리[[#This Row],[AOS]]),1,0)),1,0)</f>
        <v>0</v>
      </c>
      <c r="C101" s="3">
        <f>IF(AND(IF('차트 정리 표'!$M$2 = 표메인[[#This Row],[연령대]], 1, 0),IF(COUNT(표장르정리[[#This Row],[FPS]]),1,0)),1,0)</f>
        <v>1</v>
      </c>
      <c r="D101" s="3">
        <f>IF(AND(IF('차트 정리 표'!$M$2 = 표메인[[#This Row],[연령대]], 1, 0),IF(COUNT(표장르정리[[#This Row],[CCG]]),1,0)),1,0)</f>
        <v>0</v>
      </c>
      <c r="E101" s="3">
        <f>IF(AND(IF('차트 정리 표'!$M$2 = 표메인[[#This Row],[연령대]], 1, 0),IF(COUNT(표장르정리[[#This Row],[Roguelike]]),1,0)),1,0)</f>
        <v>0</v>
      </c>
      <c r="F101" s="3">
        <f>IF(AND(IF('차트 정리 표'!$M$2 = 표메인[[#This Row],[연령대]], 1, 0),IF(COUNT(표장르정리[[#This Row],[Soulslike]]),1,0)),1,0)</f>
        <v>0</v>
      </c>
      <c r="G101" s="3">
        <f>IF(AND(IF('차트 정리 표'!$M$2 = 표메인[[#This Row],[연령대]], 1, 0),IF(COUNT(표장르정리[[#This Row],[Rhythm]]),1,0)),1,0)</f>
        <v>0</v>
      </c>
      <c r="H101" s="3">
        <f>IF(AND(IF('차트 정리 표'!$M$2 = 표메인[[#This Row],[연령대]], 1, 0),IF(COUNT(표장르정리[[#This Row],[Racing]]),1,0)),1,0)</f>
        <v>0</v>
      </c>
      <c r="I101" s="3">
        <f>IF(AND(IF('차트 정리 표'!$M$2 = 표메인[[#This Row],[연령대]], 1, 0),IF(COUNT(표장르정리[[#This Row],[Sport]]),1,0)),1,0)</f>
        <v>0</v>
      </c>
      <c r="J101" s="3">
        <f>IF(AND(IF('차트 정리 표'!$M$2 = 표메인[[#This Row],[연령대]], 1, 0),IF(COUNT(표장르정리[[#This Row],[Stealth]]),1,0)),1,0)</f>
        <v>0</v>
      </c>
      <c r="K101" s="3">
        <f>IF(AND(IF('차트 정리 표'!$M$2 = 표메인[[#This Row],[연령대]], 1, 0),IF(COUNT(표장르정리[[#This Row],[Strategy]]),1,0)),1,0)</f>
        <v>0</v>
      </c>
      <c r="L101" s="3">
        <f>IF(AND(IF('차트 정리 표'!$M$2 = 표메인[[#This Row],[연령대]], 1, 0),IF(COUNT(표장르정리[[#This Row],[Puzzle]]),1,0)),1,0)</f>
        <v>0</v>
      </c>
      <c r="M101" s="3">
        <f>IF(AND(IF('차트 정리 표'!$M$2 = 표메인[[#This Row],[연령대]], 1, 0),IF(COUNT(표장르정리[[#This Row],[Board]]),1,0)),1,0)</f>
        <v>0</v>
      </c>
      <c r="N101" s="3">
        <f>IF(AND(IF('차트 정리 표'!$M$2 = 표메인[[#This Row],[연령대]], 1, 0),IF(COUNT(표장르정리[[#This Row],[Arcade]]),1,0)),1,0)</f>
        <v>0</v>
      </c>
      <c r="O101" s="3">
        <f>IF(AND(IF('차트 정리 표'!$M$2 = 표메인[[#This Row],[연령대]], 1, 0),IF(COUNT(표장르정리[[#This Row],[Simulation]]),1,0)),1,0)</f>
        <v>0</v>
      </c>
      <c r="P101" s="34">
        <f>IF(AND(IF('차트 정리 표'!$M$19 = 표메인[[#This Row],[연령대]], 1, 0),IF('차트 정리 표'!$J$20=표메인[[#This Row],[타격감
시각적 효과]],1,0)),1,0)</f>
        <v>1</v>
      </c>
      <c r="Q101" s="34">
        <f>IF(AND(IF('차트 정리 표'!$M$19 = 표메인[[#This Row],[연령대]], 1, 0),IF('차트 정리 표'!$J$21=표메인[[#This Row],[타격감
시각적 효과]],1,0)),1,0)</f>
        <v>0</v>
      </c>
      <c r="R101" s="34">
        <f>IF(AND(IF('차트 정리 표'!$M$19 = 표메인[[#This Row],[연령대]], 1, 0),IF('차트 정리 표'!$J$22=표메인[[#This Row],[타격감
시각적 효과]],1,0)),1,0)</f>
        <v>0</v>
      </c>
      <c r="S101" s="34">
        <f>IF(AND(IF('차트 정리 표'!$M$19 = 표메인[[#This Row],[연령대]], 1, 0),IF('차트 정리 표'!$J$23=표메인[[#This Row],[타격감
시각적 효과]],1,0)),1,0)</f>
        <v>0</v>
      </c>
      <c r="T101" s="34">
        <f>IF(AND(IF('차트 정리 표'!$M$25 = 표메인[[#This Row],[연령대]], 1, 0),IF('차트 정리 표'!$J$26=표메인[게임몰입도
청각적 효과],1,0)),1,0)</f>
        <v>1</v>
      </c>
      <c r="U101" s="34">
        <f>IF(AND(IF('차트 정리 표'!$M$25 = 표메인[[#This Row],[연령대]], 1, 0),IF('차트 정리 표'!$J$27=표메인[게임몰입도
청각적 효과],1,0)),1,0)</f>
        <v>0</v>
      </c>
      <c r="V101" s="34">
        <f>IF(AND(IF('차트 정리 표'!$M$25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표'!$M$2 = 표메인[[#This Row],[연령대]], 1, 0),IF(COUNT(표장르정리[[#This Row],[RPG]]),1,0)), 1, 0)</f>
        <v>1</v>
      </c>
      <c r="B102" s="3">
        <f>IF(AND(IF('차트 정리 표'!$M$2 = 표메인[[#This Row],[연령대]], 1, 0),IF(COUNT(표장르정리[[#This Row],[AOS]]),1,0)),1,0)</f>
        <v>0</v>
      </c>
      <c r="C102" s="3">
        <f>IF(AND(IF('차트 정리 표'!$M$2 = 표메인[[#This Row],[연령대]], 1, 0),IF(COUNT(표장르정리[[#This Row],[FPS]]),1,0)),1,0)</f>
        <v>1</v>
      </c>
      <c r="D102" s="3">
        <f>IF(AND(IF('차트 정리 표'!$M$2 = 표메인[[#This Row],[연령대]], 1, 0),IF(COUNT(표장르정리[[#This Row],[CCG]]),1,0)),1,0)</f>
        <v>0</v>
      </c>
      <c r="E102" s="3">
        <f>IF(AND(IF('차트 정리 표'!$M$2 = 표메인[[#This Row],[연령대]], 1, 0),IF(COUNT(표장르정리[[#This Row],[Roguelike]]),1,0)),1,0)</f>
        <v>0</v>
      </c>
      <c r="F102" s="3">
        <f>IF(AND(IF('차트 정리 표'!$M$2 = 표메인[[#This Row],[연령대]], 1, 0),IF(COUNT(표장르정리[[#This Row],[Soulslike]]),1,0)),1,0)</f>
        <v>0</v>
      </c>
      <c r="G102" s="3">
        <f>IF(AND(IF('차트 정리 표'!$M$2 = 표메인[[#This Row],[연령대]], 1, 0),IF(COUNT(표장르정리[[#This Row],[Rhythm]]),1,0)),1,0)</f>
        <v>0</v>
      </c>
      <c r="H102" s="3">
        <f>IF(AND(IF('차트 정리 표'!$M$2 = 표메인[[#This Row],[연령대]], 1, 0),IF(COUNT(표장르정리[[#This Row],[Racing]]),1,0)),1,0)</f>
        <v>0</v>
      </c>
      <c r="I102" s="3">
        <f>IF(AND(IF('차트 정리 표'!$M$2 = 표메인[[#This Row],[연령대]], 1, 0),IF(COUNT(표장르정리[[#This Row],[Sport]]),1,0)),1,0)</f>
        <v>0</v>
      </c>
      <c r="J102" s="3">
        <f>IF(AND(IF('차트 정리 표'!$M$2 = 표메인[[#This Row],[연령대]], 1, 0),IF(COUNT(표장르정리[[#This Row],[Stealth]]),1,0)),1,0)</f>
        <v>0</v>
      </c>
      <c r="K102" s="3">
        <f>IF(AND(IF('차트 정리 표'!$M$2 = 표메인[[#This Row],[연령대]], 1, 0),IF(COUNT(표장르정리[[#This Row],[Strategy]]),1,0)),1,0)</f>
        <v>0</v>
      </c>
      <c r="L102" s="3">
        <f>IF(AND(IF('차트 정리 표'!$M$2 = 표메인[[#This Row],[연령대]], 1, 0),IF(COUNT(표장르정리[[#This Row],[Puzzle]]),1,0)),1,0)</f>
        <v>0</v>
      </c>
      <c r="M102" s="3">
        <f>IF(AND(IF('차트 정리 표'!$M$2 = 표메인[[#This Row],[연령대]], 1, 0),IF(COUNT(표장르정리[[#This Row],[Board]]),1,0)),1,0)</f>
        <v>0</v>
      </c>
      <c r="N102" s="3">
        <f>IF(AND(IF('차트 정리 표'!$M$2 = 표메인[[#This Row],[연령대]], 1, 0),IF(COUNT(표장르정리[[#This Row],[Arcade]]),1,0)),1,0)</f>
        <v>0</v>
      </c>
      <c r="O102" s="3">
        <f>IF(AND(IF('차트 정리 표'!$M$2 = 표메인[[#This Row],[연령대]], 1, 0),IF(COUNT(표장르정리[[#This Row],[Simulation]]),1,0)),1,0)</f>
        <v>0</v>
      </c>
      <c r="P102" s="34">
        <f>IF(AND(IF('차트 정리 표'!$M$19 = 표메인[[#This Row],[연령대]], 1, 0),IF('차트 정리 표'!$J$20=표메인[[#This Row],[타격감
시각적 효과]],1,0)),1,0)</f>
        <v>1</v>
      </c>
      <c r="Q102" s="34">
        <f>IF(AND(IF('차트 정리 표'!$M$19 = 표메인[[#This Row],[연령대]], 1, 0),IF('차트 정리 표'!$J$21=표메인[[#This Row],[타격감
시각적 효과]],1,0)),1,0)</f>
        <v>0</v>
      </c>
      <c r="R102" s="34">
        <f>IF(AND(IF('차트 정리 표'!$M$19 = 표메인[[#This Row],[연령대]], 1, 0),IF('차트 정리 표'!$J$22=표메인[[#This Row],[타격감
시각적 효과]],1,0)),1,0)</f>
        <v>0</v>
      </c>
      <c r="S102" s="34">
        <f>IF(AND(IF('차트 정리 표'!$M$19 = 표메인[[#This Row],[연령대]], 1, 0),IF('차트 정리 표'!$J$23=표메인[[#This Row],[타격감
시각적 효과]],1,0)),1,0)</f>
        <v>0</v>
      </c>
      <c r="T102" s="34">
        <f>IF(AND(IF('차트 정리 표'!$M$25 = 표메인[[#This Row],[연령대]], 1, 0),IF('차트 정리 표'!$J$26=표메인[게임몰입도
청각적 효과],1,0)),1,0)</f>
        <v>0</v>
      </c>
      <c r="U102" s="34">
        <f>IF(AND(IF('차트 정리 표'!$M$25 = 표메인[[#This Row],[연령대]], 1, 0),IF('차트 정리 표'!$J$27=표메인[게임몰입도
청각적 효과],1,0)),1,0)</f>
        <v>1</v>
      </c>
      <c r="V102" s="34">
        <f>IF(AND(IF('차트 정리 표'!$M$25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표'!$M$2 = 표메인[[#This Row],[연령대]], 1, 0),IF(COUNT(표장르정리[[#This Row],[RPG]]),1,0)), 1, 0)</f>
        <v>1</v>
      </c>
      <c r="B103" s="3">
        <f>IF(AND(IF('차트 정리 표'!$M$2 = 표메인[[#This Row],[연령대]], 1, 0),IF(COUNT(표장르정리[[#This Row],[AOS]]),1,0)),1,0)</f>
        <v>1</v>
      </c>
      <c r="C103" s="3">
        <f>IF(AND(IF('차트 정리 표'!$M$2 = 표메인[[#This Row],[연령대]], 1, 0),IF(COUNT(표장르정리[[#This Row],[FPS]]),1,0)),1,0)</f>
        <v>1</v>
      </c>
      <c r="D103" s="3">
        <f>IF(AND(IF('차트 정리 표'!$M$2 = 표메인[[#This Row],[연령대]], 1, 0),IF(COUNT(표장르정리[[#This Row],[CCG]]),1,0)),1,0)</f>
        <v>0</v>
      </c>
      <c r="E103" s="3">
        <f>IF(AND(IF('차트 정리 표'!$M$2 = 표메인[[#This Row],[연령대]], 1, 0),IF(COUNT(표장르정리[[#This Row],[Roguelike]]),1,0)),1,0)</f>
        <v>0</v>
      </c>
      <c r="F103" s="3">
        <f>IF(AND(IF('차트 정리 표'!$M$2 = 표메인[[#This Row],[연령대]], 1, 0),IF(COUNT(표장르정리[[#This Row],[Soulslike]]),1,0)),1,0)</f>
        <v>0</v>
      </c>
      <c r="G103" s="3">
        <f>IF(AND(IF('차트 정리 표'!$M$2 = 표메인[[#This Row],[연령대]], 1, 0),IF(COUNT(표장르정리[[#This Row],[Rhythm]]),1,0)),1,0)</f>
        <v>0</v>
      </c>
      <c r="H103" s="3">
        <f>IF(AND(IF('차트 정리 표'!$M$2 = 표메인[[#This Row],[연령대]], 1, 0),IF(COUNT(표장르정리[[#This Row],[Racing]]),1,0)),1,0)</f>
        <v>0</v>
      </c>
      <c r="I103" s="3">
        <f>IF(AND(IF('차트 정리 표'!$M$2 = 표메인[[#This Row],[연령대]], 1, 0),IF(COUNT(표장르정리[[#This Row],[Sport]]),1,0)),1,0)</f>
        <v>0</v>
      </c>
      <c r="J103" s="3">
        <f>IF(AND(IF('차트 정리 표'!$M$2 = 표메인[[#This Row],[연령대]], 1, 0),IF(COUNT(표장르정리[[#This Row],[Stealth]]),1,0)),1,0)</f>
        <v>0</v>
      </c>
      <c r="K103" s="3">
        <f>IF(AND(IF('차트 정리 표'!$M$2 = 표메인[[#This Row],[연령대]], 1, 0),IF(COUNT(표장르정리[[#This Row],[Strategy]]),1,0)),1,0)</f>
        <v>0</v>
      </c>
      <c r="L103" s="3">
        <f>IF(AND(IF('차트 정리 표'!$M$2 = 표메인[[#This Row],[연령대]], 1, 0),IF(COUNT(표장르정리[[#This Row],[Puzzle]]),1,0)),1,0)</f>
        <v>0</v>
      </c>
      <c r="M103" s="3">
        <f>IF(AND(IF('차트 정리 표'!$M$2 = 표메인[[#This Row],[연령대]], 1, 0),IF(COUNT(표장르정리[[#This Row],[Board]]),1,0)),1,0)</f>
        <v>0</v>
      </c>
      <c r="N103" s="3">
        <f>IF(AND(IF('차트 정리 표'!$M$2 = 표메인[[#This Row],[연령대]], 1, 0),IF(COUNT(표장르정리[[#This Row],[Arcade]]),1,0)),1,0)</f>
        <v>0</v>
      </c>
      <c r="O103" s="3">
        <f>IF(AND(IF('차트 정리 표'!$M$2 = 표메인[[#This Row],[연령대]], 1, 0),IF(COUNT(표장르정리[[#This Row],[Simulation]]),1,0)),1,0)</f>
        <v>0</v>
      </c>
      <c r="P103" s="34">
        <f>IF(AND(IF('차트 정리 표'!$M$19 = 표메인[[#This Row],[연령대]], 1, 0),IF('차트 정리 표'!$J$20=표메인[[#This Row],[타격감
시각적 효과]],1,0)),1,0)</f>
        <v>1</v>
      </c>
      <c r="Q103" s="34">
        <f>IF(AND(IF('차트 정리 표'!$M$19 = 표메인[[#This Row],[연령대]], 1, 0),IF('차트 정리 표'!$J$21=표메인[[#This Row],[타격감
시각적 효과]],1,0)),1,0)</f>
        <v>0</v>
      </c>
      <c r="R103" s="34">
        <f>IF(AND(IF('차트 정리 표'!$M$19 = 표메인[[#This Row],[연령대]], 1, 0),IF('차트 정리 표'!$J$22=표메인[[#This Row],[타격감
시각적 효과]],1,0)),1,0)</f>
        <v>0</v>
      </c>
      <c r="S103" s="34">
        <f>IF(AND(IF('차트 정리 표'!$M$19 = 표메인[[#This Row],[연령대]], 1, 0),IF('차트 정리 표'!$J$23=표메인[[#This Row],[타격감
시각적 효과]],1,0)),1,0)</f>
        <v>0</v>
      </c>
      <c r="T103" s="34">
        <f>IF(AND(IF('차트 정리 표'!$M$25 = 표메인[[#This Row],[연령대]], 1, 0),IF('차트 정리 표'!$J$26=표메인[게임몰입도
청각적 효과],1,0)),1,0)</f>
        <v>1</v>
      </c>
      <c r="U103" s="34">
        <f>IF(AND(IF('차트 정리 표'!$M$25 = 표메인[[#This Row],[연령대]], 1, 0),IF('차트 정리 표'!$J$27=표메인[게임몰입도
청각적 효과],1,0)),1,0)</f>
        <v>0</v>
      </c>
      <c r="V103" s="34">
        <f>IF(AND(IF('차트 정리 표'!$M$25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표'!$M$2 = 표메인[[#This Row],[연령대]], 1, 0),IF(COUNT(표장르정리[[#This Row],[RPG]]),1,0)), 1, 0)</f>
        <v>1</v>
      </c>
      <c r="B104" s="3">
        <f>IF(AND(IF('차트 정리 표'!$M$2 = 표메인[[#This Row],[연령대]], 1, 0),IF(COUNT(표장르정리[[#This Row],[AOS]]),1,0)),1,0)</f>
        <v>1</v>
      </c>
      <c r="C104" s="3">
        <f>IF(AND(IF('차트 정리 표'!$M$2 = 표메인[[#This Row],[연령대]], 1, 0),IF(COUNT(표장르정리[[#This Row],[FPS]]),1,0)),1,0)</f>
        <v>1</v>
      </c>
      <c r="D104" s="3">
        <f>IF(AND(IF('차트 정리 표'!$M$2 = 표메인[[#This Row],[연령대]], 1, 0),IF(COUNT(표장르정리[[#This Row],[CCG]]),1,0)),1,0)</f>
        <v>0</v>
      </c>
      <c r="E104" s="3">
        <f>IF(AND(IF('차트 정리 표'!$M$2 = 표메인[[#This Row],[연령대]], 1, 0),IF(COUNT(표장르정리[[#This Row],[Roguelike]]),1,0)),1,0)</f>
        <v>0</v>
      </c>
      <c r="F104" s="3">
        <f>IF(AND(IF('차트 정리 표'!$M$2 = 표메인[[#This Row],[연령대]], 1, 0),IF(COUNT(표장르정리[[#This Row],[Soulslike]]),1,0)),1,0)</f>
        <v>0</v>
      </c>
      <c r="G104" s="3">
        <f>IF(AND(IF('차트 정리 표'!$M$2 = 표메인[[#This Row],[연령대]], 1, 0),IF(COUNT(표장르정리[[#This Row],[Rhythm]]),1,0)),1,0)</f>
        <v>0</v>
      </c>
      <c r="H104" s="3">
        <f>IF(AND(IF('차트 정리 표'!$M$2 = 표메인[[#This Row],[연령대]], 1, 0),IF(COUNT(표장르정리[[#This Row],[Racing]]),1,0)),1,0)</f>
        <v>0</v>
      </c>
      <c r="I104" s="3">
        <f>IF(AND(IF('차트 정리 표'!$M$2 = 표메인[[#This Row],[연령대]], 1, 0),IF(COUNT(표장르정리[[#This Row],[Sport]]),1,0)),1,0)</f>
        <v>0</v>
      </c>
      <c r="J104" s="3">
        <f>IF(AND(IF('차트 정리 표'!$M$2 = 표메인[[#This Row],[연령대]], 1, 0),IF(COUNT(표장르정리[[#This Row],[Stealth]]),1,0)),1,0)</f>
        <v>0</v>
      </c>
      <c r="K104" s="3">
        <f>IF(AND(IF('차트 정리 표'!$M$2 = 표메인[[#This Row],[연령대]], 1, 0),IF(COUNT(표장르정리[[#This Row],[Strategy]]),1,0)),1,0)</f>
        <v>0</v>
      </c>
      <c r="L104" s="3">
        <f>IF(AND(IF('차트 정리 표'!$M$2 = 표메인[[#This Row],[연령대]], 1, 0),IF(COUNT(표장르정리[[#This Row],[Puzzle]]),1,0)),1,0)</f>
        <v>0</v>
      </c>
      <c r="M104" s="3">
        <f>IF(AND(IF('차트 정리 표'!$M$2 = 표메인[[#This Row],[연령대]], 1, 0),IF(COUNT(표장르정리[[#This Row],[Board]]),1,0)),1,0)</f>
        <v>0</v>
      </c>
      <c r="N104" s="3">
        <f>IF(AND(IF('차트 정리 표'!$M$2 = 표메인[[#This Row],[연령대]], 1, 0),IF(COUNT(표장르정리[[#This Row],[Arcade]]),1,0)),1,0)</f>
        <v>0</v>
      </c>
      <c r="O104" s="3">
        <f>IF(AND(IF('차트 정리 표'!$M$2 = 표메인[[#This Row],[연령대]], 1, 0),IF(COUNT(표장르정리[[#This Row],[Simulation]]),1,0)),1,0)</f>
        <v>0</v>
      </c>
      <c r="P104" s="34">
        <f>IF(AND(IF('차트 정리 표'!$M$19 = 표메인[[#This Row],[연령대]], 1, 0),IF('차트 정리 표'!$J$20=표메인[[#This Row],[타격감
시각적 효과]],1,0)),1,0)</f>
        <v>1</v>
      </c>
      <c r="Q104" s="34">
        <f>IF(AND(IF('차트 정리 표'!$M$19 = 표메인[[#This Row],[연령대]], 1, 0),IF('차트 정리 표'!$J$21=표메인[[#This Row],[타격감
시각적 효과]],1,0)),1,0)</f>
        <v>0</v>
      </c>
      <c r="R104" s="34">
        <f>IF(AND(IF('차트 정리 표'!$M$19 = 표메인[[#This Row],[연령대]], 1, 0),IF('차트 정리 표'!$J$22=표메인[[#This Row],[타격감
시각적 효과]],1,0)),1,0)</f>
        <v>0</v>
      </c>
      <c r="S104" s="34">
        <f>IF(AND(IF('차트 정리 표'!$M$19 = 표메인[[#This Row],[연령대]], 1, 0),IF('차트 정리 표'!$J$23=표메인[[#This Row],[타격감
시각적 효과]],1,0)),1,0)</f>
        <v>0</v>
      </c>
      <c r="T104" s="34">
        <f>IF(AND(IF('차트 정리 표'!$M$25 = 표메인[[#This Row],[연령대]], 1, 0),IF('차트 정리 표'!$J$26=표메인[게임몰입도
청각적 효과],1,0)),1,0)</f>
        <v>1</v>
      </c>
      <c r="U104" s="34">
        <f>IF(AND(IF('차트 정리 표'!$M$25 = 표메인[[#This Row],[연령대]], 1, 0),IF('차트 정리 표'!$J$27=표메인[게임몰입도
청각적 효과],1,0)),1,0)</f>
        <v>0</v>
      </c>
      <c r="V104" s="34">
        <f>IF(AND(IF('차트 정리 표'!$M$25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표'!$M$2 = 표메인[[#This Row],[연령대]], 1, 0),IF(COUNT(표장르정리[[#This Row],[RPG]]),1,0)), 1, 0)</f>
        <v>1</v>
      </c>
      <c r="B105" s="3">
        <f>IF(AND(IF('차트 정리 표'!$M$2 = 표메인[[#This Row],[연령대]], 1, 0),IF(COUNT(표장르정리[[#This Row],[AOS]]),1,0)),1,0)</f>
        <v>1</v>
      </c>
      <c r="C105" s="3">
        <f>IF(AND(IF('차트 정리 표'!$M$2 = 표메인[[#This Row],[연령대]], 1, 0),IF(COUNT(표장르정리[[#This Row],[FPS]]),1,0)),1,0)</f>
        <v>1</v>
      </c>
      <c r="D105" s="3">
        <f>IF(AND(IF('차트 정리 표'!$M$2 = 표메인[[#This Row],[연령대]], 1, 0),IF(COUNT(표장르정리[[#This Row],[CCG]]),1,0)),1,0)</f>
        <v>0</v>
      </c>
      <c r="E105" s="3">
        <f>IF(AND(IF('차트 정리 표'!$M$2 = 표메인[[#This Row],[연령대]], 1, 0),IF(COUNT(표장르정리[[#This Row],[Roguelike]]),1,0)),1,0)</f>
        <v>0</v>
      </c>
      <c r="F105" s="3">
        <f>IF(AND(IF('차트 정리 표'!$M$2 = 표메인[[#This Row],[연령대]], 1, 0),IF(COUNT(표장르정리[[#This Row],[Soulslike]]),1,0)),1,0)</f>
        <v>0</v>
      </c>
      <c r="G105" s="3">
        <f>IF(AND(IF('차트 정리 표'!$M$2 = 표메인[[#This Row],[연령대]], 1, 0),IF(COUNT(표장르정리[[#This Row],[Rhythm]]),1,0)),1,0)</f>
        <v>0</v>
      </c>
      <c r="H105" s="3">
        <f>IF(AND(IF('차트 정리 표'!$M$2 = 표메인[[#This Row],[연령대]], 1, 0),IF(COUNT(표장르정리[[#This Row],[Racing]]),1,0)),1,0)</f>
        <v>0</v>
      </c>
      <c r="I105" s="3">
        <f>IF(AND(IF('차트 정리 표'!$M$2 = 표메인[[#This Row],[연령대]], 1, 0),IF(COUNT(표장르정리[[#This Row],[Sport]]),1,0)),1,0)</f>
        <v>0</v>
      </c>
      <c r="J105" s="3">
        <f>IF(AND(IF('차트 정리 표'!$M$2 = 표메인[[#This Row],[연령대]], 1, 0),IF(COUNT(표장르정리[[#This Row],[Stealth]]),1,0)),1,0)</f>
        <v>0</v>
      </c>
      <c r="K105" s="3">
        <f>IF(AND(IF('차트 정리 표'!$M$2 = 표메인[[#This Row],[연령대]], 1, 0),IF(COUNT(표장르정리[[#This Row],[Strategy]]),1,0)),1,0)</f>
        <v>0</v>
      </c>
      <c r="L105" s="3">
        <f>IF(AND(IF('차트 정리 표'!$M$2 = 표메인[[#This Row],[연령대]], 1, 0),IF(COUNT(표장르정리[[#This Row],[Puzzle]]),1,0)),1,0)</f>
        <v>0</v>
      </c>
      <c r="M105" s="3">
        <f>IF(AND(IF('차트 정리 표'!$M$2 = 표메인[[#This Row],[연령대]], 1, 0),IF(COUNT(표장르정리[[#This Row],[Board]]),1,0)),1,0)</f>
        <v>0</v>
      </c>
      <c r="N105" s="3">
        <f>IF(AND(IF('차트 정리 표'!$M$2 = 표메인[[#This Row],[연령대]], 1, 0),IF(COUNT(표장르정리[[#This Row],[Arcade]]),1,0)),1,0)</f>
        <v>0</v>
      </c>
      <c r="O105" s="3">
        <f>IF(AND(IF('차트 정리 표'!$M$2 = 표메인[[#This Row],[연령대]], 1, 0),IF(COUNT(표장르정리[[#This Row],[Simulation]]),1,0)),1,0)</f>
        <v>0</v>
      </c>
      <c r="P105" s="34">
        <f>IF(AND(IF('차트 정리 표'!$M$19 = 표메인[[#This Row],[연령대]], 1, 0),IF('차트 정리 표'!$J$20=표메인[[#This Row],[타격감
시각적 효과]],1,0)),1,0)</f>
        <v>0</v>
      </c>
      <c r="Q105" s="34">
        <f>IF(AND(IF('차트 정리 표'!$M$19 = 표메인[[#This Row],[연령대]], 1, 0),IF('차트 정리 표'!$J$21=표메인[[#This Row],[타격감
시각적 효과]],1,0)),1,0)</f>
        <v>1</v>
      </c>
      <c r="R105" s="34">
        <f>IF(AND(IF('차트 정리 표'!$M$19 = 표메인[[#This Row],[연령대]], 1, 0),IF('차트 정리 표'!$J$22=표메인[[#This Row],[타격감
시각적 효과]],1,0)),1,0)</f>
        <v>0</v>
      </c>
      <c r="S105" s="34">
        <f>IF(AND(IF('차트 정리 표'!$M$19 = 표메인[[#This Row],[연령대]], 1, 0),IF('차트 정리 표'!$J$23=표메인[[#This Row],[타격감
시각적 효과]],1,0)),1,0)</f>
        <v>0</v>
      </c>
      <c r="T105" s="34">
        <f>IF(AND(IF('차트 정리 표'!$M$25 = 표메인[[#This Row],[연령대]], 1, 0),IF('차트 정리 표'!$J$26=표메인[게임몰입도
청각적 효과],1,0)),1,0)</f>
        <v>1</v>
      </c>
      <c r="U105" s="34">
        <f>IF(AND(IF('차트 정리 표'!$M$25 = 표메인[[#This Row],[연령대]], 1, 0),IF('차트 정리 표'!$J$27=표메인[게임몰입도
청각적 효과],1,0)),1,0)</f>
        <v>0</v>
      </c>
      <c r="V105" s="34">
        <f>IF(AND(IF('차트 정리 표'!$M$25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표'!$M$2 = 표메인[[#This Row],[연령대]], 1, 0),IF(COUNT(표장르정리[[#This Row],[RPG]]),1,0)), 1, 0)</f>
        <v>1</v>
      </c>
      <c r="B106" s="3">
        <f>IF(AND(IF('차트 정리 표'!$M$2 = 표메인[[#This Row],[연령대]], 1, 0),IF(COUNT(표장르정리[[#This Row],[AOS]]),1,0)),1,0)</f>
        <v>0</v>
      </c>
      <c r="C106" s="3">
        <f>IF(AND(IF('차트 정리 표'!$M$2 = 표메인[[#This Row],[연령대]], 1, 0),IF(COUNT(표장르정리[[#This Row],[FPS]]),1,0)),1,0)</f>
        <v>0</v>
      </c>
      <c r="D106" s="3">
        <f>IF(AND(IF('차트 정리 표'!$M$2 = 표메인[[#This Row],[연령대]], 1, 0),IF(COUNT(표장르정리[[#This Row],[CCG]]),1,0)),1,0)</f>
        <v>0</v>
      </c>
      <c r="E106" s="3">
        <f>IF(AND(IF('차트 정리 표'!$M$2 = 표메인[[#This Row],[연령대]], 1, 0),IF(COUNT(표장르정리[[#This Row],[Roguelike]]),1,0)),1,0)</f>
        <v>1</v>
      </c>
      <c r="F106" s="3">
        <f>IF(AND(IF('차트 정리 표'!$M$2 = 표메인[[#This Row],[연령대]], 1, 0),IF(COUNT(표장르정리[[#This Row],[Soulslike]]),1,0)),1,0)</f>
        <v>0</v>
      </c>
      <c r="G106" s="3">
        <f>IF(AND(IF('차트 정리 표'!$M$2 = 표메인[[#This Row],[연령대]], 1, 0),IF(COUNT(표장르정리[[#This Row],[Rhythm]]),1,0)),1,0)</f>
        <v>1</v>
      </c>
      <c r="H106" s="3">
        <f>IF(AND(IF('차트 정리 표'!$M$2 = 표메인[[#This Row],[연령대]], 1, 0),IF(COUNT(표장르정리[[#This Row],[Racing]]),1,0)),1,0)</f>
        <v>0</v>
      </c>
      <c r="I106" s="3">
        <f>IF(AND(IF('차트 정리 표'!$M$2 = 표메인[[#This Row],[연령대]], 1, 0),IF(COUNT(표장르정리[[#This Row],[Sport]]),1,0)),1,0)</f>
        <v>0</v>
      </c>
      <c r="J106" s="3">
        <f>IF(AND(IF('차트 정리 표'!$M$2 = 표메인[[#This Row],[연령대]], 1, 0),IF(COUNT(표장르정리[[#This Row],[Stealth]]),1,0)),1,0)</f>
        <v>0</v>
      </c>
      <c r="K106" s="3">
        <f>IF(AND(IF('차트 정리 표'!$M$2 = 표메인[[#This Row],[연령대]], 1, 0),IF(COUNT(표장르정리[[#This Row],[Strategy]]),1,0)),1,0)</f>
        <v>0</v>
      </c>
      <c r="L106" s="3">
        <f>IF(AND(IF('차트 정리 표'!$M$2 = 표메인[[#This Row],[연령대]], 1, 0),IF(COUNT(표장르정리[[#This Row],[Puzzle]]),1,0)),1,0)</f>
        <v>0</v>
      </c>
      <c r="M106" s="3">
        <f>IF(AND(IF('차트 정리 표'!$M$2 = 표메인[[#This Row],[연령대]], 1, 0),IF(COUNT(표장르정리[[#This Row],[Board]]),1,0)),1,0)</f>
        <v>0</v>
      </c>
      <c r="N106" s="3">
        <f>IF(AND(IF('차트 정리 표'!$M$2 = 표메인[[#This Row],[연령대]], 1, 0),IF(COUNT(표장르정리[[#This Row],[Arcade]]),1,0)),1,0)</f>
        <v>0</v>
      </c>
      <c r="O106" s="3">
        <f>IF(AND(IF('차트 정리 표'!$M$2 = 표메인[[#This Row],[연령대]], 1, 0),IF(COUNT(표장르정리[[#This Row],[Simulation]]),1,0)),1,0)</f>
        <v>0</v>
      </c>
      <c r="P106" s="34">
        <f>IF(AND(IF('차트 정리 표'!$M$19 = 표메인[[#This Row],[연령대]], 1, 0),IF('차트 정리 표'!$J$20=표메인[[#This Row],[타격감
시각적 효과]],1,0)),1,0)</f>
        <v>1</v>
      </c>
      <c r="Q106" s="34">
        <f>IF(AND(IF('차트 정리 표'!$M$19 = 표메인[[#This Row],[연령대]], 1, 0),IF('차트 정리 표'!$J$21=표메인[[#This Row],[타격감
시각적 효과]],1,0)),1,0)</f>
        <v>0</v>
      </c>
      <c r="R106" s="34">
        <f>IF(AND(IF('차트 정리 표'!$M$19 = 표메인[[#This Row],[연령대]], 1, 0),IF('차트 정리 표'!$J$22=표메인[[#This Row],[타격감
시각적 효과]],1,0)),1,0)</f>
        <v>0</v>
      </c>
      <c r="S106" s="34">
        <f>IF(AND(IF('차트 정리 표'!$M$19 = 표메인[[#This Row],[연령대]], 1, 0),IF('차트 정리 표'!$J$23=표메인[[#This Row],[타격감
시각적 효과]],1,0)),1,0)</f>
        <v>0</v>
      </c>
      <c r="T106" s="34">
        <f>IF(AND(IF('차트 정리 표'!$M$25 = 표메인[[#This Row],[연령대]], 1, 0),IF('차트 정리 표'!$J$26=표메인[게임몰입도
청각적 효과],1,0)),1,0)</f>
        <v>0</v>
      </c>
      <c r="U106" s="34">
        <f>IF(AND(IF('차트 정리 표'!$M$25 = 표메인[[#This Row],[연령대]], 1, 0),IF('차트 정리 표'!$J$27=표메인[게임몰입도
청각적 효과],1,0)),1,0)</f>
        <v>1</v>
      </c>
      <c r="V106" s="34">
        <f>IF(AND(IF('차트 정리 표'!$M$25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표'!$M$2 = 표메인[[#This Row],[연령대]], 1, 0),IF(COUNT(표장르정리[[#This Row],[RPG]]),1,0)), 1, 0)</f>
        <v>1</v>
      </c>
      <c r="B107" s="3">
        <f>IF(AND(IF('차트 정리 표'!$M$2 = 표메인[[#This Row],[연령대]], 1, 0),IF(COUNT(표장르정리[[#This Row],[AOS]]),1,0)),1,0)</f>
        <v>0</v>
      </c>
      <c r="C107" s="3">
        <f>IF(AND(IF('차트 정리 표'!$M$2 = 표메인[[#This Row],[연령대]], 1, 0),IF(COUNT(표장르정리[[#This Row],[FPS]]),1,0)),1,0)</f>
        <v>0</v>
      </c>
      <c r="D107" s="3">
        <f>IF(AND(IF('차트 정리 표'!$M$2 = 표메인[[#This Row],[연령대]], 1, 0),IF(COUNT(표장르정리[[#This Row],[CCG]]),1,0)),1,0)</f>
        <v>0</v>
      </c>
      <c r="E107" s="3">
        <f>IF(AND(IF('차트 정리 표'!$M$2 = 표메인[[#This Row],[연령대]], 1, 0),IF(COUNT(표장르정리[[#This Row],[Roguelike]]),1,0)),1,0)</f>
        <v>0</v>
      </c>
      <c r="F107" s="3">
        <f>IF(AND(IF('차트 정리 표'!$M$2 = 표메인[[#This Row],[연령대]], 1, 0),IF(COUNT(표장르정리[[#This Row],[Soulslike]]),1,0)),1,0)</f>
        <v>1</v>
      </c>
      <c r="G107" s="3">
        <f>IF(AND(IF('차트 정리 표'!$M$2 = 표메인[[#This Row],[연령대]], 1, 0),IF(COUNT(표장르정리[[#This Row],[Rhythm]]),1,0)),1,0)</f>
        <v>0</v>
      </c>
      <c r="H107" s="3">
        <f>IF(AND(IF('차트 정리 표'!$M$2 = 표메인[[#This Row],[연령대]], 1, 0),IF(COUNT(표장르정리[[#This Row],[Racing]]),1,0)),1,0)</f>
        <v>0</v>
      </c>
      <c r="I107" s="3">
        <f>IF(AND(IF('차트 정리 표'!$M$2 = 표메인[[#This Row],[연령대]], 1, 0),IF(COUNT(표장르정리[[#This Row],[Sport]]),1,0)),1,0)</f>
        <v>0</v>
      </c>
      <c r="J107" s="3">
        <f>IF(AND(IF('차트 정리 표'!$M$2 = 표메인[[#This Row],[연령대]], 1, 0),IF(COUNT(표장르정리[[#This Row],[Stealth]]),1,0)),1,0)</f>
        <v>0</v>
      </c>
      <c r="K107" s="3">
        <f>IF(AND(IF('차트 정리 표'!$M$2 = 표메인[[#This Row],[연령대]], 1, 0),IF(COUNT(표장르정리[[#This Row],[Strategy]]),1,0)),1,0)</f>
        <v>0</v>
      </c>
      <c r="L107" s="3">
        <f>IF(AND(IF('차트 정리 표'!$M$2 = 표메인[[#This Row],[연령대]], 1, 0),IF(COUNT(표장르정리[[#This Row],[Puzzle]]),1,0)),1,0)</f>
        <v>0</v>
      </c>
      <c r="M107" s="3">
        <f>IF(AND(IF('차트 정리 표'!$M$2 = 표메인[[#This Row],[연령대]], 1, 0),IF(COUNT(표장르정리[[#This Row],[Board]]),1,0)),1,0)</f>
        <v>0</v>
      </c>
      <c r="N107" s="3">
        <f>IF(AND(IF('차트 정리 표'!$M$2 = 표메인[[#This Row],[연령대]], 1, 0),IF(COUNT(표장르정리[[#This Row],[Arcade]]),1,0)),1,0)</f>
        <v>0</v>
      </c>
      <c r="O107" s="3">
        <f>IF(AND(IF('차트 정리 표'!$M$2 = 표메인[[#This Row],[연령대]], 1, 0),IF(COUNT(표장르정리[[#This Row],[Simulation]]),1,0)),1,0)</f>
        <v>0</v>
      </c>
      <c r="P107" s="34">
        <f>IF(AND(IF('차트 정리 표'!$M$19 = 표메인[[#This Row],[연령대]], 1, 0),IF('차트 정리 표'!$J$20=표메인[[#This Row],[타격감
시각적 효과]],1,0)),1,0)</f>
        <v>0</v>
      </c>
      <c r="Q107" s="34">
        <f>IF(AND(IF('차트 정리 표'!$M$19 = 표메인[[#This Row],[연령대]], 1, 0),IF('차트 정리 표'!$J$21=표메인[[#This Row],[타격감
시각적 효과]],1,0)),1,0)</f>
        <v>0</v>
      </c>
      <c r="R107" s="34">
        <f>IF(AND(IF('차트 정리 표'!$M$19 = 표메인[[#This Row],[연령대]], 1, 0),IF('차트 정리 표'!$J$22=표메인[[#This Row],[타격감
시각적 효과]],1,0)),1,0)</f>
        <v>0</v>
      </c>
      <c r="S107" s="34">
        <f>IF(AND(IF('차트 정리 표'!$M$19 = 표메인[[#This Row],[연령대]], 1, 0),IF('차트 정리 표'!$J$23=표메인[[#This Row],[타격감
시각적 효과]],1,0)),1,0)</f>
        <v>1</v>
      </c>
      <c r="T107" s="34">
        <f>IF(AND(IF('차트 정리 표'!$M$25 = 표메인[[#This Row],[연령대]], 1, 0),IF('차트 정리 표'!$J$26=표메인[게임몰입도
청각적 효과],1,0)),1,0)</f>
        <v>0</v>
      </c>
      <c r="U107" s="34">
        <f>IF(AND(IF('차트 정리 표'!$M$25 = 표메인[[#This Row],[연령대]], 1, 0),IF('차트 정리 표'!$J$27=표메인[게임몰입도
청각적 효과],1,0)),1,0)</f>
        <v>1</v>
      </c>
      <c r="V107" s="34">
        <f>IF(AND(IF('차트 정리 표'!$M$25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표'!$M$2 = 표메인[[#This Row],[연령대]], 1, 0),IF(COUNT(표장르정리[[#This Row],[RPG]]),1,0)), 1, 0)</f>
        <v>0</v>
      </c>
      <c r="B108" s="3">
        <f>IF(AND(IF('차트 정리 표'!$M$2 = 표메인[[#This Row],[연령대]], 1, 0),IF(COUNT(표장르정리[[#This Row],[AOS]]),1,0)),1,0)</f>
        <v>0</v>
      </c>
      <c r="C108" s="3">
        <f>IF(AND(IF('차트 정리 표'!$M$2 = 표메인[[#This Row],[연령대]], 1, 0),IF(COUNT(표장르정리[[#This Row],[FPS]]),1,0)),1,0)</f>
        <v>0</v>
      </c>
      <c r="D108" s="3">
        <f>IF(AND(IF('차트 정리 표'!$M$2 = 표메인[[#This Row],[연령대]], 1, 0),IF(COUNT(표장르정리[[#This Row],[CCG]]),1,0)),1,0)</f>
        <v>0</v>
      </c>
      <c r="E108" s="3">
        <f>IF(AND(IF('차트 정리 표'!$M$2 = 표메인[[#This Row],[연령대]], 1, 0),IF(COUNT(표장르정리[[#This Row],[Roguelike]]),1,0)),1,0)</f>
        <v>0</v>
      </c>
      <c r="F108" s="3">
        <f>IF(AND(IF('차트 정리 표'!$M$2 = 표메인[[#This Row],[연령대]], 1, 0),IF(COUNT(표장르정리[[#This Row],[Soulslike]]),1,0)),1,0)</f>
        <v>0</v>
      </c>
      <c r="G108" s="3">
        <f>IF(AND(IF('차트 정리 표'!$M$2 = 표메인[[#This Row],[연령대]], 1, 0),IF(COUNT(표장르정리[[#This Row],[Rhythm]]),1,0)),1,0)</f>
        <v>0</v>
      </c>
      <c r="H108" s="3">
        <f>IF(AND(IF('차트 정리 표'!$M$2 = 표메인[[#This Row],[연령대]], 1, 0),IF(COUNT(표장르정리[[#This Row],[Racing]]),1,0)),1,0)</f>
        <v>0</v>
      </c>
      <c r="I108" s="3">
        <f>IF(AND(IF('차트 정리 표'!$M$2 = 표메인[[#This Row],[연령대]], 1, 0),IF(COUNT(표장르정리[[#This Row],[Sport]]),1,0)),1,0)</f>
        <v>0</v>
      </c>
      <c r="J108" s="3">
        <f>IF(AND(IF('차트 정리 표'!$M$2 = 표메인[[#This Row],[연령대]], 1, 0),IF(COUNT(표장르정리[[#This Row],[Stealth]]),1,0)),1,0)</f>
        <v>0</v>
      </c>
      <c r="K108" s="3">
        <f>IF(AND(IF('차트 정리 표'!$M$2 = 표메인[[#This Row],[연령대]], 1, 0),IF(COUNT(표장르정리[[#This Row],[Strategy]]),1,0)),1,0)</f>
        <v>0</v>
      </c>
      <c r="L108" s="3">
        <f>IF(AND(IF('차트 정리 표'!$M$2 = 표메인[[#This Row],[연령대]], 1, 0),IF(COUNT(표장르정리[[#This Row],[Puzzle]]),1,0)),1,0)</f>
        <v>0</v>
      </c>
      <c r="M108" s="3">
        <f>IF(AND(IF('차트 정리 표'!$M$2 = 표메인[[#This Row],[연령대]], 1, 0),IF(COUNT(표장르정리[[#This Row],[Board]]),1,0)),1,0)</f>
        <v>0</v>
      </c>
      <c r="N108" s="3">
        <f>IF(AND(IF('차트 정리 표'!$M$2 = 표메인[[#This Row],[연령대]], 1, 0),IF(COUNT(표장르정리[[#This Row],[Arcade]]),1,0)),1,0)</f>
        <v>0</v>
      </c>
      <c r="O108" s="3">
        <f>IF(AND(IF('차트 정리 표'!$M$2 = 표메인[[#This Row],[연령대]], 1, 0),IF(COUNT(표장르정리[[#This Row],[Simulation]]),1,0)),1,0)</f>
        <v>0</v>
      </c>
      <c r="P108" s="34">
        <f>IF(AND(IF('차트 정리 표'!$M$19 = 표메인[[#This Row],[연령대]], 1, 0),IF('차트 정리 표'!$J$20=표메인[[#This Row],[타격감
시각적 효과]],1,0)),1,0)</f>
        <v>0</v>
      </c>
      <c r="Q108" s="34">
        <f>IF(AND(IF('차트 정리 표'!$M$19 = 표메인[[#This Row],[연령대]], 1, 0),IF('차트 정리 표'!$J$21=표메인[[#This Row],[타격감
시각적 효과]],1,0)),1,0)</f>
        <v>0</v>
      </c>
      <c r="R108" s="34">
        <f>IF(AND(IF('차트 정리 표'!$M$19 = 표메인[[#This Row],[연령대]], 1, 0),IF('차트 정리 표'!$J$22=표메인[[#This Row],[타격감
시각적 효과]],1,0)),1,0)</f>
        <v>0</v>
      </c>
      <c r="S108" s="34">
        <f>IF(AND(IF('차트 정리 표'!$M$19 = 표메인[[#This Row],[연령대]], 1, 0),IF('차트 정리 표'!$J$23=표메인[[#This Row],[타격감
시각적 효과]],1,0)),1,0)</f>
        <v>0</v>
      </c>
      <c r="T108" s="34">
        <f>IF(AND(IF('차트 정리 표'!$M$25 = 표메인[[#This Row],[연령대]], 1, 0),IF('차트 정리 표'!$J$26=표메인[게임몰입도
청각적 효과],1,0)),1,0)</f>
        <v>0</v>
      </c>
      <c r="U108" s="34">
        <f>IF(AND(IF('차트 정리 표'!$M$25 = 표메인[[#This Row],[연령대]], 1, 0),IF('차트 정리 표'!$J$27=표메인[게임몰입도
청각적 효과],1,0)),1,0)</f>
        <v>0</v>
      </c>
      <c r="V108" s="34">
        <f>IF(AND(IF('차트 정리 표'!$M$25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표'!$M$2 = 표메인[[#This Row],[연령대]], 1, 0),IF(COUNT(표장르정리[[#This Row],[RPG]]),1,0)), 1, 0)</f>
        <v>0</v>
      </c>
      <c r="B109" s="3">
        <f>IF(AND(IF('차트 정리 표'!$M$2 = 표메인[[#This Row],[연령대]], 1, 0),IF(COUNT(표장르정리[[#This Row],[AOS]]),1,0)),1,0)</f>
        <v>0</v>
      </c>
      <c r="C109" s="3">
        <f>IF(AND(IF('차트 정리 표'!$M$2 = 표메인[[#This Row],[연령대]], 1, 0),IF(COUNT(표장르정리[[#This Row],[FPS]]),1,0)),1,0)</f>
        <v>0</v>
      </c>
      <c r="D109" s="3">
        <f>IF(AND(IF('차트 정리 표'!$M$2 = 표메인[[#This Row],[연령대]], 1, 0),IF(COUNT(표장르정리[[#This Row],[CCG]]),1,0)),1,0)</f>
        <v>0</v>
      </c>
      <c r="E109" s="3">
        <f>IF(AND(IF('차트 정리 표'!$M$2 = 표메인[[#This Row],[연령대]], 1, 0),IF(COUNT(표장르정리[[#This Row],[Roguelike]]),1,0)),1,0)</f>
        <v>0</v>
      </c>
      <c r="F109" s="3">
        <f>IF(AND(IF('차트 정리 표'!$M$2 = 표메인[[#This Row],[연령대]], 1, 0),IF(COUNT(표장르정리[[#This Row],[Soulslike]]),1,0)),1,0)</f>
        <v>0</v>
      </c>
      <c r="G109" s="3">
        <f>IF(AND(IF('차트 정리 표'!$M$2 = 표메인[[#This Row],[연령대]], 1, 0),IF(COUNT(표장르정리[[#This Row],[Rhythm]]),1,0)),1,0)</f>
        <v>0</v>
      </c>
      <c r="H109" s="3">
        <f>IF(AND(IF('차트 정리 표'!$M$2 = 표메인[[#This Row],[연령대]], 1, 0),IF(COUNT(표장르정리[[#This Row],[Racing]]),1,0)),1,0)</f>
        <v>0</v>
      </c>
      <c r="I109" s="3">
        <f>IF(AND(IF('차트 정리 표'!$M$2 = 표메인[[#This Row],[연령대]], 1, 0),IF(COUNT(표장르정리[[#This Row],[Sport]]),1,0)),1,0)</f>
        <v>0</v>
      </c>
      <c r="J109" s="3">
        <f>IF(AND(IF('차트 정리 표'!$M$2 = 표메인[[#This Row],[연령대]], 1, 0),IF(COUNT(표장르정리[[#This Row],[Stealth]]),1,0)),1,0)</f>
        <v>0</v>
      </c>
      <c r="K109" s="3">
        <f>IF(AND(IF('차트 정리 표'!$M$2 = 표메인[[#This Row],[연령대]], 1, 0),IF(COUNT(표장르정리[[#This Row],[Strategy]]),1,0)),1,0)</f>
        <v>0</v>
      </c>
      <c r="L109" s="3">
        <f>IF(AND(IF('차트 정리 표'!$M$2 = 표메인[[#This Row],[연령대]], 1, 0),IF(COUNT(표장르정리[[#This Row],[Puzzle]]),1,0)),1,0)</f>
        <v>0</v>
      </c>
      <c r="M109" s="3">
        <f>IF(AND(IF('차트 정리 표'!$M$2 = 표메인[[#This Row],[연령대]], 1, 0),IF(COUNT(표장르정리[[#This Row],[Board]]),1,0)),1,0)</f>
        <v>0</v>
      </c>
      <c r="N109" s="3">
        <f>IF(AND(IF('차트 정리 표'!$M$2 = 표메인[[#This Row],[연령대]], 1, 0),IF(COUNT(표장르정리[[#This Row],[Arcade]]),1,0)),1,0)</f>
        <v>0</v>
      </c>
      <c r="O109" s="3">
        <f>IF(AND(IF('차트 정리 표'!$M$2 = 표메인[[#This Row],[연령대]], 1, 0),IF(COUNT(표장르정리[[#This Row],[Simulation]]),1,0)),1,0)</f>
        <v>0</v>
      </c>
      <c r="P109" s="34">
        <f>IF(AND(IF('차트 정리 표'!$M$19 = 표메인[[#This Row],[연령대]], 1, 0),IF('차트 정리 표'!$J$20=표메인[[#This Row],[타격감
시각적 효과]],1,0)),1,0)</f>
        <v>0</v>
      </c>
      <c r="Q109" s="34">
        <f>IF(AND(IF('차트 정리 표'!$M$19 = 표메인[[#This Row],[연령대]], 1, 0),IF('차트 정리 표'!$J$21=표메인[[#This Row],[타격감
시각적 효과]],1,0)),1,0)</f>
        <v>0</v>
      </c>
      <c r="R109" s="34">
        <f>IF(AND(IF('차트 정리 표'!$M$19 = 표메인[[#This Row],[연령대]], 1, 0),IF('차트 정리 표'!$J$22=표메인[[#This Row],[타격감
시각적 효과]],1,0)),1,0)</f>
        <v>0</v>
      </c>
      <c r="S109" s="34">
        <f>IF(AND(IF('차트 정리 표'!$M$19 = 표메인[[#This Row],[연령대]], 1, 0),IF('차트 정리 표'!$J$23=표메인[[#This Row],[타격감
시각적 효과]],1,0)),1,0)</f>
        <v>0</v>
      </c>
      <c r="T109" s="34">
        <f>IF(AND(IF('차트 정리 표'!$M$25 = 표메인[[#This Row],[연령대]], 1, 0),IF('차트 정리 표'!$J$26=표메인[게임몰입도
청각적 효과],1,0)),1,0)</f>
        <v>0</v>
      </c>
      <c r="U109" s="34">
        <f>IF(AND(IF('차트 정리 표'!$M$25 = 표메인[[#This Row],[연령대]], 1, 0),IF('차트 정리 표'!$J$27=표메인[게임몰입도
청각적 효과],1,0)),1,0)</f>
        <v>0</v>
      </c>
      <c r="V109" s="34">
        <f>IF(AND(IF('차트 정리 표'!$M$25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표'!$M$2 = 표메인[[#This Row],[연령대]], 1, 0),IF(COUNT(표장르정리[[#This Row],[RPG]]),1,0)), 1, 0)</f>
        <v>0</v>
      </c>
      <c r="B110" s="3">
        <f>IF(AND(IF('차트 정리 표'!$M$2 = 표메인[[#This Row],[연령대]], 1, 0),IF(COUNT(표장르정리[[#This Row],[AOS]]),1,0)),1,0)</f>
        <v>0</v>
      </c>
      <c r="C110" s="3">
        <f>IF(AND(IF('차트 정리 표'!$M$2 = 표메인[[#This Row],[연령대]], 1, 0),IF(COUNT(표장르정리[[#This Row],[FPS]]),1,0)),1,0)</f>
        <v>0</v>
      </c>
      <c r="D110" s="3">
        <f>IF(AND(IF('차트 정리 표'!$M$2 = 표메인[[#This Row],[연령대]], 1, 0),IF(COUNT(표장르정리[[#This Row],[CCG]]),1,0)),1,0)</f>
        <v>0</v>
      </c>
      <c r="E110" s="3">
        <f>IF(AND(IF('차트 정리 표'!$M$2 = 표메인[[#This Row],[연령대]], 1, 0),IF(COUNT(표장르정리[[#This Row],[Roguelike]]),1,0)),1,0)</f>
        <v>0</v>
      </c>
      <c r="F110" s="3">
        <f>IF(AND(IF('차트 정리 표'!$M$2 = 표메인[[#This Row],[연령대]], 1, 0),IF(COUNT(표장르정리[[#This Row],[Soulslike]]),1,0)),1,0)</f>
        <v>0</v>
      </c>
      <c r="G110" s="3">
        <f>IF(AND(IF('차트 정리 표'!$M$2 = 표메인[[#This Row],[연령대]], 1, 0),IF(COUNT(표장르정리[[#This Row],[Rhythm]]),1,0)),1,0)</f>
        <v>0</v>
      </c>
      <c r="H110" s="3">
        <f>IF(AND(IF('차트 정리 표'!$M$2 = 표메인[[#This Row],[연령대]], 1, 0),IF(COUNT(표장르정리[[#This Row],[Racing]]),1,0)),1,0)</f>
        <v>0</v>
      </c>
      <c r="I110" s="3">
        <f>IF(AND(IF('차트 정리 표'!$M$2 = 표메인[[#This Row],[연령대]], 1, 0),IF(COUNT(표장르정리[[#This Row],[Sport]]),1,0)),1,0)</f>
        <v>0</v>
      </c>
      <c r="J110" s="3">
        <f>IF(AND(IF('차트 정리 표'!$M$2 = 표메인[[#This Row],[연령대]], 1, 0),IF(COUNT(표장르정리[[#This Row],[Stealth]]),1,0)),1,0)</f>
        <v>0</v>
      </c>
      <c r="K110" s="3">
        <f>IF(AND(IF('차트 정리 표'!$M$2 = 표메인[[#This Row],[연령대]], 1, 0),IF(COUNT(표장르정리[[#This Row],[Strategy]]),1,0)),1,0)</f>
        <v>0</v>
      </c>
      <c r="L110" s="3">
        <f>IF(AND(IF('차트 정리 표'!$M$2 = 표메인[[#This Row],[연령대]], 1, 0),IF(COUNT(표장르정리[[#This Row],[Puzzle]]),1,0)),1,0)</f>
        <v>0</v>
      </c>
      <c r="M110" s="3">
        <f>IF(AND(IF('차트 정리 표'!$M$2 = 표메인[[#This Row],[연령대]], 1, 0),IF(COUNT(표장르정리[[#This Row],[Board]]),1,0)),1,0)</f>
        <v>0</v>
      </c>
      <c r="N110" s="3">
        <f>IF(AND(IF('차트 정리 표'!$M$2 = 표메인[[#This Row],[연령대]], 1, 0),IF(COUNT(표장르정리[[#This Row],[Arcade]]),1,0)),1,0)</f>
        <v>0</v>
      </c>
      <c r="O110" s="3">
        <f>IF(AND(IF('차트 정리 표'!$M$2 = 표메인[[#This Row],[연령대]], 1, 0),IF(COUNT(표장르정리[[#This Row],[Simulation]]),1,0)),1,0)</f>
        <v>0</v>
      </c>
      <c r="P110" s="34">
        <f>IF(AND(IF('차트 정리 표'!$M$19 = 표메인[[#This Row],[연령대]], 1, 0),IF('차트 정리 표'!$J$20=표메인[[#This Row],[타격감
시각적 효과]],1,0)),1,0)</f>
        <v>0</v>
      </c>
      <c r="Q110" s="34">
        <f>IF(AND(IF('차트 정리 표'!$M$19 = 표메인[[#This Row],[연령대]], 1, 0),IF('차트 정리 표'!$J$21=표메인[[#This Row],[타격감
시각적 효과]],1,0)),1,0)</f>
        <v>0</v>
      </c>
      <c r="R110" s="34">
        <f>IF(AND(IF('차트 정리 표'!$M$19 = 표메인[[#This Row],[연령대]], 1, 0),IF('차트 정리 표'!$J$22=표메인[[#This Row],[타격감
시각적 효과]],1,0)),1,0)</f>
        <v>0</v>
      </c>
      <c r="S110" s="34">
        <f>IF(AND(IF('차트 정리 표'!$M$19 = 표메인[[#This Row],[연령대]], 1, 0),IF('차트 정리 표'!$J$23=표메인[[#This Row],[타격감
시각적 효과]],1,0)),1,0)</f>
        <v>0</v>
      </c>
      <c r="T110" s="34">
        <f>IF(AND(IF('차트 정리 표'!$M$25 = 표메인[[#This Row],[연령대]], 1, 0),IF('차트 정리 표'!$J$26=표메인[게임몰입도
청각적 효과],1,0)),1,0)</f>
        <v>0</v>
      </c>
      <c r="U110" s="34">
        <f>IF(AND(IF('차트 정리 표'!$M$25 = 표메인[[#This Row],[연령대]], 1, 0),IF('차트 정리 표'!$J$27=표메인[게임몰입도
청각적 효과],1,0)),1,0)</f>
        <v>0</v>
      </c>
      <c r="V110" s="34">
        <f>IF(AND(IF('차트 정리 표'!$M$25 = 표메인[[#This Row],[연령대]], 1, 0),IF('차트 정리 표'!$J$28=표메인[게임몰입도
청각적 효과],1,0)),1,0)</f>
        <v>0</v>
      </c>
    </row>
    <row r="111" spans="1:22" x14ac:dyDescent="0.3">
      <c r="A111" s="3">
        <f>IF(AND(IF('차트 정리 표'!$M$2 = 표메인[[#This Row],[연령대]], 1, 0),IF(COUNT(표장르정리[[#This Row],[RPG]]),1,0)), 1, 0)</f>
        <v>0</v>
      </c>
      <c r="B111" s="3">
        <f>IF(AND(IF('차트 정리 표'!$M$2 = 표메인[[#This Row],[연령대]], 1, 0),IF(COUNT(표장르정리[[#This Row],[AOS]]),1,0)),1,0)</f>
        <v>0</v>
      </c>
      <c r="C111" s="3">
        <f>IF(AND(IF('차트 정리 표'!$M$2 = 표메인[[#This Row],[연령대]], 1, 0),IF(COUNT(표장르정리[[#This Row],[FPS]]),1,0)),1,0)</f>
        <v>0</v>
      </c>
      <c r="D111" s="3">
        <f>IF(AND(IF('차트 정리 표'!$M$2 = 표메인[[#This Row],[연령대]], 1, 0),IF(COUNT(표장르정리[[#This Row],[CCG]]),1,0)),1,0)</f>
        <v>0</v>
      </c>
      <c r="E111" s="3">
        <f>IF(AND(IF('차트 정리 표'!$M$2 = 표메인[[#This Row],[연령대]], 1, 0),IF(COUNT(표장르정리[[#This Row],[Roguelike]]),1,0)),1,0)</f>
        <v>0</v>
      </c>
      <c r="F111" s="3">
        <f>IF(AND(IF('차트 정리 표'!$M$2 = 표메인[[#This Row],[연령대]], 1, 0),IF(COUNT(표장르정리[[#This Row],[Soulslike]]),1,0)),1,0)</f>
        <v>0</v>
      </c>
      <c r="G111" s="3">
        <f>IF(AND(IF('차트 정리 표'!$M$2 = 표메인[[#This Row],[연령대]], 1, 0),IF(COUNT(표장르정리[[#This Row],[Rhythm]]),1,0)),1,0)</f>
        <v>0</v>
      </c>
      <c r="H111" s="3">
        <f>IF(AND(IF('차트 정리 표'!$M$2 = 표메인[[#This Row],[연령대]], 1, 0),IF(COUNT(표장르정리[[#This Row],[Racing]]),1,0)),1,0)</f>
        <v>0</v>
      </c>
      <c r="I111" s="3">
        <f>IF(AND(IF('차트 정리 표'!$M$2 = 표메인[[#This Row],[연령대]], 1, 0),IF(COUNT(표장르정리[[#This Row],[Sport]]),1,0)),1,0)</f>
        <v>0</v>
      </c>
      <c r="J111" s="3">
        <f>IF(AND(IF('차트 정리 표'!$M$2 = 표메인[[#This Row],[연령대]], 1, 0),IF(COUNT(표장르정리[[#This Row],[Stealth]]),1,0)),1,0)</f>
        <v>0</v>
      </c>
      <c r="K111" s="3">
        <f>IF(AND(IF('차트 정리 표'!$M$2 = 표메인[[#This Row],[연령대]], 1, 0),IF(COUNT(표장르정리[[#This Row],[Strategy]]),1,0)),1,0)</f>
        <v>0</v>
      </c>
      <c r="L111" s="3">
        <f>IF(AND(IF('차트 정리 표'!$M$2 = 표메인[[#This Row],[연령대]], 1, 0),IF(COUNT(표장르정리[[#This Row],[Puzzle]]),1,0)),1,0)</f>
        <v>0</v>
      </c>
      <c r="M111" s="3">
        <f>IF(AND(IF('차트 정리 표'!$M$2 = 표메인[[#This Row],[연령대]], 1, 0),IF(COUNT(표장르정리[[#This Row],[Board]]),1,0)),1,0)</f>
        <v>0</v>
      </c>
      <c r="N111" s="3">
        <f>IF(AND(IF('차트 정리 표'!$M$2 = 표메인[[#This Row],[연령대]], 1, 0),IF(COUNT(표장르정리[[#This Row],[Arcade]]),1,0)),1,0)</f>
        <v>0</v>
      </c>
      <c r="O111" s="3">
        <f>IF(AND(IF('차트 정리 표'!$M$2 = 표메인[[#This Row],[연령대]], 1, 0),IF(COUNT(표장르정리[[#This Row],[Simulation]]),1,0)),1,0)</f>
        <v>0</v>
      </c>
      <c r="P111" s="34">
        <f>IF(AND(IF('차트 정리 표'!$M$19 = 표메인[[#This Row],[연령대]], 1, 0),IF('차트 정리 표'!$J$20=표메인[[#This Row],[타격감
시각적 효과]],1,0)),1,0)</f>
        <v>0</v>
      </c>
      <c r="Q111" s="34">
        <f>IF(AND(IF('차트 정리 표'!$M$19 = 표메인[[#This Row],[연령대]], 1, 0),IF('차트 정리 표'!$J$21=표메인[[#This Row],[타격감
시각적 효과]],1,0)),1,0)</f>
        <v>0</v>
      </c>
      <c r="R111" s="34">
        <f>IF(AND(IF('차트 정리 표'!$M$19 = 표메인[[#This Row],[연령대]], 1, 0),IF('차트 정리 표'!$J$22=표메인[[#This Row],[타격감
시각적 효과]],1,0)),1,0)</f>
        <v>0</v>
      </c>
      <c r="S111" s="34">
        <f>IF(AND(IF('차트 정리 표'!$M$19 = 표메인[[#This Row],[연령대]], 1, 0),IF('차트 정리 표'!$J$23=표메인[[#This Row],[타격감
시각적 효과]],1,0)),1,0)</f>
        <v>0</v>
      </c>
      <c r="T111" s="34">
        <f>IF(AND(IF('차트 정리 표'!$M$25 = 표메인[[#This Row],[연령대]], 1, 0),IF('차트 정리 표'!$J$26=표메인[게임몰입도
청각적 효과],1,0)),1,0)</f>
        <v>0</v>
      </c>
      <c r="U111" s="34">
        <f>IF(AND(IF('차트 정리 표'!$M$25 = 표메인[[#This Row],[연령대]], 1, 0),IF('차트 정리 표'!$J$27=표메인[게임몰입도
청각적 효과],1,0)),1,0)</f>
        <v>0</v>
      </c>
      <c r="V111" s="34">
        <f>IF(AND(IF('차트 정리 표'!$M$25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표'!$M$2 = 표메인[[#This Row],[연령대]], 1, 0),IF(COUNT(표장르정리[[#This Row],[RPG]]),1,0)), 1, 0)</f>
        <v>0</v>
      </c>
      <c r="B112" s="3">
        <f>IF(AND(IF('차트 정리 표'!$M$2 = 표메인[[#This Row],[연령대]], 1, 0),IF(COUNT(표장르정리[[#This Row],[AOS]]),1,0)),1,0)</f>
        <v>0</v>
      </c>
      <c r="C112" s="3">
        <f>IF(AND(IF('차트 정리 표'!$M$2 = 표메인[[#This Row],[연령대]], 1, 0),IF(COUNT(표장르정리[[#This Row],[FPS]]),1,0)),1,0)</f>
        <v>0</v>
      </c>
      <c r="D112" s="3">
        <f>IF(AND(IF('차트 정리 표'!$M$2 = 표메인[[#This Row],[연령대]], 1, 0),IF(COUNT(표장르정리[[#This Row],[CCG]]),1,0)),1,0)</f>
        <v>0</v>
      </c>
      <c r="E112" s="3">
        <f>IF(AND(IF('차트 정리 표'!$M$2 = 표메인[[#This Row],[연령대]], 1, 0),IF(COUNT(표장르정리[[#This Row],[Roguelike]]),1,0)),1,0)</f>
        <v>0</v>
      </c>
      <c r="F112" s="3">
        <f>IF(AND(IF('차트 정리 표'!$M$2 = 표메인[[#This Row],[연령대]], 1, 0),IF(COUNT(표장르정리[[#This Row],[Soulslike]]),1,0)),1,0)</f>
        <v>0</v>
      </c>
      <c r="G112" s="3">
        <f>IF(AND(IF('차트 정리 표'!$M$2 = 표메인[[#This Row],[연령대]], 1, 0),IF(COUNT(표장르정리[[#This Row],[Rhythm]]),1,0)),1,0)</f>
        <v>0</v>
      </c>
      <c r="H112" s="3">
        <f>IF(AND(IF('차트 정리 표'!$M$2 = 표메인[[#This Row],[연령대]], 1, 0),IF(COUNT(표장르정리[[#This Row],[Racing]]),1,0)),1,0)</f>
        <v>0</v>
      </c>
      <c r="I112" s="3">
        <f>IF(AND(IF('차트 정리 표'!$M$2 = 표메인[[#This Row],[연령대]], 1, 0),IF(COUNT(표장르정리[[#This Row],[Sport]]),1,0)),1,0)</f>
        <v>0</v>
      </c>
      <c r="J112" s="3">
        <f>IF(AND(IF('차트 정리 표'!$M$2 = 표메인[[#This Row],[연령대]], 1, 0),IF(COUNT(표장르정리[[#This Row],[Stealth]]),1,0)),1,0)</f>
        <v>0</v>
      </c>
      <c r="K112" s="3">
        <f>IF(AND(IF('차트 정리 표'!$M$2 = 표메인[[#This Row],[연령대]], 1, 0),IF(COUNT(표장르정리[[#This Row],[Strategy]]),1,0)),1,0)</f>
        <v>0</v>
      </c>
      <c r="L112" s="3">
        <f>IF(AND(IF('차트 정리 표'!$M$2 = 표메인[[#This Row],[연령대]], 1, 0),IF(COUNT(표장르정리[[#This Row],[Puzzle]]),1,0)),1,0)</f>
        <v>0</v>
      </c>
      <c r="M112" s="3">
        <f>IF(AND(IF('차트 정리 표'!$M$2 = 표메인[[#This Row],[연령대]], 1, 0),IF(COUNT(표장르정리[[#This Row],[Board]]),1,0)),1,0)</f>
        <v>0</v>
      </c>
      <c r="N112" s="3">
        <f>IF(AND(IF('차트 정리 표'!$M$2 = 표메인[[#This Row],[연령대]], 1, 0),IF(COUNT(표장르정리[[#This Row],[Arcade]]),1,0)),1,0)</f>
        <v>0</v>
      </c>
      <c r="O112" s="3">
        <f>IF(AND(IF('차트 정리 표'!$M$2 = 표메인[[#This Row],[연령대]], 1, 0),IF(COUNT(표장르정리[[#This Row],[Simulation]]),1,0)),1,0)</f>
        <v>0</v>
      </c>
      <c r="P112" s="34">
        <f>IF(AND(IF('차트 정리 표'!$M$19 = 표메인[[#This Row],[연령대]], 1, 0),IF('차트 정리 표'!$J$20=표메인[[#This Row],[타격감
시각적 효과]],1,0)),1,0)</f>
        <v>0</v>
      </c>
      <c r="Q112" s="34">
        <f>IF(AND(IF('차트 정리 표'!$M$19 = 표메인[[#This Row],[연령대]], 1, 0),IF('차트 정리 표'!$J$21=표메인[[#This Row],[타격감
시각적 효과]],1,0)),1,0)</f>
        <v>0</v>
      </c>
      <c r="R112" s="34">
        <f>IF(AND(IF('차트 정리 표'!$M$19 = 표메인[[#This Row],[연령대]], 1, 0),IF('차트 정리 표'!$J$22=표메인[[#This Row],[타격감
시각적 효과]],1,0)),1,0)</f>
        <v>0</v>
      </c>
      <c r="S112" s="34">
        <f>IF(AND(IF('차트 정리 표'!$M$19 = 표메인[[#This Row],[연령대]], 1, 0),IF('차트 정리 표'!$J$23=표메인[[#This Row],[타격감
시각적 효과]],1,0)),1,0)</f>
        <v>0</v>
      </c>
      <c r="T112" s="34">
        <f>IF(AND(IF('차트 정리 표'!$M$25 = 표메인[[#This Row],[연령대]], 1, 0),IF('차트 정리 표'!$J$26=표메인[게임몰입도
청각적 효과],1,0)),1,0)</f>
        <v>0</v>
      </c>
      <c r="U112" s="34">
        <f>IF(AND(IF('차트 정리 표'!$M$25 = 표메인[[#This Row],[연령대]], 1, 0),IF('차트 정리 표'!$J$27=표메인[게임몰입도
청각적 효과],1,0)),1,0)</f>
        <v>0</v>
      </c>
      <c r="V112" s="34">
        <f>IF(AND(IF('차트 정리 표'!$M$25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표'!$M$2 = 표메인[[#This Row],[연령대]], 1, 0),IF(COUNT(표장르정리[[#This Row],[RPG]]),1,0)), 1, 0)</f>
        <v>0</v>
      </c>
      <c r="B113" s="3">
        <f>IF(AND(IF('차트 정리 표'!$M$2 = 표메인[[#This Row],[연령대]], 1, 0),IF(COUNT(표장르정리[[#This Row],[AOS]]),1,0)),1,0)</f>
        <v>0</v>
      </c>
      <c r="C113" s="3">
        <f>IF(AND(IF('차트 정리 표'!$M$2 = 표메인[[#This Row],[연령대]], 1, 0),IF(COUNT(표장르정리[[#This Row],[FPS]]),1,0)),1,0)</f>
        <v>0</v>
      </c>
      <c r="D113" s="3">
        <f>IF(AND(IF('차트 정리 표'!$M$2 = 표메인[[#This Row],[연령대]], 1, 0),IF(COUNT(표장르정리[[#This Row],[CCG]]),1,0)),1,0)</f>
        <v>0</v>
      </c>
      <c r="E113" s="3">
        <f>IF(AND(IF('차트 정리 표'!$M$2 = 표메인[[#This Row],[연령대]], 1, 0),IF(COUNT(표장르정리[[#This Row],[Roguelike]]),1,0)),1,0)</f>
        <v>0</v>
      </c>
      <c r="F113" s="3">
        <f>IF(AND(IF('차트 정리 표'!$M$2 = 표메인[[#This Row],[연령대]], 1, 0),IF(COUNT(표장르정리[[#This Row],[Soulslike]]),1,0)),1,0)</f>
        <v>0</v>
      </c>
      <c r="G113" s="3">
        <f>IF(AND(IF('차트 정리 표'!$M$2 = 표메인[[#This Row],[연령대]], 1, 0),IF(COUNT(표장르정리[[#This Row],[Rhythm]]),1,0)),1,0)</f>
        <v>0</v>
      </c>
      <c r="H113" s="3">
        <f>IF(AND(IF('차트 정리 표'!$M$2 = 표메인[[#This Row],[연령대]], 1, 0),IF(COUNT(표장르정리[[#This Row],[Racing]]),1,0)),1,0)</f>
        <v>0</v>
      </c>
      <c r="I113" s="3">
        <f>IF(AND(IF('차트 정리 표'!$M$2 = 표메인[[#This Row],[연령대]], 1, 0),IF(COUNT(표장르정리[[#This Row],[Sport]]),1,0)),1,0)</f>
        <v>0</v>
      </c>
      <c r="J113" s="3">
        <f>IF(AND(IF('차트 정리 표'!$M$2 = 표메인[[#This Row],[연령대]], 1, 0),IF(COUNT(표장르정리[[#This Row],[Stealth]]),1,0)),1,0)</f>
        <v>0</v>
      </c>
      <c r="K113" s="3">
        <f>IF(AND(IF('차트 정리 표'!$M$2 = 표메인[[#This Row],[연령대]], 1, 0),IF(COUNT(표장르정리[[#This Row],[Strategy]]),1,0)),1,0)</f>
        <v>0</v>
      </c>
      <c r="L113" s="3">
        <f>IF(AND(IF('차트 정리 표'!$M$2 = 표메인[[#This Row],[연령대]], 1, 0),IF(COUNT(표장르정리[[#This Row],[Puzzle]]),1,0)),1,0)</f>
        <v>0</v>
      </c>
      <c r="M113" s="3">
        <f>IF(AND(IF('차트 정리 표'!$M$2 = 표메인[[#This Row],[연령대]], 1, 0),IF(COUNT(표장르정리[[#This Row],[Board]]),1,0)),1,0)</f>
        <v>0</v>
      </c>
      <c r="N113" s="3">
        <f>IF(AND(IF('차트 정리 표'!$M$2 = 표메인[[#This Row],[연령대]], 1, 0),IF(COUNT(표장르정리[[#This Row],[Arcade]]),1,0)),1,0)</f>
        <v>0</v>
      </c>
      <c r="O113" s="3">
        <f>IF(AND(IF('차트 정리 표'!$M$2 = 표메인[[#This Row],[연령대]], 1, 0),IF(COUNT(표장르정리[[#This Row],[Simulation]]),1,0)),1,0)</f>
        <v>0</v>
      </c>
      <c r="P113" s="34">
        <f>IF(AND(IF('차트 정리 표'!$M$19 = 표메인[[#This Row],[연령대]], 1, 0),IF('차트 정리 표'!$J$20=표메인[[#This Row],[타격감
시각적 효과]],1,0)),1,0)</f>
        <v>0</v>
      </c>
      <c r="Q113" s="34">
        <f>IF(AND(IF('차트 정리 표'!$M$19 = 표메인[[#This Row],[연령대]], 1, 0),IF('차트 정리 표'!$J$21=표메인[[#This Row],[타격감
시각적 효과]],1,0)),1,0)</f>
        <v>0</v>
      </c>
      <c r="R113" s="34">
        <f>IF(AND(IF('차트 정리 표'!$M$19 = 표메인[[#This Row],[연령대]], 1, 0),IF('차트 정리 표'!$J$22=표메인[[#This Row],[타격감
시각적 효과]],1,0)),1,0)</f>
        <v>0</v>
      </c>
      <c r="S113" s="34">
        <f>IF(AND(IF('차트 정리 표'!$M$19 = 표메인[[#This Row],[연령대]], 1, 0),IF('차트 정리 표'!$J$23=표메인[[#This Row],[타격감
시각적 효과]],1,0)),1,0)</f>
        <v>0</v>
      </c>
      <c r="T113" s="34">
        <f>IF(AND(IF('차트 정리 표'!$M$25 = 표메인[[#This Row],[연령대]], 1, 0),IF('차트 정리 표'!$J$26=표메인[게임몰입도
청각적 효과],1,0)),1,0)</f>
        <v>0</v>
      </c>
      <c r="U113" s="34">
        <f>IF(AND(IF('차트 정리 표'!$M$25 = 표메인[[#This Row],[연령대]], 1, 0),IF('차트 정리 표'!$J$27=표메인[게임몰입도
청각적 효과],1,0)),1,0)</f>
        <v>0</v>
      </c>
      <c r="V113" s="34">
        <f>IF(AND(IF('차트 정리 표'!$M$25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표'!$M$2 = 표메인[[#This Row],[연령대]], 1, 0),IF(COUNT(표장르정리[[#This Row],[RPG]]),1,0)), 1, 0)</f>
        <v>0</v>
      </c>
      <c r="B114" s="3">
        <f>IF(AND(IF('차트 정리 표'!$M$2 = 표메인[[#This Row],[연령대]], 1, 0),IF(COUNT(표장르정리[[#This Row],[AOS]]),1,0)),1,0)</f>
        <v>0</v>
      </c>
      <c r="C114" s="3">
        <f>IF(AND(IF('차트 정리 표'!$M$2 = 표메인[[#This Row],[연령대]], 1, 0),IF(COUNT(표장르정리[[#This Row],[FPS]]),1,0)),1,0)</f>
        <v>0</v>
      </c>
      <c r="D114" s="3">
        <f>IF(AND(IF('차트 정리 표'!$M$2 = 표메인[[#This Row],[연령대]], 1, 0),IF(COUNT(표장르정리[[#This Row],[CCG]]),1,0)),1,0)</f>
        <v>0</v>
      </c>
      <c r="E114" s="3">
        <f>IF(AND(IF('차트 정리 표'!$M$2 = 표메인[[#This Row],[연령대]], 1, 0),IF(COUNT(표장르정리[[#This Row],[Roguelike]]),1,0)),1,0)</f>
        <v>0</v>
      </c>
      <c r="F114" s="3">
        <f>IF(AND(IF('차트 정리 표'!$M$2 = 표메인[[#This Row],[연령대]], 1, 0),IF(COUNT(표장르정리[[#This Row],[Soulslike]]),1,0)),1,0)</f>
        <v>0</v>
      </c>
      <c r="G114" s="3">
        <f>IF(AND(IF('차트 정리 표'!$M$2 = 표메인[[#This Row],[연령대]], 1, 0),IF(COUNT(표장르정리[[#This Row],[Rhythm]]),1,0)),1,0)</f>
        <v>0</v>
      </c>
      <c r="H114" s="3">
        <f>IF(AND(IF('차트 정리 표'!$M$2 = 표메인[[#This Row],[연령대]], 1, 0),IF(COUNT(표장르정리[[#This Row],[Racing]]),1,0)),1,0)</f>
        <v>0</v>
      </c>
      <c r="I114" s="3">
        <f>IF(AND(IF('차트 정리 표'!$M$2 = 표메인[[#This Row],[연령대]], 1, 0),IF(COUNT(표장르정리[[#This Row],[Sport]]),1,0)),1,0)</f>
        <v>0</v>
      </c>
      <c r="J114" s="3">
        <f>IF(AND(IF('차트 정리 표'!$M$2 = 표메인[[#This Row],[연령대]], 1, 0),IF(COUNT(표장르정리[[#This Row],[Stealth]]),1,0)),1,0)</f>
        <v>0</v>
      </c>
      <c r="K114" s="3">
        <f>IF(AND(IF('차트 정리 표'!$M$2 = 표메인[[#This Row],[연령대]], 1, 0),IF(COUNT(표장르정리[[#This Row],[Strategy]]),1,0)),1,0)</f>
        <v>0</v>
      </c>
      <c r="L114" s="3">
        <f>IF(AND(IF('차트 정리 표'!$M$2 = 표메인[[#This Row],[연령대]], 1, 0),IF(COUNT(표장르정리[[#This Row],[Puzzle]]),1,0)),1,0)</f>
        <v>0</v>
      </c>
      <c r="M114" s="3">
        <f>IF(AND(IF('차트 정리 표'!$M$2 = 표메인[[#This Row],[연령대]], 1, 0),IF(COUNT(표장르정리[[#This Row],[Board]]),1,0)),1,0)</f>
        <v>0</v>
      </c>
      <c r="N114" s="3">
        <f>IF(AND(IF('차트 정리 표'!$M$2 = 표메인[[#This Row],[연령대]], 1, 0),IF(COUNT(표장르정리[[#This Row],[Arcade]]),1,0)),1,0)</f>
        <v>0</v>
      </c>
      <c r="O114" s="3">
        <f>IF(AND(IF('차트 정리 표'!$M$2 = 표메인[[#This Row],[연령대]], 1, 0),IF(COUNT(표장르정리[[#This Row],[Simulation]]),1,0)),1,0)</f>
        <v>0</v>
      </c>
      <c r="P114" s="34">
        <f>IF(AND(IF('차트 정리 표'!$M$19 = 표메인[[#This Row],[연령대]], 1, 0),IF('차트 정리 표'!$J$20=표메인[[#This Row],[타격감
시각적 효과]],1,0)),1,0)</f>
        <v>0</v>
      </c>
      <c r="Q114" s="34">
        <f>IF(AND(IF('차트 정리 표'!$M$19 = 표메인[[#This Row],[연령대]], 1, 0),IF('차트 정리 표'!$J$21=표메인[[#This Row],[타격감
시각적 효과]],1,0)),1,0)</f>
        <v>0</v>
      </c>
      <c r="R114" s="34">
        <f>IF(AND(IF('차트 정리 표'!$M$19 = 표메인[[#This Row],[연령대]], 1, 0),IF('차트 정리 표'!$J$22=표메인[[#This Row],[타격감
시각적 효과]],1,0)),1,0)</f>
        <v>0</v>
      </c>
      <c r="S114" s="34">
        <f>IF(AND(IF('차트 정리 표'!$M$19 = 표메인[[#This Row],[연령대]], 1, 0),IF('차트 정리 표'!$J$23=표메인[[#This Row],[타격감
시각적 효과]],1,0)),1,0)</f>
        <v>0</v>
      </c>
      <c r="T114" s="34">
        <f>IF(AND(IF('차트 정리 표'!$M$25 = 표메인[[#This Row],[연령대]], 1, 0),IF('차트 정리 표'!$J$26=표메인[게임몰입도
청각적 효과],1,0)),1,0)</f>
        <v>0</v>
      </c>
      <c r="U114" s="34">
        <f>IF(AND(IF('차트 정리 표'!$M$25 = 표메인[[#This Row],[연령대]], 1, 0),IF('차트 정리 표'!$J$27=표메인[게임몰입도
청각적 효과],1,0)),1,0)</f>
        <v>0</v>
      </c>
      <c r="V114" s="34">
        <f>IF(AND(IF('차트 정리 표'!$M$25 = 표메인[[#This Row],[연령대]], 1, 0),IF('차트 정리 표'!$J$28=표메인[게임몰입도
청각적 효과],1,0)),1,0)</f>
        <v>0</v>
      </c>
    </row>
    <row r="115" spans="1:22" x14ac:dyDescent="0.3">
      <c r="A115" s="3">
        <f>IF(AND(IF('차트 정리 표'!$M$2 = 표메인[[#This Row],[연령대]], 1, 0),IF(COUNT(표장르정리[[#This Row],[RPG]]),1,0)), 1, 0)</f>
        <v>0</v>
      </c>
      <c r="B115" s="3">
        <f>IF(AND(IF('차트 정리 표'!$M$2 = 표메인[[#This Row],[연령대]], 1, 0),IF(COUNT(표장르정리[[#This Row],[AOS]]),1,0)),1,0)</f>
        <v>0</v>
      </c>
      <c r="C115" s="3">
        <f>IF(AND(IF('차트 정리 표'!$M$2 = 표메인[[#This Row],[연령대]], 1, 0),IF(COUNT(표장르정리[[#This Row],[FPS]]),1,0)),1,0)</f>
        <v>0</v>
      </c>
      <c r="D115" s="3">
        <f>IF(AND(IF('차트 정리 표'!$M$2 = 표메인[[#This Row],[연령대]], 1, 0),IF(COUNT(표장르정리[[#This Row],[CCG]]),1,0)),1,0)</f>
        <v>0</v>
      </c>
      <c r="E115" s="3">
        <f>IF(AND(IF('차트 정리 표'!$M$2 = 표메인[[#This Row],[연령대]], 1, 0),IF(COUNT(표장르정리[[#This Row],[Roguelike]]),1,0)),1,0)</f>
        <v>0</v>
      </c>
      <c r="F115" s="3">
        <f>IF(AND(IF('차트 정리 표'!$M$2 = 표메인[[#This Row],[연령대]], 1, 0),IF(COUNT(표장르정리[[#This Row],[Soulslike]]),1,0)),1,0)</f>
        <v>0</v>
      </c>
      <c r="G115" s="3">
        <f>IF(AND(IF('차트 정리 표'!$M$2 = 표메인[[#This Row],[연령대]], 1, 0),IF(COUNT(표장르정리[[#This Row],[Rhythm]]),1,0)),1,0)</f>
        <v>0</v>
      </c>
      <c r="H115" s="3">
        <f>IF(AND(IF('차트 정리 표'!$M$2 = 표메인[[#This Row],[연령대]], 1, 0),IF(COUNT(표장르정리[[#This Row],[Racing]]),1,0)),1,0)</f>
        <v>0</v>
      </c>
      <c r="I115" s="3">
        <f>IF(AND(IF('차트 정리 표'!$M$2 = 표메인[[#This Row],[연령대]], 1, 0),IF(COUNT(표장르정리[[#This Row],[Sport]]),1,0)),1,0)</f>
        <v>0</v>
      </c>
      <c r="J115" s="3">
        <f>IF(AND(IF('차트 정리 표'!$M$2 = 표메인[[#This Row],[연령대]], 1, 0),IF(COUNT(표장르정리[[#This Row],[Stealth]]),1,0)),1,0)</f>
        <v>0</v>
      </c>
      <c r="K115" s="3">
        <f>IF(AND(IF('차트 정리 표'!$M$2 = 표메인[[#This Row],[연령대]], 1, 0),IF(COUNT(표장르정리[[#This Row],[Strategy]]),1,0)),1,0)</f>
        <v>0</v>
      </c>
      <c r="L115" s="3">
        <f>IF(AND(IF('차트 정리 표'!$M$2 = 표메인[[#This Row],[연령대]], 1, 0),IF(COUNT(표장르정리[[#This Row],[Puzzle]]),1,0)),1,0)</f>
        <v>0</v>
      </c>
      <c r="M115" s="3">
        <f>IF(AND(IF('차트 정리 표'!$M$2 = 표메인[[#This Row],[연령대]], 1, 0),IF(COUNT(표장르정리[[#This Row],[Board]]),1,0)),1,0)</f>
        <v>0</v>
      </c>
      <c r="N115" s="3">
        <f>IF(AND(IF('차트 정리 표'!$M$2 = 표메인[[#This Row],[연령대]], 1, 0),IF(COUNT(표장르정리[[#This Row],[Arcade]]),1,0)),1,0)</f>
        <v>0</v>
      </c>
      <c r="O115" s="3">
        <f>IF(AND(IF('차트 정리 표'!$M$2 = 표메인[[#This Row],[연령대]], 1, 0),IF(COUNT(표장르정리[[#This Row],[Simulation]]),1,0)),1,0)</f>
        <v>0</v>
      </c>
      <c r="P115" s="34">
        <f>IF(AND(IF('차트 정리 표'!$M$19 = 표메인[[#This Row],[연령대]], 1, 0),IF('차트 정리 표'!$J$20=표메인[[#This Row],[타격감
시각적 효과]],1,0)),1,0)</f>
        <v>0</v>
      </c>
      <c r="Q115" s="34">
        <f>IF(AND(IF('차트 정리 표'!$M$19 = 표메인[[#This Row],[연령대]], 1, 0),IF('차트 정리 표'!$J$21=표메인[[#This Row],[타격감
시각적 효과]],1,0)),1,0)</f>
        <v>0</v>
      </c>
      <c r="R115" s="34">
        <f>IF(AND(IF('차트 정리 표'!$M$19 = 표메인[[#This Row],[연령대]], 1, 0),IF('차트 정리 표'!$J$22=표메인[[#This Row],[타격감
시각적 효과]],1,0)),1,0)</f>
        <v>0</v>
      </c>
      <c r="S115" s="34">
        <f>IF(AND(IF('차트 정리 표'!$M$19 = 표메인[[#This Row],[연령대]], 1, 0),IF('차트 정리 표'!$J$23=표메인[[#This Row],[타격감
시각적 효과]],1,0)),1,0)</f>
        <v>0</v>
      </c>
      <c r="T115" s="34">
        <f>IF(AND(IF('차트 정리 표'!$M$25 = 표메인[[#This Row],[연령대]], 1, 0),IF('차트 정리 표'!$J$26=표메인[게임몰입도
청각적 효과],1,0)),1,0)</f>
        <v>0</v>
      </c>
      <c r="U115" s="34">
        <f>IF(AND(IF('차트 정리 표'!$M$25 = 표메인[[#This Row],[연령대]], 1, 0),IF('차트 정리 표'!$J$27=표메인[게임몰입도
청각적 효과],1,0)),1,0)</f>
        <v>0</v>
      </c>
      <c r="V115" s="34">
        <f>IF(AND(IF('차트 정리 표'!$M$25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표'!$M$2 = 표메인[[#This Row],[연령대]], 1, 0),IF(COUNT(표장르정리[[#This Row],[RPG]]),1,0)), 1, 0)</f>
        <v>0</v>
      </c>
      <c r="B116" s="3">
        <f>IF(AND(IF('차트 정리 표'!$M$2 = 표메인[[#This Row],[연령대]], 1, 0),IF(COUNT(표장르정리[[#This Row],[AOS]]),1,0)),1,0)</f>
        <v>0</v>
      </c>
      <c r="C116" s="3">
        <f>IF(AND(IF('차트 정리 표'!$M$2 = 표메인[[#This Row],[연령대]], 1, 0),IF(COUNT(표장르정리[[#This Row],[FPS]]),1,0)),1,0)</f>
        <v>0</v>
      </c>
      <c r="D116" s="3">
        <f>IF(AND(IF('차트 정리 표'!$M$2 = 표메인[[#This Row],[연령대]], 1, 0),IF(COUNT(표장르정리[[#This Row],[CCG]]),1,0)),1,0)</f>
        <v>0</v>
      </c>
      <c r="E116" s="3">
        <f>IF(AND(IF('차트 정리 표'!$M$2 = 표메인[[#This Row],[연령대]], 1, 0),IF(COUNT(표장르정리[[#This Row],[Roguelike]]),1,0)),1,0)</f>
        <v>0</v>
      </c>
      <c r="F116" s="3">
        <f>IF(AND(IF('차트 정리 표'!$M$2 = 표메인[[#This Row],[연령대]], 1, 0),IF(COUNT(표장르정리[[#This Row],[Soulslike]]),1,0)),1,0)</f>
        <v>0</v>
      </c>
      <c r="G116" s="3">
        <f>IF(AND(IF('차트 정리 표'!$M$2 = 표메인[[#This Row],[연령대]], 1, 0),IF(COUNT(표장르정리[[#This Row],[Rhythm]]),1,0)),1,0)</f>
        <v>0</v>
      </c>
      <c r="H116" s="3">
        <f>IF(AND(IF('차트 정리 표'!$M$2 = 표메인[[#This Row],[연령대]], 1, 0),IF(COUNT(표장르정리[[#This Row],[Racing]]),1,0)),1,0)</f>
        <v>0</v>
      </c>
      <c r="I116" s="3">
        <f>IF(AND(IF('차트 정리 표'!$M$2 = 표메인[[#This Row],[연령대]], 1, 0),IF(COUNT(표장르정리[[#This Row],[Sport]]),1,0)),1,0)</f>
        <v>0</v>
      </c>
      <c r="J116" s="3">
        <f>IF(AND(IF('차트 정리 표'!$M$2 = 표메인[[#This Row],[연령대]], 1, 0),IF(COUNT(표장르정리[[#This Row],[Stealth]]),1,0)),1,0)</f>
        <v>0</v>
      </c>
      <c r="K116" s="3">
        <f>IF(AND(IF('차트 정리 표'!$M$2 = 표메인[[#This Row],[연령대]], 1, 0),IF(COUNT(표장르정리[[#This Row],[Strategy]]),1,0)),1,0)</f>
        <v>0</v>
      </c>
      <c r="L116" s="3">
        <f>IF(AND(IF('차트 정리 표'!$M$2 = 표메인[[#This Row],[연령대]], 1, 0),IF(COUNT(표장르정리[[#This Row],[Puzzle]]),1,0)),1,0)</f>
        <v>0</v>
      </c>
      <c r="M116" s="3">
        <f>IF(AND(IF('차트 정리 표'!$M$2 = 표메인[[#This Row],[연령대]], 1, 0),IF(COUNT(표장르정리[[#This Row],[Board]]),1,0)),1,0)</f>
        <v>0</v>
      </c>
      <c r="N116" s="3">
        <f>IF(AND(IF('차트 정리 표'!$M$2 = 표메인[[#This Row],[연령대]], 1, 0),IF(COUNT(표장르정리[[#This Row],[Arcade]]),1,0)),1,0)</f>
        <v>0</v>
      </c>
      <c r="O116" s="3">
        <f>IF(AND(IF('차트 정리 표'!$M$2 = 표메인[[#This Row],[연령대]], 1, 0),IF(COUNT(표장르정리[[#This Row],[Simulation]]),1,0)),1,0)</f>
        <v>0</v>
      </c>
      <c r="P116" s="34">
        <f>IF(AND(IF('차트 정리 표'!$M$19 = 표메인[[#This Row],[연령대]], 1, 0),IF('차트 정리 표'!$J$20=표메인[[#This Row],[타격감
시각적 효과]],1,0)),1,0)</f>
        <v>0</v>
      </c>
      <c r="Q116" s="34">
        <f>IF(AND(IF('차트 정리 표'!$M$19 = 표메인[[#This Row],[연령대]], 1, 0),IF('차트 정리 표'!$J$21=표메인[[#This Row],[타격감
시각적 효과]],1,0)),1,0)</f>
        <v>0</v>
      </c>
      <c r="R116" s="34">
        <f>IF(AND(IF('차트 정리 표'!$M$19 = 표메인[[#This Row],[연령대]], 1, 0),IF('차트 정리 표'!$J$22=표메인[[#This Row],[타격감
시각적 효과]],1,0)),1,0)</f>
        <v>0</v>
      </c>
      <c r="S116" s="34">
        <f>IF(AND(IF('차트 정리 표'!$M$19 = 표메인[[#This Row],[연령대]], 1, 0),IF('차트 정리 표'!$J$23=표메인[[#This Row],[타격감
시각적 효과]],1,0)),1,0)</f>
        <v>0</v>
      </c>
      <c r="T116" s="34">
        <f>IF(AND(IF('차트 정리 표'!$M$25 = 표메인[[#This Row],[연령대]], 1, 0),IF('차트 정리 표'!$J$26=표메인[게임몰입도
청각적 효과],1,0)),1,0)</f>
        <v>0</v>
      </c>
      <c r="U116" s="34">
        <f>IF(AND(IF('차트 정리 표'!$M$25 = 표메인[[#This Row],[연령대]], 1, 0),IF('차트 정리 표'!$J$27=표메인[게임몰입도
청각적 효과],1,0)),1,0)</f>
        <v>0</v>
      </c>
      <c r="V116" s="34">
        <f>IF(AND(IF('차트 정리 표'!$M$25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표'!$M$2 = 표메인[[#This Row],[연령대]], 1, 0),IF(COUNT(표장르정리[[#This Row],[RPG]]),1,0)), 1, 0)</f>
        <v>0</v>
      </c>
      <c r="B117" s="3">
        <f>IF(AND(IF('차트 정리 표'!$M$2 = 표메인[[#This Row],[연령대]], 1, 0),IF(COUNT(표장르정리[[#This Row],[AOS]]),1,0)),1,0)</f>
        <v>0</v>
      </c>
      <c r="C117" s="3">
        <f>IF(AND(IF('차트 정리 표'!$M$2 = 표메인[[#This Row],[연령대]], 1, 0),IF(COUNT(표장르정리[[#This Row],[FPS]]),1,0)),1,0)</f>
        <v>0</v>
      </c>
      <c r="D117" s="3">
        <f>IF(AND(IF('차트 정리 표'!$M$2 = 표메인[[#This Row],[연령대]], 1, 0),IF(COUNT(표장르정리[[#This Row],[CCG]]),1,0)),1,0)</f>
        <v>0</v>
      </c>
      <c r="E117" s="3">
        <f>IF(AND(IF('차트 정리 표'!$M$2 = 표메인[[#This Row],[연령대]], 1, 0),IF(COUNT(표장르정리[[#This Row],[Roguelike]]),1,0)),1,0)</f>
        <v>0</v>
      </c>
      <c r="F117" s="3">
        <f>IF(AND(IF('차트 정리 표'!$M$2 = 표메인[[#This Row],[연령대]], 1, 0),IF(COUNT(표장르정리[[#This Row],[Soulslike]]),1,0)),1,0)</f>
        <v>0</v>
      </c>
      <c r="G117" s="3">
        <f>IF(AND(IF('차트 정리 표'!$M$2 = 표메인[[#This Row],[연령대]], 1, 0),IF(COUNT(표장르정리[[#This Row],[Rhythm]]),1,0)),1,0)</f>
        <v>0</v>
      </c>
      <c r="H117" s="3">
        <f>IF(AND(IF('차트 정리 표'!$M$2 = 표메인[[#This Row],[연령대]], 1, 0),IF(COUNT(표장르정리[[#This Row],[Racing]]),1,0)),1,0)</f>
        <v>0</v>
      </c>
      <c r="I117" s="3">
        <f>IF(AND(IF('차트 정리 표'!$M$2 = 표메인[[#This Row],[연령대]], 1, 0),IF(COUNT(표장르정리[[#This Row],[Sport]]),1,0)),1,0)</f>
        <v>0</v>
      </c>
      <c r="J117" s="3">
        <f>IF(AND(IF('차트 정리 표'!$M$2 = 표메인[[#This Row],[연령대]], 1, 0),IF(COUNT(표장르정리[[#This Row],[Stealth]]),1,0)),1,0)</f>
        <v>0</v>
      </c>
      <c r="K117" s="3">
        <f>IF(AND(IF('차트 정리 표'!$M$2 = 표메인[[#This Row],[연령대]], 1, 0),IF(COUNT(표장르정리[[#This Row],[Strategy]]),1,0)),1,0)</f>
        <v>0</v>
      </c>
      <c r="L117" s="3">
        <f>IF(AND(IF('차트 정리 표'!$M$2 = 표메인[[#This Row],[연령대]], 1, 0),IF(COUNT(표장르정리[[#This Row],[Puzzle]]),1,0)),1,0)</f>
        <v>0</v>
      </c>
      <c r="M117" s="3">
        <f>IF(AND(IF('차트 정리 표'!$M$2 = 표메인[[#This Row],[연령대]], 1, 0),IF(COUNT(표장르정리[[#This Row],[Board]]),1,0)),1,0)</f>
        <v>0</v>
      </c>
      <c r="N117" s="3">
        <f>IF(AND(IF('차트 정리 표'!$M$2 = 표메인[[#This Row],[연령대]], 1, 0),IF(COUNT(표장르정리[[#This Row],[Arcade]]),1,0)),1,0)</f>
        <v>0</v>
      </c>
      <c r="O117" s="3">
        <f>IF(AND(IF('차트 정리 표'!$M$2 = 표메인[[#This Row],[연령대]], 1, 0),IF(COUNT(표장르정리[[#This Row],[Simulation]]),1,0)),1,0)</f>
        <v>0</v>
      </c>
      <c r="P117" s="34">
        <f>IF(AND(IF('차트 정리 표'!$M$19 = 표메인[[#This Row],[연령대]], 1, 0),IF('차트 정리 표'!$J$20=표메인[[#This Row],[타격감
시각적 효과]],1,0)),1,0)</f>
        <v>0</v>
      </c>
      <c r="Q117" s="34">
        <f>IF(AND(IF('차트 정리 표'!$M$19 = 표메인[[#This Row],[연령대]], 1, 0),IF('차트 정리 표'!$J$21=표메인[[#This Row],[타격감
시각적 효과]],1,0)),1,0)</f>
        <v>0</v>
      </c>
      <c r="R117" s="34">
        <f>IF(AND(IF('차트 정리 표'!$M$19 = 표메인[[#This Row],[연령대]], 1, 0),IF('차트 정리 표'!$J$22=표메인[[#This Row],[타격감
시각적 효과]],1,0)),1,0)</f>
        <v>0</v>
      </c>
      <c r="S117" s="34">
        <f>IF(AND(IF('차트 정리 표'!$M$19 = 표메인[[#This Row],[연령대]], 1, 0),IF('차트 정리 표'!$J$23=표메인[[#This Row],[타격감
시각적 효과]],1,0)),1,0)</f>
        <v>0</v>
      </c>
      <c r="T117" s="34">
        <f>IF(AND(IF('차트 정리 표'!$M$25 = 표메인[[#This Row],[연령대]], 1, 0),IF('차트 정리 표'!$J$26=표메인[게임몰입도
청각적 효과],1,0)),1,0)</f>
        <v>0</v>
      </c>
      <c r="U117" s="34">
        <f>IF(AND(IF('차트 정리 표'!$M$25 = 표메인[[#This Row],[연령대]], 1, 0),IF('차트 정리 표'!$J$27=표메인[게임몰입도
청각적 효과],1,0)),1,0)</f>
        <v>0</v>
      </c>
      <c r="V117" s="34">
        <f>IF(AND(IF('차트 정리 표'!$M$25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표'!$M$2 = 표메인[[#This Row],[연령대]], 1, 0),IF(COUNT(표장르정리[[#This Row],[RPG]]),1,0)), 1, 0)</f>
        <v>0</v>
      </c>
      <c r="B118" s="3">
        <f>IF(AND(IF('차트 정리 표'!$M$2 = 표메인[[#This Row],[연령대]], 1, 0),IF(COUNT(표장르정리[[#This Row],[AOS]]),1,0)),1,0)</f>
        <v>0</v>
      </c>
      <c r="C118" s="3">
        <f>IF(AND(IF('차트 정리 표'!$M$2 = 표메인[[#This Row],[연령대]], 1, 0),IF(COUNT(표장르정리[[#This Row],[FPS]]),1,0)),1,0)</f>
        <v>0</v>
      </c>
      <c r="D118" s="3">
        <f>IF(AND(IF('차트 정리 표'!$M$2 = 표메인[[#This Row],[연령대]], 1, 0),IF(COUNT(표장르정리[[#This Row],[CCG]]),1,0)),1,0)</f>
        <v>0</v>
      </c>
      <c r="E118" s="3">
        <f>IF(AND(IF('차트 정리 표'!$M$2 = 표메인[[#This Row],[연령대]], 1, 0),IF(COUNT(표장르정리[[#This Row],[Roguelike]]),1,0)),1,0)</f>
        <v>0</v>
      </c>
      <c r="F118" s="3">
        <f>IF(AND(IF('차트 정리 표'!$M$2 = 표메인[[#This Row],[연령대]], 1, 0),IF(COUNT(표장르정리[[#This Row],[Soulslike]]),1,0)),1,0)</f>
        <v>0</v>
      </c>
      <c r="G118" s="3">
        <f>IF(AND(IF('차트 정리 표'!$M$2 = 표메인[[#This Row],[연령대]], 1, 0),IF(COUNT(표장르정리[[#This Row],[Rhythm]]),1,0)),1,0)</f>
        <v>0</v>
      </c>
      <c r="H118" s="3">
        <f>IF(AND(IF('차트 정리 표'!$M$2 = 표메인[[#This Row],[연령대]], 1, 0),IF(COUNT(표장르정리[[#This Row],[Racing]]),1,0)),1,0)</f>
        <v>0</v>
      </c>
      <c r="I118" s="3">
        <f>IF(AND(IF('차트 정리 표'!$M$2 = 표메인[[#This Row],[연령대]], 1, 0),IF(COUNT(표장르정리[[#This Row],[Sport]]),1,0)),1,0)</f>
        <v>0</v>
      </c>
      <c r="J118" s="3">
        <f>IF(AND(IF('차트 정리 표'!$M$2 = 표메인[[#This Row],[연령대]], 1, 0),IF(COUNT(표장르정리[[#This Row],[Stealth]]),1,0)),1,0)</f>
        <v>0</v>
      </c>
      <c r="K118" s="3">
        <f>IF(AND(IF('차트 정리 표'!$M$2 = 표메인[[#This Row],[연령대]], 1, 0),IF(COUNT(표장르정리[[#This Row],[Strategy]]),1,0)),1,0)</f>
        <v>0</v>
      </c>
      <c r="L118" s="3">
        <f>IF(AND(IF('차트 정리 표'!$M$2 = 표메인[[#This Row],[연령대]], 1, 0),IF(COUNT(표장르정리[[#This Row],[Puzzle]]),1,0)),1,0)</f>
        <v>0</v>
      </c>
      <c r="M118" s="3">
        <f>IF(AND(IF('차트 정리 표'!$M$2 = 표메인[[#This Row],[연령대]], 1, 0),IF(COUNT(표장르정리[[#This Row],[Board]]),1,0)),1,0)</f>
        <v>0</v>
      </c>
      <c r="N118" s="3">
        <f>IF(AND(IF('차트 정리 표'!$M$2 = 표메인[[#This Row],[연령대]], 1, 0),IF(COUNT(표장르정리[[#This Row],[Arcade]]),1,0)),1,0)</f>
        <v>0</v>
      </c>
      <c r="O118" s="3">
        <f>IF(AND(IF('차트 정리 표'!$M$2 = 표메인[[#This Row],[연령대]], 1, 0),IF(COUNT(표장르정리[[#This Row],[Simulation]]),1,0)),1,0)</f>
        <v>0</v>
      </c>
      <c r="P118" s="34">
        <f>IF(AND(IF('차트 정리 표'!$M$19 = 표메인[[#This Row],[연령대]], 1, 0),IF('차트 정리 표'!$J$20=표메인[[#This Row],[타격감
시각적 효과]],1,0)),1,0)</f>
        <v>0</v>
      </c>
      <c r="Q118" s="34">
        <f>IF(AND(IF('차트 정리 표'!$M$19 = 표메인[[#This Row],[연령대]], 1, 0),IF('차트 정리 표'!$J$21=표메인[[#This Row],[타격감
시각적 효과]],1,0)),1,0)</f>
        <v>0</v>
      </c>
      <c r="R118" s="34">
        <f>IF(AND(IF('차트 정리 표'!$M$19 = 표메인[[#This Row],[연령대]], 1, 0),IF('차트 정리 표'!$J$22=표메인[[#This Row],[타격감
시각적 효과]],1,0)),1,0)</f>
        <v>0</v>
      </c>
      <c r="S118" s="34">
        <f>IF(AND(IF('차트 정리 표'!$M$19 = 표메인[[#This Row],[연령대]], 1, 0),IF('차트 정리 표'!$J$23=표메인[[#This Row],[타격감
시각적 효과]],1,0)),1,0)</f>
        <v>0</v>
      </c>
      <c r="T118" s="34">
        <f>IF(AND(IF('차트 정리 표'!$M$25 = 표메인[[#This Row],[연령대]], 1, 0),IF('차트 정리 표'!$J$26=표메인[게임몰입도
청각적 효과],1,0)),1,0)</f>
        <v>0</v>
      </c>
      <c r="U118" s="34">
        <f>IF(AND(IF('차트 정리 표'!$M$25 = 표메인[[#This Row],[연령대]], 1, 0),IF('차트 정리 표'!$J$27=표메인[게임몰입도
청각적 효과],1,0)),1,0)</f>
        <v>0</v>
      </c>
      <c r="V118" s="34">
        <f>IF(AND(IF('차트 정리 표'!$M$25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표'!$M$2 = 표메인[[#This Row],[연령대]], 1, 0),IF(COUNT(표장르정리[[#This Row],[RPG]]),1,0)), 1, 0)</f>
        <v>0</v>
      </c>
      <c r="B119" s="3">
        <f>IF(AND(IF('차트 정리 표'!$M$2 = 표메인[[#This Row],[연령대]], 1, 0),IF(COUNT(표장르정리[[#This Row],[AOS]]),1,0)),1,0)</f>
        <v>0</v>
      </c>
      <c r="C119" s="3">
        <f>IF(AND(IF('차트 정리 표'!$M$2 = 표메인[[#This Row],[연령대]], 1, 0),IF(COUNT(표장르정리[[#This Row],[FPS]]),1,0)),1,0)</f>
        <v>0</v>
      </c>
      <c r="D119" s="3">
        <f>IF(AND(IF('차트 정리 표'!$M$2 = 표메인[[#This Row],[연령대]], 1, 0),IF(COUNT(표장르정리[[#This Row],[CCG]]),1,0)),1,0)</f>
        <v>0</v>
      </c>
      <c r="E119" s="3">
        <f>IF(AND(IF('차트 정리 표'!$M$2 = 표메인[[#This Row],[연령대]], 1, 0),IF(COUNT(표장르정리[[#This Row],[Roguelike]]),1,0)),1,0)</f>
        <v>0</v>
      </c>
      <c r="F119" s="3">
        <f>IF(AND(IF('차트 정리 표'!$M$2 = 표메인[[#This Row],[연령대]], 1, 0),IF(COUNT(표장르정리[[#This Row],[Soulslike]]),1,0)),1,0)</f>
        <v>0</v>
      </c>
      <c r="G119" s="3">
        <f>IF(AND(IF('차트 정리 표'!$M$2 = 표메인[[#This Row],[연령대]], 1, 0),IF(COUNT(표장르정리[[#This Row],[Rhythm]]),1,0)),1,0)</f>
        <v>0</v>
      </c>
      <c r="H119" s="3">
        <f>IF(AND(IF('차트 정리 표'!$M$2 = 표메인[[#This Row],[연령대]], 1, 0),IF(COUNT(표장르정리[[#This Row],[Racing]]),1,0)),1,0)</f>
        <v>0</v>
      </c>
      <c r="I119" s="3">
        <f>IF(AND(IF('차트 정리 표'!$M$2 = 표메인[[#This Row],[연령대]], 1, 0),IF(COUNT(표장르정리[[#This Row],[Sport]]),1,0)),1,0)</f>
        <v>0</v>
      </c>
      <c r="J119" s="3">
        <f>IF(AND(IF('차트 정리 표'!$M$2 = 표메인[[#This Row],[연령대]], 1, 0),IF(COUNT(표장르정리[[#This Row],[Stealth]]),1,0)),1,0)</f>
        <v>0</v>
      </c>
      <c r="K119" s="3">
        <f>IF(AND(IF('차트 정리 표'!$M$2 = 표메인[[#This Row],[연령대]], 1, 0),IF(COUNT(표장르정리[[#This Row],[Strategy]]),1,0)),1,0)</f>
        <v>0</v>
      </c>
      <c r="L119" s="3">
        <f>IF(AND(IF('차트 정리 표'!$M$2 = 표메인[[#This Row],[연령대]], 1, 0),IF(COUNT(표장르정리[[#This Row],[Puzzle]]),1,0)),1,0)</f>
        <v>0</v>
      </c>
      <c r="M119" s="3">
        <f>IF(AND(IF('차트 정리 표'!$M$2 = 표메인[[#This Row],[연령대]], 1, 0),IF(COUNT(표장르정리[[#This Row],[Board]]),1,0)),1,0)</f>
        <v>0</v>
      </c>
      <c r="N119" s="3">
        <f>IF(AND(IF('차트 정리 표'!$M$2 = 표메인[[#This Row],[연령대]], 1, 0),IF(COUNT(표장르정리[[#This Row],[Arcade]]),1,0)),1,0)</f>
        <v>0</v>
      </c>
      <c r="O119" s="3">
        <f>IF(AND(IF('차트 정리 표'!$M$2 = 표메인[[#This Row],[연령대]], 1, 0),IF(COUNT(표장르정리[[#This Row],[Simulation]]),1,0)),1,0)</f>
        <v>0</v>
      </c>
      <c r="P119" s="34">
        <f>IF(AND(IF('차트 정리 표'!$M$19 = 표메인[[#This Row],[연령대]], 1, 0),IF('차트 정리 표'!$J$20=표메인[[#This Row],[타격감
시각적 효과]],1,0)),1,0)</f>
        <v>0</v>
      </c>
      <c r="Q119" s="34">
        <f>IF(AND(IF('차트 정리 표'!$M$19 = 표메인[[#This Row],[연령대]], 1, 0),IF('차트 정리 표'!$J$21=표메인[[#This Row],[타격감
시각적 효과]],1,0)),1,0)</f>
        <v>0</v>
      </c>
      <c r="R119" s="34">
        <f>IF(AND(IF('차트 정리 표'!$M$19 = 표메인[[#This Row],[연령대]], 1, 0),IF('차트 정리 표'!$J$22=표메인[[#This Row],[타격감
시각적 효과]],1,0)),1,0)</f>
        <v>0</v>
      </c>
      <c r="S119" s="34">
        <f>IF(AND(IF('차트 정리 표'!$M$19 = 표메인[[#This Row],[연령대]], 1, 0),IF('차트 정리 표'!$J$23=표메인[[#This Row],[타격감
시각적 효과]],1,0)),1,0)</f>
        <v>0</v>
      </c>
      <c r="T119" s="34">
        <f>IF(AND(IF('차트 정리 표'!$M$25 = 표메인[[#This Row],[연령대]], 1, 0),IF('차트 정리 표'!$J$26=표메인[게임몰입도
청각적 효과],1,0)),1,0)</f>
        <v>0</v>
      </c>
      <c r="U119" s="34">
        <f>IF(AND(IF('차트 정리 표'!$M$25 = 표메인[[#This Row],[연령대]], 1, 0),IF('차트 정리 표'!$J$27=표메인[게임몰입도
청각적 효과],1,0)),1,0)</f>
        <v>0</v>
      </c>
      <c r="V119" s="34">
        <f>IF(AND(IF('차트 정리 표'!$M$25 = 표메인[[#This Row],[연령대]], 1, 0),IF('차트 정리 표'!$J$28=표메인[게임몰입도
청각적 효과],1,0)),1,0)</f>
        <v>0</v>
      </c>
    </row>
    <row r="120" spans="1:22" x14ac:dyDescent="0.3">
      <c r="A120" s="3">
        <f>IF(AND(IF('차트 정리 표'!$M$2 = 표메인[[#This Row],[연령대]], 1, 0),IF(COUNT(표장르정리[[#This Row],[RPG]]),1,0)), 1, 0)</f>
        <v>0</v>
      </c>
      <c r="B120" s="3">
        <f>IF(AND(IF('차트 정리 표'!$M$2 = 표메인[[#This Row],[연령대]], 1, 0),IF(COUNT(표장르정리[[#This Row],[AOS]]),1,0)),1,0)</f>
        <v>0</v>
      </c>
      <c r="C120" s="3">
        <f>IF(AND(IF('차트 정리 표'!$M$2 = 표메인[[#This Row],[연령대]], 1, 0),IF(COUNT(표장르정리[[#This Row],[FPS]]),1,0)),1,0)</f>
        <v>0</v>
      </c>
      <c r="D120" s="3">
        <f>IF(AND(IF('차트 정리 표'!$M$2 = 표메인[[#This Row],[연령대]], 1, 0),IF(COUNT(표장르정리[[#This Row],[CCG]]),1,0)),1,0)</f>
        <v>0</v>
      </c>
      <c r="E120" s="3">
        <f>IF(AND(IF('차트 정리 표'!$M$2 = 표메인[[#This Row],[연령대]], 1, 0),IF(COUNT(표장르정리[[#This Row],[Roguelike]]),1,0)),1,0)</f>
        <v>0</v>
      </c>
      <c r="F120" s="3">
        <f>IF(AND(IF('차트 정리 표'!$M$2 = 표메인[[#This Row],[연령대]], 1, 0),IF(COUNT(표장르정리[[#This Row],[Soulslike]]),1,0)),1,0)</f>
        <v>0</v>
      </c>
      <c r="G120" s="3">
        <f>IF(AND(IF('차트 정리 표'!$M$2 = 표메인[[#This Row],[연령대]], 1, 0),IF(COUNT(표장르정리[[#This Row],[Rhythm]]),1,0)),1,0)</f>
        <v>0</v>
      </c>
      <c r="H120" s="3">
        <f>IF(AND(IF('차트 정리 표'!$M$2 = 표메인[[#This Row],[연령대]], 1, 0),IF(COUNT(표장르정리[[#This Row],[Racing]]),1,0)),1,0)</f>
        <v>0</v>
      </c>
      <c r="I120" s="3">
        <f>IF(AND(IF('차트 정리 표'!$M$2 = 표메인[[#This Row],[연령대]], 1, 0),IF(COUNT(표장르정리[[#This Row],[Sport]]),1,0)),1,0)</f>
        <v>0</v>
      </c>
      <c r="J120" s="3">
        <f>IF(AND(IF('차트 정리 표'!$M$2 = 표메인[[#This Row],[연령대]], 1, 0),IF(COUNT(표장르정리[[#This Row],[Stealth]]),1,0)),1,0)</f>
        <v>0</v>
      </c>
      <c r="K120" s="3">
        <f>IF(AND(IF('차트 정리 표'!$M$2 = 표메인[[#This Row],[연령대]], 1, 0),IF(COUNT(표장르정리[[#This Row],[Strategy]]),1,0)),1,0)</f>
        <v>0</v>
      </c>
      <c r="L120" s="3">
        <f>IF(AND(IF('차트 정리 표'!$M$2 = 표메인[[#This Row],[연령대]], 1, 0),IF(COUNT(표장르정리[[#This Row],[Puzzle]]),1,0)),1,0)</f>
        <v>0</v>
      </c>
      <c r="M120" s="3">
        <f>IF(AND(IF('차트 정리 표'!$M$2 = 표메인[[#This Row],[연령대]], 1, 0),IF(COUNT(표장르정리[[#This Row],[Board]]),1,0)),1,0)</f>
        <v>0</v>
      </c>
      <c r="N120" s="3">
        <f>IF(AND(IF('차트 정리 표'!$M$2 = 표메인[[#This Row],[연령대]], 1, 0),IF(COUNT(표장르정리[[#This Row],[Arcade]]),1,0)),1,0)</f>
        <v>0</v>
      </c>
      <c r="O120" s="3">
        <f>IF(AND(IF('차트 정리 표'!$M$2 = 표메인[[#This Row],[연령대]], 1, 0),IF(COUNT(표장르정리[[#This Row],[Simulation]]),1,0)),1,0)</f>
        <v>0</v>
      </c>
      <c r="P120" s="34">
        <f>IF(AND(IF('차트 정리 표'!$M$19 = 표메인[[#This Row],[연령대]], 1, 0),IF('차트 정리 표'!$J$20=표메인[[#This Row],[타격감
시각적 효과]],1,0)),1,0)</f>
        <v>0</v>
      </c>
      <c r="Q120" s="34">
        <f>IF(AND(IF('차트 정리 표'!$M$19 = 표메인[[#This Row],[연령대]], 1, 0),IF('차트 정리 표'!$J$21=표메인[[#This Row],[타격감
시각적 효과]],1,0)),1,0)</f>
        <v>0</v>
      </c>
      <c r="R120" s="34">
        <f>IF(AND(IF('차트 정리 표'!$M$19 = 표메인[[#This Row],[연령대]], 1, 0),IF('차트 정리 표'!$J$22=표메인[[#This Row],[타격감
시각적 효과]],1,0)),1,0)</f>
        <v>0</v>
      </c>
      <c r="S120" s="34">
        <f>IF(AND(IF('차트 정리 표'!$M$19 = 표메인[[#This Row],[연령대]], 1, 0),IF('차트 정리 표'!$J$23=표메인[[#This Row],[타격감
시각적 효과]],1,0)),1,0)</f>
        <v>0</v>
      </c>
      <c r="T120" s="34">
        <f>IF(AND(IF('차트 정리 표'!$M$25 = 표메인[[#This Row],[연령대]], 1, 0),IF('차트 정리 표'!$J$26=표메인[게임몰입도
청각적 효과],1,0)),1,0)</f>
        <v>0</v>
      </c>
      <c r="U120" s="34">
        <f>IF(AND(IF('차트 정리 표'!$M$25 = 표메인[[#This Row],[연령대]], 1, 0),IF('차트 정리 표'!$J$27=표메인[게임몰입도
청각적 효과],1,0)),1,0)</f>
        <v>0</v>
      </c>
      <c r="V120" s="34">
        <f>IF(AND(IF('차트 정리 표'!$M$25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표'!$M$2 = 표메인[[#This Row],[연령대]], 1, 0),IF(COUNT(표장르정리[[#This Row],[RPG]]),1,0)), 1, 0)</f>
        <v>0</v>
      </c>
      <c r="B121" s="3">
        <f>IF(AND(IF('차트 정리 표'!$M$2 = 표메인[[#This Row],[연령대]], 1, 0),IF(COUNT(표장르정리[[#This Row],[AOS]]),1,0)),1,0)</f>
        <v>0</v>
      </c>
      <c r="C121" s="3">
        <f>IF(AND(IF('차트 정리 표'!$M$2 = 표메인[[#This Row],[연령대]], 1, 0),IF(COUNT(표장르정리[[#This Row],[FPS]]),1,0)),1,0)</f>
        <v>0</v>
      </c>
      <c r="D121" s="3">
        <f>IF(AND(IF('차트 정리 표'!$M$2 = 표메인[[#This Row],[연령대]], 1, 0),IF(COUNT(표장르정리[[#This Row],[CCG]]),1,0)),1,0)</f>
        <v>0</v>
      </c>
      <c r="E121" s="3">
        <f>IF(AND(IF('차트 정리 표'!$M$2 = 표메인[[#This Row],[연령대]], 1, 0),IF(COUNT(표장르정리[[#This Row],[Roguelike]]),1,0)),1,0)</f>
        <v>0</v>
      </c>
      <c r="F121" s="3">
        <f>IF(AND(IF('차트 정리 표'!$M$2 = 표메인[[#This Row],[연령대]], 1, 0),IF(COUNT(표장르정리[[#This Row],[Soulslike]]),1,0)),1,0)</f>
        <v>0</v>
      </c>
      <c r="G121" s="3">
        <f>IF(AND(IF('차트 정리 표'!$M$2 = 표메인[[#This Row],[연령대]], 1, 0),IF(COUNT(표장르정리[[#This Row],[Rhythm]]),1,0)),1,0)</f>
        <v>0</v>
      </c>
      <c r="H121" s="3">
        <f>IF(AND(IF('차트 정리 표'!$M$2 = 표메인[[#This Row],[연령대]], 1, 0),IF(COUNT(표장르정리[[#This Row],[Racing]]),1,0)),1,0)</f>
        <v>0</v>
      </c>
      <c r="I121" s="3">
        <f>IF(AND(IF('차트 정리 표'!$M$2 = 표메인[[#This Row],[연령대]], 1, 0),IF(COUNT(표장르정리[[#This Row],[Sport]]),1,0)),1,0)</f>
        <v>0</v>
      </c>
      <c r="J121" s="3">
        <f>IF(AND(IF('차트 정리 표'!$M$2 = 표메인[[#This Row],[연령대]], 1, 0),IF(COUNT(표장르정리[[#This Row],[Stealth]]),1,0)),1,0)</f>
        <v>0</v>
      </c>
      <c r="K121" s="3">
        <f>IF(AND(IF('차트 정리 표'!$M$2 = 표메인[[#This Row],[연령대]], 1, 0),IF(COUNT(표장르정리[[#This Row],[Strategy]]),1,0)),1,0)</f>
        <v>0</v>
      </c>
      <c r="L121" s="3">
        <f>IF(AND(IF('차트 정리 표'!$M$2 = 표메인[[#This Row],[연령대]], 1, 0),IF(COUNT(표장르정리[[#This Row],[Puzzle]]),1,0)),1,0)</f>
        <v>0</v>
      </c>
      <c r="M121" s="3">
        <f>IF(AND(IF('차트 정리 표'!$M$2 = 표메인[[#This Row],[연령대]], 1, 0),IF(COUNT(표장르정리[[#This Row],[Board]]),1,0)),1,0)</f>
        <v>0</v>
      </c>
      <c r="N121" s="3">
        <f>IF(AND(IF('차트 정리 표'!$M$2 = 표메인[[#This Row],[연령대]], 1, 0),IF(COUNT(표장르정리[[#This Row],[Arcade]]),1,0)),1,0)</f>
        <v>0</v>
      </c>
      <c r="O121" s="3">
        <f>IF(AND(IF('차트 정리 표'!$M$2 = 표메인[[#This Row],[연령대]], 1, 0),IF(COUNT(표장르정리[[#This Row],[Simulation]]),1,0)),1,0)</f>
        <v>0</v>
      </c>
      <c r="P121" s="34">
        <f>IF(AND(IF('차트 정리 표'!$M$19 = 표메인[[#This Row],[연령대]], 1, 0),IF('차트 정리 표'!$J$20=표메인[[#This Row],[타격감
시각적 효과]],1,0)),1,0)</f>
        <v>0</v>
      </c>
      <c r="Q121" s="34">
        <f>IF(AND(IF('차트 정리 표'!$M$19 = 표메인[[#This Row],[연령대]], 1, 0),IF('차트 정리 표'!$J$21=표메인[[#This Row],[타격감
시각적 효과]],1,0)),1,0)</f>
        <v>0</v>
      </c>
      <c r="R121" s="34">
        <f>IF(AND(IF('차트 정리 표'!$M$19 = 표메인[[#This Row],[연령대]], 1, 0),IF('차트 정리 표'!$J$22=표메인[[#This Row],[타격감
시각적 효과]],1,0)),1,0)</f>
        <v>0</v>
      </c>
      <c r="S121" s="34">
        <f>IF(AND(IF('차트 정리 표'!$M$19 = 표메인[[#This Row],[연령대]], 1, 0),IF('차트 정리 표'!$J$23=표메인[[#This Row],[타격감
시각적 효과]],1,0)),1,0)</f>
        <v>0</v>
      </c>
      <c r="T121" s="34">
        <f>IF(AND(IF('차트 정리 표'!$M$25 = 표메인[[#This Row],[연령대]], 1, 0),IF('차트 정리 표'!$J$26=표메인[게임몰입도
청각적 효과],1,0)),1,0)</f>
        <v>0</v>
      </c>
      <c r="U121" s="34">
        <f>IF(AND(IF('차트 정리 표'!$M$25 = 표메인[[#This Row],[연령대]], 1, 0),IF('차트 정리 표'!$J$27=표메인[게임몰입도
청각적 효과],1,0)),1,0)</f>
        <v>0</v>
      </c>
      <c r="V121" s="34">
        <f>IF(AND(IF('차트 정리 표'!$M$25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표'!$M$2 = 표메인[[#This Row],[연령대]], 1, 0),IF(COUNT(표장르정리[[#This Row],[RPG]]),1,0)), 1, 0)</f>
        <v>0</v>
      </c>
      <c r="B122" s="3">
        <f>IF(AND(IF('차트 정리 표'!$M$2 = 표메인[[#This Row],[연령대]], 1, 0),IF(COUNT(표장르정리[[#This Row],[AOS]]),1,0)),1,0)</f>
        <v>0</v>
      </c>
      <c r="C122" s="3">
        <f>IF(AND(IF('차트 정리 표'!$M$2 = 표메인[[#This Row],[연령대]], 1, 0),IF(COUNT(표장르정리[[#This Row],[FPS]]),1,0)),1,0)</f>
        <v>0</v>
      </c>
      <c r="D122" s="3">
        <f>IF(AND(IF('차트 정리 표'!$M$2 = 표메인[[#This Row],[연령대]], 1, 0),IF(COUNT(표장르정리[[#This Row],[CCG]]),1,0)),1,0)</f>
        <v>0</v>
      </c>
      <c r="E122" s="3">
        <f>IF(AND(IF('차트 정리 표'!$M$2 = 표메인[[#This Row],[연령대]], 1, 0),IF(COUNT(표장르정리[[#This Row],[Roguelike]]),1,0)),1,0)</f>
        <v>0</v>
      </c>
      <c r="F122" s="3">
        <f>IF(AND(IF('차트 정리 표'!$M$2 = 표메인[[#This Row],[연령대]], 1, 0),IF(COUNT(표장르정리[[#This Row],[Soulslike]]),1,0)),1,0)</f>
        <v>0</v>
      </c>
      <c r="G122" s="3">
        <f>IF(AND(IF('차트 정리 표'!$M$2 = 표메인[[#This Row],[연령대]], 1, 0),IF(COUNT(표장르정리[[#This Row],[Rhythm]]),1,0)),1,0)</f>
        <v>0</v>
      </c>
      <c r="H122" s="3">
        <f>IF(AND(IF('차트 정리 표'!$M$2 = 표메인[[#This Row],[연령대]], 1, 0),IF(COUNT(표장르정리[[#This Row],[Racing]]),1,0)),1,0)</f>
        <v>0</v>
      </c>
      <c r="I122" s="3">
        <f>IF(AND(IF('차트 정리 표'!$M$2 = 표메인[[#This Row],[연령대]], 1, 0),IF(COUNT(표장르정리[[#This Row],[Sport]]),1,0)),1,0)</f>
        <v>0</v>
      </c>
      <c r="J122" s="3">
        <f>IF(AND(IF('차트 정리 표'!$M$2 = 표메인[[#This Row],[연령대]], 1, 0),IF(COUNT(표장르정리[[#This Row],[Stealth]]),1,0)),1,0)</f>
        <v>0</v>
      </c>
      <c r="K122" s="3">
        <f>IF(AND(IF('차트 정리 표'!$M$2 = 표메인[[#This Row],[연령대]], 1, 0),IF(COUNT(표장르정리[[#This Row],[Strategy]]),1,0)),1,0)</f>
        <v>0</v>
      </c>
      <c r="L122" s="3">
        <f>IF(AND(IF('차트 정리 표'!$M$2 = 표메인[[#This Row],[연령대]], 1, 0),IF(COUNT(표장르정리[[#This Row],[Puzzle]]),1,0)),1,0)</f>
        <v>0</v>
      </c>
      <c r="M122" s="3">
        <f>IF(AND(IF('차트 정리 표'!$M$2 = 표메인[[#This Row],[연령대]], 1, 0),IF(COUNT(표장르정리[[#This Row],[Board]]),1,0)),1,0)</f>
        <v>0</v>
      </c>
      <c r="N122" s="3">
        <f>IF(AND(IF('차트 정리 표'!$M$2 = 표메인[[#This Row],[연령대]], 1, 0),IF(COUNT(표장르정리[[#This Row],[Arcade]]),1,0)),1,0)</f>
        <v>0</v>
      </c>
      <c r="O122" s="3">
        <f>IF(AND(IF('차트 정리 표'!$M$2 = 표메인[[#This Row],[연령대]], 1, 0),IF(COUNT(표장르정리[[#This Row],[Simulation]]),1,0)),1,0)</f>
        <v>0</v>
      </c>
      <c r="P122" s="34">
        <f>IF(AND(IF('차트 정리 표'!$M$19 = 표메인[[#This Row],[연령대]], 1, 0),IF('차트 정리 표'!$J$20=표메인[[#This Row],[타격감
시각적 효과]],1,0)),1,0)</f>
        <v>0</v>
      </c>
      <c r="Q122" s="34">
        <f>IF(AND(IF('차트 정리 표'!$M$19 = 표메인[[#This Row],[연령대]], 1, 0),IF('차트 정리 표'!$J$21=표메인[[#This Row],[타격감
시각적 효과]],1,0)),1,0)</f>
        <v>0</v>
      </c>
      <c r="R122" s="34">
        <f>IF(AND(IF('차트 정리 표'!$M$19 = 표메인[[#This Row],[연령대]], 1, 0),IF('차트 정리 표'!$J$22=표메인[[#This Row],[타격감
시각적 효과]],1,0)),1,0)</f>
        <v>0</v>
      </c>
      <c r="S122" s="34">
        <f>IF(AND(IF('차트 정리 표'!$M$19 = 표메인[[#This Row],[연령대]], 1, 0),IF('차트 정리 표'!$J$23=표메인[[#This Row],[타격감
시각적 효과]],1,0)),1,0)</f>
        <v>0</v>
      </c>
      <c r="T122" s="34">
        <f>IF(AND(IF('차트 정리 표'!$M$25 = 표메인[[#This Row],[연령대]], 1, 0),IF('차트 정리 표'!$J$26=표메인[게임몰입도
청각적 효과],1,0)),1,0)</f>
        <v>0</v>
      </c>
      <c r="U122" s="34">
        <f>IF(AND(IF('차트 정리 표'!$M$25 = 표메인[[#This Row],[연령대]], 1, 0),IF('차트 정리 표'!$J$27=표메인[게임몰입도
청각적 효과],1,0)),1,0)</f>
        <v>0</v>
      </c>
      <c r="V122" s="34">
        <f>IF(AND(IF('차트 정리 표'!$M$25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표'!$M$2 = 표메인[[#This Row],[연령대]], 1, 0),IF(COUNT(표장르정리[[#This Row],[RPG]]),1,0)), 1, 0)</f>
        <v>0</v>
      </c>
      <c r="B123" s="3">
        <f>IF(AND(IF('차트 정리 표'!$M$2 = 표메인[[#This Row],[연령대]], 1, 0),IF(COUNT(표장르정리[[#This Row],[AOS]]),1,0)),1,0)</f>
        <v>0</v>
      </c>
      <c r="C123" s="3">
        <f>IF(AND(IF('차트 정리 표'!$M$2 = 표메인[[#This Row],[연령대]], 1, 0),IF(COUNT(표장르정리[[#This Row],[FPS]]),1,0)),1,0)</f>
        <v>0</v>
      </c>
      <c r="D123" s="3">
        <f>IF(AND(IF('차트 정리 표'!$M$2 = 표메인[[#This Row],[연령대]], 1, 0),IF(COUNT(표장르정리[[#This Row],[CCG]]),1,0)),1,0)</f>
        <v>0</v>
      </c>
      <c r="E123" s="3">
        <f>IF(AND(IF('차트 정리 표'!$M$2 = 표메인[[#This Row],[연령대]], 1, 0),IF(COUNT(표장르정리[[#This Row],[Roguelike]]),1,0)),1,0)</f>
        <v>0</v>
      </c>
      <c r="F123" s="3">
        <f>IF(AND(IF('차트 정리 표'!$M$2 = 표메인[[#This Row],[연령대]], 1, 0),IF(COUNT(표장르정리[[#This Row],[Soulslike]]),1,0)),1,0)</f>
        <v>0</v>
      </c>
      <c r="G123" s="3">
        <f>IF(AND(IF('차트 정리 표'!$M$2 = 표메인[[#This Row],[연령대]], 1, 0),IF(COUNT(표장르정리[[#This Row],[Rhythm]]),1,0)),1,0)</f>
        <v>0</v>
      </c>
      <c r="H123" s="3">
        <f>IF(AND(IF('차트 정리 표'!$M$2 = 표메인[[#This Row],[연령대]], 1, 0),IF(COUNT(표장르정리[[#This Row],[Racing]]),1,0)),1,0)</f>
        <v>0</v>
      </c>
      <c r="I123" s="3">
        <f>IF(AND(IF('차트 정리 표'!$M$2 = 표메인[[#This Row],[연령대]], 1, 0),IF(COUNT(표장르정리[[#This Row],[Sport]]),1,0)),1,0)</f>
        <v>0</v>
      </c>
      <c r="J123" s="3">
        <f>IF(AND(IF('차트 정리 표'!$M$2 = 표메인[[#This Row],[연령대]], 1, 0),IF(COUNT(표장르정리[[#This Row],[Stealth]]),1,0)),1,0)</f>
        <v>0</v>
      </c>
      <c r="K123" s="3">
        <f>IF(AND(IF('차트 정리 표'!$M$2 = 표메인[[#This Row],[연령대]], 1, 0),IF(COUNT(표장르정리[[#This Row],[Strategy]]),1,0)),1,0)</f>
        <v>0</v>
      </c>
      <c r="L123" s="3">
        <f>IF(AND(IF('차트 정리 표'!$M$2 = 표메인[[#This Row],[연령대]], 1, 0),IF(COUNT(표장르정리[[#This Row],[Puzzle]]),1,0)),1,0)</f>
        <v>0</v>
      </c>
      <c r="M123" s="3">
        <f>IF(AND(IF('차트 정리 표'!$M$2 = 표메인[[#This Row],[연령대]], 1, 0),IF(COUNT(표장르정리[[#This Row],[Board]]),1,0)),1,0)</f>
        <v>0</v>
      </c>
      <c r="N123" s="3">
        <f>IF(AND(IF('차트 정리 표'!$M$2 = 표메인[[#This Row],[연령대]], 1, 0),IF(COUNT(표장르정리[[#This Row],[Arcade]]),1,0)),1,0)</f>
        <v>0</v>
      </c>
      <c r="O123" s="3">
        <f>IF(AND(IF('차트 정리 표'!$M$2 = 표메인[[#This Row],[연령대]], 1, 0),IF(COUNT(표장르정리[[#This Row],[Simulation]]),1,0)),1,0)</f>
        <v>0</v>
      </c>
      <c r="P123" s="34">
        <f>IF(AND(IF('차트 정리 표'!$M$19 = 표메인[[#This Row],[연령대]], 1, 0),IF('차트 정리 표'!$J$20=표메인[[#This Row],[타격감
시각적 효과]],1,0)),1,0)</f>
        <v>0</v>
      </c>
      <c r="Q123" s="34">
        <f>IF(AND(IF('차트 정리 표'!$M$19 = 표메인[[#This Row],[연령대]], 1, 0),IF('차트 정리 표'!$J$21=표메인[[#This Row],[타격감
시각적 효과]],1,0)),1,0)</f>
        <v>0</v>
      </c>
      <c r="R123" s="34">
        <f>IF(AND(IF('차트 정리 표'!$M$19 = 표메인[[#This Row],[연령대]], 1, 0),IF('차트 정리 표'!$J$22=표메인[[#This Row],[타격감
시각적 효과]],1,0)),1,0)</f>
        <v>0</v>
      </c>
      <c r="S123" s="34">
        <f>IF(AND(IF('차트 정리 표'!$M$19 = 표메인[[#This Row],[연령대]], 1, 0),IF('차트 정리 표'!$J$23=표메인[[#This Row],[타격감
시각적 효과]],1,0)),1,0)</f>
        <v>0</v>
      </c>
      <c r="T123" s="34">
        <f>IF(AND(IF('차트 정리 표'!$M$25 = 표메인[[#This Row],[연령대]], 1, 0),IF('차트 정리 표'!$J$26=표메인[게임몰입도
청각적 효과],1,0)),1,0)</f>
        <v>0</v>
      </c>
      <c r="U123" s="34">
        <f>IF(AND(IF('차트 정리 표'!$M$25 = 표메인[[#This Row],[연령대]], 1, 0),IF('차트 정리 표'!$J$27=표메인[게임몰입도
청각적 효과],1,0)),1,0)</f>
        <v>0</v>
      </c>
      <c r="V123" s="34">
        <f>IF(AND(IF('차트 정리 표'!$M$25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표'!$M$2 = 표메인[[#This Row],[연령대]], 1, 0),IF(COUNT(표장르정리[[#This Row],[RPG]]),1,0)), 1, 0)</f>
        <v>0</v>
      </c>
      <c r="B124" s="3">
        <f>IF(AND(IF('차트 정리 표'!$M$2 = 표메인[[#This Row],[연령대]], 1, 0),IF(COUNT(표장르정리[[#This Row],[AOS]]),1,0)),1,0)</f>
        <v>0</v>
      </c>
      <c r="C124" s="3">
        <f>IF(AND(IF('차트 정리 표'!$M$2 = 표메인[[#This Row],[연령대]], 1, 0),IF(COUNT(표장르정리[[#This Row],[FPS]]),1,0)),1,0)</f>
        <v>0</v>
      </c>
      <c r="D124" s="3">
        <f>IF(AND(IF('차트 정리 표'!$M$2 = 표메인[[#This Row],[연령대]], 1, 0),IF(COUNT(표장르정리[[#This Row],[CCG]]),1,0)),1,0)</f>
        <v>0</v>
      </c>
      <c r="E124" s="3">
        <f>IF(AND(IF('차트 정리 표'!$M$2 = 표메인[[#This Row],[연령대]], 1, 0),IF(COUNT(표장르정리[[#This Row],[Roguelike]]),1,0)),1,0)</f>
        <v>0</v>
      </c>
      <c r="F124" s="3">
        <f>IF(AND(IF('차트 정리 표'!$M$2 = 표메인[[#This Row],[연령대]], 1, 0),IF(COUNT(표장르정리[[#This Row],[Soulslike]]),1,0)),1,0)</f>
        <v>0</v>
      </c>
      <c r="G124" s="3">
        <f>IF(AND(IF('차트 정리 표'!$M$2 = 표메인[[#This Row],[연령대]], 1, 0),IF(COUNT(표장르정리[[#This Row],[Rhythm]]),1,0)),1,0)</f>
        <v>0</v>
      </c>
      <c r="H124" s="3">
        <f>IF(AND(IF('차트 정리 표'!$M$2 = 표메인[[#This Row],[연령대]], 1, 0),IF(COUNT(표장르정리[[#This Row],[Racing]]),1,0)),1,0)</f>
        <v>0</v>
      </c>
      <c r="I124" s="3">
        <f>IF(AND(IF('차트 정리 표'!$M$2 = 표메인[[#This Row],[연령대]], 1, 0),IF(COUNT(표장르정리[[#This Row],[Sport]]),1,0)),1,0)</f>
        <v>0</v>
      </c>
      <c r="J124" s="3">
        <f>IF(AND(IF('차트 정리 표'!$M$2 = 표메인[[#This Row],[연령대]], 1, 0),IF(COUNT(표장르정리[[#This Row],[Stealth]]),1,0)),1,0)</f>
        <v>0</v>
      </c>
      <c r="K124" s="3">
        <f>IF(AND(IF('차트 정리 표'!$M$2 = 표메인[[#This Row],[연령대]], 1, 0),IF(COUNT(표장르정리[[#This Row],[Strategy]]),1,0)),1,0)</f>
        <v>0</v>
      </c>
      <c r="L124" s="3">
        <f>IF(AND(IF('차트 정리 표'!$M$2 = 표메인[[#This Row],[연령대]], 1, 0),IF(COUNT(표장르정리[[#This Row],[Puzzle]]),1,0)),1,0)</f>
        <v>0</v>
      </c>
      <c r="M124" s="3">
        <f>IF(AND(IF('차트 정리 표'!$M$2 = 표메인[[#This Row],[연령대]], 1, 0),IF(COUNT(표장르정리[[#This Row],[Board]]),1,0)),1,0)</f>
        <v>0</v>
      </c>
      <c r="N124" s="3">
        <f>IF(AND(IF('차트 정리 표'!$M$2 = 표메인[[#This Row],[연령대]], 1, 0),IF(COUNT(표장르정리[[#This Row],[Arcade]]),1,0)),1,0)</f>
        <v>0</v>
      </c>
      <c r="O124" s="3">
        <f>IF(AND(IF('차트 정리 표'!$M$2 = 표메인[[#This Row],[연령대]], 1, 0),IF(COUNT(표장르정리[[#This Row],[Simulation]]),1,0)),1,0)</f>
        <v>0</v>
      </c>
      <c r="P124" s="34">
        <f>IF(AND(IF('차트 정리 표'!$M$19 = 표메인[[#This Row],[연령대]], 1, 0),IF('차트 정리 표'!$J$20=표메인[[#This Row],[타격감
시각적 효과]],1,0)),1,0)</f>
        <v>0</v>
      </c>
      <c r="Q124" s="34">
        <f>IF(AND(IF('차트 정리 표'!$M$19 = 표메인[[#This Row],[연령대]], 1, 0),IF('차트 정리 표'!$J$21=표메인[[#This Row],[타격감
시각적 효과]],1,0)),1,0)</f>
        <v>0</v>
      </c>
      <c r="R124" s="34">
        <f>IF(AND(IF('차트 정리 표'!$M$19 = 표메인[[#This Row],[연령대]], 1, 0),IF('차트 정리 표'!$J$22=표메인[[#This Row],[타격감
시각적 효과]],1,0)),1,0)</f>
        <v>0</v>
      </c>
      <c r="S124" s="34">
        <f>IF(AND(IF('차트 정리 표'!$M$19 = 표메인[[#This Row],[연령대]], 1, 0),IF('차트 정리 표'!$J$23=표메인[[#This Row],[타격감
시각적 효과]],1,0)),1,0)</f>
        <v>0</v>
      </c>
      <c r="T124" s="34">
        <f>IF(AND(IF('차트 정리 표'!$M$25 = 표메인[[#This Row],[연령대]], 1, 0),IF('차트 정리 표'!$J$26=표메인[게임몰입도
청각적 효과],1,0)),1,0)</f>
        <v>0</v>
      </c>
      <c r="U124" s="34">
        <f>IF(AND(IF('차트 정리 표'!$M$25 = 표메인[[#This Row],[연령대]], 1, 0),IF('차트 정리 표'!$J$27=표메인[게임몰입도
청각적 효과],1,0)),1,0)</f>
        <v>0</v>
      </c>
      <c r="V124" s="34">
        <f>IF(AND(IF('차트 정리 표'!$M$25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표'!$M$2 = 표메인[[#This Row],[연령대]], 1, 0),IF(COUNT(표장르정리[[#This Row],[RPG]]),1,0)), 1, 0)</f>
        <v>0</v>
      </c>
      <c r="B125" s="3">
        <f>IF(AND(IF('차트 정리 표'!$M$2 = 표메인[[#This Row],[연령대]], 1, 0),IF(COUNT(표장르정리[[#This Row],[AOS]]),1,0)),1,0)</f>
        <v>0</v>
      </c>
      <c r="C125" s="3">
        <f>IF(AND(IF('차트 정리 표'!$M$2 = 표메인[[#This Row],[연령대]], 1, 0),IF(COUNT(표장르정리[[#This Row],[FPS]]),1,0)),1,0)</f>
        <v>0</v>
      </c>
      <c r="D125" s="3">
        <f>IF(AND(IF('차트 정리 표'!$M$2 = 표메인[[#This Row],[연령대]], 1, 0),IF(COUNT(표장르정리[[#This Row],[CCG]]),1,0)),1,0)</f>
        <v>0</v>
      </c>
      <c r="E125" s="3">
        <f>IF(AND(IF('차트 정리 표'!$M$2 = 표메인[[#This Row],[연령대]], 1, 0),IF(COUNT(표장르정리[[#This Row],[Roguelike]]),1,0)),1,0)</f>
        <v>0</v>
      </c>
      <c r="F125" s="3">
        <f>IF(AND(IF('차트 정리 표'!$M$2 = 표메인[[#This Row],[연령대]], 1, 0),IF(COUNT(표장르정리[[#This Row],[Soulslike]]),1,0)),1,0)</f>
        <v>0</v>
      </c>
      <c r="G125" s="3">
        <f>IF(AND(IF('차트 정리 표'!$M$2 = 표메인[[#This Row],[연령대]], 1, 0),IF(COUNT(표장르정리[[#This Row],[Rhythm]]),1,0)),1,0)</f>
        <v>0</v>
      </c>
      <c r="H125" s="3">
        <f>IF(AND(IF('차트 정리 표'!$M$2 = 표메인[[#This Row],[연령대]], 1, 0),IF(COUNT(표장르정리[[#This Row],[Racing]]),1,0)),1,0)</f>
        <v>0</v>
      </c>
      <c r="I125" s="3">
        <f>IF(AND(IF('차트 정리 표'!$M$2 = 표메인[[#This Row],[연령대]], 1, 0),IF(COUNT(표장르정리[[#This Row],[Sport]]),1,0)),1,0)</f>
        <v>0</v>
      </c>
      <c r="J125" s="3">
        <f>IF(AND(IF('차트 정리 표'!$M$2 = 표메인[[#This Row],[연령대]], 1, 0),IF(COUNT(표장르정리[[#This Row],[Stealth]]),1,0)),1,0)</f>
        <v>0</v>
      </c>
      <c r="K125" s="3">
        <f>IF(AND(IF('차트 정리 표'!$M$2 = 표메인[[#This Row],[연령대]], 1, 0),IF(COUNT(표장르정리[[#This Row],[Strategy]]),1,0)),1,0)</f>
        <v>0</v>
      </c>
      <c r="L125" s="3">
        <f>IF(AND(IF('차트 정리 표'!$M$2 = 표메인[[#This Row],[연령대]], 1, 0),IF(COUNT(표장르정리[[#This Row],[Puzzle]]),1,0)),1,0)</f>
        <v>0</v>
      </c>
      <c r="M125" s="3">
        <f>IF(AND(IF('차트 정리 표'!$M$2 = 표메인[[#This Row],[연령대]], 1, 0),IF(COUNT(표장르정리[[#This Row],[Board]]),1,0)),1,0)</f>
        <v>0</v>
      </c>
      <c r="N125" s="3">
        <f>IF(AND(IF('차트 정리 표'!$M$2 = 표메인[[#This Row],[연령대]], 1, 0),IF(COUNT(표장르정리[[#This Row],[Arcade]]),1,0)),1,0)</f>
        <v>0</v>
      </c>
      <c r="O125" s="3">
        <f>IF(AND(IF('차트 정리 표'!$M$2 = 표메인[[#This Row],[연령대]], 1, 0),IF(COUNT(표장르정리[[#This Row],[Simulation]]),1,0)),1,0)</f>
        <v>0</v>
      </c>
      <c r="P125" s="34">
        <f>IF(AND(IF('차트 정리 표'!$M$19 = 표메인[[#This Row],[연령대]], 1, 0),IF('차트 정리 표'!$J$20=표메인[[#This Row],[타격감
시각적 효과]],1,0)),1,0)</f>
        <v>0</v>
      </c>
      <c r="Q125" s="34">
        <f>IF(AND(IF('차트 정리 표'!$M$19 = 표메인[[#This Row],[연령대]], 1, 0),IF('차트 정리 표'!$J$21=표메인[[#This Row],[타격감
시각적 효과]],1,0)),1,0)</f>
        <v>0</v>
      </c>
      <c r="R125" s="34">
        <f>IF(AND(IF('차트 정리 표'!$M$19 = 표메인[[#This Row],[연령대]], 1, 0),IF('차트 정리 표'!$J$22=표메인[[#This Row],[타격감
시각적 효과]],1,0)),1,0)</f>
        <v>0</v>
      </c>
      <c r="S125" s="34">
        <f>IF(AND(IF('차트 정리 표'!$M$19 = 표메인[[#This Row],[연령대]], 1, 0),IF('차트 정리 표'!$J$23=표메인[[#This Row],[타격감
시각적 효과]],1,0)),1,0)</f>
        <v>0</v>
      </c>
      <c r="T125" s="34">
        <f>IF(AND(IF('차트 정리 표'!$M$25 = 표메인[[#This Row],[연령대]], 1, 0),IF('차트 정리 표'!$J$26=표메인[게임몰입도
청각적 효과],1,0)),1,0)</f>
        <v>0</v>
      </c>
      <c r="U125" s="34">
        <f>IF(AND(IF('차트 정리 표'!$M$25 = 표메인[[#This Row],[연령대]], 1, 0),IF('차트 정리 표'!$J$27=표메인[게임몰입도
청각적 효과],1,0)),1,0)</f>
        <v>0</v>
      </c>
      <c r="V125" s="34">
        <f>IF(AND(IF('차트 정리 표'!$M$25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표'!$M$2 = 표메인[[#This Row],[연령대]], 1, 0),IF(COUNT(표장르정리[[#This Row],[RPG]]),1,0)), 1, 0)</f>
        <v>0</v>
      </c>
      <c r="B126" s="3">
        <f>IF(AND(IF('차트 정리 표'!$M$2 = 표메인[[#This Row],[연령대]], 1, 0),IF(COUNT(표장르정리[[#This Row],[AOS]]),1,0)),1,0)</f>
        <v>0</v>
      </c>
      <c r="C126" s="3">
        <f>IF(AND(IF('차트 정리 표'!$M$2 = 표메인[[#This Row],[연령대]], 1, 0),IF(COUNT(표장르정리[[#This Row],[FPS]]),1,0)),1,0)</f>
        <v>0</v>
      </c>
      <c r="D126" s="3">
        <f>IF(AND(IF('차트 정리 표'!$M$2 = 표메인[[#This Row],[연령대]], 1, 0),IF(COUNT(표장르정리[[#This Row],[CCG]]),1,0)),1,0)</f>
        <v>0</v>
      </c>
      <c r="E126" s="3">
        <f>IF(AND(IF('차트 정리 표'!$M$2 = 표메인[[#This Row],[연령대]], 1, 0),IF(COUNT(표장르정리[[#This Row],[Roguelike]]),1,0)),1,0)</f>
        <v>0</v>
      </c>
      <c r="F126" s="3">
        <f>IF(AND(IF('차트 정리 표'!$M$2 = 표메인[[#This Row],[연령대]], 1, 0),IF(COUNT(표장르정리[[#This Row],[Soulslike]]),1,0)),1,0)</f>
        <v>0</v>
      </c>
      <c r="G126" s="3">
        <f>IF(AND(IF('차트 정리 표'!$M$2 = 표메인[[#This Row],[연령대]], 1, 0),IF(COUNT(표장르정리[[#This Row],[Rhythm]]),1,0)),1,0)</f>
        <v>0</v>
      </c>
      <c r="H126" s="3">
        <f>IF(AND(IF('차트 정리 표'!$M$2 = 표메인[[#This Row],[연령대]], 1, 0),IF(COUNT(표장르정리[[#This Row],[Racing]]),1,0)),1,0)</f>
        <v>0</v>
      </c>
      <c r="I126" s="3">
        <f>IF(AND(IF('차트 정리 표'!$M$2 = 표메인[[#This Row],[연령대]], 1, 0),IF(COUNT(표장르정리[[#This Row],[Sport]]),1,0)),1,0)</f>
        <v>0</v>
      </c>
      <c r="J126" s="3">
        <f>IF(AND(IF('차트 정리 표'!$M$2 = 표메인[[#This Row],[연령대]], 1, 0),IF(COUNT(표장르정리[[#This Row],[Stealth]]),1,0)),1,0)</f>
        <v>0</v>
      </c>
      <c r="K126" s="3">
        <f>IF(AND(IF('차트 정리 표'!$M$2 = 표메인[[#This Row],[연령대]], 1, 0),IF(COUNT(표장르정리[[#This Row],[Strategy]]),1,0)),1,0)</f>
        <v>0</v>
      </c>
      <c r="L126" s="3">
        <f>IF(AND(IF('차트 정리 표'!$M$2 = 표메인[[#This Row],[연령대]], 1, 0),IF(COUNT(표장르정리[[#This Row],[Puzzle]]),1,0)),1,0)</f>
        <v>0</v>
      </c>
      <c r="M126" s="3">
        <f>IF(AND(IF('차트 정리 표'!$M$2 = 표메인[[#This Row],[연령대]], 1, 0),IF(COUNT(표장르정리[[#This Row],[Board]]),1,0)),1,0)</f>
        <v>0</v>
      </c>
      <c r="N126" s="3">
        <f>IF(AND(IF('차트 정리 표'!$M$2 = 표메인[[#This Row],[연령대]], 1, 0),IF(COUNT(표장르정리[[#This Row],[Arcade]]),1,0)),1,0)</f>
        <v>0</v>
      </c>
      <c r="O126" s="3">
        <f>IF(AND(IF('차트 정리 표'!$M$2 = 표메인[[#This Row],[연령대]], 1, 0),IF(COUNT(표장르정리[[#This Row],[Simulation]]),1,0)),1,0)</f>
        <v>0</v>
      </c>
      <c r="P126" s="34">
        <f>IF(AND(IF('차트 정리 표'!$M$19 = 표메인[[#This Row],[연령대]], 1, 0),IF('차트 정리 표'!$J$20=표메인[[#This Row],[타격감
시각적 효과]],1,0)),1,0)</f>
        <v>0</v>
      </c>
      <c r="Q126" s="34">
        <f>IF(AND(IF('차트 정리 표'!$M$19 = 표메인[[#This Row],[연령대]], 1, 0),IF('차트 정리 표'!$J$21=표메인[[#This Row],[타격감
시각적 효과]],1,0)),1,0)</f>
        <v>0</v>
      </c>
      <c r="R126" s="34">
        <f>IF(AND(IF('차트 정리 표'!$M$19 = 표메인[[#This Row],[연령대]], 1, 0),IF('차트 정리 표'!$J$22=표메인[[#This Row],[타격감
시각적 효과]],1,0)),1,0)</f>
        <v>0</v>
      </c>
      <c r="S126" s="34">
        <f>IF(AND(IF('차트 정리 표'!$M$19 = 표메인[[#This Row],[연령대]], 1, 0),IF('차트 정리 표'!$J$23=표메인[[#This Row],[타격감
시각적 효과]],1,0)),1,0)</f>
        <v>0</v>
      </c>
      <c r="T126" s="34">
        <f>IF(AND(IF('차트 정리 표'!$M$25 = 표메인[[#This Row],[연령대]], 1, 0),IF('차트 정리 표'!$J$26=표메인[게임몰입도
청각적 효과],1,0)),1,0)</f>
        <v>0</v>
      </c>
      <c r="U126" s="34">
        <f>IF(AND(IF('차트 정리 표'!$M$25 = 표메인[[#This Row],[연령대]], 1, 0),IF('차트 정리 표'!$J$27=표메인[게임몰입도
청각적 효과],1,0)),1,0)</f>
        <v>0</v>
      </c>
      <c r="V126" s="34">
        <f>IF(AND(IF('차트 정리 표'!$M$25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표'!$M$2 = 표메인[[#This Row],[연령대]], 1, 0),IF(COUNT(표장르정리[[#This Row],[RPG]]),1,0)), 1, 0)</f>
        <v>0</v>
      </c>
      <c r="B127" s="3">
        <f>IF(AND(IF('차트 정리 표'!$M$2 = 표메인[[#This Row],[연령대]], 1, 0),IF(COUNT(표장르정리[[#This Row],[AOS]]),1,0)),1,0)</f>
        <v>0</v>
      </c>
      <c r="C127" s="3">
        <f>IF(AND(IF('차트 정리 표'!$M$2 = 표메인[[#This Row],[연령대]], 1, 0),IF(COUNT(표장르정리[[#This Row],[FPS]]),1,0)),1,0)</f>
        <v>0</v>
      </c>
      <c r="D127" s="3">
        <f>IF(AND(IF('차트 정리 표'!$M$2 = 표메인[[#This Row],[연령대]], 1, 0),IF(COUNT(표장르정리[[#This Row],[CCG]]),1,0)),1,0)</f>
        <v>0</v>
      </c>
      <c r="E127" s="3">
        <f>IF(AND(IF('차트 정리 표'!$M$2 = 표메인[[#This Row],[연령대]], 1, 0),IF(COUNT(표장르정리[[#This Row],[Roguelike]]),1,0)),1,0)</f>
        <v>0</v>
      </c>
      <c r="F127" s="3">
        <f>IF(AND(IF('차트 정리 표'!$M$2 = 표메인[[#This Row],[연령대]], 1, 0),IF(COUNT(표장르정리[[#This Row],[Soulslike]]),1,0)),1,0)</f>
        <v>0</v>
      </c>
      <c r="G127" s="3">
        <f>IF(AND(IF('차트 정리 표'!$M$2 = 표메인[[#This Row],[연령대]], 1, 0),IF(COUNT(표장르정리[[#This Row],[Rhythm]]),1,0)),1,0)</f>
        <v>0</v>
      </c>
      <c r="H127" s="3">
        <f>IF(AND(IF('차트 정리 표'!$M$2 = 표메인[[#This Row],[연령대]], 1, 0),IF(COUNT(표장르정리[[#This Row],[Racing]]),1,0)),1,0)</f>
        <v>0</v>
      </c>
      <c r="I127" s="3">
        <f>IF(AND(IF('차트 정리 표'!$M$2 = 표메인[[#This Row],[연령대]], 1, 0),IF(COUNT(표장르정리[[#This Row],[Sport]]),1,0)),1,0)</f>
        <v>0</v>
      </c>
      <c r="J127" s="3">
        <f>IF(AND(IF('차트 정리 표'!$M$2 = 표메인[[#This Row],[연령대]], 1, 0),IF(COUNT(표장르정리[[#This Row],[Stealth]]),1,0)),1,0)</f>
        <v>0</v>
      </c>
      <c r="K127" s="3">
        <f>IF(AND(IF('차트 정리 표'!$M$2 = 표메인[[#This Row],[연령대]], 1, 0),IF(COUNT(표장르정리[[#This Row],[Strategy]]),1,0)),1,0)</f>
        <v>0</v>
      </c>
      <c r="L127" s="3">
        <f>IF(AND(IF('차트 정리 표'!$M$2 = 표메인[[#This Row],[연령대]], 1, 0),IF(COUNT(표장르정리[[#This Row],[Puzzle]]),1,0)),1,0)</f>
        <v>0</v>
      </c>
      <c r="M127" s="3">
        <f>IF(AND(IF('차트 정리 표'!$M$2 = 표메인[[#This Row],[연령대]], 1, 0),IF(COUNT(표장르정리[[#This Row],[Board]]),1,0)),1,0)</f>
        <v>0</v>
      </c>
      <c r="N127" s="3">
        <f>IF(AND(IF('차트 정리 표'!$M$2 = 표메인[[#This Row],[연령대]], 1, 0),IF(COUNT(표장르정리[[#This Row],[Arcade]]),1,0)),1,0)</f>
        <v>0</v>
      </c>
      <c r="O127" s="3">
        <f>IF(AND(IF('차트 정리 표'!$M$2 = 표메인[[#This Row],[연령대]], 1, 0),IF(COUNT(표장르정리[[#This Row],[Simulation]]),1,0)),1,0)</f>
        <v>0</v>
      </c>
      <c r="P127" s="34">
        <f>IF(AND(IF('차트 정리 표'!$M$19 = 표메인[[#This Row],[연령대]], 1, 0),IF('차트 정리 표'!$J$20=표메인[[#This Row],[타격감
시각적 효과]],1,0)),1,0)</f>
        <v>0</v>
      </c>
      <c r="Q127" s="34">
        <f>IF(AND(IF('차트 정리 표'!$M$19 = 표메인[[#This Row],[연령대]], 1, 0),IF('차트 정리 표'!$J$21=표메인[[#This Row],[타격감
시각적 효과]],1,0)),1,0)</f>
        <v>0</v>
      </c>
      <c r="R127" s="34">
        <f>IF(AND(IF('차트 정리 표'!$M$19 = 표메인[[#This Row],[연령대]], 1, 0),IF('차트 정리 표'!$J$22=표메인[[#This Row],[타격감
시각적 효과]],1,0)),1,0)</f>
        <v>0</v>
      </c>
      <c r="S127" s="34">
        <f>IF(AND(IF('차트 정리 표'!$M$19 = 표메인[[#This Row],[연령대]], 1, 0),IF('차트 정리 표'!$J$23=표메인[[#This Row],[타격감
시각적 효과]],1,0)),1,0)</f>
        <v>0</v>
      </c>
      <c r="T127" s="34">
        <f>IF(AND(IF('차트 정리 표'!$M$25 = 표메인[[#This Row],[연령대]], 1, 0),IF('차트 정리 표'!$J$26=표메인[게임몰입도
청각적 효과],1,0)),1,0)</f>
        <v>0</v>
      </c>
      <c r="U127" s="34">
        <f>IF(AND(IF('차트 정리 표'!$M$25 = 표메인[[#This Row],[연령대]], 1, 0),IF('차트 정리 표'!$J$27=표메인[게임몰입도
청각적 효과],1,0)),1,0)</f>
        <v>0</v>
      </c>
      <c r="V127" s="34">
        <f>IF(AND(IF('차트 정리 표'!$M$25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표'!$M$2 = 표메인[[#This Row],[연령대]], 1, 0),IF(COUNT(표장르정리[[#This Row],[RPG]]),1,0)), 1, 0)</f>
        <v>0</v>
      </c>
      <c r="B128" s="3">
        <f>IF(AND(IF('차트 정리 표'!$M$2 = 표메인[[#This Row],[연령대]], 1, 0),IF(COUNT(표장르정리[[#This Row],[AOS]]),1,0)),1,0)</f>
        <v>0</v>
      </c>
      <c r="C128" s="3">
        <f>IF(AND(IF('차트 정리 표'!$M$2 = 표메인[[#This Row],[연령대]], 1, 0),IF(COUNT(표장르정리[[#This Row],[FPS]]),1,0)),1,0)</f>
        <v>0</v>
      </c>
      <c r="D128" s="3">
        <f>IF(AND(IF('차트 정리 표'!$M$2 = 표메인[[#This Row],[연령대]], 1, 0),IF(COUNT(표장르정리[[#This Row],[CCG]]),1,0)),1,0)</f>
        <v>0</v>
      </c>
      <c r="E128" s="3">
        <f>IF(AND(IF('차트 정리 표'!$M$2 = 표메인[[#This Row],[연령대]], 1, 0),IF(COUNT(표장르정리[[#This Row],[Roguelike]]),1,0)),1,0)</f>
        <v>0</v>
      </c>
      <c r="F128" s="3">
        <f>IF(AND(IF('차트 정리 표'!$M$2 = 표메인[[#This Row],[연령대]], 1, 0),IF(COUNT(표장르정리[[#This Row],[Soulslike]]),1,0)),1,0)</f>
        <v>0</v>
      </c>
      <c r="G128" s="3">
        <f>IF(AND(IF('차트 정리 표'!$M$2 = 표메인[[#This Row],[연령대]], 1, 0),IF(COUNT(표장르정리[[#This Row],[Rhythm]]),1,0)),1,0)</f>
        <v>0</v>
      </c>
      <c r="H128" s="3">
        <f>IF(AND(IF('차트 정리 표'!$M$2 = 표메인[[#This Row],[연령대]], 1, 0),IF(COUNT(표장르정리[[#This Row],[Racing]]),1,0)),1,0)</f>
        <v>0</v>
      </c>
      <c r="I128" s="3">
        <f>IF(AND(IF('차트 정리 표'!$M$2 = 표메인[[#This Row],[연령대]], 1, 0),IF(COUNT(표장르정리[[#This Row],[Sport]]),1,0)),1,0)</f>
        <v>0</v>
      </c>
      <c r="J128" s="3">
        <f>IF(AND(IF('차트 정리 표'!$M$2 = 표메인[[#This Row],[연령대]], 1, 0),IF(COUNT(표장르정리[[#This Row],[Stealth]]),1,0)),1,0)</f>
        <v>0</v>
      </c>
      <c r="K128" s="3">
        <f>IF(AND(IF('차트 정리 표'!$M$2 = 표메인[[#This Row],[연령대]], 1, 0),IF(COUNT(표장르정리[[#This Row],[Strategy]]),1,0)),1,0)</f>
        <v>0</v>
      </c>
      <c r="L128" s="3">
        <f>IF(AND(IF('차트 정리 표'!$M$2 = 표메인[[#This Row],[연령대]], 1, 0),IF(COUNT(표장르정리[[#This Row],[Puzzle]]),1,0)),1,0)</f>
        <v>0</v>
      </c>
      <c r="M128" s="3">
        <f>IF(AND(IF('차트 정리 표'!$M$2 = 표메인[[#This Row],[연령대]], 1, 0),IF(COUNT(표장르정리[[#This Row],[Board]]),1,0)),1,0)</f>
        <v>0</v>
      </c>
      <c r="N128" s="3">
        <f>IF(AND(IF('차트 정리 표'!$M$2 = 표메인[[#This Row],[연령대]], 1, 0),IF(COUNT(표장르정리[[#This Row],[Arcade]]),1,0)),1,0)</f>
        <v>0</v>
      </c>
      <c r="O128" s="3">
        <f>IF(AND(IF('차트 정리 표'!$M$2 = 표메인[[#This Row],[연령대]], 1, 0),IF(COUNT(표장르정리[[#This Row],[Simulation]]),1,0)),1,0)</f>
        <v>0</v>
      </c>
      <c r="P128" s="34">
        <f>IF(AND(IF('차트 정리 표'!$M$19 = 표메인[[#This Row],[연령대]], 1, 0),IF('차트 정리 표'!$J$20=표메인[[#This Row],[타격감
시각적 효과]],1,0)),1,0)</f>
        <v>0</v>
      </c>
      <c r="Q128" s="34">
        <f>IF(AND(IF('차트 정리 표'!$M$19 = 표메인[[#This Row],[연령대]], 1, 0),IF('차트 정리 표'!$J$21=표메인[[#This Row],[타격감
시각적 효과]],1,0)),1,0)</f>
        <v>0</v>
      </c>
      <c r="R128" s="34">
        <f>IF(AND(IF('차트 정리 표'!$M$19 = 표메인[[#This Row],[연령대]], 1, 0),IF('차트 정리 표'!$J$22=표메인[[#This Row],[타격감
시각적 효과]],1,0)),1,0)</f>
        <v>0</v>
      </c>
      <c r="S128" s="34">
        <f>IF(AND(IF('차트 정리 표'!$M$19 = 표메인[[#This Row],[연령대]], 1, 0),IF('차트 정리 표'!$J$23=표메인[[#This Row],[타격감
시각적 효과]],1,0)),1,0)</f>
        <v>0</v>
      </c>
      <c r="T128" s="34">
        <f>IF(AND(IF('차트 정리 표'!$M$25 = 표메인[[#This Row],[연령대]], 1, 0),IF('차트 정리 표'!$J$26=표메인[게임몰입도
청각적 효과],1,0)),1,0)</f>
        <v>0</v>
      </c>
      <c r="U128" s="34">
        <f>IF(AND(IF('차트 정리 표'!$M$25 = 표메인[[#This Row],[연령대]], 1, 0),IF('차트 정리 표'!$J$27=표메인[게임몰입도
청각적 효과],1,0)),1,0)</f>
        <v>0</v>
      </c>
      <c r="V128" s="34">
        <f>IF(AND(IF('차트 정리 표'!$M$25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표'!$M$2 = 표메인[[#This Row],[연령대]], 1, 0),IF(COUNT(표장르정리[[#This Row],[RPG]]),1,0)), 1, 0)</f>
        <v>0</v>
      </c>
      <c r="B129" s="3">
        <f>IF(AND(IF('차트 정리 표'!$M$2 = 표메인[[#This Row],[연령대]], 1, 0),IF(COUNT(표장르정리[[#This Row],[AOS]]),1,0)),1,0)</f>
        <v>0</v>
      </c>
      <c r="C129" s="3">
        <f>IF(AND(IF('차트 정리 표'!$M$2 = 표메인[[#This Row],[연령대]], 1, 0),IF(COUNT(표장르정리[[#This Row],[FPS]]),1,0)),1,0)</f>
        <v>0</v>
      </c>
      <c r="D129" s="3">
        <f>IF(AND(IF('차트 정리 표'!$M$2 = 표메인[[#This Row],[연령대]], 1, 0),IF(COUNT(표장르정리[[#This Row],[CCG]]),1,0)),1,0)</f>
        <v>0</v>
      </c>
      <c r="E129" s="3">
        <f>IF(AND(IF('차트 정리 표'!$M$2 = 표메인[[#This Row],[연령대]], 1, 0),IF(COUNT(표장르정리[[#This Row],[Roguelike]]),1,0)),1,0)</f>
        <v>0</v>
      </c>
      <c r="F129" s="3">
        <f>IF(AND(IF('차트 정리 표'!$M$2 = 표메인[[#This Row],[연령대]], 1, 0),IF(COUNT(표장르정리[[#This Row],[Soulslike]]),1,0)),1,0)</f>
        <v>0</v>
      </c>
      <c r="G129" s="3">
        <f>IF(AND(IF('차트 정리 표'!$M$2 = 표메인[[#This Row],[연령대]], 1, 0),IF(COUNT(표장르정리[[#This Row],[Rhythm]]),1,0)),1,0)</f>
        <v>0</v>
      </c>
      <c r="H129" s="3">
        <f>IF(AND(IF('차트 정리 표'!$M$2 = 표메인[[#This Row],[연령대]], 1, 0),IF(COUNT(표장르정리[[#This Row],[Racing]]),1,0)),1,0)</f>
        <v>0</v>
      </c>
      <c r="I129" s="3">
        <f>IF(AND(IF('차트 정리 표'!$M$2 = 표메인[[#This Row],[연령대]], 1, 0),IF(COUNT(표장르정리[[#This Row],[Sport]]),1,0)),1,0)</f>
        <v>0</v>
      </c>
      <c r="J129" s="3">
        <f>IF(AND(IF('차트 정리 표'!$M$2 = 표메인[[#This Row],[연령대]], 1, 0),IF(COUNT(표장르정리[[#This Row],[Stealth]]),1,0)),1,0)</f>
        <v>0</v>
      </c>
      <c r="K129" s="3">
        <f>IF(AND(IF('차트 정리 표'!$M$2 = 표메인[[#This Row],[연령대]], 1, 0),IF(COUNT(표장르정리[[#This Row],[Strategy]]),1,0)),1,0)</f>
        <v>0</v>
      </c>
      <c r="L129" s="3">
        <f>IF(AND(IF('차트 정리 표'!$M$2 = 표메인[[#This Row],[연령대]], 1, 0),IF(COUNT(표장르정리[[#This Row],[Puzzle]]),1,0)),1,0)</f>
        <v>0</v>
      </c>
      <c r="M129" s="3">
        <f>IF(AND(IF('차트 정리 표'!$M$2 = 표메인[[#This Row],[연령대]], 1, 0),IF(COUNT(표장르정리[[#This Row],[Board]]),1,0)),1,0)</f>
        <v>0</v>
      </c>
      <c r="N129" s="3">
        <f>IF(AND(IF('차트 정리 표'!$M$2 = 표메인[[#This Row],[연령대]], 1, 0),IF(COUNT(표장르정리[[#This Row],[Arcade]]),1,0)),1,0)</f>
        <v>0</v>
      </c>
      <c r="O129" s="3">
        <f>IF(AND(IF('차트 정리 표'!$M$2 = 표메인[[#This Row],[연령대]], 1, 0),IF(COUNT(표장르정리[[#This Row],[Simulation]]),1,0)),1,0)</f>
        <v>0</v>
      </c>
      <c r="P129" s="34">
        <f>IF(AND(IF('차트 정리 표'!$M$19 = 표메인[[#This Row],[연령대]], 1, 0),IF('차트 정리 표'!$J$20=표메인[[#This Row],[타격감
시각적 효과]],1,0)),1,0)</f>
        <v>0</v>
      </c>
      <c r="Q129" s="34">
        <f>IF(AND(IF('차트 정리 표'!$M$19 = 표메인[[#This Row],[연령대]], 1, 0),IF('차트 정리 표'!$J$21=표메인[[#This Row],[타격감
시각적 효과]],1,0)),1,0)</f>
        <v>0</v>
      </c>
      <c r="R129" s="34">
        <f>IF(AND(IF('차트 정리 표'!$M$19 = 표메인[[#This Row],[연령대]], 1, 0),IF('차트 정리 표'!$J$22=표메인[[#This Row],[타격감
시각적 효과]],1,0)),1,0)</f>
        <v>0</v>
      </c>
      <c r="S129" s="34">
        <f>IF(AND(IF('차트 정리 표'!$M$19 = 표메인[[#This Row],[연령대]], 1, 0),IF('차트 정리 표'!$J$23=표메인[[#This Row],[타격감
시각적 효과]],1,0)),1,0)</f>
        <v>0</v>
      </c>
      <c r="T129" s="34">
        <f>IF(AND(IF('차트 정리 표'!$M$25 = 표메인[[#This Row],[연령대]], 1, 0),IF('차트 정리 표'!$J$26=표메인[게임몰입도
청각적 효과],1,0)),1,0)</f>
        <v>0</v>
      </c>
      <c r="U129" s="34">
        <f>IF(AND(IF('차트 정리 표'!$M$25 = 표메인[[#This Row],[연령대]], 1, 0),IF('차트 정리 표'!$J$27=표메인[게임몰입도
청각적 효과],1,0)),1,0)</f>
        <v>0</v>
      </c>
      <c r="V129" s="34">
        <f>IF(AND(IF('차트 정리 표'!$M$25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표'!$M$2 = 표메인[[#This Row],[연령대]], 1, 0),IF(COUNT(표장르정리[[#This Row],[RPG]]),1,0)), 1, 0)</f>
        <v>0</v>
      </c>
      <c r="B130" s="3">
        <f>IF(AND(IF('차트 정리 표'!$M$2 = 표메인[[#This Row],[연령대]], 1, 0),IF(COUNT(표장르정리[[#This Row],[AOS]]),1,0)),1,0)</f>
        <v>0</v>
      </c>
      <c r="C130" s="3">
        <f>IF(AND(IF('차트 정리 표'!$M$2 = 표메인[[#This Row],[연령대]], 1, 0),IF(COUNT(표장르정리[[#This Row],[FPS]]),1,0)),1,0)</f>
        <v>0</v>
      </c>
      <c r="D130" s="3">
        <f>IF(AND(IF('차트 정리 표'!$M$2 = 표메인[[#This Row],[연령대]], 1, 0),IF(COUNT(표장르정리[[#This Row],[CCG]]),1,0)),1,0)</f>
        <v>0</v>
      </c>
      <c r="E130" s="3">
        <f>IF(AND(IF('차트 정리 표'!$M$2 = 표메인[[#This Row],[연령대]], 1, 0),IF(COUNT(표장르정리[[#This Row],[Roguelike]]),1,0)),1,0)</f>
        <v>0</v>
      </c>
      <c r="F130" s="3">
        <f>IF(AND(IF('차트 정리 표'!$M$2 = 표메인[[#This Row],[연령대]], 1, 0),IF(COUNT(표장르정리[[#This Row],[Soulslike]]),1,0)),1,0)</f>
        <v>0</v>
      </c>
      <c r="G130" s="3">
        <f>IF(AND(IF('차트 정리 표'!$M$2 = 표메인[[#This Row],[연령대]], 1, 0),IF(COUNT(표장르정리[[#This Row],[Rhythm]]),1,0)),1,0)</f>
        <v>0</v>
      </c>
      <c r="H130" s="3">
        <f>IF(AND(IF('차트 정리 표'!$M$2 = 표메인[[#This Row],[연령대]], 1, 0),IF(COUNT(표장르정리[[#This Row],[Racing]]),1,0)),1,0)</f>
        <v>0</v>
      </c>
      <c r="I130" s="3">
        <f>IF(AND(IF('차트 정리 표'!$M$2 = 표메인[[#This Row],[연령대]], 1, 0),IF(COUNT(표장르정리[[#This Row],[Sport]]),1,0)),1,0)</f>
        <v>0</v>
      </c>
      <c r="J130" s="3">
        <f>IF(AND(IF('차트 정리 표'!$M$2 = 표메인[[#This Row],[연령대]], 1, 0),IF(COUNT(표장르정리[[#This Row],[Stealth]]),1,0)),1,0)</f>
        <v>0</v>
      </c>
      <c r="K130" s="3">
        <f>IF(AND(IF('차트 정리 표'!$M$2 = 표메인[[#This Row],[연령대]], 1, 0),IF(COUNT(표장르정리[[#This Row],[Strategy]]),1,0)),1,0)</f>
        <v>0</v>
      </c>
      <c r="L130" s="3">
        <f>IF(AND(IF('차트 정리 표'!$M$2 = 표메인[[#This Row],[연령대]], 1, 0),IF(COUNT(표장르정리[[#This Row],[Puzzle]]),1,0)),1,0)</f>
        <v>0</v>
      </c>
      <c r="M130" s="3">
        <f>IF(AND(IF('차트 정리 표'!$M$2 = 표메인[[#This Row],[연령대]], 1, 0),IF(COUNT(표장르정리[[#This Row],[Board]]),1,0)),1,0)</f>
        <v>0</v>
      </c>
      <c r="N130" s="3">
        <f>IF(AND(IF('차트 정리 표'!$M$2 = 표메인[[#This Row],[연령대]], 1, 0),IF(COUNT(표장르정리[[#This Row],[Arcade]]),1,0)),1,0)</f>
        <v>0</v>
      </c>
      <c r="O130" s="3">
        <f>IF(AND(IF('차트 정리 표'!$M$2 = 표메인[[#This Row],[연령대]], 1, 0),IF(COUNT(표장르정리[[#This Row],[Simulation]]),1,0)),1,0)</f>
        <v>0</v>
      </c>
      <c r="P130" s="34">
        <f>IF(AND(IF('차트 정리 표'!$M$19 = 표메인[[#This Row],[연령대]], 1, 0),IF('차트 정리 표'!$J$20=표메인[[#This Row],[타격감
시각적 효과]],1,0)),1,0)</f>
        <v>0</v>
      </c>
      <c r="Q130" s="34">
        <f>IF(AND(IF('차트 정리 표'!$M$19 = 표메인[[#This Row],[연령대]], 1, 0),IF('차트 정리 표'!$J$21=표메인[[#This Row],[타격감
시각적 효과]],1,0)),1,0)</f>
        <v>0</v>
      </c>
      <c r="R130" s="34">
        <f>IF(AND(IF('차트 정리 표'!$M$19 = 표메인[[#This Row],[연령대]], 1, 0),IF('차트 정리 표'!$J$22=표메인[[#This Row],[타격감
시각적 효과]],1,0)),1,0)</f>
        <v>0</v>
      </c>
      <c r="S130" s="34">
        <f>IF(AND(IF('차트 정리 표'!$M$19 = 표메인[[#This Row],[연령대]], 1, 0),IF('차트 정리 표'!$J$23=표메인[[#This Row],[타격감
시각적 효과]],1,0)),1,0)</f>
        <v>0</v>
      </c>
      <c r="T130" s="34">
        <f>IF(AND(IF('차트 정리 표'!$M$25 = 표메인[[#This Row],[연령대]], 1, 0),IF('차트 정리 표'!$J$26=표메인[게임몰입도
청각적 효과],1,0)),1,0)</f>
        <v>0</v>
      </c>
      <c r="U130" s="34">
        <f>IF(AND(IF('차트 정리 표'!$M$25 = 표메인[[#This Row],[연령대]], 1, 0),IF('차트 정리 표'!$J$27=표메인[게임몰입도
청각적 효과],1,0)),1,0)</f>
        <v>0</v>
      </c>
      <c r="V130" s="34">
        <f>IF(AND(IF('차트 정리 표'!$M$25 = 표메인[[#This Row],[연령대]], 1, 0),IF('차트 정리 표'!$J$28=표메인[게임몰입도
청각적 효과],1,0)),1,0)</f>
        <v>0</v>
      </c>
    </row>
    <row r="131" spans="1:22" x14ac:dyDescent="0.3">
      <c r="A131" s="3">
        <f>IF(AND(IF('차트 정리 표'!$M$2 = 표메인[[#This Row],[연령대]], 1, 0),IF(COUNT(표장르정리[[#This Row],[RPG]]),1,0)), 1, 0)</f>
        <v>0</v>
      </c>
      <c r="B131" s="3">
        <f>IF(AND(IF('차트 정리 표'!$M$2 = 표메인[[#This Row],[연령대]], 1, 0),IF(COUNT(표장르정리[[#This Row],[AOS]]),1,0)),1,0)</f>
        <v>0</v>
      </c>
      <c r="C131" s="3">
        <f>IF(AND(IF('차트 정리 표'!$M$2 = 표메인[[#This Row],[연령대]], 1, 0),IF(COUNT(표장르정리[[#This Row],[FPS]]),1,0)),1,0)</f>
        <v>0</v>
      </c>
      <c r="D131" s="3">
        <f>IF(AND(IF('차트 정리 표'!$M$2 = 표메인[[#This Row],[연령대]], 1, 0),IF(COUNT(표장르정리[[#This Row],[CCG]]),1,0)),1,0)</f>
        <v>0</v>
      </c>
      <c r="E131" s="3">
        <f>IF(AND(IF('차트 정리 표'!$M$2 = 표메인[[#This Row],[연령대]], 1, 0),IF(COUNT(표장르정리[[#This Row],[Roguelike]]),1,0)),1,0)</f>
        <v>0</v>
      </c>
      <c r="F131" s="3">
        <f>IF(AND(IF('차트 정리 표'!$M$2 = 표메인[[#This Row],[연령대]], 1, 0),IF(COUNT(표장르정리[[#This Row],[Soulslike]]),1,0)),1,0)</f>
        <v>0</v>
      </c>
      <c r="G131" s="3">
        <f>IF(AND(IF('차트 정리 표'!$M$2 = 표메인[[#This Row],[연령대]], 1, 0),IF(COUNT(표장르정리[[#This Row],[Rhythm]]),1,0)),1,0)</f>
        <v>0</v>
      </c>
      <c r="H131" s="3">
        <f>IF(AND(IF('차트 정리 표'!$M$2 = 표메인[[#This Row],[연령대]], 1, 0),IF(COUNT(표장르정리[[#This Row],[Racing]]),1,0)),1,0)</f>
        <v>0</v>
      </c>
      <c r="I131" s="3">
        <f>IF(AND(IF('차트 정리 표'!$M$2 = 표메인[[#This Row],[연령대]], 1, 0),IF(COUNT(표장르정리[[#This Row],[Sport]]),1,0)),1,0)</f>
        <v>0</v>
      </c>
      <c r="J131" s="3">
        <f>IF(AND(IF('차트 정리 표'!$M$2 = 표메인[[#This Row],[연령대]], 1, 0),IF(COUNT(표장르정리[[#This Row],[Stealth]]),1,0)),1,0)</f>
        <v>0</v>
      </c>
      <c r="K131" s="3">
        <f>IF(AND(IF('차트 정리 표'!$M$2 = 표메인[[#This Row],[연령대]], 1, 0),IF(COUNT(표장르정리[[#This Row],[Strategy]]),1,0)),1,0)</f>
        <v>0</v>
      </c>
      <c r="L131" s="3">
        <f>IF(AND(IF('차트 정리 표'!$M$2 = 표메인[[#This Row],[연령대]], 1, 0),IF(COUNT(표장르정리[[#This Row],[Puzzle]]),1,0)),1,0)</f>
        <v>0</v>
      </c>
      <c r="M131" s="3">
        <f>IF(AND(IF('차트 정리 표'!$M$2 = 표메인[[#This Row],[연령대]], 1, 0),IF(COUNT(표장르정리[[#This Row],[Board]]),1,0)),1,0)</f>
        <v>0</v>
      </c>
      <c r="N131" s="3">
        <f>IF(AND(IF('차트 정리 표'!$M$2 = 표메인[[#This Row],[연령대]], 1, 0),IF(COUNT(표장르정리[[#This Row],[Arcade]]),1,0)),1,0)</f>
        <v>0</v>
      </c>
      <c r="O131" s="3">
        <f>IF(AND(IF('차트 정리 표'!$M$2 = 표메인[[#This Row],[연령대]], 1, 0),IF(COUNT(표장르정리[[#This Row],[Simulation]]),1,0)),1,0)</f>
        <v>0</v>
      </c>
      <c r="P131" s="34">
        <f>IF(AND(IF('차트 정리 표'!$M$19 = 표메인[[#This Row],[연령대]], 1, 0),IF('차트 정리 표'!$J$20=표메인[[#This Row],[타격감
시각적 효과]],1,0)),1,0)</f>
        <v>0</v>
      </c>
      <c r="Q131" s="34">
        <f>IF(AND(IF('차트 정리 표'!$M$19 = 표메인[[#This Row],[연령대]], 1, 0),IF('차트 정리 표'!$J$21=표메인[[#This Row],[타격감
시각적 효과]],1,0)),1,0)</f>
        <v>0</v>
      </c>
      <c r="R131" s="34">
        <f>IF(AND(IF('차트 정리 표'!$M$19 = 표메인[[#This Row],[연령대]], 1, 0),IF('차트 정리 표'!$J$22=표메인[[#This Row],[타격감
시각적 효과]],1,0)),1,0)</f>
        <v>0</v>
      </c>
      <c r="S131" s="34">
        <f>IF(AND(IF('차트 정리 표'!$M$19 = 표메인[[#This Row],[연령대]], 1, 0),IF('차트 정리 표'!$J$23=표메인[[#This Row],[타격감
시각적 효과]],1,0)),1,0)</f>
        <v>0</v>
      </c>
      <c r="T131" s="34">
        <f>IF(AND(IF('차트 정리 표'!$M$25 = 표메인[[#This Row],[연령대]], 1, 0),IF('차트 정리 표'!$J$26=표메인[게임몰입도
청각적 효과],1,0)),1,0)</f>
        <v>0</v>
      </c>
      <c r="U131" s="34">
        <f>IF(AND(IF('차트 정리 표'!$M$25 = 표메인[[#This Row],[연령대]], 1, 0),IF('차트 정리 표'!$J$27=표메인[게임몰입도
청각적 효과],1,0)),1,0)</f>
        <v>0</v>
      </c>
      <c r="V131" s="34">
        <f>IF(AND(IF('차트 정리 표'!$M$25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표'!$M$2 = 표메인[[#This Row],[연령대]], 1, 0),IF(COUNT(표장르정리[[#This Row],[RPG]]),1,0)), 1, 0)</f>
        <v>0</v>
      </c>
      <c r="B132" s="3">
        <f>IF(AND(IF('차트 정리 표'!$M$2 = 표메인[[#This Row],[연령대]], 1, 0),IF(COUNT(표장르정리[[#This Row],[AOS]]),1,0)),1,0)</f>
        <v>0</v>
      </c>
      <c r="C132" s="3">
        <f>IF(AND(IF('차트 정리 표'!$M$2 = 표메인[[#This Row],[연령대]], 1, 0),IF(COUNT(표장르정리[[#This Row],[FPS]]),1,0)),1,0)</f>
        <v>0</v>
      </c>
      <c r="D132" s="3">
        <f>IF(AND(IF('차트 정리 표'!$M$2 = 표메인[[#This Row],[연령대]], 1, 0),IF(COUNT(표장르정리[[#This Row],[CCG]]),1,0)),1,0)</f>
        <v>0</v>
      </c>
      <c r="E132" s="3">
        <f>IF(AND(IF('차트 정리 표'!$M$2 = 표메인[[#This Row],[연령대]], 1, 0),IF(COUNT(표장르정리[[#This Row],[Roguelike]]),1,0)),1,0)</f>
        <v>0</v>
      </c>
      <c r="F132" s="3">
        <f>IF(AND(IF('차트 정리 표'!$M$2 = 표메인[[#This Row],[연령대]], 1, 0),IF(COUNT(표장르정리[[#This Row],[Soulslike]]),1,0)),1,0)</f>
        <v>0</v>
      </c>
      <c r="G132" s="3">
        <f>IF(AND(IF('차트 정리 표'!$M$2 = 표메인[[#This Row],[연령대]], 1, 0),IF(COUNT(표장르정리[[#This Row],[Rhythm]]),1,0)),1,0)</f>
        <v>0</v>
      </c>
      <c r="H132" s="3">
        <f>IF(AND(IF('차트 정리 표'!$M$2 = 표메인[[#This Row],[연령대]], 1, 0),IF(COUNT(표장르정리[[#This Row],[Racing]]),1,0)),1,0)</f>
        <v>0</v>
      </c>
      <c r="I132" s="3">
        <f>IF(AND(IF('차트 정리 표'!$M$2 = 표메인[[#This Row],[연령대]], 1, 0),IF(COUNT(표장르정리[[#This Row],[Sport]]),1,0)),1,0)</f>
        <v>0</v>
      </c>
      <c r="J132" s="3">
        <f>IF(AND(IF('차트 정리 표'!$M$2 = 표메인[[#This Row],[연령대]], 1, 0),IF(COUNT(표장르정리[[#This Row],[Stealth]]),1,0)),1,0)</f>
        <v>0</v>
      </c>
      <c r="K132" s="3">
        <f>IF(AND(IF('차트 정리 표'!$M$2 = 표메인[[#This Row],[연령대]], 1, 0),IF(COUNT(표장르정리[[#This Row],[Strategy]]),1,0)),1,0)</f>
        <v>0</v>
      </c>
      <c r="L132" s="3">
        <f>IF(AND(IF('차트 정리 표'!$M$2 = 표메인[[#This Row],[연령대]], 1, 0),IF(COUNT(표장르정리[[#This Row],[Puzzle]]),1,0)),1,0)</f>
        <v>0</v>
      </c>
      <c r="M132" s="3">
        <f>IF(AND(IF('차트 정리 표'!$M$2 = 표메인[[#This Row],[연령대]], 1, 0),IF(COUNT(표장르정리[[#This Row],[Board]]),1,0)),1,0)</f>
        <v>0</v>
      </c>
      <c r="N132" s="3">
        <f>IF(AND(IF('차트 정리 표'!$M$2 = 표메인[[#This Row],[연령대]], 1, 0),IF(COUNT(표장르정리[[#This Row],[Arcade]]),1,0)),1,0)</f>
        <v>0</v>
      </c>
      <c r="O132" s="3">
        <f>IF(AND(IF('차트 정리 표'!$M$2 = 표메인[[#This Row],[연령대]], 1, 0),IF(COUNT(표장르정리[[#This Row],[Simulation]]),1,0)),1,0)</f>
        <v>0</v>
      </c>
      <c r="P132" s="34">
        <f>IF(AND(IF('차트 정리 표'!$M$19 = 표메인[[#This Row],[연령대]], 1, 0),IF('차트 정리 표'!$J$20=표메인[[#This Row],[타격감
시각적 효과]],1,0)),1,0)</f>
        <v>0</v>
      </c>
      <c r="Q132" s="34">
        <f>IF(AND(IF('차트 정리 표'!$M$19 = 표메인[[#This Row],[연령대]], 1, 0),IF('차트 정리 표'!$J$21=표메인[[#This Row],[타격감
시각적 효과]],1,0)),1,0)</f>
        <v>0</v>
      </c>
      <c r="R132" s="34">
        <f>IF(AND(IF('차트 정리 표'!$M$19 = 표메인[[#This Row],[연령대]], 1, 0),IF('차트 정리 표'!$J$22=표메인[[#This Row],[타격감
시각적 효과]],1,0)),1,0)</f>
        <v>0</v>
      </c>
      <c r="S132" s="34">
        <f>IF(AND(IF('차트 정리 표'!$M$19 = 표메인[[#This Row],[연령대]], 1, 0),IF('차트 정리 표'!$J$23=표메인[[#This Row],[타격감
시각적 효과]],1,0)),1,0)</f>
        <v>0</v>
      </c>
      <c r="T132" s="34">
        <f>IF(AND(IF('차트 정리 표'!$M$25 = 표메인[[#This Row],[연령대]], 1, 0),IF('차트 정리 표'!$J$26=표메인[게임몰입도
청각적 효과],1,0)),1,0)</f>
        <v>0</v>
      </c>
      <c r="U132" s="34">
        <f>IF(AND(IF('차트 정리 표'!$M$25 = 표메인[[#This Row],[연령대]], 1, 0),IF('차트 정리 표'!$J$27=표메인[게임몰입도
청각적 효과],1,0)),1,0)</f>
        <v>0</v>
      </c>
      <c r="V132" s="34">
        <f>IF(AND(IF('차트 정리 표'!$M$25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표'!$M$2 = 표메인[[#This Row],[연령대]], 1, 0),IF(COUNT(표장르정리[[#This Row],[RPG]]),1,0)), 1, 0)</f>
        <v>0</v>
      </c>
      <c r="B133" s="3">
        <f>IF(AND(IF('차트 정리 표'!$M$2 = 표메인[[#This Row],[연령대]], 1, 0),IF(COUNT(표장르정리[[#This Row],[AOS]]),1,0)),1,0)</f>
        <v>0</v>
      </c>
      <c r="C133" s="3">
        <f>IF(AND(IF('차트 정리 표'!$M$2 = 표메인[[#This Row],[연령대]], 1, 0),IF(COUNT(표장르정리[[#This Row],[FPS]]),1,0)),1,0)</f>
        <v>0</v>
      </c>
      <c r="D133" s="3">
        <f>IF(AND(IF('차트 정리 표'!$M$2 = 표메인[[#This Row],[연령대]], 1, 0),IF(COUNT(표장르정리[[#This Row],[CCG]]),1,0)),1,0)</f>
        <v>0</v>
      </c>
      <c r="E133" s="3">
        <f>IF(AND(IF('차트 정리 표'!$M$2 = 표메인[[#This Row],[연령대]], 1, 0),IF(COUNT(표장르정리[[#This Row],[Roguelike]]),1,0)),1,0)</f>
        <v>0</v>
      </c>
      <c r="F133" s="3">
        <f>IF(AND(IF('차트 정리 표'!$M$2 = 표메인[[#This Row],[연령대]], 1, 0),IF(COUNT(표장르정리[[#This Row],[Soulslike]]),1,0)),1,0)</f>
        <v>0</v>
      </c>
      <c r="G133" s="3">
        <f>IF(AND(IF('차트 정리 표'!$M$2 = 표메인[[#This Row],[연령대]], 1, 0),IF(COUNT(표장르정리[[#This Row],[Rhythm]]),1,0)),1,0)</f>
        <v>0</v>
      </c>
      <c r="H133" s="3">
        <f>IF(AND(IF('차트 정리 표'!$M$2 = 표메인[[#This Row],[연령대]], 1, 0),IF(COUNT(표장르정리[[#This Row],[Racing]]),1,0)),1,0)</f>
        <v>0</v>
      </c>
      <c r="I133" s="3">
        <f>IF(AND(IF('차트 정리 표'!$M$2 = 표메인[[#This Row],[연령대]], 1, 0),IF(COUNT(표장르정리[[#This Row],[Sport]]),1,0)),1,0)</f>
        <v>0</v>
      </c>
      <c r="J133" s="3">
        <f>IF(AND(IF('차트 정리 표'!$M$2 = 표메인[[#This Row],[연령대]], 1, 0),IF(COUNT(표장르정리[[#This Row],[Stealth]]),1,0)),1,0)</f>
        <v>0</v>
      </c>
      <c r="K133" s="3">
        <f>IF(AND(IF('차트 정리 표'!$M$2 = 표메인[[#This Row],[연령대]], 1, 0),IF(COUNT(표장르정리[[#This Row],[Strategy]]),1,0)),1,0)</f>
        <v>0</v>
      </c>
      <c r="L133" s="3">
        <f>IF(AND(IF('차트 정리 표'!$M$2 = 표메인[[#This Row],[연령대]], 1, 0),IF(COUNT(표장르정리[[#This Row],[Puzzle]]),1,0)),1,0)</f>
        <v>0</v>
      </c>
      <c r="M133" s="3">
        <f>IF(AND(IF('차트 정리 표'!$M$2 = 표메인[[#This Row],[연령대]], 1, 0),IF(COUNT(표장르정리[[#This Row],[Board]]),1,0)),1,0)</f>
        <v>0</v>
      </c>
      <c r="N133" s="3">
        <f>IF(AND(IF('차트 정리 표'!$M$2 = 표메인[[#This Row],[연령대]], 1, 0),IF(COUNT(표장르정리[[#This Row],[Arcade]]),1,0)),1,0)</f>
        <v>0</v>
      </c>
      <c r="O133" s="3">
        <f>IF(AND(IF('차트 정리 표'!$M$2 = 표메인[[#This Row],[연령대]], 1, 0),IF(COUNT(표장르정리[[#This Row],[Simulation]]),1,0)),1,0)</f>
        <v>0</v>
      </c>
      <c r="P133" s="34">
        <f>IF(AND(IF('차트 정리 표'!$M$19 = 표메인[[#This Row],[연령대]], 1, 0),IF('차트 정리 표'!$J$20=표메인[[#This Row],[타격감
시각적 효과]],1,0)),1,0)</f>
        <v>0</v>
      </c>
      <c r="Q133" s="34">
        <f>IF(AND(IF('차트 정리 표'!$M$19 = 표메인[[#This Row],[연령대]], 1, 0),IF('차트 정리 표'!$J$21=표메인[[#This Row],[타격감
시각적 효과]],1,0)),1,0)</f>
        <v>0</v>
      </c>
      <c r="R133" s="34">
        <f>IF(AND(IF('차트 정리 표'!$M$19 = 표메인[[#This Row],[연령대]], 1, 0),IF('차트 정리 표'!$J$22=표메인[[#This Row],[타격감
시각적 효과]],1,0)),1,0)</f>
        <v>0</v>
      </c>
      <c r="S133" s="34">
        <f>IF(AND(IF('차트 정리 표'!$M$19 = 표메인[[#This Row],[연령대]], 1, 0),IF('차트 정리 표'!$J$23=표메인[[#This Row],[타격감
시각적 효과]],1,0)),1,0)</f>
        <v>0</v>
      </c>
      <c r="T133" s="34">
        <f>IF(AND(IF('차트 정리 표'!$M$25 = 표메인[[#This Row],[연령대]], 1, 0),IF('차트 정리 표'!$J$26=표메인[게임몰입도
청각적 효과],1,0)),1,0)</f>
        <v>0</v>
      </c>
      <c r="U133" s="34">
        <f>IF(AND(IF('차트 정리 표'!$M$25 = 표메인[[#This Row],[연령대]], 1, 0),IF('차트 정리 표'!$J$27=표메인[게임몰입도
청각적 효과],1,0)),1,0)</f>
        <v>0</v>
      </c>
      <c r="V133" s="34">
        <f>IF(AND(IF('차트 정리 표'!$M$25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표'!$M$2 = 표메인[[#This Row],[연령대]], 1, 0),IF(COUNT(표장르정리[[#This Row],[RPG]]),1,0)), 1, 0)</f>
        <v>0</v>
      </c>
      <c r="B134" s="3">
        <f>IF(AND(IF('차트 정리 표'!$M$2 = 표메인[[#This Row],[연령대]], 1, 0),IF(COUNT(표장르정리[[#This Row],[AOS]]),1,0)),1,0)</f>
        <v>0</v>
      </c>
      <c r="C134" s="3">
        <f>IF(AND(IF('차트 정리 표'!$M$2 = 표메인[[#This Row],[연령대]], 1, 0),IF(COUNT(표장르정리[[#This Row],[FPS]]),1,0)),1,0)</f>
        <v>0</v>
      </c>
      <c r="D134" s="3">
        <f>IF(AND(IF('차트 정리 표'!$M$2 = 표메인[[#This Row],[연령대]], 1, 0),IF(COUNT(표장르정리[[#This Row],[CCG]]),1,0)),1,0)</f>
        <v>0</v>
      </c>
      <c r="E134" s="3">
        <f>IF(AND(IF('차트 정리 표'!$M$2 = 표메인[[#This Row],[연령대]], 1, 0),IF(COUNT(표장르정리[[#This Row],[Roguelike]]),1,0)),1,0)</f>
        <v>0</v>
      </c>
      <c r="F134" s="3">
        <f>IF(AND(IF('차트 정리 표'!$M$2 = 표메인[[#This Row],[연령대]], 1, 0),IF(COUNT(표장르정리[[#This Row],[Soulslike]]),1,0)),1,0)</f>
        <v>0</v>
      </c>
      <c r="G134" s="3">
        <f>IF(AND(IF('차트 정리 표'!$M$2 = 표메인[[#This Row],[연령대]], 1, 0),IF(COUNT(표장르정리[[#This Row],[Rhythm]]),1,0)),1,0)</f>
        <v>0</v>
      </c>
      <c r="H134" s="3">
        <f>IF(AND(IF('차트 정리 표'!$M$2 = 표메인[[#This Row],[연령대]], 1, 0),IF(COUNT(표장르정리[[#This Row],[Racing]]),1,0)),1,0)</f>
        <v>0</v>
      </c>
      <c r="I134" s="3">
        <f>IF(AND(IF('차트 정리 표'!$M$2 = 표메인[[#This Row],[연령대]], 1, 0),IF(COUNT(표장르정리[[#This Row],[Sport]]),1,0)),1,0)</f>
        <v>0</v>
      </c>
      <c r="J134" s="3">
        <f>IF(AND(IF('차트 정리 표'!$M$2 = 표메인[[#This Row],[연령대]], 1, 0),IF(COUNT(표장르정리[[#This Row],[Stealth]]),1,0)),1,0)</f>
        <v>0</v>
      </c>
      <c r="K134" s="3">
        <f>IF(AND(IF('차트 정리 표'!$M$2 = 표메인[[#This Row],[연령대]], 1, 0),IF(COUNT(표장르정리[[#This Row],[Strategy]]),1,0)),1,0)</f>
        <v>0</v>
      </c>
      <c r="L134" s="3">
        <f>IF(AND(IF('차트 정리 표'!$M$2 = 표메인[[#This Row],[연령대]], 1, 0),IF(COUNT(표장르정리[[#This Row],[Puzzle]]),1,0)),1,0)</f>
        <v>0</v>
      </c>
      <c r="M134" s="3">
        <f>IF(AND(IF('차트 정리 표'!$M$2 = 표메인[[#This Row],[연령대]], 1, 0),IF(COUNT(표장르정리[[#This Row],[Board]]),1,0)),1,0)</f>
        <v>0</v>
      </c>
      <c r="N134" s="3">
        <f>IF(AND(IF('차트 정리 표'!$M$2 = 표메인[[#This Row],[연령대]], 1, 0),IF(COUNT(표장르정리[[#This Row],[Arcade]]),1,0)),1,0)</f>
        <v>0</v>
      </c>
      <c r="O134" s="3">
        <f>IF(AND(IF('차트 정리 표'!$M$2 = 표메인[[#This Row],[연령대]], 1, 0),IF(COUNT(표장르정리[[#This Row],[Simulation]]),1,0)),1,0)</f>
        <v>0</v>
      </c>
      <c r="P134" s="34">
        <f>IF(AND(IF('차트 정리 표'!$M$19 = 표메인[[#This Row],[연령대]], 1, 0),IF('차트 정리 표'!$J$20=표메인[[#This Row],[타격감
시각적 효과]],1,0)),1,0)</f>
        <v>0</v>
      </c>
      <c r="Q134" s="34">
        <f>IF(AND(IF('차트 정리 표'!$M$19 = 표메인[[#This Row],[연령대]], 1, 0),IF('차트 정리 표'!$J$21=표메인[[#This Row],[타격감
시각적 효과]],1,0)),1,0)</f>
        <v>0</v>
      </c>
      <c r="R134" s="34">
        <f>IF(AND(IF('차트 정리 표'!$M$19 = 표메인[[#This Row],[연령대]], 1, 0),IF('차트 정리 표'!$J$22=표메인[[#This Row],[타격감
시각적 효과]],1,0)),1,0)</f>
        <v>0</v>
      </c>
      <c r="S134" s="34">
        <f>IF(AND(IF('차트 정리 표'!$M$19 = 표메인[[#This Row],[연령대]], 1, 0),IF('차트 정리 표'!$J$23=표메인[[#This Row],[타격감
시각적 효과]],1,0)),1,0)</f>
        <v>0</v>
      </c>
      <c r="T134" s="34">
        <f>IF(AND(IF('차트 정리 표'!$M$25 = 표메인[[#This Row],[연령대]], 1, 0),IF('차트 정리 표'!$J$26=표메인[게임몰입도
청각적 효과],1,0)),1,0)</f>
        <v>0</v>
      </c>
      <c r="U134" s="34">
        <f>IF(AND(IF('차트 정리 표'!$M$25 = 표메인[[#This Row],[연령대]], 1, 0),IF('차트 정리 표'!$J$27=표메인[게임몰입도
청각적 효과],1,0)),1,0)</f>
        <v>0</v>
      </c>
      <c r="V134" s="34">
        <f>IF(AND(IF('차트 정리 표'!$M$25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표'!$M$2 = 표메인[[#This Row],[연령대]], 1, 0),IF(COUNT(표장르정리[[#This Row],[RPG]]),1,0)), 1, 0)</f>
        <v>0</v>
      </c>
      <c r="B135" s="3">
        <f>IF(AND(IF('차트 정리 표'!$M$2 = 표메인[[#This Row],[연령대]], 1, 0),IF(COUNT(표장르정리[[#This Row],[AOS]]),1,0)),1,0)</f>
        <v>0</v>
      </c>
      <c r="C135" s="3">
        <f>IF(AND(IF('차트 정리 표'!$M$2 = 표메인[[#This Row],[연령대]], 1, 0),IF(COUNT(표장르정리[[#This Row],[FPS]]),1,0)),1,0)</f>
        <v>0</v>
      </c>
      <c r="D135" s="3">
        <f>IF(AND(IF('차트 정리 표'!$M$2 = 표메인[[#This Row],[연령대]], 1, 0),IF(COUNT(표장르정리[[#This Row],[CCG]]),1,0)),1,0)</f>
        <v>0</v>
      </c>
      <c r="E135" s="3">
        <f>IF(AND(IF('차트 정리 표'!$M$2 = 표메인[[#This Row],[연령대]], 1, 0),IF(COUNT(표장르정리[[#This Row],[Roguelike]]),1,0)),1,0)</f>
        <v>0</v>
      </c>
      <c r="F135" s="3">
        <f>IF(AND(IF('차트 정리 표'!$M$2 = 표메인[[#This Row],[연령대]], 1, 0),IF(COUNT(표장르정리[[#This Row],[Soulslike]]),1,0)),1,0)</f>
        <v>0</v>
      </c>
      <c r="G135" s="3">
        <f>IF(AND(IF('차트 정리 표'!$M$2 = 표메인[[#This Row],[연령대]], 1, 0),IF(COUNT(표장르정리[[#This Row],[Rhythm]]),1,0)),1,0)</f>
        <v>0</v>
      </c>
      <c r="H135" s="3">
        <f>IF(AND(IF('차트 정리 표'!$M$2 = 표메인[[#This Row],[연령대]], 1, 0),IF(COUNT(표장르정리[[#This Row],[Racing]]),1,0)),1,0)</f>
        <v>0</v>
      </c>
      <c r="I135" s="3">
        <f>IF(AND(IF('차트 정리 표'!$M$2 = 표메인[[#This Row],[연령대]], 1, 0),IF(COUNT(표장르정리[[#This Row],[Sport]]),1,0)),1,0)</f>
        <v>0</v>
      </c>
      <c r="J135" s="3">
        <f>IF(AND(IF('차트 정리 표'!$M$2 = 표메인[[#This Row],[연령대]], 1, 0),IF(COUNT(표장르정리[[#This Row],[Stealth]]),1,0)),1,0)</f>
        <v>0</v>
      </c>
      <c r="K135" s="3">
        <f>IF(AND(IF('차트 정리 표'!$M$2 = 표메인[[#This Row],[연령대]], 1, 0),IF(COUNT(표장르정리[[#This Row],[Strategy]]),1,0)),1,0)</f>
        <v>0</v>
      </c>
      <c r="L135" s="3">
        <f>IF(AND(IF('차트 정리 표'!$M$2 = 표메인[[#This Row],[연령대]], 1, 0),IF(COUNT(표장르정리[[#This Row],[Puzzle]]),1,0)),1,0)</f>
        <v>0</v>
      </c>
      <c r="M135" s="3">
        <f>IF(AND(IF('차트 정리 표'!$M$2 = 표메인[[#This Row],[연령대]], 1, 0),IF(COUNT(표장르정리[[#This Row],[Board]]),1,0)),1,0)</f>
        <v>0</v>
      </c>
      <c r="N135" s="3">
        <f>IF(AND(IF('차트 정리 표'!$M$2 = 표메인[[#This Row],[연령대]], 1, 0),IF(COUNT(표장르정리[[#This Row],[Arcade]]),1,0)),1,0)</f>
        <v>0</v>
      </c>
      <c r="O135" s="3">
        <f>IF(AND(IF('차트 정리 표'!$M$2 = 표메인[[#This Row],[연령대]], 1, 0),IF(COUNT(표장르정리[[#This Row],[Simulation]]),1,0)),1,0)</f>
        <v>0</v>
      </c>
      <c r="P135" s="34">
        <f>IF(AND(IF('차트 정리 표'!$M$19 = 표메인[[#This Row],[연령대]], 1, 0),IF('차트 정리 표'!$J$20=표메인[[#This Row],[타격감
시각적 효과]],1,0)),1,0)</f>
        <v>0</v>
      </c>
      <c r="Q135" s="34">
        <f>IF(AND(IF('차트 정리 표'!$M$19 = 표메인[[#This Row],[연령대]], 1, 0),IF('차트 정리 표'!$J$21=표메인[[#This Row],[타격감
시각적 효과]],1,0)),1,0)</f>
        <v>0</v>
      </c>
      <c r="R135" s="34">
        <f>IF(AND(IF('차트 정리 표'!$M$19 = 표메인[[#This Row],[연령대]], 1, 0),IF('차트 정리 표'!$J$22=표메인[[#This Row],[타격감
시각적 효과]],1,0)),1,0)</f>
        <v>0</v>
      </c>
      <c r="S135" s="34">
        <f>IF(AND(IF('차트 정리 표'!$M$19 = 표메인[[#This Row],[연령대]], 1, 0),IF('차트 정리 표'!$J$23=표메인[[#This Row],[타격감
시각적 효과]],1,0)),1,0)</f>
        <v>0</v>
      </c>
      <c r="T135" s="34">
        <f>IF(AND(IF('차트 정리 표'!$M$25 = 표메인[[#This Row],[연령대]], 1, 0),IF('차트 정리 표'!$J$26=표메인[게임몰입도
청각적 효과],1,0)),1,0)</f>
        <v>0</v>
      </c>
      <c r="U135" s="34">
        <f>IF(AND(IF('차트 정리 표'!$M$25 = 표메인[[#This Row],[연령대]], 1, 0),IF('차트 정리 표'!$J$27=표메인[게임몰입도
청각적 효과],1,0)),1,0)</f>
        <v>0</v>
      </c>
      <c r="V135" s="34">
        <f>IF(AND(IF('차트 정리 표'!$M$25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표'!$M$2 = 표메인[[#This Row],[연령대]], 1, 0),IF(COUNT(표장르정리[[#This Row],[RPG]]),1,0)), 1, 0)</f>
        <v>0</v>
      </c>
      <c r="B136" s="3">
        <f>IF(AND(IF('차트 정리 표'!$M$2 = 표메인[[#This Row],[연령대]], 1, 0),IF(COUNT(표장르정리[[#This Row],[AOS]]),1,0)),1,0)</f>
        <v>0</v>
      </c>
      <c r="C136" s="3">
        <f>IF(AND(IF('차트 정리 표'!$M$2 = 표메인[[#This Row],[연령대]], 1, 0),IF(COUNT(표장르정리[[#This Row],[FPS]]),1,0)),1,0)</f>
        <v>0</v>
      </c>
      <c r="D136" s="3">
        <f>IF(AND(IF('차트 정리 표'!$M$2 = 표메인[[#This Row],[연령대]], 1, 0),IF(COUNT(표장르정리[[#This Row],[CCG]]),1,0)),1,0)</f>
        <v>0</v>
      </c>
      <c r="E136" s="3">
        <f>IF(AND(IF('차트 정리 표'!$M$2 = 표메인[[#This Row],[연령대]], 1, 0),IF(COUNT(표장르정리[[#This Row],[Roguelike]]),1,0)),1,0)</f>
        <v>0</v>
      </c>
      <c r="F136" s="3">
        <f>IF(AND(IF('차트 정리 표'!$M$2 = 표메인[[#This Row],[연령대]], 1, 0),IF(COUNT(표장르정리[[#This Row],[Soulslike]]),1,0)),1,0)</f>
        <v>0</v>
      </c>
      <c r="G136" s="3">
        <f>IF(AND(IF('차트 정리 표'!$M$2 = 표메인[[#This Row],[연령대]], 1, 0),IF(COUNT(표장르정리[[#This Row],[Rhythm]]),1,0)),1,0)</f>
        <v>0</v>
      </c>
      <c r="H136" s="3">
        <f>IF(AND(IF('차트 정리 표'!$M$2 = 표메인[[#This Row],[연령대]], 1, 0),IF(COUNT(표장르정리[[#This Row],[Racing]]),1,0)),1,0)</f>
        <v>0</v>
      </c>
      <c r="I136" s="3">
        <f>IF(AND(IF('차트 정리 표'!$M$2 = 표메인[[#This Row],[연령대]], 1, 0),IF(COUNT(표장르정리[[#This Row],[Sport]]),1,0)),1,0)</f>
        <v>0</v>
      </c>
      <c r="J136" s="3">
        <f>IF(AND(IF('차트 정리 표'!$M$2 = 표메인[[#This Row],[연령대]], 1, 0),IF(COUNT(표장르정리[[#This Row],[Stealth]]),1,0)),1,0)</f>
        <v>0</v>
      </c>
      <c r="K136" s="3">
        <f>IF(AND(IF('차트 정리 표'!$M$2 = 표메인[[#This Row],[연령대]], 1, 0),IF(COUNT(표장르정리[[#This Row],[Strategy]]),1,0)),1,0)</f>
        <v>0</v>
      </c>
      <c r="L136" s="3">
        <f>IF(AND(IF('차트 정리 표'!$M$2 = 표메인[[#This Row],[연령대]], 1, 0),IF(COUNT(표장르정리[[#This Row],[Puzzle]]),1,0)),1,0)</f>
        <v>0</v>
      </c>
      <c r="M136" s="3">
        <f>IF(AND(IF('차트 정리 표'!$M$2 = 표메인[[#This Row],[연령대]], 1, 0),IF(COUNT(표장르정리[[#This Row],[Board]]),1,0)),1,0)</f>
        <v>0</v>
      </c>
      <c r="N136" s="3">
        <f>IF(AND(IF('차트 정리 표'!$M$2 = 표메인[[#This Row],[연령대]], 1, 0),IF(COUNT(표장르정리[[#This Row],[Arcade]]),1,0)),1,0)</f>
        <v>0</v>
      </c>
      <c r="O136" s="3">
        <f>IF(AND(IF('차트 정리 표'!$M$2 = 표메인[[#This Row],[연령대]], 1, 0),IF(COUNT(표장르정리[[#This Row],[Simulation]]),1,0)),1,0)</f>
        <v>0</v>
      </c>
      <c r="P136" s="34">
        <f>IF(AND(IF('차트 정리 표'!$M$19 = 표메인[[#This Row],[연령대]], 1, 0),IF('차트 정리 표'!$J$20=표메인[[#This Row],[타격감
시각적 효과]],1,0)),1,0)</f>
        <v>0</v>
      </c>
      <c r="Q136" s="34">
        <f>IF(AND(IF('차트 정리 표'!$M$19 = 표메인[[#This Row],[연령대]], 1, 0),IF('차트 정리 표'!$J$21=표메인[[#This Row],[타격감
시각적 효과]],1,0)),1,0)</f>
        <v>0</v>
      </c>
      <c r="R136" s="34">
        <f>IF(AND(IF('차트 정리 표'!$M$19 = 표메인[[#This Row],[연령대]], 1, 0),IF('차트 정리 표'!$J$22=표메인[[#This Row],[타격감
시각적 효과]],1,0)),1,0)</f>
        <v>0</v>
      </c>
      <c r="S136" s="34">
        <f>IF(AND(IF('차트 정리 표'!$M$19 = 표메인[[#This Row],[연령대]], 1, 0),IF('차트 정리 표'!$J$23=표메인[[#This Row],[타격감
시각적 효과]],1,0)),1,0)</f>
        <v>0</v>
      </c>
      <c r="T136" s="34">
        <f>IF(AND(IF('차트 정리 표'!$M$25 = 표메인[[#This Row],[연령대]], 1, 0),IF('차트 정리 표'!$J$26=표메인[게임몰입도
청각적 효과],1,0)),1,0)</f>
        <v>0</v>
      </c>
      <c r="U136" s="34">
        <f>IF(AND(IF('차트 정리 표'!$M$25 = 표메인[[#This Row],[연령대]], 1, 0),IF('차트 정리 표'!$J$27=표메인[게임몰입도
청각적 효과],1,0)),1,0)</f>
        <v>0</v>
      </c>
      <c r="V136" s="34">
        <f>IF(AND(IF('차트 정리 표'!$M$25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표'!$M$2 = 표메인[[#This Row],[연령대]], 1, 0),IF(COUNT(표장르정리[[#This Row],[RPG]]),1,0)), 1, 0)</f>
        <v>0</v>
      </c>
      <c r="B137" s="3">
        <f>IF(AND(IF('차트 정리 표'!$M$2 = 표메인[[#This Row],[연령대]], 1, 0),IF(COUNT(표장르정리[[#This Row],[AOS]]),1,0)),1,0)</f>
        <v>0</v>
      </c>
      <c r="C137" s="3">
        <f>IF(AND(IF('차트 정리 표'!$M$2 = 표메인[[#This Row],[연령대]], 1, 0),IF(COUNT(표장르정리[[#This Row],[FPS]]),1,0)),1,0)</f>
        <v>0</v>
      </c>
      <c r="D137" s="3">
        <f>IF(AND(IF('차트 정리 표'!$M$2 = 표메인[[#This Row],[연령대]], 1, 0),IF(COUNT(표장르정리[[#This Row],[CCG]]),1,0)),1,0)</f>
        <v>0</v>
      </c>
      <c r="E137" s="3">
        <f>IF(AND(IF('차트 정리 표'!$M$2 = 표메인[[#This Row],[연령대]], 1, 0),IF(COUNT(표장르정리[[#This Row],[Roguelike]]),1,0)),1,0)</f>
        <v>0</v>
      </c>
      <c r="F137" s="3">
        <f>IF(AND(IF('차트 정리 표'!$M$2 = 표메인[[#This Row],[연령대]], 1, 0),IF(COUNT(표장르정리[[#This Row],[Soulslike]]),1,0)),1,0)</f>
        <v>0</v>
      </c>
      <c r="G137" s="3">
        <f>IF(AND(IF('차트 정리 표'!$M$2 = 표메인[[#This Row],[연령대]], 1, 0),IF(COUNT(표장르정리[[#This Row],[Rhythm]]),1,0)),1,0)</f>
        <v>0</v>
      </c>
      <c r="H137" s="3">
        <f>IF(AND(IF('차트 정리 표'!$M$2 = 표메인[[#This Row],[연령대]], 1, 0),IF(COUNT(표장르정리[[#This Row],[Racing]]),1,0)),1,0)</f>
        <v>0</v>
      </c>
      <c r="I137" s="3">
        <f>IF(AND(IF('차트 정리 표'!$M$2 = 표메인[[#This Row],[연령대]], 1, 0),IF(COUNT(표장르정리[[#This Row],[Sport]]),1,0)),1,0)</f>
        <v>0</v>
      </c>
      <c r="J137" s="3">
        <f>IF(AND(IF('차트 정리 표'!$M$2 = 표메인[[#This Row],[연령대]], 1, 0),IF(COUNT(표장르정리[[#This Row],[Stealth]]),1,0)),1,0)</f>
        <v>0</v>
      </c>
      <c r="K137" s="3">
        <f>IF(AND(IF('차트 정리 표'!$M$2 = 표메인[[#This Row],[연령대]], 1, 0),IF(COUNT(표장르정리[[#This Row],[Strategy]]),1,0)),1,0)</f>
        <v>0</v>
      </c>
      <c r="L137" s="3">
        <f>IF(AND(IF('차트 정리 표'!$M$2 = 표메인[[#This Row],[연령대]], 1, 0),IF(COUNT(표장르정리[[#This Row],[Puzzle]]),1,0)),1,0)</f>
        <v>0</v>
      </c>
      <c r="M137" s="3">
        <f>IF(AND(IF('차트 정리 표'!$M$2 = 표메인[[#This Row],[연령대]], 1, 0),IF(COUNT(표장르정리[[#This Row],[Board]]),1,0)),1,0)</f>
        <v>0</v>
      </c>
      <c r="N137" s="3">
        <f>IF(AND(IF('차트 정리 표'!$M$2 = 표메인[[#This Row],[연령대]], 1, 0),IF(COUNT(표장르정리[[#This Row],[Arcade]]),1,0)),1,0)</f>
        <v>0</v>
      </c>
      <c r="O137" s="3">
        <f>IF(AND(IF('차트 정리 표'!$M$2 = 표메인[[#This Row],[연령대]], 1, 0),IF(COUNT(표장르정리[[#This Row],[Simulation]]),1,0)),1,0)</f>
        <v>0</v>
      </c>
      <c r="P137" s="34">
        <f>IF(AND(IF('차트 정리 표'!$M$19 = 표메인[[#This Row],[연령대]], 1, 0),IF('차트 정리 표'!$J$20=표메인[[#This Row],[타격감
시각적 효과]],1,0)),1,0)</f>
        <v>0</v>
      </c>
      <c r="Q137" s="34">
        <f>IF(AND(IF('차트 정리 표'!$M$19 = 표메인[[#This Row],[연령대]], 1, 0),IF('차트 정리 표'!$J$21=표메인[[#This Row],[타격감
시각적 효과]],1,0)),1,0)</f>
        <v>0</v>
      </c>
      <c r="R137" s="34">
        <f>IF(AND(IF('차트 정리 표'!$M$19 = 표메인[[#This Row],[연령대]], 1, 0),IF('차트 정리 표'!$J$22=표메인[[#This Row],[타격감
시각적 효과]],1,0)),1,0)</f>
        <v>0</v>
      </c>
      <c r="S137" s="34">
        <f>IF(AND(IF('차트 정리 표'!$M$19 = 표메인[[#This Row],[연령대]], 1, 0),IF('차트 정리 표'!$J$23=표메인[[#This Row],[타격감
시각적 효과]],1,0)),1,0)</f>
        <v>0</v>
      </c>
      <c r="T137" s="34">
        <f>IF(AND(IF('차트 정리 표'!$M$25 = 표메인[[#This Row],[연령대]], 1, 0),IF('차트 정리 표'!$J$26=표메인[게임몰입도
청각적 효과],1,0)),1,0)</f>
        <v>0</v>
      </c>
      <c r="U137" s="34">
        <f>IF(AND(IF('차트 정리 표'!$M$25 = 표메인[[#This Row],[연령대]], 1, 0),IF('차트 정리 표'!$J$27=표메인[게임몰입도
청각적 효과],1,0)),1,0)</f>
        <v>0</v>
      </c>
      <c r="V137" s="34">
        <f>IF(AND(IF('차트 정리 표'!$M$25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표'!$M$2 = 표메인[[#This Row],[연령대]], 1, 0),IF(COUNT(표장르정리[[#This Row],[RPG]]),1,0)), 1, 0)</f>
        <v>0</v>
      </c>
      <c r="B138" s="3">
        <f>IF(AND(IF('차트 정리 표'!$M$2 = 표메인[[#This Row],[연령대]], 1, 0),IF(COUNT(표장르정리[[#This Row],[AOS]]),1,0)),1,0)</f>
        <v>0</v>
      </c>
      <c r="C138" s="3">
        <f>IF(AND(IF('차트 정리 표'!$M$2 = 표메인[[#This Row],[연령대]], 1, 0),IF(COUNT(표장르정리[[#This Row],[FPS]]),1,0)),1,0)</f>
        <v>0</v>
      </c>
      <c r="D138" s="3">
        <f>IF(AND(IF('차트 정리 표'!$M$2 = 표메인[[#This Row],[연령대]], 1, 0),IF(COUNT(표장르정리[[#This Row],[CCG]]),1,0)),1,0)</f>
        <v>0</v>
      </c>
      <c r="E138" s="3">
        <f>IF(AND(IF('차트 정리 표'!$M$2 = 표메인[[#This Row],[연령대]], 1, 0),IF(COUNT(표장르정리[[#This Row],[Roguelike]]),1,0)),1,0)</f>
        <v>0</v>
      </c>
      <c r="F138" s="3">
        <f>IF(AND(IF('차트 정리 표'!$M$2 = 표메인[[#This Row],[연령대]], 1, 0),IF(COUNT(표장르정리[[#This Row],[Soulslike]]),1,0)),1,0)</f>
        <v>0</v>
      </c>
      <c r="G138" s="3">
        <f>IF(AND(IF('차트 정리 표'!$M$2 = 표메인[[#This Row],[연령대]], 1, 0),IF(COUNT(표장르정리[[#This Row],[Rhythm]]),1,0)),1,0)</f>
        <v>0</v>
      </c>
      <c r="H138" s="3">
        <f>IF(AND(IF('차트 정리 표'!$M$2 = 표메인[[#This Row],[연령대]], 1, 0),IF(COUNT(표장르정리[[#This Row],[Racing]]),1,0)),1,0)</f>
        <v>0</v>
      </c>
      <c r="I138" s="3">
        <f>IF(AND(IF('차트 정리 표'!$M$2 = 표메인[[#This Row],[연령대]], 1, 0),IF(COUNT(표장르정리[[#This Row],[Sport]]),1,0)),1,0)</f>
        <v>0</v>
      </c>
      <c r="J138" s="3">
        <f>IF(AND(IF('차트 정리 표'!$M$2 = 표메인[[#This Row],[연령대]], 1, 0),IF(COUNT(표장르정리[[#This Row],[Stealth]]),1,0)),1,0)</f>
        <v>0</v>
      </c>
      <c r="K138" s="3">
        <f>IF(AND(IF('차트 정리 표'!$M$2 = 표메인[[#This Row],[연령대]], 1, 0),IF(COUNT(표장르정리[[#This Row],[Strategy]]),1,0)),1,0)</f>
        <v>0</v>
      </c>
      <c r="L138" s="3">
        <f>IF(AND(IF('차트 정리 표'!$M$2 = 표메인[[#This Row],[연령대]], 1, 0),IF(COUNT(표장르정리[[#This Row],[Puzzle]]),1,0)),1,0)</f>
        <v>0</v>
      </c>
      <c r="M138" s="3">
        <f>IF(AND(IF('차트 정리 표'!$M$2 = 표메인[[#This Row],[연령대]], 1, 0),IF(COUNT(표장르정리[[#This Row],[Board]]),1,0)),1,0)</f>
        <v>0</v>
      </c>
      <c r="N138" s="3">
        <f>IF(AND(IF('차트 정리 표'!$M$2 = 표메인[[#This Row],[연령대]], 1, 0),IF(COUNT(표장르정리[[#This Row],[Arcade]]),1,0)),1,0)</f>
        <v>0</v>
      </c>
      <c r="O138" s="3">
        <f>IF(AND(IF('차트 정리 표'!$M$2 = 표메인[[#This Row],[연령대]], 1, 0),IF(COUNT(표장르정리[[#This Row],[Simulation]]),1,0)),1,0)</f>
        <v>0</v>
      </c>
      <c r="P138" s="34">
        <f>IF(AND(IF('차트 정리 표'!$M$19 = 표메인[[#This Row],[연령대]], 1, 0),IF('차트 정리 표'!$J$20=표메인[[#This Row],[타격감
시각적 효과]],1,0)),1,0)</f>
        <v>0</v>
      </c>
      <c r="Q138" s="34">
        <f>IF(AND(IF('차트 정리 표'!$M$19 = 표메인[[#This Row],[연령대]], 1, 0),IF('차트 정리 표'!$J$21=표메인[[#This Row],[타격감
시각적 효과]],1,0)),1,0)</f>
        <v>0</v>
      </c>
      <c r="R138" s="34">
        <f>IF(AND(IF('차트 정리 표'!$M$19 = 표메인[[#This Row],[연령대]], 1, 0),IF('차트 정리 표'!$J$22=표메인[[#This Row],[타격감
시각적 효과]],1,0)),1,0)</f>
        <v>0</v>
      </c>
      <c r="S138" s="34">
        <f>IF(AND(IF('차트 정리 표'!$M$19 = 표메인[[#This Row],[연령대]], 1, 0),IF('차트 정리 표'!$J$23=표메인[[#This Row],[타격감
시각적 효과]],1,0)),1,0)</f>
        <v>0</v>
      </c>
      <c r="T138" s="34">
        <f>IF(AND(IF('차트 정리 표'!$M$25 = 표메인[[#This Row],[연령대]], 1, 0),IF('차트 정리 표'!$J$26=표메인[게임몰입도
청각적 효과],1,0)),1,0)</f>
        <v>0</v>
      </c>
      <c r="U138" s="34">
        <f>IF(AND(IF('차트 정리 표'!$M$25 = 표메인[[#This Row],[연령대]], 1, 0),IF('차트 정리 표'!$J$27=표메인[게임몰입도
청각적 효과],1,0)),1,0)</f>
        <v>0</v>
      </c>
      <c r="V138" s="34">
        <f>IF(AND(IF('차트 정리 표'!$M$25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표'!$M$2 = 표메인[[#This Row],[연령대]], 1, 0),IF(COUNT(표장르정리[[#This Row],[RPG]]),1,0)), 1, 0)</f>
        <v>0</v>
      </c>
      <c r="B139" s="3">
        <f>IF(AND(IF('차트 정리 표'!$M$2 = 표메인[[#This Row],[연령대]], 1, 0),IF(COUNT(표장르정리[[#This Row],[AOS]]),1,0)),1,0)</f>
        <v>0</v>
      </c>
      <c r="C139" s="3">
        <f>IF(AND(IF('차트 정리 표'!$M$2 = 표메인[[#This Row],[연령대]], 1, 0),IF(COUNT(표장르정리[[#This Row],[FPS]]),1,0)),1,0)</f>
        <v>0</v>
      </c>
      <c r="D139" s="3">
        <f>IF(AND(IF('차트 정리 표'!$M$2 = 표메인[[#This Row],[연령대]], 1, 0),IF(COUNT(표장르정리[[#This Row],[CCG]]),1,0)),1,0)</f>
        <v>0</v>
      </c>
      <c r="E139" s="3">
        <f>IF(AND(IF('차트 정리 표'!$M$2 = 표메인[[#This Row],[연령대]], 1, 0),IF(COUNT(표장르정리[[#This Row],[Roguelike]]),1,0)),1,0)</f>
        <v>0</v>
      </c>
      <c r="F139" s="3">
        <f>IF(AND(IF('차트 정리 표'!$M$2 = 표메인[[#This Row],[연령대]], 1, 0),IF(COUNT(표장르정리[[#This Row],[Soulslike]]),1,0)),1,0)</f>
        <v>0</v>
      </c>
      <c r="G139" s="3">
        <f>IF(AND(IF('차트 정리 표'!$M$2 = 표메인[[#This Row],[연령대]], 1, 0),IF(COUNT(표장르정리[[#This Row],[Rhythm]]),1,0)),1,0)</f>
        <v>0</v>
      </c>
      <c r="H139" s="3">
        <f>IF(AND(IF('차트 정리 표'!$M$2 = 표메인[[#This Row],[연령대]], 1, 0),IF(COUNT(표장르정리[[#This Row],[Racing]]),1,0)),1,0)</f>
        <v>0</v>
      </c>
      <c r="I139" s="3">
        <f>IF(AND(IF('차트 정리 표'!$M$2 = 표메인[[#This Row],[연령대]], 1, 0),IF(COUNT(표장르정리[[#This Row],[Sport]]),1,0)),1,0)</f>
        <v>0</v>
      </c>
      <c r="J139" s="3">
        <f>IF(AND(IF('차트 정리 표'!$M$2 = 표메인[[#This Row],[연령대]], 1, 0),IF(COUNT(표장르정리[[#This Row],[Stealth]]),1,0)),1,0)</f>
        <v>0</v>
      </c>
      <c r="K139" s="3">
        <f>IF(AND(IF('차트 정리 표'!$M$2 = 표메인[[#This Row],[연령대]], 1, 0),IF(COUNT(표장르정리[[#This Row],[Strategy]]),1,0)),1,0)</f>
        <v>0</v>
      </c>
      <c r="L139" s="3">
        <f>IF(AND(IF('차트 정리 표'!$M$2 = 표메인[[#This Row],[연령대]], 1, 0),IF(COUNT(표장르정리[[#This Row],[Puzzle]]),1,0)),1,0)</f>
        <v>0</v>
      </c>
      <c r="M139" s="3">
        <f>IF(AND(IF('차트 정리 표'!$M$2 = 표메인[[#This Row],[연령대]], 1, 0),IF(COUNT(표장르정리[[#This Row],[Board]]),1,0)),1,0)</f>
        <v>0</v>
      </c>
      <c r="N139" s="3">
        <f>IF(AND(IF('차트 정리 표'!$M$2 = 표메인[[#This Row],[연령대]], 1, 0),IF(COUNT(표장르정리[[#This Row],[Arcade]]),1,0)),1,0)</f>
        <v>0</v>
      </c>
      <c r="O139" s="3">
        <f>IF(AND(IF('차트 정리 표'!$M$2 = 표메인[[#This Row],[연령대]], 1, 0),IF(COUNT(표장르정리[[#This Row],[Simulation]]),1,0)),1,0)</f>
        <v>0</v>
      </c>
      <c r="P139" s="34">
        <f>IF(AND(IF('차트 정리 표'!$M$19 = 표메인[[#This Row],[연령대]], 1, 0),IF('차트 정리 표'!$J$20=표메인[[#This Row],[타격감
시각적 효과]],1,0)),1,0)</f>
        <v>0</v>
      </c>
      <c r="Q139" s="34">
        <f>IF(AND(IF('차트 정리 표'!$M$19 = 표메인[[#This Row],[연령대]], 1, 0),IF('차트 정리 표'!$J$21=표메인[[#This Row],[타격감
시각적 효과]],1,0)),1,0)</f>
        <v>0</v>
      </c>
      <c r="R139" s="34">
        <f>IF(AND(IF('차트 정리 표'!$M$19 = 표메인[[#This Row],[연령대]], 1, 0),IF('차트 정리 표'!$J$22=표메인[[#This Row],[타격감
시각적 효과]],1,0)),1,0)</f>
        <v>0</v>
      </c>
      <c r="S139" s="34">
        <f>IF(AND(IF('차트 정리 표'!$M$19 = 표메인[[#This Row],[연령대]], 1, 0),IF('차트 정리 표'!$J$23=표메인[[#This Row],[타격감
시각적 효과]],1,0)),1,0)</f>
        <v>0</v>
      </c>
      <c r="T139" s="34">
        <f>IF(AND(IF('차트 정리 표'!$M$25 = 표메인[[#This Row],[연령대]], 1, 0),IF('차트 정리 표'!$J$26=표메인[게임몰입도
청각적 효과],1,0)),1,0)</f>
        <v>0</v>
      </c>
      <c r="U139" s="34">
        <f>IF(AND(IF('차트 정리 표'!$M$25 = 표메인[[#This Row],[연령대]], 1, 0),IF('차트 정리 표'!$J$27=표메인[게임몰입도
청각적 효과],1,0)),1,0)</f>
        <v>0</v>
      </c>
      <c r="V139" s="34">
        <f>IF(AND(IF('차트 정리 표'!$M$25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표'!$M$2 = 표메인[[#This Row],[연령대]], 1, 0),IF(COUNT(표장르정리[[#This Row],[RPG]]),1,0)), 1, 0)</f>
        <v>0</v>
      </c>
      <c r="B140" s="3">
        <f>IF(AND(IF('차트 정리 표'!$M$2 = 표메인[[#This Row],[연령대]], 1, 0),IF(COUNT(표장르정리[[#This Row],[AOS]]),1,0)),1,0)</f>
        <v>0</v>
      </c>
      <c r="C140" s="3">
        <f>IF(AND(IF('차트 정리 표'!$M$2 = 표메인[[#This Row],[연령대]], 1, 0),IF(COUNT(표장르정리[[#This Row],[FPS]]),1,0)),1,0)</f>
        <v>0</v>
      </c>
      <c r="D140" s="3">
        <f>IF(AND(IF('차트 정리 표'!$M$2 = 표메인[[#This Row],[연령대]], 1, 0),IF(COUNT(표장르정리[[#This Row],[CCG]]),1,0)),1,0)</f>
        <v>0</v>
      </c>
      <c r="E140" s="3">
        <f>IF(AND(IF('차트 정리 표'!$M$2 = 표메인[[#This Row],[연령대]], 1, 0),IF(COUNT(표장르정리[[#This Row],[Roguelike]]),1,0)),1,0)</f>
        <v>0</v>
      </c>
      <c r="F140" s="3">
        <f>IF(AND(IF('차트 정리 표'!$M$2 = 표메인[[#This Row],[연령대]], 1, 0),IF(COUNT(표장르정리[[#This Row],[Soulslike]]),1,0)),1,0)</f>
        <v>0</v>
      </c>
      <c r="G140" s="3">
        <f>IF(AND(IF('차트 정리 표'!$M$2 = 표메인[[#This Row],[연령대]], 1, 0),IF(COUNT(표장르정리[[#This Row],[Rhythm]]),1,0)),1,0)</f>
        <v>0</v>
      </c>
      <c r="H140" s="3">
        <f>IF(AND(IF('차트 정리 표'!$M$2 = 표메인[[#This Row],[연령대]], 1, 0),IF(COUNT(표장르정리[[#This Row],[Racing]]),1,0)),1,0)</f>
        <v>0</v>
      </c>
      <c r="I140" s="3">
        <f>IF(AND(IF('차트 정리 표'!$M$2 = 표메인[[#This Row],[연령대]], 1, 0),IF(COUNT(표장르정리[[#This Row],[Sport]]),1,0)),1,0)</f>
        <v>0</v>
      </c>
      <c r="J140" s="3">
        <f>IF(AND(IF('차트 정리 표'!$M$2 = 표메인[[#This Row],[연령대]], 1, 0),IF(COUNT(표장르정리[[#This Row],[Stealth]]),1,0)),1,0)</f>
        <v>0</v>
      </c>
      <c r="K140" s="3">
        <f>IF(AND(IF('차트 정리 표'!$M$2 = 표메인[[#This Row],[연령대]], 1, 0),IF(COUNT(표장르정리[[#This Row],[Strategy]]),1,0)),1,0)</f>
        <v>0</v>
      </c>
      <c r="L140" s="3">
        <f>IF(AND(IF('차트 정리 표'!$M$2 = 표메인[[#This Row],[연령대]], 1, 0),IF(COUNT(표장르정리[[#This Row],[Puzzle]]),1,0)),1,0)</f>
        <v>0</v>
      </c>
      <c r="M140" s="3">
        <f>IF(AND(IF('차트 정리 표'!$M$2 = 표메인[[#This Row],[연령대]], 1, 0),IF(COUNT(표장르정리[[#This Row],[Board]]),1,0)),1,0)</f>
        <v>0</v>
      </c>
      <c r="N140" s="3">
        <f>IF(AND(IF('차트 정리 표'!$M$2 = 표메인[[#This Row],[연령대]], 1, 0),IF(COUNT(표장르정리[[#This Row],[Arcade]]),1,0)),1,0)</f>
        <v>0</v>
      </c>
      <c r="O140" s="3">
        <f>IF(AND(IF('차트 정리 표'!$M$2 = 표메인[[#This Row],[연령대]], 1, 0),IF(COUNT(표장르정리[[#This Row],[Simulation]]),1,0)),1,0)</f>
        <v>0</v>
      </c>
      <c r="P140" s="34">
        <f>IF(AND(IF('차트 정리 표'!$M$19 = 표메인[[#This Row],[연령대]], 1, 0),IF('차트 정리 표'!$J$20=표메인[[#This Row],[타격감
시각적 효과]],1,0)),1,0)</f>
        <v>0</v>
      </c>
      <c r="Q140" s="34">
        <f>IF(AND(IF('차트 정리 표'!$M$19 = 표메인[[#This Row],[연령대]], 1, 0),IF('차트 정리 표'!$J$21=표메인[[#This Row],[타격감
시각적 효과]],1,0)),1,0)</f>
        <v>0</v>
      </c>
      <c r="R140" s="34">
        <f>IF(AND(IF('차트 정리 표'!$M$19 = 표메인[[#This Row],[연령대]], 1, 0),IF('차트 정리 표'!$J$22=표메인[[#This Row],[타격감
시각적 효과]],1,0)),1,0)</f>
        <v>0</v>
      </c>
      <c r="S140" s="34">
        <f>IF(AND(IF('차트 정리 표'!$M$19 = 표메인[[#This Row],[연령대]], 1, 0),IF('차트 정리 표'!$J$23=표메인[[#This Row],[타격감
시각적 효과]],1,0)),1,0)</f>
        <v>0</v>
      </c>
      <c r="T140" s="34">
        <f>IF(AND(IF('차트 정리 표'!$M$25 = 표메인[[#This Row],[연령대]], 1, 0),IF('차트 정리 표'!$J$26=표메인[게임몰입도
청각적 효과],1,0)),1,0)</f>
        <v>0</v>
      </c>
      <c r="U140" s="34">
        <f>IF(AND(IF('차트 정리 표'!$M$25 = 표메인[[#This Row],[연령대]], 1, 0),IF('차트 정리 표'!$J$27=표메인[게임몰입도
청각적 효과],1,0)),1,0)</f>
        <v>0</v>
      </c>
      <c r="V140" s="34">
        <f>IF(AND(IF('차트 정리 표'!$M$25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표'!$M$2 = 표메인[[#This Row],[연령대]], 1, 0),IF(COUNT(표장르정리[[#This Row],[RPG]]),1,0)), 1, 0)</f>
        <v>0</v>
      </c>
      <c r="B141" s="3">
        <f>IF(AND(IF('차트 정리 표'!$M$2 = 표메인[[#This Row],[연령대]], 1, 0),IF(COUNT(표장르정리[[#This Row],[AOS]]),1,0)),1,0)</f>
        <v>0</v>
      </c>
      <c r="C141" s="3">
        <f>IF(AND(IF('차트 정리 표'!$M$2 = 표메인[[#This Row],[연령대]], 1, 0),IF(COUNT(표장르정리[[#This Row],[FPS]]),1,0)),1,0)</f>
        <v>0</v>
      </c>
      <c r="D141" s="3">
        <f>IF(AND(IF('차트 정리 표'!$M$2 = 표메인[[#This Row],[연령대]], 1, 0),IF(COUNT(표장르정리[[#This Row],[CCG]]),1,0)),1,0)</f>
        <v>0</v>
      </c>
      <c r="E141" s="3">
        <f>IF(AND(IF('차트 정리 표'!$M$2 = 표메인[[#This Row],[연령대]], 1, 0),IF(COUNT(표장르정리[[#This Row],[Roguelike]]),1,0)),1,0)</f>
        <v>0</v>
      </c>
      <c r="F141" s="3">
        <f>IF(AND(IF('차트 정리 표'!$M$2 = 표메인[[#This Row],[연령대]], 1, 0),IF(COUNT(표장르정리[[#This Row],[Soulslike]]),1,0)),1,0)</f>
        <v>0</v>
      </c>
      <c r="G141" s="3">
        <f>IF(AND(IF('차트 정리 표'!$M$2 = 표메인[[#This Row],[연령대]], 1, 0),IF(COUNT(표장르정리[[#This Row],[Rhythm]]),1,0)),1,0)</f>
        <v>0</v>
      </c>
      <c r="H141" s="3">
        <f>IF(AND(IF('차트 정리 표'!$M$2 = 표메인[[#This Row],[연령대]], 1, 0),IF(COUNT(표장르정리[[#This Row],[Racing]]),1,0)),1,0)</f>
        <v>0</v>
      </c>
      <c r="I141" s="3">
        <f>IF(AND(IF('차트 정리 표'!$M$2 = 표메인[[#This Row],[연령대]], 1, 0),IF(COUNT(표장르정리[[#This Row],[Sport]]),1,0)),1,0)</f>
        <v>0</v>
      </c>
      <c r="J141" s="3">
        <f>IF(AND(IF('차트 정리 표'!$M$2 = 표메인[[#This Row],[연령대]], 1, 0),IF(COUNT(표장르정리[[#This Row],[Stealth]]),1,0)),1,0)</f>
        <v>0</v>
      </c>
      <c r="K141" s="3">
        <f>IF(AND(IF('차트 정리 표'!$M$2 = 표메인[[#This Row],[연령대]], 1, 0),IF(COUNT(표장르정리[[#This Row],[Strategy]]),1,0)),1,0)</f>
        <v>0</v>
      </c>
      <c r="L141" s="3">
        <f>IF(AND(IF('차트 정리 표'!$M$2 = 표메인[[#This Row],[연령대]], 1, 0),IF(COUNT(표장르정리[[#This Row],[Puzzle]]),1,0)),1,0)</f>
        <v>0</v>
      </c>
      <c r="M141" s="3">
        <f>IF(AND(IF('차트 정리 표'!$M$2 = 표메인[[#This Row],[연령대]], 1, 0),IF(COUNT(표장르정리[[#This Row],[Board]]),1,0)),1,0)</f>
        <v>0</v>
      </c>
      <c r="N141" s="3">
        <f>IF(AND(IF('차트 정리 표'!$M$2 = 표메인[[#This Row],[연령대]], 1, 0),IF(COUNT(표장르정리[[#This Row],[Arcade]]),1,0)),1,0)</f>
        <v>0</v>
      </c>
      <c r="O141" s="3">
        <f>IF(AND(IF('차트 정리 표'!$M$2 = 표메인[[#This Row],[연령대]], 1, 0),IF(COUNT(표장르정리[[#This Row],[Simulation]]),1,0)),1,0)</f>
        <v>0</v>
      </c>
      <c r="P141" s="34">
        <f>IF(AND(IF('차트 정리 표'!$M$19 = 표메인[[#This Row],[연령대]], 1, 0),IF('차트 정리 표'!$J$20=표메인[[#This Row],[타격감
시각적 효과]],1,0)),1,0)</f>
        <v>0</v>
      </c>
      <c r="Q141" s="34">
        <f>IF(AND(IF('차트 정리 표'!$M$19 = 표메인[[#This Row],[연령대]], 1, 0),IF('차트 정리 표'!$J$21=표메인[[#This Row],[타격감
시각적 효과]],1,0)),1,0)</f>
        <v>0</v>
      </c>
      <c r="R141" s="34">
        <f>IF(AND(IF('차트 정리 표'!$M$19 = 표메인[[#This Row],[연령대]], 1, 0),IF('차트 정리 표'!$J$22=표메인[[#This Row],[타격감
시각적 효과]],1,0)),1,0)</f>
        <v>0</v>
      </c>
      <c r="S141" s="34">
        <f>IF(AND(IF('차트 정리 표'!$M$19 = 표메인[[#This Row],[연령대]], 1, 0),IF('차트 정리 표'!$J$23=표메인[[#This Row],[타격감
시각적 효과]],1,0)),1,0)</f>
        <v>0</v>
      </c>
      <c r="T141" s="34">
        <f>IF(AND(IF('차트 정리 표'!$M$25 = 표메인[[#This Row],[연령대]], 1, 0),IF('차트 정리 표'!$J$26=표메인[게임몰입도
청각적 효과],1,0)),1,0)</f>
        <v>0</v>
      </c>
      <c r="U141" s="34">
        <f>IF(AND(IF('차트 정리 표'!$M$25 = 표메인[[#This Row],[연령대]], 1, 0),IF('차트 정리 표'!$J$27=표메인[게임몰입도
청각적 효과],1,0)),1,0)</f>
        <v>0</v>
      </c>
      <c r="V141" s="34">
        <f>IF(AND(IF('차트 정리 표'!$M$25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표'!$M$2 = 표메인[[#This Row],[연령대]], 1, 0),IF(COUNT(표장르정리[[#This Row],[RPG]]),1,0)), 1, 0)</f>
        <v>0</v>
      </c>
      <c r="B142" s="3">
        <f>IF(AND(IF('차트 정리 표'!$M$2 = 표메인[[#This Row],[연령대]], 1, 0),IF(COUNT(표장르정리[[#This Row],[AOS]]),1,0)),1,0)</f>
        <v>0</v>
      </c>
      <c r="C142" s="3">
        <f>IF(AND(IF('차트 정리 표'!$M$2 = 표메인[[#This Row],[연령대]], 1, 0),IF(COUNT(표장르정리[[#This Row],[FPS]]),1,0)),1,0)</f>
        <v>0</v>
      </c>
      <c r="D142" s="3">
        <f>IF(AND(IF('차트 정리 표'!$M$2 = 표메인[[#This Row],[연령대]], 1, 0),IF(COUNT(표장르정리[[#This Row],[CCG]]),1,0)),1,0)</f>
        <v>0</v>
      </c>
      <c r="E142" s="3">
        <f>IF(AND(IF('차트 정리 표'!$M$2 = 표메인[[#This Row],[연령대]], 1, 0),IF(COUNT(표장르정리[[#This Row],[Roguelike]]),1,0)),1,0)</f>
        <v>0</v>
      </c>
      <c r="F142" s="3">
        <f>IF(AND(IF('차트 정리 표'!$M$2 = 표메인[[#This Row],[연령대]], 1, 0),IF(COUNT(표장르정리[[#This Row],[Soulslike]]),1,0)),1,0)</f>
        <v>0</v>
      </c>
      <c r="G142" s="3">
        <f>IF(AND(IF('차트 정리 표'!$M$2 = 표메인[[#This Row],[연령대]], 1, 0),IF(COUNT(표장르정리[[#This Row],[Rhythm]]),1,0)),1,0)</f>
        <v>0</v>
      </c>
      <c r="H142" s="3">
        <f>IF(AND(IF('차트 정리 표'!$M$2 = 표메인[[#This Row],[연령대]], 1, 0),IF(COUNT(표장르정리[[#This Row],[Racing]]),1,0)),1,0)</f>
        <v>0</v>
      </c>
      <c r="I142" s="3">
        <f>IF(AND(IF('차트 정리 표'!$M$2 = 표메인[[#This Row],[연령대]], 1, 0),IF(COUNT(표장르정리[[#This Row],[Sport]]),1,0)),1,0)</f>
        <v>0</v>
      </c>
      <c r="J142" s="3">
        <f>IF(AND(IF('차트 정리 표'!$M$2 = 표메인[[#This Row],[연령대]], 1, 0),IF(COUNT(표장르정리[[#This Row],[Stealth]]),1,0)),1,0)</f>
        <v>0</v>
      </c>
      <c r="K142" s="3">
        <f>IF(AND(IF('차트 정리 표'!$M$2 = 표메인[[#This Row],[연령대]], 1, 0),IF(COUNT(표장르정리[[#This Row],[Strategy]]),1,0)),1,0)</f>
        <v>0</v>
      </c>
      <c r="L142" s="3">
        <f>IF(AND(IF('차트 정리 표'!$M$2 = 표메인[[#This Row],[연령대]], 1, 0),IF(COUNT(표장르정리[[#This Row],[Puzzle]]),1,0)),1,0)</f>
        <v>0</v>
      </c>
      <c r="M142" s="3">
        <f>IF(AND(IF('차트 정리 표'!$M$2 = 표메인[[#This Row],[연령대]], 1, 0),IF(COUNT(표장르정리[[#This Row],[Board]]),1,0)),1,0)</f>
        <v>0</v>
      </c>
      <c r="N142" s="3">
        <f>IF(AND(IF('차트 정리 표'!$M$2 = 표메인[[#This Row],[연령대]], 1, 0),IF(COUNT(표장르정리[[#This Row],[Arcade]]),1,0)),1,0)</f>
        <v>0</v>
      </c>
      <c r="O142" s="3">
        <f>IF(AND(IF('차트 정리 표'!$M$2 = 표메인[[#This Row],[연령대]], 1, 0),IF(COUNT(표장르정리[[#This Row],[Simulation]]),1,0)),1,0)</f>
        <v>0</v>
      </c>
      <c r="P142" s="34">
        <f>IF(AND(IF('차트 정리 표'!$M$19 = 표메인[[#This Row],[연령대]], 1, 0),IF('차트 정리 표'!$J$20=표메인[[#This Row],[타격감
시각적 효과]],1,0)),1,0)</f>
        <v>0</v>
      </c>
      <c r="Q142" s="34">
        <f>IF(AND(IF('차트 정리 표'!$M$19 = 표메인[[#This Row],[연령대]], 1, 0),IF('차트 정리 표'!$J$21=표메인[[#This Row],[타격감
시각적 효과]],1,0)),1,0)</f>
        <v>0</v>
      </c>
      <c r="R142" s="34">
        <f>IF(AND(IF('차트 정리 표'!$M$19 = 표메인[[#This Row],[연령대]], 1, 0),IF('차트 정리 표'!$J$22=표메인[[#This Row],[타격감
시각적 효과]],1,0)),1,0)</f>
        <v>0</v>
      </c>
      <c r="S142" s="34">
        <f>IF(AND(IF('차트 정리 표'!$M$19 = 표메인[[#This Row],[연령대]], 1, 0),IF('차트 정리 표'!$J$23=표메인[[#This Row],[타격감
시각적 효과]],1,0)),1,0)</f>
        <v>0</v>
      </c>
      <c r="T142" s="34">
        <f>IF(AND(IF('차트 정리 표'!$M$25 = 표메인[[#This Row],[연령대]], 1, 0),IF('차트 정리 표'!$J$26=표메인[게임몰입도
청각적 효과],1,0)),1,0)</f>
        <v>0</v>
      </c>
      <c r="U142" s="34">
        <f>IF(AND(IF('차트 정리 표'!$M$25 = 표메인[[#This Row],[연령대]], 1, 0),IF('차트 정리 표'!$J$27=표메인[게임몰입도
청각적 효과],1,0)),1,0)</f>
        <v>0</v>
      </c>
      <c r="V142" s="34">
        <f>IF(AND(IF('차트 정리 표'!$M$25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표'!$M$2 = 표메인[[#This Row],[연령대]], 1, 0),IF(COUNT(표장르정리[[#This Row],[RPG]]),1,0)), 1, 0)</f>
        <v>0</v>
      </c>
      <c r="B143" s="3">
        <f>IF(AND(IF('차트 정리 표'!$M$2 = 표메인[[#This Row],[연령대]], 1, 0),IF(COUNT(표장르정리[[#This Row],[AOS]]),1,0)),1,0)</f>
        <v>0</v>
      </c>
      <c r="C143" s="3">
        <f>IF(AND(IF('차트 정리 표'!$M$2 = 표메인[[#This Row],[연령대]], 1, 0),IF(COUNT(표장르정리[[#This Row],[FPS]]),1,0)),1,0)</f>
        <v>0</v>
      </c>
      <c r="D143" s="3">
        <f>IF(AND(IF('차트 정리 표'!$M$2 = 표메인[[#This Row],[연령대]], 1, 0),IF(COUNT(표장르정리[[#This Row],[CCG]]),1,0)),1,0)</f>
        <v>0</v>
      </c>
      <c r="E143" s="3">
        <f>IF(AND(IF('차트 정리 표'!$M$2 = 표메인[[#This Row],[연령대]], 1, 0),IF(COUNT(표장르정리[[#This Row],[Roguelike]]),1,0)),1,0)</f>
        <v>0</v>
      </c>
      <c r="F143" s="3">
        <f>IF(AND(IF('차트 정리 표'!$M$2 = 표메인[[#This Row],[연령대]], 1, 0),IF(COUNT(표장르정리[[#This Row],[Soulslike]]),1,0)),1,0)</f>
        <v>0</v>
      </c>
      <c r="G143" s="3">
        <f>IF(AND(IF('차트 정리 표'!$M$2 = 표메인[[#This Row],[연령대]], 1, 0),IF(COUNT(표장르정리[[#This Row],[Rhythm]]),1,0)),1,0)</f>
        <v>0</v>
      </c>
      <c r="H143" s="3">
        <f>IF(AND(IF('차트 정리 표'!$M$2 = 표메인[[#This Row],[연령대]], 1, 0),IF(COUNT(표장르정리[[#This Row],[Racing]]),1,0)),1,0)</f>
        <v>0</v>
      </c>
      <c r="I143" s="3">
        <f>IF(AND(IF('차트 정리 표'!$M$2 = 표메인[[#This Row],[연령대]], 1, 0),IF(COUNT(표장르정리[[#This Row],[Sport]]),1,0)),1,0)</f>
        <v>0</v>
      </c>
      <c r="J143" s="3">
        <f>IF(AND(IF('차트 정리 표'!$M$2 = 표메인[[#This Row],[연령대]], 1, 0),IF(COUNT(표장르정리[[#This Row],[Stealth]]),1,0)),1,0)</f>
        <v>0</v>
      </c>
      <c r="K143" s="3">
        <f>IF(AND(IF('차트 정리 표'!$M$2 = 표메인[[#This Row],[연령대]], 1, 0),IF(COUNT(표장르정리[[#This Row],[Strategy]]),1,0)),1,0)</f>
        <v>0</v>
      </c>
      <c r="L143" s="3">
        <f>IF(AND(IF('차트 정리 표'!$M$2 = 표메인[[#This Row],[연령대]], 1, 0),IF(COUNT(표장르정리[[#This Row],[Puzzle]]),1,0)),1,0)</f>
        <v>0</v>
      </c>
      <c r="M143" s="3">
        <f>IF(AND(IF('차트 정리 표'!$M$2 = 표메인[[#This Row],[연령대]], 1, 0),IF(COUNT(표장르정리[[#This Row],[Board]]),1,0)),1,0)</f>
        <v>0</v>
      </c>
      <c r="N143" s="3">
        <f>IF(AND(IF('차트 정리 표'!$M$2 = 표메인[[#This Row],[연령대]], 1, 0),IF(COUNT(표장르정리[[#This Row],[Arcade]]),1,0)),1,0)</f>
        <v>0</v>
      </c>
      <c r="O143" s="3">
        <f>IF(AND(IF('차트 정리 표'!$M$2 = 표메인[[#This Row],[연령대]], 1, 0),IF(COUNT(표장르정리[[#This Row],[Simulation]]),1,0)),1,0)</f>
        <v>0</v>
      </c>
      <c r="P143" s="34">
        <f>IF(AND(IF('차트 정리 표'!$M$19 = 표메인[[#This Row],[연령대]], 1, 0),IF('차트 정리 표'!$J$20=표메인[[#This Row],[타격감
시각적 효과]],1,0)),1,0)</f>
        <v>0</v>
      </c>
      <c r="Q143" s="34">
        <f>IF(AND(IF('차트 정리 표'!$M$19 = 표메인[[#This Row],[연령대]], 1, 0),IF('차트 정리 표'!$J$21=표메인[[#This Row],[타격감
시각적 효과]],1,0)),1,0)</f>
        <v>0</v>
      </c>
      <c r="R143" s="34">
        <f>IF(AND(IF('차트 정리 표'!$M$19 = 표메인[[#This Row],[연령대]], 1, 0),IF('차트 정리 표'!$J$22=표메인[[#This Row],[타격감
시각적 효과]],1,0)),1,0)</f>
        <v>0</v>
      </c>
      <c r="S143" s="34">
        <f>IF(AND(IF('차트 정리 표'!$M$19 = 표메인[[#This Row],[연령대]], 1, 0),IF('차트 정리 표'!$J$23=표메인[[#This Row],[타격감
시각적 효과]],1,0)),1,0)</f>
        <v>0</v>
      </c>
      <c r="T143" s="34">
        <f>IF(AND(IF('차트 정리 표'!$M$25 = 표메인[[#This Row],[연령대]], 1, 0),IF('차트 정리 표'!$J$26=표메인[게임몰입도
청각적 효과],1,0)),1,0)</f>
        <v>0</v>
      </c>
      <c r="U143" s="34">
        <f>IF(AND(IF('차트 정리 표'!$M$25 = 표메인[[#This Row],[연령대]], 1, 0),IF('차트 정리 표'!$J$27=표메인[게임몰입도
청각적 효과],1,0)),1,0)</f>
        <v>0</v>
      </c>
      <c r="V143" s="34">
        <f>IF(AND(IF('차트 정리 표'!$M$25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표'!$M$2 = 표메인[[#This Row],[연령대]], 1, 0),IF(COUNT(표장르정리[[#This Row],[RPG]]),1,0)), 1, 0)</f>
        <v>0</v>
      </c>
      <c r="B144" s="3">
        <f>IF(AND(IF('차트 정리 표'!$M$2 = 표메인[[#This Row],[연령대]], 1, 0),IF(COUNT(표장르정리[[#This Row],[AOS]]),1,0)),1,0)</f>
        <v>0</v>
      </c>
      <c r="C144" s="3">
        <f>IF(AND(IF('차트 정리 표'!$M$2 = 표메인[[#This Row],[연령대]], 1, 0),IF(COUNT(표장르정리[[#This Row],[FPS]]),1,0)),1,0)</f>
        <v>0</v>
      </c>
      <c r="D144" s="3">
        <f>IF(AND(IF('차트 정리 표'!$M$2 = 표메인[[#This Row],[연령대]], 1, 0),IF(COUNT(표장르정리[[#This Row],[CCG]]),1,0)),1,0)</f>
        <v>0</v>
      </c>
      <c r="E144" s="3">
        <f>IF(AND(IF('차트 정리 표'!$M$2 = 표메인[[#This Row],[연령대]], 1, 0),IF(COUNT(표장르정리[[#This Row],[Roguelike]]),1,0)),1,0)</f>
        <v>0</v>
      </c>
      <c r="F144" s="3">
        <f>IF(AND(IF('차트 정리 표'!$M$2 = 표메인[[#This Row],[연령대]], 1, 0),IF(COUNT(표장르정리[[#This Row],[Soulslike]]),1,0)),1,0)</f>
        <v>0</v>
      </c>
      <c r="G144" s="3">
        <f>IF(AND(IF('차트 정리 표'!$M$2 = 표메인[[#This Row],[연령대]], 1, 0),IF(COUNT(표장르정리[[#This Row],[Rhythm]]),1,0)),1,0)</f>
        <v>0</v>
      </c>
      <c r="H144" s="3">
        <f>IF(AND(IF('차트 정리 표'!$M$2 = 표메인[[#This Row],[연령대]], 1, 0),IF(COUNT(표장르정리[[#This Row],[Racing]]),1,0)),1,0)</f>
        <v>0</v>
      </c>
      <c r="I144" s="3">
        <f>IF(AND(IF('차트 정리 표'!$M$2 = 표메인[[#This Row],[연령대]], 1, 0),IF(COUNT(표장르정리[[#This Row],[Sport]]),1,0)),1,0)</f>
        <v>0</v>
      </c>
      <c r="J144" s="3">
        <f>IF(AND(IF('차트 정리 표'!$M$2 = 표메인[[#This Row],[연령대]], 1, 0),IF(COUNT(표장르정리[[#This Row],[Stealth]]),1,0)),1,0)</f>
        <v>0</v>
      </c>
      <c r="K144" s="3">
        <f>IF(AND(IF('차트 정리 표'!$M$2 = 표메인[[#This Row],[연령대]], 1, 0),IF(COUNT(표장르정리[[#This Row],[Strategy]]),1,0)),1,0)</f>
        <v>0</v>
      </c>
      <c r="L144" s="3">
        <f>IF(AND(IF('차트 정리 표'!$M$2 = 표메인[[#This Row],[연령대]], 1, 0),IF(COUNT(표장르정리[[#This Row],[Puzzle]]),1,0)),1,0)</f>
        <v>0</v>
      </c>
      <c r="M144" s="3">
        <f>IF(AND(IF('차트 정리 표'!$M$2 = 표메인[[#This Row],[연령대]], 1, 0),IF(COUNT(표장르정리[[#This Row],[Board]]),1,0)),1,0)</f>
        <v>0</v>
      </c>
      <c r="N144" s="3">
        <f>IF(AND(IF('차트 정리 표'!$M$2 = 표메인[[#This Row],[연령대]], 1, 0),IF(COUNT(표장르정리[[#This Row],[Arcade]]),1,0)),1,0)</f>
        <v>0</v>
      </c>
      <c r="O144" s="3">
        <f>IF(AND(IF('차트 정리 표'!$M$2 = 표메인[[#This Row],[연령대]], 1, 0),IF(COUNT(표장르정리[[#This Row],[Simulation]]),1,0)),1,0)</f>
        <v>0</v>
      </c>
      <c r="P144" s="34">
        <f>IF(AND(IF('차트 정리 표'!$M$19 = 표메인[[#This Row],[연령대]], 1, 0),IF('차트 정리 표'!$J$20=표메인[[#This Row],[타격감
시각적 효과]],1,0)),1,0)</f>
        <v>0</v>
      </c>
      <c r="Q144" s="34">
        <f>IF(AND(IF('차트 정리 표'!$M$19 = 표메인[[#This Row],[연령대]], 1, 0),IF('차트 정리 표'!$J$21=표메인[[#This Row],[타격감
시각적 효과]],1,0)),1,0)</f>
        <v>0</v>
      </c>
      <c r="R144" s="34">
        <f>IF(AND(IF('차트 정리 표'!$M$19 = 표메인[[#This Row],[연령대]], 1, 0),IF('차트 정리 표'!$J$22=표메인[[#This Row],[타격감
시각적 효과]],1,0)),1,0)</f>
        <v>0</v>
      </c>
      <c r="S144" s="34">
        <f>IF(AND(IF('차트 정리 표'!$M$19 = 표메인[[#This Row],[연령대]], 1, 0),IF('차트 정리 표'!$J$23=표메인[[#This Row],[타격감
시각적 효과]],1,0)),1,0)</f>
        <v>0</v>
      </c>
      <c r="T144" s="34">
        <f>IF(AND(IF('차트 정리 표'!$M$25 = 표메인[[#This Row],[연령대]], 1, 0),IF('차트 정리 표'!$J$26=표메인[게임몰입도
청각적 효과],1,0)),1,0)</f>
        <v>0</v>
      </c>
      <c r="U144" s="34">
        <f>IF(AND(IF('차트 정리 표'!$M$25 = 표메인[[#This Row],[연령대]], 1, 0),IF('차트 정리 표'!$J$27=표메인[게임몰입도
청각적 효과],1,0)),1,0)</f>
        <v>0</v>
      </c>
      <c r="V144" s="34">
        <f>IF(AND(IF('차트 정리 표'!$M$25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표'!$M$2 = 표메인[[#This Row],[연령대]], 1, 0),IF(COUNT(표장르정리[[#This Row],[RPG]]),1,0)), 1, 0)</f>
        <v>0</v>
      </c>
      <c r="B145" s="3">
        <f>IF(AND(IF('차트 정리 표'!$M$2 = 표메인[[#This Row],[연령대]], 1, 0),IF(COUNT(표장르정리[[#This Row],[AOS]]),1,0)),1,0)</f>
        <v>0</v>
      </c>
      <c r="C145" s="3">
        <f>IF(AND(IF('차트 정리 표'!$M$2 = 표메인[[#This Row],[연령대]], 1, 0),IF(COUNT(표장르정리[[#This Row],[FPS]]),1,0)),1,0)</f>
        <v>0</v>
      </c>
      <c r="D145" s="3">
        <f>IF(AND(IF('차트 정리 표'!$M$2 = 표메인[[#This Row],[연령대]], 1, 0),IF(COUNT(표장르정리[[#This Row],[CCG]]),1,0)),1,0)</f>
        <v>0</v>
      </c>
      <c r="E145" s="3">
        <f>IF(AND(IF('차트 정리 표'!$M$2 = 표메인[[#This Row],[연령대]], 1, 0),IF(COUNT(표장르정리[[#This Row],[Roguelike]]),1,0)),1,0)</f>
        <v>0</v>
      </c>
      <c r="F145" s="3">
        <f>IF(AND(IF('차트 정리 표'!$M$2 = 표메인[[#This Row],[연령대]], 1, 0),IF(COUNT(표장르정리[[#This Row],[Soulslike]]),1,0)),1,0)</f>
        <v>0</v>
      </c>
      <c r="G145" s="3">
        <f>IF(AND(IF('차트 정리 표'!$M$2 = 표메인[[#This Row],[연령대]], 1, 0),IF(COUNT(표장르정리[[#This Row],[Rhythm]]),1,0)),1,0)</f>
        <v>0</v>
      </c>
      <c r="H145" s="3">
        <f>IF(AND(IF('차트 정리 표'!$M$2 = 표메인[[#This Row],[연령대]], 1, 0),IF(COUNT(표장르정리[[#This Row],[Racing]]),1,0)),1,0)</f>
        <v>0</v>
      </c>
      <c r="I145" s="3">
        <f>IF(AND(IF('차트 정리 표'!$M$2 = 표메인[[#This Row],[연령대]], 1, 0),IF(COUNT(표장르정리[[#This Row],[Sport]]),1,0)),1,0)</f>
        <v>0</v>
      </c>
      <c r="J145" s="3">
        <f>IF(AND(IF('차트 정리 표'!$M$2 = 표메인[[#This Row],[연령대]], 1, 0),IF(COUNT(표장르정리[[#This Row],[Stealth]]),1,0)),1,0)</f>
        <v>0</v>
      </c>
      <c r="K145" s="3">
        <f>IF(AND(IF('차트 정리 표'!$M$2 = 표메인[[#This Row],[연령대]], 1, 0),IF(COUNT(표장르정리[[#This Row],[Strategy]]),1,0)),1,0)</f>
        <v>0</v>
      </c>
      <c r="L145" s="3">
        <f>IF(AND(IF('차트 정리 표'!$M$2 = 표메인[[#This Row],[연령대]], 1, 0),IF(COUNT(표장르정리[[#This Row],[Puzzle]]),1,0)),1,0)</f>
        <v>0</v>
      </c>
      <c r="M145" s="3">
        <f>IF(AND(IF('차트 정리 표'!$M$2 = 표메인[[#This Row],[연령대]], 1, 0),IF(COUNT(표장르정리[[#This Row],[Board]]),1,0)),1,0)</f>
        <v>0</v>
      </c>
      <c r="N145" s="3">
        <f>IF(AND(IF('차트 정리 표'!$M$2 = 표메인[[#This Row],[연령대]], 1, 0),IF(COUNT(표장르정리[[#This Row],[Arcade]]),1,0)),1,0)</f>
        <v>0</v>
      </c>
      <c r="O145" s="3">
        <f>IF(AND(IF('차트 정리 표'!$M$2 = 표메인[[#This Row],[연령대]], 1, 0),IF(COUNT(표장르정리[[#This Row],[Simulation]]),1,0)),1,0)</f>
        <v>0</v>
      </c>
      <c r="P145" s="34">
        <f>IF(AND(IF('차트 정리 표'!$M$19 = 표메인[[#This Row],[연령대]], 1, 0),IF('차트 정리 표'!$J$20=표메인[[#This Row],[타격감
시각적 효과]],1,0)),1,0)</f>
        <v>0</v>
      </c>
      <c r="Q145" s="34">
        <f>IF(AND(IF('차트 정리 표'!$M$19 = 표메인[[#This Row],[연령대]], 1, 0),IF('차트 정리 표'!$J$21=표메인[[#This Row],[타격감
시각적 효과]],1,0)),1,0)</f>
        <v>0</v>
      </c>
      <c r="R145" s="34">
        <f>IF(AND(IF('차트 정리 표'!$M$19 = 표메인[[#This Row],[연령대]], 1, 0),IF('차트 정리 표'!$J$22=표메인[[#This Row],[타격감
시각적 효과]],1,0)),1,0)</f>
        <v>0</v>
      </c>
      <c r="S145" s="34">
        <f>IF(AND(IF('차트 정리 표'!$M$19 = 표메인[[#This Row],[연령대]], 1, 0),IF('차트 정리 표'!$J$23=표메인[[#This Row],[타격감
시각적 효과]],1,0)),1,0)</f>
        <v>0</v>
      </c>
      <c r="T145" s="34">
        <f>IF(AND(IF('차트 정리 표'!$M$25 = 표메인[[#This Row],[연령대]], 1, 0),IF('차트 정리 표'!$J$26=표메인[게임몰입도
청각적 효과],1,0)),1,0)</f>
        <v>0</v>
      </c>
      <c r="U145" s="34">
        <f>IF(AND(IF('차트 정리 표'!$M$25 = 표메인[[#This Row],[연령대]], 1, 0),IF('차트 정리 표'!$J$27=표메인[게임몰입도
청각적 효과],1,0)),1,0)</f>
        <v>0</v>
      </c>
      <c r="V145" s="34">
        <f>IF(AND(IF('차트 정리 표'!$M$25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표'!$M$2 = 표메인[[#This Row],[연령대]], 1, 0),IF(COUNT(표장르정리[[#This Row],[RPG]]),1,0)), 1, 0)</f>
        <v>0</v>
      </c>
      <c r="B146" s="3">
        <f>IF(AND(IF('차트 정리 표'!$M$2 = 표메인[[#This Row],[연령대]], 1, 0),IF(COUNT(표장르정리[[#This Row],[AOS]]),1,0)),1,0)</f>
        <v>0</v>
      </c>
      <c r="C146" s="3">
        <f>IF(AND(IF('차트 정리 표'!$M$2 = 표메인[[#This Row],[연령대]], 1, 0),IF(COUNT(표장르정리[[#This Row],[FPS]]),1,0)),1,0)</f>
        <v>0</v>
      </c>
      <c r="D146" s="3">
        <f>IF(AND(IF('차트 정리 표'!$M$2 = 표메인[[#This Row],[연령대]], 1, 0),IF(COUNT(표장르정리[[#This Row],[CCG]]),1,0)),1,0)</f>
        <v>0</v>
      </c>
      <c r="E146" s="3">
        <f>IF(AND(IF('차트 정리 표'!$M$2 = 표메인[[#This Row],[연령대]], 1, 0),IF(COUNT(표장르정리[[#This Row],[Roguelike]]),1,0)),1,0)</f>
        <v>0</v>
      </c>
      <c r="F146" s="3">
        <f>IF(AND(IF('차트 정리 표'!$M$2 = 표메인[[#This Row],[연령대]], 1, 0),IF(COUNT(표장르정리[[#This Row],[Soulslike]]),1,0)),1,0)</f>
        <v>0</v>
      </c>
      <c r="G146" s="3">
        <f>IF(AND(IF('차트 정리 표'!$M$2 = 표메인[[#This Row],[연령대]], 1, 0),IF(COUNT(표장르정리[[#This Row],[Rhythm]]),1,0)),1,0)</f>
        <v>0</v>
      </c>
      <c r="H146" s="3">
        <f>IF(AND(IF('차트 정리 표'!$M$2 = 표메인[[#This Row],[연령대]], 1, 0),IF(COUNT(표장르정리[[#This Row],[Racing]]),1,0)),1,0)</f>
        <v>0</v>
      </c>
      <c r="I146" s="3">
        <f>IF(AND(IF('차트 정리 표'!$M$2 = 표메인[[#This Row],[연령대]], 1, 0),IF(COUNT(표장르정리[[#This Row],[Sport]]),1,0)),1,0)</f>
        <v>0</v>
      </c>
      <c r="J146" s="3">
        <f>IF(AND(IF('차트 정리 표'!$M$2 = 표메인[[#This Row],[연령대]], 1, 0),IF(COUNT(표장르정리[[#This Row],[Stealth]]),1,0)),1,0)</f>
        <v>0</v>
      </c>
      <c r="K146" s="3">
        <f>IF(AND(IF('차트 정리 표'!$M$2 = 표메인[[#This Row],[연령대]], 1, 0),IF(COUNT(표장르정리[[#This Row],[Strategy]]),1,0)),1,0)</f>
        <v>0</v>
      </c>
      <c r="L146" s="3">
        <f>IF(AND(IF('차트 정리 표'!$M$2 = 표메인[[#This Row],[연령대]], 1, 0),IF(COUNT(표장르정리[[#This Row],[Puzzle]]),1,0)),1,0)</f>
        <v>0</v>
      </c>
      <c r="M146" s="3">
        <f>IF(AND(IF('차트 정리 표'!$M$2 = 표메인[[#This Row],[연령대]], 1, 0),IF(COUNT(표장르정리[[#This Row],[Board]]),1,0)),1,0)</f>
        <v>0</v>
      </c>
      <c r="N146" s="3">
        <f>IF(AND(IF('차트 정리 표'!$M$2 = 표메인[[#This Row],[연령대]], 1, 0),IF(COUNT(표장르정리[[#This Row],[Arcade]]),1,0)),1,0)</f>
        <v>0</v>
      </c>
      <c r="O146" s="3">
        <f>IF(AND(IF('차트 정리 표'!$M$2 = 표메인[[#This Row],[연령대]], 1, 0),IF(COUNT(표장르정리[[#This Row],[Simulation]]),1,0)),1,0)</f>
        <v>0</v>
      </c>
      <c r="P146" s="34">
        <f>IF(AND(IF('차트 정리 표'!$M$19 = 표메인[[#This Row],[연령대]], 1, 0),IF('차트 정리 표'!$J$20=표메인[[#This Row],[타격감
시각적 효과]],1,0)),1,0)</f>
        <v>0</v>
      </c>
      <c r="Q146" s="34">
        <f>IF(AND(IF('차트 정리 표'!$M$19 = 표메인[[#This Row],[연령대]], 1, 0),IF('차트 정리 표'!$J$21=표메인[[#This Row],[타격감
시각적 효과]],1,0)),1,0)</f>
        <v>0</v>
      </c>
      <c r="R146" s="34">
        <f>IF(AND(IF('차트 정리 표'!$M$19 = 표메인[[#This Row],[연령대]], 1, 0),IF('차트 정리 표'!$J$22=표메인[[#This Row],[타격감
시각적 효과]],1,0)),1,0)</f>
        <v>0</v>
      </c>
      <c r="S146" s="34">
        <f>IF(AND(IF('차트 정리 표'!$M$19 = 표메인[[#This Row],[연령대]], 1, 0),IF('차트 정리 표'!$J$23=표메인[[#This Row],[타격감
시각적 효과]],1,0)),1,0)</f>
        <v>0</v>
      </c>
      <c r="T146" s="34">
        <f>IF(AND(IF('차트 정리 표'!$M$25 = 표메인[[#This Row],[연령대]], 1, 0),IF('차트 정리 표'!$J$26=표메인[게임몰입도
청각적 효과],1,0)),1,0)</f>
        <v>0</v>
      </c>
      <c r="U146" s="34">
        <f>IF(AND(IF('차트 정리 표'!$M$25 = 표메인[[#This Row],[연령대]], 1, 0),IF('차트 정리 표'!$J$27=표메인[게임몰입도
청각적 효과],1,0)),1,0)</f>
        <v>0</v>
      </c>
      <c r="V146" s="34">
        <f>IF(AND(IF('차트 정리 표'!$M$25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표'!$M$2 = 표메인[[#This Row],[연령대]], 1, 0),IF(COUNT(표장르정리[[#This Row],[RPG]]),1,0)), 1, 0)</f>
        <v>0</v>
      </c>
      <c r="B147" s="3">
        <f>IF(AND(IF('차트 정리 표'!$M$2 = 표메인[[#This Row],[연령대]], 1, 0),IF(COUNT(표장르정리[[#This Row],[AOS]]),1,0)),1,0)</f>
        <v>0</v>
      </c>
      <c r="C147" s="3">
        <f>IF(AND(IF('차트 정리 표'!$M$2 = 표메인[[#This Row],[연령대]], 1, 0),IF(COUNT(표장르정리[[#This Row],[FPS]]),1,0)),1,0)</f>
        <v>0</v>
      </c>
      <c r="D147" s="3">
        <f>IF(AND(IF('차트 정리 표'!$M$2 = 표메인[[#This Row],[연령대]], 1, 0),IF(COUNT(표장르정리[[#This Row],[CCG]]),1,0)),1,0)</f>
        <v>0</v>
      </c>
      <c r="E147" s="3">
        <f>IF(AND(IF('차트 정리 표'!$M$2 = 표메인[[#This Row],[연령대]], 1, 0),IF(COUNT(표장르정리[[#This Row],[Roguelike]]),1,0)),1,0)</f>
        <v>0</v>
      </c>
      <c r="F147" s="3">
        <f>IF(AND(IF('차트 정리 표'!$M$2 = 표메인[[#This Row],[연령대]], 1, 0),IF(COUNT(표장르정리[[#This Row],[Soulslike]]),1,0)),1,0)</f>
        <v>0</v>
      </c>
      <c r="G147" s="3">
        <f>IF(AND(IF('차트 정리 표'!$M$2 = 표메인[[#This Row],[연령대]], 1, 0),IF(COUNT(표장르정리[[#This Row],[Rhythm]]),1,0)),1,0)</f>
        <v>0</v>
      </c>
      <c r="H147" s="3">
        <f>IF(AND(IF('차트 정리 표'!$M$2 = 표메인[[#This Row],[연령대]], 1, 0),IF(COUNT(표장르정리[[#This Row],[Racing]]),1,0)),1,0)</f>
        <v>0</v>
      </c>
      <c r="I147" s="3">
        <f>IF(AND(IF('차트 정리 표'!$M$2 = 표메인[[#This Row],[연령대]], 1, 0),IF(COUNT(표장르정리[[#This Row],[Sport]]),1,0)),1,0)</f>
        <v>0</v>
      </c>
      <c r="J147" s="3">
        <f>IF(AND(IF('차트 정리 표'!$M$2 = 표메인[[#This Row],[연령대]], 1, 0),IF(COUNT(표장르정리[[#This Row],[Stealth]]),1,0)),1,0)</f>
        <v>0</v>
      </c>
      <c r="K147" s="3">
        <f>IF(AND(IF('차트 정리 표'!$M$2 = 표메인[[#This Row],[연령대]], 1, 0),IF(COUNT(표장르정리[[#This Row],[Strategy]]),1,0)),1,0)</f>
        <v>0</v>
      </c>
      <c r="L147" s="3">
        <f>IF(AND(IF('차트 정리 표'!$M$2 = 표메인[[#This Row],[연령대]], 1, 0),IF(COUNT(표장르정리[[#This Row],[Puzzle]]),1,0)),1,0)</f>
        <v>0</v>
      </c>
      <c r="M147" s="3">
        <f>IF(AND(IF('차트 정리 표'!$M$2 = 표메인[[#This Row],[연령대]], 1, 0),IF(COUNT(표장르정리[[#This Row],[Board]]),1,0)),1,0)</f>
        <v>0</v>
      </c>
      <c r="N147" s="3">
        <f>IF(AND(IF('차트 정리 표'!$M$2 = 표메인[[#This Row],[연령대]], 1, 0),IF(COUNT(표장르정리[[#This Row],[Arcade]]),1,0)),1,0)</f>
        <v>0</v>
      </c>
      <c r="O147" s="3">
        <f>IF(AND(IF('차트 정리 표'!$M$2 = 표메인[[#This Row],[연령대]], 1, 0),IF(COUNT(표장르정리[[#This Row],[Simulation]]),1,0)),1,0)</f>
        <v>0</v>
      </c>
      <c r="P147" s="34">
        <f>IF(AND(IF('차트 정리 표'!$M$19 = 표메인[[#This Row],[연령대]], 1, 0),IF('차트 정리 표'!$J$20=표메인[[#This Row],[타격감
시각적 효과]],1,0)),1,0)</f>
        <v>0</v>
      </c>
      <c r="Q147" s="34">
        <f>IF(AND(IF('차트 정리 표'!$M$19 = 표메인[[#This Row],[연령대]], 1, 0),IF('차트 정리 표'!$J$21=표메인[[#This Row],[타격감
시각적 효과]],1,0)),1,0)</f>
        <v>0</v>
      </c>
      <c r="R147" s="34">
        <f>IF(AND(IF('차트 정리 표'!$M$19 = 표메인[[#This Row],[연령대]], 1, 0),IF('차트 정리 표'!$J$22=표메인[[#This Row],[타격감
시각적 효과]],1,0)),1,0)</f>
        <v>0</v>
      </c>
      <c r="S147" s="34">
        <f>IF(AND(IF('차트 정리 표'!$M$19 = 표메인[[#This Row],[연령대]], 1, 0),IF('차트 정리 표'!$J$23=표메인[[#This Row],[타격감
시각적 효과]],1,0)),1,0)</f>
        <v>0</v>
      </c>
      <c r="T147" s="34">
        <f>IF(AND(IF('차트 정리 표'!$M$25 = 표메인[[#This Row],[연령대]], 1, 0),IF('차트 정리 표'!$J$26=표메인[게임몰입도
청각적 효과],1,0)),1,0)</f>
        <v>0</v>
      </c>
      <c r="U147" s="34">
        <f>IF(AND(IF('차트 정리 표'!$M$25 = 표메인[[#This Row],[연령대]], 1, 0),IF('차트 정리 표'!$J$27=표메인[게임몰입도
청각적 효과],1,0)),1,0)</f>
        <v>0</v>
      </c>
      <c r="V147" s="34">
        <f>IF(AND(IF('차트 정리 표'!$M$25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표'!$M$2 = 표메인[[#This Row],[연령대]], 1, 0),IF(COUNT(표장르정리[[#This Row],[RPG]]),1,0)), 1, 0)</f>
        <v>0</v>
      </c>
      <c r="B148" s="3">
        <f>IF(AND(IF('차트 정리 표'!$M$2 = 표메인[[#This Row],[연령대]], 1, 0),IF(COUNT(표장르정리[[#This Row],[AOS]]),1,0)),1,0)</f>
        <v>0</v>
      </c>
      <c r="C148" s="3">
        <f>IF(AND(IF('차트 정리 표'!$M$2 = 표메인[[#This Row],[연령대]], 1, 0),IF(COUNT(표장르정리[[#This Row],[FPS]]),1,0)),1,0)</f>
        <v>0</v>
      </c>
      <c r="D148" s="3">
        <f>IF(AND(IF('차트 정리 표'!$M$2 = 표메인[[#This Row],[연령대]], 1, 0),IF(COUNT(표장르정리[[#This Row],[CCG]]),1,0)),1,0)</f>
        <v>0</v>
      </c>
      <c r="E148" s="3">
        <f>IF(AND(IF('차트 정리 표'!$M$2 = 표메인[[#This Row],[연령대]], 1, 0),IF(COUNT(표장르정리[[#This Row],[Roguelike]]),1,0)),1,0)</f>
        <v>0</v>
      </c>
      <c r="F148" s="3">
        <f>IF(AND(IF('차트 정리 표'!$M$2 = 표메인[[#This Row],[연령대]], 1, 0),IF(COUNT(표장르정리[[#This Row],[Soulslike]]),1,0)),1,0)</f>
        <v>0</v>
      </c>
      <c r="G148" s="3">
        <f>IF(AND(IF('차트 정리 표'!$M$2 = 표메인[[#This Row],[연령대]], 1, 0),IF(COUNT(표장르정리[[#This Row],[Rhythm]]),1,0)),1,0)</f>
        <v>0</v>
      </c>
      <c r="H148" s="3">
        <f>IF(AND(IF('차트 정리 표'!$M$2 = 표메인[[#This Row],[연령대]], 1, 0),IF(COUNT(표장르정리[[#This Row],[Racing]]),1,0)),1,0)</f>
        <v>0</v>
      </c>
      <c r="I148" s="3">
        <f>IF(AND(IF('차트 정리 표'!$M$2 = 표메인[[#This Row],[연령대]], 1, 0),IF(COUNT(표장르정리[[#This Row],[Sport]]),1,0)),1,0)</f>
        <v>0</v>
      </c>
      <c r="J148" s="3">
        <f>IF(AND(IF('차트 정리 표'!$M$2 = 표메인[[#This Row],[연령대]], 1, 0),IF(COUNT(표장르정리[[#This Row],[Stealth]]),1,0)),1,0)</f>
        <v>0</v>
      </c>
      <c r="K148" s="3">
        <f>IF(AND(IF('차트 정리 표'!$M$2 = 표메인[[#This Row],[연령대]], 1, 0),IF(COUNT(표장르정리[[#This Row],[Strategy]]),1,0)),1,0)</f>
        <v>0</v>
      </c>
      <c r="L148" s="3">
        <f>IF(AND(IF('차트 정리 표'!$M$2 = 표메인[[#This Row],[연령대]], 1, 0),IF(COUNT(표장르정리[[#This Row],[Puzzle]]),1,0)),1,0)</f>
        <v>0</v>
      </c>
      <c r="M148" s="3">
        <f>IF(AND(IF('차트 정리 표'!$M$2 = 표메인[[#This Row],[연령대]], 1, 0),IF(COUNT(표장르정리[[#This Row],[Board]]),1,0)),1,0)</f>
        <v>0</v>
      </c>
      <c r="N148" s="3">
        <f>IF(AND(IF('차트 정리 표'!$M$2 = 표메인[[#This Row],[연령대]], 1, 0),IF(COUNT(표장르정리[[#This Row],[Arcade]]),1,0)),1,0)</f>
        <v>0</v>
      </c>
      <c r="O148" s="3">
        <f>IF(AND(IF('차트 정리 표'!$M$2 = 표메인[[#This Row],[연령대]], 1, 0),IF(COUNT(표장르정리[[#This Row],[Simulation]]),1,0)),1,0)</f>
        <v>0</v>
      </c>
      <c r="P148" s="34">
        <f>IF(AND(IF('차트 정리 표'!$M$19 = 표메인[[#This Row],[연령대]], 1, 0),IF('차트 정리 표'!$J$20=표메인[[#This Row],[타격감
시각적 효과]],1,0)),1,0)</f>
        <v>0</v>
      </c>
      <c r="Q148" s="34">
        <f>IF(AND(IF('차트 정리 표'!$M$19 = 표메인[[#This Row],[연령대]], 1, 0),IF('차트 정리 표'!$J$21=표메인[[#This Row],[타격감
시각적 효과]],1,0)),1,0)</f>
        <v>0</v>
      </c>
      <c r="R148" s="34">
        <f>IF(AND(IF('차트 정리 표'!$M$19 = 표메인[[#This Row],[연령대]], 1, 0),IF('차트 정리 표'!$J$22=표메인[[#This Row],[타격감
시각적 효과]],1,0)),1,0)</f>
        <v>0</v>
      </c>
      <c r="S148" s="34">
        <f>IF(AND(IF('차트 정리 표'!$M$19 = 표메인[[#This Row],[연령대]], 1, 0),IF('차트 정리 표'!$J$23=표메인[[#This Row],[타격감
시각적 효과]],1,0)),1,0)</f>
        <v>0</v>
      </c>
      <c r="T148" s="34">
        <f>IF(AND(IF('차트 정리 표'!$M$25 = 표메인[[#This Row],[연령대]], 1, 0),IF('차트 정리 표'!$J$26=표메인[게임몰입도
청각적 효과],1,0)),1,0)</f>
        <v>0</v>
      </c>
      <c r="U148" s="34">
        <f>IF(AND(IF('차트 정리 표'!$M$25 = 표메인[[#This Row],[연령대]], 1, 0),IF('차트 정리 표'!$J$27=표메인[게임몰입도
청각적 효과],1,0)),1,0)</f>
        <v>0</v>
      </c>
      <c r="V148" s="34">
        <f>IF(AND(IF('차트 정리 표'!$M$25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표'!$M$2 = 표메인[[#This Row],[연령대]], 1, 0),IF(COUNT(표장르정리[[#This Row],[RPG]]),1,0)), 1, 0)</f>
        <v>0</v>
      </c>
      <c r="B149" s="3">
        <f>IF(AND(IF('차트 정리 표'!$M$2 = 표메인[[#This Row],[연령대]], 1, 0),IF(COUNT(표장르정리[[#This Row],[AOS]]),1,0)),1,0)</f>
        <v>0</v>
      </c>
      <c r="C149" s="3">
        <f>IF(AND(IF('차트 정리 표'!$M$2 = 표메인[[#This Row],[연령대]], 1, 0),IF(COUNT(표장르정리[[#This Row],[FPS]]),1,0)),1,0)</f>
        <v>0</v>
      </c>
      <c r="D149" s="3">
        <f>IF(AND(IF('차트 정리 표'!$M$2 = 표메인[[#This Row],[연령대]], 1, 0),IF(COUNT(표장르정리[[#This Row],[CCG]]),1,0)),1,0)</f>
        <v>0</v>
      </c>
      <c r="E149" s="3">
        <f>IF(AND(IF('차트 정리 표'!$M$2 = 표메인[[#This Row],[연령대]], 1, 0),IF(COUNT(표장르정리[[#This Row],[Roguelike]]),1,0)),1,0)</f>
        <v>0</v>
      </c>
      <c r="F149" s="3">
        <f>IF(AND(IF('차트 정리 표'!$M$2 = 표메인[[#This Row],[연령대]], 1, 0),IF(COUNT(표장르정리[[#This Row],[Soulslike]]),1,0)),1,0)</f>
        <v>0</v>
      </c>
      <c r="G149" s="3">
        <f>IF(AND(IF('차트 정리 표'!$M$2 = 표메인[[#This Row],[연령대]], 1, 0),IF(COUNT(표장르정리[[#This Row],[Rhythm]]),1,0)),1,0)</f>
        <v>0</v>
      </c>
      <c r="H149" s="3">
        <f>IF(AND(IF('차트 정리 표'!$M$2 = 표메인[[#This Row],[연령대]], 1, 0),IF(COUNT(표장르정리[[#This Row],[Racing]]),1,0)),1,0)</f>
        <v>0</v>
      </c>
      <c r="I149" s="3">
        <f>IF(AND(IF('차트 정리 표'!$M$2 = 표메인[[#This Row],[연령대]], 1, 0),IF(COUNT(표장르정리[[#This Row],[Sport]]),1,0)),1,0)</f>
        <v>0</v>
      </c>
      <c r="J149" s="3">
        <f>IF(AND(IF('차트 정리 표'!$M$2 = 표메인[[#This Row],[연령대]], 1, 0),IF(COUNT(표장르정리[[#This Row],[Stealth]]),1,0)),1,0)</f>
        <v>0</v>
      </c>
      <c r="K149" s="3">
        <f>IF(AND(IF('차트 정리 표'!$M$2 = 표메인[[#This Row],[연령대]], 1, 0),IF(COUNT(표장르정리[[#This Row],[Strategy]]),1,0)),1,0)</f>
        <v>0</v>
      </c>
      <c r="L149" s="3">
        <f>IF(AND(IF('차트 정리 표'!$M$2 = 표메인[[#This Row],[연령대]], 1, 0),IF(COUNT(표장르정리[[#This Row],[Puzzle]]),1,0)),1,0)</f>
        <v>0</v>
      </c>
      <c r="M149" s="3">
        <f>IF(AND(IF('차트 정리 표'!$M$2 = 표메인[[#This Row],[연령대]], 1, 0),IF(COUNT(표장르정리[[#This Row],[Board]]),1,0)),1,0)</f>
        <v>0</v>
      </c>
      <c r="N149" s="3">
        <f>IF(AND(IF('차트 정리 표'!$M$2 = 표메인[[#This Row],[연령대]], 1, 0),IF(COUNT(표장르정리[[#This Row],[Arcade]]),1,0)),1,0)</f>
        <v>0</v>
      </c>
      <c r="O149" s="3">
        <f>IF(AND(IF('차트 정리 표'!$M$2 = 표메인[[#This Row],[연령대]], 1, 0),IF(COUNT(표장르정리[[#This Row],[Simulation]]),1,0)),1,0)</f>
        <v>0</v>
      </c>
      <c r="P149" s="34">
        <f>IF(AND(IF('차트 정리 표'!$M$19 = 표메인[[#This Row],[연령대]], 1, 0),IF('차트 정리 표'!$J$20=표메인[[#This Row],[타격감
시각적 효과]],1,0)),1,0)</f>
        <v>0</v>
      </c>
      <c r="Q149" s="34">
        <f>IF(AND(IF('차트 정리 표'!$M$19 = 표메인[[#This Row],[연령대]], 1, 0),IF('차트 정리 표'!$J$21=표메인[[#This Row],[타격감
시각적 효과]],1,0)),1,0)</f>
        <v>0</v>
      </c>
      <c r="R149" s="34">
        <f>IF(AND(IF('차트 정리 표'!$M$19 = 표메인[[#This Row],[연령대]], 1, 0),IF('차트 정리 표'!$J$22=표메인[[#This Row],[타격감
시각적 효과]],1,0)),1,0)</f>
        <v>0</v>
      </c>
      <c r="S149" s="34">
        <f>IF(AND(IF('차트 정리 표'!$M$19 = 표메인[[#This Row],[연령대]], 1, 0),IF('차트 정리 표'!$J$23=표메인[[#This Row],[타격감
시각적 효과]],1,0)),1,0)</f>
        <v>0</v>
      </c>
      <c r="T149" s="34">
        <f>IF(AND(IF('차트 정리 표'!$M$25 = 표메인[[#This Row],[연령대]], 1, 0),IF('차트 정리 표'!$J$26=표메인[게임몰입도
청각적 효과],1,0)),1,0)</f>
        <v>0</v>
      </c>
      <c r="U149" s="34">
        <f>IF(AND(IF('차트 정리 표'!$M$25 = 표메인[[#This Row],[연령대]], 1, 0),IF('차트 정리 표'!$J$27=표메인[게임몰입도
청각적 효과],1,0)),1,0)</f>
        <v>0</v>
      </c>
      <c r="V149" s="34">
        <f>IF(AND(IF('차트 정리 표'!$M$25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표'!$M$2 = 표메인[[#This Row],[연령대]], 1, 0),IF(COUNT(표장르정리[[#This Row],[RPG]]),1,0)), 1, 0)</f>
        <v>0</v>
      </c>
      <c r="B150" s="3">
        <f>IF(AND(IF('차트 정리 표'!$M$2 = 표메인[[#This Row],[연령대]], 1, 0),IF(COUNT(표장르정리[[#This Row],[AOS]]),1,0)),1,0)</f>
        <v>0</v>
      </c>
      <c r="C150" s="3">
        <f>IF(AND(IF('차트 정리 표'!$M$2 = 표메인[[#This Row],[연령대]], 1, 0),IF(COUNT(표장르정리[[#This Row],[FPS]]),1,0)),1,0)</f>
        <v>0</v>
      </c>
      <c r="D150" s="3">
        <f>IF(AND(IF('차트 정리 표'!$M$2 = 표메인[[#This Row],[연령대]], 1, 0),IF(COUNT(표장르정리[[#This Row],[CCG]]),1,0)),1,0)</f>
        <v>0</v>
      </c>
      <c r="E150" s="3">
        <f>IF(AND(IF('차트 정리 표'!$M$2 = 표메인[[#This Row],[연령대]], 1, 0),IF(COUNT(표장르정리[[#This Row],[Roguelike]]),1,0)),1,0)</f>
        <v>0</v>
      </c>
      <c r="F150" s="3">
        <f>IF(AND(IF('차트 정리 표'!$M$2 = 표메인[[#This Row],[연령대]], 1, 0),IF(COUNT(표장르정리[[#This Row],[Soulslike]]),1,0)),1,0)</f>
        <v>0</v>
      </c>
      <c r="G150" s="3">
        <f>IF(AND(IF('차트 정리 표'!$M$2 = 표메인[[#This Row],[연령대]], 1, 0),IF(COUNT(표장르정리[[#This Row],[Rhythm]]),1,0)),1,0)</f>
        <v>0</v>
      </c>
      <c r="H150" s="3">
        <f>IF(AND(IF('차트 정리 표'!$M$2 = 표메인[[#This Row],[연령대]], 1, 0),IF(COUNT(표장르정리[[#This Row],[Racing]]),1,0)),1,0)</f>
        <v>0</v>
      </c>
      <c r="I150" s="3">
        <f>IF(AND(IF('차트 정리 표'!$M$2 = 표메인[[#This Row],[연령대]], 1, 0),IF(COUNT(표장르정리[[#This Row],[Sport]]),1,0)),1,0)</f>
        <v>0</v>
      </c>
      <c r="J150" s="3">
        <f>IF(AND(IF('차트 정리 표'!$M$2 = 표메인[[#This Row],[연령대]], 1, 0),IF(COUNT(표장르정리[[#This Row],[Stealth]]),1,0)),1,0)</f>
        <v>0</v>
      </c>
      <c r="K150" s="3">
        <f>IF(AND(IF('차트 정리 표'!$M$2 = 표메인[[#This Row],[연령대]], 1, 0),IF(COUNT(표장르정리[[#This Row],[Strategy]]),1,0)),1,0)</f>
        <v>0</v>
      </c>
      <c r="L150" s="3">
        <f>IF(AND(IF('차트 정리 표'!$M$2 = 표메인[[#This Row],[연령대]], 1, 0),IF(COUNT(표장르정리[[#This Row],[Puzzle]]),1,0)),1,0)</f>
        <v>0</v>
      </c>
      <c r="M150" s="3">
        <f>IF(AND(IF('차트 정리 표'!$M$2 = 표메인[[#This Row],[연령대]], 1, 0),IF(COUNT(표장르정리[[#This Row],[Board]]),1,0)),1,0)</f>
        <v>0</v>
      </c>
      <c r="N150" s="3">
        <f>IF(AND(IF('차트 정리 표'!$M$2 = 표메인[[#This Row],[연령대]], 1, 0),IF(COUNT(표장르정리[[#This Row],[Arcade]]),1,0)),1,0)</f>
        <v>0</v>
      </c>
      <c r="O150" s="3">
        <f>IF(AND(IF('차트 정리 표'!$M$2 = 표메인[[#This Row],[연령대]], 1, 0),IF(COUNT(표장르정리[[#This Row],[Simulation]]),1,0)),1,0)</f>
        <v>0</v>
      </c>
      <c r="P150" s="34">
        <f>IF(AND(IF('차트 정리 표'!$M$19 = 표메인[[#This Row],[연령대]], 1, 0),IF('차트 정리 표'!$J$20=표메인[[#This Row],[타격감
시각적 효과]],1,0)),1,0)</f>
        <v>0</v>
      </c>
      <c r="Q150" s="34">
        <f>IF(AND(IF('차트 정리 표'!$M$19 = 표메인[[#This Row],[연령대]], 1, 0),IF('차트 정리 표'!$J$21=표메인[[#This Row],[타격감
시각적 효과]],1,0)),1,0)</f>
        <v>0</v>
      </c>
      <c r="R150" s="34">
        <f>IF(AND(IF('차트 정리 표'!$M$19 = 표메인[[#This Row],[연령대]], 1, 0),IF('차트 정리 표'!$J$22=표메인[[#This Row],[타격감
시각적 효과]],1,0)),1,0)</f>
        <v>0</v>
      </c>
      <c r="S150" s="34">
        <f>IF(AND(IF('차트 정리 표'!$M$19 = 표메인[[#This Row],[연령대]], 1, 0),IF('차트 정리 표'!$J$23=표메인[[#This Row],[타격감
시각적 효과]],1,0)),1,0)</f>
        <v>0</v>
      </c>
      <c r="T150" s="34">
        <f>IF(AND(IF('차트 정리 표'!$M$25 = 표메인[[#This Row],[연령대]], 1, 0),IF('차트 정리 표'!$J$26=표메인[게임몰입도
청각적 효과],1,0)),1,0)</f>
        <v>0</v>
      </c>
      <c r="U150" s="34">
        <f>IF(AND(IF('차트 정리 표'!$M$25 = 표메인[[#This Row],[연령대]], 1, 0),IF('차트 정리 표'!$J$27=표메인[게임몰입도
청각적 효과],1,0)),1,0)</f>
        <v>0</v>
      </c>
      <c r="V150" s="34">
        <f>IF(AND(IF('차트 정리 표'!$M$25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표'!$M$2 = 표메인[[#This Row],[연령대]], 1, 0),IF(COUNT(표장르정리[[#This Row],[RPG]]),1,0)), 1, 0)</f>
        <v>0</v>
      </c>
      <c r="B151" s="3">
        <f>IF(AND(IF('차트 정리 표'!$M$2 = 표메인[[#This Row],[연령대]], 1, 0),IF(COUNT(표장르정리[[#This Row],[AOS]]),1,0)),1,0)</f>
        <v>0</v>
      </c>
      <c r="C151" s="3">
        <f>IF(AND(IF('차트 정리 표'!$M$2 = 표메인[[#This Row],[연령대]], 1, 0),IF(COUNT(표장르정리[[#This Row],[FPS]]),1,0)),1,0)</f>
        <v>0</v>
      </c>
      <c r="D151" s="3">
        <f>IF(AND(IF('차트 정리 표'!$M$2 = 표메인[[#This Row],[연령대]], 1, 0),IF(COUNT(표장르정리[[#This Row],[CCG]]),1,0)),1,0)</f>
        <v>0</v>
      </c>
      <c r="E151" s="3">
        <f>IF(AND(IF('차트 정리 표'!$M$2 = 표메인[[#This Row],[연령대]], 1, 0),IF(COUNT(표장르정리[[#This Row],[Roguelike]]),1,0)),1,0)</f>
        <v>0</v>
      </c>
      <c r="F151" s="3">
        <f>IF(AND(IF('차트 정리 표'!$M$2 = 표메인[[#This Row],[연령대]], 1, 0),IF(COUNT(표장르정리[[#This Row],[Soulslike]]),1,0)),1,0)</f>
        <v>0</v>
      </c>
      <c r="G151" s="3">
        <f>IF(AND(IF('차트 정리 표'!$M$2 = 표메인[[#This Row],[연령대]], 1, 0),IF(COUNT(표장르정리[[#This Row],[Rhythm]]),1,0)),1,0)</f>
        <v>0</v>
      </c>
      <c r="H151" s="3">
        <f>IF(AND(IF('차트 정리 표'!$M$2 = 표메인[[#This Row],[연령대]], 1, 0),IF(COUNT(표장르정리[[#This Row],[Racing]]),1,0)),1,0)</f>
        <v>0</v>
      </c>
      <c r="I151" s="3">
        <f>IF(AND(IF('차트 정리 표'!$M$2 = 표메인[[#This Row],[연령대]], 1, 0),IF(COUNT(표장르정리[[#This Row],[Sport]]),1,0)),1,0)</f>
        <v>0</v>
      </c>
      <c r="J151" s="3">
        <f>IF(AND(IF('차트 정리 표'!$M$2 = 표메인[[#This Row],[연령대]], 1, 0),IF(COUNT(표장르정리[[#This Row],[Stealth]]),1,0)),1,0)</f>
        <v>0</v>
      </c>
      <c r="K151" s="3">
        <f>IF(AND(IF('차트 정리 표'!$M$2 = 표메인[[#This Row],[연령대]], 1, 0),IF(COUNT(표장르정리[[#This Row],[Strategy]]),1,0)),1,0)</f>
        <v>0</v>
      </c>
      <c r="L151" s="3">
        <f>IF(AND(IF('차트 정리 표'!$M$2 = 표메인[[#This Row],[연령대]], 1, 0),IF(COUNT(표장르정리[[#This Row],[Puzzle]]),1,0)),1,0)</f>
        <v>0</v>
      </c>
      <c r="M151" s="3">
        <f>IF(AND(IF('차트 정리 표'!$M$2 = 표메인[[#This Row],[연령대]], 1, 0),IF(COUNT(표장르정리[[#This Row],[Board]]),1,0)),1,0)</f>
        <v>0</v>
      </c>
      <c r="N151" s="3">
        <f>IF(AND(IF('차트 정리 표'!$M$2 = 표메인[[#This Row],[연령대]], 1, 0),IF(COUNT(표장르정리[[#This Row],[Arcade]]),1,0)),1,0)</f>
        <v>0</v>
      </c>
      <c r="O151" s="3">
        <f>IF(AND(IF('차트 정리 표'!$M$2 = 표메인[[#This Row],[연령대]], 1, 0),IF(COUNT(표장르정리[[#This Row],[Simulation]]),1,0)),1,0)</f>
        <v>0</v>
      </c>
      <c r="P151" s="34">
        <f>IF(AND(IF('차트 정리 표'!$M$19 = 표메인[[#This Row],[연령대]], 1, 0),IF('차트 정리 표'!$J$20=표메인[[#This Row],[타격감
시각적 효과]],1,0)),1,0)</f>
        <v>0</v>
      </c>
      <c r="Q151" s="34">
        <f>IF(AND(IF('차트 정리 표'!$M$19 = 표메인[[#This Row],[연령대]], 1, 0),IF('차트 정리 표'!$J$21=표메인[[#This Row],[타격감
시각적 효과]],1,0)),1,0)</f>
        <v>0</v>
      </c>
      <c r="R151" s="34">
        <f>IF(AND(IF('차트 정리 표'!$M$19 = 표메인[[#This Row],[연령대]], 1, 0),IF('차트 정리 표'!$J$22=표메인[[#This Row],[타격감
시각적 효과]],1,0)),1,0)</f>
        <v>0</v>
      </c>
      <c r="S151" s="34">
        <f>IF(AND(IF('차트 정리 표'!$M$19 = 표메인[[#This Row],[연령대]], 1, 0),IF('차트 정리 표'!$J$23=표메인[[#This Row],[타격감
시각적 효과]],1,0)),1,0)</f>
        <v>0</v>
      </c>
      <c r="T151" s="34">
        <f>IF(AND(IF('차트 정리 표'!$M$25 = 표메인[[#This Row],[연령대]], 1, 0),IF('차트 정리 표'!$J$26=표메인[게임몰입도
청각적 효과],1,0)),1,0)</f>
        <v>0</v>
      </c>
      <c r="U151" s="34">
        <f>IF(AND(IF('차트 정리 표'!$M$25 = 표메인[[#This Row],[연령대]], 1, 0),IF('차트 정리 표'!$J$27=표메인[게임몰입도
청각적 효과],1,0)),1,0)</f>
        <v>0</v>
      </c>
      <c r="V151" s="34">
        <f>IF(AND(IF('차트 정리 표'!$M$25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표'!$M$2 = 표메인[[#This Row],[연령대]], 1, 0),IF(COUNT(표장르정리[[#This Row],[RPG]]),1,0)), 1, 0)</f>
        <v>0</v>
      </c>
      <c r="B152" s="3">
        <f>IF(AND(IF('차트 정리 표'!$M$2 = 표메인[[#This Row],[연령대]], 1, 0),IF(COUNT(표장르정리[[#This Row],[AOS]]),1,0)),1,0)</f>
        <v>0</v>
      </c>
      <c r="C152" s="3">
        <f>IF(AND(IF('차트 정리 표'!$M$2 = 표메인[[#This Row],[연령대]], 1, 0),IF(COUNT(표장르정리[[#This Row],[FPS]]),1,0)),1,0)</f>
        <v>0</v>
      </c>
      <c r="D152" s="3">
        <f>IF(AND(IF('차트 정리 표'!$M$2 = 표메인[[#This Row],[연령대]], 1, 0),IF(COUNT(표장르정리[[#This Row],[CCG]]),1,0)),1,0)</f>
        <v>0</v>
      </c>
      <c r="E152" s="3">
        <f>IF(AND(IF('차트 정리 표'!$M$2 = 표메인[[#This Row],[연령대]], 1, 0),IF(COUNT(표장르정리[[#This Row],[Roguelike]]),1,0)),1,0)</f>
        <v>0</v>
      </c>
      <c r="F152" s="3">
        <f>IF(AND(IF('차트 정리 표'!$M$2 = 표메인[[#This Row],[연령대]], 1, 0),IF(COUNT(표장르정리[[#This Row],[Soulslike]]),1,0)),1,0)</f>
        <v>0</v>
      </c>
      <c r="G152" s="3">
        <f>IF(AND(IF('차트 정리 표'!$M$2 = 표메인[[#This Row],[연령대]], 1, 0),IF(COUNT(표장르정리[[#This Row],[Rhythm]]),1,0)),1,0)</f>
        <v>0</v>
      </c>
      <c r="H152" s="3">
        <f>IF(AND(IF('차트 정리 표'!$M$2 = 표메인[[#This Row],[연령대]], 1, 0),IF(COUNT(표장르정리[[#This Row],[Racing]]),1,0)),1,0)</f>
        <v>0</v>
      </c>
      <c r="I152" s="3">
        <f>IF(AND(IF('차트 정리 표'!$M$2 = 표메인[[#This Row],[연령대]], 1, 0),IF(COUNT(표장르정리[[#This Row],[Sport]]),1,0)),1,0)</f>
        <v>0</v>
      </c>
      <c r="J152" s="3">
        <f>IF(AND(IF('차트 정리 표'!$M$2 = 표메인[[#This Row],[연령대]], 1, 0),IF(COUNT(표장르정리[[#This Row],[Stealth]]),1,0)),1,0)</f>
        <v>0</v>
      </c>
      <c r="K152" s="3">
        <f>IF(AND(IF('차트 정리 표'!$M$2 = 표메인[[#This Row],[연령대]], 1, 0),IF(COUNT(표장르정리[[#This Row],[Strategy]]),1,0)),1,0)</f>
        <v>0</v>
      </c>
      <c r="L152" s="3">
        <f>IF(AND(IF('차트 정리 표'!$M$2 = 표메인[[#This Row],[연령대]], 1, 0),IF(COUNT(표장르정리[[#This Row],[Puzzle]]),1,0)),1,0)</f>
        <v>0</v>
      </c>
      <c r="M152" s="3">
        <f>IF(AND(IF('차트 정리 표'!$M$2 = 표메인[[#This Row],[연령대]], 1, 0),IF(COUNT(표장르정리[[#This Row],[Board]]),1,0)),1,0)</f>
        <v>0</v>
      </c>
      <c r="N152" s="3">
        <f>IF(AND(IF('차트 정리 표'!$M$2 = 표메인[[#This Row],[연령대]], 1, 0),IF(COUNT(표장르정리[[#This Row],[Arcade]]),1,0)),1,0)</f>
        <v>0</v>
      </c>
      <c r="O152" s="3">
        <f>IF(AND(IF('차트 정리 표'!$M$2 = 표메인[[#This Row],[연령대]], 1, 0),IF(COUNT(표장르정리[[#This Row],[Simulation]]),1,0)),1,0)</f>
        <v>0</v>
      </c>
      <c r="P152" s="34">
        <f>IF(AND(IF('차트 정리 표'!$M$19 = 표메인[[#This Row],[연령대]], 1, 0),IF('차트 정리 표'!$J$20=표메인[[#This Row],[타격감
시각적 효과]],1,0)),1,0)</f>
        <v>0</v>
      </c>
      <c r="Q152" s="34">
        <f>IF(AND(IF('차트 정리 표'!$M$19 = 표메인[[#This Row],[연령대]], 1, 0),IF('차트 정리 표'!$J$21=표메인[[#This Row],[타격감
시각적 효과]],1,0)),1,0)</f>
        <v>0</v>
      </c>
      <c r="R152" s="34">
        <f>IF(AND(IF('차트 정리 표'!$M$19 = 표메인[[#This Row],[연령대]], 1, 0),IF('차트 정리 표'!$J$22=표메인[[#This Row],[타격감
시각적 효과]],1,0)),1,0)</f>
        <v>0</v>
      </c>
      <c r="S152" s="34">
        <f>IF(AND(IF('차트 정리 표'!$M$19 = 표메인[[#This Row],[연령대]], 1, 0),IF('차트 정리 표'!$J$23=표메인[[#This Row],[타격감
시각적 효과]],1,0)),1,0)</f>
        <v>0</v>
      </c>
      <c r="T152" s="34">
        <f>IF(AND(IF('차트 정리 표'!$M$25 = 표메인[[#This Row],[연령대]], 1, 0),IF('차트 정리 표'!$J$26=표메인[게임몰입도
청각적 효과],1,0)),1,0)</f>
        <v>0</v>
      </c>
      <c r="U152" s="34">
        <f>IF(AND(IF('차트 정리 표'!$M$25 = 표메인[[#This Row],[연령대]], 1, 0),IF('차트 정리 표'!$J$27=표메인[게임몰입도
청각적 효과],1,0)),1,0)</f>
        <v>0</v>
      </c>
      <c r="V152" s="34">
        <f>IF(AND(IF('차트 정리 표'!$M$25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표'!$M$2 = 표메인[[#This Row],[연령대]], 1, 0),IF(COUNT(표장르정리[[#This Row],[RPG]]),1,0)), 1, 0)</f>
        <v>0</v>
      </c>
      <c r="B153" s="3">
        <f>IF(AND(IF('차트 정리 표'!$M$2 = 표메인[[#This Row],[연령대]], 1, 0),IF(COUNT(표장르정리[[#This Row],[AOS]]),1,0)),1,0)</f>
        <v>0</v>
      </c>
      <c r="C153" s="3">
        <f>IF(AND(IF('차트 정리 표'!$M$2 = 표메인[[#This Row],[연령대]], 1, 0),IF(COUNT(표장르정리[[#This Row],[FPS]]),1,0)),1,0)</f>
        <v>0</v>
      </c>
      <c r="D153" s="3">
        <f>IF(AND(IF('차트 정리 표'!$M$2 = 표메인[[#This Row],[연령대]], 1, 0),IF(COUNT(표장르정리[[#This Row],[CCG]]),1,0)),1,0)</f>
        <v>0</v>
      </c>
      <c r="E153" s="3">
        <f>IF(AND(IF('차트 정리 표'!$M$2 = 표메인[[#This Row],[연령대]], 1, 0),IF(COUNT(표장르정리[[#This Row],[Roguelike]]),1,0)),1,0)</f>
        <v>0</v>
      </c>
      <c r="F153" s="3">
        <f>IF(AND(IF('차트 정리 표'!$M$2 = 표메인[[#This Row],[연령대]], 1, 0),IF(COUNT(표장르정리[[#This Row],[Soulslike]]),1,0)),1,0)</f>
        <v>0</v>
      </c>
      <c r="G153" s="3">
        <f>IF(AND(IF('차트 정리 표'!$M$2 = 표메인[[#This Row],[연령대]], 1, 0),IF(COUNT(표장르정리[[#This Row],[Rhythm]]),1,0)),1,0)</f>
        <v>0</v>
      </c>
      <c r="H153" s="3">
        <f>IF(AND(IF('차트 정리 표'!$M$2 = 표메인[[#This Row],[연령대]], 1, 0),IF(COUNT(표장르정리[[#This Row],[Racing]]),1,0)),1,0)</f>
        <v>0</v>
      </c>
      <c r="I153" s="3">
        <f>IF(AND(IF('차트 정리 표'!$M$2 = 표메인[[#This Row],[연령대]], 1, 0),IF(COUNT(표장르정리[[#This Row],[Sport]]),1,0)),1,0)</f>
        <v>0</v>
      </c>
      <c r="J153" s="3">
        <f>IF(AND(IF('차트 정리 표'!$M$2 = 표메인[[#This Row],[연령대]], 1, 0),IF(COUNT(표장르정리[[#This Row],[Stealth]]),1,0)),1,0)</f>
        <v>0</v>
      </c>
      <c r="K153" s="3">
        <f>IF(AND(IF('차트 정리 표'!$M$2 = 표메인[[#This Row],[연령대]], 1, 0),IF(COUNT(표장르정리[[#This Row],[Strategy]]),1,0)),1,0)</f>
        <v>0</v>
      </c>
      <c r="L153" s="3">
        <f>IF(AND(IF('차트 정리 표'!$M$2 = 표메인[[#This Row],[연령대]], 1, 0),IF(COUNT(표장르정리[[#This Row],[Puzzle]]),1,0)),1,0)</f>
        <v>0</v>
      </c>
      <c r="M153" s="3">
        <f>IF(AND(IF('차트 정리 표'!$M$2 = 표메인[[#This Row],[연령대]], 1, 0),IF(COUNT(표장르정리[[#This Row],[Board]]),1,0)),1,0)</f>
        <v>0</v>
      </c>
      <c r="N153" s="3">
        <f>IF(AND(IF('차트 정리 표'!$M$2 = 표메인[[#This Row],[연령대]], 1, 0),IF(COUNT(표장르정리[[#This Row],[Arcade]]),1,0)),1,0)</f>
        <v>0</v>
      </c>
      <c r="O153" s="3">
        <f>IF(AND(IF('차트 정리 표'!$M$2 = 표메인[[#This Row],[연령대]], 1, 0),IF(COUNT(표장르정리[[#This Row],[Simulation]]),1,0)),1,0)</f>
        <v>0</v>
      </c>
      <c r="P153" s="34">
        <f>IF(AND(IF('차트 정리 표'!$M$19 = 표메인[[#This Row],[연령대]], 1, 0),IF('차트 정리 표'!$J$20=표메인[[#This Row],[타격감
시각적 효과]],1,0)),1,0)</f>
        <v>0</v>
      </c>
      <c r="Q153" s="34">
        <f>IF(AND(IF('차트 정리 표'!$M$19 = 표메인[[#This Row],[연령대]], 1, 0),IF('차트 정리 표'!$J$21=표메인[[#This Row],[타격감
시각적 효과]],1,0)),1,0)</f>
        <v>0</v>
      </c>
      <c r="R153" s="34">
        <f>IF(AND(IF('차트 정리 표'!$M$19 = 표메인[[#This Row],[연령대]], 1, 0),IF('차트 정리 표'!$J$22=표메인[[#This Row],[타격감
시각적 효과]],1,0)),1,0)</f>
        <v>0</v>
      </c>
      <c r="S153" s="34">
        <f>IF(AND(IF('차트 정리 표'!$M$19 = 표메인[[#This Row],[연령대]], 1, 0),IF('차트 정리 표'!$J$23=표메인[[#This Row],[타격감
시각적 효과]],1,0)),1,0)</f>
        <v>0</v>
      </c>
      <c r="T153" s="34">
        <f>IF(AND(IF('차트 정리 표'!$M$25 = 표메인[[#This Row],[연령대]], 1, 0),IF('차트 정리 표'!$J$26=표메인[게임몰입도
청각적 효과],1,0)),1,0)</f>
        <v>0</v>
      </c>
      <c r="U153" s="34">
        <f>IF(AND(IF('차트 정리 표'!$M$25 = 표메인[[#This Row],[연령대]], 1, 0),IF('차트 정리 표'!$J$27=표메인[게임몰입도
청각적 효과],1,0)),1,0)</f>
        <v>0</v>
      </c>
      <c r="V153" s="34">
        <f>IF(AND(IF('차트 정리 표'!$M$25 = 표메인[[#This Row],[연령대]], 1, 0),IF('차트 정리 표'!$J$28=표메인[게임몰입도
청각적 효과],1,0)),1,0)</f>
        <v>0</v>
      </c>
    </row>
    <row r="154" spans="1:22" x14ac:dyDescent="0.3">
      <c r="A154" s="3">
        <f>IF(AND(IF('차트 정리 표'!$M$2 = 표메인[[#This Row],[연령대]], 1, 0),IF(COUNT(표장르정리[[#This Row],[RPG]]),1,0)), 1, 0)</f>
        <v>0</v>
      </c>
      <c r="B154" s="3">
        <f>IF(AND(IF('차트 정리 표'!$M$2 = 표메인[[#This Row],[연령대]], 1, 0),IF(COUNT(표장르정리[[#This Row],[AOS]]),1,0)),1,0)</f>
        <v>0</v>
      </c>
      <c r="C154" s="3">
        <f>IF(AND(IF('차트 정리 표'!$M$2 = 표메인[[#This Row],[연령대]], 1, 0),IF(COUNT(표장르정리[[#This Row],[FPS]]),1,0)),1,0)</f>
        <v>0</v>
      </c>
      <c r="D154" s="3">
        <f>IF(AND(IF('차트 정리 표'!$M$2 = 표메인[[#This Row],[연령대]], 1, 0),IF(COUNT(표장르정리[[#This Row],[CCG]]),1,0)),1,0)</f>
        <v>0</v>
      </c>
      <c r="E154" s="3">
        <f>IF(AND(IF('차트 정리 표'!$M$2 = 표메인[[#This Row],[연령대]], 1, 0),IF(COUNT(표장르정리[[#This Row],[Roguelike]]),1,0)),1,0)</f>
        <v>0</v>
      </c>
      <c r="F154" s="3">
        <f>IF(AND(IF('차트 정리 표'!$M$2 = 표메인[[#This Row],[연령대]], 1, 0),IF(COUNT(표장르정리[[#This Row],[Soulslike]]),1,0)),1,0)</f>
        <v>0</v>
      </c>
      <c r="G154" s="3">
        <f>IF(AND(IF('차트 정리 표'!$M$2 = 표메인[[#This Row],[연령대]], 1, 0),IF(COUNT(표장르정리[[#This Row],[Rhythm]]),1,0)),1,0)</f>
        <v>0</v>
      </c>
      <c r="H154" s="3">
        <f>IF(AND(IF('차트 정리 표'!$M$2 = 표메인[[#This Row],[연령대]], 1, 0),IF(COUNT(표장르정리[[#This Row],[Racing]]),1,0)),1,0)</f>
        <v>0</v>
      </c>
      <c r="I154" s="3">
        <f>IF(AND(IF('차트 정리 표'!$M$2 = 표메인[[#This Row],[연령대]], 1, 0),IF(COUNT(표장르정리[[#This Row],[Sport]]),1,0)),1,0)</f>
        <v>0</v>
      </c>
      <c r="J154" s="3">
        <f>IF(AND(IF('차트 정리 표'!$M$2 = 표메인[[#This Row],[연령대]], 1, 0),IF(COUNT(표장르정리[[#This Row],[Stealth]]),1,0)),1,0)</f>
        <v>0</v>
      </c>
      <c r="K154" s="3">
        <f>IF(AND(IF('차트 정리 표'!$M$2 = 표메인[[#This Row],[연령대]], 1, 0),IF(COUNT(표장르정리[[#This Row],[Strategy]]),1,0)),1,0)</f>
        <v>0</v>
      </c>
      <c r="L154" s="3">
        <f>IF(AND(IF('차트 정리 표'!$M$2 = 표메인[[#This Row],[연령대]], 1, 0),IF(COUNT(표장르정리[[#This Row],[Puzzle]]),1,0)),1,0)</f>
        <v>0</v>
      </c>
      <c r="M154" s="3">
        <f>IF(AND(IF('차트 정리 표'!$M$2 = 표메인[[#This Row],[연령대]], 1, 0),IF(COUNT(표장르정리[[#This Row],[Board]]),1,0)),1,0)</f>
        <v>0</v>
      </c>
      <c r="N154" s="3">
        <f>IF(AND(IF('차트 정리 표'!$M$2 = 표메인[[#This Row],[연령대]], 1, 0),IF(COUNT(표장르정리[[#This Row],[Arcade]]),1,0)),1,0)</f>
        <v>0</v>
      </c>
      <c r="O154" s="3">
        <f>IF(AND(IF('차트 정리 표'!$M$2 = 표메인[[#This Row],[연령대]], 1, 0),IF(COUNT(표장르정리[[#This Row],[Simulation]]),1,0)),1,0)</f>
        <v>0</v>
      </c>
      <c r="P154" s="34">
        <f>IF(AND(IF('차트 정리 표'!$M$19 = 표메인[[#This Row],[연령대]], 1, 0),IF('차트 정리 표'!$J$20=표메인[[#This Row],[타격감
시각적 효과]],1,0)),1,0)</f>
        <v>0</v>
      </c>
      <c r="Q154" s="34">
        <f>IF(AND(IF('차트 정리 표'!$M$19 = 표메인[[#This Row],[연령대]], 1, 0),IF('차트 정리 표'!$J$21=표메인[[#This Row],[타격감
시각적 효과]],1,0)),1,0)</f>
        <v>0</v>
      </c>
      <c r="R154" s="34">
        <f>IF(AND(IF('차트 정리 표'!$M$19 = 표메인[[#This Row],[연령대]], 1, 0),IF('차트 정리 표'!$J$22=표메인[[#This Row],[타격감
시각적 효과]],1,0)),1,0)</f>
        <v>0</v>
      </c>
      <c r="S154" s="34">
        <f>IF(AND(IF('차트 정리 표'!$M$19 = 표메인[[#This Row],[연령대]], 1, 0),IF('차트 정리 표'!$J$23=표메인[[#This Row],[타격감
시각적 효과]],1,0)),1,0)</f>
        <v>0</v>
      </c>
      <c r="T154" s="34">
        <f>IF(AND(IF('차트 정리 표'!$M$25 = 표메인[[#This Row],[연령대]], 1, 0),IF('차트 정리 표'!$J$26=표메인[게임몰입도
청각적 효과],1,0)),1,0)</f>
        <v>0</v>
      </c>
      <c r="U154" s="34">
        <f>IF(AND(IF('차트 정리 표'!$M$25 = 표메인[[#This Row],[연령대]], 1, 0),IF('차트 정리 표'!$J$27=표메인[게임몰입도
청각적 효과],1,0)),1,0)</f>
        <v>0</v>
      </c>
      <c r="V154" s="34">
        <f>IF(AND(IF('차트 정리 표'!$M$25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표'!$M$2 = 표메인[[#This Row],[연령대]], 1, 0),IF(COUNT(표장르정리[[#This Row],[RPG]]),1,0)), 1, 0)</f>
        <v>0</v>
      </c>
      <c r="B155" s="3">
        <f>IF(AND(IF('차트 정리 표'!$M$2 = 표메인[[#This Row],[연령대]], 1, 0),IF(COUNT(표장르정리[[#This Row],[AOS]]),1,0)),1,0)</f>
        <v>0</v>
      </c>
      <c r="C155" s="3">
        <f>IF(AND(IF('차트 정리 표'!$M$2 = 표메인[[#This Row],[연령대]], 1, 0),IF(COUNT(표장르정리[[#This Row],[FPS]]),1,0)),1,0)</f>
        <v>0</v>
      </c>
      <c r="D155" s="3">
        <f>IF(AND(IF('차트 정리 표'!$M$2 = 표메인[[#This Row],[연령대]], 1, 0),IF(COUNT(표장르정리[[#This Row],[CCG]]),1,0)),1,0)</f>
        <v>0</v>
      </c>
      <c r="E155" s="3">
        <f>IF(AND(IF('차트 정리 표'!$M$2 = 표메인[[#This Row],[연령대]], 1, 0),IF(COUNT(표장르정리[[#This Row],[Roguelike]]),1,0)),1,0)</f>
        <v>0</v>
      </c>
      <c r="F155" s="3">
        <f>IF(AND(IF('차트 정리 표'!$M$2 = 표메인[[#This Row],[연령대]], 1, 0),IF(COUNT(표장르정리[[#This Row],[Soulslike]]),1,0)),1,0)</f>
        <v>0</v>
      </c>
      <c r="G155" s="3">
        <f>IF(AND(IF('차트 정리 표'!$M$2 = 표메인[[#This Row],[연령대]], 1, 0),IF(COUNT(표장르정리[[#This Row],[Rhythm]]),1,0)),1,0)</f>
        <v>0</v>
      </c>
      <c r="H155" s="3">
        <f>IF(AND(IF('차트 정리 표'!$M$2 = 표메인[[#This Row],[연령대]], 1, 0),IF(COUNT(표장르정리[[#This Row],[Racing]]),1,0)),1,0)</f>
        <v>0</v>
      </c>
      <c r="I155" s="3">
        <f>IF(AND(IF('차트 정리 표'!$M$2 = 표메인[[#This Row],[연령대]], 1, 0),IF(COUNT(표장르정리[[#This Row],[Sport]]),1,0)),1,0)</f>
        <v>0</v>
      </c>
      <c r="J155" s="3">
        <f>IF(AND(IF('차트 정리 표'!$M$2 = 표메인[[#This Row],[연령대]], 1, 0),IF(COUNT(표장르정리[[#This Row],[Stealth]]),1,0)),1,0)</f>
        <v>0</v>
      </c>
      <c r="K155" s="3">
        <f>IF(AND(IF('차트 정리 표'!$M$2 = 표메인[[#This Row],[연령대]], 1, 0),IF(COUNT(표장르정리[[#This Row],[Strategy]]),1,0)),1,0)</f>
        <v>0</v>
      </c>
      <c r="L155" s="3">
        <f>IF(AND(IF('차트 정리 표'!$M$2 = 표메인[[#This Row],[연령대]], 1, 0),IF(COUNT(표장르정리[[#This Row],[Puzzle]]),1,0)),1,0)</f>
        <v>0</v>
      </c>
      <c r="M155" s="3">
        <f>IF(AND(IF('차트 정리 표'!$M$2 = 표메인[[#This Row],[연령대]], 1, 0),IF(COUNT(표장르정리[[#This Row],[Board]]),1,0)),1,0)</f>
        <v>0</v>
      </c>
      <c r="N155" s="3">
        <f>IF(AND(IF('차트 정리 표'!$M$2 = 표메인[[#This Row],[연령대]], 1, 0),IF(COUNT(표장르정리[[#This Row],[Arcade]]),1,0)),1,0)</f>
        <v>0</v>
      </c>
      <c r="O155" s="3">
        <f>IF(AND(IF('차트 정리 표'!$M$2 = 표메인[[#This Row],[연령대]], 1, 0),IF(COUNT(표장르정리[[#This Row],[Simulation]]),1,0)),1,0)</f>
        <v>0</v>
      </c>
      <c r="P155" s="34">
        <f>IF(AND(IF('차트 정리 표'!$M$19 = 표메인[[#This Row],[연령대]], 1, 0),IF('차트 정리 표'!$J$20=표메인[[#This Row],[타격감
시각적 효과]],1,0)),1,0)</f>
        <v>0</v>
      </c>
      <c r="Q155" s="34">
        <f>IF(AND(IF('차트 정리 표'!$M$19 = 표메인[[#This Row],[연령대]], 1, 0),IF('차트 정리 표'!$J$21=표메인[[#This Row],[타격감
시각적 효과]],1,0)),1,0)</f>
        <v>0</v>
      </c>
      <c r="R155" s="34">
        <f>IF(AND(IF('차트 정리 표'!$M$19 = 표메인[[#This Row],[연령대]], 1, 0),IF('차트 정리 표'!$J$22=표메인[[#This Row],[타격감
시각적 효과]],1,0)),1,0)</f>
        <v>0</v>
      </c>
      <c r="S155" s="34">
        <f>IF(AND(IF('차트 정리 표'!$M$19 = 표메인[[#This Row],[연령대]], 1, 0),IF('차트 정리 표'!$J$23=표메인[[#This Row],[타격감
시각적 효과]],1,0)),1,0)</f>
        <v>0</v>
      </c>
      <c r="T155" s="34">
        <f>IF(AND(IF('차트 정리 표'!$M$25 = 표메인[[#This Row],[연령대]], 1, 0),IF('차트 정리 표'!$J$26=표메인[게임몰입도
청각적 효과],1,0)),1,0)</f>
        <v>0</v>
      </c>
      <c r="U155" s="34">
        <f>IF(AND(IF('차트 정리 표'!$M$25 = 표메인[[#This Row],[연령대]], 1, 0),IF('차트 정리 표'!$J$27=표메인[게임몰입도
청각적 효과],1,0)),1,0)</f>
        <v>0</v>
      </c>
      <c r="V155" s="34">
        <f>IF(AND(IF('차트 정리 표'!$M$25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표'!$M$2 = 표메인[[#This Row],[연령대]], 1, 0),IF(COUNT(표장르정리[[#This Row],[RPG]]),1,0)), 1, 0)</f>
        <v>0</v>
      </c>
      <c r="B156" s="3">
        <f>IF(AND(IF('차트 정리 표'!$M$2 = 표메인[[#This Row],[연령대]], 1, 0),IF(COUNT(표장르정리[[#This Row],[AOS]]),1,0)),1,0)</f>
        <v>0</v>
      </c>
      <c r="C156" s="3">
        <f>IF(AND(IF('차트 정리 표'!$M$2 = 표메인[[#This Row],[연령대]], 1, 0),IF(COUNT(표장르정리[[#This Row],[FPS]]),1,0)),1,0)</f>
        <v>0</v>
      </c>
      <c r="D156" s="3">
        <f>IF(AND(IF('차트 정리 표'!$M$2 = 표메인[[#This Row],[연령대]], 1, 0),IF(COUNT(표장르정리[[#This Row],[CCG]]),1,0)),1,0)</f>
        <v>0</v>
      </c>
      <c r="E156" s="3">
        <f>IF(AND(IF('차트 정리 표'!$M$2 = 표메인[[#This Row],[연령대]], 1, 0),IF(COUNT(표장르정리[[#This Row],[Roguelike]]),1,0)),1,0)</f>
        <v>0</v>
      </c>
      <c r="F156" s="3">
        <f>IF(AND(IF('차트 정리 표'!$M$2 = 표메인[[#This Row],[연령대]], 1, 0),IF(COUNT(표장르정리[[#This Row],[Soulslike]]),1,0)),1,0)</f>
        <v>0</v>
      </c>
      <c r="G156" s="3">
        <f>IF(AND(IF('차트 정리 표'!$M$2 = 표메인[[#This Row],[연령대]], 1, 0),IF(COUNT(표장르정리[[#This Row],[Rhythm]]),1,0)),1,0)</f>
        <v>0</v>
      </c>
      <c r="H156" s="3">
        <f>IF(AND(IF('차트 정리 표'!$M$2 = 표메인[[#This Row],[연령대]], 1, 0),IF(COUNT(표장르정리[[#This Row],[Racing]]),1,0)),1,0)</f>
        <v>0</v>
      </c>
      <c r="I156" s="3">
        <f>IF(AND(IF('차트 정리 표'!$M$2 = 표메인[[#This Row],[연령대]], 1, 0),IF(COUNT(표장르정리[[#This Row],[Sport]]),1,0)),1,0)</f>
        <v>0</v>
      </c>
      <c r="J156" s="3">
        <f>IF(AND(IF('차트 정리 표'!$M$2 = 표메인[[#This Row],[연령대]], 1, 0),IF(COUNT(표장르정리[[#This Row],[Stealth]]),1,0)),1,0)</f>
        <v>0</v>
      </c>
      <c r="K156" s="3">
        <f>IF(AND(IF('차트 정리 표'!$M$2 = 표메인[[#This Row],[연령대]], 1, 0),IF(COUNT(표장르정리[[#This Row],[Strategy]]),1,0)),1,0)</f>
        <v>0</v>
      </c>
      <c r="L156" s="3">
        <f>IF(AND(IF('차트 정리 표'!$M$2 = 표메인[[#This Row],[연령대]], 1, 0),IF(COUNT(표장르정리[[#This Row],[Puzzle]]),1,0)),1,0)</f>
        <v>0</v>
      </c>
      <c r="M156" s="3">
        <f>IF(AND(IF('차트 정리 표'!$M$2 = 표메인[[#This Row],[연령대]], 1, 0),IF(COUNT(표장르정리[[#This Row],[Board]]),1,0)),1,0)</f>
        <v>0</v>
      </c>
      <c r="N156" s="3">
        <f>IF(AND(IF('차트 정리 표'!$M$2 = 표메인[[#This Row],[연령대]], 1, 0),IF(COUNT(표장르정리[[#This Row],[Arcade]]),1,0)),1,0)</f>
        <v>0</v>
      </c>
      <c r="O156" s="3">
        <f>IF(AND(IF('차트 정리 표'!$M$2 = 표메인[[#This Row],[연령대]], 1, 0),IF(COUNT(표장르정리[[#This Row],[Simulation]]),1,0)),1,0)</f>
        <v>0</v>
      </c>
      <c r="P156" s="34">
        <f>IF(AND(IF('차트 정리 표'!$M$19 = 표메인[[#This Row],[연령대]], 1, 0),IF('차트 정리 표'!$J$20=표메인[[#This Row],[타격감
시각적 효과]],1,0)),1,0)</f>
        <v>0</v>
      </c>
      <c r="Q156" s="34">
        <f>IF(AND(IF('차트 정리 표'!$M$19 = 표메인[[#This Row],[연령대]], 1, 0),IF('차트 정리 표'!$J$21=표메인[[#This Row],[타격감
시각적 효과]],1,0)),1,0)</f>
        <v>0</v>
      </c>
      <c r="R156" s="34">
        <f>IF(AND(IF('차트 정리 표'!$M$19 = 표메인[[#This Row],[연령대]], 1, 0),IF('차트 정리 표'!$J$22=표메인[[#This Row],[타격감
시각적 효과]],1,0)),1,0)</f>
        <v>0</v>
      </c>
      <c r="S156" s="34">
        <f>IF(AND(IF('차트 정리 표'!$M$19 = 표메인[[#This Row],[연령대]], 1, 0),IF('차트 정리 표'!$J$23=표메인[[#This Row],[타격감
시각적 효과]],1,0)),1,0)</f>
        <v>0</v>
      </c>
      <c r="T156" s="34">
        <f>IF(AND(IF('차트 정리 표'!$M$25 = 표메인[[#This Row],[연령대]], 1, 0),IF('차트 정리 표'!$J$26=표메인[게임몰입도
청각적 효과],1,0)),1,0)</f>
        <v>0</v>
      </c>
      <c r="U156" s="34">
        <f>IF(AND(IF('차트 정리 표'!$M$25 = 표메인[[#This Row],[연령대]], 1, 0),IF('차트 정리 표'!$J$27=표메인[게임몰입도
청각적 효과],1,0)),1,0)</f>
        <v>0</v>
      </c>
      <c r="V156" s="34">
        <f>IF(AND(IF('차트 정리 표'!$M$25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표'!$M$2 = 표메인[[#This Row],[연령대]], 1, 0),IF(COUNT(표장르정리[[#This Row],[RPG]]),1,0)), 1, 0)</f>
        <v>0</v>
      </c>
      <c r="B157" s="3">
        <f>IF(AND(IF('차트 정리 표'!$M$2 = 표메인[[#This Row],[연령대]], 1, 0),IF(COUNT(표장르정리[[#This Row],[AOS]]),1,0)),1,0)</f>
        <v>0</v>
      </c>
      <c r="C157" s="3">
        <f>IF(AND(IF('차트 정리 표'!$M$2 = 표메인[[#This Row],[연령대]], 1, 0),IF(COUNT(표장르정리[[#This Row],[FPS]]),1,0)),1,0)</f>
        <v>0</v>
      </c>
      <c r="D157" s="3">
        <f>IF(AND(IF('차트 정리 표'!$M$2 = 표메인[[#This Row],[연령대]], 1, 0),IF(COUNT(표장르정리[[#This Row],[CCG]]),1,0)),1,0)</f>
        <v>0</v>
      </c>
      <c r="E157" s="3">
        <f>IF(AND(IF('차트 정리 표'!$M$2 = 표메인[[#This Row],[연령대]], 1, 0),IF(COUNT(표장르정리[[#This Row],[Roguelike]]),1,0)),1,0)</f>
        <v>0</v>
      </c>
      <c r="F157" s="3">
        <f>IF(AND(IF('차트 정리 표'!$M$2 = 표메인[[#This Row],[연령대]], 1, 0),IF(COUNT(표장르정리[[#This Row],[Soulslike]]),1,0)),1,0)</f>
        <v>0</v>
      </c>
      <c r="G157" s="3">
        <f>IF(AND(IF('차트 정리 표'!$M$2 = 표메인[[#This Row],[연령대]], 1, 0),IF(COUNT(표장르정리[[#This Row],[Rhythm]]),1,0)),1,0)</f>
        <v>0</v>
      </c>
      <c r="H157" s="3">
        <f>IF(AND(IF('차트 정리 표'!$M$2 = 표메인[[#This Row],[연령대]], 1, 0),IF(COUNT(표장르정리[[#This Row],[Racing]]),1,0)),1,0)</f>
        <v>0</v>
      </c>
      <c r="I157" s="3">
        <f>IF(AND(IF('차트 정리 표'!$M$2 = 표메인[[#This Row],[연령대]], 1, 0),IF(COUNT(표장르정리[[#This Row],[Sport]]),1,0)),1,0)</f>
        <v>0</v>
      </c>
      <c r="J157" s="3">
        <f>IF(AND(IF('차트 정리 표'!$M$2 = 표메인[[#This Row],[연령대]], 1, 0),IF(COUNT(표장르정리[[#This Row],[Stealth]]),1,0)),1,0)</f>
        <v>0</v>
      </c>
      <c r="K157" s="3">
        <f>IF(AND(IF('차트 정리 표'!$M$2 = 표메인[[#This Row],[연령대]], 1, 0),IF(COUNT(표장르정리[[#This Row],[Strategy]]),1,0)),1,0)</f>
        <v>0</v>
      </c>
      <c r="L157" s="3">
        <f>IF(AND(IF('차트 정리 표'!$M$2 = 표메인[[#This Row],[연령대]], 1, 0),IF(COUNT(표장르정리[[#This Row],[Puzzle]]),1,0)),1,0)</f>
        <v>0</v>
      </c>
      <c r="M157" s="3">
        <f>IF(AND(IF('차트 정리 표'!$M$2 = 표메인[[#This Row],[연령대]], 1, 0),IF(COUNT(표장르정리[[#This Row],[Board]]),1,0)),1,0)</f>
        <v>0</v>
      </c>
      <c r="N157" s="3">
        <f>IF(AND(IF('차트 정리 표'!$M$2 = 표메인[[#This Row],[연령대]], 1, 0),IF(COUNT(표장르정리[[#This Row],[Arcade]]),1,0)),1,0)</f>
        <v>0</v>
      </c>
      <c r="O157" s="3">
        <f>IF(AND(IF('차트 정리 표'!$M$2 = 표메인[[#This Row],[연령대]], 1, 0),IF(COUNT(표장르정리[[#This Row],[Simulation]]),1,0)),1,0)</f>
        <v>0</v>
      </c>
      <c r="P157" s="34">
        <f>IF(AND(IF('차트 정리 표'!$M$19 = 표메인[[#This Row],[연령대]], 1, 0),IF('차트 정리 표'!$J$20=표메인[[#This Row],[타격감
시각적 효과]],1,0)),1,0)</f>
        <v>0</v>
      </c>
      <c r="Q157" s="34">
        <f>IF(AND(IF('차트 정리 표'!$M$19 = 표메인[[#This Row],[연령대]], 1, 0),IF('차트 정리 표'!$J$21=표메인[[#This Row],[타격감
시각적 효과]],1,0)),1,0)</f>
        <v>0</v>
      </c>
      <c r="R157" s="34">
        <f>IF(AND(IF('차트 정리 표'!$M$19 = 표메인[[#This Row],[연령대]], 1, 0),IF('차트 정리 표'!$J$22=표메인[[#This Row],[타격감
시각적 효과]],1,0)),1,0)</f>
        <v>0</v>
      </c>
      <c r="S157" s="34">
        <f>IF(AND(IF('차트 정리 표'!$M$19 = 표메인[[#This Row],[연령대]], 1, 0),IF('차트 정리 표'!$J$23=표메인[[#This Row],[타격감
시각적 효과]],1,0)),1,0)</f>
        <v>0</v>
      </c>
      <c r="T157" s="34">
        <f>IF(AND(IF('차트 정리 표'!$M$25 = 표메인[[#This Row],[연령대]], 1, 0),IF('차트 정리 표'!$J$26=표메인[게임몰입도
청각적 효과],1,0)),1,0)</f>
        <v>0</v>
      </c>
      <c r="U157" s="34">
        <f>IF(AND(IF('차트 정리 표'!$M$25 = 표메인[[#This Row],[연령대]], 1, 0),IF('차트 정리 표'!$J$27=표메인[게임몰입도
청각적 효과],1,0)),1,0)</f>
        <v>0</v>
      </c>
      <c r="V157" s="34">
        <f>IF(AND(IF('차트 정리 표'!$M$25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표'!$M$2 = 표메인[[#This Row],[연령대]], 1, 0),IF(COUNT(표장르정리[[#This Row],[RPG]]),1,0)), 1, 0)</f>
        <v>0</v>
      </c>
      <c r="B158" s="3">
        <f>IF(AND(IF('차트 정리 표'!$M$2 = 표메인[[#This Row],[연령대]], 1, 0),IF(COUNT(표장르정리[[#This Row],[AOS]]),1,0)),1,0)</f>
        <v>0</v>
      </c>
      <c r="C158" s="3">
        <f>IF(AND(IF('차트 정리 표'!$M$2 = 표메인[[#This Row],[연령대]], 1, 0),IF(COUNT(표장르정리[[#This Row],[FPS]]),1,0)),1,0)</f>
        <v>0</v>
      </c>
      <c r="D158" s="3">
        <f>IF(AND(IF('차트 정리 표'!$M$2 = 표메인[[#This Row],[연령대]], 1, 0),IF(COUNT(표장르정리[[#This Row],[CCG]]),1,0)),1,0)</f>
        <v>0</v>
      </c>
      <c r="E158" s="3">
        <f>IF(AND(IF('차트 정리 표'!$M$2 = 표메인[[#This Row],[연령대]], 1, 0),IF(COUNT(표장르정리[[#This Row],[Roguelike]]),1,0)),1,0)</f>
        <v>0</v>
      </c>
      <c r="F158" s="3">
        <f>IF(AND(IF('차트 정리 표'!$M$2 = 표메인[[#This Row],[연령대]], 1, 0),IF(COUNT(표장르정리[[#This Row],[Soulslike]]),1,0)),1,0)</f>
        <v>0</v>
      </c>
      <c r="G158" s="3">
        <f>IF(AND(IF('차트 정리 표'!$M$2 = 표메인[[#This Row],[연령대]], 1, 0),IF(COUNT(표장르정리[[#This Row],[Rhythm]]),1,0)),1,0)</f>
        <v>0</v>
      </c>
      <c r="H158" s="3">
        <f>IF(AND(IF('차트 정리 표'!$M$2 = 표메인[[#This Row],[연령대]], 1, 0),IF(COUNT(표장르정리[[#This Row],[Racing]]),1,0)),1,0)</f>
        <v>0</v>
      </c>
      <c r="I158" s="3">
        <f>IF(AND(IF('차트 정리 표'!$M$2 = 표메인[[#This Row],[연령대]], 1, 0),IF(COUNT(표장르정리[[#This Row],[Sport]]),1,0)),1,0)</f>
        <v>0</v>
      </c>
      <c r="J158" s="3">
        <f>IF(AND(IF('차트 정리 표'!$M$2 = 표메인[[#This Row],[연령대]], 1, 0),IF(COUNT(표장르정리[[#This Row],[Stealth]]),1,0)),1,0)</f>
        <v>0</v>
      </c>
      <c r="K158" s="3">
        <f>IF(AND(IF('차트 정리 표'!$M$2 = 표메인[[#This Row],[연령대]], 1, 0),IF(COUNT(표장르정리[[#This Row],[Strategy]]),1,0)),1,0)</f>
        <v>0</v>
      </c>
      <c r="L158" s="3">
        <f>IF(AND(IF('차트 정리 표'!$M$2 = 표메인[[#This Row],[연령대]], 1, 0),IF(COUNT(표장르정리[[#This Row],[Puzzle]]),1,0)),1,0)</f>
        <v>0</v>
      </c>
      <c r="M158" s="3">
        <f>IF(AND(IF('차트 정리 표'!$M$2 = 표메인[[#This Row],[연령대]], 1, 0),IF(COUNT(표장르정리[[#This Row],[Board]]),1,0)),1,0)</f>
        <v>0</v>
      </c>
      <c r="N158" s="3">
        <f>IF(AND(IF('차트 정리 표'!$M$2 = 표메인[[#This Row],[연령대]], 1, 0),IF(COUNT(표장르정리[[#This Row],[Arcade]]),1,0)),1,0)</f>
        <v>0</v>
      </c>
      <c r="O158" s="3">
        <f>IF(AND(IF('차트 정리 표'!$M$2 = 표메인[[#This Row],[연령대]], 1, 0),IF(COUNT(표장르정리[[#This Row],[Simulation]]),1,0)),1,0)</f>
        <v>0</v>
      </c>
      <c r="P158" s="34">
        <f>IF(AND(IF('차트 정리 표'!$M$19 = 표메인[[#This Row],[연령대]], 1, 0),IF('차트 정리 표'!$J$20=표메인[[#This Row],[타격감
시각적 효과]],1,0)),1,0)</f>
        <v>0</v>
      </c>
      <c r="Q158" s="34">
        <f>IF(AND(IF('차트 정리 표'!$M$19 = 표메인[[#This Row],[연령대]], 1, 0),IF('차트 정리 표'!$J$21=표메인[[#This Row],[타격감
시각적 효과]],1,0)),1,0)</f>
        <v>0</v>
      </c>
      <c r="R158" s="34">
        <f>IF(AND(IF('차트 정리 표'!$M$19 = 표메인[[#This Row],[연령대]], 1, 0),IF('차트 정리 표'!$J$22=표메인[[#This Row],[타격감
시각적 효과]],1,0)),1,0)</f>
        <v>0</v>
      </c>
      <c r="S158" s="34">
        <f>IF(AND(IF('차트 정리 표'!$M$19 = 표메인[[#This Row],[연령대]], 1, 0),IF('차트 정리 표'!$J$23=표메인[[#This Row],[타격감
시각적 효과]],1,0)),1,0)</f>
        <v>0</v>
      </c>
      <c r="T158" s="34">
        <f>IF(AND(IF('차트 정리 표'!$M$25 = 표메인[[#This Row],[연령대]], 1, 0),IF('차트 정리 표'!$J$26=표메인[게임몰입도
청각적 효과],1,0)),1,0)</f>
        <v>0</v>
      </c>
      <c r="U158" s="34">
        <f>IF(AND(IF('차트 정리 표'!$M$25 = 표메인[[#This Row],[연령대]], 1, 0),IF('차트 정리 표'!$J$27=표메인[게임몰입도
청각적 효과],1,0)),1,0)</f>
        <v>0</v>
      </c>
      <c r="V158" s="34">
        <f>IF(AND(IF('차트 정리 표'!$M$25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표'!$M$2 = 표메인[[#This Row],[연령대]], 1, 0),IF(COUNT(표장르정리[[#This Row],[RPG]]),1,0)), 1, 0)</f>
        <v>0</v>
      </c>
      <c r="B159" s="3">
        <f>IF(AND(IF('차트 정리 표'!$M$2 = 표메인[[#This Row],[연령대]], 1, 0),IF(COUNT(표장르정리[[#This Row],[AOS]]),1,0)),1,0)</f>
        <v>0</v>
      </c>
      <c r="C159" s="3">
        <f>IF(AND(IF('차트 정리 표'!$M$2 = 표메인[[#This Row],[연령대]], 1, 0),IF(COUNT(표장르정리[[#This Row],[FPS]]),1,0)),1,0)</f>
        <v>0</v>
      </c>
      <c r="D159" s="3">
        <f>IF(AND(IF('차트 정리 표'!$M$2 = 표메인[[#This Row],[연령대]], 1, 0),IF(COUNT(표장르정리[[#This Row],[CCG]]),1,0)),1,0)</f>
        <v>0</v>
      </c>
      <c r="E159" s="3">
        <f>IF(AND(IF('차트 정리 표'!$M$2 = 표메인[[#This Row],[연령대]], 1, 0),IF(COUNT(표장르정리[[#This Row],[Roguelike]]),1,0)),1,0)</f>
        <v>0</v>
      </c>
      <c r="F159" s="3">
        <f>IF(AND(IF('차트 정리 표'!$M$2 = 표메인[[#This Row],[연령대]], 1, 0),IF(COUNT(표장르정리[[#This Row],[Soulslike]]),1,0)),1,0)</f>
        <v>0</v>
      </c>
      <c r="G159" s="3">
        <f>IF(AND(IF('차트 정리 표'!$M$2 = 표메인[[#This Row],[연령대]], 1, 0),IF(COUNT(표장르정리[[#This Row],[Rhythm]]),1,0)),1,0)</f>
        <v>0</v>
      </c>
      <c r="H159" s="3">
        <f>IF(AND(IF('차트 정리 표'!$M$2 = 표메인[[#This Row],[연령대]], 1, 0),IF(COUNT(표장르정리[[#This Row],[Racing]]),1,0)),1,0)</f>
        <v>0</v>
      </c>
      <c r="I159" s="3">
        <f>IF(AND(IF('차트 정리 표'!$M$2 = 표메인[[#This Row],[연령대]], 1, 0),IF(COUNT(표장르정리[[#This Row],[Sport]]),1,0)),1,0)</f>
        <v>0</v>
      </c>
      <c r="J159" s="3">
        <f>IF(AND(IF('차트 정리 표'!$M$2 = 표메인[[#This Row],[연령대]], 1, 0),IF(COUNT(표장르정리[[#This Row],[Stealth]]),1,0)),1,0)</f>
        <v>0</v>
      </c>
      <c r="K159" s="3">
        <f>IF(AND(IF('차트 정리 표'!$M$2 = 표메인[[#This Row],[연령대]], 1, 0),IF(COUNT(표장르정리[[#This Row],[Strategy]]),1,0)),1,0)</f>
        <v>0</v>
      </c>
      <c r="L159" s="3">
        <f>IF(AND(IF('차트 정리 표'!$M$2 = 표메인[[#This Row],[연령대]], 1, 0),IF(COUNT(표장르정리[[#This Row],[Puzzle]]),1,0)),1,0)</f>
        <v>0</v>
      </c>
      <c r="M159" s="3">
        <f>IF(AND(IF('차트 정리 표'!$M$2 = 표메인[[#This Row],[연령대]], 1, 0),IF(COUNT(표장르정리[[#This Row],[Board]]),1,0)),1,0)</f>
        <v>0</v>
      </c>
      <c r="N159" s="3">
        <f>IF(AND(IF('차트 정리 표'!$M$2 = 표메인[[#This Row],[연령대]], 1, 0),IF(COUNT(표장르정리[[#This Row],[Arcade]]),1,0)),1,0)</f>
        <v>0</v>
      </c>
      <c r="O159" s="3">
        <f>IF(AND(IF('차트 정리 표'!$M$2 = 표메인[[#This Row],[연령대]], 1, 0),IF(COUNT(표장르정리[[#This Row],[Simulation]]),1,0)),1,0)</f>
        <v>0</v>
      </c>
      <c r="P159" s="34">
        <f>IF(AND(IF('차트 정리 표'!$M$19 = 표메인[[#This Row],[연령대]], 1, 0),IF('차트 정리 표'!$J$20=표메인[[#This Row],[타격감
시각적 효과]],1,0)),1,0)</f>
        <v>0</v>
      </c>
      <c r="Q159" s="34">
        <f>IF(AND(IF('차트 정리 표'!$M$19 = 표메인[[#This Row],[연령대]], 1, 0),IF('차트 정리 표'!$J$21=표메인[[#This Row],[타격감
시각적 효과]],1,0)),1,0)</f>
        <v>0</v>
      </c>
      <c r="R159" s="34">
        <f>IF(AND(IF('차트 정리 표'!$M$19 = 표메인[[#This Row],[연령대]], 1, 0),IF('차트 정리 표'!$J$22=표메인[[#This Row],[타격감
시각적 효과]],1,0)),1,0)</f>
        <v>0</v>
      </c>
      <c r="S159" s="34">
        <f>IF(AND(IF('차트 정리 표'!$M$19 = 표메인[[#This Row],[연령대]], 1, 0),IF('차트 정리 표'!$J$23=표메인[[#This Row],[타격감
시각적 효과]],1,0)),1,0)</f>
        <v>0</v>
      </c>
      <c r="T159" s="34">
        <f>IF(AND(IF('차트 정리 표'!$M$25 = 표메인[[#This Row],[연령대]], 1, 0),IF('차트 정리 표'!$J$26=표메인[게임몰입도
청각적 효과],1,0)),1,0)</f>
        <v>0</v>
      </c>
      <c r="U159" s="34">
        <f>IF(AND(IF('차트 정리 표'!$M$25 = 표메인[[#This Row],[연령대]], 1, 0),IF('차트 정리 표'!$J$27=표메인[게임몰입도
청각적 효과],1,0)),1,0)</f>
        <v>0</v>
      </c>
      <c r="V159" s="34">
        <f>IF(AND(IF('차트 정리 표'!$M$25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표'!$M$2 = 표메인[[#This Row],[연령대]], 1, 0),IF(COUNT(표장르정리[[#This Row],[RPG]]),1,0)), 1, 0)</f>
        <v>0</v>
      </c>
      <c r="B160" s="3">
        <f>IF(AND(IF('차트 정리 표'!$M$2 = 표메인[[#This Row],[연령대]], 1, 0),IF(COUNT(표장르정리[[#This Row],[AOS]]),1,0)),1,0)</f>
        <v>0</v>
      </c>
      <c r="C160" s="3">
        <f>IF(AND(IF('차트 정리 표'!$M$2 = 표메인[[#This Row],[연령대]], 1, 0),IF(COUNT(표장르정리[[#This Row],[FPS]]),1,0)),1,0)</f>
        <v>0</v>
      </c>
      <c r="D160" s="3">
        <f>IF(AND(IF('차트 정리 표'!$M$2 = 표메인[[#This Row],[연령대]], 1, 0),IF(COUNT(표장르정리[[#This Row],[CCG]]),1,0)),1,0)</f>
        <v>0</v>
      </c>
      <c r="E160" s="3">
        <f>IF(AND(IF('차트 정리 표'!$M$2 = 표메인[[#This Row],[연령대]], 1, 0),IF(COUNT(표장르정리[[#This Row],[Roguelike]]),1,0)),1,0)</f>
        <v>0</v>
      </c>
      <c r="F160" s="3">
        <f>IF(AND(IF('차트 정리 표'!$M$2 = 표메인[[#This Row],[연령대]], 1, 0),IF(COUNT(표장르정리[[#This Row],[Soulslike]]),1,0)),1,0)</f>
        <v>0</v>
      </c>
      <c r="G160" s="3">
        <f>IF(AND(IF('차트 정리 표'!$M$2 = 표메인[[#This Row],[연령대]], 1, 0),IF(COUNT(표장르정리[[#This Row],[Rhythm]]),1,0)),1,0)</f>
        <v>0</v>
      </c>
      <c r="H160" s="3">
        <f>IF(AND(IF('차트 정리 표'!$M$2 = 표메인[[#This Row],[연령대]], 1, 0),IF(COUNT(표장르정리[[#This Row],[Racing]]),1,0)),1,0)</f>
        <v>0</v>
      </c>
      <c r="I160" s="3">
        <f>IF(AND(IF('차트 정리 표'!$M$2 = 표메인[[#This Row],[연령대]], 1, 0),IF(COUNT(표장르정리[[#This Row],[Sport]]),1,0)),1,0)</f>
        <v>0</v>
      </c>
      <c r="J160" s="3">
        <f>IF(AND(IF('차트 정리 표'!$M$2 = 표메인[[#This Row],[연령대]], 1, 0),IF(COUNT(표장르정리[[#This Row],[Stealth]]),1,0)),1,0)</f>
        <v>0</v>
      </c>
      <c r="K160" s="3">
        <f>IF(AND(IF('차트 정리 표'!$M$2 = 표메인[[#This Row],[연령대]], 1, 0),IF(COUNT(표장르정리[[#This Row],[Strategy]]),1,0)),1,0)</f>
        <v>0</v>
      </c>
      <c r="L160" s="3">
        <f>IF(AND(IF('차트 정리 표'!$M$2 = 표메인[[#This Row],[연령대]], 1, 0),IF(COUNT(표장르정리[[#This Row],[Puzzle]]),1,0)),1,0)</f>
        <v>0</v>
      </c>
      <c r="M160" s="3">
        <f>IF(AND(IF('차트 정리 표'!$M$2 = 표메인[[#This Row],[연령대]], 1, 0),IF(COUNT(표장르정리[[#This Row],[Board]]),1,0)),1,0)</f>
        <v>0</v>
      </c>
      <c r="N160" s="3">
        <f>IF(AND(IF('차트 정리 표'!$M$2 = 표메인[[#This Row],[연령대]], 1, 0),IF(COUNT(표장르정리[[#This Row],[Arcade]]),1,0)),1,0)</f>
        <v>0</v>
      </c>
      <c r="O160" s="3">
        <f>IF(AND(IF('차트 정리 표'!$M$2 = 표메인[[#This Row],[연령대]], 1, 0),IF(COUNT(표장르정리[[#This Row],[Simulation]]),1,0)),1,0)</f>
        <v>0</v>
      </c>
      <c r="P160" s="34">
        <f>IF(AND(IF('차트 정리 표'!$M$19 = 표메인[[#This Row],[연령대]], 1, 0),IF('차트 정리 표'!$J$20=표메인[[#This Row],[타격감
시각적 효과]],1,0)),1,0)</f>
        <v>0</v>
      </c>
      <c r="Q160" s="34">
        <f>IF(AND(IF('차트 정리 표'!$M$19 = 표메인[[#This Row],[연령대]], 1, 0),IF('차트 정리 표'!$J$21=표메인[[#This Row],[타격감
시각적 효과]],1,0)),1,0)</f>
        <v>0</v>
      </c>
      <c r="R160" s="34">
        <f>IF(AND(IF('차트 정리 표'!$M$19 = 표메인[[#This Row],[연령대]], 1, 0),IF('차트 정리 표'!$J$22=표메인[[#This Row],[타격감
시각적 효과]],1,0)),1,0)</f>
        <v>0</v>
      </c>
      <c r="S160" s="34">
        <f>IF(AND(IF('차트 정리 표'!$M$19 = 표메인[[#This Row],[연령대]], 1, 0),IF('차트 정리 표'!$J$23=표메인[[#This Row],[타격감
시각적 효과]],1,0)),1,0)</f>
        <v>0</v>
      </c>
      <c r="T160" s="34">
        <f>IF(AND(IF('차트 정리 표'!$M$25 = 표메인[[#This Row],[연령대]], 1, 0),IF('차트 정리 표'!$J$26=표메인[게임몰입도
청각적 효과],1,0)),1,0)</f>
        <v>0</v>
      </c>
      <c r="U160" s="34">
        <f>IF(AND(IF('차트 정리 표'!$M$25 = 표메인[[#This Row],[연령대]], 1, 0),IF('차트 정리 표'!$J$27=표메인[게임몰입도
청각적 효과],1,0)),1,0)</f>
        <v>0</v>
      </c>
      <c r="V160" s="34">
        <f>IF(AND(IF('차트 정리 표'!$M$25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표'!$M$2 = 표메인[[#This Row],[연령대]], 1, 0),IF(COUNT(표장르정리[[#This Row],[RPG]]),1,0)), 1, 0)</f>
        <v>0</v>
      </c>
      <c r="B161" s="3">
        <f>IF(AND(IF('차트 정리 표'!$M$2 = 표메인[[#This Row],[연령대]], 1, 0),IF(COUNT(표장르정리[[#This Row],[AOS]]),1,0)),1,0)</f>
        <v>0</v>
      </c>
      <c r="C161" s="3">
        <f>IF(AND(IF('차트 정리 표'!$M$2 = 표메인[[#This Row],[연령대]], 1, 0),IF(COUNT(표장르정리[[#This Row],[FPS]]),1,0)),1,0)</f>
        <v>0</v>
      </c>
      <c r="D161" s="3">
        <f>IF(AND(IF('차트 정리 표'!$M$2 = 표메인[[#This Row],[연령대]], 1, 0),IF(COUNT(표장르정리[[#This Row],[CCG]]),1,0)),1,0)</f>
        <v>0</v>
      </c>
      <c r="E161" s="3">
        <f>IF(AND(IF('차트 정리 표'!$M$2 = 표메인[[#This Row],[연령대]], 1, 0),IF(COUNT(표장르정리[[#This Row],[Roguelike]]),1,0)),1,0)</f>
        <v>0</v>
      </c>
      <c r="F161" s="3">
        <f>IF(AND(IF('차트 정리 표'!$M$2 = 표메인[[#This Row],[연령대]], 1, 0),IF(COUNT(표장르정리[[#This Row],[Soulslike]]),1,0)),1,0)</f>
        <v>0</v>
      </c>
      <c r="G161" s="3">
        <f>IF(AND(IF('차트 정리 표'!$M$2 = 표메인[[#This Row],[연령대]], 1, 0),IF(COUNT(표장르정리[[#This Row],[Rhythm]]),1,0)),1,0)</f>
        <v>0</v>
      </c>
      <c r="H161" s="3">
        <f>IF(AND(IF('차트 정리 표'!$M$2 = 표메인[[#This Row],[연령대]], 1, 0),IF(COUNT(표장르정리[[#This Row],[Racing]]),1,0)),1,0)</f>
        <v>0</v>
      </c>
      <c r="I161" s="3">
        <f>IF(AND(IF('차트 정리 표'!$M$2 = 표메인[[#This Row],[연령대]], 1, 0),IF(COUNT(표장르정리[[#This Row],[Sport]]),1,0)),1,0)</f>
        <v>0</v>
      </c>
      <c r="J161" s="3">
        <f>IF(AND(IF('차트 정리 표'!$M$2 = 표메인[[#This Row],[연령대]], 1, 0),IF(COUNT(표장르정리[[#This Row],[Stealth]]),1,0)),1,0)</f>
        <v>0</v>
      </c>
      <c r="K161" s="3">
        <f>IF(AND(IF('차트 정리 표'!$M$2 = 표메인[[#This Row],[연령대]], 1, 0),IF(COUNT(표장르정리[[#This Row],[Strategy]]),1,0)),1,0)</f>
        <v>0</v>
      </c>
      <c r="L161" s="3">
        <f>IF(AND(IF('차트 정리 표'!$M$2 = 표메인[[#This Row],[연령대]], 1, 0),IF(COUNT(표장르정리[[#This Row],[Puzzle]]),1,0)),1,0)</f>
        <v>0</v>
      </c>
      <c r="M161" s="3">
        <f>IF(AND(IF('차트 정리 표'!$M$2 = 표메인[[#This Row],[연령대]], 1, 0),IF(COUNT(표장르정리[[#This Row],[Board]]),1,0)),1,0)</f>
        <v>0</v>
      </c>
      <c r="N161" s="3">
        <f>IF(AND(IF('차트 정리 표'!$M$2 = 표메인[[#This Row],[연령대]], 1, 0),IF(COUNT(표장르정리[[#This Row],[Arcade]]),1,0)),1,0)</f>
        <v>0</v>
      </c>
      <c r="O161" s="3">
        <f>IF(AND(IF('차트 정리 표'!$M$2 = 표메인[[#This Row],[연령대]], 1, 0),IF(COUNT(표장르정리[[#This Row],[Simulation]]),1,0)),1,0)</f>
        <v>0</v>
      </c>
      <c r="P161" s="34">
        <f>IF(AND(IF('차트 정리 표'!$M$19 = 표메인[[#This Row],[연령대]], 1, 0),IF('차트 정리 표'!$J$20=표메인[[#This Row],[타격감
시각적 효과]],1,0)),1,0)</f>
        <v>0</v>
      </c>
      <c r="Q161" s="34">
        <f>IF(AND(IF('차트 정리 표'!$M$19 = 표메인[[#This Row],[연령대]], 1, 0),IF('차트 정리 표'!$J$21=표메인[[#This Row],[타격감
시각적 효과]],1,0)),1,0)</f>
        <v>0</v>
      </c>
      <c r="R161" s="34">
        <f>IF(AND(IF('차트 정리 표'!$M$19 = 표메인[[#This Row],[연령대]], 1, 0),IF('차트 정리 표'!$J$22=표메인[[#This Row],[타격감
시각적 효과]],1,0)),1,0)</f>
        <v>0</v>
      </c>
      <c r="S161" s="34">
        <f>IF(AND(IF('차트 정리 표'!$M$19 = 표메인[[#This Row],[연령대]], 1, 0),IF('차트 정리 표'!$J$23=표메인[[#This Row],[타격감
시각적 효과]],1,0)),1,0)</f>
        <v>0</v>
      </c>
      <c r="T161" s="34">
        <f>IF(AND(IF('차트 정리 표'!$M$25 = 표메인[[#This Row],[연령대]], 1, 0),IF('차트 정리 표'!$J$26=표메인[게임몰입도
청각적 효과],1,0)),1,0)</f>
        <v>0</v>
      </c>
      <c r="U161" s="34">
        <f>IF(AND(IF('차트 정리 표'!$M$25 = 표메인[[#This Row],[연령대]], 1, 0),IF('차트 정리 표'!$J$27=표메인[게임몰입도
청각적 효과],1,0)),1,0)</f>
        <v>0</v>
      </c>
      <c r="V161" s="34">
        <f>IF(AND(IF('차트 정리 표'!$M$25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표'!$M$2 = 표메인[[#This Row],[연령대]], 1, 0),IF(COUNT(표장르정리[[#This Row],[RPG]]),1,0)), 1, 0)</f>
        <v>0</v>
      </c>
      <c r="B162" s="3">
        <f>IF(AND(IF('차트 정리 표'!$M$2 = 표메인[[#This Row],[연령대]], 1, 0),IF(COUNT(표장르정리[[#This Row],[AOS]]),1,0)),1,0)</f>
        <v>0</v>
      </c>
      <c r="C162" s="3">
        <f>IF(AND(IF('차트 정리 표'!$M$2 = 표메인[[#This Row],[연령대]], 1, 0),IF(COUNT(표장르정리[[#This Row],[FPS]]),1,0)),1,0)</f>
        <v>0</v>
      </c>
      <c r="D162" s="3">
        <f>IF(AND(IF('차트 정리 표'!$M$2 = 표메인[[#This Row],[연령대]], 1, 0),IF(COUNT(표장르정리[[#This Row],[CCG]]),1,0)),1,0)</f>
        <v>0</v>
      </c>
      <c r="E162" s="3">
        <f>IF(AND(IF('차트 정리 표'!$M$2 = 표메인[[#This Row],[연령대]], 1, 0),IF(COUNT(표장르정리[[#This Row],[Roguelike]]),1,0)),1,0)</f>
        <v>0</v>
      </c>
      <c r="F162" s="3">
        <f>IF(AND(IF('차트 정리 표'!$M$2 = 표메인[[#This Row],[연령대]], 1, 0),IF(COUNT(표장르정리[[#This Row],[Soulslike]]),1,0)),1,0)</f>
        <v>0</v>
      </c>
      <c r="G162" s="3">
        <f>IF(AND(IF('차트 정리 표'!$M$2 = 표메인[[#This Row],[연령대]], 1, 0),IF(COUNT(표장르정리[[#This Row],[Rhythm]]),1,0)),1,0)</f>
        <v>0</v>
      </c>
      <c r="H162" s="3">
        <f>IF(AND(IF('차트 정리 표'!$M$2 = 표메인[[#This Row],[연령대]], 1, 0),IF(COUNT(표장르정리[[#This Row],[Racing]]),1,0)),1,0)</f>
        <v>0</v>
      </c>
      <c r="I162" s="3">
        <f>IF(AND(IF('차트 정리 표'!$M$2 = 표메인[[#This Row],[연령대]], 1, 0),IF(COUNT(표장르정리[[#This Row],[Sport]]),1,0)),1,0)</f>
        <v>0</v>
      </c>
      <c r="J162" s="3">
        <f>IF(AND(IF('차트 정리 표'!$M$2 = 표메인[[#This Row],[연령대]], 1, 0),IF(COUNT(표장르정리[[#This Row],[Stealth]]),1,0)),1,0)</f>
        <v>0</v>
      </c>
      <c r="K162" s="3">
        <f>IF(AND(IF('차트 정리 표'!$M$2 = 표메인[[#This Row],[연령대]], 1, 0),IF(COUNT(표장르정리[[#This Row],[Strategy]]),1,0)),1,0)</f>
        <v>0</v>
      </c>
      <c r="L162" s="3">
        <f>IF(AND(IF('차트 정리 표'!$M$2 = 표메인[[#This Row],[연령대]], 1, 0),IF(COUNT(표장르정리[[#This Row],[Puzzle]]),1,0)),1,0)</f>
        <v>0</v>
      </c>
      <c r="M162" s="3">
        <f>IF(AND(IF('차트 정리 표'!$M$2 = 표메인[[#This Row],[연령대]], 1, 0),IF(COUNT(표장르정리[[#This Row],[Board]]),1,0)),1,0)</f>
        <v>0</v>
      </c>
      <c r="N162" s="3">
        <f>IF(AND(IF('차트 정리 표'!$M$2 = 표메인[[#This Row],[연령대]], 1, 0),IF(COUNT(표장르정리[[#This Row],[Arcade]]),1,0)),1,0)</f>
        <v>0</v>
      </c>
      <c r="O162" s="3">
        <f>IF(AND(IF('차트 정리 표'!$M$2 = 표메인[[#This Row],[연령대]], 1, 0),IF(COUNT(표장르정리[[#This Row],[Simulation]]),1,0)),1,0)</f>
        <v>0</v>
      </c>
      <c r="P162" s="34">
        <f>IF(AND(IF('차트 정리 표'!$M$19 = 표메인[[#This Row],[연령대]], 1, 0),IF('차트 정리 표'!$J$20=표메인[[#This Row],[타격감
시각적 효과]],1,0)),1,0)</f>
        <v>0</v>
      </c>
      <c r="Q162" s="34">
        <f>IF(AND(IF('차트 정리 표'!$M$19 = 표메인[[#This Row],[연령대]], 1, 0),IF('차트 정리 표'!$J$21=표메인[[#This Row],[타격감
시각적 효과]],1,0)),1,0)</f>
        <v>0</v>
      </c>
      <c r="R162" s="34">
        <f>IF(AND(IF('차트 정리 표'!$M$19 = 표메인[[#This Row],[연령대]], 1, 0),IF('차트 정리 표'!$J$22=표메인[[#This Row],[타격감
시각적 효과]],1,0)),1,0)</f>
        <v>0</v>
      </c>
      <c r="S162" s="34">
        <f>IF(AND(IF('차트 정리 표'!$M$19 = 표메인[[#This Row],[연령대]], 1, 0),IF('차트 정리 표'!$J$23=표메인[[#This Row],[타격감
시각적 효과]],1,0)),1,0)</f>
        <v>0</v>
      </c>
      <c r="T162" s="34">
        <f>IF(AND(IF('차트 정리 표'!$M$25 = 표메인[[#This Row],[연령대]], 1, 0),IF('차트 정리 표'!$J$26=표메인[게임몰입도
청각적 효과],1,0)),1,0)</f>
        <v>0</v>
      </c>
      <c r="U162" s="34">
        <f>IF(AND(IF('차트 정리 표'!$M$25 = 표메인[[#This Row],[연령대]], 1, 0),IF('차트 정리 표'!$J$27=표메인[게임몰입도
청각적 효과],1,0)),1,0)</f>
        <v>0</v>
      </c>
      <c r="V162" s="34">
        <f>IF(AND(IF('차트 정리 표'!$M$25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표'!$M$2 = 표메인[[#This Row],[연령대]], 1, 0),IF(COUNT(표장르정리[[#This Row],[RPG]]),1,0)), 1, 0)</f>
        <v>0</v>
      </c>
      <c r="B163" s="3">
        <f>IF(AND(IF('차트 정리 표'!$M$2 = 표메인[[#This Row],[연령대]], 1, 0),IF(COUNT(표장르정리[[#This Row],[AOS]]),1,0)),1,0)</f>
        <v>0</v>
      </c>
      <c r="C163" s="3">
        <f>IF(AND(IF('차트 정리 표'!$M$2 = 표메인[[#This Row],[연령대]], 1, 0),IF(COUNT(표장르정리[[#This Row],[FPS]]),1,0)),1,0)</f>
        <v>0</v>
      </c>
      <c r="D163" s="3">
        <f>IF(AND(IF('차트 정리 표'!$M$2 = 표메인[[#This Row],[연령대]], 1, 0),IF(COUNT(표장르정리[[#This Row],[CCG]]),1,0)),1,0)</f>
        <v>0</v>
      </c>
      <c r="E163" s="3">
        <f>IF(AND(IF('차트 정리 표'!$M$2 = 표메인[[#This Row],[연령대]], 1, 0),IF(COUNT(표장르정리[[#This Row],[Roguelike]]),1,0)),1,0)</f>
        <v>0</v>
      </c>
      <c r="F163" s="3">
        <f>IF(AND(IF('차트 정리 표'!$M$2 = 표메인[[#This Row],[연령대]], 1, 0),IF(COUNT(표장르정리[[#This Row],[Soulslike]]),1,0)),1,0)</f>
        <v>0</v>
      </c>
      <c r="G163" s="3">
        <f>IF(AND(IF('차트 정리 표'!$M$2 = 표메인[[#This Row],[연령대]], 1, 0),IF(COUNT(표장르정리[[#This Row],[Rhythm]]),1,0)),1,0)</f>
        <v>0</v>
      </c>
      <c r="H163" s="3">
        <f>IF(AND(IF('차트 정리 표'!$M$2 = 표메인[[#This Row],[연령대]], 1, 0),IF(COUNT(표장르정리[[#This Row],[Racing]]),1,0)),1,0)</f>
        <v>0</v>
      </c>
      <c r="I163" s="3">
        <f>IF(AND(IF('차트 정리 표'!$M$2 = 표메인[[#This Row],[연령대]], 1, 0),IF(COUNT(표장르정리[[#This Row],[Sport]]),1,0)),1,0)</f>
        <v>0</v>
      </c>
      <c r="J163" s="3">
        <f>IF(AND(IF('차트 정리 표'!$M$2 = 표메인[[#This Row],[연령대]], 1, 0),IF(COUNT(표장르정리[[#This Row],[Stealth]]),1,0)),1,0)</f>
        <v>0</v>
      </c>
      <c r="K163" s="3">
        <f>IF(AND(IF('차트 정리 표'!$M$2 = 표메인[[#This Row],[연령대]], 1, 0),IF(COUNT(표장르정리[[#This Row],[Strategy]]),1,0)),1,0)</f>
        <v>0</v>
      </c>
      <c r="L163" s="3">
        <f>IF(AND(IF('차트 정리 표'!$M$2 = 표메인[[#This Row],[연령대]], 1, 0),IF(COUNT(표장르정리[[#This Row],[Puzzle]]),1,0)),1,0)</f>
        <v>0</v>
      </c>
      <c r="M163" s="3">
        <f>IF(AND(IF('차트 정리 표'!$M$2 = 표메인[[#This Row],[연령대]], 1, 0),IF(COUNT(표장르정리[[#This Row],[Board]]),1,0)),1,0)</f>
        <v>0</v>
      </c>
      <c r="N163" s="3">
        <f>IF(AND(IF('차트 정리 표'!$M$2 = 표메인[[#This Row],[연령대]], 1, 0),IF(COUNT(표장르정리[[#This Row],[Arcade]]),1,0)),1,0)</f>
        <v>0</v>
      </c>
      <c r="O163" s="3">
        <f>IF(AND(IF('차트 정리 표'!$M$2 = 표메인[[#This Row],[연령대]], 1, 0),IF(COUNT(표장르정리[[#This Row],[Simulation]]),1,0)),1,0)</f>
        <v>0</v>
      </c>
      <c r="P163" s="34">
        <f>IF(AND(IF('차트 정리 표'!$M$19 = 표메인[[#This Row],[연령대]], 1, 0),IF('차트 정리 표'!$J$20=표메인[[#This Row],[타격감
시각적 효과]],1,0)),1,0)</f>
        <v>0</v>
      </c>
      <c r="Q163" s="34">
        <f>IF(AND(IF('차트 정리 표'!$M$19 = 표메인[[#This Row],[연령대]], 1, 0),IF('차트 정리 표'!$J$21=표메인[[#This Row],[타격감
시각적 효과]],1,0)),1,0)</f>
        <v>0</v>
      </c>
      <c r="R163" s="34">
        <f>IF(AND(IF('차트 정리 표'!$M$19 = 표메인[[#This Row],[연령대]], 1, 0),IF('차트 정리 표'!$J$22=표메인[[#This Row],[타격감
시각적 효과]],1,0)),1,0)</f>
        <v>0</v>
      </c>
      <c r="S163" s="34">
        <f>IF(AND(IF('차트 정리 표'!$M$19 = 표메인[[#This Row],[연령대]], 1, 0),IF('차트 정리 표'!$J$23=표메인[[#This Row],[타격감
시각적 효과]],1,0)),1,0)</f>
        <v>0</v>
      </c>
      <c r="T163" s="34">
        <f>IF(AND(IF('차트 정리 표'!$M$25 = 표메인[[#This Row],[연령대]], 1, 0),IF('차트 정리 표'!$J$26=표메인[게임몰입도
청각적 효과],1,0)),1,0)</f>
        <v>0</v>
      </c>
      <c r="U163" s="34">
        <f>IF(AND(IF('차트 정리 표'!$M$25 = 표메인[[#This Row],[연령대]], 1, 0),IF('차트 정리 표'!$J$27=표메인[게임몰입도
청각적 효과],1,0)),1,0)</f>
        <v>0</v>
      </c>
      <c r="V163" s="34">
        <f>IF(AND(IF('차트 정리 표'!$M$25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표'!$M$2 = 표메인[[#This Row],[연령대]], 1, 0),IF(COUNT(표장르정리[[#This Row],[RPG]]),1,0)), 1, 0)</f>
        <v>0</v>
      </c>
      <c r="B164" s="3">
        <f>IF(AND(IF('차트 정리 표'!$M$2 = 표메인[[#This Row],[연령대]], 1, 0),IF(COUNT(표장르정리[[#This Row],[AOS]]),1,0)),1,0)</f>
        <v>0</v>
      </c>
      <c r="C164" s="3">
        <f>IF(AND(IF('차트 정리 표'!$M$2 = 표메인[[#This Row],[연령대]], 1, 0),IF(COUNT(표장르정리[[#This Row],[FPS]]),1,0)),1,0)</f>
        <v>0</v>
      </c>
      <c r="D164" s="3">
        <f>IF(AND(IF('차트 정리 표'!$M$2 = 표메인[[#This Row],[연령대]], 1, 0),IF(COUNT(표장르정리[[#This Row],[CCG]]),1,0)),1,0)</f>
        <v>0</v>
      </c>
      <c r="E164" s="3">
        <f>IF(AND(IF('차트 정리 표'!$M$2 = 표메인[[#This Row],[연령대]], 1, 0),IF(COUNT(표장르정리[[#This Row],[Roguelike]]),1,0)),1,0)</f>
        <v>0</v>
      </c>
      <c r="F164" s="3">
        <f>IF(AND(IF('차트 정리 표'!$M$2 = 표메인[[#This Row],[연령대]], 1, 0),IF(COUNT(표장르정리[[#This Row],[Soulslike]]),1,0)),1,0)</f>
        <v>0</v>
      </c>
      <c r="G164" s="3">
        <f>IF(AND(IF('차트 정리 표'!$M$2 = 표메인[[#This Row],[연령대]], 1, 0),IF(COUNT(표장르정리[[#This Row],[Rhythm]]),1,0)),1,0)</f>
        <v>0</v>
      </c>
      <c r="H164" s="3">
        <f>IF(AND(IF('차트 정리 표'!$M$2 = 표메인[[#This Row],[연령대]], 1, 0),IF(COUNT(표장르정리[[#This Row],[Racing]]),1,0)),1,0)</f>
        <v>0</v>
      </c>
      <c r="I164" s="3">
        <f>IF(AND(IF('차트 정리 표'!$M$2 = 표메인[[#This Row],[연령대]], 1, 0),IF(COUNT(표장르정리[[#This Row],[Sport]]),1,0)),1,0)</f>
        <v>0</v>
      </c>
      <c r="J164" s="3">
        <f>IF(AND(IF('차트 정리 표'!$M$2 = 표메인[[#This Row],[연령대]], 1, 0),IF(COUNT(표장르정리[[#This Row],[Stealth]]),1,0)),1,0)</f>
        <v>0</v>
      </c>
      <c r="K164" s="3">
        <f>IF(AND(IF('차트 정리 표'!$M$2 = 표메인[[#This Row],[연령대]], 1, 0),IF(COUNT(표장르정리[[#This Row],[Strategy]]),1,0)),1,0)</f>
        <v>0</v>
      </c>
      <c r="L164" s="3">
        <f>IF(AND(IF('차트 정리 표'!$M$2 = 표메인[[#This Row],[연령대]], 1, 0),IF(COUNT(표장르정리[[#This Row],[Puzzle]]),1,0)),1,0)</f>
        <v>0</v>
      </c>
      <c r="M164" s="3">
        <f>IF(AND(IF('차트 정리 표'!$M$2 = 표메인[[#This Row],[연령대]], 1, 0),IF(COUNT(표장르정리[[#This Row],[Board]]),1,0)),1,0)</f>
        <v>0</v>
      </c>
      <c r="N164" s="3">
        <f>IF(AND(IF('차트 정리 표'!$M$2 = 표메인[[#This Row],[연령대]], 1, 0),IF(COUNT(표장르정리[[#This Row],[Arcade]]),1,0)),1,0)</f>
        <v>0</v>
      </c>
      <c r="O164" s="3">
        <f>IF(AND(IF('차트 정리 표'!$M$2 = 표메인[[#This Row],[연령대]], 1, 0),IF(COUNT(표장르정리[[#This Row],[Simulation]]),1,0)),1,0)</f>
        <v>0</v>
      </c>
      <c r="P164" s="34">
        <f>IF(AND(IF('차트 정리 표'!$M$19 = 표메인[[#This Row],[연령대]], 1, 0),IF('차트 정리 표'!$J$20=표메인[[#This Row],[타격감
시각적 효과]],1,0)),1,0)</f>
        <v>0</v>
      </c>
      <c r="Q164" s="34">
        <f>IF(AND(IF('차트 정리 표'!$M$19 = 표메인[[#This Row],[연령대]], 1, 0),IF('차트 정리 표'!$J$21=표메인[[#This Row],[타격감
시각적 효과]],1,0)),1,0)</f>
        <v>0</v>
      </c>
      <c r="R164" s="34">
        <f>IF(AND(IF('차트 정리 표'!$M$19 = 표메인[[#This Row],[연령대]], 1, 0),IF('차트 정리 표'!$J$22=표메인[[#This Row],[타격감
시각적 효과]],1,0)),1,0)</f>
        <v>0</v>
      </c>
      <c r="S164" s="34">
        <f>IF(AND(IF('차트 정리 표'!$M$19 = 표메인[[#This Row],[연령대]], 1, 0),IF('차트 정리 표'!$J$23=표메인[[#This Row],[타격감
시각적 효과]],1,0)),1,0)</f>
        <v>0</v>
      </c>
      <c r="T164" s="34">
        <f>IF(AND(IF('차트 정리 표'!$M$25 = 표메인[[#This Row],[연령대]], 1, 0),IF('차트 정리 표'!$J$26=표메인[게임몰입도
청각적 효과],1,0)),1,0)</f>
        <v>0</v>
      </c>
      <c r="U164" s="34">
        <f>IF(AND(IF('차트 정리 표'!$M$25 = 표메인[[#This Row],[연령대]], 1, 0),IF('차트 정리 표'!$J$27=표메인[게임몰입도
청각적 효과],1,0)),1,0)</f>
        <v>0</v>
      </c>
      <c r="V164" s="34">
        <f>IF(AND(IF('차트 정리 표'!$M$25 = 표메인[[#This Row],[연령대]], 1, 0),IF('차트 정리 표'!$J$28=표메인[게임몰입도
청각적 효과],1,0)),1,0)</f>
        <v>0</v>
      </c>
    </row>
    <row r="165" spans="1:22" x14ac:dyDescent="0.3">
      <c r="A165" s="3">
        <f>IF(AND(IF('차트 정리 표'!$M$2 = 표메인[[#This Row],[연령대]], 1, 0),IF(COUNT(표장르정리[[#This Row],[RPG]]),1,0)), 1, 0)</f>
        <v>0</v>
      </c>
      <c r="B165" s="3">
        <f>IF(AND(IF('차트 정리 표'!$M$2 = 표메인[[#This Row],[연령대]], 1, 0),IF(COUNT(표장르정리[[#This Row],[AOS]]),1,0)),1,0)</f>
        <v>0</v>
      </c>
      <c r="C165" s="3">
        <f>IF(AND(IF('차트 정리 표'!$M$2 = 표메인[[#This Row],[연령대]], 1, 0),IF(COUNT(표장르정리[[#This Row],[FPS]]),1,0)),1,0)</f>
        <v>0</v>
      </c>
      <c r="D165" s="3">
        <f>IF(AND(IF('차트 정리 표'!$M$2 = 표메인[[#This Row],[연령대]], 1, 0),IF(COUNT(표장르정리[[#This Row],[CCG]]),1,0)),1,0)</f>
        <v>0</v>
      </c>
      <c r="E165" s="3">
        <f>IF(AND(IF('차트 정리 표'!$M$2 = 표메인[[#This Row],[연령대]], 1, 0),IF(COUNT(표장르정리[[#This Row],[Roguelike]]),1,0)),1,0)</f>
        <v>0</v>
      </c>
      <c r="F165" s="3">
        <f>IF(AND(IF('차트 정리 표'!$M$2 = 표메인[[#This Row],[연령대]], 1, 0),IF(COUNT(표장르정리[[#This Row],[Soulslike]]),1,0)),1,0)</f>
        <v>0</v>
      </c>
      <c r="G165" s="3">
        <f>IF(AND(IF('차트 정리 표'!$M$2 = 표메인[[#This Row],[연령대]], 1, 0),IF(COUNT(표장르정리[[#This Row],[Rhythm]]),1,0)),1,0)</f>
        <v>0</v>
      </c>
      <c r="H165" s="3">
        <f>IF(AND(IF('차트 정리 표'!$M$2 = 표메인[[#This Row],[연령대]], 1, 0),IF(COUNT(표장르정리[[#This Row],[Racing]]),1,0)),1,0)</f>
        <v>0</v>
      </c>
      <c r="I165" s="3">
        <f>IF(AND(IF('차트 정리 표'!$M$2 = 표메인[[#This Row],[연령대]], 1, 0),IF(COUNT(표장르정리[[#This Row],[Sport]]),1,0)),1,0)</f>
        <v>0</v>
      </c>
      <c r="J165" s="3">
        <f>IF(AND(IF('차트 정리 표'!$M$2 = 표메인[[#This Row],[연령대]], 1, 0),IF(COUNT(표장르정리[[#This Row],[Stealth]]),1,0)),1,0)</f>
        <v>0</v>
      </c>
      <c r="K165" s="3">
        <f>IF(AND(IF('차트 정리 표'!$M$2 = 표메인[[#This Row],[연령대]], 1, 0),IF(COUNT(표장르정리[[#This Row],[Strategy]]),1,0)),1,0)</f>
        <v>0</v>
      </c>
      <c r="L165" s="3">
        <f>IF(AND(IF('차트 정리 표'!$M$2 = 표메인[[#This Row],[연령대]], 1, 0),IF(COUNT(표장르정리[[#This Row],[Puzzle]]),1,0)),1,0)</f>
        <v>0</v>
      </c>
      <c r="M165" s="3">
        <f>IF(AND(IF('차트 정리 표'!$M$2 = 표메인[[#This Row],[연령대]], 1, 0),IF(COUNT(표장르정리[[#This Row],[Board]]),1,0)),1,0)</f>
        <v>0</v>
      </c>
      <c r="N165" s="3">
        <f>IF(AND(IF('차트 정리 표'!$M$2 = 표메인[[#This Row],[연령대]], 1, 0),IF(COUNT(표장르정리[[#This Row],[Arcade]]),1,0)),1,0)</f>
        <v>0</v>
      </c>
      <c r="O165" s="3">
        <f>IF(AND(IF('차트 정리 표'!$M$2 = 표메인[[#This Row],[연령대]], 1, 0),IF(COUNT(표장르정리[[#This Row],[Simulation]]),1,0)),1,0)</f>
        <v>0</v>
      </c>
      <c r="P165" s="34">
        <f>IF(AND(IF('차트 정리 표'!$M$19 = 표메인[[#This Row],[연령대]], 1, 0),IF('차트 정리 표'!$J$20=표메인[[#This Row],[타격감
시각적 효과]],1,0)),1,0)</f>
        <v>0</v>
      </c>
      <c r="Q165" s="34">
        <f>IF(AND(IF('차트 정리 표'!$M$19 = 표메인[[#This Row],[연령대]], 1, 0),IF('차트 정리 표'!$J$21=표메인[[#This Row],[타격감
시각적 효과]],1,0)),1,0)</f>
        <v>0</v>
      </c>
      <c r="R165" s="34">
        <f>IF(AND(IF('차트 정리 표'!$M$19 = 표메인[[#This Row],[연령대]], 1, 0),IF('차트 정리 표'!$J$22=표메인[[#This Row],[타격감
시각적 효과]],1,0)),1,0)</f>
        <v>0</v>
      </c>
      <c r="S165" s="34">
        <f>IF(AND(IF('차트 정리 표'!$M$19 = 표메인[[#This Row],[연령대]], 1, 0),IF('차트 정리 표'!$J$23=표메인[[#This Row],[타격감
시각적 효과]],1,0)),1,0)</f>
        <v>0</v>
      </c>
      <c r="T165" s="34">
        <f>IF(AND(IF('차트 정리 표'!$M$25 = 표메인[[#This Row],[연령대]], 1, 0),IF('차트 정리 표'!$J$26=표메인[게임몰입도
청각적 효과],1,0)),1,0)</f>
        <v>0</v>
      </c>
      <c r="U165" s="34">
        <f>IF(AND(IF('차트 정리 표'!$M$25 = 표메인[[#This Row],[연령대]], 1, 0),IF('차트 정리 표'!$J$27=표메인[게임몰입도
청각적 효과],1,0)),1,0)</f>
        <v>0</v>
      </c>
      <c r="V165" s="34">
        <f>IF(AND(IF('차트 정리 표'!$M$25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표'!$M$2 = 표메인[[#This Row],[연령대]], 1, 0),IF(COUNT(표장르정리[[#This Row],[RPG]]),1,0)), 1, 0)</f>
        <v>0</v>
      </c>
      <c r="B166" s="3">
        <f>IF(AND(IF('차트 정리 표'!$M$2 = 표메인[[#This Row],[연령대]], 1, 0),IF(COUNT(표장르정리[[#This Row],[AOS]]),1,0)),1,0)</f>
        <v>0</v>
      </c>
      <c r="C166" s="3">
        <f>IF(AND(IF('차트 정리 표'!$M$2 = 표메인[[#This Row],[연령대]], 1, 0),IF(COUNT(표장르정리[[#This Row],[FPS]]),1,0)),1,0)</f>
        <v>0</v>
      </c>
      <c r="D166" s="3">
        <f>IF(AND(IF('차트 정리 표'!$M$2 = 표메인[[#This Row],[연령대]], 1, 0),IF(COUNT(표장르정리[[#This Row],[CCG]]),1,0)),1,0)</f>
        <v>0</v>
      </c>
      <c r="E166" s="3">
        <f>IF(AND(IF('차트 정리 표'!$M$2 = 표메인[[#This Row],[연령대]], 1, 0),IF(COUNT(표장르정리[[#This Row],[Roguelike]]),1,0)),1,0)</f>
        <v>0</v>
      </c>
      <c r="F166" s="3">
        <f>IF(AND(IF('차트 정리 표'!$M$2 = 표메인[[#This Row],[연령대]], 1, 0),IF(COUNT(표장르정리[[#This Row],[Soulslike]]),1,0)),1,0)</f>
        <v>0</v>
      </c>
      <c r="G166" s="3">
        <f>IF(AND(IF('차트 정리 표'!$M$2 = 표메인[[#This Row],[연령대]], 1, 0),IF(COUNT(표장르정리[[#This Row],[Rhythm]]),1,0)),1,0)</f>
        <v>0</v>
      </c>
      <c r="H166" s="3">
        <f>IF(AND(IF('차트 정리 표'!$M$2 = 표메인[[#This Row],[연령대]], 1, 0),IF(COUNT(표장르정리[[#This Row],[Racing]]),1,0)),1,0)</f>
        <v>0</v>
      </c>
      <c r="I166" s="3">
        <f>IF(AND(IF('차트 정리 표'!$M$2 = 표메인[[#This Row],[연령대]], 1, 0),IF(COUNT(표장르정리[[#This Row],[Sport]]),1,0)),1,0)</f>
        <v>0</v>
      </c>
      <c r="J166" s="3">
        <f>IF(AND(IF('차트 정리 표'!$M$2 = 표메인[[#This Row],[연령대]], 1, 0),IF(COUNT(표장르정리[[#This Row],[Stealth]]),1,0)),1,0)</f>
        <v>0</v>
      </c>
      <c r="K166" s="3">
        <f>IF(AND(IF('차트 정리 표'!$M$2 = 표메인[[#This Row],[연령대]], 1, 0),IF(COUNT(표장르정리[[#This Row],[Strategy]]),1,0)),1,0)</f>
        <v>0</v>
      </c>
      <c r="L166" s="3">
        <f>IF(AND(IF('차트 정리 표'!$M$2 = 표메인[[#This Row],[연령대]], 1, 0),IF(COUNT(표장르정리[[#This Row],[Puzzle]]),1,0)),1,0)</f>
        <v>0</v>
      </c>
      <c r="M166" s="3">
        <f>IF(AND(IF('차트 정리 표'!$M$2 = 표메인[[#This Row],[연령대]], 1, 0),IF(COUNT(표장르정리[[#This Row],[Board]]),1,0)),1,0)</f>
        <v>0</v>
      </c>
      <c r="N166" s="3">
        <f>IF(AND(IF('차트 정리 표'!$M$2 = 표메인[[#This Row],[연령대]], 1, 0),IF(COUNT(표장르정리[[#This Row],[Arcade]]),1,0)),1,0)</f>
        <v>0</v>
      </c>
      <c r="O166" s="3">
        <f>IF(AND(IF('차트 정리 표'!$M$2 = 표메인[[#This Row],[연령대]], 1, 0),IF(COUNT(표장르정리[[#This Row],[Simulation]]),1,0)),1,0)</f>
        <v>0</v>
      </c>
      <c r="P166" s="34">
        <f>IF(AND(IF('차트 정리 표'!$M$19 = 표메인[[#This Row],[연령대]], 1, 0),IF('차트 정리 표'!$J$20=표메인[[#This Row],[타격감
시각적 효과]],1,0)),1,0)</f>
        <v>0</v>
      </c>
      <c r="Q166" s="34">
        <f>IF(AND(IF('차트 정리 표'!$M$19 = 표메인[[#This Row],[연령대]], 1, 0),IF('차트 정리 표'!$J$21=표메인[[#This Row],[타격감
시각적 효과]],1,0)),1,0)</f>
        <v>0</v>
      </c>
      <c r="R166" s="34">
        <f>IF(AND(IF('차트 정리 표'!$M$19 = 표메인[[#This Row],[연령대]], 1, 0),IF('차트 정리 표'!$J$22=표메인[[#This Row],[타격감
시각적 효과]],1,0)),1,0)</f>
        <v>0</v>
      </c>
      <c r="S166" s="34">
        <f>IF(AND(IF('차트 정리 표'!$M$19 = 표메인[[#This Row],[연령대]], 1, 0),IF('차트 정리 표'!$J$23=표메인[[#This Row],[타격감
시각적 효과]],1,0)),1,0)</f>
        <v>0</v>
      </c>
      <c r="T166" s="34">
        <f>IF(AND(IF('차트 정리 표'!$M$25 = 표메인[[#This Row],[연령대]], 1, 0),IF('차트 정리 표'!$J$26=표메인[게임몰입도
청각적 효과],1,0)),1,0)</f>
        <v>0</v>
      </c>
      <c r="U166" s="34">
        <f>IF(AND(IF('차트 정리 표'!$M$25 = 표메인[[#This Row],[연령대]], 1, 0),IF('차트 정리 표'!$J$27=표메인[게임몰입도
청각적 효과],1,0)),1,0)</f>
        <v>0</v>
      </c>
      <c r="V166" s="34">
        <f>IF(AND(IF('차트 정리 표'!$M$25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표'!$M$2 = 표메인[[#This Row],[연령대]], 1, 0),IF(COUNT(표장르정리[[#This Row],[RPG]]),1,0)), 1, 0)</f>
        <v>0</v>
      </c>
      <c r="B167" s="3">
        <f>IF(AND(IF('차트 정리 표'!$M$2 = 표메인[[#This Row],[연령대]], 1, 0),IF(COUNT(표장르정리[[#This Row],[AOS]]),1,0)),1,0)</f>
        <v>0</v>
      </c>
      <c r="C167" s="3">
        <f>IF(AND(IF('차트 정리 표'!$M$2 = 표메인[[#This Row],[연령대]], 1, 0),IF(COUNT(표장르정리[[#This Row],[FPS]]),1,0)),1,0)</f>
        <v>0</v>
      </c>
      <c r="D167" s="3">
        <f>IF(AND(IF('차트 정리 표'!$M$2 = 표메인[[#This Row],[연령대]], 1, 0),IF(COUNT(표장르정리[[#This Row],[CCG]]),1,0)),1,0)</f>
        <v>0</v>
      </c>
      <c r="E167" s="3">
        <f>IF(AND(IF('차트 정리 표'!$M$2 = 표메인[[#This Row],[연령대]], 1, 0),IF(COUNT(표장르정리[[#This Row],[Roguelike]]),1,0)),1,0)</f>
        <v>0</v>
      </c>
      <c r="F167" s="3">
        <f>IF(AND(IF('차트 정리 표'!$M$2 = 표메인[[#This Row],[연령대]], 1, 0),IF(COUNT(표장르정리[[#This Row],[Soulslike]]),1,0)),1,0)</f>
        <v>0</v>
      </c>
      <c r="G167" s="3">
        <f>IF(AND(IF('차트 정리 표'!$M$2 = 표메인[[#This Row],[연령대]], 1, 0),IF(COUNT(표장르정리[[#This Row],[Rhythm]]),1,0)),1,0)</f>
        <v>0</v>
      </c>
      <c r="H167" s="3">
        <f>IF(AND(IF('차트 정리 표'!$M$2 = 표메인[[#This Row],[연령대]], 1, 0),IF(COUNT(표장르정리[[#This Row],[Racing]]),1,0)),1,0)</f>
        <v>0</v>
      </c>
      <c r="I167" s="3">
        <f>IF(AND(IF('차트 정리 표'!$M$2 = 표메인[[#This Row],[연령대]], 1, 0),IF(COUNT(표장르정리[[#This Row],[Sport]]),1,0)),1,0)</f>
        <v>0</v>
      </c>
      <c r="J167" s="3">
        <f>IF(AND(IF('차트 정리 표'!$M$2 = 표메인[[#This Row],[연령대]], 1, 0),IF(COUNT(표장르정리[[#This Row],[Stealth]]),1,0)),1,0)</f>
        <v>0</v>
      </c>
      <c r="K167" s="3">
        <f>IF(AND(IF('차트 정리 표'!$M$2 = 표메인[[#This Row],[연령대]], 1, 0),IF(COUNT(표장르정리[[#This Row],[Strategy]]),1,0)),1,0)</f>
        <v>0</v>
      </c>
      <c r="L167" s="3">
        <f>IF(AND(IF('차트 정리 표'!$M$2 = 표메인[[#This Row],[연령대]], 1, 0),IF(COUNT(표장르정리[[#This Row],[Puzzle]]),1,0)),1,0)</f>
        <v>0</v>
      </c>
      <c r="M167" s="3">
        <f>IF(AND(IF('차트 정리 표'!$M$2 = 표메인[[#This Row],[연령대]], 1, 0),IF(COUNT(표장르정리[[#This Row],[Board]]),1,0)),1,0)</f>
        <v>0</v>
      </c>
      <c r="N167" s="3">
        <f>IF(AND(IF('차트 정리 표'!$M$2 = 표메인[[#This Row],[연령대]], 1, 0),IF(COUNT(표장르정리[[#This Row],[Arcade]]),1,0)),1,0)</f>
        <v>0</v>
      </c>
      <c r="O167" s="3">
        <f>IF(AND(IF('차트 정리 표'!$M$2 = 표메인[[#This Row],[연령대]], 1, 0),IF(COUNT(표장르정리[[#This Row],[Simulation]]),1,0)),1,0)</f>
        <v>0</v>
      </c>
      <c r="P167" s="34">
        <f>IF(AND(IF('차트 정리 표'!$M$19 = 표메인[[#This Row],[연령대]], 1, 0),IF('차트 정리 표'!$J$20=표메인[[#This Row],[타격감
시각적 효과]],1,0)),1,0)</f>
        <v>0</v>
      </c>
      <c r="Q167" s="34">
        <f>IF(AND(IF('차트 정리 표'!$M$19 = 표메인[[#This Row],[연령대]], 1, 0),IF('차트 정리 표'!$J$21=표메인[[#This Row],[타격감
시각적 효과]],1,0)),1,0)</f>
        <v>0</v>
      </c>
      <c r="R167" s="34">
        <f>IF(AND(IF('차트 정리 표'!$M$19 = 표메인[[#This Row],[연령대]], 1, 0),IF('차트 정리 표'!$J$22=표메인[[#This Row],[타격감
시각적 효과]],1,0)),1,0)</f>
        <v>0</v>
      </c>
      <c r="S167" s="34">
        <f>IF(AND(IF('차트 정리 표'!$M$19 = 표메인[[#This Row],[연령대]], 1, 0),IF('차트 정리 표'!$J$23=표메인[[#This Row],[타격감
시각적 효과]],1,0)),1,0)</f>
        <v>0</v>
      </c>
      <c r="T167" s="34">
        <f>IF(AND(IF('차트 정리 표'!$M$25 = 표메인[[#This Row],[연령대]], 1, 0),IF('차트 정리 표'!$J$26=표메인[게임몰입도
청각적 효과],1,0)),1,0)</f>
        <v>0</v>
      </c>
      <c r="U167" s="34">
        <f>IF(AND(IF('차트 정리 표'!$M$25 = 표메인[[#This Row],[연령대]], 1, 0),IF('차트 정리 표'!$J$27=표메인[게임몰입도
청각적 효과],1,0)),1,0)</f>
        <v>0</v>
      </c>
      <c r="V167" s="34">
        <f>IF(AND(IF('차트 정리 표'!$M$25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표'!$M$2 = 표메인[[#This Row],[연령대]], 1, 0),IF(COUNT(표장르정리[[#This Row],[RPG]]),1,0)), 1, 0)</f>
        <v>0</v>
      </c>
      <c r="B168" s="3">
        <f>IF(AND(IF('차트 정리 표'!$M$2 = 표메인[[#This Row],[연령대]], 1, 0),IF(COUNT(표장르정리[[#This Row],[AOS]]),1,0)),1,0)</f>
        <v>0</v>
      </c>
      <c r="C168" s="3">
        <f>IF(AND(IF('차트 정리 표'!$M$2 = 표메인[[#This Row],[연령대]], 1, 0),IF(COUNT(표장르정리[[#This Row],[FPS]]),1,0)),1,0)</f>
        <v>0</v>
      </c>
      <c r="D168" s="3">
        <f>IF(AND(IF('차트 정리 표'!$M$2 = 표메인[[#This Row],[연령대]], 1, 0),IF(COUNT(표장르정리[[#This Row],[CCG]]),1,0)),1,0)</f>
        <v>0</v>
      </c>
      <c r="E168" s="3">
        <f>IF(AND(IF('차트 정리 표'!$M$2 = 표메인[[#This Row],[연령대]], 1, 0),IF(COUNT(표장르정리[[#This Row],[Roguelike]]),1,0)),1,0)</f>
        <v>0</v>
      </c>
      <c r="F168" s="3">
        <f>IF(AND(IF('차트 정리 표'!$M$2 = 표메인[[#This Row],[연령대]], 1, 0),IF(COUNT(표장르정리[[#This Row],[Soulslike]]),1,0)),1,0)</f>
        <v>0</v>
      </c>
      <c r="G168" s="3">
        <f>IF(AND(IF('차트 정리 표'!$M$2 = 표메인[[#This Row],[연령대]], 1, 0),IF(COUNT(표장르정리[[#This Row],[Rhythm]]),1,0)),1,0)</f>
        <v>0</v>
      </c>
      <c r="H168" s="3">
        <f>IF(AND(IF('차트 정리 표'!$M$2 = 표메인[[#This Row],[연령대]], 1, 0),IF(COUNT(표장르정리[[#This Row],[Racing]]),1,0)),1,0)</f>
        <v>0</v>
      </c>
      <c r="I168" s="3">
        <f>IF(AND(IF('차트 정리 표'!$M$2 = 표메인[[#This Row],[연령대]], 1, 0),IF(COUNT(표장르정리[[#This Row],[Sport]]),1,0)),1,0)</f>
        <v>0</v>
      </c>
      <c r="J168" s="3">
        <f>IF(AND(IF('차트 정리 표'!$M$2 = 표메인[[#This Row],[연령대]], 1, 0),IF(COUNT(표장르정리[[#This Row],[Stealth]]),1,0)),1,0)</f>
        <v>0</v>
      </c>
      <c r="K168" s="3">
        <f>IF(AND(IF('차트 정리 표'!$M$2 = 표메인[[#This Row],[연령대]], 1, 0),IF(COUNT(표장르정리[[#This Row],[Strategy]]),1,0)),1,0)</f>
        <v>0</v>
      </c>
      <c r="L168" s="3">
        <f>IF(AND(IF('차트 정리 표'!$M$2 = 표메인[[#This Row],[연령대]], 1, 0),IF(COUNT(표장르정리[[#This Row],[Puzzle]]),1,0)),1,0)</f>
        <v>0</v>
      </c>
      <c r="M168" s="3">
        <f>IF(AND(IF('차트 정리 표'!$M$2 = 표메인[[#This Row],[연령대]], 1, 0),IF(COUNT(표장르정리[[#This Row],[Board]]),1,0)),1,0)</f>
        <v>0</v>
      </c>
      <c r="N168" s="3">
        <f>IF(AND(IF('차트 정리 표'!$M$2 = 표메인[[#This Row],[연령대]], 1, 0),IF(COUNT(표장르정리[[#This Row],[Arcade]]),1,0)),1,0)</f>
        <v>0</v>
      </c>
      <c r="O168" s="3">
        <f>IF(AND(IF('차트 정리 표'!$M$2 = 표메인[[#This Row],[연령대]], 1, 0),IF(COUNT(표장르정리[[#This Row],[Simulation]]),1,0)),1,0)</f>
        <v>0</v>
      </c>
      <c r="P168" s="34">
        <f>IF(AND(IF('차트 정리 표'!$M$19 = 표메인[[#This Row],[연령대]], 1, 0),IF('차트 정리 표'!$J$20=표메인[[#This Row],[타격감
시각적 효과]],1,0)),1,0)</f>
        <v>0</v>
      </c>
      <c r="Q168" s="34">
        <f>IF(AND(IF('차트 정리 표'!$M$19 = 표메인[[#This Row],[연령대]], 1, 0),IF('차트 정리 표'!$J$21=표메인[[#This Row],[타격감
시각적 효과]],1,0)),1,0)</f>
        <v>0</v>
      </c>
      <c r="R168" s="34">
        <f>IF(AND(IF('차트 정리 표'!$M$19 = 표메인[[#This Row],[연령대]], 1, 0),IF('차트 정리 표'!$J$22=표메인[[#This Row],[타격감
시각적 효과]],1,0)),1,0)</f>
        <v>0</v>
      </c>
      <c r="S168" s="34">
        <f>IF(AND(IF('차트 정리 표'!$M$19 = 표메인[[#This Row],[연령대]], 1, 0),IF('차트 정리 표'!$J$23=표메인[[#This Row],[타격감
시각적 효과]],1,0)),1,0)</f>
        <v>0</v>
      </c>
      <c r="T168" s="34">
        <f>IF(AND(IF('차트 정리 표'!$M$25 = 표메인[[#This Row],[연령대]], 1, 0),IF('차트 정리 표'!$J$26=표메인[게임몰입도
청각적 효과],1,0)),1,0)</f>
        <v>0</v>
      </c>
      <c r="U168" s="34">
        <f>IF(AND(IF('차트 정리 표'!$M$25 = 표메인[[#This Row],[연령대]], 1, 0),IF('차트 정리 표'!$J$27=표메인[게임몰입도
청각적 효과],1,0)),1,0)</f>
        <v>0</v>
      </c>
      <c r="V168" s="34">
        <f>IF(AND(IF('차트 정리 표'!$M$25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표'!$M$2 = 표메인[[#This Row],[연령대]], 1, 0),IF(COUNT(표장르정리[[#This Row],[RPG]]),1,0)), 1, 0)</f>
        <v>0</v>
      </c>
      <c r="B169" s="3">
        <f>IF(AND(IF('차트 정리 표'!$M$2 = 표메인[[#This Row],[연령대]], 1, 0),IF(COUNT(표장르정리[[#This Row],[AOS]]),1,0)),1,0)</f>
        <v>0</v>
      </c>
      <c r="C169" s="3">
        <f>IF(AND(IF('차트 정리 표'!$M$2 = 표메인[[#This Row],[연령대]], 1, 0),IF(COUNT(표장르정리[[#This Row],[FPS]]),1,0)),1,0)</f>
        <v>0</v>
      </c>
      <c r="D169" s="3">
        <f>IF(AND(IF('차트 정리 표'!$M$2 = 표메인[[#This Row],[연령대]], 1, 0),IF(COUNT(표장르정리[[#This Row],[CCG]]),1,0)),1,0)</f>
        <v>0</v>
      </c>
      <c r="E169" s="3">
        <f>IF(AND(IF('차트 정리 표'!$M$2 = 표메인[[#This Row],[연령대]], 1, 0),IF(COUNT(표장르정리[[#This Row],[Roguelike]]),1,0)),1,0)</f>
        <v>0</v>
      </c>
      <c r="F169" s="3">
        <f>IF(AND(IF('차트 정리 표'!$M$2 = 표메인[[#This Row],[연령대]], 1, 0),IF(COUNT(표장르정리[[#This Row],[Soulslike]]),1,0)),1,0)</f>
        <v>0</v>
      </c>
      <c r="G169" s="3">
        <f>IF(AND(IF('차트 정리 표'!$M$2 = 표메인[[#This Row],[연령대]], 1, 0),IF(COUNT(표장르정리[[#This Row],[Rhythm]]),1,0)),1,0)</f>
        <v>0</v>
      </c>
      <c r="H169" s="3">
        <f>IF(AND(IF('차트 정리 표'!$M$2 = 표메인[[#This Row],[연령대]], 1, 0),IF(COUNT(표장르정리[[#This Row],[Racing]]),1,0)),1,0)</f>
        <v>0</v>
      </c>
      <c r="I169" s="3">
        <f>IF(AND(IF('차트 정리 표'!$M$2 = 표메인[[#This Row],[연령대]], 1, 0),IF(COUNT(표장르정리[[#This Row],[Sport]]),1,0)),1,0)</f>
        <v>0</v>
      </c>
      <c r="J169" s="3">
        <f>IF(AND(IF('차트 정리 표'!$M$2 = 표메인[[#This Row],[연령대]], 1, 0),IF(COUNT(표장르정리[[#This Row],[Stealth]]),1,0)),1,0)</f>
        <v>0</v>
      </c>
      <c r="K169" s="3">
        <f>IF(AND(IF('차트 정리 표'!$M$2 = 표메인[[#This Row],[연령대]], 1, 0),IF(COUNT(표장르정리[[#This Row],[Strategy]]),1,0)),1,0)</f>
        <v>0</v>
      </c>
      <c r="L169" s="3">
        <f>IF(AND(IF('차트 정리 표'!$M$2 = 표메인[[#This Row],[연령대]], 1, 0),IF(COUNT(표장르정리[[#This Row],[Puzzle]]),1,0)),1,0)</f>
        <v>0</v>
      </c>
      <c r="M169" s="3">
        <f>IF(AND(IF('차트 정리 표'!$M$2 = 표메인[[#This Row],[연령대]], 1, 0),IF(COUNT(표장르정리[[#This Row],[Board]]),1,0)),1,0)</f>
        <v>0</v>
      </c>
      <c r="N169" s="3">
        <f>IF(AND(IF('차트 정리 표'!$M$2 = 표메인[[#This Row],[연령대]], 1, 0),IF(COUNT(표장르정리[[#This Row],[Arcade]]),1,0)),1,0)</f>
        <v>0</v>
      </c>
      <c r="O169" s="3">
        <f>IF(AND(IF('차트 정리 표'!$M$2 = 표메인[[#This Row],[연령대]], 1, 0),IF(COUNT(표장르정리[[#This Row],[Simulation]]),1,0)),1,0)</f>
        <v>0</v>
      </c>
      <c r="P169" s="34">
        <f>IF(AND(IF('차트 정리 표'!$M$19 = 표메인[[#This Row],[연령대]], 1, 0),IF('차트 정리 표'!$J$20=표메인[[#This Row],[타격감
시각적 효과]],1,0)),1,0)</f>
        <v>0</v>
      </c>
      <c r="Q169" s="34">
        <f>IF(AND(IF('차트 정리 표'!$M$19 = 표메인[[#This Row],[연령대]], 1, 0),IF('차트 정리 표'!$J$21=표메인[[#This Row],[타격감
시각적 효과]],1,0)),1,0)</f>
        <v>0</v>
      </c>
      <c r="R169" s="34">
        <f>IF(AND(IF('차트 정리 표'!$M$19 = 표메인[[#This Row],[연령대]], 1, 0),IF('차트 정리 표'!$J$22=표메인[[#This Row],[타격감
시각적 효과]],1,0)),1,0)</f>
        <v>0</v>
      </c>
      <c r="S169" s="34">
        <f>IF(AND(IF('차트 정리 표'!$M$19 = 표메인[[#This Row],[연령대]], 1, 0),IF('차트 정리 표'!$J$23=표메인[[#This Row],[타격감
시각적 효과]],1,0)),1,0)</f>
        <v>0</v>
      </c>
      <c r="T169" s="34">
        <f>IF(AND(IF('차트 정리 표'!$M$25 = 표메인[[#This Row],[연령대]], 1, 0),IF('차트 정리 표'!$J$26=표메인[게임몰입도
청각적 효과],1,0)),1,0)</f>
        <v>0</v>
      </c>
      <c r="U169" s="34">
        <f>IF(AND(IF('차트 정리 표'!$M$25 = 표메인[[#This Row],[연령대]], 1, 0),IF('차트 정리 표'!$J$27=표메인[게임몰입도
청각적 효과],1,0)),1,0)</f>
        <v>0</v>
      </c>
      <c r="V169" s="34">
        <f>IF(AND(IF('차트 정리 표'!$M$25 = 표메인[[#This Row],[연령대]], 1, 0),IF('차트 정리 표'!$J$28=표메인[게임몰입도
청각적 효과],1,0)),1,0)</f>
        <v>0</v>
      </c>
    </row>
    <row r="170" spans="1:22" x14ac:dyDescent="0.3">
      <c r="A170" s="3">
        <f>IF(AND(IF('차트 정리 표'!$M$2 = 표메인[[#This Row],[연령대]], 1, 0),IF(COUNT(표장르정리[[#This Row],[RPG]]),1,0)), 1, 0)</f>
        <v>0</v>
      </c>
      <c r="B170" s="3">
        <f>IF(AND(IF('차트 정리 표'!$M$2 = 표메인[[#This Row],[연령대]], 1, 0),IF(COUNT(표장르정리[[#This Row],[AOS]]),1,0)),1,0)</f>
        <v>0</v>
      </c>
      <c r="C170" s="3">
        <f>IF(AND(IF('차트 정리 표'!$M$2 = 표메인[[#This Row],[연령대]], 1, 0),IF(COUNT(표장르정리[[#This Row],[FPS]]),1,0)),1,0)</f>
        <v>0</v>
      </c>
      <c r="D170" s="3">
        <f>IF(AND(IF('차트 정리 표'!$M$2 = 표메인[[#This Row],[연령대]], 1, 0),IF(COUNT(표장르정리[[#This Row],[CCG]]),1,0)),1,0)</f>
        <v>0</v>
      </c>
      <c r="E170" s="3">
        <f>IF(AND(IF('차트 정리 표'!$M$2 = 표메인[[#This Row],[연령대]], 1, 0),IF(COUNT(표장르정리[[#This Row],[Roguelike]]),1,0)),1,0)</f>
        <v>0</v>
      </c>
      <c r="F170" s="3">
        <f>IF(AND(IF('차트 정리 표'!$M$2 = 표메인[[#This Row],[연령대]], 1, 0),IF(COUNT(표장르정리[[#This Row],[Soulslike]]),1,0)),1,0)</f>
        <v>0</v>
      </c>
      <c r="G170" s="3">
        <f>IF(AND(IF('차트 정리 표'!$M$2 = 표메인[[#This Row],[연령대]], 1, 0),IF(COUNT(표장르정리[[#This Row],[Rhythm]]),1,0)),1,0)</f>
        <v>0</v>
      </c>
      <c r="H170" s="3">
        <f>IF(AND(IF('차트 정리 표'!$M$2 = 표메인[[#This Row],[연령대]], 1, 0),IF(COUNT(표장르정리[[#This Row],[Racing]]),1,0)),1,0)</f>
        <v>0</v>
      </c>
      <c r="I170" s="3">
        <f>IF(AND(IF('차트 정리 표'!$M$2 = 표메인[[#This Row],[연령대]], 1, 0),IF(COUNT(표장르정리[[#This Row],[Sport]]),1,0)),1,0)</f>
        <v>0</v>
      </c>
      <c r="J170" s="3">
        <f>IF(AND(IF('차트 정리 표'!$M$2 = 표메인[[#This Row],[연령대]], 1, 0),IF(COUNT(표장르정리[[#This Row],[Stealth]]),1,0)),1,0)</f>
        <v>0</v>
      </c>
      <c r="K170" s="3">
        <f>IF(AND(IF('차트 정리 표'!$M$2 = 표메인[[#This Row],[연령대]], 1, 0),IF(COUNT(표장르정리[[#This Row],[Strategy]]),1,0)),1,0)</f>
        <v>0</v>
      </c>
      <c r="L170" s="3">
        <f>IF(AND(IF('차트 정리 표'!$M$2 = 표메인[[#This Row],[연령대]], 1, 0),IF(COUNT(표장르정리[[#This Row],[Puzzle]]),1,0)),1,0)</f>
        <v>0</v>
      </c>
      <c r="M170" s="3">
        <f>IF(AND(IF('차트 정리 표'!$M$2 = 표메인[[#This Row],[연령대]], 1, 0),IF(COUNT(표장르정리[[#This Row],[Board]]),1,0)),1,0)</f>
        <v>0</v>
      </c>
      <c r="N170" s="3">
        <f>IF(AND(IF('차트 정리 표'!$M$2 = 표메인[[#This Row],[연령대]], 1, 0),IF(COUNT(표장르정리[[#This Row],[Arcade]]),1,0)),1,0)</f>
        <v>0</v>
      </c>
      <c r="O170" s="3">
        <f>IF(AND(IF('차트 정리 표'!$M$2 = 표메인[[#This Row],[연령대]], 1, 0),IF(COUNT(표장르정리[[#This Row],[Simulation]]),1,0)),1,0)</f>
        <v>0</v>
      </c>
      <c r="P170" s="34">
        <f>IF(AND(IF('차트 정리 표'!$M$19 = 표메인[[#This Row],[연령대]], 1, 0),IF('차트 정리 표'!$J$20=표메인[[#This Row],[타격감
시각적 효과]],1,0)),1,0)</f>
        <v>0</v>
      </c>
      <c r="Q170" s="34">
        <f>IF(AND(IF('차트 정리 표'!$M$19 = 표메인[[#This Row],[연령대]], 1, 0),IF('차트 정리 표'!$J$21=표메인[[#This Row],[타격감
시각적 효과]],1,0)),1,0)</f>
        <v>0</v>
      </c>
      <c r="R170" s="34">
        <f>IF(AND(IF('차트 정리 표'!$M$19 = 표메인[[#This Row],[연령대]], 1, 0),IF('차트 정리 표'!$J$22=표메인[[#This Row],[타격감
시각적 효과]],1,0)),1,0)</f>
        <v>0</v>
      </c>
      <c r="S170" s="34">
        <f>IF(AND(IF('차트 정리 표'!$M$19 = 표메인[[#This Row],[연령대]], 1, 0),IF('차트 정리 표'!$J$23=표메인[[#This Row],[타격감
시각적 효과]],1,0)),1,0)</f>
        <v>0</v>
      </c>
      <c r="T170" s="34">
        <f>IF(AND(IF('차트 정리 표'!$M$25 = 표메인[[#This Row],[연령대]], 1, 0),IF('차트 정리 표'!$J$26=표메인[게임몰입도
청각적 효과],1,0)),1,0)</f>
        <v>0</v>
      </c>
      <c r="U170" s="34">
        <f>IF(AND(IF('차트 정리 표'!$M$25 = 표메인[[#This Row],[연령대]], 1, 0),IF('차트 정리 표'!$J$27=표메인[게임몰입도
청각적 효과],1,0)),1,0)</f>
        <v>0</v>
      </c>
      <c r="V170" s="34">
        <f>IF(AND(IF('차트 정리 표'!$M$25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표'!$M$2 = 표메인[[#This Row],[연령대]], 1, 0),IF(COUNT(표장르정리[[#This Row],[RPG]]),1,0)), 1, 0)</f>
        <v>0</v>
      </c>
      <c r="B171" s="3">
        <f>IF(AND(IF('차트 정리 표'!$M$2 = 표메인[[#This Row],[연령대]], 1, 0),IF(COUNT(표장르정리[[#This Row],[AOS]]),1,0)),1,0)</f>
        <v>0</v>
      </c>
      <c r="C171" s="3">
        <f>IF(AND(IF('차트 정리 표'!$M$2 = 표메인[[#This Row],[연령대]], 1, 0),IF(COUNT(표장르정리[[#This Row],[FPS]]),1,0)),1,0)</f>
        <v>0</v>
      </c>
      <c r="D171" s="3">
        <f>IF(AND(IF('차트 정리 표'!$M$2 = 표메인[[#This Row],[연령대]], 1, 0),IF(COUNT(표장르정리[[#This Row],[CCG]]),1,0)),1,0)</f>
        <v>0</v>
      </c>
      <c r="E171" s="3">
        <f>IF(AND(IF('차트 정리 표'!$M$2 = 표메인[[#This Row],[연령대]], 1, 0),IF(COUNT(표장르정리[[#This Row],[Roguelike]]),1,0)),1,0)</f>
        <v>0</v>
      </c>
      <c r="F171" s="3">
        <f>IF(AND(IF('차트 정리 표'!$M$2 = 표메인[[#This Row],[연령대]], 1, 0),IF(COUNT(표장르정리[[#This Row],[Soulslike]]),1,0)),1,0)</f>
        <v>0</v>
      </c>
      <c r="G171" s="3">
        <f>IF(AND(IF('차트 정리 표'!$M$2 = 표메인[[#This Row],[연령대]], 1, 0),IF(COUNT(표장르정리[[#This Row],[Rhythm]]),1,0)),1,0)</f>
        <v>0</v>
      </c>
      <c r="H171" s="3">
        <f>IF(AND(IF('차트 정리 표'!$M$2 = 표메인[[#This Row],[연령대]], 1, 0),IF(COUNT(표장르정리[[#This Row],[Racing]]),1,0)),1,0)</f>
        <v>0</v>
      </c>
      <c r="I171" s="3">
        <f>IF(AND(IF('차트 정리 표'!$M$2 = 표메인[[#This Row],[연령대]], 1, 0),IF(COUNT(표장르정리[[#This Row],[Sport]]),1,0)),1,0)</f>
        <v>0</v>
      </c>
      <c r="J171" s="3">
        <f>IF(AND(IF('차트 정리 표'!$M$2 = 표메인[[#This Row],[연령대]], 1, 0),IF(COUNT(표장르정리[[#This Row],[Stealth]]),1,0)),1,0)</f>
        <v>0</v>
      </c>
      <c r="K171" s="3">
        <f>IF(AND(IF('차트 정리 표'!$M$2 = 표메인[[#This Row],[연령대]], 1, 0),IF(COUNT(표장르정리[[#This Row],[Strategy]]),1,0)),1,0)</f>
        <v>0</v>
      </c>
      <c r="L171" s="3">
        <f>IF(AND(IF('차트 정리 표'!$M$2 = 표메인[[#This Row],[연령대]], 1, 0),IF(COUNT(표장르정리[[#This Row],[Puzzle]]),1,0)),1,0)</f>
        <v>0</v>
      </c>
      <c r="M171" s="3">
        <f>IF(AND(IF('차트 정리 표'!$M$2 = 표메인[[#This Row],[연령대]], 1, 0),IF(COUNT(표장르정리[[#This Row],[Board]]),1,0)),1,0)</f>
        <v>0</v>
      </c>
      <c r="N171" s="3">
        <f>IF(AND(IF('차트 정리 표'!$M$2 = 표메인[[#This Row],[연령대]], 1, 0),IF(COUNT(표장르정리[[#This Row],[Arcade]]),1,0)),1,0)</f>
        <v>0</v>
      </c>
      <c r="O171" s="3">
        <f>IF(AND(IF('차트 정리 표'!$M$2 = 표메인[[#This Row],[연령대]], 1, 0),IF(COUNT(표장르정리[[#This Row],[Simulation]]),1,0)),1,0)</f>
        <v>0</v>
      </c>
      <c r="P171" s="34">
        <f>IF(AND(IF('차트 정리 표'!$M$19 = 표메인[[#This Row],[연령대]], 1, 0),IF('차트 정리 표'!$J$20=표메인[[#This Row],[타격감
시각적 효과]],1,0)),1,0)</f>
        <v>0</v>
      </c>
      <c r="Q171" s="34">
        <f>IF(AND(IF('차트 정리 표'!$M$19 = 표메인[[#This Row],[연령대]], 1, 0),IF('차트 정리 표'!$J$21=표메인[[#This Row],[타격감
시각적 효과]],1,0)),1,0)</f>
        <v>0</v>
      </c>
      <c r="R171" s="34">
        <f>IF(AND(IF('차트 정리 표'!$M$19 = 표메인[[#This Row],[연령대]], 1, 0),IF('차트 정리 표'!$J$22=표메인[[#This Row],[타격감
시각적 효과]],1,0)),1,0)</f>
        <v>0</v>
      </c>
      <c r="S171" s="34">
        <f>IF(AND(IF('차트 정리 표'!$M$19 = 표메인[[#This Row],[연령대]], 1, 0),IF('차트 정리 표'!$J$23=표메인[[#This Row],[타격감
시각적 효과]],1,0)),1,0)</f>
        <v>0</v>
      </c>
      <c r="T171" s="34">
        <f>IF(AND(IF('차트 정리 표'!$M$25 = 표메인[[#This Row],[연령대]], 1, 0),IF('차트 정리 표'!$J$26=표메인[게임몰입도
청각적 효과],1,0)),1,0)</f>
        <v>0</v>
      </c>
      <c r="U171" s="34">
        <f>IF(AND(IF('차트 정리 표'!$M$25 = 표메인[[#This Row],[연령대]], 1, 0),IF('차트 정리 표'!$J$27=표메인[게임몰입도
청각적 효과],1,0)),1,0)</f>
        <v>0</v>
      </c>
      <c r="V171" s="34">
        <f>IF(AND(IF('차트 정리 표'!$M$25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표'!$M$2 = 표메인[[#This Row],[연령대]], 1, 0),IF(COUNT(표장르정리[[#This Row],[RPG]]),1,0)), 1, 0)</f>
        <v>0</v>
      </c>
      <c r="B172" s="3">
        <f>IF(AND(IF('차트 정리 표'!$M$2 = 표메인[[#This Row],[연령대]], 1, 0),IF(COUNT(표장르정리[[#This Row],[AOS]]),1,0)),1,0)</f>
        <v>0</v>
      </c>
      <c r="C172" s="3">
        <f>IF(AND(IF('차트 정리 표'!$M$2 = 표메인[[#This Row],[연령대]], 1, 0),IF(COUNT(표장르정리[[#This Row],[FPS]]),1,0)),1,0)</f>
        <v>0</v>
      </c>
      <c r="D172" s="3">
        <f>IF(AND(IF('차트 정리 표'!$M$2 = 표메인[[#This Row],[연령대]], 1, 0),IF(COUNT(표장르정리[[#This Row],[CCG]]),1,0)),1,0)</f>
        <v>0</v>
      </c>
      <c r="E172" s="3">
        <f>IF(AND(IF('차트 정리 표'!$M$2 = 표메인[[#This Row],[연령대]], 1, 0),IF(COUNT(표장르정리[[#This Row],[Roguelike]]),1,0)),1,0)</f>
        <v>0</v>
      </c>
      <c r="F172" s="3">
        <f>IF(AND(IF('차트 정리 표'!$M$2 = 표메인[[#This Row],[연령대]], 1, 0),IF(COUNT(표장르정리[[#This Row],[Soulslike]]),1,0)),1,0)</f>
        <v>0</v>
      </c>
      <c r="G172" s="3">
        <f>IF(AND(IF('차트 정리 표'!$M$2 = 표메인[[#This Row],[연령대]], 1, 0),IF(COUNT(표장르정리[[#This Row],[Rhythm]]),1,0)),1,0)</f>
        <v>0</v>
      </c>
      <c r="H172" s="3">
        <f>IF(AND(IF('차트 정리 표'!$M$2 = 표메인[[#This Row],[연령대]], 1, 0),IF(COUNT(표장르정리[[#This Row],[Racing]]),1,0)),1,0)</f>
        <v>0</v>
      </c>
      <c r="I172" s="3">
        <f>IF(AND(IF('차트 정리 표'!$M$2 = 표메인[[#This Row],[연령대]], 1, 0),IF(COUNT(표장르정리[[#This Row],[Sport]]),1,0)),1,0)</f>
        <v>0</v>
      </c>
      <c r="J172" s="3">
        <f>IF(AND(IF('차트 정리 표'!$M$2 = 표메인[[#This Row],[연령대]], 1, 0),IF(COUNT(표장르정리[[#This Row],[Stealth]]),1,0)),1,0)</f>
        <v>0</v>
      </c>
      <c r="K172" s="3">
        <f>IF(AND(IF('차트 정리 표'!$M$2 = 표메인[[#This Row],[연령대]], 1, 0),IF(COUNT(표장르정리[[#This Row],[Strategy]]),1,0)),1,0)</f>
        <v>0</v>
      </c>
      <c r="L172" s="3">
        <f>IF(AND(IF('차트 정리 표'!$M$2 = 표메인[[#This Row],[연령대]], 1, 0),IF(COUNT(표장르정리[[#This Row],[Puzzle]]),1,0)),1,0)</f>
        <v>0</v>
      </c>
      <c r="M172" s="3">
        <f>IF(AND(IF('차트 정리 표'!$M$2 = 표메인[[#This Row],[연령대]], 1, 0),IF(COUNT(표장르정리[[#This Row],[Board]]),1,0)),1,0)</f>
        <v>0</v>
      </c>
      <c r="N172" s="3">
        <f>IF(AND(IF('차트 정리 표'!$M$2 = 표메인[[#This Row],[연령대]], 1, 0),IF(COUNT(표장르정리[[#This Row],[Arcade]]),1,0)),1,0)</f>
        <v>0</v>
      </c>
      <c r="O172" s="3">
        <f>IF(AND(IF('차트 정리 표'!$M$2 = 표메인[[#This Row],[연령대]], 1, 0),IF(COUNT(표장르정리[[#This Row],[Simulation]]),1,0)),1,0)</f>
        <v>0</v>
      </c>
      <c r="P172" s="34">
        <f>IF(AND(IF('차트 정리 표'!$M$19 = 표메인[[#This Row],[연령대]], 1, 0),IF('차트 정리 표'!$J$20=표메인[[#This Row],[타격감
시각적 효과]],1,0)),1,0)</f>
        <v>0</v>
      </c>
      <c r="Q172" s="34">
        <f>IF(AND(IF('차트 정리 표'!$M$19 = 표메인[[#This Row],[연령대]], 1, 0),IF('차트 정리 표'!$J$21=표메인[[#This Row],[타격감
시각적 효과]],1,0)),1,0)</f>
        <v>0</v>
      </c>
      <c r="R172" s="34">
        <f>IF(AND(IF('차트 정리 표'!$M$19 = 표메인[[#This Row],[연령대]], 1, 0),IF('차트 정리 표'!$J$22=표메인[[#This Row],[타격감
시각적 효과]],1,0)),1,0)</f>
        <v>0</v>
      </c>
      <c r="S172" s="34">
        <f>IF(AND(IF('차트 정리 표'!$M$19 = 표메인[[#This Row],[연령대]], 1, 0),IF('차트 정리 표'!$J$23=표메인[[#This Row],[타격감
시각적 효과]],1,0)),1,0)</f>
        <v>0</v>
      </c>
      <c r="T172" s="34">
        <f>IF(AND(IF('차트 정리 표'!$M$25 = 표메인[[#This Row],[연령대]], 1, 0),IF('차트 정리 표'!$J$26=표메인[게임몰입도
청각적 효과],1,0)),1,0)</f>
        <v>0</v>
      </c>
      <c r="U172" s="34">
        <f>IF(AND(IF('차트 정리 표'!$M$25 = 표메인[[#This Row],[연령대]], 1, 0),IF('차트 정리 표'!$J$27=표메인[게임몰입도
청각적 효과],1,0)),1,0)</f>
        <v>0</v>
      </c>
      <c r="V172" s="34">
        <f>IF(AND(IF('차트 정리 표'!$M$25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표'!$M$2 = 표메인[[#This Row],[연령대]], 1, 0),IF(COUNT(표장르정리[[#This Row],[RPG]]),1,0)), 1, 0)</f>
        <v>0</v>
      </c>
      <c r="B173" s="3">
        <f>IF(AND(IF('차트 정리 표'!$M$2 = 표메인[[#This Row],[연령대]], 1, 0),IF(COUNT(표장르정리[[#This Row],[AOS]]),1,0)),1,0)</f>
        <v>0</v>
      </c>
      <c r="C173" s="3">
        <f>IF(AND(IF('차트 정리 표'!$M$2 = 표메인[[#This Row],[연령대]], 1, 0),IF(COUNT(표장르정리[[#This Row],[FPS]]),1,0)),1,0)</f>
        <v>0</v>
      </c>
      <c r="D173" s="3">
        <f>IF(AND(IF('차트 정리 표'!$M$2 = 표메인[[#This Row],[연령대]], 1, 0),IF(COUNT(표장르정리[[#This Row],[CCG]]),1,0)),1,0)</f>
        <v>0</v>
      </c>
      <c r="E173" s="3">
        <f>IF(AND(IF('차트 정리 표'!$M$2 = 표메인[[#This Row],[연령대]], 1, 0),IF(COUNT(표장르정리[[#This Row],[Roguelike]]),1,0)),1,0)</f>
        <v>0</v>
      </c>
      <c r="F173" s="3">
        <f>IF(AND(IF('차트 정리 표'!$M$2 = 표메인[[#This Row],[연령대]], 1, 0),IF(COUNT(표장르정리[[#This Row],[Soulslike]]),1,0)),1,0)</f>
        <v>0</v>
      </c>
      <c r="G173" s="3">
        <f>IF(AND(IF('차트 정리 표'!$M$2 = 표메인[[#This Row],[연령대]], 1, 0),IF(COUNT(표장르정리[[#This Row],[Rhythm]]),1,0)),1,0)</f>
        <v>0</v>
      </c>
      <c r="H173" s="3">
        <f>IF(AND(IF('차트 정리 표'!$M$2 = 표메인[[#This Row],[연령대]], 1, 0),IF(COUNT(표장르정리[[#This Row],[Racing]]),1,0)),1,0)</f>
        <v>0</v>
      </c>
      <c r="I173" s="3">
        <f>IF(AND(IF('차트 정리 표'!$M$2 = 표메인[[#This Row],[연령대]], 1, 0),IF(COUNT(표장르정리[[#This Row],[Sport]]),1,0)),1,0)</f>
        <v>0</v>
      </c>
      <c r="J173" s="3">
        <f>IF(AND(IF('차트 정리 표'!$M$2 = 표메인[[#This Row],[연령대]], 1, 0),IF(COUNT(표장르정리[[#This Row],[Stealth]]),1,0)),1,0)</f>
        <v>0</v>
      </c>
      <c r="K173" s="3">
        <f>IF(AND(IF('차트 정리 표'!$M$2 = 표메인[[#This Row],[연령대]], 1, 0),IF(COUNT(표장르정리[[#This Row],[Strategy]]),1,0)),1,0)</f>
        <v>0</v>
      </c>
      <c r="L173" s="3">
        <f>IF(AND(IF('차트 정리 표'!$M$2 = 표메인[[#This Row],[연령대]], 1, 0),IF(COUNT(표장르정리[[#This Row],[Puzzle]]),1,0)),1,0)</f>
        <v>0</v>
      </c>
      <c r="M173" s="3">
        <f>IF(AND(IF('차트 정리 표'!$M$2 = 표메인[[#This Row],[연령대]], 1, 0),IF(COUNT(표장르정리[[#This Row],[Board]]),1,0)),1,0)</f>
        <v>0</v>
      </c>
      <c r="N173" s="3">
        <f>IF(AND(IF('차트 정리 표'!$M$2 = 표메인[[#This Row],[연령대]], 1, 0),IF(COUNT(표장르정리[[#This Row],[Arcade]]),1,0)),1,0)</f>
        <v>0</v>
      </c>
      <c r="O173" s="3">
        <f>IF(AND(IF('차트 정리 표'!$M$2 = 표메인[[#This Row],[연령대]], 1, 0),IF(COUNT(표장르정리[[#This Row],[Simulation]]),1,0)),1,0)</f>
        <v>0</v>
      </c>
      <c r="P173" s="34">
        <f>IF(AND(IF('차트 정리 표'!$M$19 = 표메인[[#This Row],[연령대]], 1, 0),IF('차트 정리 표'!$J$20=표메인[[#This Row],[타격감
시각적 효과]],1,0)),1,0)</f>
        <v>0</v>
      </c>
      <c r="Q173" s="34">
        <f>IF(AND(IF('차트 정리 표'!$M$19 = 표메인[[#This Row],[연령대]], 1, 0),IF('차트 정리 표'!$J$21=표메인[[#This Row],[타격감
시각적 효과]],1,0)),1,0)</f>
        <v>0</v>
      </c>
      <c r="R173" s="34">
        <f>IF(AND(IF('차트 정리 표'!$M$19 = 표메인[[#This Row],[연령대]], 1, 0),IF('차트 정리 표'!$J$22=표메인[[#This Row],[타격감
시각적 효과]],1,0)),1,0)</f>
        <v>0</v>
      </c>
      <c r="S173" s="34">
        <f>IF(AND(IF('차트 정리 표'!$M$19 = 표메인[[#This Row],[연령대]], 1, 0),IF('차트 정리 표'!$J$23=표메인[[#This Row],[타격감
시각적 효과]],1,0)),1,0)</f>
        <v>0</v>
      </c>
      <c r="T173" s="34">
        <f>IF(AND(IF('차트 정리 표'!$M$25 = 표메인[[#This Row],[연령대]], 1, 0),IF('차트 정리 표'!$J$26=표메인[게임몰입도
청각적 효과],1,0)),1,0)</f>
        <v>0</v>
      </c>
      <c r="U173" s="34">
        <f>IF(AND(IF('차트 정리 표'!$M$25 = 표메인[[#This Row],[연령대]], 1, 0),IF('차트 정리 표'!$J$27=표메인[게임몰입도
청각적 효과],1,0)),1,0)</f>
        <v>0</v>
      </c>
      <c r="V173" s="34">
        <f>IF(AND(IF('차트 정리 표'!$M$25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표'!$M$2 = 표메인[[#This Row],[연령대]], 1, 0),IF(COUNT(표장르정리[[#This Row],[RPG]]),1,0)), 1, 0)</f>
        <v>0</v>
      </c>
      <c r="B174" s="3">
        <f>IF(AND(IF('차트 정리 표'!$M$2 = 표메인[[#This Row],[연령대]], 1, 0),IF(COUNT(표장르정리[[#This Row],[AOS]]),1,0)),1,0)</f>
        <v>0</v>
      </c>
      <c r="C174" s="3">
        <f>IF(AND(IF('차트 정리 표'!$M$2 = 표메인[[#This Row],[연령대]], 1, 0),IF(COUNT(표장르정리[[#This Row],[FPS]]),1,0)),1,0)</f>
        <v>0</v>
      </c>
      <c r="D174" s="3">
        <f>IF(AND(IF('차트 정리 표'!$M$2 = 표메인[[#This Row],[연령대]], 1, 0),IF(COUNT(표장르정리[[#This Row],[CCG]]),1,0)),1,0)</f>
        <v>0</v>
      </c>
      <c r="E174" s="3">
        <f>IF(AND(IF('차트 정리 표'!$M$2 = 표메인[[#This Row],[연령대]], 1, 0),IF(COUNT(표장르정리[[#This Row],[Roguelike]]),1,0)),1,0)</f>
        <v>0</v>
      </c>
      <c r="F174" s="3">
        <f>IF(AND(IF('차트 정리 표'!$M$2 = 표메인[[#This Row],[연령대]], 1, 0),IF(COUNT(표장르정리[[#This Row],[Soulslike]]),1,0)),1,0)</f>
        <v>0</v>
      </c>
      <c r="G174" s="3">
        <f>IF(AND(IF('차트 정리 표'!$M$2 = 표메인[[#This Row],[연령대]], 1, 0),IF(COUNT(표장르정리[[#This Row],[Rhythm]]),1,0)),1,0)</f>
        <v>0</v>
      </c>
      <c r="H174" s="3">
        <f>IF(AND(IF('차트 정리 표'!$M$2 = 표메인[[#This Row],[연령대]], 1, 0),IF(COUNT(표장르정리[[#This Row],[Racing]]),1,0)),1,0)</f>
        <v>0</v>
      </c>
      <c r="I174" s="3">
        <f>IF(AND(IF('차트 정리 표'!$M$2 = 표메인[[#This Row],[연령대]], 1, 0),IF(COUNT(표장르정리[[#This Row],[Sport]]),1,0)),1,0)</f>
        <v>0</v>
      </c>
      <c r="J174" s="3">
        <f>IF(AND(IF('차트 정리 표'!$M$2 = 표메인[[#This Row],[연령대]], 1, 0),IF(COUNT(표장르정리[[#This Row],[Stealth]]),1,0)),1,0)</f>
        <v>0</v>
      </c>
      <c r="K174" s="3">
        <f>IF(AND(IF('차트 정리 표'!$M$2 = 표메인[[#This Row],[연령대]], 1, 0),IF(COUNT(표장르정리[[#This Row],[Strategy]]),1,0)),1,0)</f>
        <v>0</v>
      </c>
      <c r="L174" s="3">
        <f>IF(AND(IF('차트 정리 표'!$M$2 = 표메인[[#This Row],[연령대]], 1, 0),IF(COUNT(표장르정리[[#This Row],[Puzzle]]),1,0)),1,0)</f>
        <v>0</v>
      </c>
      <c r="M174" s="3">
        <f>IF(AND(IF('차트 정리 표'!$M$2 = 표메인[[#This Row],[연령대]], 1, 0),IF(COUNT(표장르정리[[#This Row],[Board]]),1,0)),1,0)</f>
        <v>0</v>
      </c>
      <c r="N174" s="3">
        <f>IF(AND(IF('차트 정리 표'!$M$2 = 표메인[[#This Row],[연령대]], 1, 0),IF(COUNT(표장르정리[[#This Row],[Arcade]]),1,0)),1,0)</f>
        <v>0</v>
      </c>
      <c r="O174" s="3">
        <f>IF(AND(IF('차트 정리 표'!$M$2 = 표메인[[#This Row],[연령대]], 1, 0),IF(COUNT(표장르정리[[#This Row],[Simulation]]),1,0)),1,0)</f>
        <v>0</v>
      </c>
      <c r="P174" s="34">
        <f>IF(AND(IF('차트 정리 표'!$M$19 = 표메인[[#This Row],[연령대]], 1, 0),IF('차트 정리 표'!$J$20=표메인[[#This Row],[타격감
시각적 효과]],1,0)),1,0)</f>
        <v>0</v>
      </c>
      <c r="Q174" s="34">
        <f>IF(AND(IF('차트 정리 표'!$M$19 = 표메인[[#This Row],[연령대]], 1, 0),IF('차트 정리 표'!$J$21=표메인[[#This Row],[타격감
시각적 효과]],1,0)),1,0)</f>
        <v>0</v>
      </c>
      <c r="R174" s="34">
        <f>IF(AND(IF('차트 정리 표'!$M$19 = 표메인[[#This Row],[연령대]], 1, 0),IF('차트 정리 표'!$J$22=표메인[[#This Row],[타격감
시각적 효과]],1,0)),1,0)</f>
        <v>0</v>
      </c>
      <c r="S174" s="34">
        <f>IF(AND(IF('차트 정리 표'!$M$19 = 표메인[[#This Row],[연령대]], 1, 0),IF('차트 정리 표'!$J$23=표메인[[#This Row],[타격감
시각적 효과]],1,0)),1,0)</f>
        <v>0</v>
      </c>
      <c r="T174" s="34">
        <f>IF(AND(IF('차트 정리 표'!$M$25 = 표메인[[#This Row],[연령대]], 1, 0),IF('차트 정리 표'!$J$26=표메인[게임몰입도
청각적 효과],1,0)),1,0)</f>
        <v>0</v>
      </c>
      <c r="U174" s="34">
        <f>IF(AND(IF('차트 정리 표'!$M$25 = 표메인[[#This Row],[연령대]], 1, 0),IF('차트 정리 표'!$J$27=표메인[게임몰입도
청각적 효과],1,0)),1,0)</f>
        <v>0</v>
      </c>
      <c r="V174" s="34">
        <f>IF(AND(IF('차트 정리 표'!$M$25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표'!$M$2 = 표메인[[#This Row],[연령대]], 1, 0),IF(COUNT(표장르정리[[#This Row],[RPG]]),1,0)), 1, 0)</f>
        <v>0</v>
      </c>
      <c r="B175" s="3">
        <f>IF(AND(IF('차트 정리 표'!$M$2 = 표메인[[#This Row],[연령대]], 1, 0),IF(COUNT(표장르정리[[#This Row],[AOS]]),1,0)),1,0)</f>
        <v>0</v>
      </c>
      <c r="C175" s="3">
        <f>IF(AND(IF('차트 정리 표'!$M$2 = 표메인[[#This Row],[연령대]], 1, 0),IF(COUNT(표장르정리[[#This Row],[FPS]]),1,0)),1,0)</f>
        <v>0</v>
      </c>
      <c r="D175" s="3">
        <f>IF(AND(IF('차트 정리 표'!$M$2 = 표메인[[#This Row],[연령대]], 1, 0),IF(COUNT(표장르정리[[#This Row],[CCG]]),1,0)),1,0)</f>
        <v>0</v>
      </c>
      <c r="E175" s="3">
        <f>IF(AND(IF('차트 정리 표'!$M$2 = 표메인[[#This Row],[연령대]], 1, 0),IF(COUNT(표장르정리[[#This Row],[Roguelike]]),1,0)),1,0)</f>
        <v>0</v>
      </c>
      <c r="F175" s="3">
        <f>IF(AND(IF('차트 정리 표'!$M$2 = 표메인[[#This Row],[연령대]], 1, 0),IF(COUNT(표장르정리[[#This Row],[Soulslike]]),1,0)),1,0)</f>
        <v>0</v>
      </c>
      <c r="G175" s="3">
        <f>IF(AND(IF('차트 정리 표'!$M$2 = 표메인[[#This Row],[연령대]], 1, 0),IF(COUNT(표장르정리[[#This Row],[Rhythm]]),1,0)),1,0)</f>
        <v>0</v>
      </c>
      <c r="H175" s="3">
        <f>IF(AND(IF('차트 정리 표'!$M$2 = 표메인[[#This Row],[연령대]], 1, 0),IF(COUNT(표장르정리[[#This Row],[Racing]]),1,0)),1,0)</f>
        <v>0</v>
      </c>
      <c r="I175" s="3">
        <f>IF(AND(IF('차트 정리 표'!$M$2 = 표메인[[#This Row],[연령대]], 1, 0),IF(COUNT(표장르정리[[#This Row],[Sport]]),1,0)),1,0)</f>
        <v>0</v>
      </c>
      <c r="J175" s="3">
        <f>IF(AND(IF('차트 정리 표'!$M$2 = 표메인[[#This Row],[연령대]], 1, 0),IF(COUNT(표장르정리[[#This Row],[Stealth]]),1,0)),1,0)</f>
        <v>0</v>
      </c>
      <c r="K175" s="3">
        <f>IF(AND(IF('차트 정리 표'!$M$2 = 표메인[[#This Row],[연령대]], 1, 0),IF(COUNT(표장르정리[[#This Row],[Strategy]]),1,0)),1,0)</f>
        <v>0</v>
      </c>
      <c r="L175" s="3">
        <f>IF(AND(IF('차트 정리 표'!$M$2 = 표메인[[#This Row],[연령대]], 1, 0),IF(COUNT(표장르정리[[#This Row],[Puzzle]]),1,0)),1,0)</f>
        <v>0</v>
      </c>
      <c r="M175" s="3">
        <f>IF(AND(IF('차트 정리 표'!$M$2 = 표메인[[#This Row],[연령대]], 1, 0),IF(COUNT(표장르정리[[#This Row],[Board]]),1,0)),1,0)</f>
        <v>0</v>
      </c>
      <c r="N175" s="3">
        <f>IF(AND(IF('차트 정리 표'!$M$2 = 표메인[[#This Row],[연령대]], 1, 0),IF(COUNT(표장르정리[[#This Row],[Arcade]]),1,0)),1,0)</f>
        <v>0</v>
      </c>
      <c r="O175" s="3">
        <f>IF(AND(IF('차트 정리 표'!$M$2 = 표메인[[#This Row],[연령대]], 1, 0),IF(COUNT(표장르정리[[#This Row],[Simulation]]),1,0)),1,0)</f>
        <v>0</v>
      </c>
      <c r="P175" s="34">
        <f>IF(AND(IF('차트 정리 표'!$M$19 = 표메인[[#This Row],[연령대]], 1, 0),IF('차트 정리 표'!$J$20=표메인[[#This Row],[타격감
시각적 효과]],1,0)),1,0)</f>
        <v>0</v>
      </c>
      <c r="Q175" s="34">
        <f>IF(AND(IF('차트 정리 표'!$M$19 = 표메인[[#This Row],[연령대]], 1, 0),IF('차트 정리 표'!$J$21=표메인[[#This Row],[타격감
시각적 효과]],1,0)),1,0)</f>
        <v>0</v>
      </c>
      <c r="R175" s="34">
        <f>IF(AND(IF('차트 정리 표'!$M$19 = 표메인[[#This Row],[연령대]], 1, 0),IF('차트 정리 표'!$J$22=표메인[[#This Row],[타격감
시각적 효과]],1,0)),1,0)</f>
        <v>0</v>
      </c>
      <c r="S175" s="34">
        <f>IF(AND(IF('차트 정리 표'!$M$19 = 표메인[[#This Row],[연령대]], 1, 0),IF('차트 정리 표'!$J$23=표메인[[#This Row],[타격감
시각적 효과]],1,0)),1,0)</f>
        <v>0</v>
      </c>
      <c r="T175" s="34">
        <f>IF(AND(IF('차트 정리 표'!$M$25 = 표메인[[#This Row],[연령대]], 1, 0),IF('차트 정리 표'!$J$26=표메인[게임몰입도
청각적 효과],1,0)),1,0)</f>
        <v>0</v>
      </c>
      <c r="U175" s="34">
        <f>IF(AND(IF('차트 정리 표'!$M$25 = 표메인[[#This Row],[연령대]], 1, 0),IF('차트 정리 표'!$J$27=표메인[게임몰입도
청각적 효과],1,0)),1,0)</f>
        <v>0</v>
      </c>
      <c r="V175" s="34">
        <f>IF(AND(IF('차트 정리 표'!$M$25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표'!$M$2 = 표메인[[#This Row],[연령대]], 1, 0),IF(COUNT(표장르정리[[#This Row],[RPG]]),1,0)), 1, 0)</f>
        <v>0</v>
      </c>
      <c r="B176" s="3">
        <f>IF(AND(IF('차트 정리 표'!$M$2 = 표메인[[#This Row],[연령대]], 1, 0),IF(COUNT(표장르정리[[#This Row],[AOS]]),1,0)),1,0)</f>
        <v>0</v>
      </c>
      <c r="C176" s="3">
        <f>IF(AND(IF('차트 정리 표'!$M$2 = 표메인[[#This Row],[연령대]], 1, 0),IF(COUNT(표장르정리[[#This Row],[FPS]]),1,0)),1,0)</f>
        <v>0</v>
      </c>
      <c r="D176" s="3">
        <f>IF(AND(IF('차트 정리 표'!$M$2 = 표메인[[#This Row],[연령대]], 1, 0),IF(COUNT(표장르정리[[#This Row],[CCG]]),1,0)),1,0)</f>
        <v>0</v>
      </c>
      <c r="E176" s="3">
        <f>IF(AND(IF('차트 정리 표'!$M$2 = 표메인[[#This Row],[연령대]], 1, 0),IF(COUNT(표장르정리[[#This Row],[Roguelike]]),1,0)),1,0)</f>
        <v>0</v>
      </c>
      <c r="F176" s="3">
        <f>IF(AND(IF('차트 정리 표'!$M$2 = 표메인[[#This Row],[연령대]], 1, 0),IF(COUNT(표장르정리[[#This Row],[Soulslike]]),1,0)),1,0)</f>
        <v>0</v>
      </c>
      <c r="G176" s="3">
        <f>IF(AND(IF('차트 정리 표'!$M$2 = 표메인[[#This Row],[연령대]], 1, 0),IF(COUNT(표장르정리[[#This Row],[Rhythm]]),1,0)),1,0)</f>
        <v>0</v>
      </c>
      <c r="H176" s="3">
        <f>IF(AND(IF('차트 정리 표'!$M$2 = 표메인[[#This Row],[연령대]], 1, 0),IF(COUNT(표장르정리[[#This Row],[Racing]]),1,0)),1,0)</f>
        <v>0</v>
      </c>
      <c r="I176" s="3">
        <f>IF(AND(IF('차트 정리 표'!$M$2 = 표메인[[#This Row],[연령대]], 1, 0),IF(COUNT(표장르정리[[#This Row],[Sport]]),1,0)),1,0)</f>
        <v>0</v>
      </c>
      <c r="J176" s="3">
        <f>IF(AND(IF('차트 정리 표'!$M$2 = 표메인[[#This Row],[연령대]], 1, 0),IF(COUNT(표장르정리[[#This Row],[Stealth]]),1,0)),1,0)</f>
        <v>0</v>
      </c>
      <c r="K176" s="3">
        <f>IF(AND(IF('차트 정리 표'!$M$2 = 표메인[[#This Row],[연령대]], 1, 0),IF(COUNT(표장르정리[[#This Row],[Strategy]]),1,0)),1,0)</f>
        <v>0</v>
      </c>
      <c r="L176" s="3">
        <f>IF(AND(IF('차트 정리 표'!$M$2 = 표메인[[#This Row],[연령대]], 1, 0),IF(COUNT(표장르정리[[#This Row],[Puzzle]]),1,0)),1,0)</f>
        <v>0</v>
      </c>
      <c r="M176" s="3">
        <f>IF(AND(IF('차트 정리 표'!$M$2 = 표메인[[#This Row],[연령대]], 1, 0),IF(COUNT(표장르정리[[#This Row],[Board]]),1,0)),1,0)</f>
        <v>0</v>
      </c>
      <c r="N176" s="3">
        <f>IF(AND(IF('차트 정리 표'!$M$2 = 표메인[[#This Row],[연령대]], 1, 0),IF(COUNT(표장르정리[[#This Row],[Arcade]]),1,0)),1,0)</f>
        <v>0</v>
      </c>
      <c r="O176" s="3">
        <f>IF(AND(IF('차트 정리 표'!$M$2 = 표메인[[#This Row],[연령대]], 1, 0),IF(COUNT(표장르정리[[#This Row],[Simulation]]),1,0)),1,0)</f>
        <v>0</v>
      </c>
      <c r="P176" s="34">
        <f>IF(AND(IF('차트 정리 표'!$M$19 = 표메인[[#This Row],[연령대]], 1, 0),IF('차트 정리 표'!$J$20=표메인[[#This Row],[타격감
시각적 효과]],1,0)),1,0)</f>
        <v>0</v>
      </c>
      <c r="Q176" s="34">
        <f>IF(AND(IF('차트 정리 표'!$M$19 = 표메인[[#This Row],[연령대]], 1, 0),IF('차트 정리 표'!$J$21=표메인[[#This Row],[타격감
시각적 효과]],1,0)),1,0)</f>
        <v>0</v>
      </c>
      <c r="R176" s="34">
        <f>IF(AND(IF('차트 정리 표'!$M$19 = 표메인[[#This Row],[연령대]], 1, 0),IF('차트 정리 표'!$J$22=표메인[[#This Row],[타격감
시각적 효과]],1,0)),1,0)</f>
        <v>0</v>
      </c>
      <c r="S176" s="34">
        <f>IF(AND(IF('차트 정리 표'!$M$19 = 표메인[[#This Row],[연령대]], 1, 0),IF('차트 정리 표'!$J$23=표메인[[#This Row],[타격감
시각적 효과]],1,0)),1,0)</f>
        <v>0</v>
      </c>
      <c r="T176" s="34">
        <f>IF(AND(IF('차트 정리 표'!$M$25 = 표메인[[#This Row],[연령대]], 1, 0),IF('차트 정리 표'!$J$26=표메인[게임몰입도
청각적 효과],1,0)),1,0)</f>
        <v>0</v>
      </c>
      <c r="U176" s="34">
        <f>IF(AND(IF('차트 정리 표'!$M$25 = 표메인[[#This Row],[연령대]], 1, 0),IF('차트 정리 표'!$J$27=표메인[게임몰입도
청각적 효과],1,0)),1,0)</f>
        <v>0</v>
      </c>
      <c r="V176" s="34">
        <f>IF(AND(IF('차트 정리 표'!$M$25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표'!$M$2 = 표메인[[#This Row],[연령대]], 1, 0),IF(COUNT(표장르정리[[#This Row],[RPG]]),1,0)), 1, 0)</f>
        <v>0</v>
      </c>
      <c r="B177" s="3">
        <f>IF(AND(IF('차트 정리 표'!$M$2 = 표메인[[#This Row],[연령대]], 1, 0),IF(COUNT(표장르정리[[#This Row],[AOS]]),1,0)),1,0)</f>
        <v>0</v>
      </c>
      <c r="C177" s="3">
        <f>IF(AND(IF('차트 정리 표'!$M$2 = 표메인[[#This Row],[연령대]], 1, 0),IF(COUNT(표장르정리[[#This Row],[FPS]]),1,0)),1,0)</f>
        <v>0</v>
      </c>
      <c r="D177" s="3">
        <f>IF(AND(IF('차트 정리 표'!$M$2 = 표메인[[#This Row],[연령대]], 1, 0),IF(COUNT(표장르정리[[#This Row],[CCG]]),1,0)),1,0)</f>
        <v>0</v>
      </c>
      <c r="E177" s="3">
        <f>IF(AND(IF('차트 정리 표'!$M$2 = 표메인[[#This Row],[연령대]], 1, 0),IF(COUNT(표장르정리[[#This Row],[Roguelike]]),1,0)),1,0)</f>
        <v>0</v>
      </c>
      <c r="F177" s="3">
        <f>IF(AND(IF('차트 정리 표'!$M$2 = 표메인[[#This Row],[연령대]], 1, 0),IF(COUNT(표장르정리[[#This Row],[Soulslike]]),1,0)),1,0)</f>
        <v>0</v>
      </c>
      <c r="G177" s="3">
        <f>IF(AND(IF('차트 정리 표'!$M$2 = 표메인[[#This Row],[연령대]], 1, 0),IF(COUNT(표장르정리[[#This Row],[Rhythm]]),1,0)),1,0)</f>
        <v>0</v>
      </c>
      <c r="H177" s="3">
        <f>IF(AND(IF('차트 정리 표'!$M$2 = 표메인[[#This Row],[연령대]], 1, 0),IF(COUNT(표장르정리[[#This Row],[Racing]]),1,0)),1,0)</f>
        <v>0</v>
      </c>
      <c r="I177" s="3">
        <f>IF(AND(IF('차트 정리 표'!$M$2 = 표메인[[#This Row],[연령대]], 1, 0),IF(COUNT(표장르정리[[#This Row],[Sport]]),1,0)),1,0)</f>
        <v>0</v>
      </c>
      <c r="J177" s="3">
        <f>IF(AND(IF('차트 정리 표'!$M$2 = 표메인[[#This Row],[연령대]], 1, 0),IF(COUNT(표장르정리[[#This Row],[Stealth]]),1,0)),1,0)</f>
        <v>0</v>
      </c>
      <c r="K177" s="3">
        <f>IF(AND(IF('차트 정리 표'!$M$2 = 표메인[[#This Row],[연령대]], 1, 0),IF(COUNT(표장르정리[[#This Row],[Strategy]]),1,0)),1,0)</f>
        <v>0</v>
      </c>
      <c r="L177" s="3">
        <f>IF(AND(IF('차트 정리 표'!$M$2 = 표메인[[#This Row],[연령대]], 1, 0),IF(COUNT(표장르정리[[#This Row],[Puzzle]]),1,0)),1,0)</f>
        <v>0</v>
      </c>
      <c r="M177" s="3">
        <f>IF(AND(IF('차트 정리 표'!$M$2 = 표메인[[#This Row],[연령대]], 1, 0),IF(COUNT(표장르정리[[#This Row],[Board]]),1,0)),1,0)</f>
        <v>0</v>
      </c>
      <c r="N177" s="3">
        <f>IF(AND(IF('차트 정리 표'!$M$2 = 표메인[[#This Row],[연령대]], 1, 0),IF(COUNT(표장르정리[[#This Row],[Arcade]]),1,0)),1,0)</f>
        <v>0</v>
      </c>
      <c r="O177" s="3">
        <f>IF(AND(IF('차트 정리 표'!$M$2 = 표메인[[#This Row],[연령대]], 1, 0),IF(COUNT(표장르정리[[#This Row],[Simulation]]),1,0)),1,0)</f>
        <v>0</v>
      </c>
      <c r="P177" s="34">
        <f>IF(AND(IF('차트 정리 표'!$M$19 = 표메인[[#This Row],[연령대]], 1, 0),IF('차트 정리 표'!$J$20=표메인[[#This Row],[타격감
시각적 효과]],1,0)),1,0)</f>
        <v>0</v>
      </c>
      <c r="Q177" s="34">
        <f>IF(AND(IF('차트 정리 표'!$M$19 = 표메인[[#This Row],[연령대]], 1, 0),IF('차트 정리 표'!$J$21=표메인[[#This Row],[타격감
시각적 효과]],1,0)),1,0)</f>
        <v>0</v>
      </c>
      <c r="R177" s="34">
        <f>IF(AND(IF('차트 정리 표'!$M$19 = 표메인[[#This Row],[연령대]], 1, 0),IF('차트 정리 표'!$J$22=표메인[[#This Row],[타격감
시각적 효과]],1,0)),1,0)</f>
        <v>0</v>
      </c>
      <c r="S177" s="34">
        <f>IF(AND(IF('차트 정리 표'!$M$19 = 표메인[[#This Row],[연령대]], 1, 0),IF('차트 정리 표'!$J$23=표메인[[#This Row],[타격감
시각적 효과]],1,0)),1,0)</f>
        <v>0</v>
      </c>
      <c r="T177" s="34">
        <f>IF(AND(IF('차트 정리 표'!$M$25 = 표메인[[#This Row],[연령대]], 1, 0),IF('차트 정리 표'!$J$26=표메인[게임몰입도
청각적 효과],1,0)),1,0)</f>
        <v>0</v>
      </c>
      <c r="U177" s="34">
        <f>IF(AND(IF('차트 정리 표'!$M$25 = 표메인[[#This Row],[연령대]], 1, 0),IF('차트 정리 표'!$J$27=표메인[게임몰입도
청각적 효과],1,0)),1,0)</f>
        <v>0</v>
      </c>
      <c r="V177" s="34">
        <f>IF(AND(IF('차트 정리 표'!$M$25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표'!$M$2 = 표메인[[#This Row],[연령대]], 1, 0),IF(COUNT(표장르정리[[#This Row],[RPG]]),1,0)), 1, 0)</f>
        <v>0</v>
      </c>
      <c r="B178" s="3">
        <f>IF(AND(IF('차트 정리 표'!$M$2 = 표메인[[#This Row],[연령대]], 1, 0),IF(COUNT(표장르정리[[#This Row],[AOS]]),1,0)),1,0)</f>
        <v>0</v>
      </c>
      <c r="C178" s="3">
        <f>IF(AND(IF('차트 정리 표'!$M$2 = 표메인[[#This Row],[연령대]], 1, 0),IF(COUNT(표장르정리[[#This Row],[FPS]]),1,0)),1,0)</f>
        <v>0</v>
      </c>
      <c r="D178" s="3">
        <f>IF(AND(IF('차트 정리 표'!$M$2 = 표메인[[#This Row],[연령대]], 1, 0),IF(COUNT(표장르정리[[#This Row],[CCG]]),1,0)),1,0)</f>
        <v>0</v>
      </c>
      <c r="E178" s="3">
        <f>IF(AND(IF('차트 정리 표'!$M$2 = 표메인[[#This Row],[연령대]], 1, 0),IF(COUNT(표장르정리[[#This Row],[Roguelike]]),1,0)),1,0)</f>
        <v>0</v>
      </c>
      <c r="F178" s="3">
        <f>IF(AND(IF('차트 정리 표'!$M$2 = 표메인[[#This Row],[연령대]], 1, 0),IF(COUNT(표장르정리[[#This Row],[Soulslike]]),1,0)),1,0)</f>
        <v>0</v>
      </c>
      <c r="G178" s="3">
        <f>IF(AND(IF('차트 정리 표'!$M$2 = 표메인[[#This Row],[연령대]], 1, 0),IF(COUNT(표장르정리[[#This Row],[Rhythm]]),1,0)),1,0)</f>
        <v>0</v>
      </c>
      <c r="H178" s="3">
        <f>IF(AND(IF('차트 정리 표'!$M$2 = 표메인[[#This Row],[연령대]], 1, 0),IF(COUNT(표장르정리[[#This Row],[Racing]]),1,0)),1,0)</f>
        <v>0</v>
      </c>
      <c r="I178" s="3">
        <f>IF(AND(IF('차트 정리 표'!$M$2 = 표메인[[#This Row],[연령대]], 1, 0),IF(COUNT(표장르정리[[#This Row],[Sport]]),1,0)),1,0)</f>
        <v>0</v>
      </c>
      <c r="J178" s="3">
        <f>IF(AND(IF('차트 정리 표'!$M$2 = 표메인[[#This Row],[연령대]], 1, 0),IF(COUNT(표장르정리[[#This Row],[Stealth]]),1,0)),1,0)</f>
        <v>0</v>
      </c>
      <c r="K178" s="3">
        <f>IF(AND(IF('차트 정리 표'!$M$2 = 표메인[[#This Row],[연령대]], 1, 0),IF(COUNT(표장르정리[[#This Row],[Strategy]]),1,0)),1,0)</f>
        <v>0</v>
      </c>
      <c r="L178" s="3">
        <f>IF(AND(IF('차트 정리 표'!$M$2 = 표메인[[#This Row],[연령대]], 1, 0),IF(COUNT(표장르정리[[#This Row],[Puzzle]]),1,0)),1,0)</f>
        <v>0</v>
      </c>
      <c r="M178" s="3">
        <f>IF(AND(IF('차트 정리 표'!$M$2 = 표메인[[#This Row],[연령대]], 1, 0),IF(COUNT(표장르정리[[#This Row],[Board]]),1,0)),1,0)</f>
        <v>0</v>
      </c>
      <c r="N178" s="3">
        <f>IF(AND(IF('차트 정리 표'!$M$2 = 표메인[[#This Row],[연령대]], 1, 0),IF(COUNT(표장르정리[[#This Row],[Arcade]]),1,0)),1,0)</f>
        <v>0</v>
      </c>
      <c r="O178" s="3">
        <f>IF(AND(IF('차트 정리 표'!$M$2 = 표메인[[#This Row],[연령대]], 1, 0),IF(COUNT(표장르정리[[#This Row],[Simulation]]),1,0)),1,0)</f>
        <v>0</v>
      </c>
      <c r="P178" s="34">
        <f>IF(AND(IF('차트 정리 표'!$M$19 = 표메인[[#This Row],[연령대]], 1, 0),IF('차트 정리 표'!$J$20=표메인[[#This Row],[타격감
시각적 효과]],1,0)),1,0)</f>
        <v>0</v>
      </c>
      <c r="Q178" s="34">
        <f>IF(AND(IF('차트 정리 표'!$M$19 = 표메인[[#This Row],[연령대]], 1, 0),IF('차트 정리 표'!$J$21=표메인[[#This Row],[타격감
시각적 효과]],1,0)),1,0)</f>
        <v>0</v>
      </c>
      <c r="R178" s="34">
        <f>IF(AND(IF('차트 정리 표'!$M$19 = 표메인[[#This Row],[연령대]], 1, 0),IF('차트 정리 표'!$J$22=표메인[[#This Row],[타격감
시각적 효과]],1,0)),1,0)</f>
        <v>0</v>
      </c>
      <c r="S178" s="34">
        <f>IF(AND(IF('차트 정리 표'!$M$19 = 표메인[[#This Row],[연령대]], 1, 0),IF('차트 정리 표'!$J$23=표메인[[#This Row],[타격감
시각적 효과]],1,0)),1,0)</f>
        <v>0</v>
      </c>
      <c r="T178" s="34">
        <f>IF(AND(IF('차트 정리 표'!$M$25 = 표메인[[#This Row],[연령대]], 1, 0),IF('차트 정리 표'!$J$26=표메인[게임몰입도
청각적 효과],1,0)),1,0)</f>
        <v>0</v>
      </c>
      <c r="U178" s="34">
        <f>IF(AND(IF('차트 정리 표'!$M$25 = 표메인[[#This Row],[연령대]], 1, 0),IF('차트 정리 표'!$J$27=표메인[게임몰입도
청각적 효과],1,0)),1,0)</f>
        <v>0</v>
      </c>
      <c r="V178" s="34">
        <f>IF(AND(IF('차트 정리 표'!$M$25 = 표메인[[#This Row],[연령대]], 1, 0),IF('차트 정리 표'!$J$28=표메인[게임몰입도
청각적 효과],1,0)),1,0)</f>
        <v>0</v>
      </c>
    </row>
    <row r="179" spans="1:22" x14ac:dyDescent="0.3">
      <c r="A179" s="3">
        <f>IF(AND(IF('차트 정리 표'!$M$2 = 표메인[[#This Row],[연령대]], 1, 0),IF(COUNT(표장르정리[[#This Row],[RPG]]),1,0)), 1, 0)</f>
        <v>0</v>
      </c>
      <c r="B179" s="3">
        <f>IF(AND(IF('차트 정리 표'!$M$2 = 표메인[[#This Row],[연령대]], 1, 0),IF(COUNT(표장르정리[[#This Row],[AOS]]),1,0)),1,0)</f>
        <v>0</v>
      </c>
      <c r="C179" s="3">
        <f>IF(AND(IF('차트 정리 표'!$M$2 = 표메인[[#This Row],[연령대]], 1, 0),IF(COUNT(표장르정리[[#This Row],[FPS]]),1,0)),1,0)</f>
        <v>0</v>
      </c>
      <c r="D179" s="3">
        <f>IF(AND(IF('차트 정리 표'!$M$2 = 표메인[[#This Row],[연령대]], 1, 0),IF(COUNT(표장르정리[[#This Row],[CCG]]),1,0)),1,0)</f>
        <v>0</v>
      </c>
      <c r="E179" s="3">
        <f>IF(AND(IF('차트 정리 표'!$M$2 = 표메인[[#This Row],[연령대]], 1, 0),IF(COUNT(표장르정리[[#This Row],[Roguelike]]),1,0)),1,0)</f>
        <v>0</v>
      </c>
      <c r="F179" s="3">
        <f>IF(AND(IF('차트 정리 표'!$M$2 = 표메인[[#This Row],[연령대]], 1, 0),IF(COUNT(표장르정리[[#This Row],[Soulslike]]),1,0)),1,0)</f>
        <v>0</v>
      </c>
      <c r="G179" s="3">
        <f>IF(AND(IF('차트 정리 표'!$M$2 = 표메인[[#This Row],[연령대]], 1, 0),IF(COUNT(표장르정리[[#This Row],[Rhythm]]),1,0)),1,0)</f>
        <v>0</v>
      </c>
      <c r="H179" s="3">
        <f>IF(AND(IF('차트 정리 표'!$M$2 = 표메인[[#This Row],[연령대]], 1, 0),IF(COUNT(표장르정리[[#This Row],[Racing]]),1,0)),1,0)</f>
        <v>0</v>
      </c>
      <c r="I179" s="3">
        <f>IF(AND(IF('차트 정리 표'!$M$2 = 표메인[[#This Row],[연령대]], 1, 0),IF(COUNT(표장르정리[[#This Row],[Sport]]),1,0)),1,0)</f>
        <v>0</v>
      </c>
      <c r="J179" s="3">
        <f>IF(AND(IF('차트 정리 표'!$M$2 = 표메인[[#This Row],[연령대]], 1, 0),IF(COUNT(표장르정리[[#This Row],[Stealth]]),1,0)),1,0)</f>
        <v>0</v>
      </c>
      <c r="K179" s="3">
        <f>IF(AND(IF('차트 정리 표'!$M$2 = 표메인[[#This Row],[연령대]], 1, 0),IF(COUNT(표장르정리[[#This Row],[Strategy]]),1,0)),1,0)</f>
        <v>0</v>
      </c>
      <c r="L179" s="3">
        <f>IF(AND(IF('차트 정리 표'!$M$2 = 표메인[[#This Row],[연령대]], 1, 0),IF(COUNT(표장르정리[[#This Row],[Puzzle]]),1,0)),1,0)</f>
        <v>0</v>
      </c>
      <c r="M179" s="3">
        <f>IF(AND(IF('차트 정리 표'!$M$2 = 표메인[[#This Row],[연령대]], 1, 0),IF(COUNT(표장르정리[[#This Row],[Board]]),1,0)),1,0)</f>
        <v>0</v>
      </c>
      <c r="N179" s="3">
        <f>IF(AND(IF('차트 정리 표'!$M$2 = 표메인[[#This Row],[연령대]], 1, 0),IF(COUNT(표장르정리[[#This Row],[Arcade]]),1,0)),1,0)</f>
        <v>0</v>
      </c>
      <c r="O179" s="3">
        <f>IF(AND(IF('차트 정리 표'!$M$2 = 표메인[[#This Row],[연령대]], 1, 0),IF(COUNT(표장르정리[[#This Row],[Simulation]]),1,0)),1,0)</f>
        <v>0</v>
      </c>
      <c r="P179" s="34">
        <f>IF(AND(IF('차트 정리 표'!$M$19 = 표메인[[#This Row],[연령대]], 1, 0),IF('차트 정리 표'!$J$20=표메인[[#This Row],[타격감
시각적 효과]],1,0)),1,0)</f>
        <v>0</v>
      </c>
      <c r="Q179" s="34">
        <f>IF(AND(IF('차트 정리 표'!$M$19 = 표메인[[#This Row],[연령대]], 1, 0),IF('차트 정리 표'!$J$21=표메인[[#This Row],[타격감
시각적 효과]],1,0)),1,0)</f>
        <v>0</v>
      </c>
      <c r="R179" s="34">
        <f>IF(AND(IF('차트 정리 표'!$M$19 = 표메인[[#This Row],[연령대]], 1, 0),IF('차트 정리 표'!$J$22=표메인[[#This Row],[타격감
시각적 효과]],1,0)),1,0)</f>
        <v>0</v>
      </c>
      <c r="S179" s="34">
        <f>IF(AND(IF('차트 정리 표'!$M$19 = 표메인[[#This Row],[연령대]], 1, 0),IF('차트 정리 표'!$J$23=표메인[[#This Row],[타격감
시각적 효과]],1,0)),1,0)</f>
        <v>0</v>
      </c>
      <c r="T179" s="34">
        <f>IF(AND(IF('차트 정리 표'!$M$25 = 표메인[[#This Row],[연령대]], 1, 0),IF('차트 정리 표'!$J$26=표메인[게임몰입도
청각적 효과],1,0)),1,0)</f>
        <v>0</v>
      </c>
      <c r="U179" s="34">
        <f>IF(AND(IF('차트 정리 표'!$M$25 = 표메인[[#This Row],[연령대]], 1, 0),IF('차트 정리 표'!$J$27=표메인[게임몰입도
청각적 효과],1,0)),1,0)</f>
        <v>0</v>
      </c>
      <c r="V179" s="34">
        <f>IF(AND(IF('차트 정리 표'!$M$25 = 표메인[[#This Row],[연령대]], 1, 0),IF('차트 정리 표'!$J$28=표메인[게임몰입도
청각적 효과],1,0)),1,0)</f>
        <v>0</v>
      </c>
    </row>
    <row r="180" spans="1:22" x14ac:dyDescent="0.3">
      <c r="A180" s="3">
        <f>IF(AND(IF('차트 정리 표'!$M$2 = 표메인[[#This Row],[연령대]], 1, 0),IF(COUNT(표장르정리[[#This Row],[RPG]]),1,0)), 1, 0)</f>
        <v>0</v>
      </c>
      <c r="B180" s="3">
        <f>IF(AND(IF('차트 정리 표'!$M$2 = 표메인[[#This Row],[연령대]], 1, 0),IF(COUNT(표장르정리[[#This Row],[AOS]]),1,0)),1,0)</f>
        <v>0</v>
      </c>
      <c r="C180" s="3">
        <f>IF(AND(IF('차트 정리 표'!$M$2 = 표메인[[#This Row],[연령대]], 1, 0),IF(COUNT(표장르정리[[#This Row],[FPS]]),1,0)),1,0)</f>
        <v>0</v>
      </c>
      <c r="D180" s="3">
        <f>IF(AND(IF('차트 정리 표'!$M$2 = 표메인[[#This Row],[연령대]], 1, 0),IF(COUNT(표장르정리[[#This Row],[CCG]]),1,0)),1,0)</f>
        <v>0</v>
      </c>
      <c r="E180" s="3">
        <f>IF(AND(IF('차트 정리 표'!$M$2 = 표메인[[#This Row],[연령대]], 1, 0),IF(COUNT(표장르정리[[#This Row],[Roguelike]]),1,0)),1,0)</f>
        <v>0</v>
      </c>
      <c r="F180" s="3">
        <f>IF(AND(IF('차트 정리 표'!$M$2 = 표메인[[#This Row],[연령대]], 1, 0),IF(COUNT(표장르정리[[#This Row],[Soulslike]]),1,0)),1,0)</f>
        <v>0</v>
      </c>
      <c r="G180" s="3">
        <f>IF(AND(IF('차트 정리 표'!$M$2 = 표메인[[#This Row],[연령대]], 1, 0),IF(COUNT(표장르정리[[#This Row],[Rhythm]]),1,0)),1,0)</f>
        <v>0</v>
      </c>
      <c r="H180" s="3">
        <f>IF(AND(IF('차트 정리 표'!$M$2 = 표메인[[#This Row],[연령대]], 1, 0),IF(COUNT(표장르정리[[#This Row],[Racing]]),1,0)),1,0)</f>
        <v>0</v>
      </c>
      <c r="I180" s="3">
        <f>IF(AND(IF('차트 정리 표'!$M$2 = 표메인[[#This Row],[연령대]], 1, 0),IF(COUNT(표장르정리[[#This Row],[Sport]]),1,0)),1,0)</f>
        <v>0</v>
      </c>
      <c r="J180" s="3">
        <f>IF(AND(IF('차트 정리 표'!$M$2 = 표메인[[#This Row],[연령대]], 1, 0),IF(COUNT(표장르정리[[#This Row],[Stealth]]),1,0)),1,0)</f>
        <v>0</v>
      </c>
      <c r="K180" s="3">
        <f>IF(AND(IF('차트 정리 표'!$M$2 = 표메인[[#This Row],[연령대]], 1, 0),IF(COUNT(표장르정리[[#This Row],[Strategy]]),1,0)),1,0)</f>
        <v>0</v>
      </c>
      <c r="L180" s="3">
        <f>IF(AND(IF('차트 정리 표'!$M$2 = 표메인[[#This Row],[연령대]], 1, 0),IF(COUNT(표장르정리[[#This Row],[Puzzle]]),1,0)),1,0)</f>
        <v>0</v>
      </c>
      <c r="M180" s="3">
        <f>IF(AND(IF('차트 정리 표'!$M$2 = 표메인[[#This Row],[연령대]], 1, 0),IF(COUNT(표장르정리[[#This Row],[Board]]),1,0)),1,0)</f>
        <v>0</v>
      </c>
      <c r="N180" s="3">
        <f>IF(AND(IF('차트 정리 표'!$M$2 = 표메인[[#This Row],[연령대]], 1, 0),IF(COUNT(표장르정리[[#This Row],[Arcade]]),1,0)),1,0)</f>
        <v>0</v>
      </c>
      <c r="O180" s="3">
        <f>IF(AND(IF('차트 정리 표'!$M$2 = 표메인[[#This Row],[연령대]], 1, 0),IF(COUNT(표장르정리[[#This Row],[Simulation]]),1,0)),1,0)</f>
        <v>0</v>
      </c>
      <c r="P180" s="34">
        <f>IF(AND(IF('차트 정리 표'!$M$19 = 표메인[[#This Row],[연령대]], 1, 0),IF('차트 정리 표'!$J$20=표메인[[#This Row],[타격감
시각적 효과]],1,0)),1,0)</f>
        <v>0</v>
      </c>
      <c r="Q180" s="34">
        <f>IF(AND(IF('차트 정리 표'!$M$19 = 표메인[[#This Row],[연령대]], 1, 0),IF('차트 정리 표'!$J$21=표메인[[#This Row],[타격감
시각적 효과]],1,0)),1,0)</f>
        <v>0</v>
      </c>
      <c r="R180" s="34">
        <f>IF(AND(IF('차트 정리 표'!$M$19 = 표메인[[#This Row],[연령대]], 1, 0),IF('차트 정리 표'!$J$22=표메인[[#This Row],[타격감
시각적 효과]],1,0)),1,0)</f>
        <v>0</v>
      </c>
      <c r="S180" s="34">
        <f>IF(AND(IF('차트 정리 표'!$M$19 = 표메인[[#This Row],[연령대]], 1, 0),IF('차트 정리 표'!$J$23=표메인[[#This Row],[타격감
시각적 효과]],1,0)),1,0)</f>
        <v>0</v>
      </c>
      <c r="T180" s="34">
        <f>IF(AND(IF('차트 정리 표'!$M$25 = 표메인[[#This Row],[연령대]], 1, 0),IF('차트 정리 표'!$J$26=표메인[게임몰입도
청각적 효과],1,0)),1,0)</f>
        <v>0</v>
      </c>
      <c r="U180" s="34">
        <f>IF(AND(IF('차트 정리 표'!$M$25 = 표메인[[#This Row],[연령대]], 1, 0),IF('차트 정리 표'!$J$27=표메인[게임몰입도
청각적 효과],1,0)),1,0)</f>
        <v>0</v>
      </c>
      <c r="V180" s="34">
        <f>IF(AND(IF('차트 정리 표'!$M$25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표'!$M$2 = 표메인[[#This Row],[연령대]], 1, 0),IF(COUNT(표장르정리[[#This Row],[RPG]]),1,0)), 1, 0)</f>
        <v>0</v>
      </c>
      <c r="B181" s="3">
        <f>IF(AND(IF('차트 정리 표'!$M$2 = 표메인[[#This Row],[연령대]], 1, 0),IF(COUNT(표장르정리[[#This Row],[AOS]]),1,0)),1,0)</f>
        <v>0</v>
      </c>
      <c r="C181" s="3">
        <f>IF(AND(IF('차트 정리 표'!$M$2 = 표메인[[#This Row],[연령대]], 1, 0),IF(COUNT(표장르정리[[#This Row],[FPS]]),1,0)),1,0)</f>
        <v>0</v>
      </c>
      <c r="D181" s="3">
        <f>IF(AND(IF('차트 정리 표'!$M$2 = 표메인[[#This Row],[연령대]], 1, 0),IF(COUNT(표장르정리[[#This Row],[CCG]]),1,0)),1,0)</f>
        <v>0</v>
      </c>
      <c r="E181" s="3">
        <f>IF(AND(IF('차트 정리 표'!$M$2 = 표메인[[#This Row],[연령대]], 1, 0),IF(COUNT(표장르정리[[#This Row],[Roguelike]]),1,0)),1,0)</f>
        <v>0</v>
      </c>
      <c r="F181" s="3">
        <f>IF(AND(IF('차트 정리 표'!$M$2 = 표메인[[#This Row],[연령대]], 1, 0),IF(COUNT(표장르정리[[#This Row],[Soulslike]]),1,0)),1,0)</f>
        <v>0</v>
      </c>
      <c r="G181" s="3">
        <f>IF(AND(IF('차트 정리 표'!$M$2 = 표메인[[#This Row],[연령대]], 1, 0),IF(COUNT(표장르정리[[#This Row],[Rhythm]]),1,0)),1,0)</f>
        <v>0</v>
      </c>
      <c r="H181" s="3">
        <f>IF(AND(IF('차트 정리 표'!$M$2 = 표메인[[#This Row],[연령대]], 1, 0),IF(COUNT(표장르정리[[#This Row],[Racing]]),1,0)),1,0)</f>
        <v>0</v>
      </c>
      <c r="I181" s="3">
        <f>IF(AND(IF('차트 정리 표'!$M$2 = 표메인[[#This Row],[연령대]], 1, 0),IF(COUNT(표장르정리[[#This Row],[Sport]]),1,0)),1,0)</f>
        <v>0</v>
      </c>
      <c r="J181" s="3">
        <f>IF(AND(IF('차트 정리 표'!$M$2 = 표메인[[#This Row],[연령대]], 1, 0),IF(COUNT(표장르정리[[#This Row],[Stealth]]),1,0)),1,0)</f>
        <v>0</v>
      </c>
      <c r="K181" s="3">
        <f>IF(AND(IF('차트 정리 표'!$M$2 = 표메인[[#This Row],[연령대]], 1, 0),IF(COUNT(표장르정리[[#This Row],[Strategy]]),1,0)),1,0)</f>
        <v>0</v>
      </c>
      <c r="L181" s="3">
        <f>IF(AND(IF('차트 정리 표'!$M$2 = 표메인[[#This Row],[연령대]], 1, 0),IF(COUNT(표장르정리[[#This Row],[Puzzle]]),1,0)),1,0)</f>
        <v>0</v>
      </c>
      <c r="M181" s="3">
        <f>IF(AND(IF('차트 정리 표'!$M$2 = 표메인[[#This Row],[연령대]], 1, 0),IF(COUNT(표장르정리[[#This Row],[Board]]),1,0)),1,0)</f>
        <v>0</v>
      </c>
      <c r="N181" s="3">
        <f>IF(AND(IF('차트 정리 표'!$M$2 = 표메인[[#This Row],[연령대]], 1, 0),IF(COUNT(표장르정리[[#This Row],[Arcade]]),1,0)),1,0)</f>
        <v>0</v>
      </c>
      <c r="O181" s="3">
        <f>IF(AND(IF('차트 정리 표'!$M$2 = 표메인[[#This Row],[연령대]], 1, 0),IF(COUNT(표장르정리[[#This Row],[Simulation]]),1,0)),1,0)</f>
        <v>0</v>
      </c>
      <c r="P181" s="34">
        <f>IF(AND(IF('차트 정리 표'!$M$19 = 표메인[[#This Row],[연령대]], 1, 0),IF('차트 정리 표'!$J$20=표메인[[#This Row],[타격감
시각적 효과]],1,0)),1,0)</f>
        <v>0</v>
      </c>
      <c r="Q181" s="34">
        <f>IF(AND(IF('차트 정리 표'!$M$19 = 표메인[[#This Row],[연령대]], 1, 0),IF('차트 정리 표'!$J$21=표메인[[#This Row],[타격감
시각적 효과]],1,0)),1,0)</f>
        <v>0</v>
      </c>
      <c r="R181" s="34">
        <f>IF(AND(IF('차트 정리 표'!$M$19 = 표메인[[#This Row],[연령대]], 1, 0),IF('차트 정리 표'!$J$22=표메인[[#This Row],[타격감
시각적 효과]],1,0)),1,0)</f>
        <v>0</v>
      </c>
      <c r="S181" s="34">
        <f>IF(AND(IF('차트 정리 표'!$M$19 = 표메인[[#This Row],[연령대]], 1, 0),IF('차트 정리 표'!$J$23=표메인[[#This Row],[타격감
시각적 효과]],1,0)),1,0)</f>
        <v>0</v>
      </c>
      <c r="T181" s="34">
        <f>IF(AND(IF('차트 정리 표'!$M$25 = 표메인[[#This Row],[연령대]], 1, 0),IF('차트 정리 표'!$J$26=표메인[게임몰입도
청각적 효과],1,0)),1,0)</f>
        <v>0</v>
      </c>
      <c r="U181" s="34">
        <f>IF(AND(IF('차트 정리 표'!$M$25 = 표메인[[#This Row],[연령대]], 1, 0),IF('차트 정리 표'!$J$27=표메인[게임몰입도
청각적 효과],1,0)),1,0)</f>
        <v>0</v>
      </c>
      <c r="V181" s="34">
        <f>IF(AND(IF('차트 정리 표'!$M$25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표'!$M$2 = 표메인[[#This Row],[연령대]], 1, 0),IF(COUNT(표장르정리[[#This Row],[RPG]]),1,0)), 1, 0)</f>
        <v>0</v>
      </c>
      <c r="B182" s="3">
        <f>IF(AND(IF('차트 정리 표'!$M$2 = 표메인[[#This Row],[연령대]], 1, 0),IF(COUNT(표장르정리[[#This Row],[AOS]]),1,0)),1,0)</f>
        <v>0</v>
      </c>
      <c r="C182" s="3">
        <f>IF(AND(IF('차트 정리 표'!$M$2 = 표메인[[#This Row],[연령대]], 1, 0),IF(COUNT(표장르정리[[#This Row],[FPS]]),1,0)),1,0)</f>
        <v>0</v>
      </c>
      <c r="D182" s="3">
        <f>IF(AND(IF('차트 정리 표'!$M$2 = 표메인[[#This Row],[연령대]], 1, 0),IF(COUNT(표장르정리[[#This Row],[CCG]]),1,0)),1,0)</f>
        <v>0</v>
      </c>
      <c r="E182" s="3">
        <f>IF(AND(IF('차트 정리 표'!$M$2 = 표메인[[#This Row],[연령대]], 1, 0),IF(COUNT(표장르정리[[#This Row],[Roguelike]]),1,0)),1,0)</f>
        <v>0</v>
      </c>
      <c r="F182" s="3">
        <f>IF(AND(IF('차트 정리 표'!$M$2 = 표메인[[#This Row],[연령대]], 1, 0),IF(COUNT(표장르정리[[#This Row],[Soulslike]]),1,0)),1,0)</f>
        <v>0</v>
      </c>
      <c r="G182" s="3">
        <f>IF(AND(IF('차트 정리 표'!$M$2 = 표메인[[#This Row],[연령대]], 1, 0),IF(COUNT(표장르정리[[#This Row],[Rhythm]]),1,0)),1,0)</f>
        <v>0</v>
      </c>
      <c r="H182" s="3">
        <f>IF(AND(IF('차트 정리 표'!$M$2 = 표메인[[#This Row],[연령대]], 1, 0),IF(COUNT(표장르정리[[#This Row],[Racing]]),1,0)),1,0)</f>
        <v>0</v>
      </c>
      <c r="I182" s="3">
        <f>IF(AND(IF('차트 정리 표'!$M$2 = 표메인[[#This Row],[연령대]], 1, 0),IF(COUNT(표장르정리[[#This Row],[Sport]]),1,0)),1,0)</f>
        <v>0</v>
      </c>
      <c r="J182" s="3">
        <f>IF(AND(IF('차트 정리 표'!$M$2 = 표메인[[#This Row],[연령대]], 1, 0),IF(COUNT(표장르정리[[#This Row],[Stealth]]),1,0)),1,0)</f>
        <v>0</v>
      </c>
      <c r="K182" s="3">
        <f>IF(AND(IF('차트 정리 표'!$M$2 = 표메인[[#This Row],[연령대]], 1, 0),IF(COUNT(표장르정리[[#This Row],[Strategy]]),1,0)),1,0)</f>
        <v>0</v>
      </c>
      <c r="L182" s="3">
        <f>IF(AND(IF('차트 정리 표'!$M$2 = 표메인[[#This Row],[연령대]], 1, 0),IF(COUNT(표장르정리[[#This Row],[Puzzle]]),1,0)),1,0)</f>
        <v>0</v>
      </c>
      <c r="M182" s="3">
        <f>IF(AND(IF('차트 정리 표'!$M$2 = 표메인[[#This Row],[연령대]], 1, 0),IF(COUNT(표장르정리[[#This Row],[Board]]),1,0)),1,0)</f>
        <v>0</v>
      </c>
      <c r="N182" s="3">
        <f>IF(AND(IF('차트 정리 표'!$M$2 = 표메인[[#This Row],[연령대]], 1, 0),IF(COUNT(표장르정리[[#This Row],[Arcade]]),1,0)),1,0)</f>
        <v>0</v>
      </c>
      <c r="O182" s="3">
        <f>IF(AND(IF('차트 정리 표'!$M$2 = 표메인[[#This Row],[연령대]], 1, 0),IF(COUNT(표장르정리[[#This Row],[Simulation]]),1,0)),1,0)</f>
        <v>0</v>
      </c>
      <c r="P182" s="34">
        <f>IF(AND(IF('차트 정리 표'!$M$19 = 표메인[[#This Row],[연령대]], 1, 0),IF('차트 정리 표'!$J$20=표메인[[#This Row],[타격감
시각적 효과]],1,0)),1,0)</f>
        <v>0</v>
      </c>
      <c r="Q182" s="34">
        <f>IF(AND(IF('차트 정리 표'!$M$19 = 표메인[[#This Row],[연령대]], 1, 0),IF('차트 정리 표'!$J$21=표메인[[#This Row],[타격감
시각적 효과]],1,0)),1,0)</f>
        <v>0</v>
      </c>
      <c r="R182" s="34">
        <f>IF(AND(IF('차트 정리 표'!$M$19 = 표메인[[#This Row],[연령대]], 1, 0),IF('차트 정리 표'!$J$22=표메인[[#This Row],[타격감
시각적 효과]],1,0)),1,0)</f>
        <v>0</v>
      </c>
      <c r="S182" s="34">
        <f>IF(AND(IF('차트 정리 표'!$M$19 = 표메인[[#This Row],[연령대]], 1, 0),IF('차트 정리 표'!$J$23=표메인[[#This Row],[타격감
시각적 효과]],1,0)),1,0)</f>
        <v>0</v>
      </c>
      <c r="T182" s="34">
        <f>IF(AND(IF('차트 정리 표'!$M$25 = 표메인[[#This Row],[연령대]], 1, 0),IF('차트 정리 표'!$J$26=표메인[게임몰입도
청각적 효과],1,0)),1,0)</f>
        <v>0</v>
      </c>
      <c r="U182" s="34">
        <f>IF(AND(IF('차트 정리 표'!$M$25 = 표메인[[#This Row],[연령대]], 1, 0),IF('차트 정리 표'!$J$27=표메인[게임몰입도
청각적 효과],1,0)),1,0)</f>
        <v>0</v>
      </c>
      <c r="V182" s="34">
        <f>IF(AND(IF('차트 정리 표'!$M$25 = 표메인[[#This Row],[연령대]], 1, 0),IF('차트 정리 표'!$J$28=표메인[게임몰입도
청각적 효과],1,0)),1,0)</f>
        <v>0</v>
      </c>
    </row>
    <row r="183" spans="1:22" x14ac:dyDescent="0.3">
      <c r="A183" s="3">
        <f>IF(AND(IF('차트 정리 표'!$M$2 = 표메인[[#This Row],[연령대]], 1, 0),IF(COUNT(표장르정리[[#This Row],[RPG]]),1,0)), 1, 0)</f>
        <v>0</v>
      </c>
      <c r="B183" s="3">
        <f>IF(AND(IF('차트 정리 표'!$M$2 = 표메인[[#This Row],[연령대]], 1, 0),IF(COUNT(표장르정리[[#This Row],[AOS]]),1,0)),1,0)</f>
        <v>0</v>
      </c>
      <c r="C183" s="3">
        <f>IF(AND(IF('차트 정리 표'!$M$2 = 표메인[[#This Row],[연령대]], 1, 0),IF(COUNT(표장르정리[[#This Row],[FPS]]),1,0)),1,0)</f>
        <v>0</v>
      </c>
      <c r="D183" s="3">
        <f>IF(AND(IF('차트 정리 표'!$M$2 = 표메인[[#This Row],[연령대]], 1, 0),IF(COUNT(표장르정리[[#This Row],[CCG]]),1,0)),1,0)</f>
        <v>0</v>
      </c>
      <c r="E183" s="3">
        <f>IF(AND(IF('차트 정리 표'!$M$2 = 표메인[[#This Row],[연령대]], 1, 0),IF(COUNT(표장르정리[[#This Row],[Roguelike]]),1,0)),1,0)</f>
        <v>0</v>
      </c>
      <c r="F183" s="3">
        <f>IF(AND(IF('차트 정리 표'!$M$2 = 표메인[[#This Row],[연령대]], 1, 0),IF(COUNT(표장르정리[[#This Row],[Soulslike]]),1,0)),1,0)</f>
        <v>0</v>
      </c>
      <c r="G183" s="3">
        <f>IF(AND(IF('차트 정리 표'!$M$2 = 표메인[[#This Row],[연령대]], 1, 0),IF(COUNT(표장르정리[[#This Row],[Rhythm]]),1,0)),1,0)</f>
        <v>0</v>
      </c>
      <c r="H183" s="3">
        <f>IF(AND(IF('차트 정리 표'!$M$2 = 표메인[[#This Row],[연령대]], 1, 0),IF(COUNT(표장르정리[[#This Row],[Racing]]),1,0)),1,0)</f>
        <v>0</v>
      </c>
      <c r="I183" s="3">
        <f>IF(AND(IF('차트 정리 표'!$M$2 = 표메인[[#This Row],[연령대]], 1, 0),IF(COUNT(표장르정리[[#This Row],[Sport]]),1,0)),1,0)</f>
        <v>0</v>
      </c>
      <c r="J183" s="3">
        <f>IF(AND(IF('차트 정리 표'!$M$2 = 표메인[[#This Row],[연령대]], 1, 0),IF(COUNT(표장르정리[[#This Row],[Stealth]]),1,0)),1,0)</f>
        <v>0</v>
      </c>
      <c r="K183" s="3">
        <f>IF(AND(IF('차트 정리 표'!$M$2 = 표메인[[#This Row],[연령대]], 1, 0),IF(COUNT(표장르정리[[#This Row],[Strategy]]),1,0)),1,0)</f>
        <v>0</v>
      </c>
      <c r="L183" s="3">
        <f>IF(AND(IF('차트 정리 표'!$M$2 = 표메인[[#This Row],[연령대]], 1, 0),IF(COUNT(표장르정리[[#This Row],[Puzzle]]),1,0)),1,0)</f>
        <v>0</v>
      </c>
      <c r="M183" s="3">
        <f>IF(AND(IF('차트 정리 표'!$M$2 = 표메인[[#This Row],[연령대]], 1, 0),IF(COUNT(표장르정리[[#This Row],[Board]]),1,0)),1,0)</f>
        <v>0</v>
      </c>
      <c r="N183" s="3">
        <f>IF(AND(IF('차트 정리 표'!$M$2 = 표메인[[#This Row],[연령대]], 1, 0),IF(COUNT(표장르정리[[#This Row],[Arcade]]),1,0)),1,0)</f>
        <v>0</v>
      </c>
      <c r="O183" s="3">
        <f>IF(AND(IF('차트 정리 표'!$M$2 = 표메인[[#This Row],[연령대]], 1, 0),IF(COUNT(표장르정리[[#This Row],[Simulation]]),1,0)),1,0)</f>
        <v>0</v>
      </c>
      <c r="P183" s="34">
        <f>IF(AND(IF('차트 정리 표'!$M$19 = 표메인[[#This Row],[연령대]], 1, 0),IF('차트 정리 표'!$J$20=표메인[[#This Row],[타격감
시각적 효과]],1,0)),1,0)</f>
        <v>0</v>
      </c>
      <c r="Q183" s="34">
        <f>IF(AND(IF('차트 정리 표'!$M$19 = 표메인[[#This Row],[연령대]], 1, 0),IF('차트 정리 표'!$J$21=표메인[[#This Row],[타격감
시각적 효과]],1,0)),1,0)</f>
        <v>0</v>
      </c>
      <c r="R183" s="34">
        <f>IF(AND(IF('차트 정리 표'!$M$19 = 표메인[[#This Row],[연령대]], 1, 0),IF('차트 정리 표'!$J$22=표메인[[#This Row],[타격감
시각적 효과]],1,0)),1,0)</f>
        <v>0</v>
      </c>
      <c r="S183" s="34">
        <f>IF(AND(IF('차트 정리 표'!$M$19 = 표메인[[#This Row],[연령대]], 1, 0),IF('차트 정리 표'!$J$23=표메인[[#This Row],[타격감
시각적 효과]],1,0)),1,0)</f>
        <v>0</v>
      </c>
      <c r="T183" s="34">
        <f>IF(AND(IF('차트 정리 표'!$M$25 = 표메인[[#This Row],[연령대]], 1, 0),IF('차트 정리 표'!$J$26=표메인[게임몰입도
청각적 효과],1,0)),1,0)</f>
        <v>0</v>
      </c>
      <c r="U183" s="34">
        <f>IF(AND(IF('차트 정리 표'!$M$25 = 표메인[[#This Row],[연령대]], 1, 0),IF('차트 정리 표'!$J$27=표메인[게임몰입도
청각적 효과],1,0)),1,0)</f>
        <v>0</v>
      </c>
      <c r="V183" s="34">
        <f>IF(AND(IF('차트 정리 표'!$M$25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표'!$M$2 = 표메인[[#This Row],[연령대]], 1, 0),IF(COUNT(표장르정리[[#This Row],[RPG]]),1,0)), 1, 0)</f>
        <v>0</v>
      </c>
      <c r="B184" s="3">
        <f>IF(AND(IF('차트 정리 표'!$M$2 = 표메인[[#This Row],[연령대]], 1, 0),IF(COUNT(표장르정리[[#This Row],[AOS]]),1,0)),1,0)</f>
        <v>0</v>
      </c>
      <c r="C184" s="3">
        <f>IF(AND(IF('차트 정리 표'!$M$2 = 표메인[[#This Row],[연령대]], 1, 0),IF(COUNT(표장르정리[[#This Row],[FPS]]),1,0)),1,0)</f>
        <v>0</v>
      </c>
      <c r="D184" s="3">
        <f>IF(AND(IF('차트 정리 표'!$M$2 = 표메인[[#This Row],[연령대]], 1, 0),IF(COUNT(표장르정리[[#This Row],[CCG]]),1,0)),1,0)</f>
        <v>0</v>
      </c>
      <c r="E184" s="3">
        <f>IF(AND(IF('차트 정리 표'!$M$2 = 표메인[[#This Row],[연령대]], 1, 0),IF(COUNT(표장르정리[[#This Row],[Roguelike]]),1,0)),1,0)</f>
        <v>0</v>
      </c>
      <c r="F184" s="3">
        <f>IF(AND(IF('차트 정리 표'!$M$2 = 표메인[[#This Row],[연령대]], 1, 0),IF(COUNT(표장르정리[[#This Row],[Soulslike]]),1,0)),1,0)</f>
        <v>0</v>
      </c>
      <c r="G184" s="3">
        <f>IF(AND(IF('차트 정리 표'!$M$2 = 표메인[[#This Row],[연령대]], 1, 0),IF(COUNT(표장르정리[[#This Row],[Rhythm]]),1,0)),1,0)</f>
        <v>0</v>
      </c>
      <c r="H184" s="3">
        <f>IF(AND(IF('차트 정리 표'!$M$2 = 표메인[[#This Row],[연령대]], 1, 0),IF(COUNT(표장르정리[[#This Row],[Racing]]),1,0)),1,0)</f>
        <v>0</v>
      </c>
      <c r="I184" s="3">
        <f>IF(AND(IF('차트 정리 표'!$M$2 = 표메인[[#This Row],[연령대]], 1, 0),IF(COUNT(표장르정리[[#This Row],[Sport]]),1,0)),1,0)</f>
        <v>0</v>
      </c>
      <c r="J184" s="3">
        <f>IF(AND(IF('차트 정리 표'!$M$2 = 표메인[[#This Row],[연령대]], 1, 0),IF(COUNT(표장르정리[[#This Row],[Stealth]]),1,0)),1,0)</f>
        <v>0</v>
      </c>
      <c r="K184" s="3">
        <f>IF(AND(IF('차트 정리 표'!$M$2 = 표메인[[#This Row],[연령대]], 1, 0),IF(COUNT(표장르정리[[#This Row],[Strategy]]),1,0)),1,0)</f>
        <v>0</v>
      </c>
      <c r="L184" s="3">
        <f>IF(AND(IF('차트 정리 표'!$M$2 = 표메인[[#This Row],[연령대]], 1, 0),IF(COUNT(표장르정리[[#This Row],[Puzzle]]),1,0)),1,0)</f>
        <v>0</v>
      </c>
      <c r="M184" s="3">
        <f>IF(AND(IF('차트 정리 표'!$M$2 = 표메인[[#This Row],[연령대]], 1, 0),IF(COUNT(표장르정리[[#This Row],[Board]]),1,0)),1,0)</f>
        <v>0</v>
      </c>
      <c r="N184" s="3">
        <f>IF(AND(IF('차트 정리 표'!$M$2 = 표메인[[#This Row],[연령대]], 1, 0),IF(COUNT(표장르정리[[#This Row],[Arcade]]),1,0)),1,0)</f>
        <v>0</v>
      </c>
      <c r="O184" s="3">
        <f>IF(AND(IF('차트 정리 표'!$M$2 = 표메인[[#This Row],[연령대]], 1, 0),IF(COUNT(표장르정리[[#This Row],[Simulation]]),1,0)),1,0)</f>
        <v>0</v>
      </c>
      <c r="P184" s="34">
        <f>IF(AND(IF('차트 정리 표'!$M$19 = 표메인[[#This Row],[연령대]], 1, 0),IF('차트 정리 표'!$J$20=표메인[[#This Row],[타격감
시각적 효과]],1,0)),1,0)</f>
        <v>0</v>
      </c>
      <c r="Q184" s="34">
        <f>IF(AND(IF('차트 정리 표'!$M$19 = 표메인[[#This Row],[연령대]], 1, 0),IF('차트 정리 표'!$J$21=표메인[[#This Row],[타격감
시각적 효과]],1,0)),1,0)</f>
        <v>0</v>
      </c>
      <c r="R184" s="34">
        <f>IF(AND(IF('차트 정리 표'!$M$19 = 표메인[[#This Row],[연령대]], 1, 0),IF('차트 정리 표'!$J$22=표메인[[#This Row],[타격감
시각적 효과]],1,0)),1,0)</f>
        <v>0</v>
      </c>
      <c r="S184" s="34">
        <f>IF(AND(IF('차트 정리 표'!$M$19 = 표메인[[#This Row],[연령대]], 1, 0),IF('차트 정리 표'!$J$23=표메인[[#This Row],[타격감
시각적 효과]],1,0)),1,0)</f>
        <v>0</v>
      </c>
      <c r="T184" s="34">
        <f>IF(AND(IF('차트 정리 표'!$M$25 = 표메인[[#This Row],[연령대]], 1, 0),IF('차트 정리 표'!$J$26=표메인[게임몰입도
청각적 효과],1,0)),1,0)</f>
        <v>0</v>
      </c>
      <c r="U184" s="34">
        <f>IF(AND(IF('차트 정리 표'!$M$25 = 표메인[[#This Row],[연령대]], 1, 0),IF('차트 정리 표'!$J$27=표메인[게임몰입도
청각적 효과],1,0)),1,0)</f>
        <v>0</v>
      </c>
      <c r="V184" s="34">
        <f>IF(AND(IF('차트 정리 표'!$M$25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표'!$M$2 = 표메인[[#This Row],[연령대]], 1, 0),IF(COUNT(표장르정리[[#This Row],[RPG]]),1,0)), 1, 0)</f>
        <v>0</v>
      </c>
      <c r="B185" s="3">
        <f>IF(AND(IF('차트 정리 표'!$M$2 = 표메인[[#This Row],[연령대]], 1, 0),IF(COUNT(표장르정리[[#This Row],[AOS]]),1,0)),1,0)</f>
        <v>0</v>
      </c>
      <c r="C185" s="3">
        <f>IF(AND(IF('차트 정리 표'!$M$2 = 표메인[[#This Row],[연령대]], 1, 0),IF(COUNT(표장르정리[[#This Row],[FPS]]),1,0)),1,0)</f>
        <v>0</v>
      </c>
      <c r="D185" s="3">
        <f>IF(AND(IF('차트 정리 표'!$M$2 = 표메인[[#This Row],[연령대]], 1, 0),IF(COUNT(표장르정리[[#This Row],[CCG]]),1,0)),1,0)</f>
        <v>0</v>
      </c>
      <c r="E185" s="3">
        <f>IF(AND(IF('차트 정리 표'!$M$2 = 표메인[[#This Row],[연령대]], 1, 0),IF(COUNT(표장르정리[[#This Row],[Roguelike]]),1,0)),1,0)</f>
        <v>0</v>
      </c>
      <c r="F185" s="3">
        <f>IF(AND(IF('차트 정리 표'!$M$2 = 표메인[[#This Row],[연령대]], 1, 0),IF(COUNT(표장르정리[[#This Row],[Soulslike]]),1,0)),1,0)</f>
        <v>0</v>
      </c>
      <c r="G185" s="3">
        <f>IF(AND(IF('차트 정리 표'!$M$2 = 표메인[[#This Row],[연령대]], 1, 0),IF(COUNT(표장르정리[[#This Row],[Rhythm]]),1,0)),1,0)</f>
        <v>0</v>
      </c>
      <c r="H185" s="3">
        <f>IF(AND(IF('차트 정리 표'!$M$2 = 표메인[[#This Row],[연령대]], 1, 0),IF(COUNT(표장르정리[[#This Row],[Racing]]),1,0)),1,0)</f>
        <v>0</v>
      </c>
      <c r="I185" s="3">
        <f>IF(AND(IF('차트 정리 표'!$M$2 = 표메인[[#This Row],[연령대]], 1, 0),IF(COUNT(표장르정리[[#This Row],[Sport]]),1,0)),1,0)</f>
        <v>0</v>
      </c>
      <c r="J185" s="3">
        <f>IF(AND(IF('차트 정리 표'!$M$2 = 표메인[[#This Row],[연령대]], 1, 0),IF(COUNT(표장르정리[[#This Row],[Stealth]]),1,0)),1,0)</f>
        <v>0</v>
      </c>
      <c r="K185" s="3">
        <f>IF(AND(IF('차트 정리 표'!$M$2 = 표메인[[#This Row],[연령대]], 1, 0),IF(COUNT(표장르정리[[#This Row],[Strategy]]),1,0)),1,0)</f>
        <v>0</v>
      </c>
      <c r="L185" s="3">
        <f>IF(AND(IF('차트 정리 표'!$M$2 = 표메인[[#This Row],[연령대]], 1, 0),IF(COUNT(표장르정리[[#This Row],[Puzzle]]),1,0)),1,0)</f>
        <v>0</v>
      </c>
      <c r="M185" s="3">
        <f>IF(AND(IF('차트 정리 표'!$M$2 = 표메인[[#This Row],[연령대]], 1, 0),IF(COUNT(표장르정리[[#This Row],[Board]]),1,0)),1,0)</f>
        <v>0</v>
      </c>
      <c r="N185" s="3">
        <f>IF(AND(IF('차트 정리 표'!$M$2 = 표메인[[#This Row],[연령대]], 1, 0),IF(COUNT(표장르정리[[#This Row],[Arcade]]),1,0)),1,0)</f>
        <v>0</v>
      </c>
      <c r="O185" s="3">
        <f>IF(AND(IF('차트 정리 표'!$M$2 = 표메인[[#This Row],[연령대]], 1, 0),IF(COUNT(표장르정리[[#This Row],[Simulation]]),1,0)),1,0)</f>
        <v>0</v>
      </c>
      <c r="P185" s="34">
        <f>IF(AND(IF('차트 정리 표'!$M$19 = 표메인[[#This Row],[연령대]], 1, 0),IF('차트 정리 표'!$J$20=표메인[[#This Row],[타격감
시각적 효과]],1,0)),1,0)</f>
        <v>0</v>
      </c>
      <c r="Q185" s="34">
        <f>IF(AND(IF('차트 정리 표'!$M$19 = 표메인[[#This Row],[연령대]], 1, 0),IF('차트 정리 표'!$J$21=표메인[[#This Row],[타격감
시각적 효과]],1,0)),1,0)</f>
        <v>0</v>
      </c>
      <c r="R185" s="34">
        <f>IF(AND(IF('차트 정리 표'!$M$19 = 표메인[[#This Row],[연령대]], 1, 0),IF('차트 정리 표'!$J$22=표메인[[#This Row],[타격감
시각적 효과]],1,0)),1,0)</f>
        <v>0</v>
      </c>
      <c r="S185" s="34">
        <f>IF(AND(IF('차트 정리 표'!$M$19 = 표메인[[#This Row],[연령대]], 1, 0),IF('차트 정리 표'!$J$23=표메인[[#This Row],[타격감
시각적 효과]],1,0)),1,0)</f>
        <v>0</v>
      </c>
      <c r="T185" s="34">
        <f>IF(AND(IF('차트 정리 표'!$M$25 = 표메인[[#This Row],[연령대]], 1, 0),IF('차트 정리 표'!$J$26=표메인[게임몰입도
청각적 효과],1,0)),1,0)</f>
        <v>0</v>
      </c>
      <c r="U185" s="34">
        <f>IF(AND(IF('차트 정리 표'!$M$25 = 표메인[[#This Row],[연령대]], 1, 0),IF('차트 정리 표'!$J$27=표메인[게임몰입도
청각적 효과],1,0)),1,0)</f>
        <v>0</v>
      </c>
      <c r="V185" s="34">
        <f>IF(AND(IF('차트 정리 표'!$M$25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표'!$M$2 = 표메인[[#This Row],[연령대]], 1, 0),IF(COUNT(표장르정리[[#This Row],[RPG]]),1,0)), 1, 0)</f>
        <v>0</v>
      </c>
      <c r="B186" s="3">
        <f>IF(AND(IF('차트 정리 표'!$M$2 = 표메인[[#This Row],[연령대]], 1, 0),IF(COUNT(표장르정리[[#This Row],[AOS]]),1,0)),1,0)</f>
        <v>0</v>
      </c>
      <c r="C186" s="3">
        <f>IF(AND(IF('차트 정리 표'!$M$2 = 표메인[[#This Row],[연령대]], 1, 0),IF(COUNT(표장르정리[[#This Row],[FPS]]),1,0)),1,0)</f>
        <v>0</v>
      </c>
      <c r="D186" s="3">
        <f>IF(AND(IF('차트 정리 표'!$M$2 = 표메인[[#This Row],[연령대]], 1, 0),IF(COUNT(표장르정리[[#This Row],[CCG]]),1,0)),1,0)</f>
        <v>0</v>
      </c>
      <c r="E186" s="3">
        <f>IF(AND(IF('차트 정리 표'!$M$2 = 표메인[[#This Row],[연령대]], 1, 0),IF(COUNT(표장르정리[[#This Row],[Roguelike]]),1,0)),1,0)</f>
        <v>0</v>
      </c>
      <c r="F186" s="3">
        <f>IF(AND(IF('차트 정리 표'!$M$2 = 표메인[[#This Row],[연령대]], 1, 0),IF(COUNT(표장르정리[[#This Row],[Soulslike]]),1,0)),1,0)</f>
        <v>0</v>
      </c>
      <c r="G186" s="3">
        <f>IF(AND(IF('차트 정리 표'!$M$2 = 표메인[[#This Row],[연령대]], 1, 0),IF(COUNT(표장르정리[[#This Row],[Rhythm]]),1,0)),1,0)</f>
        <v>0</v>
      </c>
      <c r="H186" s="3">
        <f>IF(AND(IF('차트 정리 표'!$M$2 = 표메인[[#This Row],[연령대]], 1, 0),IF(COUNT(표장르정리[[#This Row],[Racing]]),1,0)),1,0)</f>
        <v>0</v>
      </c>
      <c r="I186" s="3">
        <f>IF(AND(IF('차트 정리 표'!$M$2 = 표메인[[#This Row],[연령대]], 1, 0),IF(COUNT(표장르정리[[#This Row],[Sport]]),1,0)),1,0)</f>
        <v>0</v>
      </c>
      <c r="J186" s="3">
        <f>IF(AND(IF('차트 정리 표'!$M$2 = 표메인[[#This Row],[연령대]], 1, 0),IF(COUNT(표장르정리[[#This Row],[Stealth]]),1,0)),1,0)</f>
        <v>0</v>
      </c>
      <c r="K186" s="3">
        <f>IF(AND(IF('차트 정리 표'!$M$2 = 표메인[[#This Row],[연령대]], 1, 0),IF(COUNT(표장르정리[[#This Row],[Strategy]]),1,0)),1,0)</f>
        <v>0</v>
      </c>
      <c r="L186" s="3">
        <f>IF(AND(IF('차트 정리 표'!$M$2 = 표메인[[#This Row],[연령대]], 1, 0),IF(COUNT(표장르정리[[#This Row],[Puzzle]]),1,0)),1,0)</f>
        <v>0</v>
      </c>
      <c r="M186" s="3">
        <f>IF(AND(IF('차트 정리 표'!$M$2 = 표메인[[#This Row],[연령대]], 1, 0),IF(COUNT(표장르정리[[#This Row],[Board]]),1,0)),1,0)</f>
        <v>0</v>
      </c>
      <c r="N186" s="3">
        <f>IF(AND(IF('차트 정리 표'!$M$2 = 표메인[[#This Row],[연령대]], 1, 0),IF(COUNT(표장르정리[[#This Row],[Arcade]]),1,0)),1,0)</f>
        <v>0</v>
      </c>
      <c r="O186" s="3">
        <f>IF(AND(IF('차트 정리 표'!$M$2 = 표메인[[#This Row],[연령대]], 1, 0),IF(COUNT(표장르정리[[#This Row],[Simulation]]),1,0)),1,0)</f>
        <v>0</v>
      </c>
      <c r="P186" s="34">
        <f>IF(AND(IF('차트 정리 표'!$M$19 = 표메인[[#This Row],[연령대]], 1, 0),IF('차트 정리 표'!$J$20=표메인[[#This Row],[타격감
시각적 효과]],1,0)),1,0)</f>
        <v>0</v>
      </c>
      <c r="Q186" s="34">
        <f>IF(AND(IF('차트 정리 표'!$M$19 = 표메인[[#This Row],[연령대]], 1, 0),IF('차트 정리 표'!$J$21=표메인[[#This Row],[타격감
시각적 효과]],1,0)),1,0)</f>
        <v>0</v>
      </c>
      <c r="R186" s="34">
        <f>IF(AND(IF('차트 정리 표'!$M$19 = 표메인[[#This Row],[연령대]], 1, 0),IF('차트 정리 표'!$J$22=표메인[[#This Row],[타격감
시각적 효과]],1,0)),1,0)</f>
        <v>0</v>
      </c>
      <c r="S186" s="34">
        <f>IF(AND(IF('차트 정리 표'!$M$19 = 표메인[[#This Row],[연령대]], 1, 0),IF('차트 정리 표'!$J$23=표메인[[#This Row],[타격감
시각적 효과]],1,0)),1,0)</f>
        <v>0</v>
      </c>
      <c r="T186" s="34">
        <f>IF(AND(IF('차트 정리 표'!$M$25 = 표메인[[#This Row],[연령대]], 1, 0),IF('차트 정리 표'!$J$26=표메인[게임몰입도
청각적 효과],1,0)),1,0)</f>
        <v>0</v>
      </c>
      <c r="U186" s="34">
        <f>IF(AND(IF('차트 정리 표'!$M$25 = 표메인[[#This Row],[연령대]], 1, 0),IF('차트 정리 표'!$J$27=표메인[게임몰입도
청각적 효과],1,0)),1,0)</f>
        <v>0</v>
      </c>
      <c r="V186" s="34">
        <f>IF(AND(IF('차트 정리 표'!$M$25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표'!$M$2 = 표메인[[#This Row],[연령대]], 1, 0),IF(COUNT(표장르정리[[#This Row],[RPG]]),1,0)), 1, 0)</f>
        <v>0</v>
      </c>
      <c r="B187" s="3">
        <f>IF(AND(IF('차트 정리 표'!$M$2 = 표메인[[#This Row],[연령대]], 1, 0),IF(COUNT(표장르정리[[#This Row],[AOS]]),1,0)),1,0)</f>
        <v>0</v>
      </c>
      <c r="C187" s="3">
        <f>IF(AND(IF('차트 정리 표'!$M$2 = 표메인[[#This Row],[연령대]], 1, 0),IF(COUNT(표장르정리[[#This Row],[FPS]]),1,0)),1,0)</f>
        <v>0</v>
      </c>
      <c r="D187" s="3">
        <f>IF(AND(IF('차트 정리 표'!$M$2 = 표메인[[#This Row],[연령대]], 1, 0),IF(COUNT(표장르정리[[#This Row],[CCG]]),1,0)),1,0)</f>
        <v>0</v>
      </c>
      <c r="E187" s="3">
        <f>IF(AND(IF('차트 정리 표'!$M$2 = 표메인[[#This Row],[연령대]], 1, 0),IF(COUNT(표장르정리[[#This Row],[Roguelike]]),1,0)),1,0)</f>
        <v>0</v>
      </c>
      <c r="F187" s="3">
        <f>IF(AND(IF('차트 정리 표'!$M$2 = 표메인[[#This Row],[연령대]], 1, 0),IF(COUNT(표장르정리[[#This Row],[Soulslike]]),1,0)),1,0)</f>
        <v>0</v>
      </c>
      <c r="G187" s="3">
        <f>IF(AND(IF('차트 정리 표'!$M$2 = 표메인[[#This Row],[연령대]], 1, 0),IF(COUNT(표장르정리[[#This Row],[Rhythm]]),1,0)),1,0)</f>
        <v>0</v>
      </c>
      <c r="H187" s="3">
        <f>IF(AND(IF('차트 정리 표'!$M$2 = 표메인[[#This Row],[연령대]], 1, 0),IF(COUNT(표장르정리[[#This Row],[Racing]]),1,0)),1,0)</f>
        <v>0</v>
      </c>
      <c r="I187" s="3">
        <f>IF(AND(IF('차트 정리 표'!$M$2 = 표메인[[#This Row],[연령대]], 1, 0),IF(COUNT(표장르정리[[#This Row],[Sport]]),1,0)),1,0)</f>
        <v>0</v>
      </c>
      <c r="J187" s="3">
        <f>IF(AND(IF('차트 정리 표'!$M$2 = 표메인[[#This Row],[연령대]], 1, 0),IF(COUNT(표장르정리[[#This Row],[Stealth]]),1,0)),1,0)</f>
        <v>0</v>
      </c>
      <c r="K187" s="3">
        <f>IF(AND(IF('차트 정리 표'!$M$2 = 표메인[[#This Row],[연령대]], 1, 0),IF(COUNT(표장르정리[[#This Row],[Strategy]]),1,0)),1,0)</f>
        <v>0</v>
      </c>
      <c r="L187" s="3">
        <f>IF(AND(IF('차트 정리 표'!$M$2 = 표메인[[#This Row],[연령대]], 1, 0),IF(COUNT(표장르정리[[#This Row],[Puzzle]]),1,0)),1,0)</f>
        <v>0</v>
      </c>
      <c r="M187" s="3">
        <f>IF(AND(IF('차트 정리 표'!$M$2 = 표메인[[#This Row],[연령대]], 1, 0),IF(COUNT(표장르정리[[#This Row],[Board]]),1,0)),1,0)</f>
        <v>0</v>
      </c>
      <c r="N187" s="3">
        <f>IF(AND(IF('차트 정리 표'!$M$2 = 표메인[[#This Row],[연령대]], 1, 0),IF(COUNT(표장르정리[[#This Row],[Arcade]]),1,0)),1,0)</f>
        <v>0</v>
      </c>
      <c r="O187" s="3">
        <f>IF(AND(IF('차트 정리 표'!$M$2 = 표메인[[#This Row],[연령대]], 1, 0),IF(COUNT(표장르정리[[#This Row],[Simulation]]),1,0)),1,0)</f>
        <v>0</v>
      </c>
      <c r="P187" s="34">
        <f>IF(AND(IF('차트 정리 표'!$M$19 = 표메인[[#This Row],[연령대]], 1, 0),IF('차트 정리 표'!$J$20=표메인[[#This Row],[타격감
시각적 효과]],1,0)),1,0)</f>
        <v>0</v>
      </c>
      <c r="Q187" s="34">
        <f>IF(AND(IF('차트 정리 표'!$M$19 = 표메인[[#This Row],[연령대]], 1, 0),IF('차트 정리 표'!$J$21=표메인[[#This Row],[타격감
시각적 효과]],1,0)),1,0)</f>
        <v>0</v>
      </c>
      <c r="R187" s="34">
        <f>IF(AND(IF('차트 정리 표'!$M$19 = 표메인[[#This Row],[연령대]], 1, 0),IF('차트 정리 표'!$J$22=표메인[[#This Row],[타격감
시각적 효과]],1,0)),1,0)</f>
        <v>0</v>
      </c>
      <c r="S187" s="34">
        <f>IF(AND(IF('차트 정리 표'!$M$19 = 표메인[[#This Row],[연령대]], 1, 0),IF('차트 정리 표'!$J$23=표메인[[#This Row],[타격감
시각적 효과]],1,0)),1,0)</f>
        <v>0</v>
      </c>
      <c r="T187" s="34">
        <f>IF(AND(IF('차트 정리 표'!$M$25 = 표메인[[#This Row],[연령대]], 1, 0),IF('차트 정리 표'!$J$26=표메인[게임몰입도
청각적 효과],1,0)),1,0)</f>
        <v>0</v>
      </c>
      <c r="U187" s="34">
        <f>IF(AND(IF('차트 정리 표'!$M$25 = 표메인[[#This Row],[연령대]], 1, 0),IF('차트 정리 표'!$J$27=표메인[게임몰입도
청각적 효과],1,0)),1,0)</f>
        <v>0</v>
      </c>
      <c r="V187" s="34">
        <f>IF(AND(IF('차트 정리 표'!$M$25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표'!$M$2 = 표메인[[#This Row],[연령대]], 1, 0),IF(COUNT(표장르정리[[#This Row],[RPG]]),1,0)), 1, 0)</f>
        <v>0</v>
      </c>
      <c r="B188" s="3">
        <f>IF(AND(IF('차트 정리 표'!$M$2 = 표메인[[#This Row],[연령대]], 1, 0),IF(COUNT(표장르정리[[#This Row],[AOS]]),1,0)),1,0)</f>
        <v>0</v>
      </c>
      <c r="C188" s="3">
        <f>IF(AND(IF('차트 정리 표'!$M$2 = 표메인[[#This Row],[연령대]], 1, 0),IF(COUNT(표장르정리[[#This Row],[FPS]]),1,0)),1,0)</f>
        <v>0</v>
      </c>
      <c r="D188" s="3">
        <f>IF(AND(IF('차트 정리 표'!$M$2 = 표메인[[#This Row],[연령대]], 1, 0),IF(COUNT(표장르정리[[#This Row],[CCG]]),1,0)),1,0)</f>
        <v>0</v>
      </c>
      <c r="E188" s="3">
        <f>IF(AND(IF('차트 정리 표'!$M$2 = 표메인[[#This Row],[연령대]], 1, 0),IF(COUNT(표장르정리[[#This Row],[Roguelike]]),1,0)),1,0)</f>
        <v>0</v>
      </c>
      <c r="F188" s="3">
        <f>IF(AND(IF('차트 정리 표'!$M$2 = 표메인[[#This Row],[연령대]], 1, 0),IF(COUNT(표장르정리[[#This Row],[Soulslike]]),1,0)),1,0)</f>
        <v>0</v>
      </c>
      <c r="G188" s="3">
        <f>IF(AND(IF('차트 정리 표'!$M$2 = 표메인[[#This Row],[연령대]], 1, 0),IF(COUNT(표장르정리[[#This Row],[Rhythm]]),1,0)),1,0)</f>
        <v>0</v>
      </c>
      <c r="H188" s="3">
        <f>IF(AND(IF('차트 정리 표'!$M$2 = 표메인[[#This Row],[연령대]], 1, 0),IF(COUNT(표장르정리[[#This Row],[Racing]]),1,0)),1,0)</f>
        <v>0</v>
      </c>
      <c r="I188" s="3">
        <f>IF(AND(IF('차트 정리 표'!$M$2 = 표메인[[#This Row],[연령대]], 1, 0),IF(COUNT(표장르정리[[#This Row],[Sport]]),1,0)),1,0)</f>
        <v>0</v>
      </c>
      <c r="J188" s="3">
        <f>IF(AND(IF('차트 정리 표'!$M$2 = 표메인[[#This Row],[연령대]], 1, 0),IF(COUNT(표장르정리[[#This Row],[Stealth]]),1,0)),1,0)</f>
        <v>0</v>
      </c>
      <c r="K188" s="3">
        <f>IF(AND(IF('차트 정리 표'!$M$2 = 표메인[[#This Row],[연령대]], 1, 0),IF(COUNT(표장르정리[[#This Row],[Strategy]]),1,0)),1,0)</f>
        <v>0</v>
      </c>
      <c r="L188" s="3">
        <f>IF(AND(IF('차트 정리 표'!$M$2 = 표메인[[#This Row],[연령대]], 1, 0),IF(COUNT(표장르정리[[#This Row],[Puzzle]]),1,0)),1,0)</f>
        <v>0</v>
      </c>
      <c r="M188" s="3">
        <f>IF(AND(IF('차트 정리 표'!$M$2 = 표메인[[#This Row],[연령대]], 1, 0),IF(COUNT(표장르정리[[#This Row],[Board]]),1,0)),1,0)</f>
        <v>0</v>
      </c>
      <c r="N188" s="3">
        <f>IF(AND(IF('차트 정리 표'!$M$2 = 표메인[[#This Row],[연령대]], 1, 0),IF(COUNT(표장르정리[[#This Row],[Arcade]]),1,0)),1,0)</f>
        <v>0</v>
      </c>
      <c r="O188" s="3">
        <f>IF(AND(IF('차트 정리 표'!$M$2 = 표메인[[#This Row],[연령대]], 1, 0),IF(COUNT(표장르정리[[#This Row],[Simulation]]),1,0)),1,0)</f>
        <v>0</v>
      </c>
      <c r="P188" s="34">
        <f>IF(AND(IF('차트 정리 표'!$M$19 = 표메인[[#This Row],[연령대]], 1, 0),IF('차트 정리 표'!$J$20=표메인[[#This Row],[타격감
시각적 효과]],1,0)),1,0)</f>
        <v>0</v>
      </c>
      <c r="Q188" s="34">
        <f>IF(AND(IF('차트 정리 표'!$M$19 = 표메인[[#This Row],[연령대]], 1, 0),IF('차트 정리 표'!$J$21=표메인[[#This Row],[타격감
시각적 효과]],1,0)),1,0)</f>
        <v>0</v>
      </c>
      <c r="R188" s="34">
        <f>IF(AND(IF('차트 정리 표'!$M$19 = 표메인[[#This Row],[연령대]], 1, 0),IF('차트 정리 표'!$J$22=표메인[[#This Row],[타격감
시각적 효과]],1,0)),1,0)</f>
        <v>0</v>
      </c>
      <c r="S188" s="34">
        <f>IF(AND(IF('차트 정리 표'!$M$19 = 표메인[[#This Row],[연령대]], 1, 0),IF('차트 정리 표'!$J$23=표메인[[#This Row],[타격감
시각적 효과]],1,0)),1,0)</f>
        <v>0</v>
      </c>
      <c r="T188" s="34">
        <f>IF(AND(IF('차트 정리 표'!$M$25 = 표메인[[#This Row],[연령대]], 1, 0),IF('차트 정리 표'!$J$26=표메인[게임몰입도
청각적 효과],1,0)),1,0)</f>
        <v>0</v>
      </c>
      <c r="U188" s="34">
        <f>IF(AND(IF('차트 정리 표'!$M$25 = 표메인[[#This Row],[연령대]], 1, 0),IF('차트 정리 표'!$J$27=표메인[게임몰입도
청각적 효과],1,0)),1,0)</f>
        <v>0</v>
      </c>
      <c r="V188" s="34">
        <f>IF(AND(IF('차트 정리 표'!$M$25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표'!$M$2 = 표메인[[#This Row],[연령대]], 1, 0),IF(COUNT(표장르정리[[#This Row],[RPG]]),1,0)), 1, 0)</f>
        <v>0</v>
      </c>
      <c r="B189" s="3">
        <f>IF(AND(IF('차트 정리 표'!$M$2 = 표메인[[#This Row],[연령대]], 1, 0),IF(COUNT(표장르정리[[#This Row],[AOS]]),1,0)),1,0)</f>
        <v>0</v>
      </c>
      <c r="C189" s="3">
        <f>IF(AND(IF('차트 정리 표'!$M$2 = 표메인[[#This Row],[연령대]], 1, 0),IF(COUNT(표장르정리[[#This Row],[FPS]]),1,0)),1,0)</f>
        <v>0</v>
      </c>
      <c r="D189" s="3">
        <f>IF(AND(IF('차트 정리 표'!$M$2 = 표메인[[#This Row],[연령대]], 1, 0),IF(COUNT(표장르정리[[#This Row],[CCG]]),1,0)),1,0)</f>
        <v>0</v>
      </c>
      <c r="E189" s="3">
        <f>IF(AND(IF('차트 정리 표'!$M$2 = 표메인[[#This Row],[연령대]], 1, 0),IF(COUNT(표장르정리[[#This Row],[Roguelike]]),1,0)),1,0)</f>
        <v>0</v>
      </c>
      <c r="F189" s="3">
        <f>IF(AND(IF('차트 정리 표'!$M$2 = 표메인[[#This Row],[연령대]], 1, 0),IF(COUNT(표장르정리[[#This Row],[Soulslike]]),1,0)),1,0)</f>
        <v>0</v>
      </c>
      <c r="G189" s="3">
        <f>IF(AND(IF('차트 정리 표'!$M$2 = 표메인[[#This Row],[연령대]], 1, 0),IF(COUNT(표장르정리[[#This Row],[Rhythm]]),1,0)),1,0)</f>
        <v>0</v>
      </c>
      <c r="H189" s="3">
        <f>IF(AND(IF('차트 정리 표'!$M$2 = 표메인[[#This Row],[연령대]], 1, 0),IF(COUNT(표장르정리[[#This Row],[Racing]]),1,0)),1,0)</f>
        <v>0</v>
      </c>
      <c r="I189" s="3">
        <f>IF(AND(IF('차트 정리 표'!$M$2 = 표메인[[#This Row],[연령대]], 1, 0),IF(COUNT(표장르정리[[#This Row],[Sport]]),1,0)),1,0)</f>
        <v>0</v>
      </c>
      <c r="J189" s="3">
        <f>IF(AND(IF('차트 정리 표'!$M$2 = 표메인[[#This Row],[연령대]], 1, 0),IF(COUNT(표장르정리[[#This Row],[Stealth]]),1,0)),1,0)</f>
        <v>0</v>
      </c>
      <c r="K189" s="3">
        <f>IF(AND(IF('차트 정리 표'!$M$2 = 표메인[[#This Row],[연령대]], 1, 0),IF(COUNT(표장르정리[[#This Row],[Strategy]]),1,0)),1,0)</f>
        <v>0</v>
      </c>
      <c r="L189" s="3">
        <f>IF(AND(IF('차트 정리 표'!$M$2 = 표메인[[#This Row],[연령대]], 1, 0),IF(COUNT(표장르정리[[#This Row],[Puzzle]]),1,0)),1,0)</f>
        <v>0</v>
      </c>
      <c r="M189" s="3">
        <f>IF(AND(IF('차트 정리 표'!$M$2 = 표메인[[#This Row],[연령대]], 1, 0),IF(COUNT(표장르정리[[#This Row],[Board]]),1,0)),1,0)</f>
        <v>0</v>
      </c>
      <c r="N189" s="3">
        <f>IF(AND(IF('차트 정리 표'!$M$2 = 표메인[[#This Row],[연령대]], 1, 0),IF(COUNT(표장르정리[[#This Row],[Arcade]]),1,0)),1,0)</f>
        <v>0</v>
      </c>
      <c r="O189" s="3">
        <f>IF(AND(IF('차트 정리 표'!$M$2 = 표메인[[#This Row],[연령대]], 1, 0),IF(COUNT(표장르정리[[#This Row],[Simulation]]),1,0)),1,0)</f>
        <v>0</v>
      </c>
      <c r="P189" s="34">
        <f>IF(AND(IF('차트 정리 표'!$M$19 = 표메인[[#This Row],[연령대]], 1, 0),IF('차트 정리 표'!$J$20=표메인[[#This Row],[타격감
시각적 효과]],1,0)),1,0)</f>
        <v>0</v>
      </c>
      <c r="Q189" s="34">
        <f>IF(AND(IF('차트 정리 표'!$M$19 = 표메인[[#This Row],[연령대]], 1, 0),IF('차트 정리 표'!$J$21=표메인[[#This Row],[타격감
시각적 효과]],1,0)),1,0)</f>
        <v>0</v>
      </c>
      <c r="R189" s="34">
        <f>IF(AND(IF('차트 정리 표'!$M$19 = 표메인[[#This Row],[연령대]], 1, 0),IF('차트 정리 표'!$J$22=표메인[[#This Row],[타격감
시각적 효과]],1,0)),1,0)</f>
        <v>0</v>
      </c>
      <c r="S189" s="34">
        <f>IF(AND(IF('차트 정리 표'!$M$19 = 표메인[[#This Row],[연령대]], 1, 0),IF('차트 정리 표'!$J$23=표메인[[#This Row],[타격감
시각적 효과]],1,0)),1,0)</f>
        <v>0</v>
      </c>
      <c r="T189" s="34">
        <f>IF(AND(IF('차트 정리 표'!$M$25 = 표메인[[#This Row],[연령대]], 1, 0),IF('차트 정리 표'!$J$26=표메인[게임몰입도
청각적 효과],1,0)),1,0)</f>
        <v>0</v>
      </c>
      <c r="U189" s="34">
        <f>IF(AND(IF('차트 정리 표'!$M$25 = 표메인[[#This Row],[연령대]], 1, 0),IF('차트 정리 표'!$J$27=표메인[게임몰입도
청각적 효과],1,0)),1,0)</f>
        <v>0</v>
      </c>
      <c r="V189" s="34">
        <f>IF(AND(IF('차트 정리 표'!$M$25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표'!$M$2 = 표메인[[#This Row],[연령대]], 1, 0),IF(COUNT(표장르정리[[#This Row],[RPG]]),1,0)), 1, 0)</f>
        <v>0</v>
      </c>
      <c r="B190" s="3">
        <f>IF(AND(IF('차트 정리 표'!$M$2 = 표메인[[#This Row],[연령대]], 1, 0),IF(COUNT(표장르정리[[#This Row],[AOS]]),1,0)),1,0)</f>
        <v>0</v>
      </c>
      <c r="C190" s="3">
        <f>IF(AND(IF('차트 정리 표'!$M$2 = 표메인[[#This Row],[연령대]], 1, 0),IF(COUNT(표장르정리[[#This Row],[FPS]]),1,0)),1,0)</f>
        <v>0</v>
      </c>
      <c r="D190" s="3">
        <f>IF(AND(IF('차트 정리 표'!$M$2 = 표메인[[#This Row],[연령대]], 1, 0),IF(COUNT(표장르정리[[#This Row],[CCG]]),1,0)),1,0)</f>
        <v>0</v>
      </c>
      <c r="E190" s="3">
        <f>IF(AND(IF('차트 정리 표'!$M$2 = 표메인[[#This Row],[연령대]], 1, 0),IF(COUNT(표장르정리[[#This Row],[Roguelike]]),1,0)),1,0)</f>
        <v>0</v>
      </c>
      <c r="F190" s="3">
        <f>IF(AND(IF('차트 정리 표'!$M$2 = 표메인[[#This Row],[연령대]], 1, 0),IF(COUNT(표장르정리[[#This Row],[Soulslike]]),1,0)),1,0)</f>
        <v>0</v>
      </c>
      <c r="G190" s="3">
        <f>IF(AND(IF('차트 정리 표'!$M$2 = 표메인[[#This Row],[연령대]], 1, 0),IF(COUNT(표장르정리[[#This Row],[Rhythm]]),1,0)),1,0)</f>
        <v>0</v>
      </c>
      <c r="H190" s="3">
        <f>IF(AND(IF('차트 정리 표'!$M$2 = 표메인[[#This Row],[연령대]], 1, 0),IF(COUNT(표장르정리[[#This Row],[Racing]]),1,0)),1,0)</f>
        <v>0</v>
      </c>
      <c r="I190" s="3">
        <f>IF(AND(IF('차트 정리 표'!$M$2 = 표메인[[#This Row],[연령대]], 1, 0),IF(COUNT(표장르정리[[#This Row],[Sport]]),1,0)),1,0)</f>
        <v>0</v>
      </c>
      <c r="J190" s="3">
        <f>IF(AND(IF('차트 정리 표'!$M$2 = 표메인[[#This Row],[연령대]], 1, 0),IF(COUNT(표장르정리[[#This Row],[Stealth]]),1,0)),1,0)</f>
        <v>0</v>
      </c>
      <c r="K190" s="3">
        <f>IF(AND(IF('차트 정리 표'!$M$2 = 표메인[[#This Row],[연령대]], 1, 0),IF(COUNT(표장르정리[[#This Row],[Strategy]]),1,0)),1,0)</f>
        <v>0</v>
      </c>
      <c r="L190" s="3">
        <f>IF(AND(IF('차트 정리 표'!$M$2 = 표메인[[#This Row],[연령대]], 1, 0),IF(COUNT(표장르정리[[#This Row],[Puzzle]]),1,0)),1,0)</f>
        <v>0</v>
      </c>
      <c r="M190" s="3">
        <f>IF(AND(IF('차트 정리 표'!$M$2 = 표메인[[#This Row],[연령대]], 1, 0),IF(COUNT(표장르정리[[#This Row],[Board]]),1,0)),1,0)</f>
        <v>0</v>
      </c>
      <c r="N190" s="3">
        <f>IF(AND(IF('차트 정리 표'!$M$2 = 표메인[[#This Row],[연령대]], 1, 0),IF(COUNT(표장르정리[[#This Row],[Arcade]]),1,0)),1,0)</f>
        <v>0</v>
      </c>
      <c r="O190" s="3">
        <f>IF(AND(IF('차트 정리 표'!$M$2 = 표메인[[#This Row],[연령대]], 1, 0),IF(COUNT(표장르정리[[#This Row],[Simulation]]),1,0)),1,0)</f>
        <v>0</v>
      </c>
      <c r="P190" s="34">
        <f>IF(AND(IF('차트 정리 표'!$M$19 = 표메인[[#This Row],[연령대]], 1, 0),IF('차트 정리 표'!$J$20=표메인[[#This Row],[타격감
시각적 효과]],1,0)),1,0)</f>
        <v>0</v>
      </c>
      <c r="Q190" s="34">
        <f>IF(AND(IF('차트 정리 표'!$M$19 = 표메인[[#This Row],[연령대]], 1, 0),IF('차트 정리 표'!$J$21=표메인[[#This Row],[타격감
시각적 효과]],1,0)),1,0)</f>
        <v>0</v>
      </c>
      <c r="R190" s="34">
        <f>IF(AND(IF('차트 정리 표'!$M$19 = 표메인[[#This Row],[연령대]], 1, 0),IF('차트 정리 표'!$J$22=표메인[[#This Row],[타격감
시각적 효과]],1,0)),1,0)</f>
        <v>0</v>
      </c>
      <c r="S190" s="34">
        <f>IF(AND(IF('차트 정리 표'!$M$19 = 표메인[[#This Row],[연령대]], 1, 0),IF('차트 정리 표'!$J$23=표메인[[#This Row],[타격감
시각적 효과]],1,0)),1,0)</f>
        <v>0</v>
      </c>
      <c r="T190" s="34">
        <f>IF(AND(IF('차트 정리 표'!$M$25 = 표메인[[#This Row],[연령대]], 1, 0),IF('차트 정리 표'!$J$26=표메인[게임몰입도
청각적 효과],1,0)),1,0)</f>
        <v>0</v>
      </c>
      <c r="U190" s="34">
        <f>IF(AND(IF('차트 정리 표'!$M$25 = 표메인[[#This Row],[연령대]], 1, 0),IF('차트 정리 표'!$J$27=표메인[게임몰입도
청각적 효과],1,0)),1,0)</f>
        <v>0</v>
      </c>
      <c r="V190" s="34">
        <f>IF(AND(IF('차트 정리 표'!$M$25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표'!$M$2 = 표메인[[#This Row],[연령대]], 1, 0),IF(COUNT(표장르정리[[#This Row],[RPG]]),1,0)), 1, 0)</f>
        <v>0</v>
      </c>
      <c r="B191" s="3">
        <f>IF(AND(IF('차트 정리 표'!$M$2 = 표메인[[#This Row],[연령대]], 1, 0),IF(COUNT(표장르정리[[#This Row],[AOS]]),1,0)),1,0)</f>
        <v>0</v>
      </c>
      <c r="C191" s="3">
        <f>IF(AND(IF('차트 정리 표'!$M$2 = 표메인[[#This Row],[연령대]], 1, 0),IF(COUNT(표장르정리[[#This Row],[FPS]]),1,0)),1,0)</f>
        <v>0</v>
      </c>
      <c r="D191" s="3">
        <f>IF(AND(IF('차트 정리 표'!$M$2 = 표메인[[#This Row],[연령대]], 1, 0),IF(COUNT(표장르정리[[#This Row],[CCG]]),1,0)),1,0)</f>
        <v>0</v>
      </c>
      <c r="E191" s="3">
        <f>IF(AND(IF('차트 정리 표'!$M$2 = 표메인[[#This Row],[연령대]], 1, 0),IF(COUNT(표장르정리[[#This Row],[Roguelike]]),1,0)),1,0)</f>
        <v>0</v>
      </c>
      <c r="F191" s="3">
        <f>IF(AND(IF('차트 정리 표'!$M$2 = 표메인[[#This Row],[연령대]], 1, 0),IF(COUNT(표장르정리[[#This Row],[Soulslike]]),1,0)),1,0)</f>
        <v>0</v>
      </c>
      <c r="G191" s="3">
        <f>IF(AND(IF('차트 정리 표'!$M$2 = 표메인[[#This Row],[연령대]], 1, 0),IF(COUNT(표장르정리[[#This Row],[Rhythm]]),1,0)),1,0)</f>
        <v>0</v>
      </c>
      <c r="H191" s="3">
        <f>IF(AND(IF('차트 정리 표'!$M$2 = 표메인[[#This Row],[연령대]], 1, 0),IF(COUNT(표장르정리[[#This Row],[Racing]]),1,0)),1,0)</f>
        <v>0</v>
      </c>
      <c r="I191" s="3">
        <f>IF(AND(IF('차트 정리 표'!$M$2 = 표메인[[#This Row],[연령대]], 1, 0),IF(COUNT(표장르정리[[#This Row],[Sport]]),1,0)),1,0)</f>
        <v>0</v>
      </c>
      <c r="J191" s="3">
        <f>IF(AND(IF('차트 정리 표'!$M$2 = 표메인[[#This Row],[연령대]], 1, 0),IF(COUNT(표장르정리[[#This Row],[Stealth]]),1,0)),1,0)</f>
        <v>0</v>
      </c>
      <c r="K191" s="3">
        <f>IF(AND(IF('차트 정리 표'!$M$2 = 표메인[[#This Row],[연령대]], 1, 0),IF(COUNT(표장르정리[[#This Row],[Strategy]]),1,0)),1,0)</f>
        <v>0</v>
      </c>
      <c r="L191" s="3">
        <f>IF(AND(IF('차트 정리 표'!$M$2 = 표메인[[#This Row],[연령대]], 1, 0),IF(COUNT(표장르정리[[#This Row],[Puzzle]]),1,0)),1,0)</f>
        <v>0</v>
      </c>
      <c r="M191" s="3">
        <f>IF(AND(IF('차트 정리 표'!$M$2 = 표메인[[#This Row],[연령대]], 1, 0),IF(COUNT(표장르정리[[#This Row],[Board]]),1,0)),1,0)</f>
        <v>0</v>
      </c>
      <c r="N191" s="3">
        <f>IF(AND(IF('차트 정리 표'!$M$2 = 표메인[[#This Row],[연령대]], 1, 0),IF(COUNT(표장르정리[[#This Row],[Arcade]]),1,0)),1,0)</f>
        <v>0</v>
      </c>
      <c r="O191" s="3">
        <f>IF(AND(IF('차트 정리 표'!$M$2 = 표메인[[#This Row],[연령대]], 1, 0),IF(COUNT(표장르정리[[#This Row],[Simulation]]),1,0)),1,0)</f>
        <v>0</v>
      </c>
      <c r="P191" s="34">
        <f>IF(AND(IF('차트 정리 표'!$M$19 = 표메인[[#This Row],[연령대]], 1, 0),IF('차트 정리 표'!$J$20=표메인[[#This Row],[타격감
시각적 효과]],1,0)),1,0)</f>
        <v>0</v>
      </c>
      <c r="Q191" s="34">
        <f>IF(AND(IF('차트 정리 표'!$M$19 = 표메인[[#This Row],[연령대]], 1, 0),IF('차트 정리 표'!$J$21=표메인[[#This Row],[타격감
시각적 효과]],1,0)),1,0)</f>
        <v>0</v>
      </c>
      <c r="R191" s="34">
        <f>IF(AND(IF('차트 정리 표'!$M$19 = 표메인[[#This Row],[연령대]], 1, 0),IF('차트 정리 표'!$J$22=표메인[[#This Row],[타격감
시각적 효과]],1,0)),1,0)</f>
        <v>0</v>
      </c>
      <c r="S191" s="34">
        <f>IF(AND(IF('차트 정리 표'!$M$19 = 표메인[[#This Row],[연령대]], 1, 0),IF('차트 정리 표'!$J$23=표메인[[#This Row],[타격감
시각적 효과]],1,0)),1,0)</f>
        <v>0</v>
      </c>
      <c r="T191" s="34">
        <f>IF(AND(IF('차트 정리 표'!$M$25 = 표메인[[#This Row],[연령대]], 1, 0),IF('차트 정리 표'!$J$26=표메인[게임몰입도
청각적 효과],1,0)),1,0)</f>
        <v>0</v>
      </c>
      <c r="U191" s="34">
        <f>IF(AND(IF('차트 정리 표'!$M$25 = 표메인[[#This Row],[연령대]], 1, 0),IF('차트 정리 표'!$J$27=표메인[게임몰입도
청각적 효과],1,0)),1,0)</f>
        <v>0</v>
      </c>
      <c r="V191" s="34">
        <f>IF(AND(IF('차트 정리 표'!$M$25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표'!$M$2 = 표메인[[#This Row],[연령대]], 1, 0),IF(COUNT(표장르정리[[#This Row],[RPG]]),1,0)), 1, 0)</f>
        <v>0</v>
      </c>
      <c r="B192" s="3">
        <f>IF(AND(IF('차트 정리 표'!$M$2 = 표메인[[#This Row],[연령대]], 1, 0),IF(COUNT(표장르정리[[#This Row],[AOS]]),1,0)),1,0)</f>
        <v>0</v>
      </c>
      <c r="C192" s="3">
        <f>IF(AND(IF('차트 정리 표'!$M$2 = 표메인[[#This Row],[연령대]], 1, 0),IF(COUNT(표장르정리[[#This Row],[FPS]]),1,0)),1,0)</f>
        <v>0</v>
      </c>
      <c r="D192" s="3">
        <f>IF(AND(IF('차트 정리 표'!$M$2 = 표메인[[#This Row],[연령대]], 1, 0),IF(COUNT(표장르정리[[#This Row],[CCG]]),1,0)),1,0)</f>
        <v>0</v>
      </c>
      <c r="E192" s="3">
        <f>IF(AND(IF('차트 정리 표'!$M$2 = 표메인[[#This Row],[연령대]], 1, 0),IF(COUNT(표장르정리[[#This Row],[Roguelike]]),1,0)),1,0)</f>
        <v>0</v>
      </c>
      <c r="F192" s="3">
        <f>IF(AND(IF('차트 정리 표'!$M$2 = 표메인[[#This Row],[연령대]], 1, 0),IF(COUNT(표장르정리[[#This Row],[Soulslike]]),1,0)),1,0)</f>
        <v>0</v>
      </c>
      <c r="G192" s="3">
        <f>IF(AND(IF('차트 정리 표'!$M$2 = 표메인[[#This Row],[연령대]], 1, 0),IF(COUNT(표장르정리[[#This Row],[Rhythm]]),1,0)),1,0)</f>
        <v>0</v>
      </c>
      <c r="H192" s="3">
        <f>IF(AND(IF('차트 정리 표'!$M$2 = 표메인[[#This Row],[연령대]], 1, 0),IF(COUNT(표장르정리[[#This Row],[Racing]]),1,0)),1,0)</f>
        <v>0</v>
      </c>
      <c r="I192" s="3">
        <f>IF(AND(IF('차트 정리 표'!$M$2 = 표메인[[#This Row],[연령대]], 1, 0),IF(COUNT(표장르정리[[#This Row],[Sport]]),1,0)),1,0)</f>
        <v>0</v>
      </c>
      <c r="J192" s="3">
        <f>IF(AND(IF('차트 정리 표'!$M$2 = 표메인[[#This Row],[연령대]], 1, 0),IF(COUNT(표장르정리[[#This Row],[Stealth]]),1,0)),1,0)</f>
        <v>0</v>
      </c>
      <c r="K192" s="3">
        <f>IF(AND(IF('차트 정리 표'!$M$2 = 표메인[[#This Row],[연령대]], 1, 0),IF(COUNT(표장르정리[[#This Row],[Strategy]]),1,0)),1,0)</f>
        <v>0</v>
      </c>
      <c r="L192" s="3">
        <f>IF(AND(IF('차트 정리 표'!$M$2 = 표메인[[#This Row],[연령대]], 1, 0),IF(COUNT(표장르정리[[#This Row],[Puzzle]]),1,0)),1,0)</f>
        <v>0</v>
      </c>
      <c r="M192" s="3">
        <f>IF(AND(IF('차트 정리 표'!$M$2 = 표메인[[#This Row],[연령대]], 1, 0),IF(COUNT(표장르정리[[#This Row],[Board]]),1,0)),1,0)</f>
        <v>0</v>
      </c>
      <c r="N192" s="3">
        <f>IF(AND(IF('차트 정리 표'!$M$2 = 표메인[[#This Row],[연령대]], 1, 0),IF(COUNT(표장르정리[[#This Row],[Arcade]]),1,0)),1,0)</f>
        <v>0</v>
      </c>
      <c r="O192" s="3">
        <f>IF(AND(IF('차트 정리 표'!$M$2 = 표메인[[#This Row],[연령대]], 1, 0),IF(COUNT(표장르정리[[#This Row],[Simulation]]),1,0)),1,0)</f>
        <v>0</v>
      </c>
      <c r="P192" s="34">
        <f>IF(AND(IF('차트 정리 표'!$M$19 = 표메인[[#This Row],[연령대]], 1, 0),IF('차트 정리 표'!$J$20=표메인[[#This Row],[타격감
시각적 효과]],1,0)),1,0)</f>
        <v>0</v>
      </c>
      <c r="Q192" s="34">
        <f>IF(AND(IF('차트 정리 표'!$M$19 = 표메인[[#This Row],[연령대]], 1, 0),IF('차트 정리 표'!$J$21=표메인[[#This Row],[타격감
시각적 효과]],1,0)),1,0)</f>
        <v>0</v>
      </c>
      <c r="R192" s="34">
        <f>IF(AND(IF('차트 정리 표'!$M$19 = 표메인[[#This Row],[연령대]], 1, 0),IF('차트 정리 표'!$J$22=표메인[[#This Row],[타격감
시각적 효과]],1,0)),1,0)</f>
        <v>0</v>
      </c>
      <c r="S192" s="34">
        <f>IF(AND(IF('차트 정리 표'!$M$19 = 표메인[[#This Row],[연령대]], 1, 0),IF('차트 정리 표'!$J$23=표메인[[#This Row],[타격감
시각적 효과]],1,0)),1,0)</f>
        <v>0</v>
      </c>
      <c r="T192" s="34">
        <f>IF(AND(IF('차트 정리 표'!$M$25 = 표메인[[#This Row],[연령대]], 1, 0),IF('차트 정리 표'!$J$26=표메인[게임몰입도
청각적 효과],1,0)),1,0)</f>
        <v>0</v>
      </c>
      <c r="U192" s="34">
        <f>IF(AND(IF('차트 정리 표'!$M$25 = 표메인[[#This Row],[연령대]], 1, 0),IF('차트 정리 표'!$J$27=표메인[게임몰입도
청각적 효과],1,0)),1,0)</f>
        <v>0</v>
      </c>
      <c r="V192" s="34">
        <f>IF(AND(IF('차트 정리 표'!$M$25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표'!$M$2 = 표메인[[#This Row],[연령대]], 1, 0),IF(COUNT(표장르정리[[#This Row],[RPG]]),1,0)), 1, 0)</f>
        <v>0</v>
      </c>
      <c r="B193" s="3">
        <f>IF(AND(IF('차트 정리 표'!$M$2 = 표메인[[#This Row],[연령대]], 1, 0),IF(COUNT(표장르정리[[#This Row],[AOS]]),1,0)),1,0)</f>
        <v>0</v>
      </c>
      <c r="C193" s="3">
        <f>IF(AND(IF('차트 정리 표'!$M$2 = 표메인[[#This Row],[연령대]], 1, 0),IF(COUNT(표장르정리[[#This Row],[FPS]]),1,0)),1,0)</f>
        <v>0</v>
      </c>
      <c r="D193" s="3">
        <f>IF(AND(IF('차트 정리 표'!$M$2 = 표메인[[#This Row],[연령대]], 1, 0),IF(COUNT(표장르정리[[#This Row],[CCG]]),1,0)),1,0)</f>
        <v>0</v>
      </c>
      <c r="E193" s="3">
        <f>IF(AND(IF('차트 정리 표'!$M$2 = 표메인[[#This Row],[연령대]], 1, 0),IF(COUNT(표장르정리[[#This Row],[Roguelike]]),1,0)),1,0)</f>
        <v>0</v>
      </c>
      <c r="F193" s="3">
        <f>IF(AND(IF('차트 정리 표'!$M$2 = 표메인[[#This Row],[연령대]], 1, 0),IF(COUNT(표장르정리[[#This Row],[Soulslike]]),1,0)),1,0)</f>
        <v>0</v>
      </c>
      <c r="G193" s="3">
        <f>IF(AND(IF('차트 정리 표'!$M$2 = 표메인[[#This Row],[연령대]], 1, 0),IF(COUNT(표장르정리[[#This Row],[Rhythm]]),1,0)),1,0)</f>
        <v>0</v>
      </c>
      <c r="H193" s="3">
        <f>IF(AND(IF('차트 정리 표'!$M$2 = 표메인[[#This Row],[연령대]], 1, 0),IF(COUNT(표장르정리[[#This Row],[Racing]]),1,0)),1,0)</f>
        <v>0</v>
      </c>
      <c r="I193" s="3">
        <f>IF(AND(IF('차트 정리 표'!$M$2 = 표메인[[#This Row],[연령대]], 1, 0),IF(COUNT(표장르정리[[#This Row],[Sport]]),1,0)),1,0)</f>
        <v>0</v>
      </c>
      <c r="J193" s="3">
        <f>IF(AND(IF('차트 정리 표'!$M$2 = 표메인[[#This Row],[연령대]], 1, 0),IF(COUNT(표장르정리[[#This Row],[Stealth]]),1,0)),1,0)</f>
        <v>0</v>
      </c>
      <c r="K193" s="3">
        <f>IF(AND(IF('차트 정리 표'!$M$2 = 표메인[[#This Row],[연령대]], 1, 0),IF(COUNT(표장르정리[[#This Row],[Strategy]]),1,0)),1,0)</f>
        <v>0</v>
      </c>
      <c r="L193" s="3">
        <f>IF(AND(IF('차트 정리 표'!$M$2 = 표메인[[#This Row],[연령대]], 1, 0),IF(COUNT(표장르정리[[#This Row],[Puzzle]]),1,0)),1,0)</f>
        <v>0</v>
      </c>
      <c r="M193" s="3">
        <f>IF(AND(IF('차트 정리 표'!$M$2 = 표메인[[#This Row],[연령대]], 1, 0),IF(COUNT(표장르정리[[#This Row],[Board]]),1,0)),1,0)</f>
        <v>0</v>
      </c>
      <c r="N193" s="3">
        <f>IF(AND(IF('차트 정리 표'!$M$2 = 표메인[[#This Row],[연령대]], 1, 0),IF(COUNT(표장르정리[[#This Row],[Arcade]]),1,0)),1,0)</f>
        <v>0</v>
      </c>
      <c r="O193" s="3">
        <f>IF(AND(IF('차트 정리 표'!$M$2 = 표메인[[#This Row],[연령대]], 1, 0),IF(COUNT(표장르정리[[#This Row],[Simulation]]),1,0)),1,0)</f>
        <v>0</v>
      </c>
      <c r="P193" s="34">
        <f>IF(AND(IF('차트 정리 표'!$M$19 = 표메인[[#This Row],[연령대]], 1, 0),IF('차트 정리 표'!$J$20=표메인[[#This Row],[타격감
시각적 효과]],1,0)),1,0)</f>
        <v>0</v>
      </c>
      <c r="Q193" s="34">
        <f>IF(AND(IF('차트 정리 표'!$M$19 = 표메인[[#This Row],[연령대]], 1, 0),IF('차트 정리 표'!$J$21=표메인[[#This Row],[타격감
시각적 효과]],1,0)),1,0)</f>
        <v>0</v>
      </c>
      <c r="R193" s="34">
        <f>IF(AND(IF('차트 정리 표'!$M$19 = 표메인[[#This Row],[연령대]], 1, 0),IF('차트 정리 표'!$J$22=표메인[[#This Row],[타격감
시각적 효과]],1,0)),1,0)</f>
        <v>0</v>
      </c>
      <c r="S193" s="34">
        <f>IF(AND(IF('차트 정리 표'!$M$19 = 표메인[[#This Row],[연령대]], 1, 0),IF('차트 정리 표'!$J$23=표메인[[#This Row],[타격감
시각적 효과]],1,0)),1,0)</f>
        <v>0</v>
      </c>
      <c r="T193" s="34">
        <f>IF(AND(IF('차트 정리 표'!$M$25 = 표메인[[#This Row],[연령대]], 1, 0),IF('차트 정리 표'!$J$26=표메인[게임몰입도
청각적 효과],1,0)),1,0)</f>
        <v>0</v>
      </c>
      <c r="U193" s="34">
        <f>IF(AND(IF('차트 정리 표'!$M$25 = 표메인[[#This Row],[연령대]], 1, 0),IF('차트 정리 표'!$J$27=표메인[게임몰입도
청각적 효과],1,0)),1,0)</f>
        <v>0</v>
      </c>
      <c r="V193" s="34">
        <f>IF(AND(IF('차트 정리 표'!$M$25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표'!$M$2 = 표메인[[#This Row],[연령대]], 1, 0),IF(COUNT(표장르정리[[#This Row],[RPG]]),1,0)), 1, 0)</f>
        <v>0</v>
      </c>
      <c r="B194" s="3">
        <f>IF(AND(IF('차트 정리 표'!$M$2 = 표메인[[#This Row],[연령대]], 1, 0),IF(COUNT(표장르정리[[#This Row],[AOS]]),1,0)),1,0)</f>
        <v>0</v>
      </c>
      <c r="C194" s="3">
        <f>IF(AND(IF('차트 정리 표'!$M$2 = 표메인[[#This Row],[연령대]], 1, 0),IF(COUNT(표장르정리[[#This Row],[FPS]]),1,0)),1,0)</f>
        <v>0</v>
      </c>
      <c r="D194" s="3">
        <f>IF(AND(IF('차트 정리 표'!$M$2 = 표메인[[#This Row],[연령대]], 1, 0),IF(COUNT(표장르정리[[#This Row],[CCG]]),1,0)),1,0)</f>
        <v>0</v>
      </c>
      <c r="E194" s="3">
        <f>IF(AND(IF('차트 정리 표'!$M$2 = 표메인[[#This Row],[연령대]], 1, 0),IF(COUNT(표장르정리[[#This Row],[Roguelike]]),1,0)),1,0)</f>
        <v>0</v>
      </c>
      <c r="F194" s="3">
        <f>IF(AND(IF('차트 정리 표'!$M$2 = 표메인[[#This Row],[연령대]], 1, 0),IF(COUNT(표장르정리[[#This Row],[Soulslike]]),1,0)),1,0)</f>
        <v>0</v>
      </c>
      <c r="G194" s="3">
        <f>IF(AND(IF('차트 정리 표'!$M$2 = 표메인[[#This Row],[연령대]], 1, 0),IF(COUNT(표장르정리[[#This Row],[Rhythm]]),1,0)),1,0)</f>
        <v>0</v>
      </c>
      <c r="H194" s="3">
        <f>IF(AND(IF('차트 정리 표'!$M$2 = 표메인[[#This Row],[연령대]], 1, 0),IF(COUNT(표장르정리[[#This Row],[Racing]]),1,0)),1,0)</f>
        <v>0</v>
      </c>
      <c r="I194" s="3">
        <f>IF(AND(IF('차트 정리 표'!$M$2 = 표메인[[#This Row],[연령대]], 1, 0),IF(COUNT(표장르정리[[#This Row],[Sport]]),1,0)),1,0)</f>
        <v>0</v>
      </c>
      <c r="J194" s="3">
        <f>IF(AND(IF('차트 정리 표'!$M$2 = 표메인[[#This Row],[연령대]], 1, 0),IF(COUNT(표장르정리[[#This Row],[Stealth]]),1,0)),1,0)</f>
        <v>0</v>
      </c>
      <c r="K194" s="3">
        <f>IF(AND(IF('차트 정리 표'!$M$2 = 표메인[[#This Row],[연령대]], 1, 0),IF(COUNT(표장르정리[[#This Row],[Strategy]]),1,0)),1,0)</f>
        <v>0</v>
      </c>
      <c r="L194" s="3">
        <f>IF(AND(IF('차트 정리 표'!$M$2 = 표메인[[#This Row],[연령대]], 1, 0),IF(COUNT(표장르정리[[#This Row],[Puzzle]]),1,0)),1,0)</f>
        <v>0</v>
      </c>
      <c r="M194" s="3">
        <f>IF(AND(IF('차트 정리 표'!$M$2 = 표메인[[#This Row],[연령대]], 1, 0),IF(COUNT(표장르정리[[#This Row],[Board]]),1,0)),1,0)</f>
        <v>0</v>
      </c>
      <c r="N194" s="3">
        <f>IF(AND(IF('차트 정리 표'!$M$2 = 표메인[[#This Row],[연령대]], 1, 0),IF(COUNT(표장르정리[[#This Row],[Arcade]]),1,0)),1,0)</f>
        <v>0</v>
      </c>
      <c r="O194" s="3">
        <f>IF(AND(IF('차트 정리 표'!$M$2 = 표메인[[#This Row],[연령대]], 1, 0),IF(COUNT(표장르정리[[#This Row],[Simulation]]),1,0)),1,0)</f>
        <v>0</v>
      </c>
      <c r="P194" s="34">
        <f>IF(AND(IF('차트 정리 표'!$M$19 = 표메인[[#This Row],[연령대]], 1, 0),IF('차트 정리 표'!$J$20=표메인[[#This Row],[타격감
시각적 효과]],1,0)),1,0)</f>
        <v>0</v>
      </c>
      <c r="Q194" s="34">
        <f>IF(AND(IF('차트 정리 표'!$M$19 = 표메인[[#This Row],[연령대]], 1, 0),IF('차트 정리 표'!$J$21=표메인[[#This Row],[타격감
시각적 효과]],1,0)),1,0)</f>
        <v>0</v>
      </c>
      <c r="R194" s="34">
        <f>IF(AND(IF('차트 정리 표'!$M$19 = 표메인[[#This Row],[연령대]], 1, 0),IF('차트 정리 표'!$J$22=표메인[[#This Row],[타격감
시각적 효과]],1,0)),1,0)</f>
        <v>0</v>
      </c>
      <c r="S194" s="34">
        <f>IF(AND(IF('차트 정리 표'!$M$19 = 표메인[[#This Row],[연령대]], 1, 0),IF('차트 정리 표'!$J$23=표메인[[#This Row],[타격감
시각적 효과]],1,0)),1,0)</f>
        <v>0</v>
      </c>
      <c r="T194" s="34">
        <f>IF(AND(IF('차트 정리 표'!$M$25 = 표메인[[#This Row],[연령대]], 1, 0),IF('차트 정리 표'!$J$26=표메인[게임몰입도
청각적 효과],1,0)),1,0)</f>
        <v>0</v>
      </c>
      <c r="U194" s="34">
        <f>IF(AND(IF('차트 정리 표'!$M$25 = 표메인[[#This Row],[연령대]], 1, 0),IF('차트 정리 표'!$J$27=표메인[게임몰입도
청각적 효과],1,0)),1,0)</f>
        <v>0</v>
      </c>
      <c r="V194" s="34">
        <f>IF(AND(IF('차트 정리 표'!$M$25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표'!$M$2 = 표메인[[#This Row],[연령대]], 1, 0),IF(COUNT(표장르정리[[#This Row],[RPG]]),1,0)), 1, 0)</f>
        <v>0</v>
      </c>
      <c r="B195" s="3">
        <f>IF(AND(IF('차트 정리 표'!$M$2 = 표메인[[#This Row],[연령대]], 1, 0),IF(COUNT(표장르정리[[#This Row],[AOS]]),1,0)),1,0)</f>
        <v>0</v>
      </c>
      <c r="C195" s="3">
        <f>IF(AND(IF('차트 정리 표'!$M$2 = 표메인[[#This Row],[연령대]], 1, 0),IF(COUNT(표장르정리[[#This Row],[FPS]]),1,0)),1,0)</f>
        <v>0</v>
      </c>
      <c r="D195" s="3">
        <f>IF(AND(IF('차트 정리 표'!$M$2 = 표메인[[#This Row],[연령대]], 1, 0),IF(COUNT(표장르정리[[#This Row],[CCG]]),1,0)),1,0)</f>
        <v>0</v>
      </c>
      <c r="E195" s="3">
        <f>IF(AND(IF('차트 정리 표'!$M$2 = 표메인[[#This Row],[연령대]], 1, 0),IF(COUNT(표장르정리[[#This Row],[Roguelike]]),1,0)),1,0)</f>
        <v>0</v>
      </c>
      <c r="F195" s="3">
        <f>IF(AND(IF('차트 정리 표'!$M$2 = 표메인[[#This Row],[연령대]], 1, 0),IF(COUNT(표장르정리[[#This Row],[Soulslike]]),1,0)),1,0)</f>
        <v>0</v>
      </c>
      <c r="G195" s="3">
        <f>IF(AND(IF('차트 정리 표'!$M$2 = 표메인[[#This Row],[연령대]], 1, 0),IF(COUNT(표장르정리[[#This Row],[Rhythm]]),1,0)),1,0)</f>
        <v>0</v>
      </c>
      <c r="H195" s="3">
        <f>IF(AND(IF('차트 정리 표'!$M$2 = 표메인[[#This Row],[연령대]], 1, 0),IF(COUNT(표장르정리[[#This Row],[Racing]]),1,0)),1,0)</f>
        <v>0</v>
      </c>
      <c r="I195" s="3">
        <f>IF(AND(IF('차트 정리 표'!$M$2 = 표메인[[#This Row],[연령대]], 1, 0),IF(COUNT(표장르정리[[#This Row],[Sport]]),1,0)),1,0)</f>
        <v>0</v>
      </c>
      <c r="J195" s="3">
        <f>IF(AND(IF('차트 정리 표'!$M$2 = 표메인[[#This Row],[연령대]], 1, 0),IF(COUNT(표장르정리[[#This Row],[Stealth]]),1,0)),1,0)</f>
        <v>0</v>
      </c>
      <c r="K195" s="3">
        <f>IF(AND(IF('차트 정리 표'!$M$2 = 표메인[[#This Row],[연령대]], 1, 0),IF(COUNT(표장르정리[[#This Row],[Strategy]]),1,0)),1,0)</f>
        <v>0</v>
      </c>
      <c r="L195" s="3">
        <f>IF(AND(IF('차트 정리 표'!$M$2 = 표메인[[#This Row],[연령대]], 1, 0),IF(COUNT(표장르정리[[#This Row],[Puzzle]]),1,0)),1,0)</f>
        <v>0</v>
      </c>
      <c r="M195" s="3">
        <f>IF(AND(IF('차트 정리 표'!$M$2 = 표메인[[#This Row],[연령대]], 1, 0),IF(COUNT(표장르정리[[#This Row],[Board]]),1,0)),1,0)</f>
        <v>0</v>
      </c>
      <c r="N195" s="3">
        <f>IF(AND(IF('차트 정리 표'!$M$2 = 표메인[[#This Row],[연령대]], 1, 0),IF(COUNT(표장르정리[[#This Row],[Arcade]]),1,0)),1,0)</f>
        <v>0</v>
      </c>
      <c r="O195" s="3">
        <f>IF(AND(IF('차트 정리 표'!$M$2 = 표메인[[#This Row],[연령대]], 1, 0),IF(COUNT(표장르정리[[#This Row],[Simulation]]),1,0)),1,0)</f>
        <v>0</v>
      </c>
      <c r="P195" s="34">
        <f>IF(AND(IF('차트 정리 표'!$M$19 = 표메인[[#This Row],[연령대]], 1, 0),IF('차트 정리 표'!$J$20=표메인[[#This Row],[타격감
시각적 효과]],1,0)),1,0)</f>
        <v>0</v>
      </c>
      <c r="Q195" s="34">
        <f>IF(AND(IF('차트 정리 표'!$M$19 = 표메인[[#This Row],[연령대]], 1, 0),IF('차트 정리 표'!$J$21=표메인[[#This Row],[타격감
시각적 효과]],1,0)),1,0)</f>
        <v>0</v>
      </c>
      <c r="R195" s="34">
        <f>IF(AND(IF('차트 정리 표'!$M$19 = 표메인[[#This Row],[연령대]], 1, 0),IF('차트 정리 표'!$J$22=표메인[[#This Row],[타격감
시각적 효과]],1,0)),1,0)</f>
        <v>0</v>
      </c>
      <c r="S195" s="34">
        <f>IF(AND(IF('차트 정리 표'!$M$19 = 표메인[[#This Row],[연령대]], 1, 0),IF('차트 정리 표'!$J$23=표메인[[#This Row],[타격감
시각적 효과]],1,0)),1,0)</f>
        <v>0</v>
      </c>
      <c r="T195" s="34">
        <f>IF(AND(IF('차트 정리 표'!$M$25 = 표메인[[#This Row],[연령대]], 1, 0),IF('차트 정리 표'!$J$26=표메인[게임몰입도
청각적 효과],1,0)),1,0)</f>
        <v>0</v>
      </c>
      <c r="U195" s="34">
        <f>IF(AND(IF('차트 정리 표'!$M$25 = 표메인[[#This Row],[연령대]], 1, 0),IF('차트 정리 표'!$J$27=표메인[게임몰입도
청각적 효과],1,0)),1,0)</f>
        <v>0</v>
      </c>
      <c r="V195" s="34">
        <f>IF(AND(IF('차트 정리 표'!$M$25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표'!$M$2 = 표메인[[#This Row],[연령대]], 1, 0),IF(COUNT(표장르정리[[#This Row],[RPG]]),1,0)), 1, 0)</f>
        <v>0</v>
      </c>
      <c r="B196" s="3">
        <f>IF(AND(IF('차트 정리 표'!$M$2 = 표메인[[#This Row],[연령대]], 1, 0),IF(COUNT(표장르정리[[#This Row],[AOS]]),1,0)),1,0)</f>
        <v>0</v>
      </c>
      <c r="C196" s="3">
        <f>IF(AND(IF('차트 정리 표'!$M$2 = 표메인[[#This Row],[연령대]], 1, 0),IF(COUNT(표장르정리[[#This Row],[FPS]]),1,0)),1,0)</f>
        <v>0</v>
      </c>
      <c r="D196" s="3">
        <f>IF(AND(IF('차트 정리 표'!$M$2 = 표메인[[#This Row],[연령대]], 1, 0),IF(COUNT(표장르정리[[#This Row],[CCG]]),1,0)),1,0)</f>
        <v>0</v>
      </c>
      <c r="E196" s="3">
        <f>IF(AND(IF('차트 정리 표'!$M$2 = 표메인[[#This Row],[연령대]], 1, 0),IF(COUNT(표장르정리[[#This Row],[Roguelike]]),1,0)),1,0)</f>
        <v>0</v>
      </c>
      <c r="F196" s="3">
        <f>IF(AND(IF('차트 정리 표'!$M$2 = 표메인[[#This Row],[연령대]], 1, 0),IF(COUNT(표장르정리[[#This Row],[Soulslike]]),1,0)),1,0)</f>
        <v>0</v>
      </c>
      <c r="G196" s="3">
        <f>IF(AND(IF('차트 정리 표'!$M$2 = 표메인[[#This Row],[연령대]], 1, 0),IF(COUNT(표장르정리[[#This Row],[Rhythm]]),1,0)),1,0)</f>
        <v>0</v>
      </c>
      <c r="H196" s="3">
        <f>IF(AND(IF('차트 정리 표'!$M$2 = 표메인[[#This Row],[연령대]], 1, 0),IF(COUNT(표장르정리[[#This Row],[Racing]]),1,0)),1,0)</f>
        <v>0</v>
      </c>
      <c r="I196" s="3">
        <f>IF(AND(IF('차트 정리 표'!$M$2 = 표메인[[#This Row],[연령대]], 1, 0),IF(COUNT(표장르정리[[#This Row],[Sport]]),1,0)),1,0)</f>
        <v>0</v>
      </c>
      <c r="J196" s="3">
        <f>IF(AND(IF('차트 정리 표'!$M$2 = 표메인[[#This Row],[연령대]], 1, 0),IF(COUNT(표장르정리[[#This Row],[Stealth]]),1,0)),1,0)</f>
        <v>0</v>
      </c>
      <c r="K196" s="3">
        <f>IF(AND(IF('차트 정리 표'!$M$2 = 표메인[[#This Row],[연령대]], 1, 0),IF(COUNT(표장르정리[[#This Row],[Strategy]]),1,0)),1,0)</f>
        <v>0</v>
      </c>
      <c r="L196" s="3">
        <f>IF(AND(IF('차트 정리 표'!$M$2 = 표메인[[#This Row],[연령대]], 1, 0),IF(COUNT(표장르정리[[#This Row],[Puzzle]]),1,0)),1,0)</f>
        <v>0</v>
      </c>
      <c r="M196" s="3">
        <f>IF(AND(IF('차트 정리 표'!$M$2 = 표메인[[#This Row],[연령대]], 1, 0),IF(COUNT(표장르정리[[#This Row],[Board]]),1,0)),1,0)</f>
        <v>0</v>
      </c>
      <c r="N196" s="3">
        <f>IF(AND(IF('차트 정리 표'!$M$2 = 표메인[[#This Row],[연령대]], 1, 0),IF(COUNT(표장르정리[[#This Row],[Arcade]]),1,0)),1,0)</f>
        <v>0</v>
      </c>
      <c r="O196" s="3">
        <f>IF(AND(IF('차트 정리 표'!$M$2 = 표메인[[#This Row],[연령대]], 1, 0),IF(COUNT(표장르정리[[#This Row],[Simulation]]),1,0)),1,0)</f>
        <v>0</v>
      </c>
      <c r="P196" s="34">
        <f>IF(AND(IF('차트 정리 표'!$M$19 = 표메인[[#This Row],[연령대]], 1, 0),IF('차트 정리 표'!$J$20=표메인[[#This Row],[타격감
시각적 효과]],1,0)),1,0)</f>
        <v>0</v>
      </c>
      <c r="Q196" s="34">
        <f>IF(AND(IF('차트 정리 표'!$M$19 = 표메인[[#This Row],[연령대]], 1, 0),IF('차트 정리 표'!$J$21=표메인[[#This Row],[타격감
시각적 효과]],1,0)),1,0)</f>
        <v>0</v>
      </c>
      <c r="R196" s="34">
        <f>IF(AND(IF('차트 정리 표'!$M$19 = 표메인[[#This Row],[연령대]], 1, 0),IF('차트 정리 표'!$J$22=표메인[[#This Row],[타격감
시각적 효과]],1,0)),1,0)</f>
        <v>0</v>
      </c>
      <c r="S196" s="34">
        <f>IF(AND(IF('차트 정리 표'!$M$19 = 표메인[[#This Row],[연령대]], 1, 0),IF('차트 정리 표'!$J$23=표메인[[#This Row],[타격감
시각적 효과]],1,0)),1,0)</f>
        <v>0</v>
      </c>
      <c r="T196" s="34">
        <f>IF(AND(IF('차트 정리 표'!$M$25 = 표메인[[#This Row],[연령대]], 1, 0),IF('차트 정리 표'!$J$26=표메인[게임몰입도
청각적 효과],1,0)),1,0)</f>
        <v>0</v>
      </c>
      <c r="U196" s="34">
        <f>IF(AND(IF('차트 정리 표'!$M$25 = 표메인[[#This Row],[연령대]], 1, 0),IF('차트 정리 표'!$J$27=표메인[게임몰입도
청각적 효과],1,0)),1,0)</f>
        <v>0</v>
      </c>
      <c r="V196" s="34">
        <f>IF(AND(IF('차트 정리 표'!$M$25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표'!$M$2 = 표메인[[#This Row],[연령대]], 1, 0),IF(COUNT(표장르정리[[#This Row],[RPG]]),1,0)), 1, 0)</f>
        <v>0</v>
      </c>
      <c r="B197" s="3">
        <f>IF(AND(IF('차트 정리 표'!$M$2 = 표메인[[#This Row],[연령대]], 1, 0),IF(COUNT(표장르정리[[#This Row],[AOS]]),1,0)),1,0)</f>
        <v>0</v>
      </c>
      <c r="C197" s="3">
        <f>IF(AND(IF('차트 정리 표'!$M$2 = 표메인[[#This Row],[연령대]], 1, 0),IF(COUNT(표장르정리[[#This Row],[FPS]]),1,0)),1,0)</f>
        <v>0</v>
      </c>
      <c r="D197" s="3">
        <f>IF(AND(IF('차트 정리 표'!$M$2 = 표메인[[#This Row],[연령대]], 1, 0),IF(COUNT(표장르정리[[#This Row],[CCG]]),1,0)),1,0)</f>
        <v>0</v>
      </c>
      <c r="E197" s="3">
        <f>IF(AND(IF('차트 정리 표'!$M$2 = 표메인[[#This Row],[연령대]], 1, 0),IF(COUNT(표장르정리[[#This Row],[Roguelike]]),1,0)),1,0)</f>
        <v>0</v>
      </c>
      <c r="F197" s="3">
        <f>IF(AND(IF('차트 정리 표'!$M$2 = 표메인[[#This Row],[연령대]], 1, 0),IF(COUNT(표장르정리[[#This Row],[Soulslike]]),1,0)),1,0)</f>
        <v>0</v>
      </c>
      <c r="G197" s="3">
        <f>IF(AND(IF('차트 정리 표'!$M$2 = 표메인[[#This Row],[연령대]], 1, 0),IF(COUNT(표장르정리[[#This Row],[Rhythm]]),1,0)),1,0)</f>
        <v>0</v>
      </c>
      <c r="H197" s="3">
        <f>IF(AND(IF('차트 정리 표'!$M$2 = 표메인[[#This Row],[연령대]], 1, 0),IF(COUNT(표장르정리[[#This Row],[Racing]]),1,0)),1,0)</f>
        <v>0</v>
      </c>
      <c r="I197" s="3">
        <f>IF(AND(IF('차트 정리 표'!$M$2 = 표메인[[#This Row],[연령대]], 1, 0),IF(COUNT(표장르정리[[#This Row],[Sport]]),1,0)),1,0)</f>
        <v>0</v>
      </c>
      <c r="J197" s="3">
        <f>IF(AND(IF('차트 정리 표'!$M$2 = 표메인[[#This Row],[연령대]], 1, 0),IF(COUNT(표장르정리[[#This Row],[Stealth]]),1,0)),1,0)</f>
        <v>0</v>
      </c>
      <c r="K197" s="3">
        <f>IF(AND(IF('차트 정리 표'!$M$2 = 표메인[[#This Row],[연령대]], 1, 0),IF(COUNT(표장르정리[[#This Row],[Strategy]]),1,0)),1,0)</f>
        <v>0</v>
      </c>
      <c r="L197" s="3">
        <f>IF(AND(IF('차트 정리 표'!$M$2 = 표메인[[#This Row],[연령대]], 1, 0),IF(COUNT(표장르정리[[#This Row],[Puzzle]]),1,0)),1,0)</f>
        <v>0</v>
      </c>
      <c r="M197" s="3">
        <f>IF(AND(IF('차트 정리 표'!$M$2 = 표메인[[#This Row],[연령대]], 1, 0),IF(COUNT(표장르정리[[#This Row],[Board]]),1,0)),1,0)</f>
        <v>0</v>
      </c>
      <c r="N197" s="3">
        <f>IF(AND(IF('차트 정리 표'!$M$2 = 표메인[[#This Row],[연령대]], 1, 0),IF(COUNT(표장르정리[[#This Row],[Arcade]]),1,0)),1,0)</f>
        <v>0</v>
      </c>
      <c r="O197" s="3">
        <f>IF(AND(IF('차트 정리 표'!$M$2 = 표메인[[#This Row],[연령대]], 1, 0),IF(COUNT(표장르정리[[#This Row],[Simulation]]),1,0)),1,0)</f>
        <v>0</v>
      </c>
      <c r="P197" s="34">
        <f>IF(AND(IF('차트 정리 표'!$M$19 = 표메인[[#This Row],[연령대]], 1, 0),IF('차트 정리 표'!$J$20=표메인[[#This Row],[타격감
시각적 효과]],1,0)),1,0)</f>
        <v>0</v>
      </c>
      <c r="Q197" s="34">
        <f>IF(AND(IF('차트 정리 표'!$M$19 = 표메인[[#This Row],[연령대]], 1, 0),IF('차트 정리 표'!$J$21=표메인[[#This Row],[타격감
시각적 효과]],1,0)),1,0)</f>
        <v>0</v>
      </c>
      <c r="R197" s="34">
        <f>IF(AND(IF('차트 정리 표'!$M$19 = 표메인[[#This Row],[연령대]], 1, 0),IF('차트 정리 표'!$J$22=표메인[[#This Row],[타격감
시각적 효과]],1,0)),1,0)</f>
        <v>0</v>
      </c>
      <c r="S197" s="34">
        <f>IF(AND(IF('차트 정리 표'!$M$19 = 표메인[[#This Row],[연령대]], 1, 0),IF('차트 정리 표'!$J$23=표메인[[#This Row],[타격감
시각적 효과]],1,0)),1,0)</f>
        <v>0</v>
      </c>
      <c r="T197" s="34">
        <f>IF(AND(IF('차트 정리 표'!$M$25 = 표메인[[#This Row],[연령대]], 1, 0),IF('차트 정리 표'!$J$26=표메인[게임몰입도
청각적 효과],1,0)),1,0)</f>
        <v>0</v>
      </c>
      <c r="U197" s="34">
        <f>IF(AND(IF('차트 정리 표'!$M$25 = 표메인[[#This Row],[연령대]], 1, 0),IF('차트 정리 표'!$J$27=표메인[게임몰입도
청각적 효과],1,0)),1,0)</f>
        <v>0</v>
      </c>
      <c r="V197" s="34">
        <f>IF(AND(IF('차트 정리 표'!$M$25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표'!$M$2 = 표메인[[#This Row],[연령대]], 1, 0),IF(COUNT(표장르정리[[#This Row],[RPG]]),1,0)), 1, 0)</f>
        <v>0</v>
      </c>
      <c r="B198" s="3">
        <f>IF(AND(IF('차트 정리 표'!$M$2 = 표메인[[#This Row],[연령대]], 1, 0),IF(COUNT(표장르정리[[#This Row],[AOS]]),1,0)),1,0)</f>
        <v>0</v>
      </c>
      <c r="C198" s="3">
        <f>IF(AND(IF('차트 정리 표'!$M$2 = 표메인[[#This Row],[연령대]], 1, 0),IF(COUNT(표장르정리[[#This Row],[FPS]]),1,0)),1,0)</f>
        <v>0</v>
      </c>
      <c r="D198" s="3">
        <f>IF(AND(IF('차트 정리 표'!$M$2 = 표메인[[#This Row],[연령대]], 1, 0),IF(COUNT(표장르정리[[#This Row],[CCG]]),1,0)),1,0)</f>
        <v>0</v>
      </c>
      <c r="E198" s="3">
        <f>IF(AND(IF('차트 정리 표'!$M$2 = 표메인[[#This Row],[연령대]], 1, 0),IF(COUNT(표장르정리[[#This Row],[Roguelike]]),1,0)),1,0)</f>
        <v>0</v>
      </c>
      <c r="F198" s="3">
        <f>IF(AND(IF('차트 정리 표'!$M$2 = 표메인[[#This Row],[연령대]], 1, 0),IF(COUNT(표장르정리[[#This Row],[Soulslike]]),1,0)),1,0)</f>
        <v>0</v>
      </c>
      <c r="G198" s="3">
        <f>IF(AND(IF('차트 정리 표'!$M$2 = 표메인[[#This Row],[연령대]], 1, 0),IF(COUNT(표장르정리[[#This Row],[Rhythm]]),1,0)),1,0)</f>
        <v>0</v>
      </c>
      <c r="H198" s="3">
        <f>IF(AND(IF('차트 정리 표'!$M$2 = 표메인[[#This Row],[연령대]], 1, 0),IF(COUNT(표장르정리[[#This Row],[Racing]]),1,0)),1,0)</f>
        <v>0</v>
      </c>
      <c r="I198" s="3">
        <f>IF(AND(IF('차트 정리 표'!$M$2 = 표메인[[#This Row],[연령대]], 1, 0),IF(COUNT(표장르정리[[#This Row],[Sport]]),1,0)),1,0)</f>
        <v>0</v>
      </c>
      <c r="J198" s="3">
        <f>IF(AND(IF('차트 정리 표'!$M$2 = 표메인[[#This Row],[연령대]], 1, 0),IF(COUNT(표장르정리[[#This Row],[Stealth]]),1,0)),1,0)</f>
        <v>0</v>
      </c>
      <c r="K198" s="3">
        <f>IF(AND(IF('차트 정리 표'!$M$2 = 표메인[[#This Row],[연령대]], 1, 0),IF(COUNT(표장르정리[[#This Row],[Strategy]]),1,0)),1,0)</f>
        <v>0</v>
      </c>
      <c r="L198" s="3">
        <f>IF(AND(IF('차트 정리 표'!$M$2 = 표메인[[#This Row],[연령대]], 1, 0),IF(COUNT(표장르정리[[#This Row],[Puzzle]]),1,0)),1,0)</f>
        <v>0</v>
      </c>
      <c r="M198" s="3">
        <f>IF(AND(IF('차트 정리 표'!$M$2 = 표메인[[#This Row],[연령대]], 1, 0),IF(COUNT(표장르정리[[#This Row],[Board]]),1,0)),1,0)</f>
        <v>0</v>
      </c>
      <c r="N198" s="3">
        <f>IF(AND(IF('차트 정리 표'!$M$2 = 표메인[[#This Row],[연령대]], 1, 0),IF(COUNT(표장르정리[[#This Row],[Arcade]]),1,0)),1,0)</f>
        <v>0</v>
      </c>
      <c r="O198" s="3">
        <f>IF(AND(IF('차트 정리 표'!$M$2 = 표메인[[#This Row],[연령대]], 1, 0),IF(COUNT(표장르정리[[#This Row],[Simulation]]),1,0)),1,0)</f>
        <v>0</v>
      </c>
      <c r="P198" s="34">
        <f>IF(AND(IF('차트 정리 표'!$M$19 = 표메인[[#This Row],[연령대]], 1, 0),IF('차트 정리 표'!$J$20=표메인[[#This Row],[타격감
시각적 효과]],1,0)),1,0)</f>
        <v>0</v>
      </c>
      <c r="Q198" s="34">
        <f>IF(AND(IF('차트 정리 표'!$M$19 = 표메인[[#This Row],[연령대]], 1, 0),IF('차트 정리 표'!$J$21=표메인[[#This Row],[타격감
시각적 효과]],1,0)),1,0)</f>
        <v>0</v>
      </c>
      <c r="R198" s="34">
        <f>IF(AND(IF('차트 정리 표'!$M$19 = 표메인[[#This Row],[연령대]], 1, 0),IF('차트 정리 표'!$J$22=표메인[[#This Row],[타격감
시각적 효과]],1,0)),1,0)</f>
        <v>0</v>
      </c>
      <c r="S198" s="34">
        <f>IF(AND(IF('차트 정리 표'!$M$19 = 표메인[[#This Row],[연령대]], 1, 0),IF('차트 정리 표'!$J$23=표메인[[#This Row],[타격감
시각적 효과]],1,0)),1,0)</f>
        <v>0</v>
      </c>
      <c r="T198" s="34">
        <f>IF(AND(IF('차트 정리 표'!$M$25 = 표메인[[#This Row],[연령대]], 1, 0),IF('차트 정리 표'!$J$26=표메인[게임몰입도
청각적 효과],1,0)),1,0)</f>
        <v>0</v>
      </c>
      <c r="U198" s="34">
        <f>IF(AND(IF('차트 정리 표'!$M$25 = 표메인[[#This Row],[연령대]], 1, 0),IF('차트 정리 표'!$J$27=표메인[게임몰입도
청각적 효과],1,0)),1,0)</f>
        <v>0</v>
      </c>
      <c r="V198" s="34">
        <f>IF(AND(IF('차트 정리 표'!$M$25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표'!$M$2 = 표메인[[#This Row],[연령대]], 1, 0),IF(COUNT(표장르정리[[#This Row],[RPG]]),1,0)), 1, 0)</f>
        <v>0</v>
      </c>
      <c r="B199" s="3">
        <f>IF(AND(IF('차트 정리 표'!$M$2 = 표메인[[#This Row],[연령대]], 1, 0),IF(COUNT(표장르정리[[#This Row],[AOS]]),1,0)),1,0)</f>
        <v>0</v>
      </c>
      <c r="C199" s="3">
        <f>IF(AND(IF('차트 정리 표'!$M$2 = 표메인[[#This Row],[연령대]], 1, 0),IF(COUNT(표장르정리[[#This Row],[FPS]]),1,0)),1,0)</f>
        <v>0</v>
      </c>
      <c r="D199" s="3">
        <f>IF(AND(IF('차트 정리 표'!$M$2 = 표메인[[#This Row],[연령대]], 1, 0),IF(COUNT(표장르정리[[#This Row],[CCG]]),1,0)),1,0)</f>
        <v>0</v>
      </c>
      <c r="E199" s="3">
        <f>IF(AND(IF('차트 정리 표'!$M$2 = 표메인[[#This Row],[연령대]], 1, 0),IF(COUNT(표장르정리[[#This Row],[Roguelike]]),1,0)),1,0)</f>
        <v>0</v>
      </c>
      <c r="F199" s="3">
        <f>IF(AND(IF('차트 정리 표'!$M$2 = 표메인[[#This Row],[연령대]], 1, 0),IF(COUNT(표장르정리[[#This Row],[Soulslike]]),1,0)),1,0)</f>
        <v>0</v>
      </c>
      <c r="G199" s="3">
        <f>IF(AND(IF('차트 정리 표'!$M$2 = 표메인[[#This Row],[연령대]], 1, 0),IF(COUNT(표장르정리[[#This Row],[Rhythm]]),1,0)),1,0)</f>
        <v>0</v>
      </c>
      <c r="H199" s="3">
        <f>IF(AND(IF('차트 정리 표'!$M$2 = 표메인[[#This Row],[연령대]], 1, 0),IF(COUNT(표장르정리[[#This Row],[Racing]]),1,0)),1,0)</f>
        <v>0</v>
      </c>
      <c r="I199" s="3">
        <f>IF(AND(IF('차트 정리 표'!$M$2 = 표메인[[#This Row],[연령대]], 1, 0),IF(COUNT(표장르정리[[#This Row],[Sport]]),1,0)),1,0)</f>
        <v>0</v>
      </c>
      <c r="J199" s="3">
        <f>IF(AND(IF('차트 정리 표'!$M$2 = 표메인[[#This Row],[연령대]], 1, 0),IF(COUNT(표장르정리[[#This Row],[Stealth]]),1,0)),1,0)</f>
        <v>0</v>
      </c>
      <c r="K199" s="3">
        <f>IF(AND(IF('차트 정리 표'!$M$2 = 표메인[[#This Row],[연령대]], 1, 0),IF(COUNT(표장르정리[[#This Row],[Strategy]]),1,0)),1,0)</f>
        <v>0</v>
      </c>
      <c r="L199" s="3">
        <f>IF(AND(IF('차트 정리 표'!$M$2 = 표메인[[#This Row],[연령대]], 1, 0),IF(COUNT(표장르정리[[#This Row],[Puzzle]]),1,0)),1,0)</f>
        <v>0</v>
      </c>
      <c r="M199" s="3">
        <f>IF(AND(IF('차트 정리 표'!$M$2 = 표메인[[#This Row],[연령대]], 1, 0),IF(COUNT(표장르정리[[#This Row],[Board]]),1,0)),1,0)</f>
        <v>0</v>
      </c>
      <c r="N199" s="3">
        <f>IF(AND(IF('차트 정리 표'!$M$2 = 표메인[[#This Row],[연령대]], 1, 0),IF(COUNT(표장르정리[[#This Row],[Arcade]]),1,0)),1,0)</f>
        <v>0</v>
      </c>
      <c r="O199" s="3">
        <f>IF(AND(IF('차트 정리 표'!$M$2 = 표메인[[#This Row],[연령대]], 1, 0),IF(COUNT(표장르정리[[#This Row],[Simulation]]),1,0)),1,0)</f>
        <v>0</v>
      </c>
      <c r="P199" s="34">
        <f>IF(AND(IF('차트 정리 표'!$M$19 = 표메인[[#This Row],[연령대]], 1, 0),IF('차트 정리 표'!$J$20=표메인[[#This Row],[타격감
시각적 효과]],1,0)),1,0)</f>
        <v>0</v>
      </c>
      <c r="Q199" s="34">
        <f>IF(AND(IF('차트 정리 표'!$M$19 = 표메인[[#This Row],[연령대]], 1, 0),IF('차트 정리 표'!$J$21=표메인[[#This Row],[타격감
시각적 효과]],1,0)),1,0)</f>
        <v>0</v>
      </c>
      <c r="R199" s="34">
        <f>IF(AND(IF('차트 정리 표'!$M$19 = 표메인[[#This Row],[연령대]], 1, 0),IF('차트 정리 표'!$J$22=표메인[[#This Row],[타격감
시각적 효과]],1,0)),1,0)</f>
        <v>0</v>
      </c>
      <c r="S199" s="34">
        <f>IF(AND(IF('차트 정리 표'!$M$19 = 표메인[[#This Row],[연령대]], 1, 0),IF('차트 정리 표'!$J$23=표메인[[#This Row],[타격감
시각적 효과]],1,0)),1,0)</f>
        <v>0</v>
      </c>
      <c r="T199" s="34">
        <f>IF(AND(IF('차트 정리 표'!$M$25 = 표메인[[#This Row],[연령대]], 1, 0),IF('차트 정리 표'!$J$26=표메인[게임몰입도
청각적 효과],1,0)),1,0)</f>
        <v>0</v>
      </c>
      <c r="U199" s="34">
        <f>IF(AND(IF('차트 정리 표'!$M$25 = 표메인[[#This Row],[연령대]], 1, 0),IF('차트 정리 표'!$J$27=표메인[게임몰입도
청각적 효과],1,0)),1,0)</f>
        <v>0</v>
      </c>
      <c r="V199" s="34">
        <f>IF(AND(IF('차트 정리 표'!$M$25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표'!$M$2 = 표메인[[#This Row],[연령대]], 1, 0),IF(COUNT(표장르정리[[#This Row],[RPG]]),1,0)), 1, 0)</f>
        <v>0</v>
      </c>
      <c r="B200" s="3">
        <f>IF(AND(IF('차트 정리 표'!$M$2 = 표메인[[#This Row],[연령대]], 1, 0),IF(COUNT(표장르정리[[#This Row],[AOS]]),1,0)),1,0)</f>
        <v>0</v>
      </c>
      <c r="C200" s="3">
        <f>IF(AND(IF('차트 정리 표'!$M$2 = 표메인[[#This Row],[연령대]], 1, 0),IF(COUNT(표장르정리[[#This Row],[FPS]]),1,0)),1,0)</f>
        <v>0</v>
      </c>
      <c r="D200" s="3">
        <f>IF(AND(IF('차트 정리 표'!$M$2 = 표메인[[#This Row],[연령대]], 1, 0),IF(COUNT(표장르정리[[#This Row],[CCG]]),1,0)),1,0)</f>
        <v>0</v>
      </c>
      <c r="E200" s="3">
        <f>IF(AND(IF('차트 정리 표'!$M$2 = 표메인[[#This Row],[연령대]], 1, 0),IF(COUNT(표장르정리[[#This Row],[Roguelike]]),1,0)),1,0)</f>
        <v>0</v>
      </c>
      <c r="F200" s="3">
        <f>IF(AND(IF('차트 정리 표'!$M$2 = 표메인[[#This Row],[연령대]], 1, 0),IF(COUNT(표장르정리[[#This Row],[Soulslike]]),1,0)),1,0)</f>
        <v>0</v>
      </c>
      <c r="G200" s="3">
        <f>IF(AND(IF('차트 정리 표'!$M$2 = 표메인[[#This Row],[연령대]], 1, 0),IF(COUNT(표장르정리[[#This Row],[Rhythm]]),1,0)),1,0)</f>
        <v>0</v>
      </c>
      <c r="H200" s="3">
        <f>IF(AND(IF('차트 정리 표'!$M$2 = 표메인[[#This Row],[연령대]], 1, 0),IF(COUNT(표장르정리[[#This Row],[Racing]]),1,0)),1,0)</f>
        <v>0</v>
      </c>
      <c r="I200" s="3">
        <f>IF(AND(IF('차트 정리 표'!$M$2 = 표메인[[#This Row],[연령대]], 1, 0),IF(COUNT(표장르정리[[#This Row],[Sport]]),1,0)),1,0)</f>
        <v>0</v>
      </c>
      <c r="J200" s="3">
        <f>IF(AND(IF('차트 정리 표'!$M$2 = 표메인[[#This Row],[연령대]], 1, 0),IF(COUNT(표장르정리[[#This Row],[Stealth]]),1,0)),1,0)</f>
        <v>0</v>
      </c>
      <c r="K200" s="3">
        <f>IF(AND(IF('차트 정리 표'!$M$2 = 표메인[[#This Row],[연령대]], 1, 0),IF(COUNT(표장르정리[[#This Row],[Strategy]]),1,0)),1,0)</f>
        <v>0</v>
      </c>
      <c r="L200" s="3">
        <f>IF(AND(IF('차트 정리 표'!$M$2 = 표메인[[#This Row],[연령대]], 1, 0),IF(COUNT(표장르정리[[#This Row],[Puzzle]]),1,0)),1,0)</f>
        <v>0</v>
      </c>
      <c r="M200" s="3">
        <f>IF(AND(IF('차트 정리 표'!$M$2 = 표메인[[#This Row],[연령대]], 1, 0),IF(COUNT(표장르정리[[#This Row],[Board]]),1,0)),1,0)</f>
        <v>0</v>
      </c>
      <c r="N200" s="3">
        <f>IF(AND(IF('차트 정리 표'!$M$2 = 표메인[[#This Row],[연령대]], 1, 0),IF(COUNT(표장르정리[[#This Row],[Arcade]]),1,0)),1,0)</f>
        <v>0</v>
      </c>
      <c r="O200" s="3">
        <f>IF(AND(IF('차트 정리 표'!$M$2 = 표메인[[#This Row],[연령대]], 1, 0),IF(COUNT(표장르정리[[#This Row],[Simulation]]),1,0)),1,0)</f>
        <v>0</v>
      </c>
      <c r="P200" s="34">
        <f>IF(AND(IF('차트 정리 표'!$M$19 = 표메인[[#This Row],[연령대]], 1, 0),IF('차트 정리 표'!$J$20=표메인[[#This Row],[타격감
시각적 효과]],1,0)),1,0)</f>
        <v>0</v>
      </c>
      <c r="Q200" s="34">
        <f>IF(AND(IF('차트 정리 표'!$M$19 = 표메인[[#This Row],[연령대]], 1, 0),IF('차트 정리 표'!$J$21=표메인[[#This Row],[타격감
시각적 효과]],1,0)),1,0)</f>
        <v>0</v>
      </c>
      <c r="R200" s="34">
        <f>IF(AND(IF('차트 정리 표'!$M$19 = 표메인[[#This Row],[연령대]], 1, 0),IF('차트 정리 표'!$J$22=표메인[[#This Row],[타격감
시각적 효과]],1,0)),1,0)</f>
        <v>0</v>
      </c>
      <c r="S200" s="34">
        <f>IF(AND(IF('차트 정리 표'!$M$19 = 표메인[[#This Row],[연령대]], 1, 0),IF('차트 정리 표'!$J$23=표메인[[#This Row],[타격감
시각적 효과]],1,0)),1,0)</f>
        <v>0</v>
      </c>
      <c r="T200" s="34">
        <f>IF(AND(IF('차트 정리 표'!$M$25 = 표메인[[#This Row],[연령대]], 1, 0),IF('차트 정리 표'!$J$26=표메인[게임몰입도
청각적 효과],1,0)),1,0)</f>
        <v>0</v>
      </c>
      <c r="U200" s="34">
        <f>IF(AND(IF('차트 정리 표'!$M$25 = 표메인[[#This Row],[연령대]], 1, 0),IF('차트 정리 표'!$J$27=표메인[게임몰입도
청각적 효과],1,0)),1,0)</f>
        <v>0</v>
      </c>
      <c r="V200" s="34">
        <f>IF(AND(IF('차트 정리 표'!$M$25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표'!$M$2 = 표메인[[#This Row],[연령대]], 1, 0),IF(COUNT(표장르정리[[#This Row],[RPG]]),1,0)), 1, 0)</f>
        <v>0</v>
      </c>
      <c r="B201" s="3">
        <f>IF(AND(IF('차트 정리 표'!$M$2 = 표메인[[#This Row],[연령대]], 1, 0),IF(COUNT(표장르정리[[#This Row],[AOS]]),1,0)),1,0)</f>
        <v>0</v>
      </c>
      <c r="C201" s="3">
        <f>IF(AND(IF('차트 정리 표'!$M$2 = 표메인[[#This Row],[연령대]], 1, 0),IF(COUNT(표장르정리[[#This Row],[FPS]]),1,0)),1,0)</f>
        <v>0</v>
      </c>
      <c r="D201" s="3">
        <f>IF(AND(IF('차트 정리 표'!$M$2 = 표메인[[#This Row],[연령대]], 1, 0),IF(COUNT(표장르정리[[#This Row],[CCG]]),1,0)),1,0)</f>
        <v>0</v>
      </c>
      <c r="E201" s="3">
        <f>IF(AND(IF('차트 정리 표'!$M$2 = 표메인[[#This Row],[연령대]], 1, 0),IF(COUNT(표장르정리[[#This Row],[Roguelike]]),1,0)),1,0)</f>
        <v>0</v>
      </c>
      <c r="F201" s="3">
        <f>IF(AND(IF('차트 정리 표'!$M$2 = 표메인[[#This Row],[연령대]], 1, 0),IF(COUNT(표장르정리[[#This Row],[Soulslike]]),1,0)),1,0)</f>
        <v>0</v>
      </c>
      <c r="G201" s="3">
        <f>IF(AND(IF('차트 정리 표'!$M$2 = 표메인[[#This Row],[연령대]], 1, 0),IF(COUNT(표장르정리[[#This Row],[Rhythm]]),1,0)),1,0)</f>
        <v>0</v>
      </c>
      <c r="H201" s="3">
        <f>IF(AND(IF('차트 정리 표'!$M$2 = 표메인[[#This Row],[연령대]], 1, 0),IF(COUNT(표장르정리[[#This Row],[Racing]]),1,0)),1,0)</f>
        <v>0</v>
      </c>
      <c r="I201" s="3">
        <f>IF(AND(IF('차트 정리 표'!$M$2 = 표메인[[#This Row],[연령대]], 1, 0),IF(COUNT(표장르정리[[#This Row],[Sport]]),1,0)),1,0)</f>
        <v>0</v>
      </c>
      <c r="J201" s="3">
        <f>IF(AND(IF('차트 정리 표'!$M$2 = 표메인[[#This Row],[연령대]], 1, 0),IF(COUNT(표장르정리[[#This Row],[Stealth]]),1,0)),1,0)</f>
        <v>0</v>
      </c>
      <c r="K201" s="3">
        <f>IF(AND(IF('차트 정리 표'!$M$2 = 표메인[[#This Row],[연령대]], 1, 0),IF(COUNT(표장르정리[[#This Row],[Strategy]]),1,0)),1,0)</f>
        <v>0</v>
      </c>
      <c r="L201" s="3">
        <f>IF(AND(IF('차트 정리 표'!$M$2 = 표메인[[#This Row],[연령대]], 1, 0),IF(COUNT(표장르정리[[#This Row],[Puzzle]]),1,0)),1,0)</f>
        <v>0</v>
      </c>
      <c r="M201" s="3">
        <f>IF(AND(IF('차트 정리 표'!$M$2 = 표메인[[#This Row],[연령대]], 1, 0),IF(COUNT(표장르정리[[#This Row],[Board]]),1,0)),1,0)</f>
        <v>0</v>
      </c>
      <c r="N201" s="3">
        <f>IF(AND(IF('차트 정리 표'!$M$2 = 표메인[[#This Row],[연령대]], 1, 0),IF(COUNT(표장르정리[[#This Row],[Arcade]]),1,0)),1,0)</f>
        <v>0</v>
      </c>
      <c r="O201" s="3">
        <f>IF(AND(IF('차트 정리 표'!$M$2 = 표메인[[#This Row],[연령대]], 1, 0),IF(COUNT(표장르정리[[#This Row],[Simulation]]),1,0)),1,0)</f>
        <v>0</v>
      </c>
      <c r="P201" s="34">
        <f>IF(AND(IF('차트 정리 표'!$M$19 = 표메인[[#This Row],[연령대]], 1, 0),IF('차트 정리 표'!$J$20=표메인[[#This Row],[타격감
시각적 효과]],1,0)),1,0)</f>
        <v>0</v>
      </c>
      <c r="Q201" s="34">
        <f>IF(AND(IF('차트 정리 표'!$M$19 = 표메인[[#This Row],[연령대]], 1, 0),IF('차트 정리 표'!$J$21=표메인[[#This Row],[타격감
시각적 효과]],1,0)),1,0)</f>
        <v>0</v>
      </c>
      <c r="R201" s="34">
        <f>IF(AND(IF('차트 정리 표'!$M$19 = 표메인[[#This Row],[연령대]], 1, 0),IF('차트 정리 표'!$J$22=표메인[[#This Row],[타격감
시각적 효과]],1,0)),1,0)</f>
        <v>0</v>
      </c>
      <c r="S201" s="34">
        <f>IF(AND(IF('차트 정리 표'!$M$19 = 표메인[[#This Row],[연령대]], 1, 0),IF('차트 정리 표'!$J$23=표메인[[#This Row],[타격감
시각적 효과]],1,0)),1,0)</f>
        <v>0</v>
      </c>
      <c r="T201" s="34">
        <f>IF(AND(IF('차트 정리 표'!$M$25 = 표메인[[#This Row],[연령대]], 1, 0),IF('차트 정리 표'!$J$26=표메인[게임몰입도
청각적 효과],1,0)),1,0)</f>
        <v>0</v>
      </c>
      <c r="U201" s="34">
        <f>IF(AND(IF('차트 정리 표'!$M$25 = 표메인[[#This Row],[연령대]], 1, 0),IF('차트 정리 표'!$J$27=표메인[게임몰입도
청각적 효과],1,0)),1,0)</f>
        <v>0</v>
      </c>
      <c r="V201" s="34">
        <f>IF(AND(IF('차트 정리 표'!$M$25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표'!$M$2 = 표메인[[#This Row],[연령대]], 1, 0),IF(COUNT(표장르정리[[#This Row],[RPG]]),1,0)), 1, 0)</f>
        <v>0</v>
      </c>
      <c r="B202" s="3">
        <f>IF(AND(IF('차트 정리 표'!$M$2 = 표메인[[#This Row],[연령대]], 1, 0),IF(COUNT(표장르정리[[#This Row],[AOS]]),1,0)),1,0)</f>
        <v>0</v>
      </c>
      <c r="C202" s="3">
        <f>IF(AND(IF('차트 정리 표'!$M$2 = 표메인[[#This Row],[연령대]], 1, 0),IF(COUNT(표장르정리[[#This Row],[FPS]]),1,0)),1,0)</f>
        <v>0</v>
      </c>
      <c r="D202" s="3">
        <f>IF(AND(IF('차트 정리 표'!$M$2 = 표메인[[#This Row],[연령대]], 1, 0),IF(COUNT(표장르정리[[#This Row],[CCG]]),1,0)),1,0)</f>
        <v>0</v>
      </c>
      <c r="E202" s="3">
        <f>IF(AND(IF('차트 정리 표'!$M$2 = 표메인[[#This Row],[연령대]], 1, 0),IF(COUNT(표장르정리[[#This Row],[Roguelike]]),1,0)),1,0)</f>
        <v>0</v>
      </c>
      <c r="F202" s="3">
        <f>IF(AND(IF('차트 정리 표'!$M$2 = 표메인[[#This Row],[연령대]], 1, 0),IF(COUNT(표장르정리[[#This Row],[Soulslike]]),1,0)),1,0)</f>
        <v>0</v>
      </c>
      <c r="G202" s="3">
        <f>IF(AND(IF('차트 정리 표'!$M$2 = 표메인[[#This Row],[연령대]], 1, 0),IF(COUNT(표장르정리[[#This Row],[Rhythm]]),1,0)),1,0)</f>
        <v>0</v>
      </c>
      <c r="H202" s="3">
        <f>IF(AND(IF('차트 정리 표'!$M$2 = 표메인[[#This Row],[연령대]], 1, 0),IF(COUNT(표장르정리[[#This Row],[Racing]]),1,0)),1,0)</f>
        <v>0</v>
      </c>
      <c r="I202" s="3">
        <f>IF(AND(IF('차트 정리 표'!$M$2 = 표메인[[#This Row],[연령대]], 1, 0),IF(COUNT(표장르정리[[#This Row],[Sport]]),1,0)),1,0)</f>
        <v>0</v>
      </c>
      <c r="J202" s="3">
        <f>IF(AND(IF('차트 정리 표'!$M$2 = 표메인[[#This Row],[연령대]], 1, 0),IF(COUNT(표장르정리[[#This Row],[Stealth]]),1,0)),1,0)</f>
        <v>0</v>
      </c>
      <c r="K202" s="3">
        <f>IF(AND(IF('차트 정리 표'!$M$2 = 표메인[[#This Row],[연령대]], 1, 0),IF(COUNT(표장르정리[[#This Row],[Strategy]]),1,0)),1,0)</f>
        <v>0</v>
      </c>
      <c r="L202" s="3">
        <f>IF(AND(IF('차트 정리 표'!$M$2 = 표메인[[#This Row],[연령대]], 1, 0),IF(COUNT(표장르정리[[#This Row],[Puzzle]]),1,0)),1,0)</f>
        <v>0</v>
      </c>
      <c r="M202" s="3">
        <f>IF(AND(IF('차트 정리 표'!$M$2 = 표메인[[#This Row],[연령대]], 1, 0),IF(COUNT(표장르정리[[#This Row],[Board]]),1,0)),1,0)</f>
        <v>0</v>
      </c>
      <c r="N202" s="3">
        <f>IF(AND(IF('차트 정리 표'!$M$2 = 표메인[[#This Row],[연령대]], 1, 0),IF(COUNT(표장르정리[[#This Row],[Arcade]]),1,0)),1,0)</f>
        <v>0</v>
      </c>
      <c r="O202" s="3">
        <f>IF(AND(IF('차트 정리 표'!$M$2 = 표메인[[#This Row],[연령대]], 1, 0),IF(COUNT(표장르정리[[#This Row],[Simulation]]),1,0)),1,0)</f>
        <v>0</v>
      </c>
      <c r="P202" s="34">
        <f>IF(AND(IF('차트 정리 표'!$M$19 = 표메인[[#This Row],[연령대]], 1, 0),IF('차트 정리 표'!$J$20=표메인[[#This Row],[타격감
시각적 효과]],1,0)),1,0)</f>
        <v>0</v>
      </c>
      <c r="Q202" s="34">
        <f>IF(AND(IF('차트 정리 표'!$M$19 = 표메인[[#This Row],[연령대]], 1, 0),IF('차트 정리 표'!$J$21=표메인[[#This Row],[타격감
시각적 효과]],1,0)),1,0)</f>
        <v>0</v>
      </c>
      <c r="R202" s="34">
        <f>IF(AND(IF('차트 정리 표'!$M$19 = 표메인[[#This Row],[연령대]], 1, 0),IF('차트 정리 표'!$J$22=표메인[[#This Row],[타격감
시각적 효과]],1,0)),1,0)</f>
        <v>0</v>
      </c>
      <c r="S202" s="34">
        <f>IF(AND(IF('차트 정리 표'!$M$19 = 표메인[[#This Row],[연령대]], 1, 0),IF('차트 정리 표'!$J$23=표메인[[#This Row],[타격감
시각적 효과]],1,0)),1,0)</f>
        <v>0</v>
      </c>
      <c r="T202" s="34">
        <f>IF(AND(IF('차트 정리 표'!$M$25 = 표메인[[#This Row],[연령대]], 1, 0),IF('차트 정리 표'!$J$26=표메인[게임몰입도
청각적 효과],1,0)),1,0)</f>
        <v>0</v>
      </c>
      <c r="U202" s="34">
        <f>IF(AND(IF('차트 정리 표'!$M$25 = 표메인[[#This Row],[연령대]], 1, 0),IF('차트 정리 표'!$J$27=표메인[게임몰입도
청각적 효과],1,0)),1,0)</f>
        <v>0</v>
      </c>
      <c r="V202" s="34">
        <f>IF(AND(IF('차트 정리 표'!$M$25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표'!$M$2 = 표메인[[#This Row],[연령대]], 1, 0),IF(COUNT(표장르정리[[#This Row],[RPG]]),1,0)), 1, 0)</f>
        <v>0</v>
      </c>
      <c r="B203" s="3">
        <f>IF(AND(IF('차트 정리 표'!$M$2 = 표메인[[#This Row],[연령대]], 1, 0),IF(COUNT(표장르정리[[#This Row],[AOS]]),1,0)),1,0)</f>
        <v>0</v>
      </c>
      <c r="C203" s="3">
        <f>IF(AND(IF('차트 정리 표'!$M$2 = 표메인[[#This Row],[연령대]], 1, 0),IF(COUNT(표장르정리[[#This Row],[FPS]]),1,0)),1,0)</f>
        <v>0</v>
      </c>
      <c r="D203" s="3">
        <f>IF(AND(IF('차트 정리 표'!$M$2 = 표메인[[#This Row],[연령대]], 1, 0),IF(COUNT(표장르정리[[#This Row],[CCG]]),1,0)),1,0)</f>
        <v>0</v>
      </c>
      <c r="E203" s="3">
        <f>IF(AND(IF('차트 정리 표'!$M$2 = 표메인[[#This Row],[연령대]], 1, 0),IF(COUNT(표장르정리[[#This Row],[Roguelike]]),1,0)),1,0)</f>
        <v>0</v>
      </c>
      <c r="F203" s="3">
        <f>IF(AND(IF('차트 정리 표'!$M$2 = 표메인[[#This Row],[연령대]], 1, 0),IF(COUNT(표장르정리[[#This Row],[Soulslike]]),1,0)),1,0)</f>
        <v>0</v>
      </c>
      <c r="G203" s="3">
        <f>IF(AND(IF('차트 정리 표'!$M$2 = 표메인[[#This Row],[연령대]], 1, 0),IF(COUNT(표장르정리[[#This Row],[Rhythm]]),1,0)),1,0)</f>
        <v>0</v>
      </c>
      <c r="H203" s="3">
        <f>IF(AND(IF('차트 정리 표'!$M$2 = 표메인[[#This Row],[연령대]], 1, 0),IF(COUNT(표장르정리[[#This Row],[Racing]]),1,0)),1,0)</f>
        <v>0</v>
      </c>
      <c r="I203" s="3">
        <f>IF(AND(IF('차트 정리 표'!$M$2 = 표메인[[#This Row],[연령대]], 1, 0),IF(COUNT(표장르정리[[#This Row],[Sport]]),1,0)),1,0)</f>
        <v>0</v>
      </c>
      <c r="J203" s="3">
        <f>IF(AND(IF('차트 정리 표'!$M$2 = 표메인[[#This Row],[연령대]], 1, 0),IF(COUNT(표장르정리[[#This Row],[Stealth]]),1,0)),1,0)</f>
        <v>0</v>
      </c>
      <c r="K203" s="3">
        <f>IF(AND(IF('차트 정리 표'!$M$2 = 표메인[[#This Row],[연령대]], 1, 0),IF(COUNT(표장르정리[[#This Row],[Strategy]]),1,0)),1,0)</f>
        <v>0</v>
      </c>
      <c r="L203" s="3">
        <f>IF(AND(IF('차트 정리 표'!$M$2 = 표메인[[#This Row],[연령대]], 1, 0),IF(COUNT(표장르정리[[#This Row],[Puzzle]]),1,0)),1,0)</f>
        <v>0</v>
      </c>
      <c r="M203" s="3">
        <f>IF(AND(IF('차트 정리 표'!$M$2 = 표메인[[#This Row],[연령대]], 1, 0),IF(COUNT(표장르정리[[#This Row],[Board]]),1,0)),1,0)</f>
        <v>0</v>
      </c>
      <c r="N203" s="3">
        <f>IF(AND(IF('차트 정리 표'!$M$2 = 표메인[[#This Row],[연령대]], 1, 0),IF(COUNT(표장르정리[[#This Row],[Arcade]]),1,0)),1,0)</f>
        <v>0</v>
      </c>
      <c r="O203" s="3">
        <f>IF(AND(IF('차트 정리 표'!$M$2 = 표메인[[#This Row],[연령대]], 1, 0),IF(COUNT(표장르정리[[#This Row],[Simulation]]),1,0)),1,0)</f>
        <v>0</v>
      </c>
      <c r="P203" s="34">
        <f>IF(AND(IF('차트 정리 표'!$M$19 = 표메인[[#This Row],[연령대]], 1, 0),IF('차트 정리 표'!$J$20=표메인[[#This Row],[타격감
시각적 효과]],1,0)),1,0)</f>
        <v>0</v>
      </c>
      <c r="Q203" s="34">
        <f>IF(AND(IF('차트 정리 표'!$M$19 = 표메인[[#This Row],[연령대]], 1, 0),IF('차트 정리 표'!$J$21=표메인[[#This Row],[타격감
시각적 효과]],1,0)),1,0)</f>
        <v>0</v>
      </c>
      <c r="R203" s="34">
        <f>IF(AND(IF('차트 정리 표'!$M$19 = 표메인[[#This Row],[연령대]], 1, 0),IF('차트 정리 표'!$J$22=표메인[[#This Row],[타격감
시각적 효과]],1,0)),1,0)</f>
        <v>0</v>
      </c>
      <c r="S203" s="34">
        <f>IF(AND(IF('차트 정리 표'!$M$19 = 표메인[[#This Row],[연령대]], 1, 0),IF('차트 정리 표'!$J$23=표메인[[#This Row],[타격감
시각적 효과]],1,0)),1,0)</f>
        <v>0</v>
      </c>
      <c r="T203" s="34">
        <f>IF(AND(IF('차트 정리 표'!$M$25 = 표메인[[#This Row],[연령대]], 1, 0),IF('차트 정리 표'!$J$26=표메인[게임몰입도
청각적 효과],1,0)),1,0)</f>
        <v>0</v>
      </c>
      <c r="U203" s="34">
        <f>IF(AND(IF('차트 정리 표'!$M$25 = 표메인[[#This Row],[연령대]], 1, 0),IF('차트 정리 표'!$J$27=표메인[게임몰입도
청각적 효과],1,0)),1,0)</f>
        <v>0</v>
      </c>
      <c r="V203" s="34">
        <f>IF(AND(IF('차트 정리 표'!$M$25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표'!$M$2 = 표메인[[#This Row],[연령대]], 1, 0),IF(COUNT(표장르정리[[#This Row],[RPG]]),1,0)), 1, 0)</f>
        <v>0</v>
      </c>
      <c r="B204" s="3">
        <f>IF(AND(IF('차트 정리 표'!$M$2 = 표메인[[#This Row],[연령대]], 1, 0),IF(COUNT(표장르정리[[#This Row],[AOS]]),1,0)),1,0)</f>
        <v>0</v>
      </c>
      <c r="C204" s="4">
        <f>IF(AND(IF('차트 정리 표'!$M$2 = 표메인[[#This Row],[연령대]], 1, 0),IF(COUNT(표장르정리[[#This Row],[FPS]]),1,0)),1,0)</f>
        <v>0</v>
      </c>
      <c r="D204" s="4">
        <f>IF(AND(IF('차트 정리 표'!$M$2 = 표메인[[#This Row],[연령대]], 1, 0),IF(COUNT(표장르정리[[#This Row],[CCG]]),1,0)),1,0)</f>
        <v>0</v>
      </c>
      <c r="E204" s="4">
        <f>IF(AND(IF('차트 정리 표'!$M$2 = 표메인[[#This Row],[연령대]], 1, 0),IF(COUNT(표장르정리[[#This Row],[Roguelike]]),1,0)),1,0)</f>
        <v>0</v>
      </c>
      <c r="F204" s="4">
        <f>IF(AND(IF('차트 정리 표'!$M$2 = 표메인[[#This Row],[연령대]], 1, 0),IF(COUNT(표장르정리[[#This Row],[Soulslike]]),1,0)),1,0)</f>
        <v>0</v>
      </c>
      <c r="G204" s="4">
        <f>IF(AND(IF('차트 정리 표'!$M$2 = 표메인[[#This Row],[연령대]], 1, 0),IF(COUNT(표장르정리[[#This Row],[Rhythm]]),1,0)),1,0)</f>
        <v>0</v>
      </c>
      <c r="H204" s="4">
        <f>IF(AND(IF('차트 정리 표'!$M$2 = 표메인[[#This Row],[연령대]], 1, 0),IF(COUNT(표장르정리[[#This Row],[Racing]]),1,0)),1,0)</f>
        <v>0</v>
      </c>
      <c r="I204" s="4">
        <f>IF(AND(IF('차트 정리 표'!$M$2 = 표메인[[#This Row],[연령대]], 1, 0),IF(COUNT(표장르정리[[#This Row],[Sport]]),1,0)),1,0)</f>
        <v>0</v>
      </c>
      <c r="J204" s="4">
        <f>IF(AND(IF('차트 정리 표'!$M$2 = 표메인[[#This Row],[연령대]], 1, 0),IF(COUNT(표장르정리[[#This Row],[Stealth]]),1,0)),1,0)</f>
        <v>0</v>
      </c>
      <c r="K204" s="4">
        <f>IF(AND(IF('차트 정리 표'!$M$2 = 표메인[[#This Row],[연령대]], 1, 0),IF(COUNT(표장르정리[[#This Row],[Strategy]]),1,0)),1,0)</f>
        <v>0</v>
      </c>
      <c r="L204" s="4">
        <f>IF(AND(IF('차트 정리 표'!$M$2 = 표메인[[#This Row],[연령대]], 1, 0),IF(COUNT(표장르정리[[#This Row],[Puzzle]]),1,0)),1,0)</f>
        <v>0</v>
      </c>
      <c r="M204" s="4">
        <f>IF(AND(IF('차트 정리 표'!$M$2 = 표메인[[#This Row],[연령대]], 1, 0),IF(COUNT(표장르정리[[#This Row],[Board]]),1,0)),1,0)</f>
        <v>0</v>
      </c>
      <c r="N204" s="4">
        <f>IF(AND(IF('차트 정리 표'!$M$2 = 표메인[[#This Row],[연령대]], 1, 0),IF(COUNT(표장르정리[[#This Row],[Arcade]]),1,0)),1,0)</f>
        <v>0</v>
      </c>
      <c r="O204" s="4">
        <f>IF(AND(IF('차트 정리 표'!$M$2 = 표메인[[#This Row],[연령대]], 1, 0),IF(COUNT(표장르정리[[#This Row],[Simulation]]),1,0)),1,0)</f>
        <v>0</v>
      </c>
      <c r="P204" s="36">
        <f>IF(AND(IF('차트 정리 표'!$M$19 = 표메인[[#This Row],[연령대]], 1, 0),IF('차트 정리 표'!$J$20=표메인[[#This Row],[타격감
시각적 효과]],1,0)),1,0)</f>
        <v>0</v>
      </c>
      <c r="Q204" s="36">
        <f>IF(AND(IF('차트 정리 표'!$M$19 = 표메인[[#This Row],[연령대]], 1, 0),IF('차트 정리 표'!$J$21=표메인[[#This Row],[타격감
시각적 효과]],1,0)),1,0)</f>
        <v>0</v>
      </c>
      <c r="R204" s="36">
        <f>IF(AND(IF('차트 정리 표'!$M$19 = 표메인[[#This Row],[연령대]], 1, 0),IF('차트 정리 표'!$J$22=표메인[[#This Row],[타격감
시각적 효과]],1,0)),1,0)</f>
        <v>0</v>
      </c>
      <c r="S204" s="36">
        <f>IF(AND(IF('차트 정리 표'!$M$19 = 표메인[[#This Row],[연령대]], 1, 0),IF('차트 정리 표'!$J$23=표메인[[#This Row],[타격감
시각적 효과]],1,0)),1,0)</f>
        <v>0</v>
      </c>
      <c r="T204" s="36">
        <f>IF(AND(IF('차트 정리 표'!$M$25 = 표메인[[#This Row],[연령대]], 1, 0),IF('차트 정리 표'!$J$26=표메인[게임몰입도
청각적 효과],1,0)),1,0)</f>
        <v>0</v>
      </c>
      <c r="U204" s="36">
        <f>IF(AND(IF('차트 정리 표'!$M$25 = 표메인[[#This Row],[연령대]], 1, 0),IF('차트 정리 표'!$J$27=표메인[게임몰입도
청각적 효과],1,0)),1,0)</f>
        <v>0</v>
      </c>
      <c r="V204" s="36">
        <f>IF(AND(IF('차트 정리 표'!$M$25 = 표메인[[#This Row],[연령대]], 1, 0),IF('차트 정리 표'!$J$28=표메인[게임몰입도
청각적 효과],1,0)),1,0)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W2" sqref="W2:W204"/>
    </sheetView>
  </sheetViews>
  <sheetFormatPr defaultRowHeight="16.5" x14ac:dyDescent="0.3"/>
  <sheetData>
    <row r="1" spans="1:22" x14ac:dyDescent="0.3">
      <c r="A1" t="s">
        <v>265</v>
      </c>
      <c r="B1" t="s">
        <v>259</v>
      </c>
      <c r="C1" t="s">
        <v>263</v>
      </c>
      <c r="D1" t="s">
        <v>336</v>
      </c>
      <c r="E1" t="s">
        <v>337</v>
      </c>
      <c r="F1" t="s">
        <v>338</v>
      </c>
      <c r="G1" t="s">
        <v>299</v>
      </c>
      <c r="H1" t="s">
        <v>306</v>
      </c>
      <c r="I1" t="s">
        <v>277</v>
      </c>
      <c r="J1" t="s">
        <v>339</v>
      </c>
      <c r="K1" t="s">
        <v>302</v>
      </c>
      <c r="L1" t="s">
        <v>303</v>
      </c>
      <c r="M1" t="s">
        <v>304</v>
      </c>
      <c r="N1" t="s">
        <v>307</v>
      </c>
      <c r="O1" t="s">
        <v>340</v>
      </c>
      <c r="P1" s="3" t="s">
        <v>384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</row>
    <row r="2" spans="1:22" x14ac:dyDescent="0.3">
      <c r="A2" s="3">
        <f>IF(AND(IF('차트 정리 표'!$N$2 = 표메인[[#This Row],[연령대]], 1, 0),IF(COUNT(표장르정리[[#This Row],[RPG]]),1,0)), 1, 0)</f>
        <v>0</v>
      </c>
      <c r="B2" s="3">
        <f>IF(AND(IF('차트 정리 표'!$N$2 = 표메인[[#This Row],[연령대]], 1, 0),IF(COUNT(표장르정리[[#This Row],[AOS]]),1,0)),1,0)</f>
        <v>0</v>
      </c>
      <c r="C2" s="3">
        <f>IF(AND(IF('차트 정리 표'!$N$2 = 표메인[[#This Row],[연령대]], 1, 0),IF(COUNT(표장르정리[[#This Row],[FPS]]),1,0)),1,0)</f>
        <v>0</v>
      </c>
      <c r="D2" s="3">
        <f>IF(AND(IF('차트 정리 표'!$N$2 = 표메인[[#This Row],[연령대]], 1, 0),IF(COUNT(표장르정리[[#This Row],[CCG]]),1,0)),1,0)</f>
        <v>0</v>
      </c>
      <c r="E2" s="3">
        <f>IF(AND(IF('차트 정리 표'!$N$2 = 표메인[[#This Row],[연령대]], 1, 0),IF(COUNT(표장르정리[[#This Row],[Roguelike]]),1,0)),1,0)</f>
        <v>0</v>
      </c>
      <c r="F2" s="3">
        <f>IF(AND(IF('차트 정리 표'!$N$2 = 표메인[[#This Row],[연령대]], 1, 0),IF(COUNT(표장르정리[[#This Row],[Soulslike]]),1,0)),1,0)</f>
        <v>0</v>
      </c>
      <c r="G2" s="3">
        <f>IF(AND(IF('차트 정리 표'!$N$2 = 표메인[[#This Row],[연령대]], 1, 0),IF(COUNT(표장르정리[[#This Row],[Rhythm]]),1,0)),1,0)</f>
        <v>0</v>
      </c>
      <c r="H2" s="3">
        <f>IF(AND(IF('차트 정리 표'!$N$2 = 표메인[[#This Row],[연령대]], 1, 0),IF(COUNT(표장르정리[[#This Row],[Racing]]),1,0)),1,0)</f>
        <v>0</v>
      </c>
      <c r="I2" s="3">
        <f>IF(AND(IF('차트 정리 표'!$N$2 = 표메인[[#This Row],[연령대]], 1, 0),IF(COUNT(표장르정리[[#This Row],[Sport]]),1,0)),1,0)</f>
        <v>0</v>
      </c>
      <c r="J2" s="3">
        <f>IF(AND(IF('차트 정리 표'!$N$2 = 표메인[[#This Row],[연령대]], 1, 0),IF(COUNT(표장르정리[[#This Row],[Stealth]]),1,0)),1,0)</f>
        <v>0</v>
      </c>
      <c r="K2" s="3">
        <f>IF(AND(IF('차트 정리 표'!$N$2 = 표메인[[#This Row],[연령대]], 1, 0),IF(COUNT(표장르정리[[#This Row],[Strategy]]),1,0)),1,0)</f>
        <v>0</v>
      </c>
      <c r="L2" s="3">
        <f>IF(AND(IF('차트 정리 표'!$N$2 = 표메인[[#This Row],[연령대]], 1, 0),IF(COUNT(표장르정리[[#This Row],[Puzzle]]),1,0)),1,0)</f>
        <v>0</v>
      </c>
      <c r="M2" s="3">
        <f>IF(AND(IF('차트 정리 표'!$N$2 = 표메인[[#This Row],[연령대]], 1, 0),IF(COUNT(표장르정리[[#This Row],[Board]]),1,0)),1,0)</f>
        <v>0</v>
      </c>
      <c r="N2" s="3">
        <f>IF(AND(IF('차트 정리 표'!$N$2 = 표메인[[#This Row],[연령대]], 1, 0),IF(COUNT(표장르정리[[#This Row],[Arcade]]),1,0)),1,0)</f>
        <v>0</v>
      </c>
      <c r="O2" s="3">
        <f>IF(AND(IF('차트 정리 표'!$N$2 = 표메인[[#This Row],[연령대]], 1, 0),IF(COUNT(표장르정리[[#This Row],[Simulation]]),1,0)),1,0)</f>
        <v>0</v>
      </c>
      <c r="P2" s="35">
        <f>IF(AND(IF('차트 정리 표'!$N$19 = 표메인[[#This Row],[연령대]], 1, 0),IF('차트 정리 표'!$J$20=표메인[[#This Row],[타격감
시각적 효과]],1,0)),1,0)</f>
        <v>0</v>
      </c>
      <c r="Q2" s="35">
        <f>IF(AND(IF('차트 정리 표'!$N$19 = 표메인[[#This Row],[연령대]], 1, 0),IF('차트 정리 표'!$J$21=표메인[[#This Row],[타격감
시각적 효과]],1,0)),1,0)</f>
        <v>0</v>
      </c>
      <c r="R2" s="35">
        <f>IF(AND(IF('차트 정리 표'!$N$19 = 표메인[[#This Row],[연령대]], 1, 0),IF('차트 정리 표'!$J$22=표메인[[#This Row],[타격감
시각적 효과]],1,0)),1,0)</f>
        <v>0</v>
      </c>
      <c r="S2" s="35">
        <f>IF(AND(IF('차트 정리 표'!$N$19 = 표메인[[#This Row],[연령대]], 1, 0),IF('차트 정리 표'!$J$23=표메인[[#This Row],[타격감
시각적 효과]],1,0)),1,0)</f>
        <v>0</v>
      </c>
      <c r="T2" s="35">
        <f>IF(AND(IF('차트 정리 표'!$N$25 = 표메인[[#This Row],[연령대]], 1, 0),IF('차트 정리 표'!$J$26=표메인[게임몰입도
청각적 효과],1,0)),1,0)</f>
        <v>0</v>
      </c>
      <c r="U2" s="35">
        <f>IF(AND(IF('차트 정리 표'!$N$25 = 표메인[[#This Row],[연령대]], 1, 0),IF('차트 정리 표'!$J$27=표메인[게임몰입도
청각적 효과],1,0)),1,0)</f>
        <v>0</v>
      </c>
      <c r="V2" s="35">
        <f>IF(AND(IF('차트 정리 표'!$N$25 = 표메인[[#This Row],[연령대]], 1, 0),IF('차트 정리 표'!$J$28=표메인[게임몰입도
청각적 효과],1,0)),1,0)</f>
        <v>0</v>
      </c>
    </row>
    <row r="3" spans="1:22" x14ac:dyDescent="0.3">
      <c r="A3" s="3">
        <f>IF(AND(IF('차트 정리 표'!$N$2 = 표메인[[#This Row],[연령대]], 1, 0),IF(COUNT(표장르정리[[#This Row],[RPG]]),1,0)), 1, 0)</f>
        <v>0</v>
      </c>
      <c r="B3" s="3">
        <f>IF(AND(IF('차트 정리 표'!$N$2 = 표메인[[#This Row],[연령대]], 1, 0),IF(COUNT(표장르정리[[#This Row],[AOS]]),1,0)),1,0)</f>
        <v>0</v>
      </c>
      <c r="C3" s="3">
        <f>IF(AND(IF('차트 정리 표'!$N$2 = 표메인[[#This Row],[연령대]], 1, 0),IF(COUNT(표장르정리[[#This Row],[FPS]]),1,0)),1,0)</f>
        <v>0</v>
      </c>
      <c r="D3" s="3">
        <f>IF(AND(IF('차트 정리 표'!$N$2 = 표메인[[#This Row],[연령대]], 1, 0),IF(COUNT(표장르정리[[#This Row],[CCG]]),1,0)),1,0)</f>
        <v>0</v>
      </c>
      <c r="E3" s="3">
        <f>IF(AND(IF('차트 정리 표'!$N$2 = 표메인[[#This Row],[연령대]], 1, 0),IF(COUNT(표장르정리[[#This Row],[Roguelike]]),1,0)),1,0)</f>
        <v>0</v>
      </c>
      <c r="F3" s="3">
        <f>IF(AND(IF('차트 정리 표'!$N$2 = 표메인[[#This Row],[연령대]], 1, 0),IF(COUNT(표장르정리[[#This Row],[Soulslike]]),1,0)),1,0)</f>
        <v>0</v>
      </c>
      <c r="G3" s="3">
        <f>IF(AND(IF('차트 정리 표'!$N$2 = 표메인[[#This Row],[연령대]], 1, 0),IF(COUNT(표장르정리[[#This Row],[Rhythm]]),1,0)),1,0)</f>
        <v>0</v>
      </c>
      <c r="H3" s="3">
        <f>IF(AND(IF('차트 정리 표'!$N$2 = 표메인[[#This Row],[연령대]], 1, 0),IF(COUNT(표장르정리[[#This Row],[Racing]]),1,0)),1,0)</f>
        <v>0</v>
      </c>
      <c r="I3" s="3">
        <f>IF(AND(IF('차트 정리 표'!$N$2 = 표메인[[#This Row],[연령대]], 1, 0),IF(COUNT(표장르정리[[#This Row],[Sport]]),1,0)),1,0)</f>
        <v>0</v>
      </c>
      <c r="J3" s="3">
        <f>IF(AND(IF('차트 정리 표'!$N$2 = 표메인[[#This Row],[연령대]], 1, 0),IF(COUNT(표장르정리[[#This Row],[Stealth]]),1,0)),1,0)</f>
        <v>0</v>
      </c>
      <c r="K3" s="3">
        <f>IF(AND(IF('차트 정리 표'!$N$2 = 표메인[[#This Row],[연령대]], 1, 0),IF(COUNT(표장르정리[[#This Row],[Strategy]]),1,0)),1,0)</f>
        <v>0</v>
      </c>
      <c r="L3" s="3">
        <f>IF(AND(IF('차트 정리 표'!$N$2 = 표메인[[#This Row],[연령대]], 1, 0),IF(COUNT(표장르정리[[#This Row],[Puzzle]]),1,0)),1,0)</f>
        <v>0</v>
      </c>
      <c r="M3" s="3">
        <f>IF(AND(IF('차트 정리 표'!$N$2 = 표메인[[#This Row],[연령대]], 1, 0),IF(COUNT(표장르정리[[#This Row],[Board]]),1,0)),1,0)</f>
        <v>0</v>
      </c>
      <c r="N3" s="3">
        <f>IF(AND(IF('차트 정리 표'!$N$2 = 표메인[[#This Row],[연령대]], 1, 0),IF(COUNT(표장르정리[[#This Row],[Arcade]]),1,0)),1,0)</f>
        <v>0</v>
      </c>
      <c r="O3" s="3">
        <f>IF(AND(IF('차트 정리 표'!$N$2 = 표메인[[#This Row],[연령대]], 1, 0),IF(COUNT(표장르정리[[#This Row],[Simulation]]),1,0)),1,0)</f>
        <v>0</v>
      </c>
      <c r="P3" s="34">
        <f>IF(AND(IF('차트 정리 표'!$N$19 = 표메인[[#This Row],[연령대]], 1, 0),IF('차트 정리 표'!$J$20=표메인[[#This Row],[타격감
시각적 효과]],1,0)),1,0)</f>
        <v>0</v>
      </c>
      <c r="Q3" s="34">
        <f>IF(AND(IF('차트 정리 표'!$N$19 = 표메인[[#This Row],[연령대]], 1, 0),IF('차트 정리 표'!$J$21=표메인[[#This Row],[타격감
시각적 효과]],1,0)),1,0)</f>
        <v>0</v>
      </c>
      <c r="R3" s="34">
        <f>IF(AND(IF('차트 정리 표'!$N$19 = 표메인[[#This Row],[연령대]], 1, 0),IF('차트 정리 표'!$J$22=표메인[[#This Row],[타격감
시각적 효과]],1,0)),1,0)</f>
        <v>0</v>
      </c>
      <c r="S3" s="34">
        <f>IF(AND(IF('차트 정리 표'!$N$19 = 표메인[[#This Row],[연령대]], 1, 0),IF('차트 정리 표'!$J$23=표메인[[#This Row],[타격감
시각적 효과]],1,0)),1,0)</f>
        <v>0</v>
      </c>
      <c r="T3" s="34">
        <f>IF(AND(IF('차트 정리 표'!$N$25 = 표메인[[#This Row],[연령대]], 1, 0),IF('차트 정리 표'!$J$26=표메인[게임몰입도
청각적 효과],1,0)),1,0)</f>
        <v>0</v>
      </c>
      <c r="U3" s="34">
        <f>IF(AND(IF('차트 정리 표'!$N$25 = 표메인[[#This Row],[연령대]], 1, 0),IF('차트 정리 표'!$J$27=표메인[게임몰입도
청각적 효과],1,0)),1,0)</f>
        <v>0</v>
      </c>
      <c r="V3" s="34">
        <f>IF(AND(IF('차트 정리 표'!$N$25 = 표메인[[#This Row],[연령대]], 1, 0),IF('차트 정리 표'!$J$28=표메인[게임몰입도
청각적 효과],1,0)),1,0)</f>
        <v>0</v>
      </c>
    </row>
    <row r="4" spans="1:22" x14ac:dyDescent="0.3">
      <c r="A4" s="3">
        <f>IF(AND(IF('차트 정리 표'!$N$2 = 표메인[[#This Row],[연령대]], 1, 0),IF(COUNT(표장르정리[[#This Row],[RPG]]),1,0)), 1, 0)</f>
        <v>0</v>
      </c>
      <c r="B4" s="3">
        <f>IF(AND(IF('차트 정리 표'!$N$2 = 표메인[[#This Row],[연령대]], 1, 0),IF(COUNT(표장르정리[[#This Row],[AOS]]),1,0)),1,0)</f>
        <v>0</v>
      </c>
      <c r="C4" s="3">
        <f>IF(AND(IF('차트 정리 표'!$N$2 = 표메인[[#This Row],[연령대]], 1, 0),IF(COUNT(표장르정리[[#This Row],[FPS]]),1,0)),1,0)</f>
        <v>0</v>
      </c>
      <c r="D4" s="3">
        <f>IF(AND(IF('차트 정리 표'!$N$2 = 표메인[[#This Row],[연령대]], 1, 0),IF(COUNT(표장르정리[[#This Row],[CCG]]),1,0)),1,0)</f>
        <v>0</v>
      </c>
      <c r="E4" s="3">
        <f>IF(AND(IF('차트 정리 표'!$N$2 = 표메인[[#This Row],[연령대]], 1, 0),IF(COUNT(표장르정리[[#This Row],[Roguelike]]),1,0)),1,0)</f>
        <v>0</v>
      </c>
      <c r="F4" s="3">
        <f>IF(AND(IF('차트 정리 표'!$N$2 = 표메인[[#This Row],[연령대]], 1, 0),IF(COUNT(표장르정리[[#This Row],[Soulslike]]),1,0)),1,0)</f>
        <v>0</v>
      </c>
      <c r="G4" s="3">
        <f>IF(AND(IF('차트 정리 표'!$N$2 = 표메인[[#This Row],[연령대]], 1, 0),IF(COUNT(표장르정리[[#This Row],[Rhythm]]),1,0)),1,0)</f>
        <v>0</v>
      </c>
      <c r="H4" s="3">
        <f>IF(AND(IF('차트 정리 표'!$N$2 = 표메인[[#This Row],[연령대]], 1, 0),IF(COUNT(표장르정리[[#This Row],[Racing]]),1,0)),1,0)</f>
        <v>0</v>
      </c>
      <c r="I4" s="3">
        <f>IF(AND(IF('차트 정리 표'!$N$2 = 표메인[[#This Row],[연령대]], 1, 0),IF(COUNT(표장르정리[[#This Row],[Sport]]),1,0)),1,0)</f>
        <v>0</v>
      </c>
      <c r="J4" s="3">
        <f>IF(AND(IF('차트 정리 표'!$N$2 = 표메인[[#This Row],[연령대]], 1, 0),IF(COUNT(표장르정리[[#This Row],[Stealth]]),1,0)),1,0)</f>
        <v>0</v>
      </c>
      <c r="K4" s="3">
        <f>IF(AND(IF('차트 정리 표'!$N$2 = 표메인[[#This Row],[연령대]], 1, 0),IF(COUNT(표장르정리[[#This Row],[Strategy]]),1,0)),1,0)</f>
        <v>0</v>
      </c>
      <c r="L4" s="3">
        <f>IF(AND(IF('차트 정리 표'!$N$2 = 표메인[[#This Row],[연령대]], 1, 0),IF(COUNT(표장르정리[[#This Row],[Puzzle]]),1,0)),1,0)</f>
        <v>0</v>
      </c>
      <c r="M4" s="3">
        <f>IF(AND(IF('차트 정리 표'!$N$2 = 표메인[[#This Row],[연령대]], 1, 0),IF(COUNT(표장르정리[[#This Row],[Board]]),1,0)),1,0)</f>
        <v>0</v>
      </c>
      <c r="N4" s="3">
        <f>IF(AND(IF('차트 정리 표'!$N$2 = 표메인[[#This Row],[연령대]], 1, 0),IF(COUNT(표장르정리[[#This Row],[Arcade]]),1,0)),1,0)</f>
        <v>0</v>
      </c>
      <c r="O4" s="3">
        <f>IF(AND(IF('차트 정리 표'!$N$2 = 표메인[[#This Row],[연령대]], 1, 0),IF(COUNT(표장르정리[[#This Row],[Simulation]]),1,0)),1,0)</f>
        <v>0</v>
      </c>
      <c r="P4" s="34">
        <f>IF(AND(IF('차트 정리 표'!$N$19 = 표메인[[#This Row],[연령대]], 1, 0),IF('차트 정리 표'!$J$20=표메인[[#This Row],[타격감
시각적 효과]],1,0)),1,0)</f>
        <v>0</v>
      </c>
      <c r="Q4" s="34">
        <f>IF(AND(IF('차트 정리 표'!$N$19 = 표메인[[#This Row],[연령대]], 1, 0),IF('차트 정리 표'!$J$21=표메인[[#This Row],[타격감
시각적 효과]],1,0)),1,0)</f>
        <v>0</v>
      </c>
      <c r="R4" s="34">
        <f>IF(AND(IF('차트 정리 표'!$N$19 = 표메인[[#This Row],[연령대]], 1, 0),IF('차트 정리 표'!$J$22=표메인[[#This Row],[타격감
시각적 효과]],1,0)),1,0)</f>
        <v>0</v>
      </c>
      <c r="S4" s="34">
        <f>IF(AND(IF('차트 정리 표'!$N$19 = 표메인[[#This Row],[연령대]], 1, 0),IF('차트 정리 표'!$J$23=표메인[[#This Row],[타격감
시각적 효과]],1,0)),1,0)</f>
        <v>0</v>
      </c>
      <c r="T4" s="34">
        <f>IF(AND(IF('차트 정리 표'!$N$25 = 표메인[[#This Row],[연령대]], 1, 0),IF('차트 정리 표'!$J$26=표메인[게임몰입도
청각적 효과],1,0)),1,0)</f>
        <v>0</v>
      </c>
      <c r="U4" s="34">
        <f>IF(AND(IF('차트 정리 표'!$N$25 = 표메인[[#This Row],[연령대]], 1, 0),IF('차트 정리 표'!$J$27=표메인[게임몰입도
청각적 효과],1,0)),1,0)</f>
        <v>0</v>
      </c>
      <c r="V4" s="34">
        <f>IF(AND(IF('차트 정리 표'!$N$25 = 표메인[[#This Row],[연령대]], 1, 0),IF('차트 정리 표'!$J$28=표메인[게임몰입도
청각적 효과],1,0)),1,0)</f>
        <v>0</v>
      </c>
    </row>
    <row r="5" spans="1:22" x14ac:dyDescent="0.3">
      <c r="A5" s="3">
        <f>IF(AND(IF('차트 정리 표'!$N$2 = 표메인[[#This Row],[연령대]], 1, 0),IF(COUNT(표장르정리[[#This Row],[RPG]]),1,0)), 1, 0)</f>
        <v>0</v>
      </c>
      <c r="B5" s="3">
        <f>IF(AND(IF('차트 정리 표'!$N$2 = 표메인[[#This Row],[연령대]], 1, 0),IF(COUNT(표장르정리[[#This Row],[AOS]]),1,0)),1,0)</f>
        <v>0</v>
      </c>
      <c r="C5" s="3">
        <f>IF(AND(IF('차트 정리 표'!$N$2 = 표메인[[#This Row],[연령대]], 1, 0),IF(COUNT(표장르정리[[#This Row],[FPS]]),1,0)),1,0)</f>
        <v>0</v>
      </c>
      <c r="D5" s="3">
        <f>IF(AND(IF('차트 정리 표'!$N$2 = 표메인[[#This Row],[연령대]], 1, 0),IF(COUNT(표장르정리[[#This Row],[CCG]]),1,0)),1,0)</f>
        <v>0</v>
      </c>
      <c r="E5" s="3">
        <f>IF(AND(IF('차트 정리 표'!$N$2 = 표메인[[#This Row],[연령대]], 1, 0),IF(COUNT(표장르정리[[#This Row],[Roguelike]]),1,0)),1,0)</f>
        <v>0</v>
      </c>
      <c r="F5" s="3">
        <f>IF(AND(IF('차트 정리 표'!$N$2 = 표메인[[#This Row],[연령대]], 1, 0),IF(COUNT(표장르정리[[#This Row],[Soulslike]]),1,0)),1,0)</f>
        <v>0</v>
      </c>
      <c r="G5" s="3">
        <f>IF(AND(IF('차트 정리 표'!$N$2 = 표메인[[#This Row],[연령대]], 1, 0),IF(COUNT(표장르정리[[#This Row],[Rhythm]]),1,0)),1,0)</f>
        <v>0</v>
      </c>
      <c r="H5" s="3">
        <f>IF(AND(IF('차트 정리 표'!$N$2 = 표메인[[#This Row],[연령대]], 1, 0),IF(COUNT(표장르정리[[#This Row],[Racing]]),1,0)),1,0)</f>
        <v>0</v>
      </c>
      <c r="I5" s="3">
        <f>IF(AND(IF('차트 정리 표'!$N$2 = 표메인[[#This Row],[연령대]], 1, 0),IF(COUNT(표장르정리[[#This Row],[Sport]]),1,0)),1,0)</f>
        <v>0</v>
      </c>
      <c r="J5" s="3">
        <f>IF(AND(IF('차트 정리 표'!$N$2 = 표메인[[#This Row],[연령대]], 1, 0),IF(COUNT(표장르정리[[#This Row],[Stealth]]),1,0)),1,0)</f>
        <v>0</v>
      </c>
      <c r="K5" s="3">
        <f>IF(AND(IF('차트 정리 표'!$N$2 = 표메인[[#This Row],[연령대]], 1, 0),IF(COUNT(표장르정리[[#This Row],[Strategy]]),1,0)),1,0)</f>
        <v>0</v>
      </c>
      <c r="L5" s="3">
        <f>IF(AND(IF('차트 정리 표'!$N$2 = 표메인[[#This Row],[연령대]], 1, 0),IF(COUNT(표장르정리[[#This Row],[Puzzle]]),1,0)),1,0)</f>
        <v>0</v>
      </c>
      <c r="M5" s="3">
        <f>IF(AND(IF('차트 정리 표'!$N$2 = 표메인[[#This Row],[연령대]], 1, 0),IF(COUNT(표장르정리[[#This Row],[Board]]),1,0)),1,0)</f>
        <v>0</v>
      </c>
      <c r="N5" s="3">
        <f>IF(AND(IF('차트 정리 표'!$N$2 = 표메인[[#This Row],[연령대]], 1, 0),IF(COUNT(표장르정리[[#This Row],[Arcade]]),1,0)),1,0)</f>
        <v>0</v>
      </c>
      <c r="O5" s="3">
        <f>IF(AND(IF('차트 정리 표'!$N$2 = 표메인[[#This Row],[연령대]], 1, 0),IF(COUNT(표장르정리[[#This Row],[Simulation]]),1,0)),1,0)</f>
        <v>0</v>
      </c>
      <c r="P5" s="34">
        <f>IF(AND(IF('차트 정리 표'!$N$19 = 표메인[[#This Row],[연령대]], 1, 0),IF('차트 정리 표'!$J$20=표메인[[#This Row],[타격감
시각적 효과]],1,0)),1,0)</f>
        <v>0</v>
      </c>
      <c r="Q5" s="34">
        <f>IF(AND(IF('차트 정리 표'!$N$19 = 표메인[[#This Row],[연령대]], 1, 0),IF('차트 정리 표'!$J$21=표메인[[#This Row],[타격감
시각적 효과]],1,0)),1,0)</f>
        <v>0</v>
      </c>
      <c r="R5" s="34">
        <f>IF(AND(IF('차트 정리 표'!$N$19 = 표메인[[#This Row],[연령대]], 1, 0),IF('차트 정리 표'!$J$22=표메인[[#This Row],[타격감
시각적 효과]],1,0)),1,0)</f>
        <v>0</v>
      </c>
      <c r="S5" s="34">
        <f>IF(AND(IF('차트 정리 표'!$N$19 = 표메인[[#This Row],[연령대]], 1, 0),IF('차트 정리 표'!$J$23=표메인[[#This Row],[타격감
시각적 효과]],1,0)),1,0)</f>
        <v>0</v>
      </c>
      <c r="T5" s="34">
        <f>IF(AND(IF('차트 정리 표'!$N$25 = 표메인[[#This Row],[연령대]], 1, 0),IF('차트 정리 표'!$J$26=표메인[게임몰입도
청각적 효과],1,0)),1,0)</f>
        <v>0</v>
      </c>
      <c r="U5" s="34">
        <f>IF(AND(IF('차트 정리 표'!$N$25 = 표메인[[#This Row],[연령대]], 1, 0),IF('차트 정리 표'!$J$27=표메인[게임몰입도
청각적 효과],1,0)),1,0)</f>
        <v>0</v>
      </c>
      <c r="V5" s="34">
        <f>IF(AND(IF('차트 정리 표'!$N$25 = 표메인[[#This Row],[연령대]], 1, 0),IF('차트 정리 표'!$J$28=표메인[게임몰입도
청각적 효과],1,0)),1,0)</f>
        <v>0</v>
      </c>
    </row>
    <row r="6" spans="1:22" x14ac:dyDescent="0.3">
      <c r="A6" s="3">
        <f>IF(AND(IF('차트 정리 표'!$N$2 = 표메인[[#This Row],[연령대]], 1, 0),IF(COUNT(표장르정리[[#This Row],[RPG]]),1,0)), 1, 0)</f>
        <v>0</v>
      </c>
      <c r="B6" s="3">
        <f>IF(AND(IF('차트 정리 표'!$N$2 = 표메인[[#This Row],[연령대]], 1, 0),IF(COUNT(표장르정리[[#This Row],[AOS]]),1,0)),1,0)</f>
        <v>0</v>
      </c>
      <c r="C6" s="3">
        <f>IF(AND(IF('차트 정리 표'!$N$2 = 표메인[[#This Row],[연령대]], 1, 0),IF(COUNT(표장르정리[[#This Row],[FPS]]),1,0)),1,0)</f>
        <v>0</v>
      </c>
      <c r="D6" s="3">
        <f>IF(AND(IF('차트 정리 표'!$N$2 = 표메인[[#This Row],[연령대]], 1, 0),IF(COUNT(표장르정리[[#This Row],[CCG]]),1,0)),1,0)</f>
        <v>0</v>
      </c>
      <c r="E6" s="3">
        <f>IF(AND(IF('차트 정리 표'!$N$2 = 표메인[[#This Row],[연령대]], 1, 0),IF(COUNT(표장르정리[[#This Row],[Roguelike]]),1,0)),1,0)</f>
        <v>0</v>
      </c>
      <c r="F6" s="3">
        <f>IF(AND(IF('차트 정리 표'!$N$2 = 표메인[[#This Row],[연령대]], 1, 0),IF(COUNT(표장르정리[[#This Row],[Soulslike]]),1,0)),1,0)</f>
        <v>0</v>
      </c>
      <c r="G6" s="3">
        <f>IF(AND(IF('차트 정리 표'!$N$2 = 표메인[[#This Row],[연령대]], 1, 0),IF(COUNT(표장르정리[[#This Row],[Rhythm]]),1,0)),1,0)</f>
        <v>0</v>
      </c>
      <c r="H6" s="3">
        <f>IF(AND(IF('차트 정리 표'!$N$2 = 표메인[[#This Row],[연령대]], 1, 0),IF(COUNT(표장르정리[[#This Row],[Racing]]),1,0)),1,0)</f>
        <v>0</v>
      </c>
      <c r="I6" s="3">
        <f>IF(AND(IF('차트 정리 표'!$N$2 = 표메인[[#This Row],[연령대]], 1, 0),IF(COUNT(표장르정리[[#This Row],[Sport]]),1,0)),1,0)</f>
        <v>0</v>
      </c>
      <c r="J6" s="3">
        <f>IF(AND(IF('차트 정리 표'!$N$2 = 표메인[[#This Row],[연령대]], 1, 0),IF(COUNT(표장르정리[[#This Row],[Stealth]]),1,0)),1,0)</f>
        <v>0</v>
      </c>
      <c r="K6" s="3">
        <f>IF(AND(IF('차트 정리 표'!$N$2 = 표메인[[#This Row],[연령대]], 1, 0),IF(COUNT(표장르정리[[#This Row],[Strategy]]),1,0)),1,0)</f>
        <v>0</v>
      </c>
      <c r="L6" s="3">
        <f>IF(AND(IF('차트 정리 표'!$N$2 = 표메인[[#This Row],[연령대]], 1, 0),IF(COUNT(표장르정리[[#This Row],[Puzzle]]),1,0)),1,0)</f>
        <v>0</v>
      </c>
      <c r="M6" s="3">
        <f>IF(AND(IF('차트 정리 표'!$N$2 = 표메인[[#This Row],[연령대]], 1, 0),IF(COUNT(표장르정리[[#This Row],[Board]]),1,0)),1,0)</f>
        <v>0</v>
      </c>
      <c r="N6" s="3">
        <f>IF(AND(IF('차트 정리 표'!$N$2 = 표메인[[#This Row],[연령대]], 1, 0),IF(COUNT(표장르정리[[#This Row],[Arcade]]),1,0)),1,0)</f>
        <v>0</v>
      </c>
      <c r="O6" s="3">
        <f>IF(AND(IF('차트 정리 표'!$N$2 = 표메인[[#This Row],[연령대]], 1, 0),IF(COUNT(표장르정리[[#This Row],[Simulation]]),1,0)),1,0)</f>
        <v>0</v>
      </c>
      <c r="P6" s="34">
        <f>IF(AND(IF('차트 정리 표'!$N$19 = 표메인[[#This Row],[연령대]], 1, 0),IF('차트 정리 표'!$J$20=표메인[[#This Row],[타격감
시각적 효과]],1,0)),1,0)</f>
        <v>0</v>
      </c>
      <c r="Q6" s="34">
        <f>IF(AND(IF('차트 정리 표'!$N$19 = 표메인[[#This Row],[연령대]], 1, 0),IF('차트 정리 표'!$J$21=표메인[[#This Row],[타격감
시각적 효과]],1,0)),1,0)</f>
        <v>0</v>
      </c>
      <c r="R6" s="34">
        <f>IF(AND(IF('차트 정리 표'!$N$19 = 표메인[[#This Row],[연령대]], 1, 0),IF('차트 정리 표'!$J$22=표메인[[#This Row],[타격감
시각적 효과]],1,0)),1,0)</f>
        <v>0</v>
      </c>
      <c r="S6" s="34">
        <f>IF(AND(IF('차트 정리 표'!$N$19 = 표메인[[#This Row],[연령대]], 1, 0),IF('차트 정리 표'!$J$23=표메인[[#This Row],[타격감
시각적 효과]],1,0)),1,0)</f>
        <v>0</v>
      </c>
      <c r="T6" s="34">
        <f>IF(AND(IF('차트 정리 표'!$N$25 = 표메인[[#This Row],[연령대]], 1, 0),IF('차트 정리 표'!$J$26=표메인[게임몰입도
청각적 효과],1,0)),1,0)</f>
        <v>0</v>
      </c>
      <c r="U6" s="34">
        <f>IF(AND(IF('차트 정리 표'!$N$25 = 표메인[[#This Row],[연령대]], 1, 0),IF('차트 정리 표'!$J$27=표메인[게임몰입도
청각적 효과],1,0)),1,0)</f>
        <v>0</v>
      </c>
      <c r="V6" s="34">
        <f>IF(AND(IF('차트 정리 표'!$N$25 = 표메인[[#This Row],[연령대]], 1, 0),IF('차트 정리 표'!$J$28=표메인[게임몰입도
청각적 효과],1,0)),1,0)</f>
        <v>0</v>
      </c>
    </row>
    <row r="7" spans="1:22" x14ac:dyDescent="0.3">
      <c r="A7" s="3">
        <f>IF(AND(IF('차트 정리 표'!$N$2 = 표메인[[#This Row],[연령대]], 1, 0),IF(COUNT(표장르정리[[#This Row],[RPG]]),1,0)), 1, 0)</f>
        <v>0</v>
      </c>
      <c r="B7" s="3">
        <f>IF(AND(IF('차트 정리 표'!$N$2 = 표메인[[#This Row],[연령대]], 1, 0),IF(COUNT(표장르정리[[#This Row],[AOS]]),1,0)),1,0)</f>
        <v>0</v>
      </c>
      <c r="C7" s="3">
        <f>IF(AND(IF('차트 정리 표'!$N$2 = 표메인[[#This Row],[연령대]], 1, 0),IF(COUNT(표장르정리[[#This Row],[FPS]]),1,0)),1,0)</f>
        <v>0</v>
      </c>
      <c r="D7" s="3">
        <f>IF(AND(IF('차트 정리 표'!$N$2 = 표메인[[#This Row],[연령대]], 1, 0),IF(COUNT(표장르정리[[#This Row],[CCG]]),1,0)),1,0)</f>
        <v>0</v>
      </c>
      <c r="E7" s="3">
        <f>IF(AND(IF('차트 정리 표'!$N$2 = 표메인[[#This Row],[연령대]], 1, 0),IF(COUNT(표장르정리[[#This Row],[Roguelike]]),1,0)),1,0)</f>
        <v>0</v>
      </c>
      <c r="F7" s="3">
        <f>IF(AND(IF('차트 정리 표'!$N$2 = 표메인[[#This Row],[연령대]], 1, 0),IF(COUNT(표장르정리[[#This Row],[Soulslike]]),1,0)),1,0)</f>
        <v>0</v>
      </c>
      <c r="G7" s="3">
        <f>IF(AND(IF('차트 정리 표'!$N$2 = 표메인[[#This Row],[연령대]], 1, 0),IF(COUNT(표장르정리[[#This Row],[Rhythm]]),1,0)),1,0)</f>
        <v>0</v>
      </c>
      <c r="H7" s="3">
        <f>IF(AND(IF('차트 정리 표'!$N$2 = 표메인[[#This Row],[연령대]], 1, 0),IF(COUNT(표장르정리[[#This Row],[Racing]]),1,0)),1,0)</f>
        <v>0</v>
      </c>
      <c r="I7" s="3">
        <f>IF(AND(IF('차트 정리 표'!$N$2 = 표메인[[#This Row],[연령대]], 1, 0),IF(COUNT(표장르정리[[#This Row],[Sport]]),1,0)),1,0)</f>
        <v>0</v>
      </c>
      <c r="J7" s="3">
        <f>IF(AND(IF('차트 정리 표'!$N$2 = 표메인[[#This Row],[연령대]], 1, 0),IF(COUNT(표장르정리[[#This Row],[Stealth]]),1,0)),1,0)</f>
        <v>0</v>
      </c>
      <c r="K7" s="3">
        <f>IF(AND(IF('차트 정리 표'!$N$2 = 표메인[[#This Row],[연령대]], 1, 0),IF(COUNT(표장르정리[[#This Row],[Strategy]]),1,0)),1,0)</f>
        <v>0</v>
      </c>
      <c r="L7" s="3">
        <f>IF(AND(IF('차트 정리 표'!$N$2 = 표메인[[#This Row],[연령대]], 1, 0),IF(COUNT(표장르정리[[#This Row],[Puzzle]]),1,0)),1,0)</f>
        <v>0</v>
      </c>
      <c r="M7" s="3">
        <f>IF(AND(IF('차트 정리 표'!$N$2 = 표메인[[#This Row],[연령대]], 1, 0),IF(COUNT(표장르정리[[#This Row],[Board]]),1,0)),1,0)</f>
        <v>0</v>
      </c>
      <c r="N7" s="3">
        <f>IF(AND(IF('차트 정리 표'!$N$2 = 표메인[[#This Row],[연령대]], 1, 0),IF(COUNT(표장르정리[[#This Row],[Arcade]]),1,0)),1,0)</f>
        <v>0</v>
      </c>
      <c r="O7" s="3">
        <f>IF(AND(IF('차트 정리 표'!$N$2 = 표메인[[#This Row],[연령대]], 1, 0),IF(COUNT(표장르정리[[#This Row],[Simulation]]),1,0)),1,0)</f>
        <v>0</v>
      </c>
      <c r="P7" s="34">
        <f>IF(AND(IF('차트 정리 표'!$N$19 = 표메인[[#This Row],[연령대]], 1, 0),IF('차트 정리 표'!$J$20=표메인[[#This Row],[타격감
시각적 효과]],1,0)),1,0)</f>
        <v>0</v>
      </c>
      <c r="Q7" s="34">
        <f>IF(AND(IF('차트 정리 표'!$N$19 = 표메인[[#This Row],[연령대]], 1, 0),IF('차트 정리 표'!$J$21=표메인[[#This Row],[타격감
시각적 효과]],1,0)),1,0)</f>
        <v>0</v>
      </c>
      <c r="R7" s="34">
        <f>IF(AND(IF('차트 정리 표'!$N$19 = 표메인[[#This Row],[연령대]], 1, 0),IF('차트 정리 표'!$J$22=표메인[[#This Row],[타격감
시각적 효과]],1,0)),1,0)</f>
        <v>0</v>
      </c>
      <c r="S7" s="34">
        <f>IF(AND(IF('차트 정리 표'!$N$19 = 표메인[[#This Row],[연령대]], 1, 0),IF('차트 정리 표'!$J$23=표메인[[#This Row],[타격감
시각적 효과]],1,0)),1,0)</f>
        <v>0</v>
      </c>
      <c r="T7" s="34">
        <f>IF(AND(IF('차트 정리 표'!$N$25 = 표메인[[#This Row],[연령대]], 1, 0),IF('차트 정리 표'!$J$26=표메인[게임몰입도
청각적 효과],1,0)),1,0)</f>
        <v>0</v>
      </c>
      <c r="U7" s="34">
        <f>IF(AND(IF('차트 정리 표'!$N$25 = 표메인[[#This Row],[연령대]], 1, 0),IF('차트 정리 표'!$J$27=표메인[게임몰입도
청각적 효과],1,0)),1,0)</f>
        <v>0</v>
      </c>
      <c r="V7" s="34">
        <f>IF(AND(IF('차트 정리 표'!$N$25 = 표메인[[#This Row],[연령대]], 1, 0),IF('차트 정리 표'!$J$28=표메인[게임몰입도
청각적 효과],1,0)),1,0)</f>
        <v>0</v>
      </c>
    </row>
    <row r="8" spans="1:22" x14ac:dyDescent="0.3">
      <c r="A8" s="3">
        <f>IF(AND(IF('차트 정리 표'!$N$2 = 표메인[[#This Row],[연령대]], 1, 0),IF(COUNT(표장르정리[[#This Row],[RPG]]),1,0)), 1, 0)</f>
        <v>0</v>
      </c>
      <c r="B8" s="3">
        <f>IF(AND(IF('차트 정리 표'!$N$2 = 표메인[[#This Row],[연령대]], 1, 0),IF(COUNT(표장르정리[[#This Row],[AOS]]),1,0)),1,0)</f>
        <v>0</v>
      </c>
      <c r="C8" s="3">
        <f>IF(AND(IF('차트 정리 표'!$N$2 = 표메인[[#This Row],[연령대]], 1, 0),IF(COUNT(표장르정리[[#This Row],[FPS]]),1,0)),1,0)</f>
        <v>0</v>
      </c>
      <c r="D8" s="3">
        <f>IF(AND(IF('차트 정리 표'!$N$2 = 표메인[[#This Row],[연령대]], 1, 0),IF(COUNT(표장르정리[[#This Row],[CCG]]),1,0)),1,0)</f>
        <v>0</v>
      </c>
      <c r="E8" s="3">
        <f>IF(AND(IF('차트 정리 표'!$N$2 = 표메인[[#This Row],[연령대]], 1, 0),IF(COUNT(표장르정리[[#This Row],[Roguelike]]),1,0)),1,0)</f>
        <v>0</v>
      </c>
      <c r="F8" s="3">
        <f>IF(AND(IF('차트 정리 표'!$N$2 = 표메인[[#This Row],[연령대]], 1, 0),IF(COUNT(표장르정리[[#This Row],[Soulslike]]),1,0)),1,0)</f>
        <v>0</v>
      </c>
      <c r="G8" s="3">
        <f>IF(AND(IF('차트 정리 표'!$N$2 = 표메인[[#This Row],[연령대]], 1, 0),IF(COUNT(표장르정리[[#This Row],[Rhythm]]),1,0)),1,0)</f>
        <v>0</v>
      </c>
      <c r="H8" s="3">
        <f>IF(AND(IF('차트 정리 표'!$N$2 = 표메인[[#This Row],[연령대]], 1, 0),IF(COUNT(표장르정리[[#This Row],[Racing]]),1,0)),1,0)</f>
        <v>0</v>
      </c>
      <c r="I8" s="3">
        <f>IF(AND(IF('차트 정리 표'!$N$2 = 표메인[[#This Row],[연령대]], 1, 0),IF(COUNT(표장르정리[[#This Row],[Sport]]),1,0)),1,0)</f>
        <v>0</v>
      </c>
      <c r="J8" s="3">
        <f>IF(AND(IF('차트 정리 표'!$N$2 = 표메인[[#This Row],[연령대]], 1, 0),IF(COUNT(표장르정리[[#This Row],[Stealth]]),1,0)),1,0)</f>
        <v>0</v>
      </c>
      <c r="K8" s="3">
        <f>IF(AND(IF('차트 정리 표'!$N$2 = 표메인[[#This Row],[연령대]], 1, 0),IF(COUNT(표장르정리[[#This Row],[Strategy]]),1,0)),1,0)</f>
        <v>0</v>
      </c>
      <c r="L8" s="3">
        <f>IF(AND(IF('차트 정리 표'!$N$2 = 표메인[[#This Row],[연령대]], 1, 0),IF(COUNT(표장르정리[[#This Row],[Puzzle]]),1,0)),1,0)</f>
        <v>0</v>
      </c>
      <c r="M8" s="3">
        <f>IF(AND(IF('차트 정리 표'!$N$2 = 표메인[[#This Row],[연령대]], 1, 0),IF(COUNT(표장르정리[[#This Row],[Board]]),1,0)),1,0)</f>
        <v>0</v>
      </c>
      <c r="N8" s="3">
        <f>IF(AND(IF('차트 정리 표'!$N$2 = 표메인[[#This Row],[연령대]], 1, 0),IF(COUNT(표장르정리[[#This Row],[Arcade]]),1,0)),1,0)</f>
        <v>0</v>
      </c>
      <c r="O8" s="3">
        <f>IF(AND(IF('차트 정리 표'!$N$2 = 표메인[[#This Row],[연령대]], 1, 0),IF(COUNT(표장르정리[[#This Row],[Simulation]]),1,0)),1,0)</f>
        <v>0</v>
      </c>
      <c r="P8" s="34">
        <f>IF(AND(IF('차트 정리 표'!$N$19 = 표메인[[#This Row],[연령대]], 1, 0),IF('차트 정리 표'!$J$20=표메인[[#This Row],[타격감
시각적 효과]],1,0)),1,0)</f>
        <v>0</v>
      </c>
      <c r="Q8" s="34">
        <f>IF(AND(IF('차트 정리 표'!$N$19 = 표메인[[#This Row],[연령대]], 1, 0),IF('차트 정리 표'!$J$21=표메인[[#This Row],[타격감
시각적 효과]],1,0)),1,0)</f>
        <v>0</v>
      </c>
      <c r="R8" s="34">
        <f>IF(AND(IF('차트 정리 표'!$N$19 = 표메인[[#This Row],[연령대]], 1, 0),IF('차트 정리 표'!$J$22=표메인[[#This Row],[타격감
시각적 효과]],1,0)),1,0)</f>
        <v>0</v>
      </c>
      <c r="S8" s="34">
        <f>IF(AND(IF('차트 정리 표'!$N$19 = 표메인[[#This Row],[연령대]], 1, 0),IF('차트 정리 표'!$J$23=표메인[[#This Row],[타격감
시각적 효과]],1,0)),1,0)</f>
        <v>0</v>
      </c>
      <c r="T8" s="34">
        <f>IF(AND(IF('차트 정리 표'!$N$25 = 표메인[[#This Row],[연령대]], 1, 0),IF('차트 정리 표'!$J$26=표메인[게임몰입도
청각적 효과],1,0)),1,0)</f>
        <v>0</v>
      </c>
      <c r="U8" s="34">
        <f>IF(AND(IF('차트 정리 표'!$N$25 = 표메인[[#This Row],[연령대]], 1, 0),IF('차트 정리 표'!$J$27=표메인[게임몰입도
청각적 효과],1,0)),1,0)</f>
        <v>0</v>
      </c>
      <c r="V8" s="34">
        <f>IF(AND(IF('차트 정리 표'!$N$25 = 표메인[[#This Row],[연령대]], 1, 0),IF('차트 정리 표'!$J$28=표메인[게임몰입도
청각적 효과],1,0)),1,0)</f>
        <v>0</v>
      </c>
    </row>
    <row r="9" spans="1:22" x14ac:dyDescent="0.3">
      <c r="A9" s="3">
        <f>IF(AND(IF('차트 정리 표'!$N$2 = 표메인[[#This Row],[연령대]], 1, 0),IF(COUNT(표장르정리[[#This Row],[RPG]]),1,0)), 1, 0)</f>
        <v>0</v>
      </c>
      <c r="B9" s="3">
        <f>IF(AND(IF('차트 정리 표'!$N$2 = 표메인[[#This Row],[연령대]], 1, 0),IF(COUNT(표장르정리[[#This Row],[AOS]]),1,0)),1,0)</f>
        <v>0</v>
      </c>
      <c r="C9" s="3">
        <f>IF(AND(IF('차트 정리 표'!$N$2 = 표메인[[#This Row],[연령대]], 1, 0),IF(COUNT(표장르정리[[#This Row],[FPS]]),1,0)),1,0)</f>
        <v>0</v>
      </c>
      <c r="D9" s="3">
        <f>IF(AND(IF('차트 정리 표'!$N$2 = 표메인[[#This Row],[연령대]], 1, 0),IF(COUNT(표장르정리[[#This Row],[CCG]]),1,0)),1,0)</f>
        <v>0</v>
      </c>
      <c r="E9" s="3">
        <f>IF(AND(IF('차트 정리 표'!$N$2 = 표메인[[#This Row],[연령대]], 1, 0),IF(COUNT(표장르정리[[#This Row],[Roguelike]]),1,0)),1,0)</f>
        <v>0</v>
      </c>
      <c r="F9" s="3">
        <f>IF(AND(IF('차트 정리 표'!$N$2 = 표메인[[#This Row],[연령대]], 1, 0),IF(COUNT(표장르정리[[#This Row],[Soulslike]]),1,0)),1,0)</f>
        <v>0</v>
      </c>
      <c r="G9" s="3">
        <f>IF(AND(IF('차트 정리 표'!$N$2 = 표메인[[#This Row],[연령대]], 1, 0),IF(COUNT(표장르정리[[#This Row],[Rhythm]]),1,0)),1,0)</f>
        <v>0</v>
      </c>
      <c r="H9" s="3">
        <f>IF(AND(IF('차트 정리 표'!$N$2 = 표메인[[#This Row],[연령대]], 1, 0),IF(COUNT(표장르정리[[#This Row],[Racing]]),1,0)),1,0)</f>
        <v>0</v>
      </c>
      <c r="I9" s="3">
        <f>IF(AND(IF('차트 정리 표'!$N$2 = 표메인[[#This Row],[연령대]], 1, 0),IF(COUNT(표장르정리[[#This Row],[Sport]]),1,0)),1,0)</f>
        <v>0</v>
      </c>
      <c r="J9" s="3">
        <f>IF(AND(IF('차트 정리 표'!$N$2 = 표메인[[#This Row],[연령대]], 1, 0),IF(COUNT(표장르정리[[#This Row],[Stealth]]),1,0)),1,0)</f>
        <v>0</v>
      </c>
      <c r="K9" s="3">
        <f>IF(AND(IF('차트 정리 표'!$N$2 = 표메인[[#This Row],[연령대]], 1, 0),IF(COUNT(표장르정리[[#This Row],[Strategy]]),1,0)),1,0)</f>
        <v>0</v>
      </c>
      <c r="L9" s="3">
        <f>IF(AND(IF('차트 정리 표'!$N$2 = 표메인[[#This Row],[연령대]], 1, 0),IF(COUNT(표장르정리[[#This Row],[Puzzle]]),1,0)),1,0)</f>
        <v>0</v>
      </c>
      <c r="M9" s="3">
        <f>IF(AND(IF('차트 정리 표'!$N$2 = 표메인[[#This Row],[연령대]], 1, 0),IF(COUNT(표장르정리[[#This Row],[Board]]),1,0)),1,0)</f>
        <v>0</v>
      </c>
      <c r="N9" s="3">
        <f>IF(AND(IF('차트 정리 표'!$N$2 = 표메인[[#This Row],[연령대]], 1, 0),IF(COUNT(표장르정리[[#This Row],[Arcade]]),1,0)),1,0)</f>
        <v>0</v>
      </c>
      <c r="O9" s="3">
        <f>IF(AND(IF('차트 정리 표'!$N$2 = 표메인[[#This Row],[연령대]], 1, 0),IF(COUNT(표장르정리[[#This Row],[Simulation]]),1,0)),1,0)</f>
        <v>0</v>
      </c>
      <c r="P9" s="34">
        <f>IF(AND(IF('차트 정리 표'!$N$19 = 표메인[[#This Row],[연령대]], 1, 0),IF('차트 정리 표'!$J$20=표메인[[#This Row],[타격감
시각적 효과]],1,0)),1,0)</f>
        <v>0</v>
      </c>
      <c r="Q9" s="34">
        <f>IF(AND(IF('차트 정리 표'!$N$19 = 표메인[[#This Row],[연령대]], 1, 0),IF('차트 정리 표'!$J$21=표메인[[#This Row],[타격감
시각적 효과]],1,0)),1,0)</f>
        <v>0</v>
      </c>
      <c r="R9" s="34">
        <f>IF(AND(IF('차트 정리 표'!$N$19 = 표메인[[#This Row],[연령대]], 1, 0),IF('차트 정리 표'!$J$22=표메인[[#This Row],[타격감
시각적 효과]],1,0)),1,0)</f>
        <v>0</v>
      </c>
      <c r="S9" s="34">
        <f>IF(AND(IF('차트 정리 표'!$N$19 = 표메인[[#This Row],[연령대]], 1, 0),IF('차트 정리 표'!$J$23=표메인[[#This Row],[타격감
시각적 효과]],1,0)),1,0)</f>
        <v>0</v>
      </c>
      <c r="T9" s="34">
        <f>IF(AND(IF('차트 정리 표'!$N$25 = 표메인[[#This Row],[연령대]], 1, 0),IF('차트 정리 표'!$J$26=표메인[게임몰입도
청각적 효과],1,0)),1,0)</f>
        <v>0</v>
      </c>
      <c r="U9" s="34">
        <f>IF(AND(IF('차트 정리 표'!$N$25 = 표메인[[#This Row],[연령대]], 1, 0),IF('차트 정리 표'!$J$27=표메인[게임몰입도
청각적 효과],1,0)),1,0)</f>
        <v>0</v>
      </c>
      <c r="V9" s="34">
        <f>IF(AND(IF('차트 정리 표'!$N$25 = 표메인[[#This Row],[연령대]], 1, 0),IF('차트 정리 표'!$J$28=표메인[게임몰입도
청각적 효과],1,0)),1,0)</f>
        <v>0</v>
      </c>
    </row>
    <row r="10" spans="1:22" x14ac:dyDescent="0.3">
      <c r="A10" s="3">
        <f>IF(AND(IF('차트 정리 표'!$N$2 = 표메인[[#This Row],[연령대]], 1, 0),IF(COUNT(표장르정리[[#This Row],[RPG]]),1,0)), 1, 0)</f>
        <v>0</v>
      </c>
      <c r="B10" s="3">
        <f>IF(AND(IF('차트 정리 표'!$N$2 = 표메인[[#This Row],[연령대]], 1, 0),IF(COUNT(표장르정리[[#This Row],[AOS]]),1,0)),1,0)</f>
        <v>0</v>
      </c>
      <c r="C10" s="3">
        <f>IF(AND(IF('차트 정리 표'!$N$2 = 표메인[[#This Row],[연령대]], 1, 0),IF(COUNT(표장르정리[[#This Row],[FPS]]),1,0)),1,0)</f>
        <v>0</v>
      </c>
      <c r="D10" s="3">
        <f>IF(AND(IF('차트 정리 표'!$N$2 = 표메인[[#This Row],[연령대]], 1, 0),IF(COUNT(표장르정리[[#This Row],[CCG]]),1,0)),1,0)</f>
        <v>0</v>
      </c>
      <c r="E10" s="3">
        <f>IF(AND(IF('차트 정리 표'!$N$2 = 표메인[[#This Row],[연령대]], 1, 0),IF(COUNT(표장르정리[[#This Row],[Roguelike]]),1,0)),1,0)</f>
        <v>0</v>
      </c>
      <c r="F10" s="3">
        <f>IF(AND(IF('차트 정리 표'!$N$2 = 표메인[[#This Row],[연령대]], 1, 0),IF(COUNT(표장르정리[[#This Row],[Soulslike]]),1,0)),1,0)</f>
        <v>0</v>
      </c>
      <c r="G10" s="3">
        <f>IF(AND(IF('차트 정리 표'!$N$2 = 표메인[[#This Row],[연령대]], 1, 0),IF(COUNT(표장르정리[[#This Row],[Rhythm]]),1,0)),1,0)</f>
        <v>0</v>
      </c>
      <c r="H10" s="3">
        <f>IF(AND(IF('차트 정리 표'!$N$2 = 표메인[[#This Row],[연령대]], 1, 0),IF(COUNT(표장르정리[[#This Row],[Racing]]),1,0)),1,0)</f>
        <v>0</v>
      </c>
      <c r="I10" s="3">
        <f>IF(AND(IF('차트 정리 표'!$N$2 = 표메인[[#This Row],[연령대]], 1, 0),IF(COUNT(표장르정리[[#This Row],[Sport]]),1,0)),1,0)</f>
        <v>0</v>
      </c>
      <c r="J10" s="3">
        <f>IF(AND(IF('차트 정리 표'!$N$2 = 표메인[[#This Row],[연령대]], 1, 0),IF(COUNT(표장르정리[[#This Row],[Stealth]]),1,0)),1,0)</f>
        <v>0</v>
      </c>
      <c r="K10" s="3">
        <f>IF(AND(IF('차트 정리 표'!$N$2 = 표메인[[#This Row],[연령대]], 1, 0),IF(COUNT(표장르정리[[#This Row],[Strategy]]),1,0)),1,0)</f>
        <v>0</v>
      </c>
      <c r="L10" s="3">
        <f>IF(AND(IF('차트 정리 표'!$N$2 = 표메인[[#This Row],[연령대]], 1, 0),IF(COUNT(표장르정리[[#This Row],[Puzzle]]),1,0)),1,0)</f>
        <v>0</v>
      </c>
      <c r="M10" s="3">
        <f>IF(AND(IF('차트 정리 표'!$N$2 = 표메인[[#This Row],[연령대]], 1, 0),IF(COUNT(표장르정리[[#This Row],[Board]]),1,0)),1,0)</f>
        <v>0</v>
      </c>
      <c r="N10" s="3">
        <f>IF(AND(IF('차트 정리 표'!$N$2 = 표메인[[#This Row],[연령대]], 1, 0),IF(COUNT(표장르정리[[#This Row],[Arcade]]),1,0)),1,0)</f>
        <v>0</v>
      </c>
      <c r="O10" s="3">
        <f>IF(AND(IF('차트 정리 표'!$N$2 = 표메인[[#This Row],[연령대]], 1, 0),IF(COUNT(표장르정리[[#This Row],[Simulation]]),1,0)),1,0)</f>
        <v>0</v>
      </c>
      <c r="P10" s="34">
        <f>IF(AND(IF('차트 정리 표'!$N$19 = 표메인[[#This Row],[연령대]], 1, 0),IF('차트 정리 표'!$J$20=표메인[[#This Row],[타격감
시각적 효과]],1,0)),1,0)</f>
        <v>0</v>
      </c>
      <c r="Q10" s="34">
        <f>IF(AND(IF('차트 정리 표'!$N$19 = 표메인[[#This Row],[연령대]], 1, 0),IF('차트 정리 표'!$J$21=표메인[[#This Row],[타격감
시각적 효과]],1,0)),1,0)</f>
        <v>0</v>
      </c>
      <c r="R10" s="34">
        <f>IF(AND(IF('차트 정리 표'!$N$19 = 표메인[[#This Row],[연령대]], 1, 0),IF('차트 정리 표'!$J$22=표메인[[#This Row],[타격감
시각적 효과]],1,0)),1,0)</f>
        <v>0</v>
      </c>
      <c r="S10" s="34">
        <f>IF(AND(IF('차트 정리 표'!$N$19 = 표메인[[#This Row],[연령대]], 1, 0),IF('차트 정리 표'!$J$23=표메인[[#This Row],[타격감
시각적 효과]],1,0)),1,0)</f>
        <v>0</v>
      </c>
      <c r="T10" s="34">
        <f>IF(AND(IF('차트 정리 표'!$N$25 = 표메인[[#This Row],[연령대]], 1, 0),IF('차트 정리 표'!$J$26=표메인[게임몰입도
청각적 효과],1,0)),1,0)</f>
        <v>0</v>
      </c>
      <c r="U10" s="34">
        <f>IF(AND(IF('차트 정리 표'!$N$25 = 표메인[[#This Row],[연령대]], 1, 0),IF('차트 정리 표'!$J$27=표메인[게임몰입도
청각적 효과],1,0)),1,0)</f>
        <v>0</v>
      </c>
      <c r="V10" s="34">
        <f>IF(AND(IF('차트 정리 표'!$N$25 = 표메인[[#This Row],[연령대]], 1, 0),IF('차트 정리 표'!$J$28=표메인[게임몰입도
청각적 효과],1,0)),1,0)</f>
        <v>0</v>
      </c>
    </row>
    <row r="11" spans="1:22" x14ac:dyDescent="0.3">
      <c r="A11" s="3">
        <f>IF(AND(IF('차트 정리 표'!$N$2 = 표메인[[#This Row],[연령대]], 1, 0),IF(COUNT(표장르정리[[#This Row],[RPG]]),1,0)), 1, 0)</f>
        <v>0</v>
      </c>
      <c r="B11" s="3">
        <f>IF(AND(IF('차트 정리 표'!$N$2 = 표메인[[#This Row],[연령대]], 1, 0),IF(COUNT(표장르정리[[#This Row],[AOS]]),1,0)),1,0)</f>
        <v>0</v>
      </c>
      <c r="C11" s="3">
        <f>IF(AND(IF('차트 정리 표'!$N$2 = 표메인[[#This Row],[연령대]], 1, 0),IF(COUNT(표장르정리[[#This Row],[FPS]]),1,0)),1,0)</f>
        <v>0</v>
      </c>
      <c r="D11" s="3">
        <f>IF(AND(IF('차트 정리 표'!$N$2 = 표메인[[#This Row],[연령대]], 1, 0),IF(COUNT(표장르정리[[#This Row],[CCG]]),1,0)),1,0)</f>
        <v>0</v>
      </c>
      <c r="E11" s="3">
        <f>IF(AND(IF('차트 정리 표'!$N$2 = 표메인[[#This Row],[연령대]], 1, 0),IF(COUNT(표장르정리[[#This Row],[Roguelike]]),1,0)),1,0)</f>
        <v>0</v>
      </c>
      <c r="F11" s="3">
        <f>IF(AND(IF('차트 정리 표'!$N$2 = 표메인[[#This Row],[연령대]], 1, 0),IF(COUNT(표장르정리[[#This Row],[Soulslike]]),1,0)),1,0)</f>
        <v>0</v>
      </c>
      <c r="G11" s="3">
        <f>IF(AND(IF('차트 정리 표'!$N$2 = 표메인[[#This Row],[연령대]], 1, 0),IF(COUNT(표장르정리[[#This Row],[Rhythm]]),1,0)),1,0)</f>
        <v>0</v>
      </c>
      <c r="H11" s="3">
        <f>IF(AND(IF('차트 정리 표'!$N$2 = 표메인[[#This Row],[연령대]], 1, 0),IF(COUNT(표장르정리[[#This Row],[Racing]]),1,0)),1,0)</f>
        <v>0</v>
      </c>
      <c r="I11" s="3">
        <f>IF(AND(IF('차트 정리 표'!$N$2 = 표메인[[#This Row],[연령대]], 1, 0),IF(COUNT(표장르정리[[#This Row],[Sport]]),1,0)),1,0)</f>
        <v>0</v>
      </c>
      <c r="J11" s="3">
        <f>IF(AND(IF('차트 정리 표'!$N$2 = 표메인[[#This Row],[연령대]], 1, 0),IF(COUNT(표장르정리[[#This Row],[Stealth]]),1,0)),1,0)</f>
        <v>0</v>
      </c>
      <c r="K11" s="3">
        <f>IF(AND(IF('차트 정리 표'!$N$2 = 표메인[[#This Row],[연령대]], 1, 0),IF(COUNT(표장르정리[[#This Row],[Strategy]]),1,0)),1,0)</f>
        <v>0</v>
      </c>
      <c r="L11" s="3">
        <f>IF(AND(IF('차트 정리 표'!$N$2 = 표메인[[#This Row],[연령대]], 1, 0),IF(COUNT(표장르정리[[#This Row],[Puzzle]]),1,0)),1,0)</f>
        <v>0</v>
      </c>
      <c r="M11" s="3">
        <f>IF(AND(IF('차트 정리 표'!$N$2 = 표메인[[#This Row],[연령대]], 1, 0),IF(COUNT(표장르정리[[#This Row],[Board]]),1,0)),1,0)</f>
        <v>0</v>
      </c>
      <c r="N11" s="3">
        <f>IF(AND(IF('차트 정리 표'!$N$2 = 표메인[[#This Row],[연령대]], 1, 0),IF(COUNT(표장르정리[[#This Row],[Arcade]]),1,0)),1,0)</f>
        <v>0</v>
      </c>
      <c r="O11" s="3">
        <f>IF(AND(IF('차트 정리 표'!$N$2 = 표메인[[#This Row],[연령대]], 1, 0),IF(COUNT(표장르정리[[#This Row],[Simulation]]),1,0)),1,0)</f>
        <v>0</v>
      </c>
      <c r="P11" s="34">
        <f>IF(AND(IF('차트 정리 표'!$N$19 = 표메인[[#This Row],[연령대]], 1, 0),IF('차트 정리 표'!$J$20=표메인[[#This Row],[타격감
시각적 효과]],1,0)),1,0)</f>
        <v>0</v>
      </c>
      <c r="Q11" s="34">
        <f>IF(AND(IF('차트 정리 표'!$N$19 = 표메인[[#This Row],[연령대]], 1, 0),IF('차트 정리 표'!$J$21=표메인[[#This Row],[타격감
시각적 효과]],1,0)),1,0)</f>
        <v>0</v>
      </c>
      <c r="R11" s="34">
        <f>IF(AND(IF('차트 정리 표'!$N$19 = 표메인[[#This Row],[연령대]], 1, 0),IF('차트 정리 표'!$J$22=표메인[[#This Row],[타격감
시각적 효과]],1,0)),1,0)</f>
        <v>0</v>
      </c>
      <c r="S11" s="34">
        <f>IF(AND(IF('차트 정리 표'!$N$19 = 표메인[[#This Row],[연령대]], 1, 0),IF('차트 정리 표'!$J$23=표메인[[#This Row],[타격감
시각적 효과]],1,0)),1,0)</f>
        <v>0</v>
      </c>
      <c r="T11" s="34">
        <f>IF(AND(IF('차트 정리 표'!$N$25 = 표메인[[#This Row],[연령대]], 1, 0),IF('차트 정리 표'!$J$26=표메인[게임몰입도
청각적 효과],1,0)),1,0)</f>
        <v>0</v>
      </c>
      <c r="U11" s="34">
        <f>IF(AND(IF('차트 정리 표'!$N$25 = 표메인[[#This Row],[연령대]], 1, 0),IF('차트 정리 표'!$J$27=표메인[게임몰입도
청각적 효과],1,0)),1,0)</f>
        <v>0</v>
      </c>
      <c r="V11" s="34">
        <f>IF(AND(IF('차트 정리 표'!$N$25 = 표메인[[#This Row],[연령대]], 1, 0),IF('차트 정리 표'!$J$28=표메인[게임몰입도
청각적 효과],1,0)),1,0)</f>
        <v>0</v>
      </c>
    </row>
    <row r="12" spans="1:22" x14ac:dyDescent="0.3">
      <c r="A12" s="3">
        <f>IF(AND(IF('차트 정리 표'!$N$2 = 표메인[[#This Row],[연령대]], 1, 0),IF(COUNT(표장르정리[[#This Row],[RPG]]),1,0)), 1, 0)</f>
        <v>0</v>
      </c>
      <c r="B12" s="3">
        <f>IF(AND(IF('차트 정리 표'!$N$2 = 표메인[[#This Row],[연령대]], 1, 0),IF(COUNT(표장르정리[[#This Row],[AOS]]),1,0)),1,0)</f>
        <v>0</v>
      </c>
      <c r="C12" s="3">
        <f>IF(AND(IF('차트 정리 표'!$N$2 = 표메인[[#This Row],[연령대]], 1, 0),IF(COUNT(표장르정리[[#This Row],[FPS]]),1,0)),1,0)</f>
        <v>0</v>
      </c>
      <c r="D12" s="3">
        <f>IF(AND(IF('차트 정리 표'!$N$2 = 표메인[[#This Row],[연령대]], 1, 0),IF(COUNT(표장르정리[[#This Row],[CCG]]),1,0)),1,0)</f>
        <v>0</v>
      </c>
      <c r="E12" s="3">
        <f>IF(AND(IF('차트 정리 표'!$N$2 = 표메인[[#This Row],[연령대]], 1, 0),IF(COUNT(표장르정리[[#This Row],[Roguelike]]),1,0)),1,0)</f>
        <v>0</v>
      </c>
      <c r="F12" s="3">
        <f>IF(AND(IF('차트 정리 표'!$N$2 = 표메인[[#This Row],[연령대]], 1, 0),IF(COUNT(표장르정리[[#This Row],[Soulslike]]),1,0)),1,0)</f>
        <v>0</v>
      </c>
      <c r="G12" s="3">
        <f>IF(AND(IF('차트 정리 표'!$N$2 = 표메인[[#This Row],[연령대]], 1, 0),IF(COUNT(표장르정리[[#This Row],[Rhythm]]),1,0)),1,0)</f>
        <v>0</v>
      </c>
      <c r="H12" s="3">
        <f>IF(AND(IF('차트 정리 표'!$N$2 = 표메인[[#This Row],[연령대]], 1, 0),IF(COUNT(표장르정리[[#This Row],[Racing]]),1,0)),1,0)</f>
        <v>0</v>
      </c>
      <c r="I12" s="3">
        <f>IF(AND(IF('차트 정리 표'!$N$2 = 표메인[[#This Row],[연령대]], 1, 0),IF(COUNT(표장르정리[[#This Row],[Sport]]),1,0)),1,0)</f>
        <v>0</v>
      </c>
      <c r="J12" s="3">
        <f>IF(AND(IF('차트 정리 표'!$N$2 = 표메인[[#This Row],[연령대]], 1, 0),IF(COUNT(표장르정리[[#This Row],[Stealth]]),1,0)),1,0)</f>
        <v>0</v>
      </c>
      <c r="K12" s="3">
        <f>IF(AND(IF('차트 정리 표'!$N$2 = 표메인[[#This Row],[연령대]], 1, 0),IF(COUNT(표장르정리[[#This Row],[Strategy]]),1,0)),1,0)</f>
        <v>0</v>
      </c>
      <c r="L12" s="3">
        <f>IF(AND(IF('차트 정리 표'!$N$2 = 표메인[[#This Row],[연령대]], 1, 0),IF(COUNT(표장르정리[[#This Row],[Puzzle]]),1,0)),1,0)</f>
        <v>0</v>
      </c>
      <c r="M12" s="3">
        <f>IF(AND(IF('차트 정리 표'!$N$2 = 표메인[[#This Row],[연령대]], 1, 0),IF(COUNT(표장르정리[[#This Row],[Board]]),1,0)),1,0)</f>
        <v>0</v>
      </c>
      <c r="N12" s="3">
        <f>IF(AND(IF('차트 정리 표'!$N$2 = 표메인[[#This Row],[연령대]], 1, 0),IF(COUNT(표장르정리[[#This Row],[Arcade]]),1,0)),1,0)</f>
        <v>0</v>
      </c>
      <c r="O12" s="3">
        <f>IF(AND(IF('차트 정리 표'!$N$2 = 표메인[[#This Row],[연령대]], 1, 0),IF(COUNT(표장르정리[[#This Row],[Simulation]]),1,0)),1,0)</f>
        <v>0</v>
      </c>
      <c r="P12" s="34">
        <f>IF(AND(IF('차트 정리 표'!$N$19 = 표메인[[#This Row],[연령대]], 1, 0),IF('차트 정리 표'!$J$20=표메인[[#This Row],[타격감
시각적 효과]],1,0)),1,0)</f>
        <v>0</v>
      </c>
      <c r="Q12" s="34">
        <f>IF(AND(IF('차트 정리 표'!$N$19 = 표메인[[#This Row],[연령대]], 1, 0),IF('차트 정리 표'!$J$21=표메인[[#This Row],[타격감
시각적 효과]],1,0)),1,0)</f>
        <v>0</v>
      </c>
      <c r="R12" s="34">
        <f>IF(AND(IF('차트 정리 표'!$N$19 = 표메인[[#This Row],[연령대]], 1, 0),IF('차트 정리 표'!$J$22=표메인[[#This Row],[타격감
시각적 효과]],1,0)),1,0)</f>
        <v>0</v>
      </c>
      <c r="S12" s="34">
        <f>IF(AND(IF('차트 정리 표'!$N$19 = 표메인[[#This Row],[연령대]], 1, 0),IF('차트 정리 표'!$J$23=표메인[[#This Row],[타격감
시각적 효과]],1,0)),1,0)</f>
        <v>0</v>
      </c>
      <c r="T12" s="34">
        <f>IF(AND(IF('차트 정리 표'!$N$25 = 표메인[[#This Row],[연령대]], 1, 0),IF('차트 정리 표'!$J$26=표메인[게임몰입도
청각적 효과],1,0)),1,0)</f>
        <v>0</v>
      </c>
      <c r="U12" s="34">
        <f>IF(AND(IF('차트 정리 표'!$N$25 = 표메인[[#This Row],[연령대]], 1, 0),IF('차트 정리 표'!$J$27=표메인[게임몰입도
청각적 효과],1,0)),1,0)</f>
        <v>0</v>
      </c>
      <c r="V12" s="34">
        <f>IF(AND(IF('차트 정리 표'!$N$25 = 표메인[[#This Row],[연령대]], 1, 0),IF('차트 정리 표'!$J$28=표메인[게임몰입도
청각적 효과],1,0)),1,0)</f>
        <v>0</v>
      </c>
    </row>
    <row r="13" spans="1:22" x14ac:dyDescent="0.3">
      <c r="A13" s="3">
        <f>IF(AND(IF('차트 정리 표'!$N$2 = 표메인[[#This Row],[연령대]], 1, 0),IF(COUNT(표장르정리[[#This Row],[RPG]]),1,0)), 1, 0)</f>
        <v>0</v>
      </c>
      <c r="B13" s="3">
        <f>IF(AND(IF('차트 정리 표'!$N$2 = 표메인[[#This Row],[연령대]], 1, 0),IF(COUNT(표장르정리[[#This Row],[AOS]]),1,0)),1,0)</f>
        <v>0</v>
      </c>
      <c r="C13" s="3">
        <f>IF(AND(IF('차트 정리 표'!$N$2 = 표메인[[#This Row],[연령대]], 1, 0),IF(COUNT(표장르정리[[#This Row],[FPS]]),1,0)),1,0)</f>
        <v>0</v>
      </c>
      <c r="D13" s="3">
        <f>IF(AND(IF('차트 정리 표'!$N$2 = 표메인[[#This Row],[연령대]], 1, 0),IF(COUNT(표장르정리[[#This Row],[CCG]]),1,0)),1,0)</f>
        <v>0</v>
      </c>
      <c r="E13" s="3">
        <f>IF(AND(IF('차트 정리 표'!$N$2 = 표메인[[#This Row],[연령대]], 1, 0),IF(COUNT(표장르정리[[#This Row],[Roguelike]]),1,0)),1,0)</f>
        <v>0</v>
      </c>
      <c r="F13" s="3">
        <f>IF(AND(IF('차트 정리 표'!$N$2 = 표메인[[#This Row],[연령대]], 1, 0),IF(COUNT(표장르정리[[#This Row],[Soulslike]]),1,0)),1,0)</f>
        <v>0</v>
      </c>
      <c r="G13" s="3">
        <f>IF(AND(IF('차트 정리 표'!$N$2 = 표메인[[#This Row],[연령대]], 1, 0),IF(COUNT(표장르정리[[#This Row],[Rhythm]]),1,0)),1,0)</f>
        <v>0</v>
      </c>
      <c r="H13" s="3">
        <f>IF(AND(IF('차트 정리 표'!$N$2 = 표메인[[#This Row],[연령대]], 1, 0),IF(COUNT(표장르정리[[#This Row],[Racing]]),1,0)),1,0)</f>
        <v>0</v>
      </c>
      <c r="I13" s="3">
        <f>IF(AND(IF('차트 정리 표'!$N$2 = 표메인[[#This Row],[연령대]], 1, 0),IF(COUNT(표장르정리[[#This Row],[Sport]]),1,0)),1,0)</f>
        <v>0</v>
      </c>
      <c r="J13" s="3">
        <f>IF(AND(IF('차트 정리 표'!$N$2 = 표메인[[#This Row],[연령대]], 1, 0),IF(COUNT(표장르정리[[#This Row],[Stealth]]),1,0)),1,0)</f>
        <v>0</v>
      </c>
      <c r="K13" s="3">
        <f>IF(AND(IF('차트 정리 표'!$N$2 = 표메인[[#This Row],[연령대]], 1, 0),IF(COUNT(표장르정리[[#This Row],[Strategy]]),1,0)),1,0)</f>
        <v>0</v>
      </c>
      <c r="L13" s="3">
        <f>IF(AND(IF('차트 정리 표'!$N$2 = 표메인[[#This Row],[연령대]], 1, 0),IF(COUNT(표장르정리[[#This Row],[Puzzle]]),1,0)),1,0)</f>
        <v>0</v>
      </c>
      <c r="M13" s="3">
        <f>IF(AND(IF('차트 정리 표'!$N$2 = 표메인[[#This Row],[연령대]], 1, 0),IF(COUNT(표장르정리[[#This Row],[Board]]),1,0)),1,0)</f>
        <v>0</v>
      </c>
      <c r="N13" s="3">
        <f>IF(AND(IF('차트 정리 표'!$N$2 = 표메인[[#This Row],[연령대]], 1, 0),IF(COUNT(표장르정리[[#This Row],[Arcade]]),1,0)),1,0)</f>
        <v>0</v>
      </c>
      <c r="O13" s="3">
        <f>IF(AND(IF('차트 정리 표'!$N$2 = 표메인[[#This Row],[연령대]], 1, 0),IF(COUNT(표장르정리[[#This Row],[Simulation]]),1,0)),1,0)</f>
        <v>0</v>
      </c>
      <c r="P13" s="34">
        <f>IF(AND(IF('차트 정리 표'!$N$19 = 표메인[[#This Row],[연령대]], 1, 0),IF('차트 정리 표'!$J$20=표메인[[#This Row],[타격감
시각적 효과]],1,0)),1,0)</f>
        <v>0</v>
      </c>
      <c r="Q13" s="34">
        <f>IF(AND(IF('차트 정리 표'!$N$19 = 표메인[[#This Row],[연령대]], 1, 0),IF('차트 정리 표'!$J$21=표메인[[#This Row],[타격감
시각적 효과]],1,0)),1,0)</f>
        <v>0</v>
      </c>
      <c r="R13" s="34">
        <f>IF(AND(IF('차트 정리 표'!$N$19 = 표메인[[#This Row],[연령대]], 1, 0),IF('차트 정리 표'!$J$22=표메인[[#This Row],[타격감
시각적 효과]],1,0)),1,0)</f>
        <v>0</v>
      </c>
      <c r="S13" s="34">
        <f>IF(AND(IF('차트 정리 표'!$N$19 = 표메인[[#This Row],[연령대]], 1, 0),IF('차트 정리 표'!$J$23=표메인[[#This Row],[타격감
시각적 효과]],1,0)),1,0)</f>
        <v>0</v>
      </c>
      <c r="T13" s="34">
        <f>IF(AND(IF('차트 정리 표'!$N$25 = 표메인[[#This Row],[연령대]], 1, 0),IF('차트 정리 표'!$J$26=표메인[게임몰입도
청각적 효과],1,0)),1,0)</f>
        <v>0</v>
      </c>
      <c r="U13" s="34">
        <f>IF(AND(IF('차트 정리 표'!$N$25 = 표메인[[#This Row],[연령대]], 1, 0),IF('차트 정리 표'!$J$27=표메인[게임몰입도
청각적 효과],1,0)),1,0)</f>
        <v>0</v>
      </c>
      <c r="V13" s="34">
        <f>IF(AND(IF('차트 정리 표'!$N$25 = 표메인[[#This Row],[연령대]], 1, 0),IF('차트 정리 표'!$J$28=표메인[게임몰입도
청각적 효과],1,0)),1,0)</f>
        <v>0</v>
      </c>
    </row>
    <row r="14" spans="1:22" x14ac:dyDescent="0.3">
      <c r="A14" s="3">
        <f>IF(AND(IF('차트 정리 표'!$N$2 = 표메인[[#This Row],[연령대]], 1, 0),IF(COUNT(표장르정리[[#This Row],[RPG]]),1,0)), 1, 0)</f>
        <v>0</v>
      </c>
      <c r="B14" s="3">
        <f>IF(AND(IF('차트 정리 표'!$N$2 = 표메인[[#This Row],[연령대]], 1, 0),IF(COUNT(표장르정리[[#This Row],[AOS]]),1,0)),1,0)</f>
        <v>0</v>
      </c>
      <c r="C14" s="3">
        <f>IF(AND(IF('차트 정리 표'!$N$2 = 표메인[[#This Row],[연령대]], 1, 0),IF(COUNT(표장르정리[[#This Row],[FPS]]),1,0)),1,0)</f>
        <v>0</v>
      </c>
      <c r="D14" s="3">
        <f>IF(AND(IF('차트 정리 표'!$N$2 = 표메인[[#This Row],[연령대]], 1, 0),IF(COUNT(표장르정리[[#This Row],[CCG]]),1,0)),1,0)</f>
        <v>0</v>
      </c>
      <c r="E14" s="3">
        <f>IF(AND(IF('차트 정리 표'!$N$2 = 표메인[[#This Row],[연령대]], 1, 0),IF(COUNT(표장르정리[[#This Row],[Roguelike]]),1,0)),1,0)</f>
        <v>0</v>
      </c>
      <c r="F14" s="3">
        <f>IF(AND(IF('차트 정리 표'!$N$2 = 표메인[[#This Row],[연령대]], 1, 0),IF(COUNT(표장르정리[[#This Row],[Soulslike]]),1,0)),1,0)</f>
        <v>0</v>
      </c>
      <c r="G14" s="3">
        <f>IF(AND(IF('차트 정리 표'!$N$2 = 표메인[[#This Row],[연령대]], 1, 0),IF(COUNT(표장르정리[[#This Row],[Rhythm]]),1,0)),1,0)</f>
        <v>0</v>
      </c>
      <c r="H14" s="3">
        <f>IF(AND(IF('차트 정리 표'!$N$2 = 표메인[[#This Row],[연령대]], 1, 0),IF(COUNT(표장르정리[[#This Row],[Racing]]),1,0)),1,0)</f>
        <v>0</v>
      </c>
      <c r="I14" s="3">
        <f>IF(AND(IF('차트 정리 표'!$N$2 = 표메인[[#This Row],[연령대]], 1, 0),IF(COUNT(표장르정리[[#This Row],[Sport]]),1,0)),1,0)</f>
        <v>0</v>
      </c>
      <c r="J14" s="3">
        <f>IF(AND(IF('차트 정리 표'!$N$2 = 표메인[[#This Row],[연령대]], 1, 0),IF(COUNT(표장르정리[[#This Row],[Stealth]]),1,0)),1,0)</f>
        <v>0</v>
      </c>
      <c r="K14" s="3">
        <f>IF(AND(IF('차트 정리 표'!$N$2 = 표메인[[#This Row],[연령대]], 1, 0),IF(COUNT(표장르정리[[#This Row],[Strategy]]),1,0)),1,0)</f>
        <v>0</v>
      </c>
      <c r="L14" s="3">
        <f>IF(AND(IF('차트 정리 표'!$N$2 = 표메인[[#This Row],[연령대]], 1, 0),IF(COUNT(표장르정리[[#This Row],[Puzzle]]),1,0)),1,0)</f>
        <v>0</v>
      </c>
      <c r="M14" s="3">
        <f>IF(AND(IF('차트 정리 표'!$N$2 = 표메인[[#This Row],[연령대]], 1, 0),IF(COUNT(표장르정리[[#This Row],[Board]]),1,0)),1,0)</f>
        <v>0</v>
      </c>
      <c r="N14" s="3">
        <f>IF(AND(IF('차트 정리 표'!$N$2 = 표메인[[#This Row],[연령대]], 1, 0),IF(COUNT(표장르정리[[#This Row],[Arcade]]),1,0)),1,0)</f>
        <v>0</v>
      </c>
      <c r="O14" s="3">
        <f>IF(AND(IF('차트 정리 표'!$N$2 = 표메인[[#This Row],[연령대]], 1, 0),IF(COUNT(표장르정리[[#This Row],[Simulation]]),1,0)),1,0)</f>
        <v>0</v>
      </c>
      <c r="P14" s="34">
        <f>IF(AND(IF('차트 정리 표'!$N$19 = 표메인[[#This Row],[연령대]], 1, 0),IF('차트 정리 표'!$J$20=표메인[[#This Row],[타격감
시각적 효과]],1,0)),1,0)</f>
        <v>0</v>
      </c>
      <c r="Q14" s="34">
        <f>IF(AND(IF('차트 정리 표'!$N$19 = 표메인[[#This Row],[연령대]], 1, 0),IF('차트 정리 표'!$J$21=표메인[[#This Row],[타격감
시각적 효과]],1,0)),1,0)</f>
        <v>0</v>
      </c>
      <c r="R14" s="34">
        <f>IF(AND(IF('차트 정리 표'!$N$19 = 표메인[[#This Row],[연령대]], 1, 0),IF('차트 정리 표'!$J$22=표메인[[#This Row],[타격감
시각적 효과]],1,0)),1,0)</f>
        <v>0</v>
      </c>
      <c r="S14" s="34">
        <f>IF(AND(IF('차트 정리 표'!$N$19 = 표메인[[#This Row],[연령대]], 1, 0),IF('차트 정리 표'!$J$23=표메인[[#This Row],[타격감
시각적 효과]],1,0)),1,0)</f>
        <v>0</v>
      </c>
      <c r="T14" s="34">
        <f>IF(AND(IF('차트 정리 표'!$N$25 = 표메인[[#This Row],[연령대]], 1, 0),IF('차트 정리 표'!$J$26=표메인[게임몰입도
청각적 효과],1,0)),1,0)</f>
        <v>0</v>
      </c>
      <c r="U14" s="34">
        <f>IF(AND(IF('차트 정리 표'!$N$25 = 표메인[[#This Row],[연령대]], 1, 0),IF('차트 정리 표'!$J$27=표메인[게임몰입도
청각적 효과],1,0)),1,0)</f>
        <v>0</v>
      </c>
      <c r="V14" s="34">
        <f>IF(AND(IF('차트 정리 표'!$N$25 = 표메인[[#This Row],[연령대]], 1, 0),IF('차트 정리 표'!$J$28=표메인[게임몰입도
청각적 효과],1,0)),1,0)</f>
        <v>0</v>
      </c>
    </row>
    <row r="15" spans="1:22" x14ac:dyDescent="0.3">
      <c r="A15" s="3">
        <f>IF(AND(IF('차트 정리 표'!$N$2 = 표메인[[#This Row],[연령대]], 1, 0),IF(COUNT(표장르정리[[#This Row],[RPG]]),1,0)), 1, 0)</f>
        <v>0</v>
      </c>
      <c r="B15" s="3">
        <f>IF(AND(IF('차트 정리 표'!$N$2 = 표메인[[#This Row],[연령대]], 1, 0),IF(COUNT(표장르정리[[#This Row],[AOS]]),1,0)),1,0)</f>
        <v>0</v>
      </c>
      <c r="C15" s="3">
        <f>IF(AND(IF('차트 정리 표'!$N$2 = 표메인[[#This Row],[연령대]], 1, 0),IF(COUNT(표장르정리[[#This Row],[FPS]]),1,0)),1,0)</f>
        <v>0</v>
      </c>
      <c r="D15" s="3">
        <f>IF(AND(IF('차트 정리 표'!$N$2 = 표메인[[#This Row],[연령대]], 1, 0),IF(COUNT(표장르정리[[#This Row],[CCG]]),1,0)),1,0)</f>
        <v>0</v>
      </c>
      <c r="E15" s="3">
        <f>IF(AND(IF('차트 정리 표'!$N$2 = 표메인[[#This Row],[연령대]], 1, 0),IF(COUNT(표장르정리[[#This Row],[Roguelike]]),1,0)),1,0)</f>
        <v>0</v>
      </c>
      <c r="F15" s="3">
        <f>IF(AND(IF('차트 정리 표'!$N$2 = 표메인[[#This Row],[연령대]], 1, 0),IF(COUNT(표장르정리[[#This Row],[Soulslike]]),1,0)),1,0)</f>
        <v>0</v>
      </c>
      <c r="G15" s="3">
        <f>IF(AND(IF('차트 정리 표'!$N$2 = 표메인[[#This Row],[연령대]], 1, 0),IF(COUNT(표장르정리[[#This Row],[Rhythm]]),1,0)),1,0)</f>
        <v>0</v>
      </c>
      <c r="H15" s="3">
        <f>IF(AND(IF('차트 정리 표'!$N$2 = 표메인[[#This Row],[연령대]], 1, 0),IF(COUNT(표장르정리[[#This Row],[Racing]]),1,0)),1,0)</f>
        <v>0</v>
      </c>
      <c r="I15" s="3">
        <f>IF(AND(IF('차트 정리 표'!$N$2 = 표메인[[#This Row],[연령대]], 1, 0),IF(COUNT(표장르정리[[#This Row],[Sport]]),1,0)),1,0)</f>
        <v>0</v>
      </c>
      <c r="J15" s="3">
        <f>IF(AND(IF('차트 정리 표'!$N$2 = 표메인[[#This Row],[연령대]], 1, 0),IF(COUNT(표장르정리[[#This Row],[Stealth]]),1,0)),1,0)</f>
        <v>0</v>
      </c>
      <c r="K15" s="3">
        <f>IF(AND(IF('차트 정리 표'!$N$2 = 표메인[[#This Row],[연령대]], 1, 0),IF(COUNT(표장르정리[[#This Row],[Strategy]]),1,0)),1,0)</f>
        <v>0</v>
      </c>
      <c r="L15" s="3">
        <f>IF(AND(IF('차트 정리 표'!$N$2 = 표메인[[#This Row],[연령대]], 1, 0),IF(COUNT(표장르정리[[#This Row],[Puzzle]]),1,0)),1,0)</f>
        <v>0</v>
      </c>
      <c r="M15" s="3">
        <f>IF(AND(IF('차트 정리 표'!$N$2 = 표메인[[#This Row],[연령대]], 1, 0),IF(COUNT(표장르정리[[#This Row],[Board]]),1,0)),1,0)</f>
        <v>0</v>
      </c>
      <c r="N15" s="3">
        <f>IF(AND(IF('차트 정리 표'!$N$2 = 표메인[[#This Row],[연령대]], 1, 0),IF(COUNT(표장르정리[[#This Row],[Arcade]]),1,0)),1,0)</f>
        <v>0</v>
      </c>
      <c r="O15" s="3">
        <f>IF(AND(IF('차트 정리 표'!$N$2 = 표메인[[#This Row],[연령대]], 1, 0),IF(COUNT(표장르정리[[#This Row],[Simulation]]),1,0)),1,0)</f>
        <v>0</v>
      </c>
      <c r="P15" s="34">
        <f>IF(AND(IF('차트 정리 표'!$N$19 = 표메인[[#This Row],[연령대]], 1, 0),IF('차트 정리 표'!$J$20=표메인[[#This Row],[타격감
시각적 효과]],1,0)),1,0)</f>
        <v>0</v>
      </c>
      <c r="Q15" s="34">
        <f>IF(AND(IF('차트 정리 표'!$N$19 = 표메인[[#This Row],[연령대]], 1, 0),IF('차트 정리 표'!$J$21=표메인[[#This Row],[타격감
시각적 효과]],1,0)),1,0)</f>
        <v>0</v>
      </c>
      <c r="R15" s="34">
        <f>IF(AND(IF('차트 정리 표'!$N$19 = 표메인[[#This Row],[연령대]], 1, 0),IF('차트 정리 표'!$J$22=표메인[[#This Row],[타격감
시각적 효과]],1,0)),1,0)</f>
        <v>0</v>
      </c>
      <c r="S15" s="34">
        <f>IF(AND(IF('차트 정리 표'!$N$19 = 표메인[[#This Row],[연령대]], 1, 0),IF('차트 정리 표'!$J$23=표메인[[#This Row],[타격감
시각적 효과]],1,0)),1,0)</f>
        <v>0</v>
      </c>
      <c r="T15" s="34">
        <f>IF(AND(IF('차트 정리 표'!$N$25 = 표메인[[#This Row],[연령대]], 1, 0),IF('차트 정리 표'!$J$26=표메인[게임몰입도
청각적 효과],1,0)),1,0)</f>
        <v>0</v>
      </c>
      <c r="U15" s="34">
        <f>IF(AND(IF('차트 정리 표'!$N$25 = 표메인[[#This Row],[연령대]], 1, 0),IF('차트 정리 표'!$J$27=표메인[게임몰입도
청각적 효과],1,0)),1,0)</f>
        <v>0</v>
      </c>
      <c r="V15" s="34">
        <f>IF(AND(IF('차트 정리 표'!$N$25 = 표메인[[#This Row],[연령대]], 1, 0),IF('차트 정리 표'!$J$28=표메인[게임몰입도
청각적 효과],1,0)),1,0)</f>
        <v>0</v>
      </c>
    </row>
    <row r="16" spans="1:22" x14ac:dyDescent="0.3">
      <c r="A16" s="3">
        <f>IF(AND(IF('차트 정리 표'!$N$2 = 표메인[[#This Row],[연령대]], 1, 0),IF(COUNT(표장르정리[[#This Row],[RPG]]),1,0)), 1, 0)</f>
        <v>0</v>
      </c>
      <c r="B16" s="3">
        <f>IF(AND(IF('차트 정리 표'!$N$2 = 표메인[[#This Row],[연령대]], 1, 0),IF(COUNT(표장르정리[[#This Row],[AOS]]),1,0)),1,0)</f>
        <v>0</v>
      </c>
      <c r="C16" s="3">
        <f>IF(AND(IF('차트 정리 표'!$N$2 = 표메인[[#This Row],[연령대]], 1, 0),IF(COUNT(표장르정리[[#This Row],[FPS]]),1,0)),1,0)</f>
        <v>0</v>
      </c>
      <c r="D16" s="3">
        <f>IF(AND(IF('차트 정리 표'!$N$2 = 표메인[[#This Row],[연령대]], 1, 0),IF(COUNT(표장르정리[[#This Row],[CCG]]),1,0)),1,0)</f>
        <v>0</v>
      </c>
      <c r="E16" s="3">
        <f>IF(AND(IF('차트 정리 표'!$N$2 = 표메인[[#This Row],[연령대]], 1, 0),IF(COUNT(표장르정리[[#This Row],[Roguelike]]),1,0)),1,0)</f>
        <v>0</v>
      </c>
      <c r="F16" s="3">
        <f>IF(AND(IF('차트 정리 표'!$N$2 = 표메인[[#This Row],[연령대]], 1, 0),IF(COUNT(표장르정리[[#This Row],[Soulslike]]),1,0)),1,0)</f>
        <v>0</v>
      </c>
      <c r="G16" s="3">
        <f>IF(AND(IF('차트 정리 표'!$N$2 = 표메인[[#This Row],[연령대]], 1, 0),IF(COUNT(표장르정리[[#This Row],[Rhythm]]),1,0)),1,0)</f>
        <v>0</v>
      </c>
      <c r="H16" s="3">
        <f>IF(AND(IF('차트 정리 표'!$N$2 = 표메인[[#This Row],[연령대]], 1, 0),IF(COUNT(표장르정리[[#This Row],[Racing]]),1,0)),1,0)</f>
        <v>0</v>
      </c>
      <c r="I16" s="3">
        <f>IF(AND(IF('차트 정리 표'!$N$2 = 표메인[[#This Row],[연령대]], 1, 0),IF(COUNT(표장르정리[[#This Row],[Sport]]),1,0)),1,0)</f>
        <v>0</v>
      </c>
      <c r="J16" s="3">
        <f>IF(AND(IF('차트 정리 표'!$N$2 = 표메인[[#This Row],[연령대]], 1, 0),IF(COUNT(표장르정리[[#This Row],[Stealth]]),1,0)),1,0)</f>
        <v>0</v>
      </c>
      <c r="K16" s="3">
        <f>IF(AND(IF('차트 정리 표'!$N$2 = 표메인[[#This Row],[연령대]], 1, 0),IF(COUNT(표장르정리[[#This Row],[Strategy]]),1,0)),1,0)</f>
        <v>0</v>
      </c>
      <c r="L16" s="3">
        <f>IF(AND(IF('차트 정리 표'!$N$2 = 표메인[[#This Row],[연령대]], 1, 0),IF(COUNT(표장르정리[[#This Row],[Puzzle]]),1,0)),1,0)</f>
        <v>0</v>
      </c>
      <c r="M16" s="3">
        <f>IF(AND(IF('차트 정리 표'!$N$2 = 표메인[[#This Row],[연령대]], 1, 0),IF(COUNT(표장르정리[[#This Row],[Board]]),1,0)),1,0)</f>
        <v>0</v>
      </c>
      <c r="N16" s="3">
        <f>IF(AND(IF('차트 정리 표'!$N$2 = 표메인[[#This Row],[연령대]], 1, 0),IF(COUNT(표장르정리[[#This Row],[Arcade]]),1,0)),1,0)</f>
        <v>0</v>
      </c>
      <c r="O16" s="3">
        <f>IF(AND(IF('차트 정리 표'!$N$2 = 표메인[[#This Row],[연령대]], 1, 0),IF(COUNT(표장르정리[[#This Row],[Simulation]]),1,0)),1,0)</f>
        <v>0</v>
      </c>
      <c r="P16" s="34">
        <f>IF(AND(IF('차트 정리 표'!$N$19 = 표메인[[#This Row],[연령대]], 1, 0),IF('차트 정리 표'!$J$20=표메인[[#This Row],[타격감
시각적 효과]],1,0)),1,0)</f>
        <v>0</v>
      </c>
      <c r="Q16" s="34">
        <f>IF(AND(IF('차트 정리 표'!$N$19 = 표메인[[#This Row],[연령대]], 1, 0),IF('차트 정리 표'!$J$21=표메인[[#This Row],[타격감
시각적 효과]],1,0)),1,0)</f>
        <v>0</v>
      </c>
      <c r="R16" s="34">
        <f>IF(AND(IF('차트 정리 표'!$N$19 = 표메인[[#This Row],[연령대]], 1, 0),IF('차트 정리 표'!$J$22=표메인[[#This Row],[타격감
시각적 효과]],1,0)),1,0)</f>
        <v>0</v>
      </c>
      <c r="S16" s="34">
        <f>IF(AND(IF('차트 정리 표'!$N$19 = 표메인[[#This Row],[연령대]], 1, 0),IF('차트 정리 표'!$J$23=표메인[[#This Row],[타격감
시각적 효과]],1,0)),1,0)</f>
        <v>0</v>
      </c>
      <c r="T16" s="34">
        <f>IF(AND(IF('차트 정리 표'!$N$25 = 표메인[[#This Row],[연령대]], 1, 0),IF('차트 정리 표'!$J$26=표메인[게임몰입도
청각적 효과],1,0)),1,0)</f>
        <v>0</v>
      </c>
      <c r="U16" s="34">
        <f>IF(AND(IF('차트 정리 표'!$N$25 = 표메인[[#This Row],[연령대]], 1, 0),IF('차트 정리 표'!$J$27=표메인[게임몰입도
청각적 효과],1,0)),1,0)</f>
        <v>0</v>
      </c>
      <c r="V16" s="34">
        <f>IF(AND(IF('차트 정리 표'!$N$25 = 표메인[[#This Row],[연령대]], 1, 0),IF('차트 정리 표'!$J$28=표메인[게임몰입도
청각적 효과],1,0)),1,0)</f>
        <v>0</v>
      </c>
    </row>
    <row r="17" spans="1:22" x14ac:dyDescent="0.3">
      <c r="A17" s="3">
        <f>IF(AND(IF('차트 정리 표'!$N$2 = 표메인[[#This Row],[연령대]], 1, 0),IF(COUNT(표장르정리[[#This Row],[RPG]]),1,0)), 1, 0)</f>
        <v>0</v>
      </c>
      <c r="B17" s="3">
        <f>IF(AND(IF('차트 정리 표'!$N$2 = 표메인[[#This Row],[연령대]], 1, 0),IF(COUNT(표장르정리[[#This Row],[AOS]]),1,0)),1,0)</f>
        <v>0</v>
      </c>
      <c r="C17" s="3">
        <f>IF(AND(IF('차트 정리 표'!$N$2 = 표메인[[#This Row],[연령대]], 1, 0),IF(COUNT(표장르정리[[#This Row],[FPS]]),1,0)),1,0)</f>
        <v>0</v>
      </c>
      <c r="D17" s="3">
        <f>IF(AND(IF('차트 정리 표'!$N$2 = 표메인[[#This Row],[연령대]], 1, 0),IF(COUNT(표장르정리[[#This Row],[CCG]]),1,0)),1,0)</f>
        <v>0</v>
      </c>
      <c r="E17" s="3">
        <f>IF(AND(IF('차트 정리 표'!$N$2 = 표메인[[#This Row],[연령대]], 1, 0),IF(COUNT(표장르정리[[#This Row],[Roguelike]]),1,0)),1,0)</f>
        <v>0</v>
      </c>
      <c r="F17" s="3">
        <f>IF(AND(IF('차트 정리 표'!$N$2 = 표메인[[#This Row],[연령대]], 1, 0),IF(COUNT(표장르정리[[#This Row],[Soulslike]]),1,0)),1,0)</f>
        <v>0</v>
      </c>
      <c r="G17" s="3">
        <f>IF(AND(IF('차트 정리 표'!$N$2 = 표메인[[#This Row],[연령대]], 1, 0),IF(COUNT(표장르정리[[#This Row],[Rhythm]]),1,0)),1,0)</f>
        <v>0</v>
      </c>
      <c r="H17" s="3">
        <f>IF(AND(IF('차트 정리 표'!$N$2 = 표메인[[#This Row],[연령대]], 1, 0),IF(COUNT(표장르정리[[#This Row],[Racing]]),1,0)),1,0)</f>
        <v>0</v>
      </c>
      <c r="I17" s="3">
        <f>IF(AND(IF('차트 정리 표'!$N$2 = 표메인[[#This Row],[연령대]], 1, 0),IF(COUNT(표장르정리[[#This Row],[Sport]]),1,0)),1,0)</f>
        <v>0</v>
      </c>
      <c r="J17" s="3">
        <f>IF(AND(IF('차트 정리 표'!$N$2 = 표메인[[#This Row],[연령대]], 1, 0),IF(COUNT(표장르정리[[#This Row],[Stealth]]),1,0)),1,0)</f>
        <v>0</v>
      </c>
      <c r="K17" s="3">
        <f>IF(AND(IF('차트 정리 표'!$N$2 = 표메인[[#This Row],[연령대]], 1, 0),IF(COUNT(표장르정리[[#This Row],[Strategy]]),1,0)),1,0)</f>
        <v>0</v>
      </c>
      <c r="L17" s="3">
        <f>IF(AND(IF('차트 정리 표'!$N$2 = 표메인[[#This Row],[연령대]], 1, 0),IF(COUNT(표장르정리[[#This Row],[Puzzle]]),1,0)),1,0)</f>
        <v>0</v>
      </c>
      <c r="M17" s="3">
        <f>IF(AND(IF('차트 정리 표'!$N$2 = 표메인[[#This Row],[연령대]], 1, 0),IF(COUNT(표장르정리[[#This Row],[Board]]),1,0)),1,0)</f>
        <v>0</v>
      </c>
      <c r="N17" s="3">
        <f>IF(AND(IF('차트 정리 표'!$N$2 = 표메인[[#This Row],[연령대]], 1, 0),IF(COUNT(표장르정리[[#This Row],[Arcade]]),1,0)),1,0)</f>
        <v>0</v>
      </c>
      <c r="O17" s="3">
        <f>IF(AND(IF('차트 정리 표'!$N$2 = 표메인[[#This Row],[연령대]], 1, 0),IF(COUNT(표장르정리[[#This Row],[Simulation]]),1,0)),1,0)</f>
        <v>0</v>
      </c>
      <c r="P17" s="34">
        <f>IF(AND(IF('차트 정리 표'!$N$19 = 표메인[[#This Row],[연령대]], 1, 0),IF('차트 정리 표'!$J$20=표메인[[#This Row],[타격감
시각적 효과]],1,0)),1,0)</f>
        <v>0</v>
      </c>
      <c r="Q17" s="34">
        <f>IF(AND(IF('차트 정리 표'!$N$19 = 표메인[[#This Row],[연령대]], 1, 0),IF('차트 정리 표'!$J$21=표메인[[#This Row],[타격감
시각적 효과]],1,0)),1,0)</f>
        <v>0</v>
      </c>
      <c r="R17" s="34">
        <f>IF(AND(IF('차트 정리 표'!$N$19 = 표메인[[#This Row],[연령대]], 1, 0),IF('차트 정리 표'!$J$22=표메인[[#This Row],[타격감
시각적 효과]],1,0)),1,0)</f>
        <v>0</v>
      </c>
      <c r="S17" s="34">
        <f>IF(AND(IF('차트 정리 표'!$N$19 = 표메인[[#This Row],[연령대]], 1, 0),IF('차트 정리 표'!$J$23=표메인[[#This Row],[타격감
시각적 효과]],1,0)),1,0)</f>
        <v>0</v>
      </c>
      <c r="T17" s="34">
        <f>IF(AND(IF('차트 정리 표'!$N$25 = 표메인[[#This Row],[연령대]], 1, 0),IF('차트 정리 표'!$J$26=표메인[게임몰입도
청각적 효과],1,0)),1,0)</f>
        <v>0</v>
      </c>
      <c r="U17" s="34">
        <f>IF(AND(IF('차트 정리 표'!$N$25 = 표메인[[#This Row],[연령대]], 1, 0),IF('차트 정리 표'!$J$27=표메인[게임몰입도
청각적 효과],1,0)),1,0)</f>
        <v>0</v>
      </c>
      <c r="V17" s="34">
        <f>IF(AND(IF('차트 정리 표'!$N$25 = 표메인[[#This Row],[연령대]], 1, 0),IF('차트 정리 표'!$J$28=표메인[게임몰입도
청각적 효과],1,0)),1,0)</f>
        <v>0</v>
      </c>
    </row>
    <row r="18" spans="1:22" x14ac:dyDescent="0.3">
      <c r="A18" s="3">
        <f>IF(AND(IF('차트 정리 표'!$N$2 = 표메인[[#This Row],[연령대]], 1, 0),IF(COUNT(표장르정리[[#This Row],[RPG]]),1,0)), 1, 0)</f>
        <v>0</v>
      </c>
      <c r="B18" s="3">
        <f>IF(AND(IF('차트 정리 표'!$N$2 = 표메인[[#This Row],[연령대]], 1, 0),IF(COUNT(표장르정리[[#This Row],[AOS]]),1,0)),1,0)</f>
        <v>0</v>
      </c>
      <c r="C18" s="3">
        <f>IF(AND(IF('차트 정리 표'!$N$2 = 표메인[[#This Row],[연령대]], 1, 0),IF(COUNT(표장르정리[[#This Row],[FPS]]),1,0)),1,0)</f>
        <v>0</v>
      </c>
      <c r="D18" s="3">
        <f>IF(AND(IF('차트 정리 표'!$N$2 = 표메인[[#This Row],[연령대]], 1, 0),IF(COUNT(표장르정리[[#This Row],[CCG]]),1,0)),1,0)</f>
        <v>0</v>
      </c>
      <c r="E18" s="3">
        <f>IF(AND(IF('차트 정리 표'!$N$2 = 표메인[[#This Row],[연령대]], 1, 0),IF(COUNT(표장르정리[[#This Row],[Roguelike]]),1,0)),1,0)</f>
        <v>0</v>
      </c>
      <c r="F18" s="3">
        <f>IF(AND(IF('차트 정리 표'!$N$2 = 표메인[[#This Row],[연령대]], 1, 0),IF(COUNT(표장르정리[[#This Row],[Soulslike]]),1,0)),1,0)</f>
        <v>0</v>
      </c>
      <c r="G18" s="3">
        <f>IF(AND(IF('차트 정리 표'!$N$2 = 표메인[[#This Row],[연령대]], 1, 0),IF(COUNT(표장르정리[[#This Row],[Rhythm]]),1,0)),1,0)</f>
        <v>0</v>
      </c>
      <c r="H18" s="3">
        <f>IF(AND(IF('차트 정리 표'!$N$2 = 표메인[[#This Row],[연령대]], 1, 0),IF(COUNT(표장르정리[[#This Row],[Racing]]),1,0)),1,0)</f>
        <v>0</v>
      </c>
      <c r="I18" s="3">
        <f>IF(AND(IF('차트 정리 표'!$N$2 = 표메인[[#This Row],[연령대]], 1, 0),IF(COUNT(표장르정리[[#This Row],[Sport]]),1,0)),1,0)</f>
        <v>0</v>
      </c>
      <c r="J18" s="3">
        <f>IF(AND(IF('차트 정리 표'!$N$2 = 표메인[[#This Row],[연령대]], 1, 0),IF(COUNT(표장르정리[[#This Row],[Stealth]]),1,0)),1,0)</f>
        <v>0</v>
      </c>
      <c r="K18" s="3">
        <f>IF(AND(IF('차트 정리 표'!$N$2 = 표메인[[#This Row],[연령대]], 1, 0),IF(COUNT(표장르정리[[#This Row],[Strategy]]),1,0)),1,0)</f>
        <v>0</v>
      </c>
      <c r="L18" s="3">
        <f>IF(AND(IF('차트 정리 표'!$N$2 = 표메인[[#This Row],[연령대]], 1, 0),IF(COUNT(표장르정리[[#This Row],[Puzzle]]),1,0)),1,0)</f>
        <v>0</v>
      </c>
      <c r="M18" s="3">
        <f>IF(AND(IF('차트 정리 표'!$N$2 = 표메인[[#This Row],[연령대]], 1, 0),IF(COUNT(표장르정리[[#This Row],[Board]]),1,0)),1,0)</f>
        <v>0</v>
      </c>
      <c r="N18" s="3">
        <f>IF(AND(IF('차트 정리 표'!$N$2 = 표메인[[#This Row],[연령대]], 1, 0),IF(COUNT(표장르정리[[#This Row],[Arcade]]),1,0)),1,0)</f>
        <v>0</v>
      </c>
      <c r="O18" s="3">
        <f>IF(AND(IF('차트 정리 표'!$N$2 = 표메인[[#This Row],[연령대]], 1, 0),IF(COUNT(표장르정리[[#This Row],[Simulation]]),1,0)),1,0)</f>
        <v>0</v>
      </c>
      <c r="P18" s="34">
        <f>IF(AND(IF('차트 정리 표'!$N$19 = 표메인[[#This Row],[연령대]], 1, 0),IF('차트 정리 표'!$J$20=표메인[[#This Row],[타격감
시각적 효과]],1,0)),1,0)</f>
        <v>0</v>
      </c>
      <c r="Q18" s="34">
        <f>IF(AND(IF('차트 정리 표'!$N$19 = 표메인[[#This Row],[연령대]], 1, 0),IF('차트 정리 표'!$J$21=표메인[[#This Row],[타격감
시각적 효과]],1,0)),1,0)</f>
        <v>0</v>
      </c>
      <c r="R18" s="34">
        <f>IF(AND(IF('차트 정리 표'!$N$19 = 표메인[[#This Row],[연령대]], 1, 0),IF('차트 정리 표'!$J$22=표메인[[#This Row],[타격감
시각적 효과]],1,0)),1,0)</f>
        <v>0</v>
      </c>
      <c r="S18" s="34">
        <f>IF(AND(IF('차트 정리 표'!$N$19 = 표메인[[#This Row],[연령대]], 1, 0),IF('차트 정리 표'!$J$23=표메인[[#This Row],[타격감
시각적 효과]],1,0)),1,0)</f>
        <v>0</v>
      </c>
      <c r="T18" s="34">
        <f>IF(AND(IF('차트 정리 표'!$N$25 = 표메인[[#This Row],[연령대]], 1, 0),IF('차트 정리 표'!$J$26=표메인[게임몰입도
청각적 효과],1,0)),1,0)</f>
        <v>0</v>
      </c>
      <c r="U18" s="34">
        <f>IF(AND(IF('차트 정리 표'!$N$25 = 표메인[[#This Row],[연령대]], 1, 0),IF('차트 정리 표'!$J$27=표메인[게임몰입도
청각적 효과],1,0)),1,0)</f>
        <v>0</v>
      </c>
      <c r="V18" s="34">
        <f>IF(AND(IF('차트 정리 표'!$N$25 = 표메인[[#This Row],[연령대]], 1, 0),IF('차트 정리 표'!$J$28=표메인[게임몰입도
청각적 효과],1,0)),1,0)</f>
        <v>0</v>
      </c>
    </row>
    <row r="19" spans="1:22" x14ac:dyDescent="0.3">
      <c r="A19" s="3">
        <f>IF(AND(IF('차트 정리 표'!$N$2 = 표메인[[#This Row],[연령대]], 1, 0),IF(COUNT(표장르정리[[#This Row],[RPG]]),1,0)), 1, 0)</f>
        <v>0</v>
      </c>
      <c r="B19" s="3">
        <f>IF(AND(IF('차트 정리 표'!$N$2 = 표메인[[#This Row],[연령대]], 1, 0),IF(COUNT(표장르정리[[#This Row],[AOS]]),1,0)),1,0)</f>
        <v>0</v>
      </c>
      <c r="C19" s="3">
        <f>IF(AND(IF('차트 정리 표'!$N$2 = 표메인[[#This Row],[연령대]], 1, 0),IF(COUNT(표장르정리[[#This Row],[FPS]]),1,0)),1,0)</f>
        <v>0</v>
      </c>
      <c r="D19" s="3">
        <f>IF(AND(IF('차트 정리 표'!$N$2 = 표메인[[#This Row],[연령대]], 1, 0),IF(COUNT(표장르정리[[#This Row],[CCG]]),1,0)),1,0)</f>
        <v>0</v>
      </c>
      <c r="E19" s="3">
        <f>IF(AND(IF('차트 정리 표'!$N$2 = 표메인[[#This Row],[연령대]], 1, 0),IF(COUNT(표장르정리[[#This Row],[Roguelike]]),1,0)),1,0)</f>
        <v>0</v>
      </c>
      <c r="F19" s="3">
        <f>IF(AND(IF('차트 정리 표'!$N$2 = 표메인[[#This Row],[연령대]], 1, 0),IF(COUNT(표장르정리[[#This Row],[Soulslike]]),1,0)),1,0)</f>
        <v>0</v>
      </c>
      <c r="G19" s="3">
        <f>IF(AND(IF('차트 정리 표'!$N$2 = 표메인[[#This Row],[연령대]], 1, 0),IF(COUNT(표장르정리[[#This Row],[Rhythm]]),1,0)),1,0)</f>
        <v>0</v>
      </c>
      <c r="H19" s="3">
        <f>IF(AND(IF('차트 정리 표'!$N$2 = 표메인[[#This Row],[연령대]], 1, 0),IF(COUNT(표장르정리[[#This Row],[Racing]]),1,0)),1,0)</f>
        <v>0</v>
      </c>
      <c r="I19" s="3">
        <f>IF(AND(IF('차트 정리 표'!$N$2 = 표메인[[#This Row],[연령대]], 1, 0),IF(COUNT(표장르정리[[#This Row],[Sport]]),1,0)),1,0)</f>
        <v>0</v>
      </c>
      <c r="J19" s="3">
        <f>IF(AND(IF('차트 정리 표'!$N$2 = 표메인[[#This Row],[연령대]], 1, 0),IF(COUNT(표장르정리[[#This Row],[Stealth]]),1,0)),1,0)</f>
        <v>0</v>
      </c>
      <c r="K19" s="3">
        <f>IF(AND(IF('차트 정리 표'!$N$2 = 표메인[[#This Row],[연령대]], 1, 0),IF(COUNT(표장르정리[[#This Row],[Strategy]]),1,0)),1,0)</f>
        <v>0</v>
      </c>
      <c r="L19" s="3">
        <f>IF(AND(IF('차트 정리 표'!$N$2 = 표메인[[#This Row],[연령대]], 1, 0),IF(COUNT(표장르정리[[#This Row],[Puzzle]]),1,0)),1,0)</f>
        <v>0</v>
      </c>
      <c r="M19" s="3">
        <f>IF(AND(IF('차트 정리 표'!$N$2 = 표메인[[#This Row],[연령대]], 1, 0),IF(COUNT(표장르정리[[#This Row],[Board]]),1,0)),1,0)</f>
        <v>0</v>
      </c>
      <c r="N19" s="3">
        <f>IF(AND(IF('차트 정리 표'!$N$2 = 표메인[[#This Row],[연령대]], 1, 0),IF(COUNT(표장르정리[[#This Row],[Arcade]]),1,0)),1,0)</f>
        <v>0</v>
      </c>
      <c r="O19" s="3">
        <f>IF(AND(IF('차트 정리 표'!$N$2 = 표메인[[#This Row],[연령대]], 1, 0),IF(COUNT(표장르정리[[#This Row],[Simulation]]),1,0)),1,0)</f>
        <v>0</v>
      </c>
      <c r="P19" s="34">
        <f>IF(AND(IF('차트 정리 표'!$N$19 = 표메인[[#This Row],[연령대]], 1, 0),IF('차트 정리 표'!$J$20=표메인[[#This Row],[타격감
시각적 효과]],1,0)),1,0)</f>
        <v>0</v>
      </c>
      <c r="Q19" s="34">
        <f>IF(AND(IF('차트 정리 표'!$N$19 = 표메인[[#This Row],[연령대]], 1, 0),IF('차트 정리 표'!$J$21=표메인[[#This Row],[타격감
시각적 효과]],1,0)),1,0)</f>
        <v>0</v>
      </c>
      <c r="R19" s="34">
        <f>IF(AND(IF('차트 정리 표'!$N$19 = 표메인[[#This Row],[연령대]], 1, 0),IF('차트 정리 표'!$J$22=표메인[[#This Row],[타격감
시각적 효과]],1,0)),1,0)</f>
        <v>0</v>
      </c>
      <c r="S19" s="34">
        <f>IF(AND(IF('차트 정리 표'!$N$19 = 표메인[[#This Row],[연령대]], 1, 0),IF('차트 정리 표'!$J$23=표메인[[#This Row],[타격감
시각적 효과]],1,0)),1,0)</f>
        <v>0</v>
      </c>
      <c r="T19" s="34">
        <f>IF(AND(IF('차트 정리 표'!$N$25 = 표메인[[#This Row],[연령대]], 1, 0),IF('차트 정리 표'!$J$26=표메인[게임몰입도
청각적 효과],1,0)),1,0)</f>
        <v>0</v>
      </c>
      <c r="U19" s="34">
        <f>IF(AND(IF('차트 정리 표'!$N$25 = 표메인[[#This Row],[연령대]], 1, 0),IF('차트 정리 표'!$J$27=표메인[게임몰입도
청각적 효과],1,0)),1,0)</f>
        <v>0</v>
      </c>
      <c r="V19" s="34">
        <f>IF(AND(IF('차트 정리 표'!$N$25 = 표메인[[#This Row],[연령대]], 1, 0),IF('차트 정리 표'!$J$28=표메인[게임몰입도
청각적 효과],1,0)),1,0)</f>
        <v>0</v>
      </c>
    </row>
    <row r="20" spans="1:22" x14ac:dyDescent="0.3">
      <c r="A20" s="3">
        <f>IF(AND(IF('차트 정리 표'!$N$2 = 표메인[[#This Row],[연령대]], 1, 0),IF(COUNT(표장르정리[[#This Row],[RPG]]),1,0)), 1, 0)</f>
        <v>0</v>
      </c>
      <c r="B20" s="3">
        <f>IF(AND(IF('차트 정리 표'!$N$2 = 표메인[[#This Row],[연령대]], 1, 0),IF(COUNT(표장르정리[[#This Row],[AOS]]),1,0)),1,0)</f>
        <v>0</v>
      </c>
      <c r="C20" s="3">
        <f>IF(AND(IF('차트 정리 표'!$N$2 = 표메인[[#This Row],[연령대]], 1, 0),IF(COUNT(표장르정리[[#This Row],[FPS]]),1,0)),1,0)</f>
        <v>0</v>
      </c>
      <c r="D20" s="3">
        <f>IF(AND(IF('차트 정리 표'!$N$2 = 표메인[[#This Row],[연령대]], 1, 0),IF(COUNT(표장르정리[[#This Row],[CCG]]),1,0)),1,0)</f>
        <v>0</v>
      </c>
      <c r="E20" s="3">
        <f>IF(AND(IF('차트 정리 표'!$N$2 = 표메인[[#This Row],[연령대]], 1, 0),IF(COUNT(표장르정리[[#This Row],[Roguelike]]),1,0)),1,0)</f>
        <v>0</v>
      </c>
      <c r="F20" s="3">
        <f>IF(AND(IF('차트 정리 표'!$N$2 = 표메인[[#This Row],[연령대]], 1, 0),IF(COUNT(표장르정리[[#This Row],[Soulslike]]),1,0)),1,0)</f>
        <v>0</v>
      </c>
      <c r="G20" s="3">
        <f>IF(AND(IF('차트 정리 표'!$N$2 = 표메인[[#This Row],[연령대]], 1, 0),IF(COUNT(표장르정리[[#This Row],[Rhythm]]),1,0)),1,0)</f>
        <v>0</v>
      </c>
      <c r="H20" s="3">
        <f>IF(AND(IF('차트 정리 표'!$N$2 = 표메인[[#This Row],[연령대]], 1, 0),IF(COUNT(표장르정리[[#This Row],[Racing]]),1,0)),1,0)</f>
        <v>0</v>
      </c>
      <c r="I20" s="3">
        <f>IF(AND(IF('차트 정리 표'!$N$2 = 표메인[[#This Row],[연령대]], 1, 0),IF(COUNT(표장르정리[[#This Row],[Sport]]),1,0)),1,0)</f>
        <v>0</v>
      </c>
      <c r="J20" s="3">
        <f>IF(AND(IF('차트 정리 표'!$N$2 = 표메인[[#This Row],[연령대]], 1, 0),IF(COUNT(표장르정리[[#This Row],[Stealth]]),1,0)),1,0)</f>
        <v>0</v>
      </c>
      <c r="K20" s="3">
        <f>IF(AND(IF('차트 정리 표'!$N$2 = 표메인[[#This Row],[연령대]], 1, 0),IF(COUNT(표장르정리[[#This Row],[Strategy]]),1,0)),1,0)</f>
        <v>0</v>
      </c>
      <c r="L20" s="3">
        <f>IF(AND(IF('차트 정리 표'!$N$2 = 표메인[[#This Row],[연령대]], 1, 0),IF(COUNT(표장르정리[[#This Row],[Puzzle]]),1,0)),1,0)</f>
        <v>0</v>
      </c>
      <c r="M20" s="3">
        <f>IF(AND(IF('차트 정리 표'!$N$2 = 표메인[[#This Row],[연령대]], 1, 0),IF(COUNT(표장르정리[[#This Row],[Board]]),1,0)),1,0)</f>
        <v>0</v>
      </c>
      <c r="N20" s="3">
        <f>IF(AND(IF('차트 정리 표'!$N$2 = 표메인[[#This Row],[연령대]], 1, 0),IF(COUNT(표장르정리[[#This Row],[Arcade]]),1,0)),1,0)</f>
        <v>0</v>
      </c>
      <c r="O20" s="3">
        <f>IF(AND(IF('차트 정리 표'!$N$2 = 표메인[[#This Row],[연령대]], 1, 0),IF(COUNT(표장르정리[[#This Row],[Simulation]]),1,0)),1,0)</f>
        <v>0</v>
      </c>
      <c r="P20" s="34">
        <f>IF(AND(IF('차트 정리 표'!$N$19 = 표메인[[#This Row],[연령대]], 1, 0),IF('차트 정리 표'!$J$20=표메인[[#This Row],[타격감
시각적 효과]],1,0)),1,0)</f>
        <v>0</v>
      </c>
      <c r="Q20" s="34">
        <f>IF(AND(IF('차트 정리 표'!$N$19 = 표메인[[#This Row],[연령대]], 1, 0),IF('차트 정리 표'!$J$21=표메인[[#This Row],[타격감
시각적 효과]],1,0)),1,0)</f>
        <v>0</v>
      </c>
      <c r="R20" s="34">
        <f>IF(AND(IF('차트 정리 표'!$N$19 = 표메인[[#This Row],[연령대]], 1, 0),IF('차트 정리 표'!$J$22=표메인[[#This Row],[타격감
시각적 효과]],1,0)),1,0)</f>
        <v>0</v>
      </c>
      <c r="S20" s="34">
        <f>IF(AND(IF('차트 정리 표'!$N$19 = 표메인[[#This Row],[연령대]], 1, 0),IF('차트 정리 표'!$J$23=표메인[[#This Row],[타격감
시각적 효과]],1,0)),1,0)</f>
        <v>0</v>
      </c>
      <c r="T20" s="34">
        <f>IF(AND(IF('차트 정리 표'!$N$25 = 표메인[[#This Row],[연령대]], 1, 0),IF('차트 정리 표'!$J$26=표메인[게임몰입도
청각적 효과],1,0)),1,0)</f>
        <v>0</v>
      </c>
      <c r="U20" s="34">
        <f>IF(AND(IF('차트 정리 표'!$N$25 = 표메인[[#This Row],[연령대]], 1, 0),IF('차트 정리 표'!$J$27=표메인[게임몰입도
청각적 효과],1,0)),1,0)</f>
        <v>0</v>
      </c>
      <c r="V20" s="34">
        <f>IF(AND(IF('차트 정리 표'!$N$25 = 표메인[[#This Row],[연령대]], 1, 0),IF('차트 정리 표'!$J$28=표메인[게임몰입도
청각적 효과],1,0)),1,0)</f>
        <v>0</v>
      </c>
    </row>
    <row r="21" spans="1:22" x14ac:dyDescent="0.3">
      <c r="A21" s="3">
        <f>IF(AND(IF('차트 정리 표'!$N$2 = 표메인[[#This Row],[연령대]], 1, 0),IF(COUNT(표장르정리[[#This Row],[RPG]]),1,0)), 1, 0)</f>
        <v>0</v>
      </c>
      <c r="B21" s="3">
        <f>IF(AND(IF('차트 정리 표'!$N$2 = 표메인[[#This Row],[연령대]], 1, 0),IF(COUNT(표장르정리[[#This Row],[AOS]]),1,0)),1,0)</f>
        <v>0</v>
      </c>
      <c r="C21" s="3">
        <f>IF(AND(IF('차트 정리 표'!$N$2 = 표메인[[#This Row],[연령대]], 1, 0),IF(COUNT(표장르정리[[#This Row],[FPS]]),1,0)),1,0)</f>
        <v>0</v>
      </c>
      <c r="D21" s="3">
        <f>IF(AND(IF('차트 정리 표'!$N$2 = 표메인[[#This Row],[연령대]], 1, 0),IF(COUNT(표장르정리[[#This Row],[CCG]]),1,0)),1,0)</f>
        <v>0</v>
      </c>
      <c r="E21" s="3">
        <f>IF(AND(IF('차트 정리 표'!$N$2 = 표메인[[#This Row],[연령대]], 1, 0),IF(COUNT(표장르정리[[#This Row],[Roguelike]]),1,0)),1,0)</f>
        <v>0</v>
      </c>
      <c r="F21" s="3">
        <f>IF(AND(IF('차트 정리 표'!$N$2 = 표메인[[#This Row],[연령대]], 1, 0),IF(COUNT(표장르정리[[#This Row],[Soulslike]]),1,0)),1,0)</f>
        <v>0</v>
      </c>
      <c r="G21" s="3">
        <f>IF(AND(IF('차트 정리 표'!$N$2 = 표메인[[#This Row],[연령대]], 1, 0),IF(COUNT(표장르정리[[#This Row],[Rhythm]]),1,0)),1,0)</f>
        <v>0</v>
      </c>
      <c r="H21" s="3">
        <f>IF(AND(IF('차트 정리 표'!$N$2 = 표메인[[#This Row],[연령대]], 1, 0),IF(COUNT(표장르정리[[#This Row],[Racing]]),1,0)),1,0)</f>
        <v>0</v>
      </c>
      <c r="I21" s="3">
        <f>IF(AND(IF('차트 정리 표'!$N$2 = 표메인[[#This Row],[연령대]], 1, 0),IF(COUNT(표장르정리[[#This Row],[Sport]]),1,0)),1,0)</f>
        <v>0</v>
      </c>
      <c r="J21" s="3">
        <f>IF(AND(IF('차트 정리 표'!$N$2 = 표메인[[#This Row],[연령대]], 1, 0),IF(COUNT(표장르정리[[#This Row],[Stealth]]),1,0)),1,0)</f>
        <v>0</v>
      </c>
      <c r="K21" s="3">
        <f>IF(AND(IF('차트 정리 표'!$N$2 = 표메인[[#This Row],[연령대]], 1, 0),IF(COUNT(표장르정리[[#This Row],[Strategy]]),1,0)),1,0)</f>
        <v>0</v>
      </c>
      <c r="L21" s="3">
        <f>IF(AND(IF('차트 정리 표'!$N$2 = 표메인[[#This Row],[연령대]], 1, 0),IF(COUNT(표장르정리[[#This Row],[Puzzle]]),1,0)),1,0)</f>
        <v>0</v>
      </c>
      <c r="M21" s="3">
        <f>IF(AND(IF('차트 정리 표'!$N$2 = 표메인[[#This Row],[연령대]], 1, 0),IF(COUNT(표장르정리[[#This Row],[Board]]),1,0)),1,0)</f>
        <v>0</v>
      </c>
      <c r="N21" s="3">
        <f>IF(AND(IF('차트 정리 표'!$N$2 = 표메인[[#This Row],[연령대]], 1, 0),IF(COUNT(표장르정리[[#This Row],[Arcade]]),1,0)),1,0)</f>
        <v>0</v>
      </c>
      <c r="O21" s="3">
        <f>IF(AND(IF('차트 정리 표'!$N$2 = 표메인[[#This Row],[연령대]], 1, 0),IF(COUNT(표장르정리[[#This Row],[Simulation]]),1,0)),1,0)</f>
        <v>0</v>
      </c>
      <c r="P21" s="34">
        <f>IF(AND(IF('차트 정리 표'!$N$19 = 표메인[[#This Row],[연령대]], 1, 0),IF('차트 정리 표'!$J$20=표메인[[#This Row],[타격감
시각적 효과]],1,0)),1,0)</f>
        <v>0</v>
      </c>
      <c r="Q21" s="34">
        <f>IF(AND(IF('차트 정리 표'!$N$19 = 표메인[[#This Row],[연령대]], 1, 0),IF('차트 정리 표'!$J$21=표메인[[#This Row],[타격감
시각적 효과]],1,0)),1,0)</f>
        <v>0</v>
      </c>
      <c r="R21" s="34">
        <f>IF(AND(IF('차트 정리 표'!$N$19 = 표메인[[#This Row],[연령대]], 1, 0),IF('차트 정리 표'!$J$22=표메인[[#This Row],[타격감
시각적 효과]],1,0)),1,0)</f>
        <v>0</v>
      </c>
      <c r="S21" s="34">
        <f>IF(AND(IF('차트 정리 표'!$N$19 = 표메인[[#This Row],[연령대]], 1, 0),IF('차트 정리 표'!$J$23=표메인[[#This Row],[타격감
시각적 효과]],1,0)),1,0)</f>
        <v>0</v>
      </c>
      <c r="T21" s="34">
        <f>IF(AND(IF('차트 정리 표'!$N$25 = 표메인[[#This Row],[연령대]], 1, 0),IF('차트 정리 표'!$J$26=표메인[게임몰입도
청각적 효과],1,0)),1,0)</f>
        <v>0</v>
      </c>
      <c r="U21" s="34">
        <f>IF(AND(IF('차트 정리 표'!$N$25 = 표메인[[#This Row],[연령대]], 1, 0),IF('차트 정리 표'!$J$27=표메인[게임몰입도
청각적 효과],1,0)),1,0)</f>
        <v>0</v>
      </c>
      <c r="V21" s="34">
        <f>IF(AND(IF('차트 정리 표'!$N$25 = 표메인[[#This Row],[연령대]], 1, 0),IF('차트 정리 표'!$J$28=표메인[게임몰입도
청각적 효과],1,0)),1,0)</f>
        <v>0</v>
      </c>
    </row>
    <row r="22" spans="1:22" x14ac:dyDescent="0.3">
      <c r="A22" s="3">
        <f>IF(AND(IF('차트 정리 표'!$N$2 = 표메인[[#This Row],[연령대]], 1, 0),IF(COUNT(표장르정리[[#This Row],[RPG]]),1,0)), 1, 0)</f>
        <v>0</v>
      </c>
      <c r="B22" s="3">
        <f>IF(AND(IF('차트 정리 표'!$N$2 = 표메인[[#This Row],[연령대]], 1, 0),IF(COUNT(표장르정리[[#This Row],[AOS]]),1,0)),1,0)</f>
        <v>0</v>
      </c>
      <c r="C22" s="3">
        <f>IF(AND(IF('차트 정리 표'!$N$2 = 표메인[[#This Row],[연령대]], 1, 0),IF(COUNT(표장르정리[[#This Row],[FPS]]),1,0)),1,0)</f>
        <v>0</v>
      </c>
      <c r="D22" s="3">
        <f>IF(AND(IF('차트 정리 표'!$N$2 = 표메인[[#This Row],[연령대]], 1, 0),IF(COUNT(표장르정리[[#This Row],[CCG]]),1,0)),1,0)</f>
        <v>0</v>
      </c>
      <c r="E22" s="3">
        <f>IF(AND(IF('차트 정리 표'!$N$2 = 표메인[[#This Row],[연령대]], 1, 0),IF(COUNT(표장르정리[[#This Row],[Roguelike]]),1,0)),1,0)</f>
        <v>0</v>
      </c>
      <c r="F22" s="3">
        <f>IF(AND(IF('차트 정리 표'!$N$2 = 표메인[[#This Row],[연령대]], 1, 0),IF(COUNT(표장르정리[[#This Row],[Soulslike]]),1,0)),1,0)</f>
        <v>0</v>
      </c>
      <c r="G22" s="3">
        <f>IF(AND(IF('차트 정리 표'!$N$2 = 표메인[[#This Row],[연령대]], 1, 0),IF(COUNT(표장르정리[[#This Row],[Rhythm]]),1,0)),1,0)</f>
        <v>0</v>
      </c>
      <c r="H22" s="3">
        <f>IF(AND(IF('차트 정리 표'!$N$2 = 표메인[[#This Row],[연령대]], 1, 0),IF(COUNT(표장르정리[[#This Row],[Racing]]),1,0)),1,0)</f>
        <v>0</v>
      </c>
      <c r="I22" s="3">
        <f>IF(AND(IF('차트 정리 표'!$N$2 = 표메인[[#This Row],[연령대]], 1, 0),IF(COUNT(표장르정리[[#This Row],[Sport]]),1,0)),1,0)</f>
        <v>0</v>
      </c>
      <c r="J22" s="3">
        <f>IF(AND(IF('차트 정리 표'!$N$2 = 표메인[[#This Row],[연령대]], 1, 0),IF(COUNT(표장르정리[[#This Row],[Stealth]]),1,0)),1,0)</f>
        <v>0</v>
      </c>
      <c r="K22" s="3">
        <f>IF(AND(IF('차트 정리 표'!$N$2 = 표메인[[#This Row],[연령대]], 1, 0),IF(COUNT(표장르정리[[#This Row],[Strategy]]),1,0)),1,0)</f>
        <v>0</v>
      </c>
      <c r="L22" s="3">
        <f>IF(AND(IF('차트 정리 표'!$N$2 = 표메인[[#This Row],[연령대]], 1, 0),IF(COUNT(표장르정리[[#This Row],[Puzzle]]),1,0)),1,0)</f>
        <v>0</v>
      </c>
      <c r="M22" s="3">
        <f>IF(AND(IF('차트 정리 표'!$N$2 = 표메인[[#This Row],[연령대]], 1, 0),IF(COUNT(표장르정리[[#This Row],[Board]]),1,0)),1,0)</f>
        <v>0</v>
      </c>
      <c r="N22" s="3">
        <f>IF(AND(IF('차트 정리 표'!$N$2 = 표메인[[#This Row],[연령대]], 1, 0),IF(COUNT(표장르정리[[#This Row],[Arcade]]),1,0)),1,0)</f>
        <v>0</v>
      </c>
      <c r="O22" s="3">
        <f>IF(AND(IF('차트 정리 표'!$N$2 = 표메인[[#This Row],[연령대]], 1, 0),IF(COUNT(표장르정리[[#This Row],[Simulation]]),1,0)),1,0)</f>
        <v>0</v>
      </c>
      <c r="P22" s="34">
        <f>IF(AND(IF('차트 정리 표'!$N$19 = 표메인[[#This Row],[연령대]], 1, 0),IF('차트 정리 표'!$J$20=표메인[[#This Row],[타격감
시각적 효과]],1,0)),1,0)</f>
        <v>0</v>
      </c>
      <c r="Q22" s="34">
        <f>IF(AND(IF('차트 정리 표'!$N$19 = 표메인[[#This Row],[연령대]], 1, 0),IF('차트 정리 표'!$J$21=표메인[[#This Row],[타격감
시각적 효과]],1,0)),1,0)</f>
        <v>0</v>
      </c>
      <c r="R22" s="34">
        <f>IF(AND(IF('차트 정리 표'!$N$19 = 표메인[[#This Row],[연령대]], 1, 0),IF('차트 정리 표'!$J$22=표메인[[#This Row],[타격감
시각적 효과]],1,0)),1,0)</f>
        <v>0</v>
      </c>
      <c r="S22" s="34">
        <f>IF(AND(IF('차트 정리 표'!$N$19 = 표메인[[#This Row],[연령대]], 1, 0),IF('차트 정리 표'!$J$23=표메인[[#This Row],[타격감
시각적 효과]],1,0)),1,0)</f>
        <v>0</v>
      </c>
      <c r="T22" s="34">
        <f>IF(AND(IF('차트 정리 표'!$N$25 = 표메인[[#This Row],[연령대]], 1, 0),IF('차트 정리 표'!$J$26=표메인[게임몰입도
청각적 효과],1,0)),1,0)</f>
        <v>0</v>
      </c>
      <c r="U22" s="34">
        <f>IF(AND(IF('차트 정리 표'!$N$25 = 표메인[[#This Row],[연령대]], 1, 0),IF('차트 정리 표'!$J$27=표메인[게임몰입도
청각적 효과],1,0)),1,0)</f>
        <v>0</v>
      </c>
      <c r="V22" s="34">
        <f>IF(AND(IF('차트 정리 표'!$N$25 = 표메인[[#This Row],[연령대]], 1, 0),IF('차트 정리 표'!$J$28=표메인[게임몰입도
청각적 효과],1,0)),1,0)</f>
        <v>0</v>
      </c>
    </row>
    <row r="23" spans="1:22" x14ac:dyDescent="0.3">
      <c r="A23" s="3">
        <f>IF(AND(IF('차트 정리 표'!$N$2 = 표메인[[#This Row],[연령대]], 1, 0),IF(COUNT(표장르정리[[#This Row],[RPG]]),1,0)), 1, 0)</f>
        <v>0</v>
      </c>
      <c r="B23" s="3">
        <f>IF(AND(IF('차트 정리 표'!$N$2 = 표메인[[#This Row],[연령대]], 1, 0),IF(COUNT(표장르정리[[#This Row],[AOS]]),1,0)),1,0)</f>
        <v>0</v>
      </c>
      <c r="C23" s="3">
        <f>IF(AND(IF('차트 정리 표'!$N$2 = 표메인[[#This Row],[연령대]], 1, 0),IF(COUNT(표장르정리[[#This Row],[FPS]]),1,0)),1,0)</f>
        <v>0</v>
      </c>
      <c r="D23" s="3">
        <f>IF(AND(IF('차트 정리 표'!$N$2 = 표메인[[#This Row],[연령대]], 1, 0),IF(COUNT(표장르정리[[#This Row],[CCG]]),1,0)),1,0)</f>
        <v>0</v>
      </c>
      <c r="E23" s="3">
        <f>IF(AND(IF('차트 정리 표'!$N$2 = 표메인[[#This Row],[연령대]], 1, 0),IF(COUNT(표장르정리[[#This Row],[Roguelike]]),1,0)),1,0)</f>
        <v>0</v>
      </c>
      <c r="F23" s="3">
        <f>IF(AND(IF('차트 정리 표'!$N$2 = 표메인[[#This Row],[연령대]], 1, 0),IF(COUNT(표장르정리[[#This Row],[Soulslike]]),1,0)),1,0)</f>
        <v>0</v>
      </c>
      <c r="G23" s="3">
        <f>IF(AND(IF('차트 정리 표'!$N$2 = 표메인[[#This Row],[연령대]], 1, 0),IF(COUNT(표장르정리[[#This Row],[Rhythm]]),1,0)),1,0)</f>
        <v>0</v>
      </c>
      <c r="H23" s="3">
        <f>IF(AND(IF('차트 정리 표'!$N$2 = 표메인[[#This Row],[연령대]], 1, 0),IF(COUNT(표장르정리[[#This Row],[Racing]]),1,0)),1,0)</f>
        <v>0</v>
      </c>
      <c r="I23" s="3">
        <f>IF(AND(IF('차트 정리 표'!$N$2 = 표메인[[#This Row],[연령대]], 1, 0),IF(COUNT(표장르정리[[#This Row],[Sport]]),1,0)),1,0)</f>
        <v>0</v>
      </c>
      <c r="J23" s="3">
        <f>IF(AND(IF('차트 정리 표'!$N$2 = 표메인[[#This Row],[연령대]], 1, 0),IF(COUNT(표장르정리[[#This Row],[Stealth]]),1,0)),1,0)</f>
        <v>0</v>
      </c>
      <c r="K23" s="3">
        <f>IF(AND(IF('차트 정리 표'!$N$2 = 표메인[[#This Row],[연령대]], 1, 0),IF(COUNT(표장르정리[[#This Row],[Strategy]]),1,0)),1,0)</f>
        <v>0</v>
      </c>
      <c r="L23" s="3">
        <f>IF(AND(IF('차트 정리 표'!$N$2 = 표메인[[#This Row],[연령대]], 1, 0),IF(COUNT(표장르정리[[#This Row],[Puzzle]]),1,0)),1,0)</f>
        <v>0</v>
      </c>
      <c r="M23" s="3">
        <f>IF(AND(IF('차트 정리 표'!$N$2 = 표메인[[#This Row],[연령대]], 1, 0),IF(COUNT(표장르정리[[#This Row],[Board]]),1,0)),1,0)</f>
        <v>0</v>
      </c>
      <c r="N23" s="3">
        <f>IF(AND(IF('차트 정리 표'!$N$2 = 표메인[[#This Row],[연령대]], 1, 0),IF(COUNT(표장르정리[[#This Row],[Arcade]]),1,0)),1,0)</f>
        <v>0</v>
      </c>
      <c r="O23" s="3">
        <f>IF(AND(IF('차트 정리 표'!$N$2 = 표메인[[#This Row],[연령대]], 1, 0),IF(COUNT(표장르정리[[#This Row],[Simulation]]),1,0)),1,0)</f>
        <v>0</v>
      </c>
      <c r="P23" s="34">
        <f>IF(AND(IF('차트 정리 표'!$N$19 = 표메인[[#This Row],[연령대]], 1, 0),IF('차트 정리 표'!$J$20=표메인[[#This Row],[타격감
시각적 효과]],1,0)),1,0)</f>
        <v>0</v>
      </c>
      <c r="Q23" s="34">
        <f>IF(AND(IF('차트 정리 표'!$N$19 = 표메인[[#This Row],[연령대]], 1, 0),IF('차트 정리 표'!$J$21=표메인[[#This Row],[타격감
시각적 효과]],1,0)),1,0)</f>
        <v>0</v>
      </c>
      <c r="R23" s="34">
        <f>IF(AND(IF('차트 정리 표'!$N$19 = 표메인[[#This Row],[연령대]], 1, 0),IF('차트 정리 표'!$J$22=표메인[[#This Row],[타격감
시각적 효과]],1,0)),1,0)</f>
        <v>0</v>
      </c>
      <c r="S23" s="34">
        <f>IF(AND(IF('차트 정리 표'!$N$19 = 표메인[[#This Row],[연령대]], 1, 0),IF('차트 정리 표'!$J$23=표메인[[#This Row],[타격감
시각적 효과]],1,0)),1,0)</f>
        <v>0</v>
      </c>
      <c r="T23" s="34">
        <f>IF(AND(IF('차트 정리 표'!$N$25 = 표메인[[#This Row],[연령대]], 1, 0),IF('차트 정리 표'!$J$26=표메인[게임몰입도
청각적 효과],1,0)),1,0)</f>
        <v>0</v>
      </c>
      <c r="U23" s="34">
        <f>IF(AND(IF('차트 정리 표'!$N$25 = 표메인[[#This Row],[연령대]], 1, 0),IF('차트 정리 표'!$J$27=표메인[게임몰입도
청각적 효과],1,0)),1,0)</f>
        <v>0</v>
      </c>
      <c r="V23" s="34">
        <f>IF(AND(IF('차트 정리 표'!$N$25 = 표메인[[#This Row],[연령대]], 1, 0),IF('차트 정리 표'!$J$28=표메인[게임몰입도
청각적 효과],1,0)),1,0)</f>
        <v>0</v>
      </c>
    </row>
    <row r="24" spans="1:22" x14ac:dyDescent="0.3">
      <c r="A24" s="3">
        <f>IF(AND(IF('차트 정리 표'!$N$2 = 표메인[[#This Row],[연령대]], 1, 0),IF(COUNT(표장르정리[[#This Row],[RPG]]),1,0)), 1, 0)</f>
        <v>0</v>
      </c>
      <c r="B24" s="3">
        <f>IF(AND(IF('차트 정리 표'!$N$2 = 표메인[[#This Row],[연령대]], 1, 0),IF(COUNT(표장르정리[[#This Row],[AOS]]),1,0)),1,0)</f>
        <v>0</v>
      </c>
      <c r="C24" s="3">
        <f>IF(AND(IF('차트 정리 표'!$N$2 = 표메인[[#This Row],[연령대]], 1, 0),IF(COUNT(표장르정리[[#This Row],[FPS]]),1,0)),1,0)</f>
        <v>0</v>
      </c>
      <c r="D24" s="3">
        <f>IF(AND(IF('차트 정리 표'!$N$2 = 표메인[[#This Row],[연령대]], 1, 0),IF(COUNT(표장르정리[[#This Row],[CCG]]),1,0)),1,0)</f>
        <v>0</v>
      </c>
      <c r="E24" s="3">
        <f>IF(AND(IF('차트 정리 표'!$N$2 = 표메인[[#This Row],[연령대]], 1, 0),IF(COUNT(표장르정리[[#This Row],[Roguelike]]),1,0)),1,0)</f>
        <v>0</v>
      </c>
      <c r="F24" s="3">
        <f>IF(AND(IF('차트 정리 표'!$N$2 = 표메인[[#This Row],[연령대]], 1, 0),IF(COUNT(표장르정리[[#This Row],[Soulslike]]),1,0)),1,0)</f>
        <v>0</v>
      </c>
      <c r="G24" s="3">
        <f>IF(AND(IF('차트 정리 표'!$N$2 = 표메인[[#This Row],[연령대]], 1, 0),IF(COUNT(표장르정리[[#This Row],[Rhythm]]),1,0)),1,0)</f>
        <v>0</v>
      </c>
      <c r="H24" s="3">
        <f>IF(AND(IF('차트 정리 표'!$N$2 = 표메인[[#This Row],[연령대]], 1, 0),IF(COUNT(표장르정리[[#This Row],[Racing]]),1,0)),1,0)</f>
        <v>0</v>
      </c>
      <c r="I24" s="3">
        <f>IF(AND(IF('차트 정리 표'!$N$2 = 표메인[[#This Row],[연령대]], 1, 0),IF(COUNT(표장르정리[[#This Row],[Sport]]),1,0)),1,0)</f>
        <v>0</v>
      </c>
      <c r="J24" s="3">
        <f>IF(AND(IF('차트 정리 표'!$N$2 = 표메인[[#This Row],[연령대]], 1, 0),IF(COUNT(표장르정리[[#This Row],[Stealth]]),1,0)),1,0)</f>
        <v>0</v>
      </c>
      <c r="K24" s="3">
        <f>IF(AND(IF('차트 정리 표'!$N$2 = 표메인[[#This Row],[연령대]], 1, 0),IF(COUNT(표장르정리[[#This Row],[Strategy]]),1,0)),1,0)</f>
        <v>0</v>
      </c>
      <c r="L24" s="3">
        <f>IF(AND(IF('차트 정리 표'!$N$2 = 표메인[[#This Row],[연령대]], 1, 0),IF(COUNT(표장르정리[[#This Row],[Puzzle]]),1,0)),1,0)</f>
        <v>0</v>
      </c>
      <c r="M24" s="3">
        <f>IF(AND(IF('차트 정리 표'!$N$2 = 표메인[[#This Row],[연령대]], 1, 0),IF(COUNT(표장르정리[[#This Row],[Board]]),1,0)),1,0)</f>
        <v>0</v>
      </c>
      <c r="N24" s="3">
        <f>IF(AND(IF('차트 정리 표'!$N$2 = 표메인[[#This Row],[연령대]], 1, 0),IF(COUNT(표장르정리[[#This Row],[Arcade]]),1,0)),1,0)</f>
        <v>0</v>
      </c>
      <c r="O24" s="3">
        <f>IF(AND(IF('차트 정리 표'!$N$2 = 표메인[[#This Row],[연령대]], 1, 0),IF(COUNT(표장르정리[[#This Row],[Simulation]]),1,0)),1,0)</f>
        <v>0</v>
      </c>
      <c r="P24" s="34">
        <f>IF(AND(IF('차트 정리 표'!$N$19 = 표메인[[#This Row],[연령대]], 1, 0),IF('차트 정리 표'!$J$20=표메인[[#This Row],[타격감
시각적 효과]],1,0)),1,0)</f>
        <v>0</v>
      </c>
      <c r="Q24" s="34">
        <f>IF(AND(IF('차트 정리 표'!$N$19 = 표메인[[#This Row],[연령대]], 1, 0),IF('차트 정리 표'!$J$21=표메인[[#This Row],[타격감
시각적 효과]],1,0)),1,0)</f>
        <v>0</v>
      </c>
      <c r="R24" s="34">
        <f>IF(AND(IF('차트 정리 표'!$N$19 = 표메인[[#This Row],[연령대]], 1, 0),IF('차트 정리 표'!$J$22=표메인[[#This Row],[타격감
시각적 효과]],1,0)),1,0)</f>
        <v>0</v>
      </c>
      <c r="S24" s="34">
        <f>IF(AND(IF('차트 정리 표'!$N$19 = 표메인[[#This Row],[연령대]], 1, 0),IF('차트 정리 표'!$J$23=표메인[[#This Row],[타격감
시각적 효과]],1,0)),1,0)</f>
        <v>0</v>
      </c>
      <c r="T24" s="34">
        <f>IF(AND(IF('차트 정리 표'!$N$25 = 표메인[[#This Row],[연령대]], 1, 0),IF('차트 정리 표'!$J$26=표메인[게임몰입도
청각적 효과],1,0)),1,0)</f>
        <v>0</v>
      </c>
      <c r="U24" s="34">
        <f>IF(AND(IF('차트 정리 표'!$N$25 = 표메인[[#This Row],[연령대]], 1, 0),IF('차트 정리 표'!$J$27=표메인[게임몰입도
청각적 효과],1,0)),1,0)</f>
        <v>0</v>
      </c>
      <c r="V24" s="34">
        <f>IF(AND(IF('차트 정리 표'!$N$25 = 표메인[[#This Row],[연령대]], 1, 0),IF('차트 정리 표'!$J$28=표메인[게임몰입도
청각적 효과],1,0)),1,0)</f>
        <v>0</v>
      </c>
    </row>
    <row r="25" spans="1:22" x14ac:dyDescent="0.3">
      <c r="A25" s="3">
        <f>IF(AND(IF('차트 정리 표'!$N$2 = 표메인[[#This Row],[연령대]], 1, 0),IF(COUNT(표장르정리[[#This Row],[RPG]]),1,0)), 1, 0)</f>
        <v>0</v>
      </c>
      <c r="B25" s="3">
        <f>IF(AND(IF('차트 정리 표'!$N$2 = 표메인[[#This Row],[연령대]], 1, 0),IF(COUNT(표장르정리[[#This Row],[AOS]]),1,0)),1,0)</f>
        <v>0</v>
      </c>
      <c r="C25" s="3">
        <f>IF(AND(IF('차트 정리 표'!$N$2 = 표메인[[#This Row],[연령대]], 1, 0),IF(COUNT(표장르정리[[#This Row],[FPS]]),1,0)),1,0)</f>
        <v>0</v>
      </c>
      <c r="D25" s="3">
        <f>IF(AND(IF('차트 정리 표'!$N$2 = 표메인[[#This Row],[연령대]], 1, 0),IF(COUNT(표장르정리[[#This Row],[CCG]]),1,0)),1,0)</f>
        <v>0</v>
      </c>
      <c r="E25" s="3">
        <f>IF(AND(IF('차트 정리 표'!$N$2 = 표메인[[#This Row],[연령대]], 1, 0),IF(COUNT(표장르정리[[#This Row],[Roguelike]]),1,0)),1,0)</f>
        <v>0</v>
      </c>
      <c r="F25" s="3">
        <f>IF(AND(IF('차트 정리 표'!$N$2 = 표메인[[#This Row],[연령대]], 1, 0),IF(COUNT(표장르정리[[#This Row],[Soulslike]]),1,0)),1,0)</f>
        <v>0</v>
      </c>
      <c r="G25" s="3">
        <f>IF(AND(IF('차트 정리 표'!$N$2 = 표메인[[#This Row],[연령대]], 1, 0),IF(COUNT(표장르정리[[#This Row],[Rhythm]]),1,0)),1,0)</f>
        <v>0</v>
      </c>
      <c r="H25" s="3">
        <f>IF(AND(IF('차트 정리 표'!$N$2 = 표메인[[#This Row],[연령대]], 1, 0),IF(COUNT(표장르정리[[#This Row],[Racing]]),1,0)),1,0)</f>
        <v>0</v>
      </c>
      <c r="I25" s="3">
        <f>IF(AND(IF('차트 정리 표'!$N$2 = 표메인[[#This Row],[연령대]], 1, 0),IF(COUNT(표장르정리[[#This Row],[Sport]]),1,0)),1,0)</f>
        <v>0</v>
      </c>
      <c r="J25" s="3">
        <f>IF(AND(IF('차트 정리 표'!$N$2 = 표메인[[#This Row],[연령대]], 1, 0),IF(COUNT(표장르정리[[#This Row],[Stealth]]),1,0)),1,0)</f>
        <v>0</v>
      </c>
      <c r="K25" s="3">
        <f>IF(AND(IF('차트 정리 표'!$N$2 = 표메인[[#This Row],[연령대]], 1, 0),IF(COUNT(표장르정리[[#This Row],[Strategy]]),1,0)),1,0)</f>
        <v>0</v>
      </c>
      <c r="L25" s="3">
        <f>IF(AND(IF('차트 정리 표'!$N$2 = 표메인[[#This Row],[연령대]], 1, 0),IF(COUNT(표장르정리[[#This Row],[Puzzle]]),1,0)),1,0)</f>
        <v>0</v>
      </c>
      <c r="M25" s="3">
        <f>IF(AND(IF('차트 정리 표'!$N$2 = 표메인[[#This Row],[연령대]], 1, 0),IF(COUNT(표장르정리[[#This Row],[Board]]),1,0)),1,0)</f>
        <v>0</v>
      </c>
      <c r="N25" s="3">
        <f>IF(AND(IF('차트 정리 표'!$N$2 = 표메인[[#This Row],[연령대]], 1, 0),IF(COUNT(표장르정리[[#This Row],[Arcade]]),1,0)),1,0)</f>
        <v>0</v>
      </c>
      <c r="O25" s="3">
        <f>IF(AND(IF('차트 정리 표'!$N$2 = 표메인[[#This Row],[연령대]], 1, 0),IF(COUNT(표장르정리[[#This Row],[Simulation]]),1,0)),1,0)</f>
        <v>0</v>
      </c>
      <c r="P25" s="34">
        <f>IF(AND(IF('차트 정리 표'!$N$19 = 표메인[[#This Row],[연령대]], 1, 0),IF('차트 정리 표'!$J$20=표메인[[#This Row],[타격감
시각적 효과]],1,0)),1,0)</f>
        <v>0</v>
      </c>
      <c r="Q25" s="34">
        <f>IF(AND(IF('차트 정리 표'!$N$19 = 표메인[[#This Row],[연령대]], 1, 0),IF('차트 정리 표'!$J$21=표메인[[#This Row],[타격감
시각적 효과]],1,0)),1,0)</f>
        <v>0</v>
      </c>
      <c r="R25" s="34">
        <f>IF(AND(IF('차트 정리 표'!$N$19 = 표메인[[#This Row],[연령대]], 1, 0),IF('차트 정리 표'!$J$22=표메인[[#This Row],[타격감
시각적 효과]],1,0)),1,0)</f>
        <v>0</v>
      </c>
      <c r="S25" s="34">
        <f>IF(AND(IF('차트 정리 표'!$N$19 = 표메인[[#This Row],[연령대]], 1, 0),IF('차트 정리 표'!$J$23=표메인[[#This Row],[타격감
시각적 효과]],1,0)),1,0)</f>
        <v>0</v>
      </c>
      <c r="T25" s="34">
        <f>IF(AND(IF('차트 정리 표'!$N$25 = 표메인[[#This Row],[연령대]], 1, 0),IF('차트 정리 표'!$J$26=표메인[게임몰입도
청각적 효과],1,0)),1,0)</f>
        <v>0</v>
      </c>
      <c r="U25" s="34">
        <f>IF(AND(IF('차트 정리 표'!$N$25 = 표메인[[#This Row],[연령대]], 1, 0),IF('차트 정리 표'!$J$27=표메인[게임몰입도
청각적 효과],1,0)),1,0)</f>
        <v>0</v>
      </c>
      <c r="V25" s="34">
        <f>IF(AND(IF('차트 정리 표'!$N$25 = 표메인[[#This Row],[연령대]], 1, 0),IF('차트 정리 표'!$J$28=표메인[게임몰입도
청각적 효과],1,0)),1,0)</f>
        <v>0</v>
      </c>
    </row>
    <row r="26" spans="1:22" x14ac:dyDescent="0.3">
      <c r="A26" s="3">
        <f>IF(AND(IF('차트 정리 표'!$N$2 = 표메인[[#This Row],[연령대]], 1, 0),IF(COUNT(표장르정리[[#This Row],[RPG]]),1,0)), 1, 0)</f>
        <v>0</v>
      </c>
      <c r="B26" s="3">
        <f>IF(AND(IF('차트 정리 표'!$N$2 = 표메인[[#This Row],[연령대]], 1, 0),IF(COUNT(표장르정리[[#This Row],[AOS]]),1,0)),1,0)</f>
        <v>0</v>
      </c>
      <c r="C26" s="3">
        <f>IF(AND(IF('차트 정리 표'!$N$2 = 표메인[[#This Row],[연령대]], 1, 0),IF(COUNT(표장르정리[[#This Row],[FPS]]),1,0)),1,0)</f>
        <v>0</v>
      </c>
      <c r="D26" s="3">
        <f>IF(AND(IF('차트 정리 표'!$N$2 = 표메인[[#This Row],[연령대]], 1, 0),IF(COUNT(표장르정리[[#This Row],[CCG]]),1,0)),1,0)</f>
        <v>0</v>
      </c>
      <c r="E26" s="3">
        <f>IF(AND(IF('차트 정리 표'!$N$2 = 표메인[[#This Row],[연령대]], 1, 0),IF(COUNT(표장르정리[[#This Row],[Roguelike]]),1,0)),1,0)</f>
        <v>0</v>
      </c>
      <c r="F26" s="3">
        <f>IF(AND(IF('차트 정리 표'!$N$2 = 표메인[[#This Row],[연령대]], 1, 0),IF(COUNT(표장르정리[[#This Row],[Soulslike]]),1,0)),1,0)</f>
        <v>0</v>
      </c>
      <c r="G26" s="3">
        <f>IF(AND(IF('차트 정리 표'!$N$2 = 표메인[[#This Row],[연령대]], 1, 0),IF(COUNT(표장르정리[[#This Row],[Rhythm]]),1,0)),1,0)</f>
        <v>0</v>
      </c>
      <c r="H26" s="3">
        <f>IF(AND(IF('차트 정리 표'!$N$2 = 표메인[[#This Row],[연령대]], 1, 0),IF(COUNT(표장르정리[[#This Row],[Racing]]),1,0)),1,0)</f>
        <v>0</v>
      </c>
      <c r="I26" s="3">
        <f>IF(AND(IF('차트 정리 표'!$N$2 = 표메인[[#This Row],[연령대]], 1, 0),IF(COUNT(표장르정리[[#This Row],[Sport]]),1,0)),1,0)</f>
        <v>0</v>
      </c>
      <c r="J26" s="3">
        <f>IF(AND(IF('차트 정리 표'!$N$2 = 표메인[[#This Row],[연령대]], 1, 0),IF(COUNT(표장르정리[[#This Row],[Stealth]]),1,0)),1,0)</f>
        <v>0</v>
      </c>
      <c r="K26" s="3">
        <f>IF(AND(IF('차트 정리 표'!$N$2 = 표메인[[#This Row],[연령대]], 1, 0),IF(COUNT(표장르정리[[#This Row],[Strategy]]),1,0)),1,0)</f>
        <v>0</v>
      </c>
      <c r="L26" s="3">
        <f>IF(AND(IF('차트 정리 표'!$N$2 = 표메인[[#This Row],[연령대]], 1, 0),IF(COUNT(표장르정리[[#This Row],[Puzzle]]),1,0)),1,0)</f>
        <v>0</v>
      </c>
      <c r="M26" s="3">
        <f>IF(AND(IF('차트 정리 표'!$N$2 = 표메인[[#This Row],[연령대]], 1, 0),IF(COUNT(표장르정리[[#This Row],[Board]]),1,0)),1,0)</f>
        <v>0</v>
      </c>
      <c r="N26" s="3">
        <f>IF(AND(IF('차트 정리 표'!$N$2 = 표메인[[#This Row],[연령대]], 1, 0),IF(COUNT(표장르정리[[#This Row],[Arcade]]),1,0)),1,0)</f>
        <v>0</v>
      </c>
      <c r="O26" s="3">
        <f>IF(AND(IF('차트 정리 표'!$N$2 = 표메인[[#This Row],[연령대]], 1, 0),IF(COUNT(표장르정리[[#This Row],[Simulation]]),1,0)),1,0)</f>
        <v>0</v>
      </c>
      <c r="P26" s="34">
        <f>IF(AND(IF('차트 정리 표'!$N$19 = 표메인[[#This Row],[연령대]], 1, 0),IF('차트 정리 표'!$J$20=표메인[[#This Row],[타격감
시각적 효과]],1,0)),1,0)</f>
        <v>0</v>
      </c>
      <c r="Q26" s="34">
        <f>IF(AND(IF('차트 정리 표'!$N$19 = 표메인[[#This Row],[연령대]], 1, 0),IF('차트 정리 표'!$J$21=표메인[[#This Row],[타격감
시각적 효과]],1,0)),1,0)</f>
        <v>0</v>
      </c>
      <c r="R26" s="34">
        <f>IF(AND(IF('차트 정리 표'!$N$19 = 표메인[[#This Row],[연령대]], 1, 0),IF('차트 정리 표'!$J$22=표메인[[#This Row],[타격감
시각적 효과]],1,0)),1,0)</f>
        <v>0</v>
      </c>
      <c r="S26" s="34">
        <f>IF(AND(IF('차트 정리 표'!$N$19 = 표메인[[#This Row],[연령대]], 1, 0),IF('차트 정리 표'!$J$23=표메인[[#This Row],[타격감
시각적 효과]],1,0)),1,0)</f>
        <v>0</v>
      </c>
      <c r="T26" s="34">
        <f>IF(AND(IF('차트 정리 표'!$N$25 = 표메인[[#This Row],[연령대]], 1, 0),IF('차트 정리 표'!$J$26=표메인[게임몰입도
청각적 효과],1,0)),1,0)</f>
        <v>0</v>
      </c>
      <c r="U26" s="34">
        <f>IF(AND(IF('차트 정리 표'!$N$25 = 표메인[[#This Row],[연령대]], 1, 0),IF('차트 정리 표'!$J$27=표메인[게임몰입도
청각적 효과],1,0)),1,0)</f>
        <v>0</v>
      </c>
      <c r="V26" s="34">
        <f>IF(AND(IF('차트 정리 표'!$N$25 = 표메인[[#This Row],[연령대]], 1, 0),IF('차트 정리 표'!$J$28=표메인[게임몰입도
청각적 효과],1,0)),1,0)</f>
        <v>0</v>
      </c>
    </row>
    <row r="27" spans="1:22" x14ac:dyDescent="0.3">
      <c r="A27" s="3">
        <f>IF(AND(IF('차트 정리 표'!$N$2 = 표메인[[#This Row],[연령대]], 1, 0),IF(COUNT(표장르정리[[#This Row],[RPG]]),1,0)), 1, 0)</f>
        <v>0</v>
      </c>
      <c r="B27" s="3">
        <f>IF(AND(IF('차트 정리 표'!$N$2 = 표메인[[#This Row],[연령대]], 1, 0),IF(COUNT(표장르정리[[#This Row],[AOS]]),1,0)),1,0)</f>
        <v>0</v>
      </c>
      <c r="C27" s="3">
        <f>IF(AND(IF('차트 정리 표'!$N$2 = 표메인[[#This Row],[연령대]], 1, 0),IF(COUNT(표장르정리[[#This Row],[FPS]]),1,0)),1,0)</f>
        <v>0</v>
      </c>
      <c r="D27" s="3">
        <f>IF(AND(IF('차트 정리 표'!$N$2 = 표메인[[#This Row],[연령대]], 1, 0),IF(COUNT(표장르정리[[#This Row],[CCG]]),1,0)),1,0)</f>
        <v>0</v>
      </c>
      <c r="E27" s="3">
        <f>IF(AND(IF('차트 정리 표'!$N$2 = 표메인[[#This Row],[연령대]], 1, 0),IF(COUNT(표장르정리[[#This Row],[Roguelike]]),1,0)),1,0)</f>
        <v>0</v>
      </c>
      <c r="F27" s="3">
        <f>IF(AND(IF('차트 정리 표'!$N$2 = 표메인[[#This Row],[연령대]], 1, 0),IF(COUNT(표장르정리[[#This Row],[Soulslike]]),1,0)),1,0)</f>
        <v>0</v>
      </c>
      <c r="G27" s="3">
        <f>IF(AND(IF('차트 정리 표'!$N$2 = 표메인[[#This Row],[연령대]], 1, 0),IF(COUNT(표장르정리[[#This Row],[Rhythm]]),1,0)),1,0)</f>
        <v>0</v>
      </c>
      <c r="H27" s="3">
        <f>IF(AND(IF('차트 정리 표'!$N$2 = 표메인[[#This Row],[연령대]], 1, 0),IF(COUNT(표장르정리[[#This Row],[Racing]]),1,0)),1,0)</f>
        <v>0</v>
      </c>
      <c r="I27" s="3">
        <f>IF(AND(IF('차트 정리 표'!$N$2 = 표메인[[#This Row],[연령대]], 1, 0),IF(COUNT(표장르정리[[#This Row],[Sport]]),1,0)),1,0)</f>
        <v>0</v>
      </c>
      <c r="J27" s="3">
        <f>IF(AND(IF('차트 정리 표'!$N$2 = 표메인[[#This Row],[연령대]], 1, 0),IF(COUNT(표장르정리[[#This Row],[Stealth]]),1,0)),1,0)</f>
        <v>0</v>
      </c>
      <c r="K27" s="3">
        <f>IF(AND(IF('차트 정리 표'!$N$2 = 표메인[[#This Row],[연령대]], 1, 0),IF(COUNT(표장르정리[[#This Row],[Strategy]]),1,0)),1,0)</f>
        <v>0</v>
      </c>
      <c r="L27" s="3">
        <f>IF(AND(IF('차트 정리 표'!$N$2 = 표메인[[#This Row],[연령대]], 1, 0),IF(COUNT(표장르정리[[#This Row],[Puzzle]]),1,0)),1,0)</f>
        <v>0</v>
      </c>
      <c r="M27" s="3">
        <f>IF(AND(IF('차트 정리 표'!$N$2 = 표메인[[#This Row],[연령대]], 1, 0),IF(COUNT(표장르정리[[#This Row],[Board]]),1,0)),1,0)</f>
        <v>0</v>
      </c>
      <c r="N27" s="3">
        <f>IF(AND(IF('차트 정리 표'!$N$2 = 표메인[[#This Row],[연령대]], 1, 0),IF(COUNT(표장르정리[[#This Row],[Arcade]]),1,0)),1,0)</f>
        <v>0</v>
      </c>
      <c r="O27" s="3">
        <f>IF(AND(IF('차트 정리 표'!$N$2 = 표메인[[#This Row],[연령대]], 1, 0),IF(COUNT(표장르정리[[#This Row],[Simulation]]),1,0)),1,0)</f>
        <v>0</v>
      </c>
      <c r="P27" s="34">
        <f>IF(AND(IF('차트 정리 표'!$N$19 = 표메인[[#This Row],[연령대]], 1, 0),IF('차트 정리 표'!$J$20=표메인[[#This Row],[타격감
시각적 효과]],1,0)),1,0)</f>
        <v>0</v>
      </c>
      <c r="Q27" s="34">
        <f>IF(AND(IF('차트 정리 표'!$N$19 = 표메인[[#This Row],[연령대]], 1, 0),IF('차트 정리 표'!$J$21=표메인[[#This Row],[타격감
시각적 효과]],1,0)),1,0)</f>
        <v>0</v>
      </c>
      <c r="R27" s="34">
        <f>IF(AND(IF('차트 정리 표'!$N$19 = 표메인[[#This Row],[연령대]], 1, 0),IF('차트 정리 표'!$J$22=표메인[[#This Row],[타격감
시각적 효과]],1,0)),1,0)</f>
        <v>0</v>
      </c>
      <c r="S27" s="34">
        <f>IF(AND(IF('차트 정리 표'!$N$19 = 표메인[[#This Row],[연령대]], 1, 0),IF('차트 정리 표'!$J$23=표메인[[#This Row],[타격감
시각적 효과]],1,0)),1,0)</f>
        <v>0</v>
      </c>
      <c r="T27" s="34">
        <f>IF(AND(IF('차트 정리 표'!$N$25 = 표메인[[#This Row],[연령대]], 1, 0),IF('차트 정리 표'!$J$26=표메인[게임몰입도
청각적 효과],1,0)),1,0)</f>
        <v>0</v>
      </c>
      <c r="U27" s="34">
        <f>IF(AND(IF('차트 정리 표'!$N$25 = 표메인[[#This Row],[연령대]], 1, 0),IF('차트 정리 표'!$J$27=표메인[게임몰입도
청각적 효과],1,0)),1,0)</f>
        <v>0</v>
      </c>
      <c r="V27" s="34">
        <f>IF(AND(IF('차트 정리 표'!$N$25 = 표메인[[#This Row],[연령대]], 1, 0),IF('차트 정리 표'!$J$28=표메인[게임몰입도
청각적 효과],1,0)),1,0)</f>
        <v>0</v>
      </c>
    </row>
    <row r="28" spans="1:22" x14ac:dyDescent="0.3">
      <c r="A28" s="3">
        <f>IF(AND(IF('차트 정리 표'!$N$2 = 표메인[[#This Row],[연령대]], 1, 0),IF(COUNT(표장르정리[[#This Row],[RPG]]),1,0)), 1, 0)</f>
        <v>0</v>
      </c>
      <c r="B28" s="3">
        <f>IF(AND(IF('차트 정리 표'!$N$2 = 표메인[[#This Row],[연령대]], 1, 0),IF(COUNT(표장르정리[[#This Row],[AOS]]),1,0)),1,0)</f>
        <v>0</v>
      </c>
      <c r="C28" s="3">
        <f>IF(AND(IF('차트 정리 표'!$N$2 = 표메인[[#This Row],[연령대]], 1, 0),IF(COUNT(표장르정리[[#This Row],[FPS]]),1,0)),1,0)</f>
        <v>0</v>
      </c>
      <c r="D28" s="3">
        <f>IF(AND(IF('차트 정리 표'!$N$2 = 표메인[[#This Row],[연령대]], 1, 0),IF(COUNT(표장르정리[[#This Row],[CCG]]),1,0)),1,0)</f>
        <v>0</v>
      </c>
      <c r="E28" s="3">
        <f>IF(AND(IF('차트 정리 표'!$N$2 = 표메인[[#This Row],[연령대]], 1, 0),IF(COUNT(표장르정리[[#This Row],[Roguelike]]),1,0)),1,0)</f>
        <v>0</v>
      </c>
      <c r="F28" s="3">
        <f>IF(AND(IF('차트 정리 표'!$N$2 = 표메인[[#This Row],[연령대]], 1, 0),IF(COUNT(표장르정리[[#This Row],[Soulslike]]),1,0)),1,0)</f>
        <v>0</v>
      </c>
      <c r="G28" s="3">
        <f>IF(AND(IF('차트 정리 표'!$N$2 = 표메인[[#This Row],[연령대]], 1, 0),IF(COUNT(표장르정리[[#This Row],[Rhythm]]),1,0)),1,0)</f>
        <v>0</v>
      </c>
      <c r="H28" s="3">
        <f>IF(AND(IF('차트 정리 표'!$N$2 = 표메인[[#This Row],[연령대]], 1, 0),IF(COUNT(표장르정리[[#This Row],[Racing]]),1,0)),1,0)</f>
        <v>0</v>
      </c>
      <c r="I28" s="3">
        <f>IF(AND(IF('차트 정리 표'!$N$2 = 표메인[[#This Row],[연령대]], 1, 0),IF(COUNT(표장르정리[[#This Row],[Sport]]),1,0)),1,0)</f>
        <v>0</v>
      </c>
      <c r="J28" s="3">
        <f>IF(AND(IF('차트 정리 표'!$N$2 = 표메인[[#This Row],[연령대]], 1, 0),IF(COUNT(표장르정리[[#This Row],[Stealth]]),1,0)),1,0)</f>
        <v>0</v>
      </c>
      <c r="K28" s="3">
        <f>IF(AND(IF('차트 정리 표'!$N$2 = 표메인[[#This Row],[연령대]], 1, 0),IF(COUNT(표장르정리[[#This Row],[Strategy]]),1,0)),1,0)</f>
        <v>0</v>
      </c>
      <c r="L28" s="3">
        <f>IF(AND(IF('차트 정리 표'!$N$2 = 표메인[[#This Row],[연령대]], 1, 0),IF(COUNT(표장르정리[[#This Row],[Puzzle]]),1,0)),1,0)</f>
        <v>0</v>
      </c>
      <c r="M28" s="3">
        <f>IF(AND(IF('차트 정리 표'!$N$2 = 표메인[[#This Row],[연령대]], 1, 0),IF(COUNT(표장르정리[[#This Row],[Board]]),1,0)),1,0)</f>
        <v>0</v>
      </c>
      <c r="N28" s="3">
        <f>IF(AND(IF('차트 정리 표'!$N$2 = 표메인[[#This Row],[연령대]], 1, 0),IF(COUNT(표장르정리[[#This Row],[Arcade]]),1,0)),1,0)</f>
        <v>0</v>
      </c>
      <c r="O28" s="3">
        <f>IF(AND(IF('차트 정리 표'!$N$2 = 표메인[[#This Row],[연령대]], 1, 0),IF(COUNT(표장르정리[[#This Row],[Simulation]]),1,0)),1,0)</f>
        <v>0</v>
      </c>
      <c r="P28" s="34">
        <f>IF(AND(IF('차트 정리 표'!$N$19 = 표메인[[#This Row],[연령대]], 1, 0),IF('차트 정리 표'!$J$20=표메인[[#This Row],[타격감
시각적 효과]],1,0)),1,0)</f>
        <v>0</v>
      </c>
      <c r="Q28" s="34">
        <f>IF(AND(IF('차트 정리 표'!$N$19 = 표메인[[#This Row],[연령대]], 1, 0),IF('차트 정리 표'!$J$21=표메인[[#This Row],[타격감
시각적 효과]],1,0)),1,0)</f>
        <v>0</v>
      </c>
      <c r="R28" s="34">
        <f>IF(AND(IF('차트 정리 표'!$N$19 = 표메인[[#This Row],[연령대]], 1, 0),IF('차트 정리 표'!$J$22=표메인[[#This Row],[타격감
시각적 효과]],1,0)),1,0)</f>
        <v>0</v>
      </c>
      <c r="S28" s="34">
        <f>IF(AND(IF('차트 정리 표'!$N$19 = 표메인[[#This Row],[연령대]], 1, 0),IF('차트 정리 표'!$J$23=표메인[[#This Row],[타격감
시각적 효과]],1,0)),1,0)</f>
        <v>0</v>
      </c>
      <c r="T28" s="34">
        <f>IF(AND(IF('차트 정리 표'!$N$25 = 표메인[[#This Row],[연령대]], 1, 0),IF('차트 정리 표'!$J$26=표메인[게임몰입도
청각적 효과],1,0)),1,0)</f>
        <v>0</v>
      </c>
      <c r="U28" s="34">
        <f>IF(AND(IF('차트 정리 표'!$N$25 = 표메인[[#This Row],[연령대]], 1, 0),IF('차트 정리 표'!$J$27=표메인[게임몰입도
청각적 효과],1,0)),1,0)</f>
        <v>0</v>
      </c>
      <c r="V28" s="34">
        <f>IF(AND(IF('차트 정리 표'!$N$25 = 표메인[[#This Row],[연령대]], 1, 0),IF('차트 정리 표'!$J$28=표메인[게임몰입도
청각적 효과],1,0)),1,0)</f>
        <v>0</v>
      </c>
    </row>
    <row r="29" spans="1:22" x14ac:dyDescent="0.3">
      <c r="A29" s="3">
        <f>IF(AND(IF('차트 정리 표'!$N$2 = 표메인[[#This Row],[연령대]], 1, 0),IF(COUNT(표장르정리[[#This Row],[RPG]]),1,0)), 1, 0)</f>
        <v>0</v>
      </c>
      <c r="B29" s="3">
        <f>IF(AND(IF('차트 정리 표'!$N$2 = 표메인[[#This Row],[연령대]], 1, 0),IF(COUNT(표장르정리[[#This Row],[AOS]]),1,0)),1,0)</f>
        <v>0</v>
      </c>
      <c r="C29" s="3">
        <f>IF(AND(IF('차트 정리 표'!$N$2 = 표메인[[#This Row],[연령대]], 1, 0),IF(COUNT(표장르정리[[#This Row],[FPS]]),1,0)),1,0)</f>
        <v>0</v>
      </c>
      <c r="D29" s="3">
        <f>IF(AND(IF('차트 정리 표'!$N$2 = 표메인[[#This Row],[연령대]], 1, 0),IF(COUNT(표장르정리[[#This Row],[CCG]]),1,0)),1,0)</f>
        <v>0</v>
      </c>
      <c r="E29" s="3">
        <f>IF(AND(IF('차트 정리 표'!$N$2 = 표메인[[#This Row],[연령대]], 1, 0),IF(COUNT(표장르정리[[#This Row],[Roguelike]]),1,0)),1,0)</f>
        <v>0</v>
      </c>
      <c r="F29" s="3">
        <f>IF(AND(IF('차트 정리 표'!$N$2 = 표메인[[#This Row],[연령대]], 1, 0),IF(COUNT(표장르정리[[#This Row],[Soulslike]]),1,0)),1,0)</f>
        <v>0</v>
      </c>
      <c r="G29" s="3">
        <f>IF(AND(IF('차트 정리 표'!$N$2 = 표메인[[#This Row],[연령대]], 1, 0),IF(COUNT(표장르정리[[#This Row],[Rhythm]]),1,0)),1,0)</f>
        <v>0</v>
      </c>
      <c r="H29" s="3">
        <f>IF(AND(IF('차트 정리 표'!$N$2 = 표메인[[#This Row],[연령대]], 1, 0),IF(COUNT(표장르정리[[#This Row],[Racing]]),1,0)),1,0)</f>
        <v>0</v>
      </c>
      <c r="I29" s="3">
        <f>IF(AND(IF('차트 정리 표'!$N$2 = 표메인[[#This Row],[연령대]], 1, 0),IF(COUNT(표장르정리[[#This Row],[Sport]]),1,0)),1,0)</f>
        <v>0</v>
      </c>
      <c r="J29" s="3">
        <f>IF(AND(IF('차트 정리 표'!$N$2 = 표메인[[#This Row],[연령대]], 1, 0),IF(COUNT(표장르정리[[#This Row],[Stealth]]),1,0)),1,0)</f>
        <v>0</v>
      </c>
      <c r="K29" s="3">
        <f>IF(AND(IF('차트 정리 표'!$N$2 = 표메인[[#This Row],[연령대]], 1, 0),IF(COUNT(표장르정리[[#This Row],[Strategy]]),1,0)),1,0)</f>
        <v>0</v>
      </c>
      <c r="L29" s="3">
        <f>IF(AND(IF('차트 정리 표'!$N$2 = 표메인[[#This Row],[연령대]], 1, 0),IF(COUNT(표장르정리[[#This Row],[Puzzle]]),1,0)),1,0)</f>
        <v>0</v>
      </c>
      <c r="M29" s="3">
        <f>IF(AND(IF('차트 정리 표'!$N$2 = 표메인[[#This Row],[연령대]], 1, 0),IF(COUNT(표장르정리[[#This Row],[Board]]),1,0)),1,0)</f>
        <v>0</v>
      </c>
      <c r="N29" s="3">
        <f>IF(AND(IF('차트 정리 표'!$N$2 = 표메인[[#This Row],[연령대]], 1, 0),IF(COUNT(표장르정리[[#This Row],[Arcade]]),1,0)),1,0)</f>
        <v>0</v>
      </c>
      <c r="O29" s="3">
        <f>IF(AND(IF('차트 정리 표'!$N$2 = 표메인[[#This Row],[연령대]], 1, 0),IF(COUNT(표장르정리[[#This Row],[Simulation]]),1,0)),1,0)</f>
        <v>0</v>
      </c>
      <c r="P29" s="34">
        <f>IF(AND(IF('차트 정리 표'!$N$19 = 표메인[[#This Row],[연령대]], 1, 0),IF('차트 정리 표'!$J$20=표메인[[#This Row],[타격감
시각적 효과]],1,0)),1,0)</f>
        <v>0</v>
      </c>
      <c r="Q29" s="34">
        <f>IF(AND(IF('차트 정리 표'!$N$19 = 표메인[[#This Row],[연령대]], 1, 0),IF('차트 정리 표'!$J$21=표메인[[#This Row],[타격감
시각적 효과]],1,0)),1,0)</f>
        <v>0</v>
      </c>
      <c r="R29" s="34">
        <f>IF(AND(IF('차트 정리 표'!$N$19 = 표메인[[#This Row],[연령대]], 1, 0),IF('차트 정리 표'!$J$22=표메인[[#This Row],[타격감
시각적 효과]],1,0)),1,0)</f>
        <v>0</v>
      </c>
      <c r="S29" s="34">
        <f>IF(AND(IF('차트 정리 표'!$N$19 = 표메인[[#This Row],[연령대]], 1, 0),IF('차트 정리 표'!$J$23=표메인[[#This Row],[타격감
시각적 효과]],1,0)),1,0)</f>
        <v>0</v>
      </c>
      <c r="T29" s="34">
        <f>IF(AND(IF('차트 정리 표'!$N$25 = 표메인[[#This Row],[연령대]], 1, 0),IF('차트 정리 표'!$J$26=표메인[게임몰입도
청각적 효과],1,0)),1,0)</f>
        <v>0</v>
      </c>
      <c r="U29" s="34">
        <f>IF(AND(IF('차트 정리 표'!$N$25 = 표메인[[#This Row],[연령대]], 1, 0),IF('차트 정리 표'!$J$27=표메인[게임몰입도
청각적 효과],1,0)),1,0)</f>
        <v>0</v>
      </c>
      <c r="V29" s="34">
        <f>IF(AND(IF('차트 정리 표'!$N$25 = 표메인[[#This Row],[연령대]], 1, 0),IF('차트 정리 표'!$J$28=표메인[게임몰입도
청각적 효과],1,0)),1,0)</f>
        <v>0</v>
      </c>
    </row>
    <row r="30" spans="1:22" x14ac:dyDescent="0.3">
      <c r="A30" s="3">
        <f>IF(AND(IF('차트 정리 표'!$N$2 = 표메인[[#This Row],[연령대]], 1, 0),IF(COUNT(표장르정리[[#This Row],[RPG]]),1,0)), 1, 0)</f>
        <v>0</v>
      </c>
      <c r="B30" s="3">
        <f>IF(AND(IF('차트 정리 표'!$N$2 = 표메인[[#This Row],[연령대]], 1, 0),IF(COUNT(표장르정리[[#This Row],[AOS]]),1,0)),1,0)</f>
        <v>0</v>
      </c>
      <c r="C30" s="3">
        <f>IF(AND(IF('차트 정리 표'!$N$2 = 표메인[[#This Row],[연령대]], 1, 0),IF(COUNT(표장르정리[[#This Row],[FPS]]),1,0)),1,0)</f>
        <v>0</v>
      </c>
      <c r="D30" s="3">
        <f>IF(AND(IF('차트 정리 표'!$N$2 = 표메인[[#This Row],[연령대]], 1, 0),IF(COUNT(표장르정리[[#This Row],[CCG]]),1,0)),1,0)</f>
        <v>0</v>
      </c>
      <c r="E30" s="3">
        <f>IF(AND(IF('차트 정리 표'!$N$2 = 표메인[[#This Row],[연령대]], 1, 0),IF(COUNT(표장르정리[[#This Row],[Roguelike]]),1,0)),1,0)</f>
        <v>0</v>
      </c>
      <c r="F30" s="3">
        <f>IF(AND(IF('차트 정리 표'!$N$2 = 표메인[[#This Row],[연령대]], 1, 0),IF(COUNT(표장르정리[[#This Row],[Soulslike]]),1,0)),1,0)</f>
        <v>0</v>
      </c>
      <c r="G30" s="3">
        <f>IF(AND(IF('차트 정리 표'!$N$2 = 표메인[[#This Row],[연령대]], 1, 0),IF(COUNT(표장르정리[[#This Row],[Rhythm]]),1,0)),1,0)</f>
        <v>0</v>
      </c>
      <c r="H30" s="3">
        <f>IF(AND(IF('차트 정리 표'!$N$2 = 표메인[[#This Row],[연령대]], 1, 0),IF(COUNT(표장르정리[[#This Row],[Racing]]),1,0)),1,0)</f>
        <v>0</v>
      </c>
      <c r="I30" s="3">
        <f>IF(AND(IF('차트 정리 표'!$N$2 = 표메인[[#This Row],[연령대]], 1, 0),IF(COUNT(표장르정리[[#This Row],[Sport]]),1,0)),1,0)</f>
        <v>0</v>
      </c>
      <c r="J30" s="3">
        <f>IF(AND(IF('차트 정리 표'!$N$2 = 표메인[[#This Row],[연령대]], 1, 0),IF(COUNT(표장르정리[[#This Row],[Stealth]]),1,0)),1,0)</f>
        <v>0</v>
      </c>
      <c r="K30" s="3">
        <f>IF(AND(IF('차트 정리 표'!$N$2 = 표메인[[#This Row],[연령대]], 1, 0),IF(COUNT(표장르정리[[#This Row],[Strategy]]),1,0)),1,0)</f>
        <v>0</v>
      </c>
      <c r="L30" s="3">
        <f>IF(AND(IF('차트 정리 표'!$N$2 = 표메인[[#This Row],[연령대]], 1, 0),IF(COUNT(표장르정리[[#This Row],[Puzzle]]),1,0)),1,0)</f>
        <v>0</v>
      </c>
      <c r="M30" s="3">
        <f>IF(AND(IF('차트 정리 표'!$N$2 = 표메인[[#This Row],[연령대]], 1, 0),IF(COUNT(표장르정리[[#This Row],[Board]]),1,0)),1,0)</f>
        <v>0</v>
      </c>
      <c r="N30" s="3">
        <f>IF(AND(IF('차트 정리 표'!$N$2 = 표메인[[#This Row],[연령대]], 1, 0),IF(COUNT(표장르정리[[#This Row],[Arcade]]),1,0)),1,0)</f>
        <v>0</v>
      </c>
      <c r="O30" s="3">
        <f>IF(AND(IF('차트 정리 표'!$N$2 = 표메인[[#This Row],[연령대]], 1, 0),IF(COUNT(표장르정리[[#This Row],[Simulation]]),1,0)),1,0)</f>
        <v>0</v>
      </c>
      <c r="P30" s="34">
        <f>IF(AND(IF('차트 정리 표'!$N$19 = 표메인[[#This Row],[연령대]], 1, 0),IF('차트 정리 표'!$J$20=표메인[[#This Row],[타격감
시각적 효과]],1,0)),1,0)</f>
        <v>0</v>
      </c>
      <c r="Q30" s="34">
        <f>IF(AND(IF('차트 정리 표'!$N$19 = 표메인[[#This Row],[연령대]], 1, 0),IF('차트 정리 표'!$J$21=표메인[[#This Row],[타격감
시각적 효과]],1,0)),1,0)</f>
        <v>0</v>
      </c>
      <c r="R30" s="34">
        <f>IF(AND(IF('차트 정리 표'!$N$19 = 표메인[[#This Row],[연령대]], 1, 0),IF('차트 정리 표'!$J$22=표메인[[#This Row],[타격감
시각적 효과]],1,0)),1,0)</f>
        <v>0</v>
      </c>
      <c r="S30" s="34">
        <f>IF(AND(IF('차트 정리 표'!$N$19 = 표메인[[#This Row],[연령대]], 1, 0),IF('차트 정리 표'!$J$23=표메인[[#This Row],[타격감
시각적 효과]],1,0)),1,0)</f>
        <v>0</v>
      </c>
      <c r="T30" s="34">
        <f>IF(AND(IF('차트 정리 표'!$N$25 = 표메인[[#This Row],[연령대]], 1, 0),IF('차트 정리 표'!$J$26=표메인[게임몰입도
청각적 효과],1,0)),1,0)</f>
        <v>0</v>
      </c>
      <c r="U30" s="34">
        <f>IF(AND(IF('차트 정리 표'!$N$25 = 표메인[[#This Row],[연령대]], 1, 0),IF('차트 정리 표'!$J$27=표메인[게임몰입도
청각적 효과],1,0)),1,0)</f>
        <v>0</v>
      </c>
      <c r="V30" s="34">
        <f>IF(AND(IF('차트 정리 표'!$N$25 = 표메인[[#This Row],[연령대]], 1, 0),IF('차트 정리 표'!$J$28=표메인[게임몰입도
청각적 효과],1,0)),1,0)</f>
        <v>0</v>
      </c>
    </row>
    <row r="31" spans="1:22" x14ac:dyDescent="0.3">
      <c r="A31" s="3">
        <f>IF(AND(IF('차트 정리 표'!$N$2 = 표메인[[#This Row],[연령대]], 1, 0),IF(COUNT(표장르정리[[#This Row],[RPG]]),1,0)), 1, 0)</f>
        <v>0</v>
      </c>
      <c r="B31" s="3">
        <f>IF(AND(IF('차트 정리 표'!$N$2 = 표메인[[#This Row],[연령대]], 1, 0),IF(COUNT(표장르정리[[#This Row],[AOS]]),1,0)),1,0)</f>
        <v>0</v>
      </c>
      <c r="C31" s="3">
        <f>IF(AND(IF('차트 정리 표'!$N$2 = 표메인[[#This Row],[연령대]], 1, 0),IF(COUNT(표장르정리[[#This Row],[FPS]]),1,0)),1,0)</f>
        <v>0</v>
      </c>
      <c r="D31" s="3">
        <f>IF(AND(IF('차트 정리 표'!$N$2 = 표메인[[#This Row],[연령대]], 1, 0),IF(COUNT(표장르정리[[#This Row],[CCG]]),1,0)),1,0)</f>
        <v>0</v>
      </c>
      <c r="E31" s="3">
        <f>IF(AND(IF('차트 정리 표'!$N$2 = 표메인[[#This Row],[연령대]], 1, 0),IF(COUNT(표장르정리[[#This Row],[Roguelike]]),1,0)),1,0)</f>
        <v>0</v>
      </c>
      <c r="F31" s="3">
        <f>IF(AND(IF('차트 정리 표'!$N$2 = 표메인[[#This Row],[연령대]], 1, 0),IF(COUNT(표장르정리[[#This Row],[Soulslike]]),1,0)),1,0)</f>
        <v>0</v>
      </c>
      <c r="G31" s="3">
        <f>IF(AND(IF('차트 정리 표'!$N$2 = 표메인[[#This Row],[연령대]], 1, 0),IF(COUNT(표장르정리[[#This Row],[Rhythm]]),1,0)),1,0)</f>
        <v>0</v>
      </c>
      <c r="H31" s="3">
        <f>IF(AND(IF('차트 정리 표'!$N$2 = 표메인[[#This Row],[연령대]], 1, 0),IF(COUNT(표장르정리[[#This Row],[Racing]]),1,0)),1,0)</f>
        <v>0</v>
      </c>
      <c r="I31" s="3">
        <f>IF(AND(IF('차트 정리 표'!$N$2 = 표메인[[#This Row],[연령대]], 1, 0),IF(COUNT(표장르정리[[#This Row],[Sport]]),1,0)),1,0)</f>
        <v>0</v>
      </c>
      <c r="J31" s="3">
        <f>IF(AND(IF('차트 정리 표'!$N$2 = 표메인[[#This Row],[연령대]], 1, 0),IF(COUNT(표장르정리[[#This Row],[Stealth]]),1,0)),1,0)</f>
        <v>0</v>
      </c>
      <c r="K31" s="3">
        <f>IF(AND(IF('차트 정리 표'!$N$2 = 표메인[[#This Row],[연령대]], 1, 0),IF(COUNT(표장르정리[[#This Row],[Strategy]]),1,0)),1,0)</f>
        <v>0</v>
      </c>
      <c r="L31" s="3">
        <f>IF(AND(IF('차트 정리 표'!$N$2 = 표메인[[#This Row],[연령대]], 1, 0),IF(COUNT(표장르정리[[#This Row],[Puzzle]]),1,0)),1,0)</f>
        <v>0</v>
      </c>
      <c r="M31" s="3">
        <f>IF(AND(IF('차트 정리 표'!$N$2 = 표메인[[#This Row],[연령대]], 1, 0),IF(COUNT(표장르정리[[#This Row],[Board]]),1,0)),1,0)</f>
        <v>0</v>
      </c>
      <c r="N31" s="3">
        <f>IF(AND(IF('차트 정리 표'!$N$2 = 표메인[[#This Row],[연령대]], 1, 0),IF(COUNT(표장르정리[[#This Row],[Arcade]]),1,0)),1,0)</f>
        <v>0</v>
      </c>
      <c r="O31" s="3">
        <f>IF(AND(IF('차트 정리 표'!$N$2 = 표메인[[#This Row],[연령대]], 1, 0),IF(COUNT(표장르정리[[#This Row],[Simulation]]),1,0)),1,0)</f>
        <v>0</v>
      </c>
      <c r="P31" s="34">
        <f>IF(AND(IF('차트 정리 표'!$N$19 = 표메인[[#This Row],[연령대]], 1, 0),IF('차트 정리 표'!$J$20=표메인[[#This Row],[타격감
시각적 효과]],1,0)),1,0)</f>
        <v>0</v>
      </c>
      <c r="Q31" s="34">
        <f>IF(AND(IF('차트 정리 표'!$N$19 = 표메인[[#This Row],[연령대]], 1, 0),IF('차트 정리 표'!$J$21=표메인[[#This Row],[타격감
시각적 효과]],1,0)),1,0)</f>
        <v>0</v>
      </c>
      <c r="R31" s="34">
        <f>IF(AND(IF('차트 정리 표'!$N$19 = 표메인[[#This Row],[연령대]], 1, 0),IF('차트 정리 표'!$J$22=표메인[[#This Row],[타격감
시각적 효과]],1,0)),1,0)</f>
        <v>0</v>
      </c>
      <c r="S31" s="34">
        <f>IF(AND(IF('차트 정리 표'!$N$19 = 표메인[[#This Row],[연령대]], 1, 0),IF('차트 정리 표'!$J$23=표메인[[#This Row],[타격감
시각적 효과]],1,0)),1,0)</f>
        <v>0</v>
      </c>
      <c r="T31" s="34">
        <f>IF(AND(IF('차트 정리 표'!$N$25 = 표메인[[#This Row],[연령대]], 1, 0),IF('차트 정리 표'!$J$26=표메인[게임몰입도
청각적 효과],1,0)),1,0)</f>
        <v>0</v>
      </c>
      <c r="U31" s="34">
        <f>IF(AND(IF('차트 정리 표'!$N$25 = 표메인[[#This Row],[연령대]], 1, 0),IF('차트 정리 표'!$J$27=표메인[게임몰입도
청각적 효과],1,0)),1,0)</f>
        <v>0</v>
      </c>
      <c r="V31" s="34">
        <f>IF(AND(IF('차트 정리 표'!$N$25 = 표메인[[#This Row],[연령대]], 1, 0),IF('차트 정리 표'!$J$28=표메인[게임몰입도
청각적 효과],1,0)),1,0)</f>
        <v>0</v>
      </c>
    </row>
    <row r="32" spans="1:22" x14ac:dyDescent="0.3">
      <c r="A32" s="3">
        <f>IF(AND(IF('차트 정리 표'!$N$2 = 표메인[[#This Row],[연령대]], 1, 0),IF(COUNT(표장르정리[[#This Row],[RPG]]),1,0)), 1, 0)</f>
        <v>0</v>
      </c>
      <c r="B32" s="3">
        <f>IF(AND(IF('차트 정리 표'!$N$2 = 표메인[[#This Row],[연령대]], 1, 0),IF(COUNT(표장르정리[[#This Row],[AOS]]),1,0)),1,0)</f>
        <v>0</v>
      </c>
      <c r="C32" s="3">
        <f>IF(AND(IF('차트 정리 표'!$N$2 = 표메인[[#This Row],[연령대]], 1, 0),IF(COUNT(표장르정리[[#This Row],[FPS]]),1,0)),1,0)</f>
        <v>0</v>
      </c>
      <c r="D32" s="3">
        <f>IF(AND(IF('차트 정리 표'!$N$2 = 표메인[[#This Row],[연령대]], 1, 0),IF(COUNT(표장르정리[[#This Row],[CCG]]),1,0)),1,0)</f>
        <v>0</v>
      </c>
      <c r="E32" s="3">
        <f>IF(AND(IF('차트 정리 표'!$N$2 = 표메인[[#This Row],[연령대]], 1, 0),IF(COUNT(표장르정리[[#This Row],[Roguelike]]),1,0)),1,0)</f>
        <v>0</v>
      </c>
      <c r="F32" s="3">
        <f>IF(AND(IF('차트 정리 표'!$N$2 = 표메인[[#This Row],[연령대]], 1, 0),IF(COUNT(표장르정리[[#This Row],[Soulslike]]),1,0)),1,0)</f>
        <v>0</v>
      </c>
      <c r="G32" s="3">
        <f>IF(AND(IF('차트 정리 표'!$N$2 = 표메인[[#This Row],[연령대]], 1, 0),IF(COUNT(표장르정리[[#This Row],[Rhythm]]),1,0)),1,0)</f>
        <v>0</v>
      </c>
      <c r="H32" s="3">
        <f>IF(AND(IF('차트 정리 표'!$N$2 = 표메인[[#This Row],[연령대]], 1, 0),IF(COUNT(표장르정리[[#This Row],[Racing]]),1,0)),1,0)</f>
        <v>0</v>
      </c>
      <c r="I32" s="3">
        <f>IF(AND(IF('차트 정리 표'!$N$2 = 표메인[[#This Row],[연령대]], 1, 0),IF(COUNT(표장르정리[[#This Row],[Sport]]),1,0)),1,0)</f>
        <v>0</v>
      </c>
      <c r="J32" s="3">
        <f>IF(AND(IF('차트 정리 표'!$N$2 = 표메인[[#This Row],[연령대]], 1, 0),IF(COUNT(표장르정리[[#This Row],[Stealth]]),1,0)),1,0)</f>
        <v>0</v>
      </c>
      <c r="K32" s="3">
        <f>IF(AND(IF('차트 정리 표'!$N$2 = 표메인[[#This Row],[연령대]], 1, 0),IF(COUNT(표장르정리[[#This Row],[Strategy]]),1,0)),1,0)</f>
        <v>0</v>
      </c>
      <c r="L32" s="3">
        <f>IF(AND(IF('차트 정리 표'!$N$2 = 표메인[[#This Row],[연령대]], 1, 0),IF(COUNT(표장르정리[[#This Row],[Puzzle]]),1,0)),1,0)</f>
        <v>0</v>
      </c>
      <c r="M32" s="3">
        <f>IF(AND(IF('차트 정리 표'!$N$2 = 표메인[[#This Row],[연령대]], 1, 0),IF(COUNT(표장르정리[[#This Row],[Board]]),1,0)),1,0)</f>
        <v>0</v>
      </c>
      <c r="N32" s="3">
        <f>IF(AND(IF('차트 정리 표'!$N$2 = 표메인[[#This Row],[연령대]], 1, 0),IF(COUNT(표장르정리[[#This Row],[Arcade]]),1,0)),1,0)</f>
        <v>0</v>
      </c>
      <c r="O32" s="3">
        <f>IF(AND(IF('차트 정리 표'!$N$2 = 표메인[[#This Row],[연령대]], 1, 0),IF(COUNT(표장르정리[[#This Row],[Simulation]]),1,0)),1,0)</f>
        <v>0</v>
      </c>
      <c r="P32" s="34">
        <f>IF(AND(IF('차트 정리 표'!$N$19 = 표메인[[#This Row],[연령대]], 1, 0),IF('차트 정리 표'!$J$20=표메인[[#This Row],[타격감
시각적 효과]],1,0)),1,0)</f>
        <v>0</v>
      </c>
      <c r="Q32" s="34">
        <f>IF(AND(IF('차트 정리 표'!$N$19 = 표메인[[#This Row],[연령대]], 1, 0),IF('차트 정리 표'!$J$21=표메인[[#This Row],[타격감
시각적 효과]],1,0)),1,0)</f>
        <v>0</v>
      </c>
      <c r="R32" s="34">
        <f>IF(AND(IF('차트 정리 표'!$N$19 = 표메인[[#This Row],[연령대]], 1, 0),IF('차트 정리 표'!$J$22=표메인[[#This Row],[타격감
시각적 효과]],1,0)),1,0)</f>
        <v>0</v>
      </c>
      <c r="S32" s="34">
        <f>IF(AND(IF('차트 정리 표'!$N$19 = 표메인[[#This Row],[연령대]], 1, 0),IF('차트 정리 표'!$J$23=표메인[[#This Row],[타격감
시각적 효과]],1,0)),1,0)</f>
        <v>0</v>
      </c>
      <c r="T32" s="34">
        <f>IF(AND(IF('차트 정리 표'!$N$25 = 표메인[[#This Row],[연령대]], 1, 0),IF('차트 정리 표'!$J$26=표메인[게임몰입도
청각적 효과],1,0)),1,0)</f>
        <v>0</v>
      </c>
      <c r="U32" s="34">
        <f>IF(AND(IF('차트 정리 표'!$N$25 = 표메인[[#This Row],[연령대]], 1, 0),IF('차트 정리 표'!$J$27=표메인[게임몰입도
청각적 효과],1,0)),1,0)</f>
        <v>0</v>
      </c>
      <c r="V32" s="34">
        <f>IF(AND(IF('차트 정리 표'!$N$25 = 표메인[[#This Row],[연령대]], 1, 0),IF('차트 정리 표'!$J$28=표메인[게임몰입도
청각적 효과],1,0)),1,0)</f>
        <v>0</v>
      </c>
    </row>
    <row r="33" spans="1:22" x14ac:dyDescent="0.3">
      <c r="A33" s="3">
        <f>IF(AND(IF('차트 정리 표'!$N$2 = 표메인[[#This Row],[연령대]], 1, 0),IF(COUNT(표장르정리[[#This Row],[RPG]]),1,0)), 1, 0)</f>
        <v>0</v>
      </c>
      <c r="B33" s="3">
        <f>IF(AND(IF('차트 정리 표'!$N$2 = 표메인[[#This Row],[연령대]], 1, 0),IF(COUNT(표장르정리[[#This Row],[AOS]]),1,0)),1,0)</f>
        <v>0</v>
      </c>
      <c r="C33" s="3">
        <f>IF(AND(IF('차트 정리 표'!$N$2 = 표메인[[#This Row],[연령대]], 1, 0),IF(COUNT(표장르정리[[#This Row],[FPS]]),1,0)),1,0)</f>
        <v>0</v>
      </c>
      <c r="D33" s="3">
        <f>IF(AND(IF('차트 정리 표'!$N$2 = 표메인[[#This Row],[연령대]], 1, 0),IF(COUNT(표장르정리[[#This Row],[CCG]]),1,0)),1,0)</f>
        <v>0</v>
      </c>
      <c r="E33" s="3">
        <f>IF(AND(IF('차트 정리 표'!$N$2 = 표메인[[#This Row],[연령대]], 1, 0),IF(COUNT(표장르정리[[#This Row],[Roguelike]]),1,0)),1,0)</f>
        <v>0</v>
      </c>
      <c r="F33" s="3">
        <f>IF(AND(IF('차트 정리 표'!$N$2 = 표메인[[#This Row],[연령대]], 1, 0),IF(COUNT(표장르정리[[#This Row],[Soulslike]]),1,0)),1,0)</f>
        <v>0</v>
      </c>
      <c r="G33" s="3">
        <f>IF(AND(IF('차트 정리 표'!$N$2 = 표메인[[#This Row],[연령대]], 1, 0),IF(COUNT(표장르정리[[#This Row],[Rhythm]]),1,0)),1,0)</f>
        <v>0</v>
      </c>
      <c r="H33" s="3">
        <f>IF(AND(IF('차트 정리 표'!$N$2 = 표메인[[#This Row],[연령대]], 1, 0),IF(COUNT(표장르정리[[#This Row],[Racing]]),1,0)),1,0)</f>
        <v>0</v>
      </c>
      <c r="I33" s="3">
        <f>IF(AND(IF('차트 정리 표'!$N$2 = 표메인[[#This Row],[연령대]], 1, 0),IF(COUNT(표장르정리[[#This Row],[Sport]]),1,0)),1,0)</f>
        <v>0</v>
      </c>
      <c r="J33" s="3">
        <f>IF(AND(IF('차트 정리 표'!$N$2 = 표메인[[#This Row],[연령대]], 1, 0),IF(COUNT(표장르정리[[#This Row],[Stealth]]),1,0)),1,0)</f>
        <v>0</v>
      </c>
      <c r="K33" s="3">
        <f>IF(AND(IF('차트 정리 표'!$N$2 = 표메인[[#This Row],[연령대]], 1, 0),IF(COUNT(표장르정리[[#This Row],[Strategy]]),1,0)),1,0)</f>
        <v>0</v>
      </c>
      <c r="L33" s="3">
        <f>IF(AND(IF('차트 정리 표'!$N$2 = 표메인[[#This Row],[연령대]], 1, 0),IF(COUNT(표장르정리[[#This Row],[Puzzle]]),1,0)),1,0)</f>
        <v>0</v>
      </c>
      <c r="M33" s="3">
        <f>IF(AND(IF('차트 정리 표'!$N$2 = 표메인[[#This Row],[연령대]], 1, 0),IF(COUNT(표장르정리[[#This Row],[Board]]),1,0)),1,0)</f>
        <v>0</v>
      </c>
      <c r="N33" s="3">
        <f>IF(AND(IF('차트 정리 표'!$N$2 = 표메인[[#This Row],[연령대]], 1, 0),IF(COUNT(표장르정리[[#This Row],[Arcade]]),1,0)),1,0)</f>
        <v>0</v>
      </c>
      <c r="O33" s="3">
        <f>IF(AND(IF('차트 정리 표'!$N$2 = 표메인[[#This Row],[연령대]], 1, 0),IF(COUNT(표장르정리[[#This Row],[Simulation]]),1,0)),1,0)</f>
        <v>0</v>
      </c>
      <c r="P33" s="34">
        <f>IF(AND(IF('차트 정리 표'!$N$19 = 표메인[[#This Row],[연령대]], 1, 0),IF('차트 정리 표'!$J$20=표메인[[#This Row],[타격감
시각적 효과]],1,0)),1,0)</f>
        <v>0</v>
      </c>
      <c r="Q33" s="34">
        <f>IF(AND(IF('차트 정리 표'!$N$19 = 표메인[[#This Row],[연령대]], 1, 0),IF('차트 정리 표'!$J$21=표메인[[#This Row],[타격감
시각적 효과]],1,0)),1,0)</f>
        <v>0</v>
      </c>
      <c r="R33" s="34">
        <f>IF(AND(IF('차트 정리 표'!$N$19 = 표메인[[#This Row],[연령대]], 1, 0),IF('차트 정리 표'!$J$22=표메인[[#This Row],[타격감
시각적 효과]],1,0)),1,0)</f>
        <v>0</v>
      </c>
      <c r="S33" s="34">
        <f>IF(AND(IF('차트 정리 표'!$N$19 = 표메인[[#This Row],[연령대]], 1, 0),IF('차트 정리 표'!$J$23=표메인[[#This Row],[타격감
시각적 효과]],1,0)),1,0)</f>
        <v>0</v>
      </c>
      <c r="T33" s="34">
        <f>IF(AND(IF('차트 정리 표'!$N$25 = 표메인[[#This Row],[연령대]], 1, 0),IF('차트 정리 표'!$J$26=표메인[게임몰입도
청각적 효과],1,0)),1,0)</f>
        <v>0</v>
      </c>
      <c r="U33" s="34">
        <f>IF(AND(IF('차트 정리 표'!$N$25 = 표메인[[#This Row],[연령대]], 1, 0),IF('차트 정리 표'!$J$27=표메인[게임몰입도
청각적 효과],1,0)),1,0)</f>
        <v>0</v>
      </c>
      <c r="V33" s="34">
        <f>IF(AND(IF('차트 정리 표'!$N$25 = 표메인[[#This Row],[연령대]], 1, 0),IF('차트 정리 표'!$J$28=표메인[게임몰입도
청각적 효과],1,0)),1,0)</f>
        <v>0</v>
      </c>
    </row>
    <row r="34" spans="1:22" x14ac:dyDescent="0.3">
      <c r="A34" s="3">
        <f>IF(AND(IF('차트 정리 표'!$N$2 = 표메인[[#This Row],[연령대]], 1, 0),IF(COUNT(표장르정리[[#This Row],[RPG]]),1,0)), 1, 0)</f>
        <v>0</v>
      </c>
      <c r="B34" s="3">
        <f>IF(AND(IF('차트 정리 표'!$N$2 = 표메인[[#This Row],[연령대]], 1, 0),IF(COUNT(표장르정리[[#This Row],[AOS]]),1,0)),1,0)</f>
        <v>0</v>
      </c>
      <c r="C34" s="3">
        <f>IF(AND(IF('차트 정리 표'!$N$2 = 표메인[[#This Row],[연령대]], 1, 0),IF(COUNT(표장르정리[[#This Row],[FPS]]),1,0)),1,0)</f>
        <v>0</v>
      </c>
      <c r="D34" s="3">
        <f>IF(AND(IF('차트 정리 표'!$N$2 = 표메인[[#This Row],[연령대]], 1, 0),IF(COUNT(표장르정리[[#This Row],[CCG]]),1,0)),1,0)</f>
        <v>0</v>
      </c>
      <c r="E34" s="3">
        <f>IF(AND(IF('차트 정리 표'!$N$2 = 표메인[[#This Row],[연령대]], 1, 0),IF(COUNT(표장르정리[[#This Row],[Roguelike]]),1,0)),1,0)</f>
        <v>0</v>
      </c>
      <c r="F34" s="3">
        <f>IF(AND(IF('차트 정리 표'!$N$2 = 표메인[[#This Row],[연령대]], 1, 0),IF(COUNT(표장르정리[[#This Row],[Soulslike]]),1,0)),1,0)</f>
        <v>0</v>
      </c>
      <c r="G34" s="3">
        <f>IF(AND(IF('차트 정리 표'!$N$2 = 표메인[[#This Row],[연령대]], 1, 0),IF(COUNT(표장르정리[[#This Row],[Rhythm]]),1,0)),1,0)</f>
        <v>0</v>
      </c>
      <c r="H34" s="3">
        <f>IF(AND(IF('차트 정리 표'!$N$2 = 표메인[[#This Row],[연령대]], 1, 0),IF(COUNT(표장르정리[[#This Row],[Racing]]),1,0)),1,0)</f>
        <v>0</v>
      </c>
      <c r="I34" s="3">
        <f>IF(AND(IF('차트 정리 표'!$N$2 = 표메인[[#This Row],[연령대]], 1, 0),IF(COUNT(표장르정리[[#This Row],[Sport]]),1,0)),1,0)</f>
        <v>0</v>
      </c>
      <c r="J34" s="3">
        <f>IF(AND(IF('차트 정리 표'!$N$2 = 표메인[[#This Row],[연령대]], 1, 0),IF(COUNT(표장르정리[[#This Row],[Stealth]]),1,0)),1,0)</f>
        <v>0</v>
      </c>
      <c r="K34" s="3">
        <f>IF(AND(IF('차트 정리 표'!$N$2 = 표메인[[#This Row],[연령대]], 1, 0),IF(COUNT(표장르정리[[#This Row],[Strategy]]),1,0)),1,0)</f>
        <v>0</v>
      </c>
      <c r="L34" s="3">
        <f>IF(AND(IF('차트 정리 표'!$N$2 = 표메인[[#This Row],[연령대]], 1, 0),IF(COUNT(표장르정리[[#This Row],[Puzzle]]),1,0)),1,0)</f>
        <v>0</v>
      </c>
      <c r="M34" s="3">
        <f>IF(AND(IF('차트 정리 표'!$N$2 = 표메인[[#This Row],[연령대]], 1, 0),IF(COUNT(표장르정리[[#This Row],[Board]]),1,0)),1,0)</f>
        <v>0</v>
      </c>
      <c r="N34" s="3">
        <f>IF(AND(IF('차트 정리 표'!$N$2 = 표메인[[#This Row],[연령대]], 1, 0),IF(COUNT(표장르정리[[#This Row],[Arcade]]),1,0)),1,0)</f>
        <v>0</v>
      </c>
      <c r="O34" s="3">
        <f>IF(AND(IF('차트 정리 표'!$N$2 = 표메인[[#This Row],[연령대]], 1, 0),IF(COUNT(표장르정리[[#This Row],[Simulation]]),1,0)),1,0)</f>
        <v>0</v>
      </c>
      <c r="P34" s="34">
        <f>IF(AND(IF('차트 정리 표'!$N$19 = 표메인[[#This Row],[연령대]], 1, 0),IF('차트 정리 표'!$J$20=표메인[[#This Row],[타격감
시각적 효과]],1,0)),1,0)</f>
        <v>0</v>
      </c>
      <c r="Q34" s="34">
        <f>IF(AND(IF('차트 정리 표'!$N$19 = 표메인[[#This Row],[연령대]], 1, 0),IF('차트 정리 표'!$J$21=표메인[[#This Row],[타격감
시각적 효과]],1,0)),1,0)</f>
        <v>0</v>
      </c>
      <c r="R34" s="34">
        <f>IF(AND(IF('차트 정리 표'!$N$19 = 표메인[[#This Row],[연령대]], 1, 0),IF('차트 정리 표'!$J$22=표메인[[#This Row],[타격감
시각적 효과]],1,0)),1,0)</f>
        <v>0</v>
      </c>
      <c r="S34" s="34">
        <f>IF(AND(IF('차트 정리 표'!$N$19 = 표메인[[#This Row],[연령대]], 1, 0),IF('차트 정리 표'!$J$23=표메인[[#This Row],[타격감
시각적 효과]],1,0)),1,0)</f>
        <v>0</v>
      </c>
      <c r="T34" s="34">
        <f>IF(AND(IF('차트 정리 표'!$N$25 = 표메인[[#This Row],[연령대]], 1, 0),IF('차트 정리 표'!$J$26=표메인[게임몰입도
청각적 효과],1,0)),1,0)</f>
        <v>0</v>
      </c>
      <c r="U34" s="34">
        <f>IF(AND(IF('차트 정리 표'!$N$25 = 표메인[[#This Row],[연령대]], 1, 0),IF('차트 정리 표'!$J$27=표메인[게임몰입도
청각적 효과],1,0)),1,0)</f>
        <v>0</v>
      </c>
      <c r="V34" s="34">
        <f>IF(AND(IF('차트 정리 표'!$N$25 = 표메인[[#This Row],[연령대]], 1, 0),IF('차트 정리 표'!$J$28=표메인[게임몰입도
청각적 효과],1,0)),1,0)</f>
        <v>0</v>
      </c>
    </row>
    <row r="35" spans="1:22" x14ac:dyDescent="0.3">
      <c r="A35" s="3">
        <f>IF(AND(IF('차트 정리 표'!$N$2 = 표메인[[#This Row],[연령대]], 1, 0),IF(COUNT(표장르정리[[#This Row],[RPG]]),1,0)), 1, 0)</f>
        <v>0</v>
      </c>
      <c r="B35" s="3">
        <f>IF(AND(IF('차트 정리 표'!$N$2 = 표메인[[#This Row],[연령대]], 1, 0),IF(COUNT(표장르정리[[#This Row],[AOS]]),1,0)),1,0)</f>
        <v>0</v>
      </c>
      <c r="C35" s="3">
        <f>IF(AND(IF('차트 정리 표'!$N$2 = 표메인[[#This Row],[연령대]], 1, 0),IF(COUNT(표장르정리[[#This Row],[FPS]]),1,0)),1,0)</f>
        <v>0</v>
      </c>
      <c r="D35" s="3">
        <f>IF(AND(IF('차트 정리 표'!$N$2 = 표메인[[#This Row],[연령대]], 1, 0),IF(COUNT(표장르정리[[#This Row],[CCG]]),1,0)),1,0)</f>
        <v>0</v>
      </c>
      <c r="E35" s="3">
        <f>IF(AND(IF('차트 정리 표'!$N$2 = 표메인[[#This Row],[연령대]], 1, 0),IF(COUNT(표장르정리[[#This Row],[Roguelike]]),1,0)),1,0)</f>
        <v>0</v>
      </c>
      <c r="F35" s="3">
        <f>IF(AND(IF('차트 정리 표'!$N$2 = 표메인[[#This Row],[연령대]], 1, 0),IF(COUNT(표장르정리[[#This Row],[Soulslike]]),1,0)),1,0)</f>
        <v>0</v>
      </c>
      <c r="G35" s="3">
        <f>IF(AND(IF('차트 정리 표'!$N$2 = 표메인[[#This Row],[연령대]], 1, 0),IF(COUNT(표장르정리[[#This Row],[Rhythm]]),1,0)),1,0)</f>
        <v>0</v>
      </c>
      <c r="H35" s="3">
        <f>IF(AND(IF('차트 정리 표'!$N$2 = 표메인[[#This Row],[연령대]], 1, 0),IF(COUNT(표장르정리[[#This Row],[Racing]]),1,0)),1,0)</f>
        <v>0</v>
      </c>
      <c r="I35" s="3">
        <f>IF(AND(IF('차트 정리 표'!$N$2 = 표메인[[#This Row],[연령대]], 1, 0),IF(COUNT(표장르정리[[#This Row],[Sport]]),1,0)),1,0)</f>
        <v>0</v>
      </c>
      <c r="J35" s="3">
        <f>IF(AND(IF('차트 정리 표'!$N$2 = 표메인[[#This Row],[연령대]], 1, 0),IF(COUNT(표장르정리[[#This Row],[Stealth]]),1,0)),1,0)</f>
        <v>0</v>
      </c>
      <c r="K35" s="3">
        <f>IF(AND(IF('차트 정리 표'!$N$2 = 표메인[[#This Row],[연령대]], 1, 0),IF(COUNT(표장르정리[[#This Row],[Strategy]]),1,0)),1,0)</f>
        <v>0</v>
      </c>
      <c r="L35" s="3">
        <f>IF(AND(IF('차트 정리 표'!$N$2 = 표메인[[#This Row],[연령대]], 1, 0),IF(COUNT(표장르정리[[#This Row],[Puzzle]]),1,0)),1,0)</f>
        <v>0</v>
      </c>
      <c r="M35" s="3">
        <f>IF(AND(IF('차트 정리 표'!$N$2 = 표메인[[#This Row],[연령대]], 1, 0),IF(COUNT(표장르정리[[#This Row],[Board]]),1,0)),1,0)</f>
        <v>0</v>
      </c>
      <c r="N35" s="3">
        <f>IF(AND(IF('차트 정리 표'!$N$2 = 표메인[[#This Row],[연령대]], 1, 0),IF(COUNT(표장르정리[[#This Row],[Arcade]]),1,0)),1,0)</f>
        <v>0</v>
      </c>
      <c r="O35" s="3">
        <f>IF(AND(IF('차트 정리 표'!$N$2 = 표메인[[#This Row],[연령대]], 1, 0),IF(COUNT(표장르정리[[#This Row],[Simulation]]),1,0)),1,0)</f>
        <v>0</v>
      </c>
      <c r="P35" s="34">
        <f>IF(AND(IF('차트 정리 표'!$N$19 = 표메인[[#This Row],[연령대]], 1, 0),IF('차트 정리 표'!$J$20=표메인[[#This Row],[타격감
시각적 효과]],1,0)),1,0)</f>
        <v>0</v>
      </c>
      <c r="Q35" s="34">
        <f>IF(AND(IF('차트 정리 표'!$N$19 = 표메인[[#This Row],[연령대]], 1, 0),IF('차트 정리 표'!$J$21=표메인[[#This Row],[타격감
시각적 효과]],1,0)),1,0)</f>
        <v>0</v>
      </c>
      <c r="R35" s="34">
        <f>IF(AND(IF('차트 정리 표'!$N$19 = 표메인[[#This Row],[연령대]], 1, 0),IF('차트 정리 표'!$J$22=표메인[[#This Row],[타격감
시각적 효과]],1,0)),1,0)</f>
        <v>0</v>
      </c>
      <c r="S35" s="34">
        <f>IF(AND(IF('차트 정리 표'!$N$19 = 표메인[[#This Row],[연령대]], 1, 0),IF('차트 정리 표'!$J$23=표메인[[#This Row],[타격감
시각적 효과]],1,0)),1,0)</f>
        <v>0</v>
      </c>
      <c r="T35" s="34">
        <f>IF(AND(IF('차트 정리 표'!$N$25 = 표메인[[#This Row],[연령대]], 1, 0),IF('차트 정리 표'!$J$26=표메인[게임몰입도
청각적 효과],1,0)),1,0)</f>
        <v>0</v>
      </c>
      <c r="U35" s="34">
        <f>IF(AND(IF('차트 정리 표'!$N$25 = 표메인[[#This Row],[연령대]], 1, 0),IF('차트 정리 표'!$J$27=표메인[게임몰입도
청각적 효과],1,0)),1,0)</f>
        <v>0</v>
      </c>
      <c r="V35" s="34">
        <f>IF(AND(IF('차트 정리 표'!$N$25 = 표메인[[#This Row],[연령대]], 1, 0),IF('차트 정리 표'!$J$28=표메인[게임몰입도
청각적 효과],1,0)),1,0)</f>
        <v>0</v>
      </c>
    </row>
    <row r="36" spans="1:22" x14ac:dyDescent="0.3">
      <c r="A36" s="3">
        <f>IF(AND(IF('차트 정리 표'!$N$2 = 표메인[[#This Row],[연령대]], 1, 0),IF(COUNT(표장르정리[[#This Row],[RPG]]),1,0)), 1, 0)</f>
        <v>0</v>
      </c>
      <c r="B36" s="3">
        <f>IF(AND(IF('차트 정리 표'!$N$2 = 표메인[[#This Row],[연령대]], 1, 0),IF(COUNT(표장르정리[[#This Row],[AOS]]),1,0)),1,0)</f>
        <v>0</v>
      </c>
      <c r="C36" s="3">
        <f>IF(AND(IF('차트 정리 표'!$N$2 = 표메인[[#This Row],[연령대]], 1, 0),IF(COUNT(표장르정리[[#This Row],[FPS]]),1,0)),1,0)</f>
        <v>0</v>
      </c>
      <c r="D36" s="3">
        <f>IF(AND(IF('차트 정리 표'!$N$2 = 표메인[[#This Row],[연령대]], 1, 0),IF(COUNT(표장르정리[[#This Row],[CCG]]),1,0)),1,0)</f>
        <v>0</v>
      </c>
      <c r="E36" s="3">
        <f>IF(AND(IF('차트 정리 표'!$N$2 = 표메인[[#This Row],[연령대]], 1, 0),IF(COUNT(표장르정리[[#This Row],[Roguelike]]),1,0)),1,0)</f>
        <v>0</v>
      </c>
      <c r="F36" s="3">
        <f>IF(AND(IF('차트 정리 표'!$N$2 = 표메인[[#This Row],[연령대]], 1, 0),IF(COUNT(표장르정리[[#This Row],[Soulslike]]),1,0)),1,0)</f>
        <v>0</v>
      </c>
      <c r="G36" s="3">
        <f>IF(AND(IF('차트 정리 표'!$N$2 = 표메인[[#This Row],[연령대]], 1, 0),IF(COUNT(표장르정리[[#This Row],[Rhythm]]),1,0)),1,0)</f>
        <v>0</v>
      </c>
      <c r="H36" s="3">
        <f>IF(AND(IF('차트 정리 표'!$N$2 = 표메인[[#This Row],[연령대]], 1, 0),IF(COUNT(표장르정리[[#This Row],[Racing]]),1,0)),1,0)</f>
        <v>0</v>
      </c>
      <c r="I36" s="3">
        <f>IF(AND(IF('차트 정리 표'!$N$2 = 표메인[[#This Row],[연령대]], 1, 0),IF(COUNT(표장르정리[[#This Row],[Sport]]),1,0)),1,0)</f>
        <v>0</v>
      </c>
      <c r="J36" s="3">
        <f>IF(AND(IF('차트 정리 표'!$N$2 = 표메인[[#This Row],[연령대]], 1, 0),IF(COUNT(표장르정리[[#This Row],[Stealth]]),1,0)),1,0)</f>
        <v>0</v>
      </c>
      <c r="K36" s="3">
        <f>IF(AND(IF('차트 정리 표'!$N$2 = 표메인[[#This Row],[연령대]], 1, 0),IF(COUNT(표장르정리[[#This Row],[Strategy]]),1,0)),1,0)</f>
        <v>0</v>
      </c>
      <c r="L36" s="3">
        <f>IF(AND(IF('차트 정리 표'!$N$2 = 표메인[[#This Row],[연령대]], 1, 0),IF(COUNT(표장르정리[[#This Row],[Puzzle]]),1,0)),1,0)</f>
        <v>0</v>
      </c>
      <c r="M36" s="3">
        <f>IF(AND(IF('차트 정리 표'!$N$2 = 표메인[[#This Row],[연령대]], 1, 0),IF(COUNT(표장르정리[[#This Row],[Board]]),1,0)),1,0)</f>
        <v>0</v>
      </c>
      <c r="N36" s="3">
        <f>IF(AND(IF('차트 정리 표'!$N$2 = 표메인[[#This Row],[연령대]], 1, 0),IF(COUNT(표장르정리[[#This Row],[Arcade]]),1,0)),1,0)</f>
        <v>0</v>
      </c>
      <c r="O36" s="3">
        <f>IF(AND(IF('차트 정리 표'!$N$2 = 표메인[[#This Row],[연령대]], 1, 0),IF(COUNT(표장르정리[[#This Row],[Simulation]]),1,0)),1,0)</f>
        <v>0</v>
      </c>
      <c r="P36" s="34">
        <f>IF(AND(IF('차트 정리 표'!$N$19 = 표메인[[#This Row],[연령대]], 1, 0),IF('차트 정리 표'!$J$20=표메인[[#This Row],[타격감
시각적 효과]],1,0)),1,0)</f>
        <v>0</v>
      </c>
      <c r="Q36" s="34">
        <f>IF(AND(IF('차트 정리 표'!$N$19 = 표메인[[#This Row],[연령대]], 1, 0),IF('차트 정리 표'!$J$21=표메인[[#This Row],[타격감
시각적 효과]],1,0)),1,0)</f>
        <v>0</v>
      </c>
      <c r="R36" s="34">
        <f>IF(AND(IF('차트 정리 표'!$N$19 = 표메인[[#This Row],[연령대]], 1, 0),IF('차트 정리 표'!$J$22=표메인[[#This Row],[타격감
시각적 효과]],1,0)),1,0)</f>
        <v>0</v>
      </c>
      <c r="S36" s="34">
        <f>IF(AND(IF('차트 정리 표'!$N$19 = 표메인[[#This Row],[연령대]], 1, 0),IF('차트 정리 표'!$J$23=표메인[[#This Row],[타격감
시각적 효과]],1,0)),1,0)</f>
        <v>0</v>
      </c>
      <c r="T36" s="34">
        <f>IF(AND(IF('차트 정리 표'!$N$25 = 표메인[[#This Row],[연령대]], 1, 0),IF('차트 정리 표'!$J$26=표메인[게임몰입도
청각적 효과],1,0)),1,0)</f>
        <v>0</v>
      </c>
      <c r="U36" s="34">
        <f>IF(AND(IF('차트 정리 표'!$N$25 = 표메인[[#This Row],[연령대]], 1, 0),IF('차트 정리 표'!$J$27=표메인[게임몰입도
청각적 효과],1,0)),1,0)</f>
        <v>0</v>
      </c>
      <c r="V36" s="34">
        <f>IF(AND(IF('차트 정리 표'!$N$25 = 표메인[[#This Row],[연령대]], 1, 0),IF('차트 정리 표'!$J$28=표메인[게임몰입도
청각적 효과],1,0)),1,0)</f>
        <v>0</v>
      </c>
    </row>
    <row r="37" spans="1:22" x14ac:dyDescent="0.3">
      <c r="A37" s="3">
        <f>IF(AND(IF('차트 정리 표'!$N$2 = 표메인[[#This Row],[연령대]], 1, 0),IF(COUNT(표장르정리[[#This Row],[RPG]]),1,0)), 1, 0)</f>
        <v>0</v>
      </c>
      <c r="B37" s="3">
        <f>IF(AND(IF('차트 정리 표'!$N$2 = 표메인[[#This Row],[연령대]], 1, 0),IF(COUNT(표장르정리[[#This Row],[AOS]]),1,0)),1,0)</f>
        <v>0</v>
      </c>
      <c r="C37" s="3">
        <f>IF(AND(IF('차트 정리 표'!$N$2 = 표메인[[#This Row],[연령대]], 1, 0),IF(COUNT(표장르정리[[#This Row],[FPS]]),1,0)),1,0)</f>
        <v>0</v>
      </c>
      <c r="D37" s="3">
        <f>IF(AND(IF('차트 정리 표'!$N$2 = 표메인[[#This Row],[연령대]], 1, 0),IF(COUNT(표장르정리[[#This Row],[CCG]]),1,0)),1,0)</f>
        <v>0</v>
      </c>
      <c r="E37" s="3">
        <f>IF(AND(IF('차트 정리 표'!$N$2 = 표메인[[#This Row],[연령대]], 1, 0),IF(COUNT(표장르정리[[#This Row],[Roguelike]]),1,0)),1,0)</f>
        <v>0</v>
      </c>
      <c r="F37" s="3">
        <f>IF(AND(IF('차트 정리 표'!$N$2 = 표메인[[#This Row],[연령대]], 1, 0),IF(COUNT(표장르정리[[#This Row],[Soulslike]]),1,0)),1,0)</f>
        <v>0</v>
      </c>
      <c r="G37" s="3">
        <f>IF(AND(IF('차트 정리 표'!$N$2 = 표메인[[#This Row],[연령대]], 1, 0),IF(COUNT(표장르정리[[#This Row],[Rhythm]]),1,0)),1,0)</f>
        <v>0</v>
      </c>
      <c r="H37" s="3">
        <f>IF(AND(IF('차트 정리 표'!$N$2 = 표메인[[#This Row],[연령대]], 1, 0),IF(COUNT(표장르정리[[#This Row],[Racing]]),1,0)),1,0)</f>
        <v>0</v>
      </c>
      <c r="I37" s="3">
        <f>IF(AND(IF('차트 정리 표'!$N$2 = 표메인[[#This Row],[연령대]], 1, 0),IF(COUNT(표장르정리[[#This Row],[Sport]]),1,0)),1,0)</f>
        <v>0</v>
      </c>
      <c r="J37" s="3">
        <f>IF(AND(IF('차트 정리 표'!$N$2 = 표메인[[#This Row],[연령대]], 1, 0),IF(COUNT(표장르정리[[#This Row],[Stealth]]),1,0)),1,0)</f>
        <v>0</v>
      </c>
      <c r="K37" s="3">
        <f>IF(AND(IF('차트 정리 표'!$N$2 = 표메인[[#This Row],[연령대]], 1, 0),IF(COUNT(표장르정리[[#This Row],[Strategy]]),1,0)),1,0)</f>
        <v>0</v>
      </c>
      <c r="L37" s="3">
        <f>IF(AND(IF('차트 정리 표'!$N$2 = 표메인[[#This Row],[연령대]], 1, 0),IF(COUNT(표장르정리[[#This Row],[Puzzle]]),1,0)),1,0)</f>
        <v>0</v>
      </c>
      <c r="M37" s="3">
        <f>IF(AND(IF('차트 정리 표'!$N$2 = 표메인[[#This Row],[연령대]], 1, 0),IF(COUNT(표장르정리[[#This Row],[Board]]),1,0)),1,0)</f>
        <v>0</v>
      </c>
      <c r="N37" s="3">
        <f>IF(AND(IF('차트 정리 표'!$N$2 = 표메인[[#This Row],[연령대]], 1, 0),IF(COUNT(표장르정리[[#This Row],[Arcade]]),1,0)),1,0)</f>
        <v>0</v>
      </c>
      <c r="O37" s="3">
        <f>IF(AND(IF('차트 정리 표'!$N$2 = 표메인[[#This Row],[연령대]], 1, 0),IF(COUNT(표장르정리[[#This Row],[Simulation]]),1,0)),1,0)</f>
        <v>0</v>
      </c>
      <c r="P37" s="34">
        <f>IF(AND(IF('차트 정리 표'!$N$19 = 표메인[[#This Row],[연령대]], 1, 0),IF('차트 정리 표'!$J$20=표메인[[#This Row],[타격감
시각적 효과]],1,0)),1,0)</f>
        <v>0</v>
      </c>
      <c r="Q37" s="34">
        <f>IF(AND(IF('차트 정리 표'!$N$19 = 표메인[[#This Row],[연령대]], 1, 0),IF('차트 정리 표'!$J$21=표메인[[#This Row],[타격감
시각적 효과]],1,0)),1,0)</f>
        <v>0</v>
      </c>
      <c r="R37" s="34">
        <f>IF(AND(IF('차트 정리 표'!$N$19 = 표메인[[#This Row],[연령대]], 1, 0),IF('차트 정리 표'!$J$22=표메인[[#This Row],[타격감
시각적 효과]],1,0)),1,0)</f>
        <v>0</v>
      </c>
      <c r="S37" s="34">
        <f>IF(AND(IF('차트 정리 표'!$N$19 = 표메인[[#This Row],[연령대]], 1, 0),IF('차트 정리 표'!$J$23=표메인[[#This Row],[타격감
시각적 효과]],1,0)),1,0)</f>
        <v>0</v>
      </c>
      <c r="T37" s="34">
        <f>IF(AND(IF('차트 정리 표'!$N$25 = 표메인[[#This Row],[연령대]], 1, 0),IF('차트 정리 표'!$J$26=표메인[게임몰입도
청각적 효과],1,0)),1,0)</f>
        <v>0</v>
      </c>
      <c r="U37" s="34">
        <f>IF(AND(IF('차트 정리 표'!$N$25 = 표메인[[#This Row],[연령대]], 1, 0),IF('차트 정리 표'!$J$27=표메인[게임몰입도
청각적 효과],1,0)),1,0)</f>
        <v>0</v>
      </c>
      <c r="V37" s="34">
        <f>IF(AND(IF('차트 정리 표'!$N$25 = 표메인[[#This Row],[연령대]], 1, 0),IF('차트 정리 표'!$J$28=표메인[게임몰입도
청각적 효과],1,0)),1,0)</f>
        <v>0</v>
      </c>
    </row>
    <row r="38" spans="1:22" x14ac:dyDescent="0.3">
      <c r="A38" s="3">
        <f>IF(AND(IF('차트 정리 표'!$N$2 = 표메인[[#This Row],[연령대]], 1, 0),IF(COUNT(표장르정리[[#This Row],[RPG]]),1,0)), 1, 0)</f>
        <v>0</v>
      </c>
      <c r="B38" s="3">
        <f>IF(AND(IF('차트 정리 표'!$N$2 = 표메인[[#This Row],[연령대]], 1, 0),IF(COUNT(표장르정리[[#This Row],[AOS]]),1,0)),1,0)</f>
        <v>0</v>
      </c>
      <c r="C38" s="3">
        <f>IF(AND(IF('차트 정리 표'!$N$2 = 표메인[[#This Row],[연령대]], 1, 0),IF(COUNT(표장르정리[[#This Row],[FPS]]),1,0)),1,0)</f>
        <v>0</v>
      </c>
      <c r="D38" s="3">
        <f>IF(AND(IF('차트 정리 표'!$N$2 = 표메인[[#This Row],[연령대]], 1, 0),IF(COUNT(표장르정리[[#This Row],[CCG]]),1,0)),1,0)</f>
        <v>0</v>
      </c>
      <c r="E38" s="3">
        <f>IF(AND(IF('차트 정리 표'!$N$2 = 표메인[[#This Row],[연령대]], 1, 0),IF(COUNT(표장르정리[[#This Row],[Roguelike]]),1,0)),1,0)</f>
        <v>0</v>
      </c>
      <c r="F38" s="3">
        <f>IF(AND(IF('차트 정리 표'!$N$2 = 표메인[[#This Row],[연령대]], 1, 0),IF(COUNT(표장르정리[[#This Row],[Soulslike]]),1,0)),1,0)</f>
        <v>0</v>
      </c>
      <c r="G38" s="3">
        <f>IF(AND(IF('차트 정리 표'!$N$2 = 표메인[[#This Row],[연령대]], 1, 0),IF(COUNT(표장르정리[[#This Row],[Rhythm]]),1,0)),1,0)</f>
        <v>0</v>
      </c>
      <c r="H38" s="3">
        <f>IF(AND(IF('차트 정리 표'!$N$2 = 표메인[[#This Row],[연령대]], 1, 0),IF(COUNT(표장르정리[[#This Row],[Racing]]),1,0)),1,0)</f>
        <v>0</v>
      </c>
      <c r="I38" s="3">
        <f>IF(AND(IF('차트 정리 표'!$N$2 = 표메인[[#This Row],[연령대]], 1, 0),IF(COUNT(표장르정리[[#This Row],[Sport]]),1,0)),1,0)</f>
        <v>0</v>
      </c>
      <c r="J38" s="3">
        <f>IF(AND(IF('차트 정리 표'!$N$2 = 표메인[[#This Row],[연령대]], 1, 0),IF(COUNT(표장르정리[[#This Row],[Stealth]]),1,0)),1,0)</f>
        <v>0</v>
      </c>
      <c r="K38" s="3">
        <f>IF(AND(IF('차트 정리 표'!$N$2 = 표메인[[#This Row],[연령대]], 1, 0),IF(COUNT(표장르정리[[#This Row],[Strategy]]),1,0)),1,0)</f>
        <v>0</v>
      </c>
      <c r="L38" s="3">
        <f>IF(AND(IF('차트 정리 표'!$N$2 = 표메인[[#This Row],[연령대]], 1, 0),IF(COUNT(표장르정리[[#This Row],[Puzzle]]),1,0)),1,0)</f>
        <v>0</v>
      </c>
      <c r="M38" s="3">
        <f>IF(AND(IF('차트 정리 표'!$N$2 = 표메인[[#This Row],[연령대]], 1, 0),IF(COUNT(표장르정리[[#This Row],[Board]]),1,0)),1,0)</f>
        <v>0</v>
      </c>
      <c r="N38" s="3">
        <f>IF(AND(IF('차트 정리 표'!$N$2 = 표메인[[#This Row],[연령대]], 1, 0),IF(COUNT(표장르정리[[#This Row],[Arcade]]),1,0)),1,0)</f>
        <v>0</v>
      </c>
      <c r="O38" s="3">
        <f>IF(AND(IF('차트 정리 표'!$N$2 = 표메인[[#This Row],[연령대]], 1, 0),IF(COUNT(표장르정리[[#This Row],[Simulation]]),1,0)),1,0)</f>
        <v>0</v>
      </c>
      <c r="P38" s="34">
        <f>IF(AND(IF('차트 정리 표'!$N$19 = 표메인[[#This Row],[연령대]], 1, 0),IF('차트 정리 표'!$J$20=표메인[[#This Row],[타격감
시각적 효과]],1,0)),1,0)</f>
        <v>0</v>
      </c>
      <c r="Q38" s="34">
        <f>IF(AND(IF('차트 정리 표'!$N$19 = 표메인[[#This Row],[연령대]], 1, 0),IF('차트 정리 표'!$J$21=표메인[[#This Row],[타격감
시각적 효과]],1,0)),1,0)</f>
        <v>0</v>
      </c>
      <c r="R38" s="34">
        <f>IF(AND(IF('차트 정리 표'!$N$19 = 표메인[[#This Row],[연령대]], 1, 0),IF('차트 정리 표'!$J$22=표메인[[#This Row],[타격감
시각적 효과]],1,0)),1,0)</f>
        <v>0</v>
      </c>
      <c r="S38" s="34">
        <f>IF(AND(IF('차트 정리 표'!$N$19 = 표메인[[#This Row],[연령대]], 1, 0),IF('차트 정리 표'!$J$23=표메인[[#This Row],[타격감
시각적 효과]],1,0)),1,0)</f>
        <v>0</v>
      </c>
      <c r="T38" s="34">
        <f>IF(AND(IF('차트 정리 표'!$N$25 = 표메인[[#This Row],[연령대]], 1, 0),IF('차트 정리 표'!$J$26=표메인[게임몰입도
청각적 효과],1,0)),1,0)</f>
        <v>0</v>
      </c>
      <c r="U38" s="34">
        <f>IF(AND(IF('차트 정리 표'!$N$25 = 표메인[[#This Row],[연령대]], 1, 0),IF('차트 정리 표'!$J$27=표메인[게임몰입도
청각적 효과],1,0)),1,0)</f>
        <v>0</v>
      </c>
      <c r="V38" s="34">
        <f>IF(AND(IF('차트 정리 표'!$N$25 = 표메인[[#This Row],[연령대]], 1, 0),IF('차트 정리 표'!$J$28=표메인[게임몰입도
청각적 효과],1,0)),1,0)</f>
        <v>0</v>
      </c>
    </row>
    <row r="39" spans="1:22" x14ac:dyDescent="0.3">
      <c r="A39" s="3">
        <f>IF(AND(IF('차트 정리 표'!$N$2 = 표메인[[#This Row],[연령대]], 1, 0),IF(COUNT(표장르정리[[#This Row],[RPG]]),1,0)), 1, 0)</f>
        <v>0</v>
      </c>
      <c r="B39" s="3">
        <f>IF(AND(IF('차트 정리 표'!$N$2 = 표메인[[#This Row],[연령대]], 1, 0),IF(COUNT(표장르정리[[#This Row],[AOS]]),1,0)),1,0)</f>
        <v>0</v>
      </c>
      <c r="C39" s="3">
        <f>IF(AND(IF('차트 정리 표'!$N$2 = 표메인[[#This Row],[연령대]], 1, 0),IF(COUNT(표장르정리[[#This Row],[FPS]]),1,0)),1,0)</f>
        <v>0</v>
      </c>
      <c r="D39" s="3">
        <f>IF(AND(IF('차트 정리 표'!$N$2 = 표메인[[#This Row],[연령대]], 1, 0),IF(COUNT(표장르정리[[#This Row],[CCG]]),1,0)),1,0)</f>
        <v>0</v>
      </c>
      <c r="E39" s="3">
        <f>IF(AND(IF('차트 정리 표'!$N$2 = 표메인[[#This Row],[연령대]], 1, 0),IF(COUNT(표장르정리[[#This Row],[Roguelike]]),1,0)),1,0)</f>
        <v>0</v>
      </c>
      <c r="F39" s="3">
        <f>IF(AND(IF('차트 정리 표'!$N$2 = 표메인[[#This Row],[연령대]], 1, 0),IF(COUNT(표장르정리[[#This Row],[Soulslike]]),1,0)),1,0)</f>
        <v>0</v>
      </c>
      <c r="G39" s="3">
        <f>IF(AND(IF('차트 정리 표'!$N$2 = 표메인[[#This Row],[연령대]], 1, 0),IF(COUNT(표장르정리[[#This Row],[Rhythm]]),1,0)),1,0)</f>
        <v>0</v>
      </c>
      <c r="H39" s="3">
        <f>IF(AND(IF('차트 정리 표'!$N$2 = 표메인[[#This Row],[연령대]], 1, 0),IF(COUNT(표장르정리[[#This Row],[Racing]]),1,0)),1,0)</f>
        <v>0</v>
      </c>
      <c r="I39" s="3">
        <f>IF(AND(IF('차트 정리 표'!$N$2 = 표메인[[#This Row],[연령대]], 1, 0),IF(COUNT(표장르정리[[#This Row],[Sport]]),1,0)),1,0)</f>
        <v>0</v>
      </c>
      <c r="J39" s="3">
        <f>IF(AND(IF('차트 정리 표'!$N$2 = 표메인[[#This Row],[연령대]], 1, 0),IF(COUNT(표장르정리[[#This Row],[Stealth]]),1,0)),1,0)</f>
        <v>0</v>
      </c>
      <c r="K39" s="3">
        <f>IF(AND(IF('차트 정리 표'!$N$2 = 표메인[[#This Row],[연령대]], 1, 0),IF(COUNT(표장르정리[[#This Row],[Strategy]]),1,0)),1,0)</f>
        <v>0</v>
      </c>
      <c r="L39" s="3">
        <f>IF(AND(IF('차트 정리 표'!$N$2 = 표메인[[#This Row],[연령대]], 1, 0),IF(COUNT(표장르정리[[#This Row],[Puzzle]]),1,0)),1,0)</f>
        <v>0</v>
      </c>
      <c r="M39" s="3">
        <f>IF(AND(IF('차트 정리 표'!$N$2 = 표메인[[#This Row],[연령대]], 1, 0),IF(COUNT(표장르정리[[#This Row],[Board]]),1,0)),1,0)</f>
        <v>0</v>
      </c>
      <c r="N39" s="3">
        <f>IF(AND(IF('차트 정리 표'!$N$2 = 표메인[[#This Row],[연령대]], 1, 0),IF(COUNT(표장르정리[[#This Row],[Arcade]]),1,0)),1,0)</f>
        <v>0</v>
      </c>
      <c r="O39" s="3">
        <f>IF(AND(IF('차트 정리 표'!$N$2 = 표메인[[#This Row],[연령대]], 1, 0),IF(COUNT(표장르정리[[#This Row],[Simulation]]),1,0)),1,0)</f>
        <v>0</v>
      </c>
      <c r="P39" s="34">
        <f>IF(AND(IF('차트 정리 표'!$N$19 = 표메인[[#This Row],[연령대]], 1, 0),IF('차트 정리 표'!$J$20=표메인[[#This Row],[타격감
시각적 효과]],1,0)),1,0)</f>
        <v>0</v>
      </c>
      <c r="Q39" s="34">
        <f>IF(AND(IF('차트 정리 표'!$N$19 = 표메인[[#This Row],[연령대]], 1, 0),IF('차트 정리 표'!$J$21=표메인[[#This Row],[타격감
시각적 효과]],1,0)),1,0)</f>
        <v>0</v>
      </c>
      <c r="R39" s="34">
        <f>IF(AND(IF('차트 정리 표'!$N$19 = 표메인[[#This Row],[연령대]], 1, 0),IF('차트 정리 표'!$J$22=표메인[[#This Row],[타격감
시각적 효과]],1,0)),1,0)</f>
        <v>0</v>
      </c>
      <c r="S39" s="34">
        <f>IF(AND(IF('차트 정리 표'!$N$19 = 표메인[[#This Row],[연령대]], 1, 0),IF('차트 정리 표'!$J$23=표메인[[#This Row],[타격감
시각적 효과]],1,0)),1,0)</f>
        <v>0</v>
      </c>
      <c r="T39" s="34">
        <f>IF(AND(IF('차트 정리 표'!$N$25 = 표메인[[#This Row],[연령대]], 1, 0),IF('차트 정리 표'!$J$26=표메인[게임몰입도
청각적 효과],1,0)),1,0)</f>
        <v>0</v>
      </c>
      <c r="U39" s="34">
        <f>IF(AND(IF('차트 정리 표'!$N$25 = 표메인[[#This Row],[연령대]], 1, 0),IF('차트 정리 표'!$J$27=표메인[게임몰입도
청각적 효과],1,0)),1,0)</f>
        <v>0</v>
      </c>
      <c r="V39" s="34">
        <f>IF(AND(IF('차트 정리 표'!$N$25 = 표메인[[#This Row],[연령대]], 1, 0),IF('차트 정리 표'!$J$28=표메인[게임몰입도
청각적 효과],1,0)),1,0)</f>
        <v>0</v>
      </c>
    </row>
    <row r="40" spans="1:22" x14ac:dyDescent="0.3">
      <c r="A40" s="3">
        <f>IF(AND(IF('차트 정리 표'!$N$2 = 표메인[[#This Row],[연령대]], 1, 0),IF(COUNT(표장르정리[[#This Row],[RPG]]),1,0)), 1, 0)</f>
        <v>0</v>
      </c>
      <c r="B40" s="3">
        <f>IF(AND(IF('차트 정리 표'!$N$2 = 표메인[[#This Row],[연령대]], 1, 0),IF(COUNT(표장르정리[[#This Row],[AOS]]),1,0)),1,0)</f>
        <v>0</v>
      </c>
      <c r="C40" s="3">
        <f>IF(AND(IF('차트 정리 표'!$N$2 = 표메인[[#This Row],[연령대]], 1, 0),IF(COUNT(표장르정리[[#This Row],[FPS]]),1,0)),1,0)</f>
        <v>0</v>
      </c>
      <c r="D40" s="3">
        <f>IF(AND(IF('차트 정리 표'!$N$2 = 표메인[[#This Row],[연령대]], 1, 0),IF(COUNT(표장르정리[[#This Row],[CCG]]),1,0)),1,0)</f>
        <v>0</v>
      </c>
      <c r="E40" s="3">
        <f>IF(AND(IF('차트 정리 표'!$N$2 = 표메인[[#This Row],[연령대]], 1, 0),IF(COUNT(표장르정리[[#This Row],[Roguelike]]),1,0)),1,0)</f>
        <v>0</v>
      </c>
      <c r="F40" s="3">
        <f>IF(AND(IF('차트 정리 표'!$N$2 = 표메인[[#This Row],[연령대]], 1, 0),IF(COUNT(표장르정리[[#This Row],[Soulslike]]),1,0)),1,0)</f>
        <v>0</v>
      </c>
      <c r="G40" s="3">
        <f>IF(AND(IF('차트 정리 표'!$N$2 = 표메인[[#This Row],[연령대]], 1, 0),IF(COUNT(표장르정리[[#This Row],[Rhythm]]),1,0)),1,0)</f>
        <v>0</v>
      </c>
      <c r="H40" s="3">
        <f>IF(AND(IF('차트 정리 표'!$N$2 = 표메인[[#This Row],[연령대]], 1, 0),IF(COUNT(표장르정리[[#This Row],[Racing]]),1,0)),1,0)</f>
        <v>0</v>
      </c>
      <c r="I40" s="3">
        <f>IF(AND(IF('차트 정리 표'!$N$2 = 표메인[[#This Row],[연령대]], 1, 0),IF(COUNT(표장르정리[[#This Row],[Sport]]),1,0)),1,0)</f>
        <v>0</v>
      </c>
      <c r="J40" s="3">
        <f>IF(AND(IF('차트 정리 표'!$N$2 = 표메인[[#This Row],[연령대]], 1, 0),IF(COUNT(표장르정리[[#This Row],[Stealth]]),1,0)),1,0)</f>
        <v>0</v>
      </c>
      <c r="K40" s="3">
        <f>IF(AND(IF('차트 정리 표'!$N$2 = 표메인[[#This Row],[연령대]], 1, 0),IF(COUNT(표장르정리[[#This Row],[Strategy]]),1,0)),1,0)</f>
        <v>0</v>
      </c>
      <c r="L40" s="3">
        <f>IF(AND(IF('차트 정리 표'!$N$2 = 표메인[[#This Row],[연령대]], 1, 0),IF(COUNT(표장르정리[[#This Row],[Puzzle]]),1,0)),1,0)</f>
        <v>0</v>
      </c>
      <c r="M40" s="3">
        <f>IF(AND(IF('차트 정리 표'!$N$2 = 표메인[[#This Row],[연령대]], 1, 0),IF(COUNT(표장르정리[[#This Row],[Board]]),1,0)),1,0)</f>
        <v>0</v>
      </c>
      <c r="N40" s="3">
        <f>IF(AND(IF('차트 정리 표'!$N$2 = 표메인[[#This Row],[연령대]], 1, 0),IF(COUNT(표장르정리[[#This Row],[Arcade]]),1,0)),1,0)</f>
        <v>0</v>
      </c>
      <c r="O40" s="3">
        <f>IF(AND(IF('차트 정리 표'!$N$2 = 표메인[[#This Row],[연령대]], 1, 0),IF(COUNT(표장르정리[[#This Row],[Simulation]]),1,0)),1,0)</f>
        <v>0</v>
      </c>
      <c r="P40" s="34">
        <f>IF(AND(IF('차트 정리 표'!$N$19 = 표메인[[#This Row],[연령대]], 1, 0),IF('차트 정리 표'!$J$20=표메인[[#This Row],[타격감
시각적 효과]],1,0)),1,0)</f>
        <v>0</v>
      </c>
      <c r="Q40" s="34">
        <f>IF(AND(IF('차트 정리 표'!$N$19 = 표메인[[#This Row],[연령대]], 1, 0),IF('차트 정리 표'!$J$21=표메인[[#This Row],[타격감
시각적 효과]],1,0)),1,0)</f>
        <v>0</v>
      </c>
      <c r="R40" s="34">
        <f>IF(AND(IF('차트 정리 표'!$N$19 = 표메인[[#This Row],[연령대]], 1, 0),IF('차트 정리 표'!$J$22=표메인[[#This Row],[타격감
시각적 효과]],1,0)),1,0)</f>
        <v>0</v>
      </c>
      <c r="S40" s="34">
        <f>IF(AND(IF('차트 정리 표'!$N$19 = 표메인[[#This Row],[연령대]], 1, 0),IF('차트 정리 표'!$J$23=표메인[[#This Row],[타격감
시각적 효과]],1,0)),1,0)</f>
        <v>0</v>
      </c>
      <c r="T40" s="34">
        <f>IF(AND(IF('차트 정리 표'!$N$25 = 표메인[[#This Row],[연령대]], 1, 0),IF('차트 정리 표'!$J$26=표메인[게임몰입도
청각적 효과],1,0)),1,0)</f>
        <v>0</v>
      </c>
      <c r="U40" s="34">
        <f>IF(AND(IF('차트 정리 표'!$N$25 = 표메인[[#This Row],[연령대]], 1, 0),IF('차트 정리 표'!$J$27=표메인[게임몰입도
청각적 효과],1,0)),1,0)</f>
        <v>0</v>
      </c>
      <c r="V40" s="34">
        <f>IF(AND(IF('차트 정리 표'!$N$25 = 표메인[[#This Row],[연령대]], 1, 0),IF('차트 정리 표'!$J$28=표메인[게임몰입도
청각적 효과],1,0)),1,0)</f>
        <v>0</v>
      </c>
    </row>
    <row r="41" spans="1:22" x14ac:dyDescent="0.3">
      <c r="A41" s="3">
        <f>IF(AND(IF('차트 정리 표'!$N$2 = 표메인[[#This Row],[연령대]], 1, 0),IF(COUNT(표장르정리[[#This Row],[RPG]]),1,0)), 1, 0)</f>
        <v>0</v>
      </c>
      <c r="B41" s="3">
        <f>IF(AND(IF('차트 정리 표'!$N$2 = 표메인[[#This Row],[연령대]], 1, 0),IF(COUNT(표장르정리[[#This Row],[AOS]]),1,0)),1,0)</f>
        <v>0</v>
      </c>
      <c r="C41" s="3">
        <f>IF(AND(IF('차트 정리 표'!$N$2 = 표메인[[#This Row],[연령대]], 1, 0),IF(COUNT(표장르정리[[#This Row],[FPS]]),1,0)),1,0)</f>
        <v>0</v>
      </c>
      <c r="D41" s="3">
        <f>IF(AND(IF('차트 정리 표'!$N$2 = 표메인[[#This Row],[연령대]], 1, 0),IF(COUNT(표장르정리[[#This Row],[CCG]]),1,0)),1,0)</f>
        <v>0</v>
      </c>
      <c r="E41" s="3">
        <f>IF(AND(IF('차트 정리 표'!$N$2 = 표메인[[#This Row],[연령대]], 1, 0),IF(COUNT(표장르정리[[#This Row],[Roguelike]]),1,0)),1,0)</f>
        <v>0</v>
      </c>
      <c r="F41" s="3">
        <f>IF(AND(IF('차트 정리 표'!$N$2 = 표메인[[#This Row],[연령대]], 1, 0),IF(COUNT(표장르정리[[#This Row],[Soulslike]]),1,0)),1,0)</f>
        <v>0</v>
      </c>
      <c r="G41" s="3">
        <f>IF(AND(IF('차트 정리 표'!$N$2 = 표메인[[#This Row],[연령대]], 1, 0),IF(COUNT(표장르정리[[#This Row],[Rhythm]]),1,0)),1,0)</f>
        <v>0</v>
      </c>
      <c r="H41" s="3">
        <f>IF(AND(IF('차트 정리 표'!$N$2 = 표메인[[#This Row],[연령대]], 1, 0),IF(COUNT(표장르정리[[#This Row],[Racing]]),1,0)),1,0)</f>
        <v>0</v>
      </c>
      <c r="I41" s="3">
        <f>IF(AND(IF('차트 정리 표'!$N$2 = 표메인[[#This Row],[연령대]], 1, 0),IF(COUNT(표장르정리[[#This Row],[Sport]]),1,0)),1,0)</f>
        <v>0</v>
      </c>
      <c r="J41" s="3">
        <f>IF(AND(IF('차트 정리 표'!$N$2 = 표메인[[#This Row],[연령대]], 1, 0),IF(COUNT(표장르정리[[#This Row],[Stealth]]),1,0)),1,0)</f>
        <v>0</v>
      </c>
      <c r="K41" s="3">
        <f>IF(AND(IF('차트 정리 표'!$N$2 = 표메인[[#This Row],[연령대]], 1, 0),IF(COUNT(표장르정리[[#This Row],[Strategy]]),1,0)),1,0)</f>
        <v>0</v>
      </c>
      <c r="L41" s="3">
        <f>IF(AND(IF('차트 정리 표'!$N$2 = 표메인[[#This Row],[연령대]], 1, 0),IF(COUNT(표장르정리[[#This Row],[Puzzle]]),1,0)),1,0)</f>
        <v>0</v>
      </c>
      <c r="M41" s="3">
        <f>IF(AND(IF('차트 정리 표'!$N$2 = 표메인[[#This Row],[연령대]], 1, 0),IF(COUNT(표장르정리[[#This Row],[Board]]),1,0)),1,0)</f>
        <v>0</v>
      </c>
      <c r="N41" s="3">
        <f>IF(AND(IF('차트 정리 표'!$N$2 = 표메인[[#This Row],[연령대]], 1, 0),IF(COUNT(표장르정리[[#This Row],[Arcade]]),1,0)),1,0)</f>
        <v>0</v>
      </c>
      <c r="O41" s="3">
        <f>IF(AND(IF('차트 정리 표'!$N$2 = 표메인[[#This Row],[연령대]], 1, 0),IF(COUNT(표장르정리[[#This Row],[Simulation]]),1,0)),1,0)</f>
        <v>0</v>
      </c>
      <c r="P41" s="34">
        <f>IF(AND(IF('차트 정리 표'!$N$19 = 표메인[[#This Row],[연령대]], 1, 0),IF('차트 정리 표'!$J$20=표메인[[#This Row],[타격감
시각적 효과]],1,0)),1,0)</f>
        <v>0</v>
      </c>
      <c r="Q41" s="34">
        <f>IF(AND(IF('차트 정리 표'!$N$19 = 표메인[[#This Row],[연령대]], 1, 0),IF('차트 정리 표'!$J$21=표메인[[#This Row],[타격감
시각적 효과]],1,0)),1,0)</f>
        <v>0</v>
      </c>
      <c r="R41" s="34">
        <f>IF(AND(IF('차트 정리 표'!$N$19 = 표메인[[#This Row],[연령대]], 1, 0),IF('차트 정리 표'!$J$22=표메인[[#This Row],[타격감
시각적 효과]],1,0)),1,0)</f>
        <v>0</v>
      </c>
      <c r="S41" s="34">
        <f>IF(AND(IF('차트 정리 표'!$N$19 = 표메인[[#This Row],[연령대]], 1, 0),IF('차트 정리 표'!$J$23=표메인[[#This Row],[타격감
시각적 효과]],1,0)),1,0)</f>
        <v>0</v>
      </c>
      <c r="T41" s="34">
        <f>IF(AND(IF('차트 정리 표'!$N$25 = 표메인[[#This Row],[연령대]], 1, 0),IF('차트 정리 표'!$J$26=표메인[게임몰입도
청각적 효과],1,0)),1,0)</f>
        <v>0</v>
      </c>
      <c r="U41" s="34">
        <f>IF(AND(IF('차트 정리 표'!$N$25 = 표메인[[#This Row],[연령대]], 1, 0),IF('차트 정리 표'!$J$27=표메인[게임몰입도
청각적 효과],1,0)),1,0)</f>
        <v>0</v>
      </c>
      <c r="V41" s="34">
        <f>IF(AND(IF('차트 정리 표'!$N$25 = 표메인[[#This Row],[연령대]], 1, 0),IF('차트 정리 표'!$J$28=표메인[게임몰입도
청각적 효과],1,0)),1,0)</f>
        <v>0</v>
      </c>
    </row>
    <row r="42" spans="1:22" x14ac:dyDescent="0.3">
      <c r="A42" s="3">
        <f>IF(AND(IF('차트 정리 표'!$N$2 = 표메인[[#This Row],[연령대]], 1, 0),IF(COUNT(표장르정리[[#This Row],[RPG]]),1,0)), 1, 0)</f>
        <v>0</v>
      </c>
      <c r="B42" s="3">
        <f>IF(AND(IF('차트 정리 표'!$N$2 = 표메인[[#This Row],[연령대]], 1, 0),IF(COUNT(표장르정리[[#This Row],[AOS]]),1,0)),1,0)</f>
        <v>0</v>
      </c>
      <c r="C42" s="3">
        <f>IF(AND(IF('차트 정리 표'!$N$2 = 표메인[[#This Row],[연령대]], 1, 0),IF(COUNT(표장르정리[[#This Row],[FPS]]),1,0)),1,0)</f>
        <v>0</v>
      </c>
      <c r="D42" s="3">
        <f>IF(AND(IF('차트 정리 표'!$N$2 = 표메인[[#This Row],[연령대]], 1, 0),IF(COUNT(표장르정리[[#This Row],[CCG]]),1,0)),1,0)</f>
        <v>0</v>
      </c>
      <c r="E42" s="3">
        <f>IF(AND(IF('차트 정리 표'!$N$2 = 표메인[[#This Row],[연령대]], 1, 0),IF(COUNT(표장르정리[[#This Row],[Roguelike]]),1,0)),1,0)</f>
        <v>0</v>
      </c>
      <c r="F42" s="3">
        <f>IF(AND(IF('차트 정리 표'!$N$2 = 표메인[[#This Row],[연령대]], 1, 0),IF(COUNT(표장르정리[[#This Row],[Soulslike]]),1,0)),1,0)</f>
        <v>0</v>
      </c>
      <c r="G42" s="3">
        <f>IF(AND(IF('차트 정리 표'!$N$2 = 표메인[[#This Row],[연령대]], 1, 0),IF(COUNT(표장르정리[[#This Row],[Rhythm]]),1,0)),1,0)</f>
        <v>0</v>
      </c>
      <c r="H42" s="3">
        <f>IF(AND(IF('차트 정리 표'!$N$2 = 표메인[[#This Row],[연령대]], 1, 0),IF(COUNT(표장르정리[[#This Row],[Racing]]),1,0)),1,0)</f>
        <v>0</v>
      </c>
      <c r="I42" s="3">
        <f>IF(AND(IF('차트 정리 표'!$N$2 = 표메인[[#This Row],[연령대]], 1, 0),IF(COUNT(표장르정리[[#This Row],[Sport]]),1,0)),1,0)</f>
        <v>0</v>
      </c>
      <c r="J42" s="3">
        <f>IF(AND(IF('차트 정리 표'!$N$2 = 표메인[[#This Row],[연령대]], 1, 0),IF(COUNT(표장르정리[[#This Row],[Stealth]]),1,0)),1,0)</f>
        <v>0</v>
      </c>
      <c r="K42" s="3">
        <f>IF(AND(IF('차트 정리 표'!$N$2 = 표메인[[#This Row],[연령대]], 1, 0),IF(COUNT(표장르정리[[#This Row],[Strategy]]),1,0)),1,0)</f>
        <v>0</v>
      </c>
      <c r="L42" s="3">
        <f>IF(AND(IF('차트 정리 표'!$N$2 = 표메인[[#This Row],[연령대]], 1, 0),IF(COUNT(표장르정리[[#This Row],[Puzzle]]),1,0)),1,0)</f>
        <v>0</v>
      </c>
      <c r="M42" s="3">
        <f>IF(AND(IF('차트 정리 표'!$N$2 = 표메인[[#This Row],[연령대]], 1, 0),IF(COUNT(표장르정리[[#This Row],[Board]]),1,0)),1,0)</f>
        <v>0</v>
      </c>
      <c r="N42" s="3">
        <f>IF(AND(IF('차트 정리 표'!$N$2 = 표메인[[#This Row],[연령대]], 1, 0),IF(COUNT(표장르정리[[#This Row],[Arcade]]),1,0)),1,0)</f>
        <v>0</v>
      </c>
      <c r="O42" s="3">
        <f>IF(AND(IF('차트 정리 표'!$N$2 = 표메인[[#This Row],[연령대]], 1, 0),IF(COUNT(표장르정리[[#This Row],[Simulation]]),1,0)),1,0)</f>
        <v>0</v>
      </c>
      <c r="P42" s="34">
        <f>IF(AND(IF('차트 정리 표'!$N$19 = 표메인[[#This Row],[연령대]], 1, 0),IF('차트 정리 표'!$J$20=표메인[[#This Row],[타격감
시각적 효과]],1,0)),1,0)</f>
        <v>0</v>
      </c>
      <c r="Q42" s="34">
        <f>IF(AND(IF('차트 정리 표'!$N$19 = 표메인[[#This Row],[연령대]], 1, 0),IF('차트 정리 표'!$J$21=표메인[[#This Row],[타격감
시각적 효과]],1,0)),1,0)</f>
        <v>0</v>
      </c>
      <c r="R42" s="34">
        <f>IF(AND(IF('차트 정리 표'!$N$19 = 표메인[[#This Row],[연령대]], 1, 0),IF('차트 정리 표'!$J$22=표메인[[#This Row],[타격감
시각적 효과]],1,0)),1,0)</f>
        <v>0</v>
      </c>
      <c r="S42" s="34">
        <f>IF(AND(IF('차트 정리 표'!$N$19 = 표메인[[#This Row],[연령대]], 1, 0),IF('차트 정리 표'!$J$23=표메인[[#This Row],[타격감
시각적 효과]],1,0)),1,0)</f>
        <v>0</v>
      </c>
      <c r="T42" s="34">
        <f>IF(AND(IF('차트 정리 표'!$N$25 = 표메인[[#This Row],[연령대]], 1, 0),IF('차트 정리 표'!$J$26=표메인[게임몰입도
청각적 효과],1,0)),1,0)</f>
        <v>0</v>
      </c>
      <c r="U42" s="34">
        <f>IF(AND(IF('차트 정리 표'!$N$25 = 표메인[[#This Row],[연령대]], 1, 0),IF('차트 정리 표'!$J$27=표메인[게임몰입도
청각적 효과],1,0)),1,0)</f>
        <v>0</v>
      </c>
      <c r="V42" s="34">
        <f>IF(AND(IF('차트 정리 표'!$N$25 = 표메인[[#This Row],[연령대]], 1, 0),IF('차트 정리 표'!$J$28=표메인[게임몰입도
청각적 효과],1,0)),1,0)</f>
        <v>0</v>
      </c>
    </row>
    <row r="43" spans="1:22" x14ac:dyDescent="0.3">
      <c r="A43" s="3">
        <f>IF(AND(IF('차트 정리 표'!$N$2 = 표메인[[#This Row],[연령대]], 1, 0),IF(COUNT(표장르정리[[#This Row],[RPG]]),1,0)), 1, 0)</f>
        <v>0</v>
      </c>
      <c r="B43" s="3">
        <f>IF(AND(IF('차트 정리 표'!$N$2 = 표메인[[#This Row],[연령대]], 1, 0),IF(COUNT(표장르정리[[#This Row],[AOS]]),1,0)),1,0)</f>
        <v>0</v>
      </c>
      <c r="C43" s="3">
        <f>IF(AND(IF('차트 정리 표'!$N$2 = 표메인[[#This Row],[연령대]], 1, 0),IF(COUNT(표장르정리[[#This Row],[FPS]]),1,0)),1,0)</f>
        <v>0</v>
      </c>
      <c r="D43" s="3">
        <f>IF(AND(IF('차트 정리 표'!$N$2 = 표메인[[#This Row],[연령대]], 1, 0),IF(COUNT(표장르정리[[#This Row],[CCG]]),1,0)),1,0)</f>
        <v>0</v>
      </c>
      <c r="E43" s="3">
        <f>IF(AND(IF('차트 정리 표'!$N$2 = 표메인[[#This Row],[연령대]], 1, 0),IF(COUNT(표장르정리[[#This Row],[Roguelike]]),1,0)),1,0)</f>
        <v>0</v>
      </c>
      <c r="F43" s="3">
        <f>IF(AND(IF('차트 정리 표'!$N$2 = 표메인[[#This Row],[연령대]], 1, 0),IF(COUNT(표장르정리[[#This Row],[Soulslike]]),1,0)),1,0)</f>
        <v>0</v>
      </c>
      <c r="G43" s="3">
        <f>IF(AND(IF('차트 정리 표'!$N$2 = 표메인[[#This Row],[연령대]], 1, 0),IF(COUNT(표장르정리[[#This Row],[Rhythm]]),1,0)),1,0)</f>
        <v>0</v>
      </c>
      <c r="H43" s="3">
        <f>IF(AND(IF('차트 정리 표'!$N$2 = 표메인[[#This Row],[연령대]], 1, 0),IF(COUNT(표장르정리[[#This Row],[Racing]]),1,0)),1,0)</f>
        <v>0</v>
      </c>
      <c r="I43" s="3">
        <f>IF(AND(IF('차트 정리 표'!$N$2 = 표메인[[#This Row],[연령대]], 1, 0),IF(COUNT(표장르정리[[#This Row],[Sport]]),1,0)),1,0)</f>
        <v>0</v>
      </c>
      <c r="J43" s="3">
        <f>IF(AND(IF('차트 정리 표'!$N$2 = 표메인[[#This Row],[연령대]], 1, 0),IF(COUNT(표장르정리[[#This Row],[Stealth]]),1,0)),1,0)</f>
        <v>0</v>
      </c>
      <c r="K43" s="3">
        <f>IF(AND(IF('차트 정리 표'!$N$2 = 표메인[[#This Row],[연령대]], 1, 0),IF(COUNT(표장르정리[[#This Row],[Strategy]]),1,0)),1,0)</f>
        <v>0</v>
      </c>
      <c r="L43" s="3">
        <f>IF(AND(IF('차트 정리 표'!$N$2 = 표메인[[#This Row],[연령대]], 1, 0),IF(COUNT(표장르정리[[#This Row],[Puzzle]]),1,0)),1,0)</f>
        <v>0</v>
      </c>
      <c r="M43" s="3">
        <f>IF(AND(IF('차트 정리 표'!$N$2 = 표메인[[#This Row],[연령대]], 1, 0),IF(COUNT(표장르정리[[#This Row],[Board]]),1,0)),1,0)</f>
        <v>0</v>
      </c>
      <c r="N43" s="3">
        <f>IF(AND(IF('차트 정리 표'!$N$2 = 표메인[[#This Row],[연령대]], 1, 0),IF(COUNT(표장르정리[[#This Row],[Arcade]]),1,0)),1,0)</f>
        <v>0</v>
      </c>
      <c r="O43" s="3">
        <f>IF(AND(IF('차트 정리 표'!$N$2 = 표메인[[#This Row],[연령대]], 1, 0),IF(COUNT(표장르정리[[#This Row],[Simulation]]),1,0)),1,0)</f>
        <v>0</v>
      </c>
      <c r="P43" s="34">
        <f>IF(AND(IF('차트 정리 표'!$N$19 = 표메인[[#This Row],[연령대]], 1, 0),IF('차트 정리 표'!$J$20=표메인[[#This Row],[타격감
시각적 효과]],1,0)),1,0)</f>
        <v>0</v>
      </c>
      <c r="Q43" s="34">
        <f>IF(AND(IF('차트 정리 표'!$N$19 = 표메인[[#This Row],[연령대]], 1, 0),IF('차트 정리 표'!$J$21=표메인[[#This Row],[타격감
시각적 효과]],1,0)),1,0)</f>
        <v>0</v>
      </c>
      <c r="R43" s="34">
        <f>IF(AND(IF('차트 정리 표'!$N$19 = 표메인[[#This Row],[연령대]], 1, 0),IF('차트 정리 표'!$J$22=표메인[[#This Row],[타격감
시각적 효과]],1,0)),1,0)</f>
        <v>0</v>
      </c>
      <c r="S43" s="34">
        <f>IF(AND(IF('차트 정리 표'!$N$19 = 표메인[[#This Row],[연령대]], 1, 0),IF('차트 정리 표'!$J$23=표메인[[#This Row],[타격감
시각적 효과]],1,0)),1,0)</f>
        <v>0</v>
      </c>
      <c r="T43" s="34">
        <f>IF(AND(IF('차트 정리 표'!$N$25 = 표메인[[#This Row],[연령대]], 1, 0),IF('차트 정리 표'!$J$26=표메인[게임몰입도
청각적 효과],1,0)),1,0)</f>
        <v>0</v>
      </c>
      <c r="U43" s="34">
        <f>IF(AND(IF('차트 정리 표'!$N$25 = 표메인[[#This Row],[연령대]], 1, 0),IF('차트 정리 표'!$J$27=표메인[게임몰입도
청각적 효과],1,0)),1,0)</f>
        <v>0</v>
      </c>
      <c r="V43" s="34">
        <f>IF(AND(IF('차트 정리 표'!$N$25 = 표메인[[#This Row],[연령대]], 1, 0),IF('차트 정리 표'!$J$28=표메인[게임몰입도
청각적 효과],1,0)),1,0)</f>
        <v>0</v>
      </c>
    </row>
    <row r="44" spans="1:22" x14ac:dyDescent="0.3">
      <c r="A44" s="3">
        <f>IF(AND(IF('차트 정리 표'!$N$2 = 표메인[[#This Row],[연령대]], 1, 0),IF(COUNT(표장르정리[[#This Row],[RPG]]),1,0)), 1, 0)</f>
        <v>0</v>
      </c>
      <c r="B44" s="3">
        <f>IF(AND(IF('차트 정리 표'!$N$2 = 표메인[[#This Row],[연령대]], 1, 0),IF(COUNT(표장르정리[[#This Row],[AOS]]),1,0)),1,0)</f>
        <v>0</v>
      </c>
      <c r="C44" s="3">
        <f>IF(AND(IF('차트 정리 표'!$N$2 = 표메인[[#This Row],[연령대]], 1, 0),IF(COUNT(표장르정리[[#This Row],[FPS]]),1,0)),1,0)</f>
        <v>0</v>
      </c>
      <c r="D44" s="3">
        <f>IF(AND(IF('차트 정리 표'!$N$2 = 표메인[[#This Row],[연령대]], 1, 0),IF(COUNT(표장르정리[[#This Row],[CCG]]),1,0)),1,0)</f>
        <v>0</v>
      </c>
      <c r="E44" s="3">
        <f>IF(AND(IF('차트 정리 표'!$N$2 = 표메인[[#This Row],[연령대]], 1, 0),IF(COUNT(표장르정리[[#This Row],[Roguelike]]),1,0)),1,0)</f>
        <v>0</v>
      </c>
      <c r="F44" s="3">
        <f>IF(AND(IF('차트 정리 표'!$N$2 = 표메인[[#This Row],[연령대]], 1, 0),IF(COUNT(표장르정리[[#This Row],[Soulslike]]),1,0)),1,0)</f>
        <v>0</v>
      </c>
      <c r="G44" s="3">
        <f>IF(AND(IF('차트 정리 표'!$N$2 = 표메인[[#This Row],[연령대]], 1, 0),IF(COUNT(표장르정리[[#This Row],[Rhythm]]),1,0)),1,0)</f>
        <v>0</v>
      </c>
      <c r="H44" s="3">
        <f>IF(AND(IF('차트 정리 표'!$N$2 = 표메인[[#This Row],[연령대]], 1, 0),IF(COUNT(표장르정리[[#This Row],[Racing]]),1,0)),1,0)</f>
        <v>0</v>
      </c>
      <c r="I44" s="3">
        <f>IF(AND(IF('차트 정리 표'!$N$2 = 표메인[[#This Row],[연령대]], 1, 0),IF(COUNT(표장르정리[[#This Row],[Sport]]),1,0)),1,0)</f>
        <v>0</v>
      </c>
      <c r="J44" s="3">
        <f>IF(AND(IF('차트 정리 표'!$N$2 = 표메인[[#This Row],[연령대]], 1, 0),IF(COUNT(표장르정리[[#This Row],[Stealth]]),1,0)),1,0)</f>
        <v>0</v>
      </c>
      <c r="K44" s="3">
        <f>IF(AND(IF('차트 정리 표'!$N$2 = 표메인[[#This Row],[연령대]], 1, 0),IF(COUNT(표장르정리[[#This Row],[Strategy]]),1,0)),1,0)</f>
        <v>0</v>
      </c>
      <c r="L44" s="3">
        <f>IF(AND(IF('차트 정리 표'!$N$2 = 표메인[[#This Row],[연령대]], 1, 0),IF(COUNT(표장르정리[[#This Row],[Puzzle]]),1,0)),1,0)</f>
        <v>0</v>
      </c>
      <c r="M44" s="3">
        <f>IF(AND(IF('차트 정리 표'!$N$2 = 표메인[[#This Row],[연령대]], 1, 0),IF(COUNT(표장르정리[[#This Row],[Board]]),1,0)),1,0)</f>
        <v>0</v>
      </c>
      <c r="N44" s="3">
        <f>IF(AND(IF('차트 정리 표'!$N$2 = 표메인[[#This Row],[연령대]], 1, 0),IF(COUNT(표장르정리[[#This Row],[Arcade]]),1,0)),1,0)</f>
        <v>0</v>
      </c>
      <c r="O44" s="3">
        <f>IF(AND(IF('차트 정리 표'!$N$2 = 표메인[[#This Row],[연령대]], 1, 0),IF(COUNT(표장르정리[[#This Row],[Simulation]]),1,0)),1,0)</f>
        <v>0</v>
      </c>
      <c r="P44" s="34">
        <f>IF(AND(IF('차트 정리 표'!$N$19 = 표메인[[#This Row],[연령대]], 1, 0),IF('차트 정리 표'!$J$20=표메인[[#This Row],[타격감
시각적 효과]],1,0)),1,0)</f>
        <v>0</v>
      </c>
      <c r="Q44" s="34">
        <f>IF(AND(IF('차트 정리 표'!$N$19 = 표메인[[#This Row],[연령대]], 1, 0),IF('차트 정리 표'!$J$21=표메인[[#This Row],[타격감
시각적 효과]],1,0)),1,0)</f>
        <v>0</v>
      </c>
      <c r="R44" s="34">
        <f>IF(AND(IF('차트 정리 표'!$N$19 = 표메인[[#This Row],[연령대]], 1, 0),IF('차트 정리 표'!$J$22=표메인[[#This Row],[타격감
시각적 효과]],1,0)),1,0)</f>
        <v>0</v>
      </c>
      <c r="S44" s="34">
        <f>IF(AND(IF('차트 정리 표'!$N$19 = 표메인[[#This Row],[연령대]], 1, 0),IF('차트 정리 표'!$J$23=표메인[[#This Row],[타격감
시각적 효과]],1,0)),1,0)</f>
        <v>0</v>
      </c>
      <c r="T44" s="34">
        <f>IF(AND(IF('차트 정리 표'!$N$25 = 표메인[[#This Row],[연령대]], 1, 0),IF('차트 정리 표'!$J$26=표메인[게임몰입도
청각적 효과],1,0)),1,0)</f>
        <v>0</v>
      </c>
      <c r="U44" s="34">
        <f>IF(AND(IF('차트 정리 표'!$N$25 = 표메인[[#This Row],[연령대]], 1, 0),IF('차트 정리 표'!$J$27=표메인[게임몰입도
청각적 효과],1,0)),1,0)</f>
        <v>0</v>
      </c>
      <c r="V44" s="34">
        <f>IF(AND(IF('차트 정리 표'!$N$25 = 표메인[[#This Row],[연령대]], 1, 0),IF('차트 정리 표'!$J$28=표메인[게임몰입도
청각적 효과],1,0)),1,0)</f>
        <v>0</v>
      </c>
    </row>
    <row r="45" spans="1:22" x14ac:dyDescent="0.3">
      <c r="A45" s="3">
        <f>IF(AND(IF('차트 정리 표'!$N$2 = 표메인[[#This Row],[연령대]], 1, 0),IF(COUNT(표장르정리[[#This Row],[RPG]]),1,0)), 1, 0)</f>
        <v>0</v>
      </c>
      <c r="B45" s="3">
        <f>IF(AND(IF('차트 정리 표'!$N$2 = 표메인[[#This Row],[연령대]], 1, 0),IF(COUNT(표장르정리[[#This Row],[AOS]]),1,0)),1,0)</f>
        <v>0</v>
      </c>
      <c r="C45" s="3">
        <f>IF(AND(IF('차트 정리 표'!$N$2 = 표메인[[#This Row],[연령대]], 1, 0),IF(COUNT(표장르정리[[#This Row],[FPS]]),1,0)),1,0)</f>
        <v>0</v>
      </c>
      <c r="D45" s="3">
        <f>IF(AND(IF('차트 정리 표'!$N$2 = 표메인[[#This Row],[연령대]], 1, 0),IF(COUNT(표장르정리[[#This Row],[CCG]]),1,0)),1,0)</f>
        <v>0</v>
      </c>
      <c r="E45" s="3">
        <f>IF(AND(IF('차트 정리 표'!$N$2 = 표메인[[#This Row],[연령대]], 1, 0),IF(COUNT(표장르정리[[#This Row],[Roguelike]]),1,0)),1,0)</f>
        <v>0</v>
      </c>
      <c r="F45" s="3">
        <f>IF(AND(IF('차트 정리 표'!$N$2 = 표메인[[#This Row],[연령대]], 1, 0),IF(COUNT(표장르정리[[#This Row],[Soulslike]]),1,0)),1,0)</f>
        <v>0</v>
      </c>
      <c r="G45" s="3">
        <f>IF(AND(IF('차트 정리 표'!$N$2 = 표메인[[#This Row],[연령대]], 1, 0),IF(COUNT(표장르정리[[#This Row],[Rhythm]]),1,0)),1,0)</f>
        <v>0</v>
      </c>
      <c r="H45" s="3">
        <f>IF(AND(IF('차트 정리 표'!$N$2 = 표메인[[#This Row],[연령대]], 1, 0),IF(COUNT(표장르정리[[#This Row],[Racing]]),1,0)),1,0)</f>
        <v>0</v>
      </c>
      <c r="I45" s="3">
        <f>IF(AND(IF('차트 정리 표'!$N$2 = 표메인[[#This Row],[연령대]], 1, 0),IF(COUNT(표장르정리[[#This Row],[Sport]]),1,0)),1,0)</f>
        <v>0</v>
      </c>
      <c r="J45" s="3">
        <f>IF(AND(IF('차트 정리 표'!$N$2 = 표메인[[#This Row],[연령대]], 1, 0),IF(COUNT(표장르정리[[#This Row],[Stealth]]),1,0)),1,0)</f>
        <v>0</v>
      </c>
      <c r="K45" s="3">
        <f>IF(AND(IF('차트 정리 표'!$N$2 = 표메인[[#This Row],[연령대]], 1, 0),IF(COUNT(표장르정리[[#This Row],[Strategy]]),1,0)),1,0)</f>
        <v>0</v>
      </c>
      <c r="L45" s="3">
        <f>IF(AND(IF('차트 정리 표'!$N$2 = 표메인[[#This Row],[연령대]], 1, 0),IF(COUNT(표장르정리[[#This Row],[Puzzle]]),1,0)),1,0)</f>
        <v>0</v>
      </c>
      <c r="M45" s="3">
        <f>IF(AND(IF('차트 정리 표'!$N$2 = 표메인[[#This Row],[연령대]], 1, 0),IF(COUNT(표장르정리[[#This Row],[Board]]),1,0)),1,0)</f>
        <v>0</v>
      </c>
      <c r="N45" s="3">
        <f>IF(AND(IF('차트 정리 표'!$N$2 = 표메인[[#This Row],[연령대]], 1, 0),IF(COUNT(표장르정리[[#This Row],[Arcade]]),1,0)),1,0)</f>
        <v>0</v>
      </c>
      <c r="O45" s="3">
        <f>IF(AND(IF('차트 정리 표'!$N$2 = 표메인[[#This Row],[연령대]], 1, 0),IF(COUNT(표장르정리[[#This Row],[Simulation]]),1,0)),1,0)</f>
        <v>0</v>
      </c>
      <c r="P45" s="34">
        <f>IF(AND(IF('차트 정리 표'!$N$19 = 표메인[[#This Row],[연령대]], 1, 0),IF('차트 정리 표'!$J$20=표메인[[#This Row],[타격감
시각적 효과]],1,0)),1,0)</f>
        <v>0</v>
      </c>
      <c r="Q45" s="34">
        <f>IF(AND(IF('차트 정리 표'!$N$19 = 표메인[[#This Row],[연령대]], 1, 0),IF('차트 정리 표'!$J$21=표메인[[#This Row],[타격감
시각적 효과]],1,0)),1,0)</f>
        <v>0</v>
      </c>
      <c r="R45" s="34">
        <f>IF(AND(IF('차트 정리 표'!$N$19 = 표메인[[#This Row],[연령대]], 1, 0),IF('차트 정리 표'!$J$22=표메인[[#This Row],[타격감
시각적 효과]],1,0)),1,0)</f>
        <v>0</v>
      </c>
      <c r="S45" s="34">
        <f>IF(AND(IF('차트 정리 표'!$N$19 = 표메인[[#This Row],[연령대]], 1, 0),IF('차트 정리 표'!$J$23=표메인[[#This Row],[타격감
시각적 효과]],1,0)),1,0)</f>
        <v>0</v>
      </c>
      <c r="T45" s="34">
        <f>IF(AND(IF('차트 정리 표'!$N$25 = 표메인[[#This Row],[연령대]], 1, 0),IF('차트 정리 표'!$J$26=표메인[게임몰입도
청각적 효과],1,0)),1,0)</f>
        <v>0</v>
      </c>
      <c r="U45" s="34">
        <f>IF(AND(IF('차트 정리 표'!$N$25 = 표메인[[#This Row],[연령대]], 1, 0),IF('차트 정리 표'!$J$27=표메인[게임몰입도
청각적 효과],1,0)),1,0)</f>
        <v>0</v>
      </c>
      <c r="V45" s="34">
        <f>IF(AND(IF('차트 정리 표'!$N$25 = 표메인[[#This Row],[연령대]], 1, 0),IF('차트 정리 표'!$J$28=표메인[게임몰입도
청각적 효과],1,0)),1,0)</f>
        <v>0</v>
      </c>
    </row>
    <row r="46" spans="1:22" x14ac:dyDescent="0.3">
      <c r="A46" s="3">
        <f>IF(AND(IF('차트 정리 표'!$N$2 = 표메인[[#This Row],[연령대]], 1, 0),IF(COUNT(표장르정리[[#This Row],[RPG]]),1,0)), 1, 0)</f>
        <v>0</v>
      </c>
      <c r="B46" s="3">
        <f>IF(AND(IF('차트 정리 표'!$N$2 = 표메인[[#This Row],[연령대]], 1, 0),IF(COUNT(표장르정리[[#This Row],[AOS]]),1,0)),1,0)</f>
        <v>0</v>
      </c>
      <c r="C46" s="3">
        <f>IF(AND(IF('차트 정리 표'!$N$2 = 표메인[[#This Row],[연령대]], 1, 0),IF(COUNT(표장르정리[[#This Row],[FPS]]),1,0)),1,0)</f>
        <v>0</v>
      </c>
      <c r="D46" s="3">
        <f>IF(AND(IF('차트 정리 표'!$N$2 = 표메인[[#This Row],[연령대]], 1, 0),IF(COUNT(표장르정리[[#This Row],[CCG]]),1,0)),1,0)</f>
        <v>0</v>
      </c>
      <c r="E46" s="3">
        <f>IF(AND(IF('차트 정리 표'!$N$2 = 표메인[[#This Row],[연령대]], 1, 0),IF(COUNT(표장르정리[[#This Row],[Roguelike]]),1,0)),1,0)</f>
        <v>0</v>
      </c>
      <c r="F46" s="3">
        <f>IF(AND(IF('차트 정리 표'!$N$2 = 표메인[[#This Row],[연령대]], 1, 0),IF(COUNT(표장르정리[[#This Row],[Soulslike]]),1,0)),1,0)</f>
        <v>0</v>
      </c>
      <c r="G46" s="3">
        <f>IF(AND(IF('차트 정리 표'!$N$2 = 표메인[[#This Row],[연령대]], 1, 0),IF(COUNT(표장르정리[[#This Row],[Rhythm]]),1,0)),1,0)</f>
        <v>0</v>
      </c>
      <c r="H46" s="3">
        <f>IF(AND(IF('차트 정리 표'!$N$2 = 표메인[[#This Row],[연령대]], 1, 0),IF(COUNT(표장르정리[[#This Row],[Racing]]),1,0)),1,0)</f>
        <v>0</v>
      </c>
      <c r="I46" s="3">
        <f>IF(AND(IF('차트 정리 표'!$N$2 = 표메인[[#This Row],[연령대]], 1, 0),IF(COUNT(표장르정리[[#This Row],[Sport]]),1,0)),1,0)</f>
        <v>0</v>
      </c>
      <c r="J46" s="3">
        <f>IF(AND(IF('차트 정리 표'!$N$2 = 표메인[[#This Row],[연령대]], 1, 0),IF(COUNT(표장르정리[[#This Row],[Stealth]]),1,0)),1,0)</f>
        <v>0</v>
      </c>
      <c r="K46" s="3">
        <f>IF(AND(IF('차트 정리 표'!$N$2 = 표메인[[#This Row],[연령대]], 1, 0),IF(COUNT(표장르정리[[#This Row],[Strategy]]),1,0)),1,0)</f>
        <v>0</v>
      </c>
      <c r="L46" s="3">
        <f>IF(AND(IF('차트 정리 표'!$N$2 = 표메인[[#This Row],[연령대]], 1, 0),IF(COUNT(표장르정리[[#This Row],[Puzzle]]),1,0)),1,0)</f>
        <v>0</v>
      </c>
      <c r="M46" s="3">
        <f>IF(AND(IF('차트 정리 표'!$N$2 = 표메인[[#This Row],[연령대]], 1, 0),IF(COUNT(표장르정리[[#This Row],[Board]]),1,0)),1,0)</f>
        <v>0</v>
      </c>
      <c r="N46" s="3">
        <f>IF(AND(IF('차트 정리 표'!$N$2 = 표메인[[#This Row],[연령대]], 1, 0),IF(COUNT(표장르정리[[#This Row],[Arcade]]),1,0)),1,0)</f>
        <v>0</v>
      </c>
      <c r="O46" s="3">
        <f>IF(AND(IF('차트 정리 표'!$N$2 = 표메인[[#This Row],[연령대]], 1, 0),IF(COUNT(표장르정리[[#This Row],[Simulation]]),1,0)),1,0)</f>
        <v>0</v>
      </c>
      <c r="P46" s="34">
        <f>IF(AND(IF('차트 정리 표'!$N$19 = 표메인[[#This Row],[연령대]], 1, 0),IF('차트 정리 표'!$J$20=표메인[[#This Row],[타격감
시각적 효과]],1,0)),1,0)</f>
        <v>0</v>
      </c>
      <c r="Q46" s="34">
        <f>IF(AND(IF('차트 정리 표'!$N$19 = 표메인[[#This Row],[연령대]], 1, 0),IF('차트 정리 표'!$J$21=표메인[[#This Row],[타격감
시각적 효과]],1,0)),1,0)</f>
        <v>0</v>
      </c>
      <c r="R46" s="34">
        <f>IF(AND(IF('차트 정리 표'!$N$19 = 표메인[[#This Row],[연령대]], 1, 0),IF('차트 정리 표'!$J$22=표메인[[#This Row],[타격감
시각적 효과]],1,0)),1,0)</f>
        <v>0</v>
      </c>
      <c r="S46" s="34">
        <f>IF(AND(IF('차트 정리 표'!$N$19 = 표메인[[#This Row],[연령대]], 1, 0),IF('차트 정리 표'!$J$23=표메인[[#This Row],[타격감
시각적 효과]],1,0)),1,0)</f>
        <v>0</v>
      </c>
      <c r="T46" s="34">
        <f>IF(AND(IF('차트 정리 표'!$N$25 = 표메인[[#This Row],[연령대]], 1, 0),IF('차트 정리 표'!$J$26=표메인[게임몰입도
청각적 효과],1,0)),1,0)</f>
        <v>0</v>
      </c>
      <c r="U46" s="34">
        <f>IF(AND(IF('차트 정리 표'!$N$25 = 표메인[[#This Row],[연령대]], 1, 0),IF('차트 정리 표'!$J$27=표메인[게임몰입도
청각적 효과],1,0)),1,0)</f>
        <v>0</v>
      </c>
      <c r="V46" s="34">
        <f>IF(AND(IF('차트 정리 표'!$N$25 = 표메인[[#This Row],[연령대]], 1, 0),IF('차트 정리 표'!$J$28=표메인[게임몰입도
청각적 효과],1,0)),1,0)</f>
        <v>0</v>
      </c>
    </row>
    <row r="47" spans="1:22" x14ac:dyDescent="0.3">
      <c r="A47" s="3">
        <f>IF(AND(IF('차트 정리 표'!$N$2 = 표메인[[#This Row],[연령대]], 1, 0),IF(COUNT(표장르정리[[#This Row],[RPG]]),1,0)), 1, 0)</f>
        <v>0</v>
      </c>
      <c r="B47" s="3">
        <f>IF(AND(IF('차트 정리 표'!$N$2 = 표메인[[#This Row],[연령대]], 1, 0),IF(COUNT(표장르정리[[#This Row],[AOS]]),1,0)),1,0)</f>
        <v>0</v>
      </c>
      <c r="C47" s="3">
        <f>IF(AND(IF('차트 정리 표'!$N$2 = 표메인[[#This Row],[연령대]], 1, 0),IF(COUNT(표장르정리[[#This Row],[FPS]]),1,0)),1,0)</f>
        <v>0</v>
      </c>
      <c r="D47" s="3">
        <f>IF(AND(IF('차트 정리 표'!$N$2 = 표메인[[#This Row],[연령대]], 1, 0),IF(COUNT(표장르정리[[#This Row],[CCG]]),1,0)),1,0)</f>
        <v>0</v>
      </c>
      <c r="E47" s="3">
        <f>IF(AND(IF('차트 정리 표'!$N$2 = 표메인[[#This Row],[연령대]], 1, 0),IF(COUNT(표장르정리[[#This Row],[Roguelike]]),1,0)),1,0)</f>
        <v>0</v>
      </c>
      <c r="F47" s="3">
        <f>IF(AND(IF('차트 정리 표'!$N$2 = 표메인[[#This Row],[연령대]], 1, 0),IF(COUNT(표장르정리[[#This Row],[Soulslike]]),1,0)),1,0)</f>
        <v>0</v>
      </c>
      <c r="G47" s="3">
        <f>IF(AND(IF('차트 정리 표'!$N$2 = 표메인[[#This Row],[연령대]], 1, 0),IF(COUNT(표장르정리[[#This Row],[Rhythm]]),1,0)),1,0)</f>
        <v>0</v>
      </c>
      <c r="H47" s="3">
        <f>IF(AND(IF('차트 정리 표'!$N$2 = 표메인[[#This Row],[연령대]], 1, 0),IF(COUNT(표장르정리[[#This Row],[Racing]]),1,0)),1,0)</f>
        <v>0</v>
      </c>
      <c r="I47" s="3">
        <f>IF(AND(IF('차트 정리 표'!$N$2 = 표메인[[#This Row],[연령대]], 1, 0),IF(COUNT(표장르정리[[#This Row],[Sport]]),1,0)),1,0)</f>
        <v>0</v>
      </c>
      <c r="J47" s="3">
        <f>IF(AND(IF('차트 정리 표'!$N$2 = 표메인[[#This Row],[연령대]], 1, 0),IF(COUNT(표장르정리[[#This Row],[Stealth]]),1,0)),1,0)</f>
        <v>0</v>
      </c>
      <c r="K47" s="3">
        <f>IF(AND(IF('차트 정리 표'!$N$2 = 표메인[[#This Row],[연령대]], 1, 0),IF(COUNT(표장르정리[[#This Row],[Strategy]]),1,0)),1,0)</f>
        <v>0</v>
      </c>
      <c r="L47" s="3">
        <f>IF(AND(IF('차트 정리 표'!$N$2 = 표메인[[#This Row],[연령대]], 1, 0),IF(COUNT(표장르정리[[#This Row],[Puzzle]]),1,0)),1,0)</f>
        <v>0</v>
      </c>
      <c r="M47" s="3">
        <f>IF(AND(IF('차트 정리 표'!$N$2 = 표메인[[#This Row],[연령대]], 1, 0),IF(COUNT(표장르정리[[#This Row],[Board]]),1,0)),1,0)</f>
        <v>0</v>
      </c>
      <c r="N47" s="3">
        <f>IF(AND(IF('차트 정리 표'!$N$2 = 표메인[[#This Row],[연령대]], 1, 0),IF(COUNT(표장르정리[[#This Row],[Arcade]]),1,0)),1,0)</f>
        <v>0</v>
      </c>
      <c r="O47" s="3">
        <f>IF(AND(IF('차트 정리 표'!$N$2 = 표메인[[#This Row],[연령대]], 1, 0),IF(COUNT(표장르정리[[#This Row],[Simulation]]),1,0)),1,0)</f>
        <v>0</v>
      </c>
      <c r="P47" s="34">
        <f>IF(AND(IF('차트 정리 표'!$N$19 = 표메인[[#This Row],[연령대]], 1, 0),IF('차트 정리 표'!$J$20=표메인[[#This Row],[타격감
시각적 효과]],1,0)),1,0)</f>
        <v>0</v>
      </c>
      <c r="Q47" s="34">
        <f>IF(AND(IF('차트 정리 표'!$N$19 = 표메인[[#This Row],[연령대]], 1, 0),IF('차트 정리 표'!$J$21=표메인[[#This Row],[타격감
시각적 효과]],1,0)),1,0)</f>
        <v>0</v>
      </c>
      <c r="R47" s="34">
        <f>IF(AND(IF('차트 정리 표'!$N$19 = 표메인[[#This Row],[연령대]], 1, 0),IF('차트 정리 표'!$J$22=표메인[[#This Row],[타격감
시각적 효과]],1,0)),1,0)</f>
        <v>0</v>
      </c>
      <c r="S47" s="34">
        <f>IF(AND(IF('차트 정리 표'!$N$19 = 표메인[[#This Row],[연령대]], 1, 0),IF('차트 정리 표'!$J$23=표메인[[#This Row],[타격감
시각적 효과]],1,0)),1,0)</f>
        <v>0</v>
      </c>
      <c r="T47" s="34">
        <f>IF(AND(IF('차트 정리 표'!$N$25 = 표메인[[#This Row],[연령대]], 1, 0),IF('차트 정리 표'!$J$26=표메인[게임몰입도
청각적 효과],1,0)),1,0)</f>
        <v>0</v>
      </c>
      <c r="U47" s="34">
        <f>IF(AND(IF('차트 정리 표'!$N$25 = 표메인[[#This Row],[연령대]], 1, 0),IF('차트 정리 표'!$J$27=표메인[게임몰입도
청각적 효과],1,0)),1,0)</f>
        <v>0</v>
      </c>
      <c r="V47" s="34">
        <f>IF(AND(IF('차트 정리 표'!$N$25 = 표메인[[#This Row],[연령대]], 1, 0),IF('차트 정리 표'!$J$28=표메인[게임몰입도
청각적 효과],1,0)),1,0)</f>
        <v>0</v>
      </c>
    </row>
    <row r="48" spans="1:22" x14ac:dyDescent="0.3">
      <c r="A48" s="3">
        <f>IF(AND(IF('차트 정리 표'!$N$2 = 표메인[[#This Row],[연령대]], 1, 0),IF(COUNT(표장르정리[[#This Row],[RPG]]),1,0)), 1, 0)</f>
        <v>0</v>
      </c>
      <c r="B48" s="3">
        <f>IF(AND(IF('차트 정리 표'!$N$2 = 표메인[[#This Row],[연령대]], 1, 0),IF(COUNT(표장르정리[[#This Row],[AOS]]),1,0)),1,0)</f>
        <v>0</v>
      </c>
      <c r="C48" s="3">
        <f>IF(AND(IF('차트 정리 표'!$N$2 = 표메인[[#This Row],[연령대]], 1, 0),IF(COUNT(표장르정리[[#This Row],[FPS]]),1,0)),1,0)</f>
        <v>0</v>
      </c>
      <c r="D48" s="3">
        <f>IF(AND(IF('차트 정리 표'!$N$2 = 표메인[[#This Row],[연령대]], 1, 0),IF(COUNT(표장르정리[[#This Row],[CCG]]),1,0)),1,0)</f>
        <v>0</v>
      </c>
      <c r="E48" s="3">
        <f>IF(AND(IF('차트 정리 표'!$N$2 = 표메인[[#This Row],[연령대]], 1, 0),IF(COUNT(표장르정리[[#This Row],[Roguelike]]),1,0)),1,0)</f>
        <v>0</v>
      </c>
      <c r="F48" s="3">
        <f>IF(AND(IF('차트 정리 표'!$N$2 = 표메인[[#This Row],[연령대]], 1, 0),IF(COUNT(표장르정리[[#This Row],[Soulslike]]),1,0)),1,0)</f>
        <v>0</v>
      </c>
      <c r="G48" s="3">
        <f>IF(AND(IF('차트 정리 표'!$N$2 = 표메인[[#This Row],[연령대]], 1, 0),IF(COUNT(표장르정리[[#This Row],[Rhythm]]),1,0)),1,0)</f>
        <v>0</v>
      </c>
      <c r="H48" s="3">
        <f>IF(AND(IF('차트 정리 표'!$N$2 = 표메인[[#This Row],[연령대]], 1, 0),IF(COUNT(표장르정리[[#This Row],[Racing]]),1,0)),1,0)</f>
        <v>0</v>
      </c>
      <c r="I48" s="3">
        <f>IF(AND(IF('차트 정리 표'!$N$2 = 표메인[[#This Row],[연령대]], 1, 0),IF(COUNT(표장르정리[[#This Row],[Sport]]),1,0)),1,0)</f>
        <v>0</v>
      </c>
      <c r="J48" s="3">
        <f>IF(AND(IF('차트 정리 표'!$N$2 = 표메인[[#This Row],[연령대]], 1, 0),IF(COUNT(표장르정리[[#This Row],[Stealth]]),1,0)),1,0)</f>
        <v>0</v>
      </c>
      <c r="K48" s="3">
        <f>IF(AND(IF('차트 정리 표'!$N$2 = 표메인[[#This Row],[연령대]], 1, 0),IF(COUNT(표장르정리[[#This Row],[Strategy]]),1,0)),1,0)</f>
        <v>0</v>
      </c>
      <c r="L48" s="3">
        <f>IF(AND(IF('차트 정리 표'!$N$2 = 표메인[[#This Row],[연령대]], 1, 0),IF(COUNT(표장르정리[[#This Row],[Puzzle]]),1,0)),1,0)</f>
        <v>0</v>
      </c>
      <c r="M48" s="3">
        <f>IF(AND(IF('차트 정리 표'!$N$2 = 표메인[[#This Row],[연령대]], 1, 0),IF(COUNT(표장르정리[[#This Row],[Board]]),1,0)),1,0)</f>
        <v>0</v>
      </c>
      <c r="N48" s="3">
        <f>IF(AND(IF('차트 정리 표'!$N$2 = 표메인[[#This Row],[연령대]], 1, 0),IF(COUNT(표장르정리[[#This Row],[Arcade]]),1,0)),1,0)</f>
        <v>0</v>
      </c>
      <c r="O48" s="3">
        <f>IF(AND(IF('차트 정리 표'!$N$2 = 표메인[[#This Row],[연령대]], 1, 0),IF(COUNT(표장르정리[[#This Row],[Simulation]]),1,0)),1,0)</f>
        <v>0</v>
      </c>
      <c r="P48" s="34">
        <f>IF(AND(IF('차트 정리 표'!$N$19 = 표메인[[#This Row],[연령대]], 1, 0),IF('차트 정리 표'!$J$20=표메인[[#This Row],[타격감
시각적 효과]],1,0)),1,0)</f>
        <v>0</v>
      </c>
      <c r="Q48" s="34">
        <f>IF(AND(IF('차트 정리 표'!$N$19 = 표메인[[#This Row],[연령대]], 1, 0),IF('차트 정리 표'!$J$21=표메인[[#This Row],[타격감
시각적 효과]],1,0)),1,0)</f>
        <v>0</v>
      </c>
      <c r="R48" s="34">
        <f>IF(AND(IF('차트 정리 표'!$N$19 = 표메인[[#This Row],[연령대]], 1, 0),IF('차트 정리 표'!$J$22=표메인[[#This Row],[타격감
시각적 효과]],1,0)),1,0)</f>
        <v>0</v>
      </c>
      <c r="S48" s="34">
        <f>IF(AND(IF('차트 정리 표'!$N$19 = 표메인[[#This Row],[연령대]], 1, 0),IF('차트 정리 표'!$J$23=표메인[[#This Row],[타격감
시각적 효과]],1,0)),1,0)</f>
        <v>0</v>
      </c>
      <c r="T48" s="34">
        <f>IF(AND(IF('차트 정리 표'!$N$25 = 표메인[[#This Row],[연령대]], 1, 0),IF('차트 정리 표'!$J$26=표메인[게임몰입도
청각적 효과],1,0)),1,0)</f>
        <v>0</v>
      </c>
      <c r="U48" s="34">
        <f>IF(AND(IF('차트 정리 표'!$N$25 = 표메인[[#This Row],[연령대]], 1, 0),IF('차트 정리 표'!$J$27=표메인[게임몰입도
청각적 효과],1,0)),1,0)</f>
        <v>0</v>
      </c>
      <c r="V48" s="34">
        <f>IF(AND(IF('차트 정리 표'!$N$25 = 표메인[[#This Row],[연령대]], 1, 0),IF('차트 정리 표'!$J$28=표메인[게임몰입도
청각적 효과],1,0)),1,0)</f>
        <v>0</v>
      </c>
    </row>
    <row r="49" spans="1:22" x14ac:dyDescent="0.3">
      <c r="A49" s="3">
        <f>IF(AND(IF('차트 정리 표'!$N$2 = 표메인[[#This Row],[연령대]], 1, 0),IF(COUNT(표장르정리[[#This Row],[RPG]]),1,0)), 1, 0)</f>
        <v>0</v>
      </c>
      <c r="B49" s="3">
        <f>IF(AND(IF('차트 정리 표'!$N$2 = 표메인[[#This Row],[연령대]], 1, 0),IF(COUNT(표장르정리[[#This Row],[AOS]]),1,0)),1,0)</f>
        <v>0</v>
      </c>
      <c r="C49" s="3">
        <f>IF(AND(IF('차트 정리 표'!$N$2 = 표메인[[#This Row],[연령대]], 1, 0),IF(COUNT(표장르정리[[#This Row],[FPS]]),1,0)),1,0)</f>
        <v>0</v>
      </c>
      <c r="D49" s="3">
        <f>IF(AND(IF('차트 정리 표'!$N$2 = 표메인[[#This Row],[연령대]], 1, 0),IF(COUNT(표장르정리[[#This Row],[CCG]]),1,0)),1,0)</f>
        <v>0</v>
      </c>
      <c r="E49" s="3">
        <f>IF(AND(IF('차트 정리 표'!$N$2 = 표메인[[#This Row],[연령대]], 1, 0),IF(COUNT(표장르정리[[#This Row],[Roguelike]]),1,0)),1,0)</f>
        <v>0</v>
      </c>
      <c r="F49" s="3">
        <f>IF(AND(IF('차트 정리 표'!$N$2 = 표메인[[#This Row],[연령대]], 1, 0),IF(COUNT(표장르정리[[#This Row],[Soulslike]]),1,0)),1,0)</f>
        <v>0</v>
      </c>
      <c r="G49" s="3">
        <f>IF(AND(IF('차트 정리 표'!$N$2 = 표메인[[#This Row],[연령대]], 1, 0),IF(COUNT(표장르정리[[#This Row],[Rhythm]]),1,0)),1,0)</f>
        <v>0</v>
      </c>
      <c r="H49" s="3">
        <f>IF(AND(IF('차트 정리 표'!$N$2 = 표메인[[#This Row],[연령대]], 1, 0),IF(COUNT(표장르정리[[#This Row],[Racing]]),1,0)),1,0)</f>
        <v>0</v>
      </c>
      <c r="I49" s="3">
        <f>IF(AND(IF('차트 정리 표'!$N$2 = 표메인[[#This Row],[연령대]], 1, 0),IF(COUNT(표장르정리[[#This Row],[Sport]]),1,0)),1,0)</f>
        <v>0</v>
      </c>
      <c r="J49" s="3">
        <f>IF(AND(IF('차트 정리 표'!$N$2 = 표메인[[#This Row],[연령대]], 1, 0),IF(COUNT(표장르정리[[#This Row],[Stealth]]),1,0)),1,0)</f>
        <v>0</v>
      </c>
      <c r="K49" s="3">
        <f>IF(AND(IF('차트 정리 표'!$N$2 = 표메인[[#This Row],[연령대]], 1, 0),IF(COUNT(표장르정리[[#This Row],[Strategy]]),1,0)),1,0)</f>
        <v>0</v>
      </c>
      <c r="L49" s="3">
        <f>IF(AND(IF('차트 정리 표'!$N$2 = 표메인[[#This Row],[연령대]], 1, 0),IF(COUNT(표장르정리[[#This Row],[Puzzle]]),1,0)),1,0)</f>
        <v>0</v>
      </c>
      <c r="M49" s="3">
        <f>IF(AND(IF('차트 정리 표'!$N$2 = 표메인[[#This Row],[연령대]], 1, 0),IF(COUNT(표장르정리[[#This Row],[Board]]),1,0)),1,0)</f>
        <v>0</v>
      </c>
      <c r="N49" s="3">
        <f>IF(AND(IF('차트 정리 표'!$N$2 = 표메인[[#This Row],[연령대]], 1, 0),IF(COUNT(표장르정리[[#This Row],[Arcade]]),1,0)),1,0)</f>
        <v>0</v>
      </c>
      <c r="O49" s="3">
        <f>IF(AND(IF('차트 정리 표'!$N$2 = 표메인[[#This Row],[연령대]], 1, 0),IF(COUNT(표장르정리[[#This Row],[Simulation]]),1,0)),1,0)</f>
        <v>0</v>
      </c>
      <c r="P49" s="34">
        <f>IF(AND(IF('차트 정리 표'!$N$19 = 표메인[[#This Row],[연령대]], 1, 0),IF('차트 정리 표'!$J$20=표메인[[#This Row],[타격감
시각적 효과]],1,0)),1,0)</f>
        <v>0</v>
      </c>
      <c r="Q49" s="34">
        <f>IF(AND(IF('차트 정리 표'!$N$19 = 표메인[[#This Row],[연령대]], 1, 0),IF('차트 정리 표'!$J$21=표메인[[#This Row],[타격감
시각적 효과]],1,0)),1,0)</f>
        <v>0</v>
      </c>
      <c r="R49" s="34">
        <f>IF(AND(IF('차트 정리 표'!$N$19 = 표메인[[#This Row],[연령대]], 1, 0),IF('차트 정리 표'!$J$22=표메인[[#This Row],[타격감
시각적 효과]],1,0)),1,0)</f>
        <v>0</v>
      </c>
      <c r="S49" s="34">
        <f>IF(AND(IF('차트 정리 표'!$N$19 = 표메인[[#This Row],[연령대]], 1, 0),IF('차트 정리 표'!$J$23=표메인[[#This Row],[타격감
시각적 효과]],1,0)),1,0)</f>
        <v>0</v>
      </c>
      <c r="T49" s="34">
        <f>IF(AND(IF('차트 정리 표'!$N$25 = 표메인[[#This Row],[연령대]], 1, 0),IF('차트 정리 표'!$J$26=표메인[게임몰입도
청각적 효과],1,0)),1,0)</f>
        <v>0</v>
      </c>
      <c r="U49" s="34">
        <f>IF(AND(IF('차트 정리 표'!$N$25 = 표메인[[#This Row],[연령대]], 1, 0),IF('차트 정리 표'!$J$27=표메인[게임몰입도
청각적 효과],1,0)),1,0)</f>
        <v>0</v>
      </c>
      <c r="V49" s="34">
        <f>IF(AND(IF('차트 정리 표'!$N$25 = 표메인[[#This Row],[연령대]], 1, 0),IF('차트 정리 표'!$J$28=표메인[게임몰입도
청각적 효과],1,0)),1,0)</f>
        <v>0</v>
      </c>
    </row>
    <row r="50" spans="1:22" x14ac:dyDescent="0.3">
      <c r="A50" s="3">
        <f>IF(AND(IF('차트 정리 표'!$N$2 = 표메인[[#This Row],[연령대]], 1, 0),IF(COUNT(표장르정리[[#This Row],[RPG]]),1,0)), 1, 0)</f>
        <v>0</v>
      </c>
      <c r="B50" s="3">
        <f>IF(AND(IF('차트 정리 표'!$N$2 = 표메인[[#This Row],[연령대]], 1, 0),IF(COUNT(표장르정리[[#This Row],[AOS]]),1,0)),1,0)</f>
        <v>0</v>
      </c>
      <c r="C50" s="3">
        <f>IF(AND(IF('차트 정리 표'!$N$2 = 표메인[[#This Row],[연령대]], 1, 0),IF(COUNT(표장르정리[[#This Row],[FPS]]),1,0)),1,0)</f>
        <v>0</v>
      </c>
      <c r="D50" s="3">
        <f>IF(AND(IF('차트 정리 표'!$N$2 = 표메인[[#This Row],[연령대]], 1, 0),IF(COUNT(표장르정리[[#This Row],[CCG]]),1,0)),1,0)</f>
        <v>0</v>
      </c>
      <c r="E50" s="3">
        <f>IF(AND(IF('차트 정리 표'!$N$2 = 표메인[[#This Row],[연령대]], 1, 0),IF(COUNT(표장르정리[[#This Row],[Roguelike]]),1,0)),1,0)</f>
        <v>0</v>
      </c>
      <c r="F50" s="3">
        <f>IF(AND(IF('차트 정리 표'!$N$2 = 표메인[[#This Row],[연령대]], 1, 0),IF(COUNT(표장르정리[[#This Row],[Soulslike]]),1,0)),1,0)</f>
        <v>0</v>
      </c>
      <c r="G50" s="3">
        <f>IF(AND(IF('차트 정리 표'!$N$2 = 표메인[[#This Row],[연령대]], 1, 0),IF(COUNT(표장르정리[[#This Row],[Rhythm]]),1,0)),1,0)</f>
        <v>0</v>
      </c>
      <c r="H50" s="3">
        <f>IF(AND(IF('차트 정리 표'!$N$2 = 표메인[[#This Row],[연령대]], 1, 0),IF(COUNT(표장르정리[[#This Row],[Racing]]),1,0)),1,0)</f>
        <v>0</v>
      </c>
      <c r="I50" s="3">
        <f>IF(AND(IF('차트 정리 표'!$N$2 = 표메인[[#This Row],[연령대]], 1, 0),IF(COUNT(표장르정리[[#This Row],[Sport]]),1,0)),1,0)</f>
        <v>0</v>
      </c>
      <c r="J50" s="3">
        <f>IF(AND(IF('차트 정리 표'!$N$2 = 표메인[[#This Row],[연령대]], 1, 0),IF(COUNT(표장르정리[[#This Row],[Stealth]]),1,0)),1,0)</f>
        <v>0</v>
      </c>
      <c r="K50" s="3">
        <f>IF(AND(IF('차트 정리 표'!$N$2 = 표메인[[#This Row],[연령대]], 1, 0),IF(COUNT(표장르정리[[#This Row],[Strategy]]),1,0)),1,0)</f>
        <v>0</v>
      </c>
      <c r="L50" s="3">
        <f>IF(AND(IF('차트 정리 표'!$N$2 = 표메인[[#This Row],[연령대]], 1, 0),IF(COUNT(표장르정리[[#This Row],[Puzzle]]),1,0)),1,0)</f>
        <v>0</v>
      </c>
      <c r="M50" s="3">
        <f>IF(AND(IF('차트 정리 표'!$N$2 = 표메인[[#This Row],[연령대]], 1, 0),IF(COUNT(표장르정리[[#This Row],[Board]]),1,0)),1,0)</f>
        <v>0</v>
      </c>
      <c r="N50" s="3">
        <f>IF(AND(IF('차트 정리 표'!$N$2 = 표메인[[#This Row],[연령대]], 1, 0),IF(COUNT(표장르정리[[#This Row],[Arcade]]),1,0)),1,0)</f>
        <v>0</v>
      </c>
      <c r="O50" s="3">
        <f>IF(AND(IF('차트 정리 표'!$N$2 = 표메인[[#This Row],[연령대]], 1, 0),IF(COUNT(표장르정리[[#This Row],[Simulation]]),1,0)),1,0)</f>
        <v>0</v>
      </c>
      <c r="P50" s="34">
        <f>IF(AND(IF('차트 정리 표'!$N$19 = 표메인[[#This Row],[연령대]], 1, 0),IF('차트 정리 표'!$J$20=표메인[[#This Row],[타격감
시각적 효과]],1,0)),1,0)</f>
        <v>0</v>
      </c>
      <c r="Q50" s="34">
        <f>IF(AND(IF('차트 정리 표'!$N$19 = 표메인[[#This Row],[연령대]], 1, 0),IF('차트 정리 표'!$J$21=표메인[[#This Row],[타격감
시각적 효과]],1,0)),1,0)</f>
        <v>0</v>
      </c>
      <c r="R50" s="34">
        <f>IF(AND(IF('차트 정리 표'!$N$19 = 표메인[[#This Row],[연령대]], 1, 0),IF('차트 정리 표'!$J$22=표메인[[#This Row],[타격감
시각적 효과]],1,0)),1,0)</f>
        <v>0</v>
      </c>
      <c r="S50" s="34">
        <f>IF(AND(IF('차트 정리 표'!$N$19 = 표메인[[#This Row],[연령대]], 1, 0),IF('차트 정리 표'!$J$23=표메인[[#This Row],[타격감
시각적 효과]],1,0)),1,0)</f>
        <v>0</v>
      </c>
      <c r="T50" s="34">
        <f>IF(AND(IF('차트 정리 표'!$N$25 = 표메인[[#This Row],[연령대]], 1, 0),IF('차트 정리 표'!$J$26=표메인[게임몰입도
청각적 효과],1,0)),1,0)</f>
        <v>0</v>
      </c>
      <c r="U50" s="34">
        <f>IF(AND(IF('차트 정리 표'!$N$25 = 표메인[[#This Row],[연령대]], 1, 0),IF('차트 정리 표'!$J$27=표메인[게임몰입도
청각적 효과],1,0)),1,0)</f>
        <v>0</v>
      </c>
      <c r="V50" s="34">
        <f>IF(AND(IF('차트 정리 표'!$N$25 = 표메인[[#This Row],[연령대]], 1, 0),IF('차트 정리 표'!$J$28=표메인[게임몰입도
청각적 효과],1,0)),1,0)</f>
        <v>0</v>
      </c>
    </row>
    <row r="51" spans="1:22" x14ac:dyDescent="0.3">
      <c r="A51" s="3">
        <f>IF(AND(IF('차트 정리 표'!$N$2 = 표메인[[#This Row],[연령대]], 1, 0),IF(COUNT(표장르정리[[#This Row],[RPG]]),1,0)), 1, 0)</f>
        <v>0</v>
      </c>
      <c r="B51" s="3">
        <f>IF(AND(IF('차트 정리 표'!$N$2 = 표메인[[#This Row],[연령대]], 1, 0),IF(COUNT(표장르정리[[#This Row],[AOS]]),1,0)),1,0)</f>
        <v>0</v>
      </c>
      <c r="C51" s="3">
        <f>IF(AND(IF('차트 정리 표'!$N$2 = 표메인[[#This Row],[연령대]], 1, 0),IF(COUNT(표장르정리[[#This Row],[FPS]]),1,0)),1,0)</f>
        <v>0</v>
      </c>
      <c r="D51" s="3">
        <f>IF(AND(IF('차트 정리 표'!$N$2 = 표메인[[#This Row],[연령대]], 1, 0),IF(COUNT(표장르정리[[#This Row],[CCG]]),1,0)),1,0)</f>
        <v>0</v>
      </c>
      <c r="E51" s="3">
        <f>IF(AND(IF('차트 정리 표'!$N$2 = 표메인[[#This Row],[연령대]], 1, 0),IF(COUNT(표장르정리[[#This Row],[Roguelike]]),1,0)),1,0)</f>
        <v>0</v>
      </c>
      <c r="F51" s="3">
        <f>IF(AND(IF('차트 정리 표'!$N$2 = 표메인[[#This Row],[연령대]], 1, 0),IF(COUNT(표장르정리[[#This Row],[Soulslike]]),1,0)),1,0)</f>
        <v>0</v>
      </c>
      <c r="G51" s="3">
        <f>IF(AND(IF('차트 정리 표'!$N$2 = 표메인[[#This Row],[연령대]], 1, 0),IF(COUNT(표장르정리[[#This Row],[Rhythm]]),1,0)),1,0)</f>
        <v>0</v>
      </c>
      <c r="H51" s="3">
        <f>IF(AND(IF('차트 정리 표'!$N$2 = 표메인[[#This Row],[연령대]], 1, 0),IF(COUNT(표장르정리[[#This Row],[Racing]]),1,0)),1,0)</f>
        <v>0</v>
      </c>
      <c r="I51" s="3">
        <f>IF(AND(IF('차트 정리 표'!$N$2 = 표메인[[#This Row],[연령대]], 1, 0),IF(COUNT(표장르정리[[#This Row],[Sport]]),1,0)),1,0)</f>
        <v>0</v>
      </c>
      <c r="J51" s="3">
        <f>IF(AND(IF('차트 정리 표'!$N$2 = 표메인[[#This Row],[연령대]], 1, 0),IF(COUNT(표장르정리[[#This Row],[Stealth]]),1,0)),1,0)</f>
        <v>0</v>
      </c>
      <c r="K51" s="3">
        <f>IF(AND(IF('차트 정리 표'!$N$2 = 표메인[[#This Row],[연령대]], 1, 0),IF(COUNT(표장르정리[[#This Row],[Strategy]]),1,0)),1,0)</f>
        <v>0</v>
      </c>
      <c r="L51" s="3">
        <f>IF(AND(IF('차트 정리 표'!$N$2 = 표메인[[#This Row],[연령대]], 1, 0),IF(COUNT(표장르정리[[#This Row],[Puzzle]]),1,0)),1,0)</f>
        <v>0</v>
      </c>
      <c r="M51" s="3">
        <f>IF(AND(IF('차트 정리 표'!$N$2 = 표메인[[#This Row],[연령대]], 1, 0),IF(COUNT(표장르정리[[#This Row],[Board]]),1,0)),1,0)</f>
        <v>0</v>
      </c>
      <c r="N51" s="3">
        <f>IF(AND(IF('차트 정리 표'!$N$2 = 표메인[[#This Row],[연령대]], 1, 0),IF(COUNT(표장르정리[[#This Row],[Arcade]]),1,0)),1,0)</f>
        <v>0</v>
      </c>
      <c r="O51" s="3">
        <f>IF(AND(IF('차트 정리 표'!$N$2 = 표메인[[#This Row],[연령대]], 1, 0),IF(COUNT(표장르정리[[#This Row],[Simulation]]),1,0)),1,0)</f>
        <v>0</v>
      </c>
      <c r="P51" s="34">
        <f>IF(AND(IF('차트 정리 표'!$N$19 = 표메인[[#This Row],[연령대]], 1, 0),IF('차트 정리 표'!$J$20=표메인[[#This Row],[타격감
시각적 효과]],1,0)),1,0)</f>
        <v>0</v>
      </c>
      <c r="Q51" s="34">
        <f>IF(AND(IF('차트 정리 표'!$N$19 = 표메인[[#This Row],[연령대]], 1, 0),IF('차트 정리 표'!$J$21=표메인[[#This Row],[타격감
시각적 효과]],1,0)),1,0)</f>
        <v>0</v>
      </c>
      <c r="R51" s="34">
        <f>IF(AND(IF('차트 정리 표'!$N$19 = 표메인[[#This Row],[연령대]], 1, 0),IF('차트 정리 표'!$J$22=표메인[[#This Row],[타격감
시각적 효과]],1,0)),1,0)</f>
        <v>0</v>
      </c>
      <c r="S51" s="34">
        <f>IF(AND(IF('차트 정리 표'!$N$19 = 표메인[[#This Row],[연령대]], 1, 0),IF('차트 정리 표'!$J$23=표메인[[#This Row],[타격감
시각적 효과]],1,0)),1,0)</f>
        <v>0</v>
      </c>
      <c r="T51" s="34">
        <f>IF(AND(IF('차트 정리 표'!$N$25 = 표메인[[#This Row],[연령대]], 1, 0),IF('차트 정리 표'!$J$26=표메인[게임몰입도
청각적 효과],1,0)),1,0)</f>
        <v>0</v>
      </c>
      <c r="U51" s="34">
        <f>IF(AND(IF('차트 정리 표'!$N$25 = 표메인[[#This Row],[연령대]], 1, 0),IF('차트 정리 표'!$J$27=표메인[게임몰입도
청각적 효과],1,0)),1,0)</f>
        <v>0</v>
      </c>
      <c r="V51" s="34">
        <f>IF(AND(IF('차트 정리 표'!$N$25 = 표메인[[#This Row],[연령대]], 1, 0),IF('차트 정리 표'!$J$28=표메인[게임몰입도
청각적 효과],1,0)),1,0)</f>
        <v>0</v>
      </c>
    </row>
    <row r="52" spans="1:22" x14ac:dyDescent="0.3">
      <c r="A52" s="3">
        <f>IF(AND(IF('차트 정리 표'!$N$2 = 표메인[[#This Row],[연령대]], 1, 0),IF(COUNT(표장르정리[[#This Row],[RPG]]),1,0)), 1, 0)</f>
        <v>0</v>
      </c>
      <c r="B52" s="3">
        <f>IF(AND(IF('차트 정리 표'!$N$2 = 표메인[[#This Row],[연령대]], 1, 0),IF(COUNT(표장르정리[[#This Row],[AOS]]),1,0)),1,0)</f>
        <v>0</v>
      </c>
      <c r="C52" s="3">
        <f>IF(AND(IF('차트 정리 표'!$N$2 = 표메인[[#This Row],[연령대]], 1, 0),IF(COUNT(표장르정리[[#This Row],[FPS]]),1,0)),1,0)</f>
        <v>0</v>
      </c>
      <c r="D52" s="3">
        <f>IF(AND(IF('차트 정리 표'!$N$2 = 표메인[[#This Row],[연령대]], 1, 0),IF(COUNT(표장르정리[[#This Row],[CCG]]),1,0)),1,0)</f>
        <v>0</v>
      </c>
      <c r="E52" s="3">
        <f>IF(AND(IF('차트 정리 표'!$N$2 = 표메인[[#This Row],[연령대]], 1, 0),IF(COUNT(표장르정리[[#This Row],[Roguelike]]),1,0)),1,0)</f>
        <v>0</v>
      </c>
      <c r="F52" s="3">
        <f>IF(AND(IF('차트 정리 표'!$N$2 = 표메인[[#This Row],[연령대]], 1, 0),IF(COUNT(표장르정리[[#This Row],[Soulslike]]),1,0)),1,0)</f>
        <v>0</v>
      </c>
      <c r="G52" s="3">
        <f>IF(AND(IF('차트 정리 표'!$N$2 = 표메인[[#This Row],[연령대]], 1, 0),IF(COUNT(표장르정리[[#This Row],[Rhythm]]),1,0)),1,0)</f>
        <v>0</v>
      </c>
      <c r="H52" s="3">
        <f>IF(AND(IF('차트 정리 표'!$N$2 = 표메인[[#This Row],[연령대]], 1, 0),IF(COUNT(표장르정리[[#This Row],[Racing]]),1,0)),1,0)</f>
        <v>0</v>
      </c>
      <c r="I52" s="3">
        <f>IF(AND(IF('차트 정리 표'!$N$2 = 표메인[[#This Row],[연령대]], 1, 0),IF(COUNT(표장르정리[[#This Row],[Sport]]),1,0)),1,0)</f>
        <v>0</v>
      </c>
      <c r="J52" s="3">
        <f>IF(AND(IF('차트 정리 표'!$N$2 = 표메인[[#This Row],[연령대]], 1, 0),IF(COUNT(표장르정리[[#This Row],[Stealth]]),1,0)),1,0)</f>
        <v>0</v>
      </c>
      <c r="K52" s="3">
        <f>IF(AND(IF('차트 정리 표'!$N$2 = 표메인[[#This Row],[연령대]], 1, 0),IF(COUNT(표장르정리[[#This Row],[Strategy]]),1,0)),1,0)</f>
        <v>0</v>
      </c>
      <c r="L52" s="3">
        <f>IF(AND(IF('차트 정리 표'!$N$2 = 표메인[[#This Row],[연령대]], 1, 0),IF(COUNT(표장르정리[[#This Row],[Puzzle]]),1,0)),1,0)</f>
        <v>0</v>
      </c>
      <c r="M52" s="3">
        <f>IF(AND(IF('차트 정리 표'!$N$2 = 표메인[[#This Row],[연령대]], 1, 0),IF(COUNT(표장르정리[[#This Row],[Board]]),1,0)),1,0)</f>
        <v>0</v>
      </c>
      <c r="N52" s="3">
        <f>IF(AND(IF('차트 정리 표'!$N$2 = 표메인[[#This Row],[연령대]], 1, 0),IF(COUNT(표장르정리[[#This Row],[Arcade]]),1,0)),1,0)</f>
        <v>0</v>
      </c>
      <c r="O52" s="3">
        <f>IF(AND(IF('차트 정리 표'!$N$2 = 표메인[[#This Row],[연령대]], 1, 0),IF(COUNT(표장르정리[[#This Row],[Simulation]]),1,0)),1,0)</f>
        <v>0</v>
      </c>
      <c r="P52" s="34">
        <f>IF(AND(IF('차트 정리 표'!$N$19 = 표메인[[#This Row],[연령대]], 1, 0),IF('차트 정리 표'!$J$20=표메인[[#This Row],[타격감
시각적 효과]],1,0)),1,0)</f>
        <v>0</v>
      </c>
      <c r="Q52" s="34">
        <f>IF(AND(IF('차트 정리 표'!$N$19 = 표메인[[#This Row],[연령대]], 1, 0),IF('차트 정리 표'!$J$21=표메인[[#This Row],[타격감
시각적 효과]],1,0)),1,0)</f>
        <v>0</v>
      </c>
      <c r="R52" s="34">
        <f>IF(AND(IF('차트 정리 표'!$N$19 = 표메인[[#This Row],[연령대]], 1, 0),IF('차트 정리 표'!$J$22=표메인[[#This Row],[타격감
시각적 효과]],1,0)),1,0)</f>
        <v>0</v>
      </c>
      <c r="S52" s="34">
        <f>IF(AND(IF('차트 정리 표'!$N$19 = 표메인[[#This Row],[연령대]], 1, 0),IF('차트 정리 표'!$J$23=표메인[[#This Row],[타격감
시각적 효과]],1,0)),1,0)</f>
        <v>0</v>
      </c>
      <c r="T52" s="34">
        <f>IF(AND(IF('차트 정리 표'!$N$25 = 표메인[[#This Row],[연령대]], 1, 0),IF('차트 정리 표'!$J$26=표메인[게임몰입도
청각적 효과],1,0)),1,0)</f>
        <v>0</v>
      </c>
      <c r="U52" s="34">
        <f>IF(AND(IF('차트 정리 표'!$N$25 = 표메인[[#This Row],[연령대]], 1, 0),IF('차트 정리 표'!$J$27=표메인[게임몰입도
청각적 효과],1,0)),1,0)</f>
        <v>0</v>
      </c>
      <c r="V52" s="34">
        <f>IF(AND(IF('차트 정리 표'!$N$25 = 표메인[[#This Row],[연령대]], 1, 0),IF('차트 정리 표'!$J$28=표메인[게임몰입도
청각적 효과],1,0)),1,0)</f>
        <v>0</v>
      </c>
    </row>
    <row r="53" spans="1:22" x14ac:dyDescent="0.3">
      <c r="A53" s="3">
        <f>IF(AND(IF('차트 정리 표'!$N$2 = 표메인[[#This Row],[연령대]], 1, 0),IF(COUNT(표장르정리[[#This Row],[RPG]]),1,0)), 1, 0)</f>
        <v>0</v>
      </c>
      <c r="B53" s="3">
        <f>IF(AND(IF('차트 정리 표'!$N$2 = 표메인[[#This Row],[연령대]], 1, 0),IF(COUNT(표장르정리[[#This Row],[AOS]]),1,0)),1,0)</f>
        <v>0</v>
      </c>
      <c r="C53" s="3">
        <f>IF(AND(IF('차트 정리 표'!$N$2 = 표메인[[#This Row],[연령대]], 1, 0),IF(COUNT(표장르정리[[#This Row],[FPS]]),1,0)),1,0)</f>
        <v>0</v>
      </c>
      <c r="D53" s="3">
        <f>IF(AND(IF('차트 정리 표'!$N$2 = 표메인[[#This Row],[연령대]], 1, 0),IF(COUNT(표장르정리[[#This Row],[CCG]]),1,0)),1,0)</f>
        <v>0</v>
      </c>
      <c r="E53" s="3">
        <f>IF(AND(IF('차트 정리 표'!$N$2 = 표메인[[#This Row],[연령대]], 1, 0),IF(COUNT(표장르정리[[#This Row],[Roguelike]]),1,0)),1,0)</f>
        <v>0</v>
      </c>
      <c r="F53" s="3">
        <f>IF(AND(IF('차트 정리 표'!$N$2 = 표메인[[#This Row],[연령대]], 1, 0),IF(COUNT(표장르정리[[#This Row],[Soulslike]]),1,0)),1,0)</f>
        <v>0</v>
      </c>
      <c r="G53" s="3">
        <f>IF(AND(IF('차트 정리 표'!$N$2 = 표메인[[#This Row],[연령대]], 1, 0),IF(COUNT(표장르정리[[#This Row],[Rhythm]]),1,0)),1,0)</f>
        <v>0</v>
      </c>
      <c r="H53" s="3">
        <f>IF(AND(IF('차트 정리 표'!$N$2 = 표메인[[#This Row],[연령대]], 1, 0),IF(COUNT(표장르정리[[#This Row],[Racing]]),1,0)),1,0)</f>
        <v>0</v>
      </c>
      <c r="I53" s="3">
        <f>IF(AND(IF('차트 정리 표'!$N$2 = 표메인[[#This Row],[연령대]], 1, 0),IF(COUNT(표장르정리[[#This Row],[Sport]]),1,0)),1,0)</f>
        <v>0</v>
      </c>
      <c r="J53" s="3">
        <f>IF(AND(IF('차트 정리 표'!$N$2 = 표메인[[#This Row],[연령대]], 1, 0),IF(COUNT(표장르정리[[#This Row],[Stealth]]),1,0)),1,0)</f>
        <v>0</v>
      </c>
      <c r="K53" s="3">
        <f>IF(AND(IF('차트 정리 표'!$N$2 = 표메인[[#This Row],[연령대]], 1, 0),IF(COUNT(표장르정리[[#This Row],[Strategy]]),1,0)),1,0)</f>
        <v>0</v>
      </c>
      <c r="L53" s="3">
        <f>IF(AND(IF('차트 정리 표'!$N$2 = 표메인[[#This Row],[연령대]], 1, 0),IF(COUNT(표장르정리[[#This Row],[Puzzle]]),1,0)),1,0)</f>
        <v>0</v>
      </c>
      <c r="M53" s="3">
        <f>IF(AND(IF('차트 정리 표'!$N$2 = 표메인[[#This Row],[연령대]], 1, 0),IF(COUNT(표장르정리[[#This Row],[Board]]),1,0)),1,0)</f>
        <v>0</v>
      </c>
      <c r="N53" s="3">
        <f>IF(AND(IF('차트 정리 표'!$N$2 = 표메인[[#This Row],[연령대]], 1, 0),IF(COUNT(표장르정리[[#This Row],[Arcade]]),1,0)),1,0)</f>
        <v>0</v>
      </c>
      <c r="O53" s="3">
        <f>IF(AND(IF('차트 정리 표'!$N$2 = 표메인[[#This Row],[연령대]], 1, 0),IF(COUNT(표장르정리[[#This Row],[Simulation]]),1,0)),1,0)</f>
        <v>0</v>
      </c>
      <c r="P53" s="34">
        <f>IF(AND(IF('차트 정리 표'!$N$19 = 표메인[[#This Row],[연령대]], 1, 0),IF('차트 정리 표'!$J$20=표메인[[#This Row],[타격감
시각적 효과]],1,0)),1,0)</f>
        <v>0</v>
      </c>
      <c r="Q53" s="34">
        <f>IF(AND(IF('차트 정리 표'!$N$19 = 표메인[[#This Row],[연령대]], 1, 0),IF('차트 정리 표'!$J$21=표메인[[#This Row],[타격감
시각적 효과]],1,0)),1,0)</f>
        <v>0</v>
      </c>
      <c r="R53" s="34">
        <f>IF(AND(IF('차트 정리 표'!$N$19 = 표메인[[#This Row],[연령대]], 1, 0),IF('차트 정리 표'!$J$22=표메인[[#This Row],[타격감
시각적 효과]],1,0)),1,0)</f>
        <v>0</v>
      </c>
      <c r="S53" s="34">
        <f>IF(AND(IF('차트 정리 표'!$N$19 = 표메인[[#This Row],[연령대]], 1, 0),IF('차트 정리 표'!$J$23=표메인[[#This Row],[타격감
시각적 효과]],1,0)),1,0)</f>
        <v>0</v>
      </c>
      <c r="T53" s="34">
        <f>IF(AND(IF('차트 정리 표'!$N$25 = 표메인[[#This Row],[연령대]], 1, 0),IF('차트 정리 표'!$J$26=표메인[게임몰입도
청각적 효과],1,0)),1,0)</f>
        <v>0</v>
      </c>
      <c r="U53" s="34">
        <f>IF(AND(IF('차트 정리 표'!$N$25 = 표메인[[#This Row],[연령대]], 1, 0),IF('차트 정리 표'!$J$27=표메인[게임몰입도
청각적 효과],1,0)),1,0)</f>
        <v>0</v>
      </c>
      <c r="V53" s="34">
        <f>IF(AND(IF('차트 정리 표'!$N$25 = 표메인[[#This Row],[연령대]], 1, 0),IF('차트 정리 표'!$J$28=표메인[게임몰입도
청각적 효과],1,0)),1,0)</f>
        <v>0</v>
      </c>
    </row>
    <row r="54" spans="1:22" x14ac:dyDescent="0.3">
      <c r="A54" s="3">
        <f>IF(AND(IF('차트 정리 표'!$N$2 = 표메인[[#This Row],[연령대]], 1, 0),IF(COUNT(표장르정리[[#This Row],[RPG]]),1,0)), 1, 0)</f>
        <v>0</v>
      </c>
      <c r="B54" s="3">
        <f>IF(AND(IF('차트 정리 표'!$N$2 = 표메인[[#This Row],[연령대]], 1, 0),IF(COUNT(표장르정리[[#This Row],[AOS]]),1,0)),1,0)</f>
        <v>0</v>
      </c>
      <c r="C54" s="3">
        <f>IF(AND(IF('차트 정리 표'!$N$2 = 표메인[[#This Row],[연령대]], 1, 0),IF(COUNT(표장르정리[[#This Row],[FPS]]),1,0)),1,0)</f>
        <v>0</v>
      </c>
      <c r="D54" s="3">
        <f>IF(AND(IF('차트 정리 표'!$N$2 = 표메인[[#This Row],[연령대]], 1, 0),IF(COUNT(표장르정리[[#This Row],[CCG]]),1,0)),1,0)</f>
        <v>0</v>
      </c>
      <c r="E54" s="3">
        <f>IF(AND(IF('차트 정리 표'!$N$2 = 표메인[[#This Row],[연령대]], 1, 0),IF(COUNT(표장르정리[[#This Row],[Roguelike]]),1,0)),1,0)</f>
        <v>0</v>
      </c>
      <c r="F54" s="3">
        <f>IF(AND(IF('차트 정리 표'!$N$2 = 표메인[[#This Row],[연령대]], 1, 0),IF(COUNT(표장르정리[[#This Row],[Soulslike]]),1,0)),1,0)</f>
        <v>0</v>
      </c>
      <c r="G54" s="3">
        <f>IF(AND(IF('차트 정리 표'!$N$2 = 표메인[[#This Row],[연령대]], 1, 0),IF(COUNT(표장르정리[[#This Row],[Rhythm]]),1,0)),1,0)</f>
        <v>0</v>
      </c>
      <c r="H54" s="3">
        <f>IF(AND(IF('차트 정리 표'!$N$2 = 표메인[[#This Row],[연령대]], 1, 0),IF(COUNT(표장르정리[[#This Row],[Racing]]),1,0)),1,0)</f>
        <v>0</v>
      </c>
      <c r="I54" s="3">
        <f>IF(AND(IF('차트 정리 표'!$N$2 = 표메인[[#This Row],[연령대]], 1, 0),IF(COUNT(표장르정리[[#This Row],[Sport]]),1,0)),1,0)</f>
        <v>0</v>
      </c>
      <c r="J54" s="3">
        <f>IF(AND(IF('차트 정리 표'!$N$2 = 표메인[[#This Row],[연령대]], 1, 0),IF(COUNT(표장르정리[[#This Row],[Stealth]]),1,0)),1,0)</f>
        <v>0</v>
      </c>
      <c r="K54" s="3">
        <f>IF(AND(IF('차트 정리 표'!$N$2 = 표메인[[#This Row],[연령대]], 1, 0),IF(COUNT(표장르정리[[#This Row],[Strategy]]),1,0)),1,0)</f>
        <v>0</v>
      </c>
      <c r="L54" s="3">
        <f>IF(AND(IF('차트 정리 표'!$N$2 = 표메인[[#This Row],[연령대]], 1, 0),IF(COUNT(표장르정리[[#This Row],[Puzzle]]),1,0)),1,0)</f>
        <v>0</v>
      </c>
      <c r="M54" s="3">
        <f>IF(AND(IF('차트 정리 표'!$N$2 = 표메인[[#This Row],[연령대]], 1, 0),IF(COUNT(표장르정리[[#This Row],[Board]]),1,0)),1,0)</f>
        <v>0</v>
      </c>
      <c r="N54" s="3">
        <f>IF(AND(IF('차트 정리 표'!$N$2 = 표메인[[#This Row],[연령대]], 1, 0),IF(COUNT(표장르정리[[#This Row],[Arcade]]),1,0)),1,0)</f>
        <v>0</v>
      </c>
      <c r="O54" s="3">
        <f>IF(AND(IF('차트 정리 표'!$N$2 = 표메인[[#This Row],[연령대]], 1, 0),IF(COUNT(표장르정리[[#This Row],[Simulation]]),1,0)),1,0)</f>
        <v>0</v>
      </c>
      <c r="P54" s="34">
        <f>IF(AND(IF('차트 정리 표'!$N$19 = 표메인[[#This Row],[연령대]], 1, 0),IF('차트 정리 표'!$J$20=표메인[[#This Row],[타격감
시각적 효과]],1,0)),1,0)</f>
        <v>0</v>
      </c>
      <c r="Q54" s="34">
        <f>IF(AND(IF('차트 정리 표'!$N$19 = 표메인[[#This Row],[연령대]], 1, 0),IF('차트 정리 표'!$J$21=표메인[[#This Row],[타격감
시각적 효과]],1,0)),1,0)</f>
        <v>0</v>
      </c>
      <c r="R54" s="34">
        <f>IF(AND(IF('차트 정리 표'!$N$19 = 표메인[[#This Row],[연령대]], 1, 0),IF('차트 정리 표'!$J$22=표메인[[#This Row],[타격감
시각적 효과]],1,0)),1,0)</f>
        <v>0</v>
      </c>
      <c r="S54" s="34">
        <f>IF(AND(IF('차트 정리 표'!$N$19 = 표메인[[#This Row],[연령대]], 1, 0),IF('차트 정리 표'!$J$23=표메인[[#This Row],[타격감
시각적 효과]],1,0)),1,0)</f>
        <v>0</v>
      </c>
      <c r="T54" s="34">
        <f>IF(AND(IF('차트 정리 표'!$N$25 = 표메인[[#This Row],[연령대]], 1, 0),IF('차트 정리 표'!$J$26=표메인[게임몰입도
청각적 효과],1,0)),1,0)</f>
        <v>0</v>
      </c>
      <c r="U54" s="34">
        <f>IF(AND(IF('차트 정리 표'!$N$25 = 표메인[[#This Row],[연령대]], 1, 0),IF('차트 정리 표'!$J$27=표메인[게임몰입도
청각적 효과],1,0)),1,0)</f>
        <v>0</v>
      </c>
      <c r="V54" s="34">
        <f>IF(AND(IF('차트 정리 표'!$N$25 = 표메인[[#This Row],[연령대]], 1, 0),IF('차트 정리 표'!$J$28=표메인[게임몰입도
청각적 효과],1,0)),1,0)</f>
        <v>0</v>
      </c>
    </row>
    <row r="55" spans="1:22" x14ac:dyDescent="0.3">
      <c r="A55" s="3">
        <f>IF(AND(IF('차트 정리 표'!$N$2 = 표메인[[#This Row],[연령대]], 1, 0),IF(COUNT(표장르정리[[#This Row],[RPG]]),1,0)), 1, 0)</f>
        <v>0</v>
      </c>
      <c r="B55" s="3">
        <f>IF(AND(IF('차트 정리 표'!$N$2 = 표메인[[#This Row],[연령대]], 1, 0),IF(COUNT(표장르정리[[#This Row],[AOS]]),1,0)),1,0)</f>
        <v>0</v>
      </c>
      <c r="C55" s="3">
        <f>IF(AND(IF('차트 정리 표'!$N$2 = 표메인[[#This Row],[연령대]], 1, 0),IF(COUNT(표장르정리[[#This Row],[FPS]]),1,0)),1,0)</f>
        <v>0</v>
      </c>
      <c r="D55" s="3">
        <f>IF(AND(IF('차트 정리 표'!$N$2 = 표메인[[#This Row],[연령대]], 1, 0),IF(COUNT(표장르정리[[#This Row],[CCG]]),1,0)),1,0)</f>
        <v>0</v>
      </c>
      <c r="E55" s="3">
        <f>IF(AND(IF('차트 정리 표'!$N$2 = 표메인[[#This Row],[연령대]], 1, 0),IF(COUNT(표장르정리[[#This Row],[Roguelike]]),1,0)),1,0)</f>
        <v>0</v>
      </c>
      <c r="F55" s="3">
        <f>IF(AND(IF('차트 정리 표'!$N$2 = 표메인[[#This Row],[연령대]], 1, 0),IF(COUNT(표장르정리[[#This Row],[Soulslike]]),1,0)),1,0)</f>
        <v>0</v>
      </c>
      <c r="G55" s="3">
        <f>IF(AND(IF('차트 정리 표'!$N$2 = 표메인[[#This Row],[연령대]], 1, 0),IF(COUNT(표장르정리[[#This Row],[Rhythm]]),1,0)),1,0)</f>
        <v>0</v>
      </c>
      <c r="H55" s="3">
        <f>IF(AND(IF('차트 정리 표'!$N$2 = 표메인[[#This Row],[연령대]], 1, 0),IF(COUNT(표장르정리[[#This Row],[Racing]]),1,0)),1,0)</f>
        <v>0</v>
      </c>
      <c r="I55" s="3">
        <f>IF(AND(IF('차트 정리 표'!$N$2 = 표메인[[#This Row],[연령대]], 1, 0),IF(COUNT(표장르정리[[#This Row],[Sport]]),1,0)),1,0)</f>
        <v>0</v>
      </c>
      <c r="J55" s="3">
        <f>IF(AND(IF('차트 정리 표'!$N$2 = 표메인[[#This Row],[연령대]], 1, 0),IF(COUNT(표장르정리[[#This Row],[Stealth]]),1,0)),1,0)</f>
        <v>0</v>
      </c>
      <c r="K55" s="3">
        <f>IF(AND(IF('차트 정리 표'!$N$2 = 표메인[[#This Row],[연령대]], 1, 0),IF(COUNT(표장르정리[[#This Row],[Strategy]]),1,0)),1,0)</f>
        <v>0</v>
      </c>
      <c r="L55" s="3">
        <f>IF(AND(IF('차트 정리 표'!$N$2 = 표메인[[#This Row],[연령대]], 1, 0),IF(COUNT(표장르정리[[#This Row],[Puzzle]]),1,0)),1,0)</f>
        <v>0</v>
      </c>
      <c r="M55" s="3">
        <f>IF(AND(IF('차트 정리 표'!$N$2 = 표메인[[#This Row],[연령대]], 1, 0),IF(COUNT(표장르정리[[#This Row],[Board]]),1,0)),1,0)</f>
        <v>0</v>
      </c>
      <c r="N55" s="3">
        <f>IF(AND(IF('차트 정리 표'!$N$2 = 표메인[[#This Row],[연령대]], 1, 0),IF(COUNT(표장르정리[[#This Row],[Arcade]]),1,0)),1,0)</f>
        <v>0</v>
      </c>
      <c r="O55" s="3">
        <f>IF(AND(IF('차트 정리 표'!$N$2 = 표메인[[#This Row],[연령대]], 1, 0),IF(COUNT(표장르정리[[#This Row],[Simulation]]),1,0)),1,0)</f>
        <v>0</v>
      </c>
      <c r="P55" s="34">
        <f>IF(AND(IF('차트 정리 표'!$N$19 = 표메인[[#This Row],[연령대]], 1, 0),IF('차트 정리 표'!$J$20=표메인[[#This Row],[타격감
시각적 효과]],1,0)),1,0)</f>
        <v>0</v>
      </c>
      <c r="Q55" s="34">
        <f>IF(AND(IF('차트 정리 표'!$N$19 = 표메인[[#This Row],[연령대]], 1, 0),IF('차트 정리 표'!$J$21=표메인[[#This Row],[타격감
시각적 효과]],1,0)),1,0)</f>
        <v>0</v>
      </c>
      <c r="R55" s="34">
        <f>IF(AND(IF('차트 정리 표'!$N$19 = 표메인[[#This Row],[연령대]], 1, 0),IF('차트 정리 표'!$J$22=표메인[[#This Row],[타격감
시각적 효과]],1,0)),1,0)</f>
        <v>0</v>
      </c>
      <c r="S55" s="34">
        <f>IF(AND(IF('차트 정리 표'!$N$19 = 표메인[[#This Row],[연령대]], 1, 0),IF('차트 정리 표'!$J$23=표메인[[#This Row],[타격감
시각적 효과]],1,0)),1,0)</f>
        <v>0</v>
      </c>
      <c r="T55" s="34">
        <f>IF(AND(IF('차트 정리 표'!$N$25 = 표메인[[#This Row],[연령대]], 1, 0),IF('차트 정리 표'!$J$26=표메인[게임몰입도
청각적 효과],1,0)),1,0)</f>
        <v>0</v>
      </c>
      <c r="U55" s="34">
        <f>IF(AND(IF('차트 정리 표'!$N$25 = 표메인[[#This Row],[연령대]], 1, 0),IF('차트 정리 표'!$J$27=표메인[게임몰입도
청각적 효과],1,0)),1,0)</f>
        <v>0</v>
      </c>
      <c r="V55" s="34">
        <f>IF(AND(IF('차트 정리 표'!$N$25 = 표메인[[#This Row],[연령대]], 1, 0),IF('차트 정리 표'!$J$28=표메인[게임몰입도
청각적 효과],1,0)),1,0)</f>
        <v>0</v>
      </c>
    </row>
    <row r="56" spans="1:22" x14ac:dyDescent="0.3">
      <c r="A56" s="3">
        <f>IF(AND(IF('차트 정리 표'!$N$2 = 표메인[[#This Row],[연령대]], 1, 0),IF(COUNT(표장르정리[[#This Row],[RPG]]),1,0)), 1, 0)</f>
        <v>0</v>
      </c>
      <c r="B56" s="3">
        <f>IF(AND(IF('차트 정리 표'!$N$2 = 표메인[[#This Row],[연령대]], 1, 0),IF(COUNT(표장르정리[[#This Row],[AOS]]),1,0)),1,0)</f>
        <v>0</v>
      </c>
      <c r="C56" s="3">
        <f>IF(AND(IF('차트 정리 표'!$N$2 = 표메인[[#This Row],[연령대]], 1, 0),IF(COUNT(표장르정리[[#This Row],[FPS]]),1,0)),1,0)</f>
        <v>0</v>
      </c>
      <c r="D56" s="3">
        <f>IF(AND(IF('차트 정리 표'!$N$2 = 표메인[[#This Row],[연령대]], 1, 0),IF(COUNT(표장르정리[[#This Row],[CCG]]),1,0)),1,0)</f>
        <v>0</v>
      </c>
      <c r="E56" s="3">
        <f>IF(AND(IF('차트 정리 표'!$N$2 = 표메인[[#This Row],[연령대]], 1, 0),IF(COUNT(표장르정리[[#This Row],[Roguelike]]),1,0)),1,0)</f>
        <v>0</v>
      </c>
      <c r="F56" s="3">
        <f>IF(AND(IF('차트 정리 표'!$N$2 = 표메인[[#This Row],[연령대]], 1, 0),IF(COUNT(표장르정리[[#This Row],[Soulslike]]),1,0)),1,0)</f>
        <v>0</v>
      </c>
      <c r="G56" s="3">
        <f>IF(AND(IF('차트 정리 표'!$N$2 = 표메인[[#This Row],[연령대]], 1, 0),IF(COUNT(표장르정리[[#This Row],[Rhythm]]),1,0)),1,0)</f>
        <v>0</v>
      </c>
      <c r="H56" s="3">
        <f>IF(AND(IF('차트 정리 표'!$N$2 = 표메인[[#This Row],[연령대]], 1, 0),IF(COUNT(표장르정리[[#This Row],[Racing]]),1,0)),1,0)</f>
        <v>0</v>
      </c>
      <c r="I56" s="3">
        <f>IF(AND(IF('차트 정리 표'!$N$2 = 표메인[[#This Row],[연령대]], 1, 0),IF(COUNT(표장르정리[[#This Row],[Sport]]),1,0)),1,0)</f>
        <v>0</v>
      </c>
      <c r="J56" s="3">
        <f>IF(AND(IF('차트 정리 표'!$N$2 = 표메인[[#This Row],[연령대]], 1, 0),IF(COUNT(표장르정리[[#This Row],[Stealth]]),1,0)),1,0)</f>
        <v>0</v>
      </c>
      <c r="K56" s="3">
        <f>IF(AND(IF('차트 정리 표'!$N$2 = 표메인[[#This Row],[연령대]], 1, 0),IF(COUNT(표장르정리[[#This Row],[Strategy]]),1,0)),1,0)</f>
        <v>0</v>
      </c>
      <c r="L56" s="3">
        <f>IF(AND(IF('차트 정리 표'!$N$2 = 표메인[[#This Row],[연령대]], 1, 0),IF(COUNT(표장르정리[[#This Row],[Puzzle]]),1,0)),1,0)</f>
        <v>0</v>
      </c>
      <c r="M56" s="3">
        <f>IF(AND(IF('차트 정리 표'!$N$2 = 표메인[[#This Row],[연령대]], 1, 0),IF(COUNT(표장르정리[[#This Row],[Board]]),1,0)),1,0)</f>
        <v>0</v>
      </c>
      <c r="N56" s="3">
        <f>IF(AND(IF('차트 정리 표'!$N$2 = 표메인[[#This Row],[연령대]], 1, 0),IF(COUNT(표장르정리[[#This Row],[Arcade]]),1,0)),1,0)</f>
        <v>0</v>
      </c>
      <c r="O56" s="3">
        <f>IF(AND(IF('차트 정리 표'!$N$2 = 표메인[[#This Row],[연령대]], 1, 0),IF(COUNT(표장르정리[[#This Row],[Simulation]]),1,0)),1,0)</f>
        <v>0</v>
      </c>
      <c r="P56" s="34">
        <f>IF(AND(IF('차트 정리 표'!$N$19 = 표메인[[#This Row],[연령대]], 1, 0),IF('차트 정리 표'!$J$20=표메인[[#This Row],[타격감
시각적 효과]],1,0)),1,0)</f>
        <v>0</v>
      </c>
      <c r="Q56" s="34">
        <f>IF(AND(IF('차트 정리 표'!$N$19 = 표메인[[#This Row],[연령대]], 1, 0),IF('차트 정리 표'!$J$21=표메인[[#This Row],[타격감
시각적 효과]],1,0)),1,0)</f>
        <v>0</v>
      </c>
      <c r="R56" s="34">
        <f>IF(AND(IF('차트 정리 표'!$N$19 = 표메인[[#This Row],[연령대]], 1, 0),IF('차트 정리 표'!$J$22=표메인[[#This Row],[타격감
시각적 효과]],1,0)),1,0)</f>
        <v>0</v>
      </c>
      <c r="S56" s="34">
        <f>IF(AND(IF('차트 정리 표'!$N$19 = 표메인[[#This Row],[연령대]], 1, 0),IF('차트 정리 표'!$J$23=표메인[[#This Row],[타격감
시각적 효과]],1,0)),1,0)</f>
        <v>0</v>
      </c>
      <c r="T56" s="34">
        <f>IF(AND(IF('차트 정리 표'!$N$25 = 표메인[[#This Row],[연령대]], 1, 0),IF('차트 정리 표'!$J$26=표메인[게임몰입도
청각적 효과],1,0)),1,0)</f>
        <v>0</v>
      </c>
      <c r="U56" s="34">
        <f>IF(AND(IF('차트 정리 표'!$N$25 = 표메인[[#This Row],[연령대]], 1, 0),IF('차트 정리 표'!$J$27=표메인[게임몰입도
청각적 효과],1,0)),1,0)</f>
        <v>0</v>
      </c>
      <c r="V56" s="34">
        <f>IF(AND(IF('차트 정리 표'!$N$25 = 표메인[[#This Row],[연령대]], 1, 0),IF('차트 정리 표'!$J$28=표메인[게임몰입도
청각적 효과],1,0)),1,0)</f>
        <v>0</v>
      </c>
    </row>
    <row r="57" spans="1:22" x14ac:dyDescent="0.3">
      <c r="A57" s="3">
        <f>IF(AND(IF('차트 정리 표'!$N$2 = 표메인[[#This Row],[연령대]], 1, 0),IF(COUNT(표장르정리[[#This Row],[RPG]]),1,0)), 1, 0)</f>
        <v>0</v>
      </c>
      <c r="B57" s="3">
        <f>IF(AND(IF('차트 정리 표'!$N$2 = 표메인[[#This Row],[연령대]], 1, 0),IF(COUNT(표장르정리[[#This Row],[AOS]]),1,0)),1,0)</f>
        <v>0</v>
      </c>
      <c r="C57" s="3">
        <f>IF(AND(IF('차트 정리 표'!$N$2 = 표메인[[#This Row],[연령대]], 1, 0),IF(COUNT(표장르정리[[#This Row],[FPS]]),1,0)),1,0)</f>
        <v>0</v>
      </c>
      <c r="D57" s="3">
        <f>IF(AND(IF('차트 정리 표'!$N$2 = 표메인[[#This Row],[연령대]], 1, 0),IF(COUNT(표장르정리[[#This Row],[CCG]]),1,0)),1,0)</f>
        <v>0</v>
      </c>
      <c r="E57" s="3">
        <f>IF(AND(IF('차트 정리 표'!$N$2 = 표메인[[#This Row],[연령대]], 1, 0),IF(COUNT(표장르정리[[#This Row],[Roguelike]]),1,0)),1,0)</f>
        <v>0</v>
      </c>
      <c r="F57" s="3">
        <f>IF(AND(IF('차트 정리 표'!$N$2 = 표메인[[#This Row],[연령대]], 1, 0),IF(COUNT(표장르정리[[#This Row],[Soulslike]]),1,0)),1,0)</f>
        <v>0</v>
      </c>
      <c r="G57" s="3">
        <f>IF(AND(IF('차트 정리 표'!$N$2 = 표메인[[#This Row],[연령대]], 1, 0),IF(COUNT(표장르정리[[#This Row],[Rhythm]]),1,0)),1,0)</f>
        <v>0</v>
      </c>
      <c r="H57" s="3">
        <f>IF(AND(IF('차트 정리 표'!$N$2 = 표메인[[#This Row],[연령대]], 1, 0),IF(COUNT(표장르정리[[#This Row],[Racing]]),1,0)),1,0)</f>
        <v>0</v>
      </c>
      <c r="I57" s="3">
        <f>IF(AND(IF('차트 정리 표'!$N$2 = 표메인[[#This Row],[연령대]], 1, 0),IF(COUNT(표장르정리[[#This Row],[Sport]]),1,0)),1,0)</f>
        <v>0</v>
      </c>
      <c r="J57" s="3">
        <f>IF(AND(IF('차트 정리 표'!$N$2 = 표메인[[#This Row],[연령대]], 1, 0),IF(COUNT(표장르정리[[#This Row],[Stealth]]),1,0)),1,0)</f>
        <v>0</v>
      </c>
      <c r="K57" s="3">
        <f>IF(AND(IF('차트 정리 표'!$N$2 = 표메인[[#This Row],[연령대]], 1, 0),IF(COUNT(표장르정리[[#This Row],[Strategy]]),1,0)),1,0)</f>
        <v>0</v>
      </c>
      <c r="L57" s="3">
        <f>IF(AND(IF('차트 정리 표'!$N$2 = 표메인[[#This Row],[연령대]], 1, 0),IF(COUNT(표장르정리[[#This Row],[Puzzle]]),1,0)),1,0)</f>
        <v>0</v>
      </c>
      <c r="M57" s="3">
        <f>IF(AND(IF('차트 정리 표'!$N$2 = 표메인[[#This Row],[연령대]], 1, 0),IF(COUNT(표장르정리[[#This Row],[Board]]),1,0)),1,0)</f>
        <v>0</v>
      </c>
      <c r="N57" s="3">
        <f>IF(AND(IF('차트 정리 표'!$N$2 = 표메인[[#This Row],[연령대]], 1, 0),IF(COUNT(표장르정리[[#This Row],[Arcade]]),1,0)),1,0)</f>
        <v>0</v>
      </c>
      <c r="O57" s="3">
        <f>IF(AND(IF('차트 정리 표'!$N$2 = 표메인[[#This Row],[연령대]], 1, 0),IF(COUNT(표장르정리[[#This Row],[Simulation]]),1,0)),1,0)</f>
        <v>0</v>
      </c>
      <c r="P57" s="34">
        <f>IF(AND(IF('차트 정리 표'!$N$19 = 표메인[[#This Row],[연령대]], 1, 0),IF('차트 정리 표'!$J$20=표메인[[#This Row],[타격감
시각적 효과]],1,0)),1,0)</f>
        <v>0</v>
      </c>
      <c r="Q57" s="34">
        <f>IF(AND(IF('차트 정리 표'!$N$19 = 표메인[[#This Row],[연령대]], 1, 0),IF('차트 정리 표'!$J$21=표메인[[#This Row],[타격감
시각적 효과]],1,0)),1,0)</f>
        <v>0</v>
      </c>
      <c r="R57" s="34">
        <f>IF(AND(IF('차트 정리 표'!$N$19 = 표메인[[#This Row],[연령대]], 1, 0),IF('차트 정리 표'!$J$22=표메인[[#This Row],[타격감
시각적 효과]],1,0)),1,0)</f>
        <v>0</v>
      </c>
      <c r="S57" s="34">
        <f>IF(AND(IF('차트 정리 표'!$N$19 = 표메인[[#This Row],[연령대]], 1, 0),IF('차트 정리 표'!$J$23=표메인[[#This Row],[타격감
시각적 효과]],1,0)),1,0)</f>
        <v>0</v>
      </c>
      <c r="T57" s="34">
        <f>IF(AND(IF('차트 정리 표'!$N$25 = 표메인[[#This Row],[연령대]], 1, 0),IF('차트 정리 표'!$J$26=표메인[게임몰입도
청각적 효과],1,0)),1,0)</f>
        <v>0</v>
      </c>
      <c r="U57" s="34">
        <f>IF(AND(IF('차트 정리 표'!$N$25 = 표메인[[#This Row],[연령대]], 1, 0),IF('차트 정리 표'!$J$27=표메인[게임몰입도
청각적 효과],1,0)),1,0)</f>
        <v>0</v>
      </c>
      <c r="V57" s="34">
        <f>IF(AND(IF('차트 정리 표'!$N$25 = 표메인[[#This Row],[연령대]], 1, 0),IF('차트 정리 표'!$J$28=표메인[게임몰입도
청각적 효과],1,0)),1,0)</f>
        <v>0</v>
      </c>
    </row>
    <row r="58" spans="1:22" x14ac:dyDescent="0.3">
      <c r="A58" s="3">
        <f>IF(AND(IF('차트 정리 표'!$N$2 = 표메인[[#This Row],[연령대]], 1, 0),IF(COUNT(표장르정리[[#This Row],[RPG]]),1,0)), 1, 0)</f>
        <v>0</v>
      </c>
      <c r="B58" s="3">
        <f>IF(AND(IF('차트 정리 표'!$N$2 = 표메인[[#This Row],[연령대]], 1, 0),IF(COUNT(표장르정리[[#This Row],[AOS]]),1,0)),1,0)</f>
        <v>0</v>
      </c>
      <c r="C58" s="3">
        <f>IF(AND(IF('차트 정리 표'!$N$2 = 표메인[[#This Row],[연령대]], 1, 0),IF(COUNT(표장르정리[[#This Row],[FPS]]),1,0)),1,0)</f>
        <v>0</v>
      </c>
      <c r="D58" s="3">
        <f>IF(AND(IF('차트 정리 표'!$N$2 = 표메인[[#This Row],[연령대]], 1, 0),IF(COUNT(표장르정리[[#This Row],[CCG]]),1,0)),1,0)</f>
        <v>0</v>
      </c>
      <c r="E58" s="3">
        <f>IF(AND(IF('차트 정리 표'!$N$2 = 표메인[[#This Row],[연령대]], 1, 0),IF(COUNT(표장르정리[[#This Row],[Roguelike]]),1,0)),1,0)</f>
        <v>0</v>
      </c>
      <c r="F58" s="3">
        <f>IF(AND(IF('차트 정리 표'!$N$2 = 표메인[[#This Row],[연령대]], 1, 0),IF(COUNT(표장르정리[[#This Row],[Soulslike]]),1,0)),1,0)</f>
        <v>0</v>
      </c>
      <c r="G58" s="3">
        <f>IF(AND(IF('차트 정리 표'!$N$2 = 표메인[[#This Row],[연령대]], 1, 0),IF(COUNT(표장르정리[[#This Row],[Rhythm]]),1,0)),1,0)</f>
        <v>0</v>
      </c>
      <c r="H58" s="3">
        <f>IF(AND(IF('차트 정리 표'!$N$2 = 표메인[[#This Row],[연령대]], 1, 0),IF(COUNT(표장르정리[[#This Row],[Racing]]),1,0)),1,0)</f>
        <v>0</v>
      </c>
      <c r="I58" s="3">
        <f>IF(AND(IF('차트 정리 표'!$N$2 = 표메인[[#This Row],[연령대]], 1, 0),IF(COUNT(표장르정리[[#This Row],[Sport]]),1,0)),1,0)</f>
        <v>0</v>
      </c>
      <c r="J58" s="3">
        <f>IF(AND(IF('차트 정리 표'!$N$2 = 표메인[[#This Row],[연령대]], 1, 0),IF(COUNT(표장르정리[[#This Row],[Stealth]]),1,0)),1,0)</f>
        <v>0</v>
      </c>
      <c r="K58" s="3">
        <f>IF(AND(IF('차트 정리 표'!$N$2 = 표메인[[#This Row],[연령대]], 1, 0),IF(COUNT(표장르정리[[#This Row],[Strategy]]),1,0)),1,0)</f>
        <v>0</v>
      </c>
      <c r="L58" s="3">
        <f>IF(AND(IF('차트 정리 표'!$N$2 = 표메인[[#This Row],[연령대]], 1, 0),IF(COUNT(표장르정리[[#This Row],[Puzzle]]),1,0)),1,0)</f>
        <v>0</v>
      </c>
      <c r="M58" s="3">
        <f>IF(AND(IF('차트 정리 표'!$N$2 = 표메인[[#This Row],[연령대]], 1, 0),IF(COUNT(표장르정리[[#This Row],[Board]]),1,0)),1,0)</f>
        <v>0</v>
      </c>
      <c r="N58" s="3">
        <f>IF(AND(IF('차트 정리 표'!$N$2 = 표메인[[#This Row],[연령대]], 1, 0),IF(COUNT(표장르정리[[#This Row],[Arcade]]),1,0)),1,0)</f>
        <v>0</v>
      </c>
      <c r="O58" s="3">
        <f>IF(AND(IF('차트 정리 표'!$N$2 = 표메인[[#This Row],[연령대]], 1, 0),IF(COUNT(표장르정리[[#This Row],[Simulation]]),1,0)),1,0)</f>
        <v>0</v>
      </c>
      <c r="P58" s="34">
        <f>IF(AND(IF('차트 정리 표'!$N$19 = 표메인[[#This Row],[연령대]], 1, 0),IF('차트 정리 표'!$J$20=표메인[[#This Row],[타격감
시각적 효과]],1,0)),1,0)</f>
        <v>0</v>
      </c>
      <c r="Q58" s="34">
        <f>IF(AND(IF('차트 정리 표'!$N$19 = 표메인[[#This Row],[연령대]], 1, 0),IF('차트 정리 표'!$J$21=표메인[[#This Row],[타격감
시각적 효과]],1,0)),1,0)</f>
        <v>0</v>
      </c>
      <c r="R58" s="34">
        <f>IF(AND(IF('차트 정리 표'!$N$19 = 표메인[[#This Row],[연령대]], 1, 0),IF('차트 정리 표'!$J$22=표메인[[#This Row],[타격감
시각적 효과]],1,0)),1,0)</f>
        <v>0</v>
      </c>
      <c r="S58" s="34">
        <f>IF(AND(IF('차트 정리 표'!$N$19 = 표메인[[#This Row],[연령대]], 1, 0),IF('차트 정리 표'!$J$23=표메인[[#This Row],[타격감
시각적 효과]],1,0)),1,0)</f>
        <v>0</v>
      </c>
      <c r="T58" s="34">
        <f>IF(AND(IF('차트 정리 표'!$N$25 = 표메인[[#This Row],[연령대]], 1, 0),IF('차트 정리 표'!$J$26=표메인[게임몰입도
청각적 효과],1,0)),1,0)</f>
        <v>0</v>
      </c>
      <c r="U58" s="34">
        <f>IF(AND(IF('차트 정리 표'!$N$25 = 표메인[[#This Row],[연령대]], 1, 0),IF('차트 정리 표'!$J$27=표메인[게임몰입도
청각적 효과],1,0)),1,0)</f>
        <v>0</v>
      </c>
      <c r="V58" s="34">
        <f>IF(AND(IF('차트 정리 표'!$N$25 = 표메인[[#This Row],[연령대]], 1, 0),IF('차트 정리 표'!$J$28=표메인[게임몰입도
청각적 효과],1,0)),1,0)</f>
        <v>0</v>
      </c>
    </row>
    <row r="59" spans="1:22" x14ac:dyDescent="0.3">
      <c r="A59" s="3">
        <f>IF(AND(IF('차트 정리 표'!$N$2 = 표메인[[#This Row],[연령대]], 1, 0),IF(COUNT(표장르정리[[#This Row],[RPG]]),1,0)), 1, 0)</f>
        <v>0</v>
      </c>
      <c r="B59" s="3">
        <f>IF(AND(IF('차트 정리 표'!$N$2 = 표메인[[#This Row],[연령대]], 1, 0),IF(COUNT(표장르정리[[#This Row],[AOS]]),1,0)),1,0)</f>
        <v>0</v>
      </c>
      <c r="C59" s="3">
        <f>IF(AND(IF('차트 정리 표'!$N$2 = 표메인[[#This Row],[연령대]], 1, 0),IF(COUNT(표장르정리[[#This Row],[FPS]]),1,0)),1,0)</f>
        <v>0</v>
      </c>
      <c r="D59" s="3">
        <f>IF(AND(IF('차트 정리 표'!$N$2 = 표메인[[#This Row],[연령대]], 1, 0),IF(COUNT(표장르정리[[#This Row],[CCG]]),1,0)),1,0)</f>
        <v>0</v>
      </c>
      <c r="E59" s="3">
        <f>IF(AND(IF('차트 정리 표'!$N$2 = 표메인[[#This Row],[연령대]], 1, 0),IF(COUNT(표장르정리[[#This Row],[Roguelike]]),1,0)),1,0)</f>
        <v>0</v>
      </c>
      <c r="F59" s="3">
        <f>IF(AND(IF('차트 정리 표'!$N$2 = 표메인[[#This Row],[연령대]], 1, 0),IF(COUNT(표장르정리[[#This Row],[Soulslike]]),1,0)),1,0)</f>
        <v>0</v>
      </c>
      <c r="G59" s="3">
        <f>IF(AND(IF('차트 정리 표'!$N$2 = 표메인[[#This Row],[연령대]], 1, 0),IF(COUNT(표장르정리[[#This Row],[Rhythm]]),1,0)),1,0)</f>
        <v>0</v>
      </c>
      <c r="H59" s="3">
        <f>IF(AND(IF('차트 정리 표'!$N$2 = 표메인[[#This Row],[연령대]], 1, 0),IF(COUNT(표장르정리[[#This Row],[Racing]]),1,0)),1,0)</f>
        <v>0</v>
      </c>
      <c r="I59" s="3">
        <f>IF(AND(IF('차트 정리 표'!$N$2 = 표메인[[#This Row],[연령대]], 1, 0),IF(COUNT(표장르정리[[#This Row],[Sport]]),1,0)),1,0)</f>
        <v>0</v>
      </c>
      <c r="J59" s="3">
        <f>IF(AND(IF('차트 정리 표'!$N$2 = 표메인[[#This Row],[연령대]], 1, 0),IF(COUNT(표장르정리[[#This Row],[Stealth]]),1,0)),1,0)</f>
        <v>0</v>
      </c>
      <c r="K59" s="3">
        <f>IF(AND(IF('차트 정리 표'!$N$2 = 표메인[[#This Row],[연령대]], 1, 0),IF(COUNT(표장르정리[[#This Row],[Strategy]]),1,0)),1,0)</f>
        <v>0</v>
      </c>
      <c r="L59" s="3">
        <f>IF(AND(IF('차트 정리 표'!$N$2 = 표메인[[#This Row],[연령대]], 1, 0),IF(COUNT(표장르정리[[#This Row],[Puzzle]]),1,0)),1,0)</f>
        <v>0</v>
      </c>
      <c r="M59" s="3">
        <f>IF(AND(IF('차트 정리 표'!$N$2 = 표메인[[#This Row],[연령대]], 1, 0),IF(COUNT(표장르정리[[#This Row],[Board]]),1,0)),1,0)</f>
        <v>0</v>
      </c>
      <c r="N59" s="3">
        <f>IF(AND(IF('차트 정리 표'!$N$2 = 표메인[[#This Row],[연령대]], 1, 0),IF(COUNT(표장르정리[[#This Row],[Arcade]]),1,0)),1,0)</f>
        <v>0</v>
      </c>
      <c r="O59" s="3">
        <f>IF(AND(IF('차트 정리 표'!$N$2 = 표메인[[#This Row],[연령대]], 1, 0),IF(COUNT(표장르정리[[#This Row],[Simulation]]),1,0)),1,0)</f>
        <v>0</v>
      </c>
      <c r="P59" s="34">
        <f>IF(AND(IF('차트 정리 표'!$N$19 = 표메인[[#This Row],[연령대]], 1, 0),IF('차트 정리 표'!$J$20=표메인[[#This Row],[타격감
시각적 효과]],1,0)),1,0)</f>
        <v>0</v>
      </c>
      <c r="Q59" s="34">
        <f>IF(AND(IF('차트 정리 표'!$N$19 = 표메인[[#This Row],[연령대]], 1, 0),IF('차트 정리 표'!$J$21=표메인[[#This Row],[타격감
시각적 효과]],1,0)),1,0)</f>
        <v>0</v>
      </c>
      <c r="R59" s="34">
        <f>IF(AND(IF('차트 정리 표'!$N$19 = 표메인[[#This Row],[연령대]], 1, 0),IF('차트 정리 표'!$J$22=표메인[[#This Row],[타격감
시각적 효과]],1,0)),1,0)</f>
        <v>0</v>
      </c>
      <c r="S59" s="34">
        <f>IF(AND(IF('차트 정리 표'!$N$19 = 표메인[[#This Row],[연령대]], 1, 0),IF('차트 정리 표'!$J$23=표메인[[#This Row],[타격감
시각적 효과]],1,0)),1,0)</f>
        <v>0</v>
      </c>
      <c r="T59" s="34">
        <f>IF(AND(IF('차트 정리 표'!$N$25 = 표메인[[#This Row],[연령대]], 1, 0),IF('차트 정리 표'!$J$26=표메인[게임몰입도
청각적 효과],1,0)),1,0)</f>
        <v>0</v>
      </c>
      <c r="U59" s="34">
        <f>IF(AND(IF('차트 정리 표'!$N$25 = 표메인[[#This Row],[연령대]], 1, 0),IF('차트 정리 표'!$J$27=표메인[게임몰입도
청각적 효과],1,0)),1,0)</f>
        <v>0</v>
      </c>
      <c r="V59" s="34">
        <f>IF(AND(IF('차트 정리 표'!$N$25 = 표메인[[#This Row],[연령대]], 1, 0),IF('차트 정리 표'!$J$28=표메인[게임몰입도
청각적 효과],1,0)),1,0)</f>
        <v>0</v>
      </c>
    </row>
    <row r="60" spans="1:22" x14ac:dyDescent="0.3">
      <c r="A60" s="3">
        <f>IF(AND(IF('차트 정리 표'!$N$2 = 표메인[[#This Row],[연령대]], 1, 0),IF(COUNT(표장르정리[[#This Row],[RPG]]),1,0)), 1, 0)</f>
        <v>0</v>
      </c>
      <c r="B60" s="3">
        <f>IF(AND(IF('차트 정리 표'!$N$2 = 표메인[[#This Row],[연령대]], 1, 0),IF(COUNT(표장르정리[[#This Row],[AOS]]),1,0)),1,0)</f>
        <v>0</v>
      </c>
      <c r="C60" s="3">
        <f>IF(AND(IF('차트 정리 표'!$N$2 = 표메인[[#This Row],[연령대]], 1, 0),IF(COUNT(표장르정리[[#This Row],[FPS]]),1,0)),1,0)</f>
        <v>0</v>
      </c>
      <c r="D60" s="3">
        <f>IF(AND(IF('차트 정리 표'!$N$2 = 표메인[[#This Row],[연령대]], 1, 0),IF(COUNT(표장르정리[[#This Row],[CCG]]),1,0)),1,0)</f>
        <v>0</v>
      </c>
      <c r="E60" s="3">
        <f>IF(AND(IF('차트 정리 표'!$N$2 = 표메인[[#This Row],[연령대]], 1, 0),IF(COUNT(표장르정리[[#This Row],[Roguelike]]),1,0)),1,0)</f>
        <v>0</v>
      </c>
      <c r="F60" s="3">
        <f>IF(AND(IF('차트 정리 표'!$N$2 = 표메인[[#This Row],[연령대]], 1, 0),IF(COUNT(표장르정리[[#This Row],[Soulslike]]),1,0)),1,0)</f>
        <v>0</v>
      </c>
      <c r="G60" s="3">
        <f>IF(AND(IF('차트 정리 표'!$N$2 = 표메인[[#This Row],[연령대]], 1, 0),IF(COUNT(표장르정리[[#This Row],[Rhythm]]),1,0)),1,0)</f>
        <v>0</v>
      </c>
      <c r="H60" s="3">
        <f>IF(AND(IF('차트 정리 표'!$N$2 = 표메인[[#This Row],[연령대]], 1, 0),IF(COUNT(표장르정리[[#This Row],[Racing]]),1,0)),1,0)</f>
        <v>0</v>
      </c>
      <c r="I60" s="3">
        <f>IF(AND(IF('차트 정리 표'!$N$2 = 표메인[[#This Row],[연령대]], 1, 0),IF(COUNT(표장르정리[[#This Row],[Sport]]),1,0)),1,0)</f>
        <v>0</v>
      </c>
      <c r="J60" s="3">
        <f>IF(AND(IF('차트 정리 표'!$N$2 = 표메인[[#This Row],[연령대]], 1, 0),IF(COUNT(표장르정리[[#This Row],[Stealth]]),1,0)),1,0)</f>
        <v>0</v>
      </c>
      <c r="K60" s="3">
        <f>IF(AND(IF('차트 정리 표'!$N$2 = 표메인[[#This Row],[연령대]], 1, 0),IF(COUNT(표장르정리[[#This Row],[Strategy]]),1,0)),1,0)</f>
        <v>0</v>
      </c>
      <c r="L60" s="3">
        <f>IF(AND(IF('차트 정리 표'!$N$2 = 표메인[[#This Row],[연령대]], 1, 0),IF(COUNT(표장르정리[[#This Row],[Puzzle]]),1,0)),1,0)</f>
        <v>0</v>
      </c>
      <c r="M60" s="3">
        <f>IF(AND(IF('차트 정리 표'!$N$2 = 표메인[[#This Row],[연령대]], 1, 0),IF(COUNT(표장르정리[[#This Row],[Board]]),1,0)),1,0)</f>
        <v>0</v>
      </c>
      <c r="N60" s="3">
        <f>IF(AND(IF('차트 정리 표'!$N$2 = 표메인[[#This Row],[연령대]], 1, 0),IF(COUNT(표장르정리[[#This Row],[Arcade]]),1,0)),1,0)</f>
        <v>0</v>
      </c>
      <c r="O60" s="3">
        <f>IF(AND(IF('차트 정리 표'!$N$2 = 표메인[[#This Row],[연령대]], 1, 0),IF(COUNT(표장르정리[[#This Row],[Simulation]]),1,0)),1,0)</f>
        <v>0</v>
      </c>
      <c r="P60" s="34">
        <f>IF(AND(IF('차트 정리 표'!$N$19 = 표메인[[#This Row],[연령대]], 1, 0),IF('차트 정리 표'!$J$20=표메인[[#This Row],[타격감
시각적 효과]],1,0)),1,0)</f>
        <v>0</v>
      </c>
      <c r="Q60" s="34">
        <f>IF(AND(IF('차트 정리 표'!$N$19 = 표메인[[#This Row],[연령대]], 1, 0),IF('차트 정리 표'!$J$21=표메인[[#This Row],[타격감
시각적 효과]],1,0)),1,0)</f>
        <v>0</v>
      </c>
      <c r="R60" s="34">
        <f>IF(AND(IF('차트 정리 표'!$N$19 = 표메인[[#This Row],[연령대]], 1, 0),IF('차트 정리 표'!$J$22=표메인[[#This Row],[타격감
시각적 효과]],1,0)),1,0)</f>
        <v>0</v>
      </c>
      <c r="S60" s="34">
        <f>IF(AND(IF('차트 정리 표'!$N$19 = 표메인[[#This Row],[연령대]], 1, 0),IF('차트 정리 표'!$J$23=표메인[[#This Row],[타격감
시각적 효과]],1,0)),1,0)</f>
        <v>0</v>
      </c>
      <c r="T60" s="34">
        <f>IF(AND(IF('차트 정리 표'!$N$25 = 표메인[[#This Row],[연령대]], 1, 0),IF('차트 정리 표'!$J$26=표메인[게임몰입도
청각적 효과],1,0)),1,0)</f>
        <v>0</v>
      </c>
      <c r="U60" s="34">
        <f>IF(AND(IF('차트 정리 표'!$N$25 = 표메인[[#This Row],[연령대]], 1, 0),IF('차트 정리 표'!$J$27=표메인[게임몰입도
청각적 효과],1,0)),1,0)</f>
        <v>0</v>
      </c>
      <c r="V60" s="34">
        <f>IF(AND(IF('차트 정리 표'!$N$25 = 표메인[[#This Row],[연령대]], 1, 0),IF('차트 정리 표'!$J$28=표메인[게임몰입도
청각적 효과],1,0)),1,0)</f>
        <v>0</v>
      </c>
    </row>
    <row r="61" spans="1:22" x14ac:dyDescent="0.3">
      <c r="A61" s="3">
        <f>IF(AND(IF('차트 정리 표'!$N$2 = 표메인[[#This Row],[연령대]], 1, 0),IF(COUNT(표장르정리[[#This Row],[RPG]]),1,0)), 1, 0)</f>
        <v>0</v>
      </c>
      <c r="B61" s="3">
        <f>IF(AND(IF('차트 정리 표'!$N$2 = 표메인[[#This Row],[연령대]], 1, 0),IF(COUNT(표장르정리[[#This Row],[AOS]]),1,0)),1,0)</f>
        <v>0</v>
      </c>
      <c r="C61" s="3">
        <f>IF(AND(IF('차트 정리 표'!$N$2 = 표메인[[#This Row],[연령대]], 1, 0),IF(COUNT(표장르정리[[#This Row],[FPS]]),1,0)),1,0)</f>
        <v>0</v>
      </c>
      <c r="D61" s="3">
        <f>IF(AND(IF('차트 정리 표'!$N$2 = 표메인[[#This Row],[연령대]], 1, 0),IF(COUNT(표장르정리[[#This Row],[CCG]]),1,0)),1,0)</f>
        <v>0</v>
      </c>
      <c r="E61" s="3">
        <f>IF(AND(IF('차트 정리 표'!$N$2 = 표메인[[#This Row],[연령대]], 1, 0),IF(COUNT(표장르정리[[#This Row],[Roguelike]]),1,0)),1,0)</f>
        <v>0</v>
      </c>
      <c r="F61" s="3">
        <f>IF(AND(IF('차트 정리 표'!$N$2 = 표메인[[#This Row],[연령대]], 1, 0),IF(COUNT(표장르정리[[#This Row],[Soulslike]]),1,0)),1,0)</f>
        <v>0</v>
      </c>
      <c r="G61" s="3">
        <f>IF(AND(IF('차트 정리 표'!$N$2 = 표메인[[#This Row],[연령대]], 1, 0),IF(COUNT(표장르정리[[#This Row],[Rhythm]]),1,0)),1,0)</f>
        <v>0</v>
      </c>
      <c r="H61" s="3">
        <f>IF(AND(IF('차트 정리 표'!$N$2 = 표메인[[#This Row],[연령대]], 1, 0),IF(COUNT(표장르정리[[#This Row],[Racing]]),1,0)),1,0)</f>
        <v>0</v>
      </c>
      <c r="I61" s="3">
        <f>IF(AND(IF('차트 정리 표'!$N$2 = 표메인[[#This Row],[연령대]], 1, 0),IF(COUNT(표장르정리[[#This Row],[Sport]]),1,0)),1,0)</f>
        <v>0</v>
      </c>
      <c r="J61" s="3">
        <f>IF(AND(IF('차트 정리 표'!$N$2 = 표메인[[#This Row],[연령대]], 1, 0),IF(COUNT(표장르정리[[#This Row],[Stealth]]),1,0)),1,0)</f>
        <v>0</v>
      </c>
      <c r="K61" s="3">
        <f>IF(AND(IF('차트 정리 표'!$N$2 = 표메인[[#This Row],[연령대]], 1, 0),IF(COUNT(표장르정리[[#This Row],[Strategy]]),1,0)),1,0)</f>
        <v>0</v>
      </c>
      <c r="L61" s="3">
        <f>IF(AND(IF('차트 정리 표'!$N$2 = 표메인[[#This Row],[연령대]], 1, 0),IF(COUNT(표장르정리[[#This Row],[Puzzle]]),1,0)),1,0)</f>
        <v>0</v>
      </c>
      <c r="M61" s="3">
        <f>IF(AND(IF('차트 정리 표'!$N$2 = 표메인[[#This Row],[연령대]], 1, 0),IF(COUNT(표장르정리[[#This Row],[Board]]),1,0)),1,0)</f>
        <v>0</v>
      </c>
      <c r="N61" s="3">
        <f>IF(AND(IF('차트 정리 표'!$N$2 = 표메인[[#This Row],[연령대]], 1, 0),IF(COUNT(표장르정리[[#This Row],[Arcade]]),1,0)),1,0)</f>
        <v>0</v>
      </c>
      <c r="O61" s="3">
        <f>IF(AND(IF('차트 정리 표'!$N$2 = 표메인[[#This Row],[연령대]], 1, 0),IF(COUNT(표장르정리[[#This Row],[Simulation]]),1,0)),1,0)</f>
        <v>0</v>
      </c>
      <c r="P61" s="34">
        <f>IF(AND(IF('차트 정리 표'!$N$19 = 표메인[[#This Row],[연령대]], 1, 0),IF('차트 정리 표'!$J$20=표메인[[#This Row],[타격감
시각적 효과]],1,0)),1,0)</f>
        <v>0</v>
      </c>
      <c r="Q61" s="34">
        <f>IF(AND(IF('차트 정리 표'!$N$19 = 표메인[[#This Row],[연령대]], 1, 0),IF('차트 정리 표'!$J$21=표메인[[#This Row],[타격감
시각적 효과]],1,0)),1,0)</f>
        <v>0</v>
      </c>
      <c r="R61" s="34">
        <f>IF(AND(IF('차트 정리 표'!$N$19 = 표메인[[#This Row],[연령대]], 1, 0),IF('차트 정리 표'!$J$22=표메인[[#This Row],[타격감
시각적 효과]],1,0)),1,0)</f>
        <v>0</v>
      </c>
      <c r="S61" s="34">
        <f>IF(AND(IF('차트 정리 표'!$N$19 = 표메인[[#This Row],[연령대]], 1, 0),IF('차트 정리 표'!$J$23=표메인[[#This Row],[타격감
시각적 효과]],1,0)),1,0)</f>
        <v>0</v>
      </c>
      <c r="T61" s="34">
        <f>IF(AND(IF('차트 정리 표'!$N$25 = 표메인[[#This Row],[연령대]], 1, 0),IF('차트 정리 표'!$J$26=표메인[게임몰입도
청각적 효과],1,0)),1,0)</f>
        <v>0</v>
      </c>
      <c r="U61" s="34">
        <f>IF(AND(IF('차트 정리 표'!$N$25 = 표메인[[#This Row],[연령대]], 1, 0),IF('차트 정리 표'!$J$27=표메인[게임몰입도
청각적 효과],1,0)),1,0)</f>
        <v>0</v>
      </c>
      <c r="V61" s="34">
        <f>IF(AND(IF('차트 정리 표'!$N$25 = 표메인[[#This Row],[연령대]], 1, 0),IF('차트 정리 표'!$J$28=표메인[게임몰입도
청각적 효과],1,0)),1,0)</f>
        <v>0</v>
      </c>
    </row>
    <row r="62" spans="1:22" x14ac:dyDescent="0.3">
      <c r="A62" s="3">
        <f>IF(AND(IF('차트 정리 표'!$N$2 = 표메인[[#This Row],[연령대]], 1, 0),IF(COUNT(표장르정리[[#This Row],[RPG]]),1,0)), 1, 0)</f>
        <v>0</v>
      </c>
      <c r="B62" s="3">
        <f>IF(AND(IF('차트 정리 표'!$N$2 = 표메인[[#This Row],[연령대]], 1, 0),IF(COUNT(표장르정리[[#This Row],[AOS]]),1,0)),1,0)</f>
        <v>0</v>
      </c>
      <c r="C62" s="3">
        <f>IF(AND(IF('차트 정리 표'!$N$2 = 표메인[[#This Row],[연령대]], 1, 0),IF(COUNT(표장르정리[[#This Row],[FPS]]),1,0)),1,0)</f>
        <v>0</v>
      </c>
      <c r="D62" s="3">
        <f>IF(AND(IF('차트 정리 표'!$N$2 = 표메인[[#This Row],[연령대]], 1, 0),IF(COUNT(표장르정리[[#This Row],[CCG]]),1,0)),1,0)</f>
        <v>0</v>
      </c>
      <c r="E62" s="3">
        <f>IF(AND(IF('차트 정리 표'!$N$2 = 표메인[[#This Row],[연령대]], 1, 0),IF(COUNT(표장르정리[[#This Row],[Roguelike]]),1,0)),1,0)</f>
        <v>0</v>
      </c>
      <c r="F62" s="3">
        <f>IF(AND(IF('차트 정리 표'!$N$2 = 표메인[[#This Row],[연령대]], 1, 0),IF(COUNT(표장르정리[[#This Row],[Soulslike]]),1,0)),1,0)</f>
        <v>0</v>
      </c>
      <c r="G62" s="3">
        <f>IF(AND(IF('차트 정리 표'!$N$2 = 표메인[[#This Row],[연령대]], 1, 0),IF(COUNT(표장르정리[[#This Row],[Rhythm]]),1,0)),1,0)</f>
        <v>0</v>
      </c>
      <c r="H62" s="3">
        <f>IF(AND(IF('차트 정리 표'!$N$2 = 표메인[[#This Row],[연령대]], 1, 0),IF(COUNT(표장르정리[[#This Row],[Racing]]),1,0)),1,0)</f>
        <v>0</v>
      </c>
      <c r="I62" s="3">
        <f>IF(AND(IF('차트 정리 표'!$N$2 = 표메인[[#This Row],[연령대]], 1, 0),IF(COUNT(표장르정리[[#This Row],[Sport]]),1,0)),1,0)</f>
        <v>0</v>
      </c>
      <c r="J62" s="3">
        <f>IF(AND(IF('차트 정리 표'!$N$2 = 표메인[[#This Row],[연령대]], 1, 0),IF(COUNT(표장르정리[[#This Row],[Stealth]]),1,0)),1,0)</f>
        <v>0</v>
      </c>
      <c r="K62" s="3">
        <f>IF(AND(IF('차트 정리 표'!$N$2 = 표메인[[#This Row],[연령대]], 1, 0),IF(COUNT(표장르정리[[#This Row],[Strategy]]),1,0)),1,0)</f>
        <v>0</v>
      </c>
      <c r="L62" s="3">
        <f>IF(AND(IF('차트 정리 표'!$N$2 = 표메인[[#This Row],[연령대]], 1, 0),IF(COUNT(표장르정리[[#This Row],[Puzzle]]),1,0)),1,0)</f>
        <v>0</v>
      </c>
      <c r="M62" s="3">
        <f>IF(AND(IF('차트 정리 표'!$N$2 = 표메인[[#This Row],[연령대]], 1, 0),IF(COUNT(표장르정리[[#This Row],[Board]]),1,0)),1,0)</f>
        <v>0</v>
      </c>
      <c r="N62" s="3">
        <f>IF(AND(IF('차트 정리 표'!$N$2 = 표메인[[#This Row],[연령대]], 1, 0),IF(COUNT(표장르정리[[#This Row],[Arcade]]),1,0)),1,0)</f>
        <v>0</v>
      </c>
      <c r="O62" s="3">
        <f>IF(AND(IF('차트 정리 표'!$N$2 = 표메인[[#This Row],[연령대]], 1, 0),IF(COUNT(표장르정리[[#This Row],[Simulation]]),1,0)),1,0)</f>
        <v>0</v>
      </c>
      <c r="P62" s="34">
        <f>IF(AND(IF('차트 정리 표'!$N$19 = 표메인[[#This Row],[연령대]], 1, 0),IF('차트 정리 표'!$J$20=표메인[[#This Row],[타격감
시각적 효과]],1,0)),1,0)</f>
        <v>0</v>
      </c>
      <c r="Q62" s="34">
        <f>IF(AND(IF('차트 정리 표'!$N$19 = 표메인[[#This Row],[연령대]], 1, 0),IF('차트 정리 표'!$J$21=표메인[[#This Row],[타격감
시각적 효과]],1,0)),1,0)</f>
        <v>0</v>
      </c>
      <c r="R62" s="34">
        <f>IF(AND(IF('차트 정리 표'!$N$19 = 표메인[[#This Row],[연령대]], 1, 0),IF('차트 정리 표'!$J$22=표메인[[#This Row],[타격감
시각적 효과]],1,0)),1,0)</f>
        <v>0</v>
      </c>
      <c r="S62" s="34">
        <f>IF(AND(IF('차트 정리 표'!$N$19 = 표메인[[#This Row],[연령대]], 1, 0),IF('차트 정리 표'!$J$23=표메인[[#This Row],[타격감
시각적 효과]],1,0)),1,0)</f>
        <v>0</v>
      </c>
      <c r="T62" s="34">
        <f>IF(AND(IF('차트 정리 표'!$N$25 = 표메인[[#This Row],[연령대]], 1, 0),IF('차트 정리 표'!$J$26=표메인[게임몰입도
청각적 효과],1,0)),1,0)</f>
        <v>0</v>
      </c>
      <c r="U62" s="34">
        <f>IF(AND(IF('차트 정리 표'!$N$25 = 표메인[[#This Row],[연령대]], 1, 0),IF('차트 정리 표'!$J$27=표메인[게임몰입도
청각적 효과],1,0)),1,0)</f>
        <v>0</v>
      </c>
      <c r="V62" s="34">
        <f>IF(AND(IF('차트 정리 표'!$N$25 = 표메인[[#This Row],[연령대]], 1, 0),IF('차트 정리 표'!$J$28=표메인[게임몰입도
청각적 효과],1,0)),1,0)</f>
        <v>0</v>
      </c>
    </row>
    <row r="63" spans="1:22" x14ac:dyDescent="0.3">
      <c r="A63" s="3">
        <f>IF(AND(IF('차트 정리 표'!$N$2 = 표메인[[#This Row],[연령대]], 1, 0),IF(COUNT(표장르정리[[#This Row],[RPG]]),1,0)), 1, 0)</f>
        <v>0</v>
      </c>
      <c r="B63" s="3">
        <f>IF(AND(IF('차트 정리 표'!$N$2 = 표메인[[#This Row],[연령대]], 1, 0),IF(COUNT(표장르정리[[#This Row],[AOS]]),1,0)),1,0)</f>
        <v>0</v>
      </c>
      <c r="C63" s="3">
        <f>IF(AND(IF('차트 정리 표'!$N$2 = 표메인[[#This Row],[연령대]], 1, 0),IF(COUNT(표장르정리[[#This Row],[FPS]]),1,0)),1,0)</f>
        <v>0</v>
      </c>
      <c r="D63" s="3">
        <f>IF(AND(IF('차트 정리 표'!$N$2 = 표메인[[#This Row],[연령대]], 1, 0),IF(COUNT(표장르정리[[#This Row],[CCG]]),1,0)),1,0)</f>
        <v>0</v>
      </c>
      <c r="E63" s="3">
        <f>IF(AND(IF('차트 정리 표'!$N$2 = 표메인[[#This Row],[연령대]], 1, 0),IF(COUNT(표장르정리[[#This Row],[Roguelike]]),1,0)),1,0)</f>
        <v>0</v>
      </c>
      <c r="F63" s="3">
        <f>IF(AND(IF('차트 정리 표'!$N$2 = 표메인[[#This Row],[연령대]], 1, 0),IF(COUNT(표장르정리[[#This Row],[Soulslike]]),1,0)),1,0)</f>
        <v>0</v>
      </c>
      <c r="G63" s="3">
        <f>IF(AND(IF('차트 정리 표'!$N$2 = 표메인[[#This Row],[연령대]], 1, 0),IF(COUNT(표장르정리[[#This Row],[Rhythm]]),1,0)),1,0)</f>
        <v>0</v>
      </c>
      <c r="H63" s="3">
        <f>IF(AND(IF('차트 정리 표'!$N$2 = 표메인[[#This Row],[연령대]], 1, 0),IF(COUNT(표장르정리[[#This Row],[Racing]]),1,0)),1,0)</f>
        <v>0</v>
      </c>
      <c r="I63" s="3">
        <f>IF(AND(IF('차트 정리 표'!$N$2 = 표메인[[#This Row],[연령대]], 1, 0),IF(COUNT(표장르정리[[#This Row],[Sport]]),1,0)),1,0)</f>
        <v>0</v>
      </c>
      <c r="J63" s="3">
        <f>IF(AND(IF('차트 정리 표'!$N$2 = 표메인[[#This Row],[연령대]], 1, 0),IF(COUNT(표장르정리[[#This Row],[Stealth]]),1,0)),1,0)</f>
        <v>0</v>
      </c>
      <c r="K63" s="3">
        <f>IF(AND(IF('차트 정리 표'!$N$2 = 표메인[[#This Row],[연령대]], 1, 0),IF(COUNT(표장르정리[[#This Row],[Strategy]]),1,0)),1,0)</f>
        <v>0</v>
      </c>
      <c r="L63" s="3">
        <f>IF(AND(IF('차트 정리 표'!$N$2 = 표메인[[#This Row],[연령대]], 1, 0),IF(COUNT(표장르정리[[#This Row],[Puzzle]]),1,0)),1,0)</f>
        <v>0</v>
      </c>
      <c r="M63" s="3">
        <f>IF(AND(IF('차트 정리 표'!$N$2 = 표메인[[#This Row],[연령대]], 1, 0),IF(COUNT(표장르정리[[#This Row],[Board]]),1,0)),1,0)</f>
        <v>0</v>
      </c>
      <c r="N63" s="3">
        <f>IF(AND(IF('차트 정리 표'!$N$2 = 표메인[[#This Row],[연령대]], 1, 0),IF(COUNT(표장르정리[[#This Row],[Arcade]]),1,0)),1,0)</f>
        <v>0</v>
      </c>
      <c r="O63" s="3">
        <f>IF(AND(IF('차트 정리 표'!$N$2 = 표메인[[#This Row],[연령대]], 1, 0),IF(COUNT(표장르정리[[#This Row],[Simulation]]),1,0)),1,0)</f>
        <v>0</v>
      </c>
      <c r="P63" s="34">
        <f>IF(AND(IF('차트 정리 표'!$N$19 = 표메인[[#This Row],[연령대]], 1, 0),IF('차트 정리 표'!$J$20=표메인[[#This Row],[타격감
시각적 효과]],1,0)),1,0)</f>
        <v>0</v>
      </c>
      <c r="Q63" s="34">
        <f>IF(AND(IF('차트 정리 표'!$N$19 = 표메인[[#This Row],[연령대]], 1, 0),IF('차트 정리 표'!$J$21=표메인[[#This Row],[타격감
시각적 효과]],1,0)),1,0)</f>
        <v>0</v>
      </c>
      <c r="R63" s="34">
        <f>IF(AND(IF('차트 정리 표'!$N$19 = 표메인[[#This Row],[연령대]], 1, 0),IF('차트 정리 표'!$J$22=표메인[[#This Row],[타격감
시각적 효과]],1,0)),1,0)</f>
        <v>0</v>
      </c>
      <c r="S63" s="34">
        <f>IF(AND(IF('차트 정리 표'!$N$19 = 표메인[[#This Row],[연령대]], 1, 0),IF('차트 정리 표'!$J$23=표메인[[#This Row],[타격감
시각적 효과]],1,0)),1,0)</f>
        <v>0</v>
      </c>
      <c r="T63" s="34">
        <f>IF(AND(IF('차트 정리 표'!$N$25 = 표메인[[#This Row],[연령대]], 1, 0),IF('차트 정리 표'!$J$26=표메인[게임몰입도
청각적 효과],1,0)),1,0)</f>
        <v>0</v>
      </c>
      <c r="U63" s="34">
        <f>IF(AND(IF('차트 정리 표'!$N$25 = 표메인[[#This Row],[연령대]], 1, 0),IF('차트 정리 표'!$J$27=표메인[게임몰입도
청각적 효과],1,0)),1,0)</f>
        <v>0</v>
      </c>
      <c r="V63" s="34">
        <f>IF(AND(IF('차트 정리 표'!$N$25 = 표메인[[#This Row],[연령대]], 1, 0),IF('차트 정리 표'!$J$28=표메인[게임몰입도
청각적 효과],1,0)),1,0)</f>
        <v>0</v>
      </c>
    </row>
    <row r="64" spans="1:22" x14ac:dyDescent="0.3">
      <c r="A64" s="3">
        <f>IF(AND(IF('차트 정리 표'!$N$2 = 표메인[[#This Row],[연령대]], 1, 0),IF(COUNT(표장르정리[[#This Row],[RPG]]),1,0)), 1, 0)</f>
        <v>0</v>
      </c>
      <c r="B64" s="3">
        <f>IF(AND(IF('차트 정리 표'!$N$2 = 표메인[[#This Row],[연령대]], 1, 0),IF(COUNT(표장르정리[[#This Row],[AOS]]),1,0)),1,0)</f>
        <v>0</v>
      </c>
      <c r="C64" s="3">
        <f>IF(AND(IF('차트 정리 표'!$N$2 = 표메인[[#This Row],[연령대]], 1, 0),IF(COUNT(표장르정리[[#This Row],[FPS]]),1,0)),1,0)</f>
        <v>0</v>
      </c>
      <c r="D64" s="3">
        <f>IF(AND(IF('차트 정리 표'!$N$2 = 표메인[[#This Row],[연령대]], 1, 0),IF(COUNT(표장르정리[[#This Row],[CCG]]),1,0)),1,0)</f>
        <v>0</v>
      </c>
      <c r="E64" s="3">
        <f>IF(AND(IF('차트 정리 표'!$N$2 = 표메인[[#This Row],[연령대]], 1, 0),IF(COUNT(표장르정리[[#This Row],[Roguelike]]),1,0)),1,0)</f>
        <v>0</v>
      </c>
      <c r="F64" s="3">
        <f>IF(AND(IF('차트 정리 표'!$N$2 = 표메인[[#This Row],[연령대]], 1, 0),IF(COUNT(표장르정리[[#This Row],[Soulslike]]),1,0)),1,0)</f>
        <v>0</v>
      </c>
      <c r="G64" s="3">
        <f>IF(AND(IF('차트 정리 표'!$N$2 = 표메인[[#This Row],[연령대]], 1, 0),IF(COUNT(표장르정리[[#This Row],[Rhythm]]),1,0)),1,0)</f>
        <v>0</v>
      </c>
      <c r="H64" s="3">
        <f>IF(AND(IF('차트 정리 표'!$N$2 = 표메인[[#This Row],[연령대]], 1, 0),IF(COUNT(표장르정리[[#This Row],[Racing]]),1,0)),1,0)</f>
        <v>0</v>
      </c>
      <c r="I64" s="3">
        <f>IF(AND(IF('차트 정리 표'!$N$2 = 표메인[[#This Row],[연령대]], 1, 0),IF(COUNT(표장르정리[[#This Row],[Sport]]),1,0)),1,0)</f>
        <v>0</v>
      </c>
      <c r="J64" s="3">
        <f>IF(AND(IF('차트 정리 표'!$N$2 = 표메인[[#This Row],[연령대]], 1, 0),IF(COUNT(표장르정리[[#This Row],[Stealth]]),1,0)),1,0)</f>
        <v>0</v>
      </c>
      <c r="K64" s="3">
        <f>IF(AND(IF('차트 정리 표'!$N$2 = 표메인[[#This Row],[연령대]], 1, 0),IF(COUNT(표장르정리[[#This Row],[Strategy]]),1,0)),1,0)</f>
        <v>0</v>
      </c>
      <c r="L64" s="3">
        <f>IF(AND(IF('차트 정리 표'!$N$2 = 표메인[[#This Row],[연령대]], 1, 0),IF(COUNT(표장르정리[[#This Row],[Puzzle]]),1,0)),1,0)</f>
        <v>0</v>
      </c>
      <c r="M64" s="3">
        <f>IF(AND(IF('차트 정리 표'!$N$2 = 표메인[[#This Row],[연령대]], 1, 0),IF(COUNT(표장르정리[[#This Row],[Board]]),1,0)),1,0)</f>
        <v>0</v>
      </c>
      <c r="N64" s="3">
        <f>IF(AND(IF('차트 정리 표'!$N$2 = 표메인[[#This Row],[연령대]], 1, 0),IF(COUNT(표장르정리[[#This Row],[Arcade]]),1,0)),1,0)</f>
        <v>0</v>
      </c>
      <c r="O64" s="3">
        <f>IF(AND(IF('차트 정리 표'!$N$2 = 표메인[[#This Row],[연령대]], 1, 0),IF(COUNT(표장르정리[[#This Row],[Simulation]]),1,0)),1,0)</f>
        <v>0</v>
      </c>
      <c r="P64" s="34">
        <f>IF(AND(IF('차트 정리 표'!$N$19 = 표메인[[#This Row],[연령대]], 1, 0),IF('차트 정리 표'!$J$20=표메인[[#This Row],[타격감
시각적 효과]],1,0)),1,0)</f>
        <v>0</v>
      </c>
      <c r="Q64" s="34">
        <f>IF(AND(IF('차트 정리 표'!$N$19 = 표메인[[#This Row],[연령대]], 1, 0),IF('차트 정리 표'!$J$21=표메인[[#This Row],[타격감
시각적 효과]],1,0)),1,0)</f>
        <v>0</v>
      </c>
      <c r="R64" s="34">
        <f>IF(AND(IF('차트 정리 표'!$N$19 = 표메인[[#This Row],[연령대]], 1, 0),IF('차트 정리 표'!$J$22=표메인[[#This Row],[타격감
시각적 효과]],1,0)),1,0)</f>
        <v>0</v>
      </c>
      <c r="S64" s="34">
        <f>IF(AND(IF('차트 정리 표'!$N$19 = 표메인[[#This Row],[연령대]], 1, 0),IF('차트 정리 표'!$J$23=표메인[[#This Row],[타격감
시각적 효과]],1,0)),1,0)</f>
        <v>0</v>
      </c>
      <c r="T64" s="34">
        <f>IF(AND(IF('차트 정리 표'!$N$25 = 표메인[[#This Row],[연령대]], 1, 0),IF('차트 정리 표'!$J$26=표메인[게임몰입도
청각적 효과],1,0)),1,0)</f>
        <v>0</v>
      </c>
      <c r="U64" s="34">
        <f>IF(AND(IF('차트 정리 표'!$N$25 = 표메인[[#This Row],[연령대]], 1, 0),IF('차트 정리 표'!$J$27=표메인[게임몰입도
청각적 효과],1,0)),1,0)</f>
        <v>0</v>
      </c>
      <c r="V64" s="34">
        <f>IF(AND(IF('차트 정리 표'!$N$25 = 표메인[[#This Row],[연령대]], 1, 0),IF('차트 정리 표'!$J$28=표메인[게임몰입도
청각적 효과],1,0)),1,0)</f>
        <v>0</v>
      </c>
    </row>
    <row r="65" spans="1:22" x14ac:dyDescent="0.3">
      <c r="A65" s="3">
        <f>IF(AND(IF('차트 정리 표'!$N$2 = 표메인[[#This Row],[연령대]], 1, 0),IF(COUNT(표장르정리[[#This Row],[RPG]]),1,0)), 1, 0)</f>
        <v>0</v>
      </c>
      <c r="B65" s="3">
        <f>IF(AND(IF('차트 정리 표'!$N$2 = 표메인[[#This Row],[연령대]], 1, 0),IF(COUNT(표장르정리[[#This Row],[AOS]]),1,0)),1,0)</f>
        <v>0</v>
      </c>
      <c r="C65" s="3">
        <f>IF(AND(IF('차트 정리 표'!$N$2 = 표메인[[#This Row],[연령대]], 1, 0),IF(COUNT(표장르정리[[#This Row],[FPS]]),1,0)),1,0)</f>
        <v>0</v>
      </c>
      <c r="D65" s="3">
        <f>IF(AND(IF('차트 정리 표'!$N$2 = 표메인[[#This Row],[연령대]], 1, 0),IF(COUNT(표장르정리[[#This Row],[CCG]]),1,0)),1,0)</f>
        <v>0</v>
      </c>
      <c r="E65" s="3">
        <f>IF(AND(IF('차트 정리 표'!$N$2 = 표메인[[#This Row],[연령대]], 1, 0),IF(COUNT(표장르정리[[#This Row],[Roguelike]]),1,0)),1,0)</f>
        <v>0</v>
      </c>
      <c r="F65" s="3">
        <f>IF(AND(IF('차트 정리 표'!$N$2 = 표메인[[#This Row],[연령대]], 1, 0),IF(COUNT(표장르정리[[#This Row],[Soulslike]]),1,0)),1,0)</f>
        <v>0</v>
      </c>
      <c r="G65" s="3">
        <f>IF(AND(IF('차트 정리 표'!$N$2 = 표메인[[#This Row],[연령대]], 1, 0),IF(COUNT(표장르정리[[#This Row],[Rhythm]]),1,0)),1,0)</f>
        <v>0</v>
      </c>
      <c r="H65" s="3">
        <f>IF(AND(IF('차트 정리 표'!$N$2 = 표메인[[#This Row],[연령대]], 1, 0),IF(COUNT(표장르정리[[#This Row],[Racing]]),1,0)),1,0)</f>
        <v>0</v>
      </c>
      <c r="I65" s="3">
        <f>IF(AND(IF('차트 정리 표'!$N$2 = 표메인[[#This Row],[연령대]], 1, 0),IF(COUNT(표장르정리[[#This Row],[Sport]]),1,0)),1,0)</f>
        <v>0</v>
      </c>
      <c r="J65" s="3">
        <f>IF(AND(IF('차트 정리 표'!$N$2 = 표메인[[#This Row],[연령대]], 1, 0),IF(COUNT(표장르정리[[#This Row],[Stealth]]),1,0)),1,0)</f>
        <v>0</v>
      </c>
      <c r="K65" s="3">
        <f>IF(AND(IF('차트 정리 표'!$N$2 = 표메인[[#This Row],[연령대]], 1, 0),IF(COUNT(표장르정리[[#This Row],[Strategy]]),1,0)),1,0)</f>
        <v>0</v>
      </c>
      <c r="L65" s="3">
        <f>IF(AND(IF('차트 정리 표'!$N$2 = 표메인[[#This Row],[연령대]], 1, 0),IF(COUNT(표장르정리[[#This Row],[Puzzle]]),1,0)),1,0)</f>
        <v>0</v>
      </c>
      <c r="M65" s="3">
        <f>IF(AND(IF('차트 정리 표'!$N$2 = 표메인[[#This Row],[연령대]], 1, 0),IF(COUNT(표장르정리[[#This Row],[Board]]),1,0)),1,0)</f>
        <v>0</v>
      </c>
      <c r="N65" s="3">
        <f>IF(AND(IF('차트 정리 표'!$N$2 = 표메인[[#This Row],[연령대]], 1, 0),IF(COUNT(표장르정리[[#This Row],[Arcade]]),1,0)),1,0)</f>
        <v>0</v>
      </c>
      <c r="O65" s="3">
        <f>IF(AND(IF('차트 정리 표'!$N$2 = 표메인[[#This Row],[연령대]], 1, 0),IF(COUNT(표장르정리[[#This Row],[Simulation]]),1,0)),1,0)</f>
        <v>0</v>
      </c>
      <c r="P65" s="34">
        <f>IF(AND(IF('차트 정리 표'!$N$19 = 표메인[[#This Row],[연령대]], 1, 0),IF('차트 정리 표'!$J$20=표메인[[#This Row],[타격감
시각적 효과]],1,0)),1,0)</f>
        <v>0</v>
      </c>
      <c r="Q65" s="34">
        <f>IF(AND(IF('차트 정리 표'!$N$19 = 표메인[[#This Row],[연령대]], 1, 0),IF('차트 정리 표'!$J$21=표메인[[#This Row],[타격감
시각적 효과]],1,0)),1,0)</f>
        <v>0</v>
      </c>
      <c r="R65" s="34">
        <f>IF(AND(IF('차트 정리 표'!$N$19 = 표메인[[#This Row],[연령대]], 1, 0),IF('차트 정리 표'!$J$22=표메인[[#This Row],[타격감
시각적 효과]],1,0)),1,0)</f>
        <v>0</v>
      </c>
      <c r="S65" s="34">
        <f>IF(AND(IF('차트 정리 표'!$N$19 = 표메인[[#This Row],[연령대]], 1, 0),IF('차트 정리 표'!$J$23=표메인[[#This Row],[타격감
시각적 효과]],1,0)),1,0)</f>
        <v>0</v>
      </c>
      <c r="T65" s="34">
        <f>IF(AND(IF('차트 정리 표'!$N$25 = 표메인[[#This Row],[연령대]], 1, 0),IF('차트 정리 표'!$J$26=표메인[게임몰입도
청각적 효과],1,0)),1,0)</f>
        <v>0</v>
      </c>
      <c r="U65" s="34">
        <f>IF(AND(IF('차트 정리 표'!$N$25 = 표메인[[#This Row],[연령대]], 1, 0),IF('차트 정리 표'!$J$27=표메인[게임몰입도
청각적 효과],1,0)),1,0)</f>
        <v>0</v>
      </c>
      <c r="V65" s="34">
        <f>IF(AND(IF('차트 정리 표'!$N$25 = 표메인[[#This Row],[연령대]], 1, 0),IF('차트 정리 표'!$J$28=표메인[게임몰입도
청각적 효과],1,0)),1,0)</f>
        <v>0</v>
      </c>
    </row>
    <row r="66" spans="1:22" x14ac:dyDescent="0.3">
      <c r="A66" s="3">
        <f>IF(AND(IF('차트 정리 표'!$N$2 = 표메인[[#This Row],[연령대]], 1, 0),IF(COUNT(표장르정리[[#This Row],[RPG]]),1,0)), 1, 0)</f>
        <v>0</v>
      </c>
      <c r="B66" s="3">
        <f>IF(AND(IF('차트 정리 표'!$N$2 = 표메인[[#This Row],[연령대]], 1, 0),IF(COUNT(표장르정리[[#This Row],[AOS]]),1,0)),1,0)</f>
        <v>0</v>
      </c>
      <c r="C66" s="3">
        <f>IF(AND(IF('차트 정리 표'!$N$2 = 표메인[[#This Row],[연령대]], 1, 0),IF(COUNT(표장르정리[[#This Row],[FPS]]),1,0)),1,0)</f>
        <v>0</v>
      </c>
      <c r="D66" s="3">
        <f>IF(AND(IF('차트 정리 표'!$N$2 = 표메인[[#This Row],[연령대]], 1, 0),IF(COUNT(표장르정리[[#This Row],[CCG]]),1,0)),1,0)</f>
        <v>0</v>
      </c>
      <c r="E66" s="3">
        <f>IF(AND(IF('차트 정리 표'!$N$2 = 표메인[[#This Row],[연령대]], 1, 0),IF(COUNT(표장르정리[[#This Row],[Roguelike]]),1,0)),1,0)</f>
        <v>0</v>
      </c>
      <c r="F66" s="3">
        <f>IF(AND(IF('차트 정리 표'!$N$2 = 표메인[[#This Row],[연령대]], 1, 0),IF(COUNT(표장르정리[[#This Row],[Soulslike]]),1,0)),1,0)</f>
        <v>0</v>
      </c>
      <c r="G66" s="3">
        <f>IF(AND(IF('차트 정리 표'!$N$2 = 표메인[[#This Row],[연령대]], 1, 0),IF(COUNT(표장르정리[[#This Row],[Rhythm]]),1,0)),1,0)</f>
        <v>0</v>
      </c>
      <c r="H66" s="3">
        <f>IF(AND(IF('차트 정리 표'!$N$2 = 표메인[[#This Row],[연령대]], 1, 0),IF(COUNT(표장르정리[[#This Row],[Racing]]),1,0)),1,0)</f>
        <v>0</v>
      </c>
      <c r="I66" s="3">
        <f>IF(AND(IF('차트 정리 표'!$N$2 = 표메인[[#This Row],[연령대]], 1, 0),IF(COUNT(표장르정리[[#This Row],[Sport]]),1,0)),1,0)</f>
        <v>0</v>
      </c>
      <c r="J66" s="3">
        <f>IF(AND(IF('차트 정리 표'!$N$2 = 표메인[[#This Row],[연령대]], 1, 0),IF(COUNT(표장르정리[[#This Row],[Stealth]]),1,0)),1,0)</f>
        <v>0</v>
      </c>
      <c r="K66" s="3">
        <f>IF(AND(IF('차트 정리 표'!$N$2 = 표메인[[#This Row],[연령대]], 1, 0),IF(COUNT(표장르정리[[#This Row],[Strategy]]),1,0)),1,0)</f>
        <v>0</v>
      </c>
      <c r="L66" s="3">
        <f>IF(AND(IF('차트 정리 표'!$N$2 = 표메인[[#This Row],[연령대]], 1, 0),IF(COUNT(표장르정리[[#This Row],[Puzzle]]),1,0)),1,0)</f>
        <v>0</v>
      </c>
      <c r="M66" s="3">
        <f>IF(AND(IF('차트 정리 표'!$N$2 = 표메인[[#This Row],[연령대]], 1, 0),IF(COUNT(표장르정리[[#This Row],[Board]]),1,0)),1,0)</f>
        <v>0</v>
      </c>
      <c r="N66" s="3">
        <f>IF(AND(IF('차트 정리 표'!$N$2 = 표메인[[#This Row],[연령대]], 1, 0),IF(COUNT(표장르정리[[#This Row],[Arcade]]),1,0)),1,0)</f>
        <v>0</v>
      </c>
      <c r="O66" s="3">
        <f>IF(AND(IF('차트 정리 표'!$N$2 = 표메인[[#This Row],[연령대]], 1, 0),IF(COUNT(표장르정리[[#This Row],[Simulation]]),1,0)),1,0)</f>
        <v>0</v>
      </c>
      <c r="P66" s="34">
        <f>IF(AND(IF('차트 정리 표'!$N$19 = 표메인[[#This Row],[연령대]], 1, 0),IF('차트 정리 표'!$J$20=표메인[[#This Row],[타격감
시각적 효과]],1,0)),1,0)</f>
        <v>0</v>
      </c>
      <c r="Q66" s="34">
        <f>IF(AND(IF('차트 정리 표'!$N$19 = 표메인[[#This Row],[연령대]], 1, 0),IF('차트 정리 표'!$J$21=표메인[[#This Row],[타격감
시각적 효과]],1,0)),1,0)</f>
        <v>0</v>
      </c>
      <c r="R66" s="34">
        <f>IF(AND(IF('차트 정리 표'!$N$19 = 표메인[[#This Row],[연령대]], 1, 0),IF('차트 정리 표'!$J$22=표메인[[#This Row],[타격감
시각적 효과]],1,0)),1,0)</f>
        <v>0</v>
      </c>
      <c r="S66" s="34">
        <f>IF(AND(IF('차트 정리 표'!$N$19 = 표메인[[#This Row],[연령대]], 1, 0),IF('차트 정리 표'!$J$23=표메인[[#This Row],[타격감
시각적 효과]],1,0)),1,0)</f>
        <v>0</v>
      </c>
      <c r="T66" s="34">
        <f>IF(AND(IF('차트 정리 표'!$N$25 = 표메인[[#This Row],[연령대]], 1, 0),IF('차트 정리 표'!$J$26=표메인[게임몰입도
청각적 효과],1,0)),1,0)</f>
        <v>0</v>
      </c>
      <c r="U66" s="34">
        <f>IF(AND(IF('차트 정리 표'!$N$25 = 표메인[[#This Row],[연령대]], 1, 0),IF('차트 정리 표'!$J$27=표메인[게임몰입도
청각적 효과],1,0)),1,0)</f>
        <v>0</v>
      </c>
      <c r="V66" s="34">
        <f>IF(AND(IF('차트 정리 표'!$N$25 = 표메인[[#This Row],[연령대]], 1, 0),IF('차트 정리 표'!$J$28=표메인[게임몰입도
청각적 효과],1,0)),1,0)</f>
        <v>0</v>
      </c>
    </row>
    <row r="67" spans="1:22" x14ac:dyDescent="0.3">
      <c r="A67" s="3">
        <f>IF(AND(IF('차트 정리 표'!$N$2 = 표메인[[#This Row],[연령대]], 1, 0),IF(COUNT(표장르정리[[#This Row],[RPG]]),1,0)), 1, 0)</f>
        <v>0</v>
      </c>
      <c r="B67" s="3">
        <f>IF(AND(IF('차트 정리 표'!$N$2 = 표메인[[#This Row],[연령대]], 1, 0),IF(COUNT(표장르정리[[#This Row],[AOS]]),1,0)),1,0)</f>
        <v>0</v>
      </c>
      <c r="C67" s="3">
        <f>IF(AND(IF('차트 정리 표'!$N$2 = 표메인[[#This Row],[연령대]], 1, 0),IF(COUNT(표장르정리[[#This Row],[FPS]]),1,0)),1,0)</f>
        <v>0</v>
      </c>
      <c r="D67" s="3">
        <f>IF(AND(IF('차트 정리 표'!$N$2 = 표메인[[#This Row],[연령대]], 1, 0),IF(COUNT(표장르정리[[#This Row],[CCG]]),1,0)),1,0)</f>
        <v>0</v>
      </c>
      <c r="E67" s="3">
        <f>IF(AND(IF('차트 정리 표'!$N$2 = 표메인[[#This Row],[연령대]], 1, 0),IF(COUNT(표장르정리[[#This Row],[Roguelike]]),1,0)),1,0)</f>
        <v>0</v>
      </c>
      <c r="F67" s="3">
        <f>IF(AND(IF('차트 정리 표'!$N$2 = 표메인[[#This Row],[연령대]], 1, 0),IF(COUNT(표장르정리[[#This Row],[Soulslike]]),1,0)),1,0)</f>
        <v>0</v>
      </c>
      <c r="G67" s="3">
        <f>IF(AND(IF('차트 정리 표'!$N$2 = 표메인[[#This Row],[연령대]], 1, 0),IF(COUNT(표장르정리[[#This Row],[Rhythm]]),1,0)),1,0)</f>
        <v>0</v>
      </c>
      <c r="H67" s="3">
        <f>IF(AND(IF('차트 정리 표'!$N$2 = 표메인[[#This Row],[연령대]], 1, 0),IF(COUNT(표장르정리[[#This Row],[Racing]]),1,0)),1,0)</f>
        <v>0</v>
      </c>
      <c r="I67" s="3">
        <f>IF(AND(IF('차트 정리 표'!$N$2 = 표메인[[#This Row],[연령대]], 1, 0),IF(COUNT(표장르정리[[#This Row],[Sport]]),1,0)),1,0)</f>
        <v>0</v>
      </c>
      <c r="J67" s="3">
        <f>IF(AND(IF('차트 정리 표'!$N$2 = 표메인[[#This Row],[연령대]], 1, 0),IF(COUNT(표장르정리[[#This Row],[Stealth]]),1,0)),1,0)</f>
        <v>0</v>
      </c>
      <c r="K67" s="3">
        <f>IF(AND(IF('차트 정리 표'!$N$2 = 표메인[[#This Row],[연령대]], 1, 0),IF(COUNT(표장르정리[[#This Row],[Strategy]]),1,0)),1,0)</f>
        <v>0</v>
      </c>
      <c r="L67" s="3">
        <f>IF(AND(IF('차트 정리 표'!$N$2 = 표메인[[#This Row],[연령대]], 1, 0),IF(COUNT(표장르정리[[#This Row],[Puzzle]]),1,0)),1,0)</f>
        <v>0</v>
      </c>
      <c r="M67" s="3">
        <f>IF(AND(IF('차트 정리 표'!$N$2 = 표메인[[#This Row],[연령대]], 1, 0),IF(COUNT(표장르정리[[#This Row],[Board]]),1,0)),1,0)</f>
        <v>0</v>
      </c>
      <c r="N67" s="3">
        <f>IF(AND(IF('차트 정리 표'!$N$2 = 표메인[[#This Row],[연령대]], 1, 0),IF(COUNT(표장르정리[[#This Row],[Arcade]]),1,0)),1,0)</f>
        <v>0</v>
      </c>
      <c r="O67" s="3">
        <f>IF(AND(IF('차트 정리 표'!$N$2 = 표메인[[#This Row],[연령대]], 1, 0),IF(COUNT(표장르정리[[#This Row],[Simulation]]),1,0)),1,0)</f>
        <v>0</v>
      </c>
      <c r="P67" s="34">
        <f>IF(AND(IF('차트 정리 표'!$N$19 = 표메인[[#This Row],[연령대]], 1, 0),IF('차트 정리 표'!$J$20=표메인[[#This Row],[타격감
시각적 효과]],1,0)),1,0)</f>
        <v>0</v>
      </c>
      <c r="Q67" s="34">
        <f>IF(AND(IF('차트 정리 표'!$N$19 = 표메인[[#This Row],[연령대]], 1, 0),IF('차트 정리 표'!$J$21=표메인[[#This Row],[타격감
시각적 효과]],1,0)),1,0)</f>
        <v>0</v>
      </c>
      <c r="R67" s="34">
        <f>IF(AND(IF('차트 정리 표'!$N$19 = 표메인[[#This Row],[연령대]], 1, 0),IF('차트 정리 표'!$J$22=표메인[[#This Row],[타격감
시각적 효과]],1,0)),1,0)</f>
        <v>0</v>
      </c>
      <c r="S67" s="34">
        <f>IF(AND(IF('차트 정리 표'!$N$19 = 표메인[[#This Row],[연령대]], 1, 0),IF('차트 정리 표'!$J$23=표메인[[#This Row],[타격감
시각적 효과]],1,0)),1,0)</f>
        <v>0</v>
      </c>
      <c r="T67" s="34">
        <f>IF(AND(IF('차트 정리 표'!$N$25 = 표메인[[#This Row],[연령대]], 1, 0),IF('차트 정리 표'!$J$26=표메인[게임몰입도
청각적 효과],1,0)),1,0)</f>
        <v>0</v>
      </c>
      <c r="U67" s="34">
        <f>IF(AND(IF('차트 정리 표'!$N$25 = 표메인[[#This Row],[연령대]], 1, 0),IF('차트 정리 표'!$J$27=표메인[게임몰입도
청각적 효과],1,0)),1,0)</f>
        <v>0</v>
      </c>
      <c r="V67" s="34">
        <f>IF(AND(IF('차트 정리 표'!$N$25 = 표메인[[#This Row],[연령대]], 1, 0),IF('차트 정리 표'!$J$28=표메인[게임몰입도
청각적 효과],1,0)),1,0)</f>
        <v>0</v>
      </c>
    </row>
    <row r="68" spans="1:22" x14ac:dyDescent="0.3">
      <c r="A68" s="3">
        <f>IF(AND(IF('차트 정리 표'!$N$2 = 표메인[[#This Row],[연령대]], 1, 0),IF(COUNT(표장르정리[[#This Row],[RPG]]),1,0)), 1, 0)</f>
        <v>0</v>
      </c>
      <c r="B68" s="3">
        <f>IF(AND(IF('차트 정리 표'!$N$2 = 표메인[[#This Row],[연령대]], 1, 0),IF(COUNT(표장르정리[[#This Row],[AOS]]),1,0)),1,0)</f>
        <v>0</v>
      </c>
      <c r="C68" s="3">
        <f>IF(AND(IF('차트 정리 표'!$N$2 = 표메인[[#This Row],[연령대]], 1, 0),IF(COUNT(표장르정리[[#This Row],[FPS]]),1,0)),1,0)</f>
        <v>0</v>
      </c>
      <c r="D68" s="3">
        <f>IF(AND(IF('차트 정리 표'!$N$2 = 표메인[[#This Row],[연령대]], 1, 0),IF(COUNT(표장르정리[[#This Row],[CCG]]),1,0)),1,0)</f>
        <v>0</v>
      </c>
      <c r="E68" s="3">
        <f>IF(AND(IF('차트 정리 표'!$N$2 = 표메인[[#This Row],[연령대]], 1, 0),IF(COUNT(표장르정리[[#This Row],[Roguelike]]),1,0)),1,0)</f>
        <v>0</v>
      </c>
      <c r="F68" s="3">
        <f>IF(AND(IF('차트 정리 표'!$N$2 = 표메인[[#This Row],[연령대]], 1, 0),IF(COUNT(표장르정리[[#This Row],[Soulslike]]),1,0)),1,0)</f>
        <v>0</v>
      </c>
      <c r="G68" s="3">
        <f>IF(AND(IF('차트 정리 표'!$N$2 = 표메인[[#This Row],[연령대]], 1, 0),IF(COUNT(표장르정리[[#This Row],[Rhythm]]),1,0)),1,0)</f>
        <v>0</v>
      </c>
      <c r="H68" s="3">
        <f>IF(AND(IF('차트 정리 표'!$N$2 = 표메인[[#This Row],[연령대]], 1, 0),IF(COUNT(표장르정리[[#This Row],[Racing]]),1,0)),1,0)</f>
        <v>0</v>
      </c>
      <c r="I68" s="3">
        <f>IF(AND(IF('차트 정리 표'!$N$2 = 표메인[[#This Row],[연령대]], 1, 0),IF(COUNT(표장르정리[[#This Row],[Sport]]),1,0)),1,0)</f>
        <v>0</v>
      </c>
      <c r="J68" s="3">
        <f>IF(AND(IF('차트 정리 표'!$N$2 = 표메인[[#This Row],[연령대]], 1, 0),IF(COUNT(표장르정리[[#This Row],[Stealth]]),1,0)),1,0)</f>
        <v>0</v>
      </c>
      <c r="K68" s="3">
        <f>IF(AND(IF('차트 정리 표'!$N$2 = 표메인[[#This Row],[연령대]], 1, 0),IF(COUNT(표장르정리[[#This Row],[Strategy]]),1,0)),1,0)</f>
        <v>0</v>
      </c>
      <c r="L68" s="3">
        <f>IF(AND(IF('차트 정리 표'!$N$2 = 표메인[[#This Row],[연령대]], 1, 0),IF(COUNT(표장르정리[[#This Row],[Puzzle]]),1,0)),1,0)</f>
        <v>0</v>
      </c>
      <c r="M68" s="3">
        <f>IF(AND(IF('차트 정리 표'!$N$2 = 표메인[[#This Row],[연령대]], 1, 0),IF(COUNT(표장르정리[[#This Row],[Board]]),1,0)),1,0)</f>
        <v>0</v>
      </c>
      <c r="N68" s="3">
        <f>IF(AND(IF('차트 정리 표'!$N$2 = 표메인[[#This Row],[연령대]], 1, 0),IF(COUNT(표장르정리[[#This Row],[Arcade]]),1,0)),1,0)</f>
        <v>0</v>
      </c>
      <c r="O68" s="3">
        <f>IF(AND(IF('차트 정리 표'!$N$2 = 표메인[[#This Row],[연령대]], 1, 0),IF(COUNT(표장르정리[[#This Row],[Simulation]]),1,0)),1,0)</f>
        <v>0</v>
      </c>
      <c r="P68" s="34">
        <f>IF(AND(IF('차트 정리 표'!$N$19 = 표메인[[#This Row],[연령대]], 1, 0),IF('차트 정리 표'!$J$20=표메인[[#This Row],[타격감
시각적 효과]],1,0)),1,0)</f>
        <v>0</v>
      </c>
      <c r="Q68" s="34">
        <f>IF(AND(IF('차트 정리 표'!$N$19 = 표메인[[#This Row],[연령대]], 1, 0),IF('차트 정리 표'!$J$21=표메인[[#This Row],[타격감
시각적 효과]],1,0)),1,0)</f>
        <v>0</v>
      </c>
      <c r="R68" s="34">
        <f>IF(AND(IF('차트 정리 표'!$N$19 = 표메인[[#This Row],[연령대]], 1, 0),IF('차트 정리 표'!$J$22=표메인[[#This Row],[타격감
시각적 효과]],1,0)),1,0)</f>
        <v>0</v>
      </c>
      <c r="S68" s="34">
        <f>IF(AND(IF('차트 정리 표'!$N$19 = 표메인[[#This Row],[연령대]], 1, 0),IF('차트 정리 표'!$J$23=표메인[[#This Row],[타격감
시각적 효과]],1,0)),1,0)</f>
        <v>0</v>
      </c>
      <c r="T68" s="34">
        <f>IF(AND(IF('차트 정리 표'!$N$25 = 표메인[[#This Row],[연령대]], 1, 0),IF('차트 정리 표'!$J$26=표메인[게임몰입도
청각적 효과],1,0)),1,0)</f>
        <v>0</v>
      </c>
      <c r="U68" s="34">
        <f>IF(AND(IF('차트 정리 표'!$N$25 = 표메인[[#This Row],[연령대]], 1, 0),IF('차트 정리 표'!$J$27=표메인[게임몰입도
청각적 효과],1,0)),1,0)</f>
        <v>0</v>
      </c>
      <c r="V68" s="34">
        <f>IF(AND(IF('차트 정리 표'!$N$25 = 표메인[[#This Row],[연령대]], 1, 0),IF('차트 정리 표'!$J$28=표메인[게임몰입도
청각적 효과],1,0)),1,0)</f>
        <v>0</v>
      </c>
    </row>
    <row r="69" spans="1:22" x14ac:dyDescent="0.3">
      <c r="A69" s="3">
        <f>IF(AND(IF('차트 정리 표'!$N$2 = 표메인[[#This Row],[연령대]], 1, 0),IF(COUNT(표장르정리[[#This Row],[RPG]]),1,0)), 1, 0)</f>
        <v>0</v>
      </c>
      <c r="B69" s="3">
        <f>IF(AND(IF('차트 정리 표'!$N$2 = 표메인[[#This Row],[연령대]], 1, 0),IF(COUNT(표장르정리[[#This Row],[AOS]]),1,0)),1,0)</f>
        <v>0</v>
      </c>
      <c r="C69" s="3">
        <f>IF(AND(IF('차트 정리 표'!$N$2 = 표메인[[#This Row],[연령대]], 1, 0),IF(COUNT(표장르정리[[#This Row],[FPS]]),1,0)),1,0)</f>
        <v>0</v>
      </c>
      <c r="D69" s="3">
        <f>IF(AND(IF('차트 정리 표'!$N$2 = 표메인[[#This Row],[연령대]], 1, 0),IF(COUNT(표장르정리[[#This Row],[CCG]]),1,0)),1,0)</f>
        <v>0</v>
      </c>
      <c r="E69" s="3">
        <f>IF(AND(IF('차트 정리 표'!$N$2 = 표메인[[#This Row],[연령대]], 1, 0),IF(COUNT(표장르정리[[#This Row],[Roguelike]]),1,0)),1,0)</f>
        <v>0</v>
      </c>
      <c r="F69" s="3">
        <f>IF(AND(IF('차트 정리 표'!$N$2 = 표메인[[#This Row],[연령대]], 1, 0),IF(COUNT(표장르정리[[#This Row],[Soulslike]]),1,0)),1,0)</f>
        <v>0</v>
      </c>
      <c r="G69" s="3">
        <f>IF(AND(IF('차트 정리 표'!$N$2 = 표메인[[#This Row],[연령대]], 1, 0),IF(COUNT(표장르정리[[#This Row],[Rhythm]]),1,0)),1,0)</f>
        <v>0</v>
      </c>
      <c r="H69" s="3">
        <f>IF(AND(IF('차트 정리 표'!$N$2 = 표메인[[#This Row],[연령대]], 1, 0),IF(COUNT(표장르정리[[#This Row],[Racing]]),1,0)),1,0)</f>
        <v>0</v>
      </c>
      <c r="I69" s="3">
        <f>IF(AND(IF('차트 정리 표'!$N$2 = 표메인[[#This Row],[연령대]], 1, 0),IF(COUNT(표장르정리[[#This Row],[Sport]]),1,0)),1,0)</f>
        <v>0</v>
      </c>
      <c r="J69" s="3">
        <f>IF(AND(IF('차트 정리 표'!$N$2 = 표메인[[#This Row],[연령대]], 1, 0),IF(COUNT(표장르정리[[#This Row],[Stealth]]),1,0)),1,0)</f>
        <v>0</v>
      </c>
      <c r="K69" s="3">
        <f>IF(AND(IF('차트 정리 표'!$N$2 = 표메인[[#This Row],[연령대]], 1, 0),IF(COUNT(표장르정리[[#This Row],[Strategy]]),1,0)),1,0)</f>
        <v>0</v>
      </c>
      <c r="L69" s="3">
        <f>IF(AND(IF('차트 정리 표'!$N$2 = 표메인[[#This Row],[연령대]], 1, 0),IF(COUNT(표장르정리[[#This Row],[Puzzle]]),1,0)),1,0)</f>
        <v>0</v>
      </c>
      <c r="M69" s="3">
        <f>IF(AND(IF('차트 정리 표'!$N$2 = 표메인[[#This Row],[연령대]], 1, 0),IF(COUNT(표장르정리[[#This Row],[Board]]),1,0)),1,0)</f>
        <v>0</v>
      </c>
      <c r="N69" s="3">
        <f>IF(AND(IF('차트 정리 표'!$N$2 = 표메인[[#This Row],[연령대]], 1, 0),IF(COUNT(표장르정리[[#This Row],[Arcade]]),1,0)),1,0)</f>
        <v>0</v>
      </c>
      <c r="O69" s="3">
        <f>IF(AND(IF('차트 정리 표'!$N$2 = 표메인[[#This Row],[연령대]], 1, 0),IF(COUNT(표장르정리[[#This Row],[Simulation]]),1,0)),1,0)</f>
        <v>0</v>
      </c>
      <c r="P69" s="34">
        <f>IF(AND(IF('차트 정리 표'!$N$19 = 표메인[[#This Row],[연령대]], 1, 0),IF('차트 정리 표'!$J$20=표메인[[#This Row],[타격감
시각적 효과]],1,0)),1,0)</f>
        <v>0</v>
      </c>
      <c r="Q69" s="34">
        <f>IF(AND(IF('차트 정리 표'!$N$19 = 표메인[[#This Row],[연령대]], 1, 0),IF('차트 정리 표'!$J$21=표메인[[#This Row],[타격감
시각적 효과]],1,0)),1,0)</f>
        <v>0</v>
      </c>
      <c r="R69" s="34">
        <f>IF(AND(IF('차트 정리 표'!$N$19 = 표메인[[#This Row],[연령대]], 1, 0),IF('차트 정리 표'!$J$22=표메인[[#This Row],[타격감
시각적 효과]],1,0)),1,0)</f>
        <v>0</v>
      </c>
      <c r="S69" s="34">
        <f>IF(AND(IF('차트 정리 표'!$N$19 = 표메인[[#This Row],[연령대]], 1, 0),IF('차트 정리 표'!$J$23=표메인[[#This Row],[타격감
시각적 효과]],1,0)),1,0)</f>
        <v>0</v>
      </c>
      <c r="T69" s="34">
        <f>IF(AND(IF('차트 정리 표'!$N$25 = 표메인[[#This Row],[연령대]], 1, 0),IF('차트 정리 표'!$J$26=표메인[게임몰입도
청각적 효과],1,0)),1,0)</f>
        <v>0</v>
      </c>
      <c r="U69" s="34">
        <f>IF(AND(IF('차트 정리 표'!$N$25 = 표메인[[#This Row],[연령대]], 1, 0),IF('차트 정리 표'!$J$27=표메인[게임몰입도
청각적 효과],1,0)),1,0)</f>
        <v>0</v>
      </c>
      <c r="V69" s="34">
        <f>IF(AND(IF('차트 정리 표'!$N$25 = 표메인[[#This Row],[연령대]], 1, 0),IF('차트 정리 표'!$J$28=표메인[게임몰입도
청각적 효과],1,0)),1,0)</f>
        <v>0</v>
      </c>
    </row>
    <row r="70" spans="1:22" x14ac:dyDescent="0.3">
      <c r="A70" s="3">
        <f>IF(AND(IF('차트 정리 표'!$N$2 = 표메인[[#This Row],[연령대]], 1, 0),IF(COUNT(표장르정리[[#This Row],[RPG]]),1,0)), 1, 0)</f>
        <v>0</v>
      </c>
      <c r="B70" s="3">
        <f>IF(AND(IF('차트 정리 표'!$N$2 = 표메인[[#This Row],[연령대]], 1, 0),IF(COUNT(표장르정리[[#This Row],[AOS]]),1,0)),1,0)</f>
        <v>0</v>
      </c>
      <c r="C70" s="3">
        <f>IF(AND(IF('차트 정리 표'!$N$2 = 표메인[[#This Row],[연령대]], 1, 0),IF(COUNT(표장르정리[[#This Row],[FPS]]),1,0)),1,0)</f>
        <v>0</v>
      </c>
      <c r="D70" s="3">
        <f>IF(AND(IF('차트 정리 표'!$N$2 = 표메인[[#This Row],[연령대]], 1, 0),IF(COUNT(표장르정리[[#This Row],[CCG]]),1,0)),1,0)</f>
        <v>0</v>
      </c>
      <c r="E70" s="3">
        <f>IF(AND(IF('차트 정리 표'!$N$2 = 표메인[[#This Row],[연령대]], 1, 0),IF(COUNT(표장르정리[[#This Row],[Roguelike]]),1,0)),1,0)</f>
        <v>0</v>
      </c>
      <c r="F70" s="3">
        <f>IF(AND(IF('차트 정리 표'!$N$2 = 표메인[[#This Row],[연령대]], 1, 0),IF(COUNT(표장르정리[[#This Row],[Soulslike]]),1,0)),1,0)</f>
        <v>0</v>
      </c>
      <c r="G70" s="3">
        <f>IF(AND(IF('차트 정리 표'!$N$2 = 표메인[[#This Row],[연령대]], 1, 0),IF(COUNT(표장르정리[[#This Row],[Rhythm]]),1,0)),1,0)</f>
        <v>0</v>
      </c>
      <c r="H70" s="3">
        <f>IF(AND(IF('차트 정리 표'!$N$2 = 표메인[[#This Row],[연령대]], 1, 0),IF(COUNT(표장르정리[[#This Row],[Racing]]),1,0)),1,0)</f>
        <v>0</v>
      </c>
      <c r="I70" s="3">
        <f>IF(AND(IF('차트 정리 표'!$N$2 = 표메인[[#This Row],[연령대]], 1, 0),IF(COUNT(표장르정리[[#This Row],[Sport]]),1,0)),1,0)</f>
        <v>0</v>
      </c>
      <c r="J70" s="3">
        <f>IF(AND(IF('차트 정리 표'!$N$2 = 표메인[[#This Row],[연령대]], 1, 0),IF(COUNT(표장르정리[[#This Row],[Stealth]]),1,0)),1,0)</f>
        <v>0</v>
      </c>
      <c r="K70" s="3">
        <f>IF(AND(IF('차트 정리 표'!$N$2 = 표메인[[#This Row],[연령대]], 1, 0),IF(COUNT(표장르정리[[#This Row],[Strategy]]),1,0)),1,0)</f>
        <v>0</v>
      </c>
      <c r="L70" s="3">
        <f>IF(AND(IF('차트 정리 표'!$N$2 = 표메인[[#This Row],[연령대]], 1, 0),IF(COUNT(표장르정리[[#This Row],[Puzzle]]),1,0)),1,0)</f>
        <v>0</v>
      </c>
      <c r="M70" s="3">
        <f>IF(AND(IF('차트 정리 표'!$N$2 = 표메인[[#This Row],[연령대]], 1, 0),IF(COUNT(표장르정리[[#This Row],[Board]]),1,0)),1,0)</f>
        <v>0</v>
      </c>
      <c r="N70" s="3">
        <f>IF(AND(IF('차트 정리 표'!$N$2 = 표메인[[#This Row],[연령대]], 1, 0),IF(COUNT(표장르정리[[#This Row],[Arcade]]),1,0)),1,0)</f>
        <v>0</v>
      </c>
      <c r="O70" s="3">
        <f>IF(AND(IF('차트 정리 표'!$N$2 = 표메인[[#This Row],[연령대]], 1, 0),IF(COUNT(표장르정리[[#This Row],[Simulation]]),1,0)),1,0)</f>
        <v>0</v>
      </c>
      <c r="P70" s="34">
        <f>IF(AND(IF('차트 정리 표'!$N$19 = 표메인[[#This Row],[연령대]], 1, 0),IF('차트 정리 표'!$J$20=표메인[[#This Row],[타격감
시각적 효과]],1,0)),1,0)</f>
        <v>0</v>
      </c>
      <c r="Q70" s="34">
        <f>IF(AND(IF('차트 정리 표'!$N$19 = 표메인[[#This Row],[연령대]], 1, 0),IF('차트 정리 표'!$J$21=표메인[[#This Row],[타격감
시각적 효과]],1,0)),1,0)</f>
        <v>0</v>
      </c>
      <c r="R70" s="34">
        <f>IF(AND(IF('차트 정리 표'!$N$19 = 표메인[[#This Row],[연령대]], 1, 0),IF('차트 정리 표'!$J$22=표메인[[#This Row],[타격감
시각적 효과]],1,0)),1,0)</f>
        <v>0</v>
      </c>
      <c r="S70" s="34">
        <f>IF(AND(IF('차트 정리 표'!$N$19 = 표메인[[#This Row],[연령대]], 1, 0),IF('차트 정리 표'!$J$23=표메인[[#This Row],[타격감
시각적 효과]],1,0)),1,0)</f>
        <v>0</v>
      </c>
      <c r="T70" s="34">
        <f>IF(AND(IF('차트 정리 표'!$N$25 = 표메인[[#This Row],[연령대]], 1, 0),IF('차트 정리 표'!$J$26=표메인[게임몰입도
청각적 효과],1,0)),1,0)</f>
        <v>0</v>
      </c>
      <c r="U70" s="34">
        <f>IF(AND(IF('차트 정리 표'!$N$25 = 표메인[[#This Row],[연령대]], 1, 0),IF('차트 정리 표'!$J$27=표메인[게임몰입도
청각적 효과],1,0)),1,0)</f>
        <v>0</v>
      </c>
      <c r="V70" s="34">
        <f>IF(AND(IF('차트 정리 표'!$N$25 = 표메인[[#This Row],[연령대]], 1, 0),IF('차트 정리 표'!$J$28=표메인[게임몰입도
청각적 효과],1,0)),1,0)</f>
        <v>0</v>
      </c>
    </row>
    <row r="71" spans="1:22" x14ac:dyDescent="0.3">
      <c r="A71" s="3">
        <f>IF(AND(IF('차트 정리 표'!$N$2 = 표메인[[#This Row],[연령대]], 1, 0),IF(COUNT(표장르정리[[#This Row],[RPG]]),1,0)), 1, 0)</f>
        <v>0</v>
      </c>
      <c r="B71" s="3">
        <f>IF(AND(IF('차트 정리 표'!$N$2 = 표메인[[#This Row],[연령대]], 1, 0),IF(COUNT(표장르정리[[#This Row],[AOS]]),1,0)),1,0)</f>
        <v>0</v>
      </c>
      <c r="C71" s="3">
        <f>IF(AND(IF('차트 정리 표'!$N$2 = 표메인[[#This Row],[연령대]], 1, 0),IF(COUNT(표장르정리[[#This Row],[FPS]]),1,0)),1,0)</f>
        <v>0</v>
      </c>
      <c r="D71" s="3">
        <f>IF(AND(IF('차트 정리 표'!$N$2 = 표메인[[#This Row],[연령대]], 1, 0),IF(COUNT(표장르정리[[#This Row],[CCG]]),1,0)),1,0)</f>
        <v>0</v>
      </c>
      <c r="E71" s="3">
        <f>IF(AND(IF('차트 정리 표'!$N$2 = 표메인[[#This Row],[연령대]], 1, 0),IF(COUNT(표장르정리[[#This Row],[Roguelike]]),1,0)),1,0)</f>
        <v>0</v>
      </c>
      <c r="F71" s="3">
        <f>IF(AND(IF('차트 정리 표'!$N$2 = 표메인[[#This Row],[연령대]], 1, 0),IF(COUNT(표장르정리[[#This Row],[Soulslike]]),1,0)),1,0)</f>
        <v>0</v>
      </c>
      <c r="G71" s="3">
        <f>IF(AND(IF('차트 정리 표'!$N$2 = 표메인[[#This Row],[연령대]], 1, 0),IF(COUNT(표장르정리[[#This Row],[Rhythm]]),1,0)),1,0)</f>
        <v>0</v>
      </c>
      <c r="H71" s="3">
        <f>IF(AND(IF('차트 정리 표'!$N$2 = 표메인[[#This Row],[연령대]], 1, 0),IF(COUNT(표장르정리[[#This Row],[Racing]]),1,0)),1,0)</f>
        <v>0</v>
      </c>
      <c r="I71" s="3">
        <f>IF(AND(IF('차트 정리 표'!$N$2 = 표메인[[#This Row],[연령대]], 1, 0),IF(COUNT(표장르정리[[#This Row],[Sport]]),1,0)),1,0)</f>
        <v>0</v>
      </c>
      <c r="J71" s="3">
        <f>IF(AND(IF('차트 정리 표'!$N$2 = 표메인[[#This Row],[연령대]], 1, 0),IF(COUNT(표장르정리[[#This Row],[Stealth]]),1,0)),1,0)</f>
        <v>0</v>
      </c>
      <c r="K71" s="3">
        <f>IF(AND(IF('차트 정리 표'!$N$2 = 표메인[[#This Row],[연령대]], 1, 0),IF(COUNT(표장르정리[[#This Row],[Strategy]]),1,0)),1,0)</f>
        <v>0</v>
      </c>
      <c r="L71" s="3">
        <f>IF(AND(IF('차트 정리 표'!$N$2 = 표메인[[#This Row],[연령대]], 1, 0),IF(COUNT(표장르정리[[#This Row],[Puzzle]]),1,0)),1,0)</f>
        <v>0</v>
      </c>
      <c r="M71" s="3">
        <f>IF(AND(IF('차트 정리 표'!$N$2 = 표메인[[#This Row],[연령대]], 1, 0),IF(COUNT(표장르정리[[#This Row],[Board]]),1,0)),1,0)</f>
        <v>0</v>
      </c>
      <c r="N71" s="3">
        <f>IF(AND(IF('차트 정리 표'!$N$2 = 표메인[[#This Row],[연령대]], 1, 0),IF(COUNT(표장르정리[[#This Row],[Arcade]]),1,0)),1,0)</f>
        <v>0</v>
      </c>
      <c r="O71" s="3">
        <f>IF(AND(IF('차트 정리 표'!$N$2 = 표메인[[#This Row],[연령대]], 1, 0),IF(COUNT(표장르정리[[#This Row],[Simulation]]),1,0)),1,0)</f>
        <v>0</v>
      </c>
      <c r="P71" s="34">
        <f>IF(AND(IF('차트 정리 표'!$N$19 = 표메인[[#This Row],[연령대]], 1, 0),IF('차트 정리 표'!$J$20=표메인[[#This Row],[타격감
시각적 효과]],1,0)),1,0)</f>
        <v>0</v>
      </c>
      <c r="Q71" s="34">
        <f>IF(AND(IF('차트 정리 표'!$N$19 = 표메인[[#This Row],[연령대]], 1, 0),IF('차트 정리 표'!$J$21=표메인[[#This Row],[타격감
시각적 효과]],1,0)),1,0)</f>
        <v>0</v>
      </c>
      <c r="R71" s="34">
        <f>IF(AND(IF('차트 정리 표'!$N$19 = 표메인[[#This Row],[연령대]], 1, 0),IF('차트 정리 표'!$J$22=표메인[[#This Row],[타격감
시각적 효과]],1,0)),1,0)</f>
        <v>0</v>
      </c>
      <c r="S71" s="34">
        <f>IF(AND(IF('차트 정리 표'!$N$19 = 표메인[[#This Row],[연령대]], 1, 0),IF('차트 정리 표'!$J$23=표메인[[#This Row],[타격감
시각적 효과]],1,0)),1,0)</f>
        <v>0</v>
      </c>
      <c r="T71" s="34">
        <f>IF(AND(IF('차트 정리 표'!$N$25 = 표메인[[#This Row],[연령대]], 1, 0),IF('차트 정리 표'!$J$26=표메인[게임몰입도
청각적 효과],1,0)),1,0)</f>
        <v>0</v>
      </c>
      <c r="U71" s="34">
        <f>IF(AND(IF('차트 정리 표'!$N$25 = 표메인[[#This Row],[연령대]], 1, 0),IF('차트 정리 표'!$J$27=표메인[게임몰입도
청각적 효과],1,0)),1,0)</f>
        <v>0</v>
      </c>
      <c r="V71" s="34">
        <f>IF(AND(IF('차트 정리 표'!$N$25 = 표메인[[#This Row],[연령대]], 1, 0),IF('차트 정리 표'!$J$28=표메인[게임몰입도
청각적 효과],1,0)),1,0)</f>
        <v>0</v>
      </c>
    </row>
    <row r="72" spans="1:22" x14ac:dyDescent="0.3">
      <c r="A72" s="3">
        <f>IF(AND(IF('차트 정리 표'!$N$2 = 표메인[[#This Row],[연령대]], 1, 0),IF(COUNT(표장르정리[[#This Row],[RPG]]),1,0)), 1, 0)</f>
        <v>0</v>
      </c>
      <c r="B72" s="3">
        <f>IF(AND(IF('차트 정리 표'!$N$2 = 표메인[[#This Row],[연령대]], 1, 0),IF(COUNT(표장르정리[[#This Row],[AOS]]),1,0)),1,0)</f>
        <v>0</v>
      </c>
      <c r="C72" s="3">
        <f>IF(AND(IF('차트 정리 표'!$N$2 = 표메인[[#This Row],[연령대]], 1, 0),IF(COUNT(표장르정리[[#This Row],[FPS]]),1,0)),1,0)</f>
        <v>0</v>
      </c>
      <c r="D72" s="3">
        <f>IF(AND(IF('차트 정리 표'!$N$2 = 표메인[[#This Row],[연령대]], 1, 0),IF(COUNT(표장르정리[[#This Row],[CCG]]),1,0)),1,0)</f>
        <v>0</v>
      </c>
      <c r="E72" s="3">
        <f>IF(AND(IF('차트 정리 표'!$N$2 = 표메인[[#This Row],[연령대]], 1, 0),IF(COUNT(표장르정리[[#This Row],[Roguelike]]),1,0)),1,0)</f>
        <v>0</v>
      </c>
      <c r="F72" s="3">
        <f>IF(AND(IF('차트 정리 표'!$N$2 = 표메인[[#This Row],[연령대]], 1, 0),IF(COUNT(표장르정리[[#This Row],[Soulslike]]),1,0)),1,0)</f>
        <v>0</v>
      </c>
      <c r="G72" s="3">
        <f>IF(AND(IF('차트 정리 표'!$N$2 = 표메인[[#This Row],[연령대]], 1, 0),IF(COUNT(표장르정리[[#This Row],[Rhythm]]),1,0)),1,0)</f>
        <v>0</v>
      </c>
      <c r="H72" s="3">
        <f>IF(AND(IF('차트 정리 표'!$N$2 = 표메인[[#This Row],[연령대]], 1, 0),IF(COUNT(표장르정리[[#This Row],[Racing]]),1,0)),1,0)</f>
        <v>0</v>
      </c>
      <c r="I72" s="3">
        <f>IF(AND(IF('차트 정리 표'!$N$2 = 표메인[[#This Row],[연령대]], 1, 0),IF(COUNT(표장르정리[[#This Row],[Sport]]),1,0)),1,0)</f>
        <v>0</v>
      </c>
      <c r="J72" s="3">
        <f>IF(AND(IF('차트 정리 표'!$N$2 = 표메인[[#This Row],[연령대]], 1, 0),IF(COUNT(표장르정리[[#This Row],[Stealth]]),1,0)),1,0)</f>
        <v>0</v>
      </c>
      <c r="K72" s="3">
        <f>IF(AND(IF('차트 정리 표'!$N$2 = 표메인[[#This Row],[연령대]], 1, 0),IF(COUNT(표장르정리[[#This Row],[Strategy]]),1,0)),1,0)</f>
        <v>0</v>
      </c>
      <c r="L72" s="3">
        <f>IF(AND(IF('차트 정리 표'!$N$2 = 표메인[[#This Row],[연령대]], 1, 0),IF(COUNT(표장르정리[[#This Row],[Puzzle]]),1,0)),1,0)</f>
        <v>0</v>
      </c>
      <c r="M72" s="3">
        <f>IF(AND(IF('차트 정리 표'!$N$2 = 표메인[[#This Row],[연령대]], 1, 0),IF(COUNT(표장르정리[[#This Row],[Board]]),1,0)),1,0)</f>
        <v>0</v>
      </c>
      <c r="N72" s="3">
        <f>IF(AND(IF('차트 정리 표'!$N$2 = 표메인[[#This Row],[연령대]], 1, 0),IF(COUNT(표장르정리[[#This Row],[Arcade]]),1,0)),1,0)</f>
        <v>0</v>
      </c>
      <c r="O72" s="3">
        <f>IF(AND(IF('차트 정리 표'!$N$2 = 표메인[[#This Row],[연령대]], 1, 0),IF(COUNT(표장르정리[[#This Row],[Simulation]]),1,0)),1,0)</f>
        <v>0</v>
      </c>
      <c r="P72" s="34">
        <f>IF(AND(IF('차트 정리 표'!$N$19 = 표메인[[#This Row],[연령대]], 1, 0),IF('차트 정리 표'!$J$20=표메인[[#This Row],[타격감
시각적 효과]],1,0)),1,0)</f>
        <v>0</v>
      </c>
      <c r="Q72" s="34">
        <f>IF(AND(IF('차트 정리 표'!$N$19 = 표메인[[#This Row],[연령대]], 1, 0),IF('차트 정리 표'!$J$21=표메인[[#This Row],[타격감
시각적 효과]],1,0)),1,0)</f>
        <v>0</v>
      </c>
      <c r="R72" s="34">
        <f>IF(AND(IF('차트 정리 표'!$N$19 = 표메인[[#This Row],[연령대]], 1, 0),IF('차트 정리 표'!$J$22=표메인[[#This Row],[타격감
시각적 효과]],1,0)),1,0)</f>
        <v>0</v>
      </c>
      <c r="S72" s="34">
        <f>IF(AND(IF('차트 정리 표'!$N$19 = 표메인[[#This Row],[연령대]], 1, 0),IF('차트 정리 표'!$J$23=표메인[[#This Row],[타격감
시각적 효과]],1,0)),1,0)</f>
        <v>0</v>
      </c>
      <c r="T72" s="34">
        <f>IF(AND(IF('차트 정리 표'!$N$25 = 표메인[[#This Row],[연령대]], 1, 0),IF('차트 정리 표'!$J$26=표메인[게임몰입도
청각적 효과],1,0)),1,0)</f>
        <v>0</v>
      </c>
      <c r="U72" s="34">
        <f>IF(AND(IF('차트 정리 표'!$N$25 = 표메인[[#This Row],[연령대]], 1, 0),IF('차트 정리 표'!$J$27=표메인[게임몰입도
청각적 효과],1,0)),1,0)</f>
        <v>0</v>
      </c>
      <c r="V72" s="34">
        <f>IF(AND(IF('차트 정리 표'!$N$25 = 표메인[[#This Row],[연령대]], 1, 0),IF('차트 정리 표'!$J$28=표메인[게임몰입도
청각적 효과],1,0)),1,0)</f>
        <v>0</v>
      </c>
    </row>
    <row r="73" spans="1:22" x14ac:dyDescent="0.3">
      <c r="A73" s="3">
        <f>IF(AND(IF('차트 정리 표'!$N$2 = 표메인[[#This Row],[연령대]], 1, 0),IF(COUNT(표장르정리[[#This Row],[RPG]]),1,0)), 1, 0)</f>
        <v>0</v>
      </c>
      <c r="B73" s="3">
        <f>IF(AND(IF('차트 정리 표'!$N$2 = 표메인[[#This Row],[연령대]], 1, 0),IF(COUNT(표장르정리[[#This Row],[AOS]]),1,0)),1,0)</f>
        <v>0</v>
      </c>
      <c r="C73" s="3">
        <f>IF(AND(IF('차트 정리 표'!$N$2 = 표메인[[#This Row],[연령대]], 1, 0),IF(COUNT(표장르정리[[#This Row],[FPS]]),1,0)),1,0)</f>
        <v>0</v>
      </c>
      <c r="D73" s="3">
        <f>IF(AND(IF('차트 정리 표'!$N$2 = 표메인[[#This Row],[연령대]], 1, 0),IF(COUNT(표장르정리[[#This Row],[CCG]]),1,0)),1,0)</f>
        <v>0</v>
      </c>
      <c r="E73" s="3">
        <f>IF(AND(IF('차트 정리 표'!$N$2 = 표메인[[#This Row],[연령대]], 1, 0),IF(COUNT(표장르정리[[#This Row],[Roguelike]]),1,0)),1,0)</f>
        <v>0</v>
      </c>
      <c r="F73" s="3">
        <f>IF(AND(IF('차트 정리 표'!$N$2 = 표메인[[#This Row],[연령대]], 1, 0),IF(COUNT(표장르정리[[#This Row],[Soulslike]]),1,0)),1,0)</f>
        <v>0</v>
      </c>
      <c r="G73" s="3">
        <f>IF(AND(IF('차트 정리 표'!$N$2 = 표메인[[#This Row],[연령대]], 1, 0),IF(COUNT(표장르정리[[#This Row],[Rhythm]]),1,0)),1,0)</f>
        <v>0</v>
      </c>
      <c r="H73" s="3">
        <f>IF(AND(IF('차트 정리 표'!$N$2 = 표메인[[#This Row],[연령대]], 1, 0),IF(COUNT(표장르정리[[#This Row],[Racing]]),1,0)),1,0)</f>
        <v>0</v>
      </c>
      <c r="I73" s="3">
        <f>IF(AND(IF('차트 정리 표'!$N$2 = 표메인[[#This Row],[연령대]], 1, 0),IF(COUNT(표장르정리[[#This Row],[Sport]]),1,0)),1,0)</f>
        <v>0</v>
      </c>
      <c r="J73" s="3">
        <f>IF(AND(IF('차트 정리 표'!$N$2 = 표메인[[#This Row],[연령대]], 1, 0),IF(COUNT(표장르정리[[#This Row],[Stealth]]),1,0)),1,0)</f>
        <v>0</v>
      </c>
      <c r="K73" s="3">
        <f>IF(AND(IF('차트 정리 표'!$N$2 = 표메인[[#This Row],[연령대]], 1, 0),IF(COUNT(표장르정리[[#This Row],[Strategy]]),1,0)),1,0)</f>
        <v>0</v>
      </c>
      <c r="L73" s="3">
        <f>IF(AND(IF('차트 정리 표'!$N$2 = 표메인[[#This Row],[연령대]], 1, 0),IF(COUNT(표장르정리[[#This Row],[Puzzle]]),1,0)),1,0)</f>
        <v>0</v>
      </c>
      <c r="M73" s="3">
        <f>IF(AND(IF('차트 정리 표'!$N$2 = 표메인[[#This Row],[연령대]], 1, 0),IF(COUNT(표장르정리[[#This Row],[Board]]),1,0)),1,0)</f>
        <v>0</v>
      </c>
      <c r="N73" s="3">
        <f>IF(AND(IF('차트 정리 표'!$N$2 = 표메인[[#This Row],[연령대]], 1, 0),IF(COUNT(표장르정리[[#This Row],[Arcade]]),1,0)),1,0)</f>
        <v>0</v>
      </c>
      <c r="O73" s="3">
        <f>IF(AND(IF('차트 정리 표'!$N$2 = 표메인[[#This Row],[연령대]], 1, 0),IF(COUNT(표장르정리[[#This Row],[Simulation]]),1,0)),1,0)</f>
        <v>0</v>
      </c>
      <c r="P73" s="34">
        <f>IF(AND(IF('차트 정리 표'!$N$19 = 표메인[[#This Row],[연령대]], 1, 0),IF('차트 정리 표'!$J$20=표메인[[#This Row],[타격감
시각적 효과]],1,0)),1,0)</f>
        <v>0</v>
      </c>
      <c r="Q73" s="34">
        <f>IF(AND(IF('차트 정리 표'!$N$19 = 표메인[[#This Row],[연령대]], 1, 0),IF('차트 정리 표'!$J$21=표메인[[#This Row],[타격감
시각적 효과]],1,0)),1,0)</f>
        <v>0</v>
      </c>
      <c r="R73" s="34">
        <f>IF(AND(IF('차트 정리 표'!$N$19 = 표메인[[#This Row],[연령대]], 1, 0),IF('차트 정리 표'!$J$22=표메인[[#This Row],[타격감
시각적 효과]],1,0)),1,0)</f>
        <v>0</v>
      </c>
      <c r="S73" s="34">
        <f>IF(AND(IF('차트 정리 표'!$N$19 = 표메인[[#This Row],[연령대]], 1, 0),IF('차트 정리 표'!$J$23=표메인[[#This Row],[타격감
시각적 효과]],1,0)),1,0)</f>
        <v>0</v>
      </c>
      <c r="T73" s="34">
        <f>IF(AND(IF('차트 정리 표'!$N$25 = 표메인[[#This Row],[연령대]], 1, 0),IF('차트 정리 표'!$J$26=표메인[게임몰입도
청각적 효과],1,0)),1,0)</f>
        <v>0</v>
      </c>
      <c r="U73" s="34">
        <f>IF(AND(IF('차트 정리 표'!$N$25 = 표메인[[#This Row],[연령대]], 1, 0),IF('차트 정리 표'!$J$27=표메인[게임몰입도
청각적 효과],1,0)),1,0)</f>
        <v>0</v>
      </c>
      <c r="V73" s="34">
        <f>IF(AND(IF('차트 정리 표'!$N$25 = 표메인[[#This Row],[연령대]], 1, 0),IF('차트 정리 표'!$J$28=표메인[게임몰입도
청각적 효과],1,0)),1,0)</f>
        <v>0</v>
      </c>
    </row>
    <row r="74" spans="1:22" x14ac:dyDescent="0.3">
      <c r="A74" s="3">
        <f>IF(AND(IF('차트 정리 표'!$N$2 = 표메인[[#This Row],[연령대]], 1, 0),IF(COUNT(표장르정리[[#This Row],[RPG]]),1,0)), 1, 0)</f>
        <v>0</v>
      </c>
      <c r="B74" s="3">
        <f>IF(AND(IF('차트 정리 표'!$N$2 = 표메인[[#This Row],[연령대]], 1, 0),IF(COUNT(표장르정리[[#This Row],[AOS]]),1,0)),1,0)</f>
        <v>0</v>
      </c>
      <c r="C74" s="3">
        <f>IF(AND(IF('차트 정리 표'!$N$2 = 표메인[[#This Row],[연령대]], 1, 0),IF(COUNT(표장르정리[[#This Row],[FPS]]),1,0)),1,0)</f>
        <v>0</v>
      </c>
      <c r="D74" s="3">
        <f>IF(AND(IF('차트 정리 표'!$N$2 = 표메인[[#This Row],[연령대]], 1, 0),IF(COUNT(표장르정리[[#This Row],[CCG]]),1,0)),1,0)</f>
        <v>0</v>
      </c>
      <c r="E74" s="3">
        <f>IF(AND(IF('차트 정리 표'!$N$2 = 표메인[[#This Row],[연령대]], 1, 0),IF(COUNT(표장르정리[[#This Row],[Roguelike]]),1,0)),1,0)</f>
        <v>0</v>
      </c>
      <c r="F74" s="3">
        <f>IF(AND(IF('차트 정리 표'!$N$2 = 표메인[[#This Row],[연령대]], 1, 0),IF(COUNT(표장르정리[[#This Row],[Soulslike]]),1,0)),1,0)</f>
        <v>0</v>
      </c>
      <c r="G74" s="3">
        <f>IF(AND(IF('차트 정리 표'!$N$2 = 표메인[[#This Row],[연령대]], 1, 0),IF(COUNT(표장르정리[[#This Row],[Rhythm]]),1,0)),1,0)</f>
        <v>0</v>
      </c>
      <c r="H74" s="3">
        <f>IF(AND(IF('차트 정리 표'!$N$2 = 표메인[[#This Row],[연령대]], 1, 0),IF(COUNT(표장르정리[[#This Row],[Racing]]),1,0)),1,0)</f>
        <v>0</v>
      </c>
      <c r="I74" s="3">
        <f>IF(AND(IF('차트 정리 표'!$N$2 = 표메인[[#This Row],[연령대]], 1, 0),IF(COUNT(표장르정리[[#This Row],[Sport]]),1,0)),1,0)</f>
        <v>0</v>
      </c>
      <c r="J74" s="3">
        <f>IF(AND(IF('차트 정리 표'!$N$2 = 표메인[[#This Row],[연령대]], 1, 0),IF(COUNT(표장르정리[[#This Row],[Stealth]]),1,0)),1,0)</f>
        <v>0</v>
      </c>
      <c r="K74" s="3">
        <f>IF(AND(IF('차트 정리 표'!$N$2 = 표메인[[#This Row],[연령대]], 1, 0),IF(COUNT(표장르정리[[#This Row],[Strategy]]),1,0)),1,0)</f>
        <v>0</v>
      </c>
      <c r="L74" s="3">
        <f>IF(AND(IF('차트 정리 표'!$N$2 = 표메인[[#This Row],[연령대]], 1, 0),IF(COUNT(표장르정리[[#This Row],[Puzzle]]),1,0)),1,0)</f>
        <v>0</v>
      </c>
      <c r="M74" s="3">
        <f>IF(AND(IF('차트 정리 표'!$N$2 = 표메인[[#This Row],[연령대]], 1, 0),IF(COUNT(표장르정리[[#This Row],[Board]]),1,0)),1,0)</f>
        <v>0</v>
      </c>
      <c r="N74" s="3">
        <f>IF(AND(IF('차트 정리 표'!$N$2 = 표메인[[#This Row],[연령대]], 1, 0),IF(COUNT(표장르정리[[#This Row],[Arcade]]),1,0)),1,0)</f>
        <v>0</v>
      </c>
      <c r="O74" s="3">
        <f>IF(AND(IF('차트 정리 표'!$N$2 = 표메인[[#This Row],[연령대]], 1, 0),IF(COUNT(표장르정리[[#This Row],[Simulation]]),1,0)),1,0)</f>
        <v>0</v>
      </c>
      <c r="P74" s="34">
        <f>IF(AND(IF('차트 정리 표'!$N$19 = 표메인[[#This Row],[연령대]], 1, 0),IF('차트 정리 표'!$J$20=표메인[[#This Row],[타격감
시각적 효과]],1,0)),1,0)</f>
        <v>0</v>
      </c>
      <c r="Q74" s="34">
        <f>IF(AND(IF('차트 정리 표'!$N$19 = 표메인[[#This Row],[연령대]], 1, 0),IF('차트 정리 표'!$J$21=표메인[[#This Row],[타격감
시각적 효과]],1,0)),1,0)</f>
        <v>0</v>
      </c>
      <c r="R74" s="34">
        <f>IF(AND(IF('차트 정리 표'!$N$19 = 표메인[[#This Row],[연령대]], 1, 0),IF('차트 정리 표'!$J$22=표메인[[#This Row],[타격감
시각적 효과]],1,0)),1,0)</f>
        <v>0</v>
      </c>
      <c r="S74" s="34">
        <f>IF(AND(IF('차트 정리 표'!$N$19 = 표메인[[#This Row],[연령대]], 1, 0),IF('차트 정리 표'!$J$23=표메인[[#This Row],[타격감
시각적 효과]],1,0)),1,0)</f>
        <v>0</v>
      </c>
      <c r="T74" s="34">
        <f>IF(AND(IF('차트 정리 표'!$N$25 = 표메인[[#This Row],[연령대]], 1, 0),IF('차트 정리 표'!$J$26=표메인[게임몰입도
청각적 효과],1,0)),1,0)</f>
        <v>0</v>
      </c>
      <c r="U74" s="34">
        <f>IF(AND(IF('차트 정리 표'!$N$25 = 표메인[[#This Row],[연령대]], 1, 0),IF('차트 정리 표'!$J$27=표메인[게임몰입도
청각적 효과],1,0)),1,0)</f>
        <v>0</v>
      </c>
      <c r="V74" s="34">
        <f>IF(AND(IF('차트 정리 표'!$N$25 = 표메인[[#This Row],[연령대]], 1, 0),IF('차트 정리 표'!$J$28=표메인[게임몰입도
청각적 효과],1,0)),1,0)</f>
        <v>0</v>
      </c>
    </row>
    <row r="75" spans="1:22" x14ac:dyDescent="0.3">
      <c r="A75" s="3">
        <f>IF(AND(IF('차트 정리 표'!$N$2 = 표메인[[#This Row],[연령대]], 1, 0),IF(COUNT(표장르정리[[#This Row],[RPG]]),1,0)), 1, 0)</f>
        <v>0</v>
      </c>
      <c r="B75" s="3">
        <f>IF(AND(IF('차트 정리 표'!$N$2 = 표메인[[#This Row],[연령대]], 1, 0),IF(COUNT(표장르정리[[#This Row],[AOS]]),1,0)),1,0)</f>
        <v>0</v>
      </c>
      <c r="C75" s="3">
        <f>IF(AND(IF('차트 정리 표'!$N$2 = 표메인[[#This Row],[연령대]], 1, 0),IF(COUNT(표장르정리[[#This Row],[FPS]]),1,0)),1,0)</f>
        <v>0</v>
      </c>
      <c r="D75" s="3">
        <f>IF(AND(IF('차트 정리 표'!$N$2 = 표메인[[#This Row],[연령대]], 1, 0),IF(COUNT(표장르정리[[#This Row],[CCG]]),1,0)),1,0)</f>
        <v>0</v>
      </c>
      <c r="E75" s="3">
        <f>IF(AND(IF('차트 정리 표'!$N$2 = 표메인[[#This Row],[연령대]], 1, 0),IF(COUNT(표장르정리[[#This Row],[Roguelike]]),1,0)),1,0)</f>
        <v>0</v>
      </c>
      <c r="F75" s="3">
        <f>IF(AND(IF('차트 정리 표'!$N$2 = 표메인[[#This Row],[연령대]], 1, 0),IF(COUNT(표장르정리[[#This Row],[Soulslike]]),1,0)),1,0)</f>
        <v>0</v>
      </c>
      <c r="G75" s="3">
        <f>IF(AND(IF('차트 정리 표'!$N$2 = 표메인[[#This Row],[연령대]], 1, 0),IF(COUNT(표장르정리[[#This Row],[Rhythm]]),1,0)),1,0)</f>
        <v>0</v>
      </c>
      <c r="H75" s="3">
        <f>IF(AND(IF('차트 정리 표'!$N$2 = 표메인[[#This Row],[연령대]], 1, 0),IF(COUNT(표장르정리[[#This Row],[Racing]]),1,0)),1,0)</f>
        <v>0</v>
      </c>
      <c r="I75" s="3">
        <f>IF(AND(IF('차트 정리 표'!$N$2 = 표메인[[#This Row],[연령대]], 1, 0),IF(COUNT(표장르정리[[#This Row],[Sport]]),1,0)),1,0)</f>
        <v>0</v>
      </c>
      <c r="J75" s="3">
        <f>IF(AND(IF('차트 정리 표'!$N$2 = 표메인[[#This Row],[연령대]], 1, 0),IF(COUNT(표장르정리[[#This Row],[Stealth]]),1,0)),1,0)</f>
        <v>0</v>
      </c>
      <c r="K75" s="3">
        <f>IF(AND(IF('차트 정리 표'!$N$2 = 표메인[[#This Row],[연령대]], 1, 0),IF(COUNT(표장르정리[[#This Row],[Strategy]]),1,0)),1,0)</f>
        <v>0</v>
      </c>
      <c r="L75" s="3">
        <f>IF(AND(IF('차트 정리 표'!$N$2 = 표메인[[#This Row],[연령대]], 1, 0),IF(COUNT(표장르정리[[#This Row],[Puzzle]]),1,0)),1,0)</f>
        <v>0</v>
      </c>
      <c r="M75" s="3">
        <f>IF(AND(IF('차트 정리 표'!$N$2 = 표메인[[#This Row],[연령대]], 1, 0),IF(COUNT(표장르정리[[#This Row],[Board]]),1,0)),1,0)</f>
        <v>0</v>
      </c>
      <c r="N75" s="3">
        <f>IF(AND(IF('차트 정리 표'!$N$2 = 표메인[[#This Row],[연령대]], 1, 0),IF(COUNT(표장르정리[[#This Row],[Arcade]]),1,0)),1,0)</f>
        <v>0</v>
      </c>
      <c r="O75" s="3">
        <f>IF(AND(IF('차트 정리 표'!$N$2 = 표메인[[#This Row],[연령대]], 1, 0),IF(COUNT(표장르정리[[#This Row],[Simulation]]),1,0)),1,0)</f>
        <v>0</v>
      </c>
      <c r="P75" s="34">
        <f>IF(AND(IF('차트 정리 표'!$N$19 = 표메인[[#This Row],[연령대]], 1, 0),IF('차트 정리 표'!$J$20=표메인[[#This Row],[타격감
시각적 효과]],1,0)),1,0)</f>
        <v>0</v>
      </c>
      <c r="Q75" s="34">
        <f>IF(AND(IF('차트 정리 표'!$N$19 = 표메인[[#This Row],[연령대]], 1, 0),IF('차트 정리 표'!$J$21=표메인[[#This Row],[타격감
시각적 효과]],1,0)),1,0)</f>
        <v>0</v>
      </c>
      <c r="R75" s="34">
        <f>IF(AND(IF('차트 정리 표'!$N$19 = 표메인[[#This Row],[연령대]], 1, 0),IF('차트 정리 표'!$J$22=표메인[[#This Row],[타격감
시각적 효과]],1,0)),1,0)</f>
        <v>0</v>
      </c>
      <c r="S75" s="34">
        <f>IF(AND(IF('차트 정리 표'!$N$19 = 표메인[[#This Row],[연령대]], 1, 0),IF('차트 정리 표'!$J$23=표메인[[#This Row],[타격감
시각적 효과]],1,0)),1,0)</f>
        <v>0</v>
      </c>
      <c r="T75" s="34">
        <f>IF(AND(IF('차트 정리 표'!$N$25 = 표메인[[#This Row],[연령대]], 1, 0),IF('차트 정리 표'!$J$26=표메인[게임몰입도
청각적 효과],1,0)),1,0)</f>
        <v>0</v>
      </c>
      <c r="U75" s="34">
        <f>IF(AND(IF('차트 정리 표'!$N$25 = 표메인[[#This Row],[연령대]], 1, 0),IF('차트 정리 표'!$J$27=표메인[게임몰입도
청각적 효과],1,0)),1,0)</f>
        <v>0</v>
      </c>
      <c r="V75" s="34">
        <f>IF(AND(IF('차트 정리 표'!$N$25 = 표메인[[#This Row],[연령대]], 1, 0),IF('차트 정리 표'!$J$28=표메인[게임몰입도
청각적 효과],1,0)),1,0)</f>
        <v>0</v>
      </c>
    </row>
    <row r="76" spans="1:22" x14ac:dyDescent="0.3">
      <c r="A76" s="3">
        <f>IF(AND(IF('차트 정리 표'!$N$2 = 표메인[[#This Row],[연령대]], 1, 0),IF(COUNT(표장르정리[[#This Row],[RPG]]),1,0)), 1, 0)</f>
        <v>0</v>
      </c>
      <c r="B76" s="3">
        <f>IF(AND(IF('차트 정리 표'!$N$2 = 표메인[[#This Row],[연령대]], 1, 0),IF(COUNT(표장르정리[[#This Row],[AOS]]),1,0)),1,0)</f>
        <v>0</v>
      </c>
      <c r="C76" s="3">
        <f>IF(AND(IF('차트 정리 표'!$N$2 = 표메인[[#This Row],[연령대]], 1, 0),IF(COUNT(표장르정리[[#This Row],[FPS]]),1,0)),1,0)</f>
        <v>0</v>
      </c>
      <c r="D76" s="3">
        <f>IF(AND(IF('차트 정리 표'!$N$2 = 표메인[[#This Row],[연령대]], 1, 0),IF(COUNT(표장르정리[[#This Row],[CCG]]),1,0)),1,0)</f>
        <v>0</v>
      </c>
      <c r="E76" s="3">
        <f>IF(AND(IF('차트 정리 표'!$N$2 = 표메인[[#This Row],[연령대]], 1, 0),IF(COUNT(표장르정리[[#This Row],[Roguelike]]),1,0)),1,0)</f>
        <v>0</v>
      </c>
      <c r="F76" s="3">
        <f>IF(AND(IF('차트 정리 표'!$N$2 = 표메인[[#This Row],[연령대]], 1, 0),IF(COUNT(표장르정리[[#This Row],[Soulslike]]),1,0)),1,0)</f>
        <v>0</v>
      </c>
      <c r="G76" s="3">
        <f>IF(AND(IF('차트 정리 표'!$N$2 = 표메인[[#This Row],[연령대]], 1, 0),IF(COUNT(표장르정리[[#This Row],[Rhythm]]),1,0)),1,0)</f>
        <v>0</v>
      </c>
      <c r="H76" s="3">
        <f>IF(AND(IF('차트 정리 표'!$N$2 = 표메인[[#This Row],[연령대]], 1, 0),IF(COUNT(표장르정리[[#This Row],[Racing]]),1,0)),1,0)</f>
        <v>0</v>
      </c>
      <c r="I76" s="3">
        <f>IF(AND(IF('차트 정리 표'!$N$2 = 표메인[[#This Row],[연령대]], 1, 0),IF(COUNT(표장르정리[[#This Row],[Sport]]),1,0)),1,0)</f>
        <v>0</v>
      </c>
      <c r="J76" s="3">
        <f>IF(AND(IF('차트 정리 표'!$N$2 = 표메인[[#This Row],[연령대]], 1, 0),IF(COUNT(표장르정리[[#This Row],[Stealth]]),1,0)),1,0)</f>
        <v>0</v>
      </c>
      <c r="K76" s="3">
        <f>IF(AND(IF('차트 정리 표'!$N$2 = 표메인[[#This Row],[연령대]], 1, 0),IF(COUNT(표장르정리[[#This Row],[Strategy]]),1,0)),1,0)</f>
        <v>0</v>
      </c>
      <c r="L76" s="3">
        <f>IF(AND(IF('차트 정리 표'!$N$2 = 표메인[[#This Row],[연령대]], 1, 0),IF(COUNT(표장르정리[[#This Row],[Puzzle]]),1,0)),1,0)</f>
        <v>0</v>
      </c>
      <c r="M76" s="3">
        <f>IF(AND(IF('차트 정리 표'!$N$2 = 표메인[[#This Row],[연령대]], 1, 0),IF(COUNT(표장르정리[[#This Row],[Board]]),1,0)),1,0)</f>
        <v>0</v>
      </c>
      <c r="N76" s="3">
        <f>IF(AND(IF('차트 정리 표'!$N$2 = 표메인[[#This Row],[연령대]], 1, 0),IF(COUNT(표장르정리[[#This Row],[Arcade]]),1,0)),1,0)</f>
        <v>0</v>
      </c>
      <c r="O76" s="3">
        <f>IF(AND(IF('차트 정리 표'!$N$2 = 표메인[[#This Row],[연령대]], 1, 0),IF(COUNT(표장르정리[[#This Row],[Simulation]]),1,0)),1,0)</f>
        <v>0</v>
      </c>
      <c r="P76" s="34">
        <f>IF(AND(IF('차트 정리 표'!$N$19 = 표메인[[#This Row],[연령대]], 1, 0),IF('차트 정리 표'!$J$20=표메인[[#This Row],[타격감
시각적 효과]],1,0)),1,0)</f>
        <v>0</v>
      </c>
      <c r="Q76" s="34">
        <f>IF(AND(IF('차트 정리 표'!$N$19 = 표메인[[#This Row],[연령대]], 1, 0),IF('차트 정리 표'!$J$21=표메인[[#This Row],[타격감
시각적 효과]],1,0)),1,0)</f>
        <v>0</v>
      </c>
      <c r="R76" s="34">
        <f>IF(AND(IF('차트 정리 표'!$N$19 = 표메인[[#This Row],[연령대]], 1, 0),IF('차트 정리 표'!$J$22=표메인[[#This Row],[타격감
시각적 효과]],1,0)),1,0)</f>
        <v>0</v>
      </c>
      <c r="S76" s="34">
        <f>IF(AND(IF('차트 정리 표'!$N$19 = 표메인[[#This Row],[연령대]], 1, 0),IF('차트 정리 표'!$J$23=표메인[[#This Row],[타격감
시각적 효과]],1,0)),1,0)</f>
        <v>0</v>
      </c>
      <c r="T76" s="34">
        <f>IF(AND(IF('차트 정리 표'!$N$25 = 표메인[[#This Row],[연령대]], 1, 0),IF('차트 정리 표'!$J$26=표메인[게임몰입도
청각적 효과],1,0)),1,0)</f>
        <v>0</v>
      </c>
      <c r="U76" s="34">
        <f>IF(AND(IF('차트 정리 표'!$N$25 = 표메인[[#This Row],[연령대]], 1, 0),IF('차트 정리 표'!$J$27=표메인[게임몰입도
청각적 효과],1,0)),1,0)</f>
        <v>0</v>
      </c>
      <c r="V76" s="34">
        <f>IF(AND(IF('차트 정리 표'!$N$25 = 표메인[[#This Row],[연령대]], 1, 0),IF('차트 정리 표'!$J$28=표메인[게임몰입도
청각적 효과],1,0)),1,0)</f>
        <v>0</v>
      </c>
    </row>
    <row r="77" spans="1:22" x14ac:dyDescent="0.3">
      <c r="A77" s="3">
        <f>IF(AND(IF('차트 정리 표'!$N$2 = 표메인[[#This Row],[연령대]], 1, 0),IF(COUNT(표장르정리[[#This Row],[RPG]]),1,0)), 1, 0)</f>
        <v>0</v>
      </c>
      <c r="B77" s="3">
        <f>IF(AND(IF('차트 정리 표'!$N$2 = 표메인[[#This Row],[연령대]], 1, 0),IF(COUNT(표장르정리[[#This Row],[AOS]]),1,0)),1,0)</f>
        <v>0</v>
      </c>
      <c r="C77" s="3">
        <f>IF(AND(IF('차트 정리 표'!$N$2 = 표메인[[#This Row],[연령대]], 1, 0),IF(COUNT(표장르정리[[#This Row],[FPS]]),1,0)),1,0)</f>
        <v>0</v>
      </c>
      <c r="D77" s="3">
        <f>IF(AND(IF('차트 정리 표'!$N$2 = 표메인[[#This Row],[연령대]], 1, 0),IF(COUNT(표장르정리[[#This Row],[CCG]]),1,0)),1,0)</f>
        <v>0</v>
      </c>
      <c r="E77" s="3">
        <f>IF(AND(IF('차트 정리 표'!$N$2 = 표메인[[#This Row],[연령대]], 1, 0),IF(COUNT(표장르정리[[#This Row],[Roguelike]]),1,0)),1,0)</f>
        <v>0</v>
      </c>
      <c r="F77" s="3">
        <f>IF(AND(IF('차트 정리 표'!$N$2 = 표메인[[#This Row],[연령대]], 1, 0),IF(COUNT(표장르정리[[#This Row],[Soulslike]]),1,0)),1,0)</f>
        <v>0</v>
      </c>
      <c r="G77" s="3">
        <f>IF(AND(IF('차트 정리 표'!$N$2 = 표메인[[#This Row],[연령대]], 1, 0),IF(COUNT(표장르정리[[#This Row],[Rhythm]]),1,0)),1,0)</f>
        <v>0</v>
      </c>
      <c r="H77" s="3">
        <f>IF(AND(IF('차트 정리 표'!$N$2 = 표메인[[#This Row],[연령대]], 1, 0),IF(COUNT(표장르정리[[#This Row],[Racing]]),1,0)),1,0)</f>
        <v>0</v>
      </c>
      <c r="I77" s="3">
        <f>IF(AND(IF('차트 정리 표'!$N$2 = 표메인[[#This Row],[연령대]], 1, 0),IF(COUNT(표장르정리[[#This Row],[Sport]]),1,0)),1,0)</f>
        <v>0</v>
      </c>
      <c r="J77" s="3">
        <f>IF(AND(IF('차트 정리 표'!$N$2 = 표메인[[#This Row],[연령대]], 1, 0),IF(COUNT(표장르정리[[#This Row],[Stealth]]),1,0)),1,0)</f>
        <v>0</v>
      </c>
      <c r="K77" s="3">
        <f>IF(AND(IF('차트 정리 표'!$N$2 = 표메인[[#This Row],[연령대]], 1, 0),IF(COUNT(표장르정리[[#This Row],[Strategy]]),1,0)),1,0)</f>
        <v>0</v>
      </c>
      <c r="L77" s="3">
        <f>IF(AND(IF('차트 정리 표'!$N$2 = 표메인[[#This Row],[연령대]], 1, 0),IF(COUNT(표장르정리[[#This Row],[Puzzle]]),1,0)),1,0)</f>
        <v>0</v>
      </c>
      <c r="M77" s="3">
        <f>IF(AND(IF('차트 정리 표'!$N$2 = 표메인[[#This Row],[연령대]], 1, 0),IF(COUNT(표장르정리[[#This Row],[Board]]),1,0)),1,0)</f>
        <v>0</v>
      </c>
      <c r="N77" s="3">
        <f>IF(AND(IF('차트 정리 표'!$N$2 = 표메인[[#This Row],[연령대]], 1, 0),IF(COUNT(표장르정리[[#This Row],[Arcade]]),1,0)),1,0)</f>
        <v>0</v>
      </c>
      <c r="O77" s="3">
        <f>IF(AND(IF('차트 정리 표'!$N$2 = 표메인[[#This Row],[연령대]], 1, 0),IF(COUNT(표장르정리[[#This Row],[Simulation]]),1,0)),1,0)</f>
        <v>0</v>
      </c>
      <c r="P77" s="34">
        <f>IF(AND(IF('차트 정리 표'!$N$19 = 표메인[[#This Row],[연령대]], 1, 0),IF('차트 정리 표'!$J$20=표메인[[#This Row],[타격감
시각적 효과]],1,0)),1,0)</f>
        <v>0</v>
      </c>
      <c r="Q77" s="34">
        <f>IF(AND(IF('차트 정리 표'!$N$19 = 표메인[[#This Row],[연령대]], 1, 0),IF('차트 정리 표'!$J$21=표메인[[#This Row],[타격감
시각적 효과]],1,0)),1,0)</f>
        <v>0</v>
      </c>
      <c r="R77" s="34">
        <f>IF(AND(IF('차트 정리 표'!$N$19 = 표메인[[#This Row],[연령대]], 1, 0),IF('차트 정리 표'!$J$22=표메인[[#This Row],[타격감
시각적 효과]],1,0)),1,0)</f>
        <v>0</v>
      </c>
      <c r="S77" s="34">
        <f>IF(AND(IF('차트 정리 표'!$N$19 = 표메인[[#This Row],[연령대]], 1, 0),IF('차트 정리 표'!$J$23=표메인[[#This Row],[타격감
시각적 효과]],1,0)),1,0)</f>
        <v>0</v>
      </c>
      <c r="T77" s="34">
        <f>IF(AND(IF('차트 정리 표'!$N$25 = 표메인[[#This Row],[연령대]], 1, 0),IF('차트 정리 표'!$J$26=표메인[게임몰입도
청각적 효과],1,0)),1,0)</f>
        <v>0</v>
      </c>
      <c r="U77" s="34">
        <f>IF(AND(IF('차트 정리 표'!$N$25 = 표메인[[#This Row],[연령대]], 1, 0),IF('차트 정리 표'!$J$27=표메인[게임몰입도
청각적 효과],1,0)),1,0)</f>
        <v>0</v>
      </c>
      <c r="V77" s="34">
        <f>IF(AND(IF('차트 정리 표'!$N$25 = 표메인[[#This Row],[연령대]], 1, 0),IF('차트 정리 표'!$J$28=표메인[게임몰입도
청각적 효과],1,0)),1,0)</f>
        <v>0</v>
      </c>
    </row>
    <row r="78" spans="1:22" x14ac:dyDescent="0.3">
      <c r="A78" s="3">
        <f>IF(AND(IF('차트 정리 표'!$N$2 = 표메인[[#This Row],[연령대]], 1, 0),IF(COUNT(표장르정리[[#This Row],[RPG]]),1,0)), 1, 0)</f>
        <v>0</v>
      </c>
      <c r="B78" s="3">
        <f>IF(AND(IF('차트 정리 표'!$N$2 = 표메인[[#This Row],[연령대]], 1, 0),IF(COUNT(표장르정리[[#This Row],[AOS]]),1,0)),1,0)</f>
        <v>0</v>
      </c>
      <c r="C78" s="3">
        <f>IF(AND(IF('차트 정리 표'!$N$2 = 표메인[[#This Row],[연령대]], 1, 0),IF(COUNT(표장르정리[[#This Row],[FPS]]),1,0)),1,0)</f>
        <v>0</v>
      </c>
      <c r="D78" s="3">
        <f>IF(AND(IF('차트 정리 표'!$N$2 = 표메인[[#This Row],[연령대]], 1, 0),IF(COUNT(표장르정리[[#This Row],[CCG]]),1,0)),1,0)</f>
        <v>0</v>
      </c>
      <c r="E78" s="3">
        <f>IF(AND(IF('차트 정리 표'!$N$2 = 표메인[[#This Row],[연령대]], 1, 0),IF(COUNT(표장르정리[[#This Row],[Roguelike]]),1,0)),1,0)</f>
        <v>0</v>
      </c>
      <c r="F78" s="3">
        <f>IF(AND(IF('차트 정리 표'!$N$2 = 표메인[[#This Row],[연령대]], 1, 0),IF(COUNT(표장르정리[[#This Row],[Soulslike]]),1,0)),1,0)</f>
        <v>0</v>
      </c>
      <c r="G78" s="3">
        <f>IF(AND(IF('차트 정리 표'!$N$2 = 표메인[[#This Row],[연령대]], 1, 0),IF(COUNT(표장르정리[[#This Row],[Rhythm]]),1,0)),1,0)</f>
        <v>0</v>
      </c>
      <c r="H78" s="3">
        <f>IF(AND(IF('차트 정리 표'!$N$2 = 표메인[[#This Row],[연령대]], 1, 0),IF(COUNT(표장르정리[[#This Row],[Racing]]),1,0)),1,0)</f>
        <v>0</v>
      </c>
      <c r="I78" s="3">
        <f>IF(AND(IF('차트 정리 표'!$N$2 = 표메인[[#This Row],[연령대]], 1, 0),IF(COUNT(표장르정리[[#This Row],[Sport]]),1,0)),1,0)</f>
        <v>0</v>
      </c>
      <c r="J78" s="3">
        <f>IF(AND(IF('차트 정리 표'!$N$2 = 표메인[[#This Row],[연령대]], 1, 0),IF(COUNT(표장르정리[[#This Row],[Stealth]]),1,0)),1,0)</f>
        <v>0</v>
      </c>
      <c r="K78" s="3">
        <f>IF(AND(IF('차트 정리 표'!$N$2 = 표메인[[#This Row],[연령대]], 1, 0),IF(COUNT(표장르정리[[#This Row],[Strategy]]),1,0)),1,0)</f>
        <v>0</v>
      </c>
      <c r="L78" s="3">
        <f>IF(AND(IF('차트 정리 표'!$N$2 = 표메인[[#This Row],[연령대]], 1, 0),IF(COUNT(표장르정리[[#This Row],[Puzzle]]),1,0)),1,0)</f>
        <v>0</v>
      </c>
      <c r="M78" s="3">
        <f>IF(AND(IF('차트 정리 표'!$N$2 = 표메인[[#This Row],[연령대]], 1, 0),IF(COUNT(표장르정리[[#This Row],[Board]]),1,0)),1,0)</f>
        <v>0</v>
      </c>
      <c r="N78" s="3">
        <f>IF(AND(IF('차트 정리 표'!$N$2 = 표메인[[#This Row],[연령대]], 1, 0),IF(COUNT(표장르정리[[#This Row],[Arcade]]),1,0)),1,0)</f>
        <v>0</v>
      </c>
      <c r="O78" s="3">
        <f>IF(AND(IF('차트 정리 표'!$N$2 = 표메인[[#This Row],[연령대]], 1, 0),IF(COUNT(표장르정리[[#This Row],[Simulation]]),1,0)),1,0)</f>
        <v>0</v>
      </c>
      <c r="P78" s="34">
        <f>IF(AND(IF('차트 정리 표'!$N$19 = 표메인[[#This Row],[연령대]], 1, 0),IF('차트 정리 표'!$J$20=표메인[[#This Row],[타격감
시각적 효과]],1,0)),1,0)</f>
        <v>0</v>
      </c>
      <c r="Q78" s="34">
        <f>IF(AND(IF('차트 정리 표'!$N$19 = 표메인[[#This Row],[연령대]], 1, 0),IF('차트 정리 표'!$J$21=표메인[[#This Row],[타격감
시각적 효과]],1,0)),1,0)</f>
        <v>0</v>
      </c>
      <c r="R78" s="34">
        <f>IF(AND(IF('차트 정리 표'!$N$19 = 표메인[[#This Row],[연령대]], 1, 0),IF('차트 정리 표'!$J$22=표메인[[#This Row],[타격감
시각적 효과]],1,0)),1,0)</f>
        <v>0</v>
      </c>
      <c r="S78" s="34">
        <f>IF(AND(IF('차트 정리 표'!$N$19 = 표메인[[#This Row],[연령대]], 1, 0),IF('차트 정리 표'!$J$23=표메인[[#This Row],[타격감
시각적 효과]],1,0)),1,0)</f>
        <v>0</v>
      </c>
      <c r="T78" s="34">
        <f>IF(AND(IF('차트 정리 표'!$N$25 = 표메인[[#This Row],[연령대]], 1, 0),IF('차트 정리 표'!$J$26=표메인[게임몰입도
청각적 효과],1,0)),1,0)</f>
        <v>0</v>
      </c>
      <c r="U78" s="34">
        <f>IF(AND(IF('차트 정리 표'!$N$25 = 표메인[[#This Row],[연령대]], 1, 0),IF('차트 정리 표'!$J$27=표메인[게임몰입도
청각적 효과],1,0)),1,0)</f>
        <v>0</v>
      </c>
      <c r="V78" s="34">
        <f>IF(AND(IF('차트 정리 표'!$N$25 = 표메인[[#This Row],[연령대]], 1, 0),IF('차트 정리 표'!$J$28=표메인[게임몰입도
청각적 효과],1,0)),1,0)</f>
        <v>0</v>
      </c>
    </row>
    <row r="79" spans="1:22" x14ac:dyDescent="0.3">
      <c r="A79" s="3">
        <f>IF(AND(IF('차트 정리 표'!$N$2 = 표메인[[#This Row],[연령대]], 1, 0),IF(COUNT(표장르정리[[#This Row],[RPG]]),1,0)), 1, 0)</f>
        <v>0</v>
      </c>
      <c r="B79" s="3">
        <f>IF(AND(IF('차트 정리 표'!$N$2 = 표메인[[#This Row],[연령대]], 1, 0),IF(COUNT(표장르정리[[#This Row],[AOS]]),1,0)),1,0)</f>
        <v>0</v>
      </c>
      <c r="C79" s="3">
        <f>IF(AND(IF('차트 정리 표'!$N$2 = 표메인[[#This Row],[연령대]], 1, 0),IF(COUNT(표장르정리[[#This Row],[FPS]]),1,0)),1,0)</f>
        <v>0</v>
      </c>
      <c r="D79" s="3">
        <f>IF(AND(IF('차트 정리 표'!$N$2 = 표메인[[#This Row],[연령대]], 1, 0),IF(COUNT(표장르정리[[#This Row],[CCG]]),1,0)),1,0)</f>
        <v>0</v>
      </c>
      <c r="E79" s="3">
        <f>IF(AND(IF('차트 정리 표'!$N$2 = 표메인[[#This Row],[연령대]], 1, 0),IF(COUNT(표장르정리[[#This Row],[Roguelike]]),1,0)),1,0)</f>
        <v>0</v>
      </c>
      <c r="F79" s="3">
        <f>IF(AND(IF('차트 정리 표'!$N$2 = 표메인[[#This Row],[연령대]], 1, 0),IF(COUNT(표장르정리[[#This Row],[Soulslike]]),1,0)),1,0)</f>
        <v>0</v>
      </c>
      <c r="G79" s="3">
        <f>IF(AND(IF('차트 정리 표'!$N$2 = 표메인[[#This Row],[연령대]], 1, 0),IF(COUNT(표장르정리[[#This Row],[Rhythm]]),1,0)),1,0)</f>
        <v>0</v>
      </c>
      <c r="H79" s="3">
        <f>IF(AND(IF('차트 정리 표'!$N$2 = 표메인[[#This Row],[연령대]], 1, 0),IF(COUNT(표장르정리[[#This Row],[Racing]]),1,0)),1,0)</f>
        <v>0</v>
      </c>
      <c r="I79" s="3">
        <f>IF(AND(IF('차트 정리 표'!$N$2 = 표메인[[#This Row],[연령대]], 1, 0),IF(COUNT(표장르정리[[#This Row],[Sport]]),1,0)),1,0)</f>
        <v>0</v>
      </c>
      <c r="J79" s="3">
        <f>IF(AND(IF('차트 정리 표'!$N$2 = 표메인[[#This Row],[연령대]], 1, 0),IF(COUNT(표장르정리[[#This Row],[Stealth]]),1,0)),1,0)</f>
        <v>0</v>
      </c>
      <c r="K79" s="3">
        <f>IF(AND(IF('차트 정리 표'!$N$2 = 표메인[[#This Row],[연령대]], 1, 0),IF(COUNT(표장르정리[[#This Row],[Strategy]]),1,0)),1,0)</f>
        <v>0</v>
      </c>
      <c r="L79" s="3">
        <f>IF(AND(IF('차트 정리 표'!$N$2 = 표메인[[#This Row],[연령대]], 1, 0),IF(COUNT(표장르정리[[#This Row],[Puzzle]]),1,0)),1,0)</f>
        <v>0</v>
      </c>
      <c r="M79" s="3">
        <f>IF(AND(IF('차트 정리 표'!$N$2 = 표메인[[#This Row],[연령대]], 1, 0),IF(COUNT(표장르정리[[#This Row],[Board]]),1,0)),1,0)</f>
        <v>0</v>
      </c>
      <c r="N79" s="3">
        <f>IF(AND(IF('차트 정리 표'!$N$2 = 표메인[[#This Row],[연령대]], 1, 0),IF(COUNT(표장르정리[[#This Row],[Arcade]]),1,0)),1,0)</f>
        <v>0</v>
      </c>
      <c r="O79" s="3">
        <f>IF(AND(IF('차트 정리 표'!$N$2 = 표메인[[#This Row],[연령대]], 1, 0),IF(COUNT(표장르정리[[#This Row],[Simulation]]),1,0)),1,0)</f>
        <v>0</v>
      </c>
      <c r="P79" s="34">
        <f>IF(AND(IF('차트 정리 표'!$N$19 = 표메인[[#This Row],[연령대]], 1, 0),IF('차트 정리 표'!$J$20=표메인[[#This Row],[타격감
시각적 효과]],1,0)),1,0)</f>
        <v>0</v>
      </c>
      <c r="Q79" s="34">
        <f>IF(AND(IF('차트 정리 표'!$N$19 = 표메인[[#This Row],[연령대]], 1, 0),IF('차트 정리 표'!$J$21=표메인[[#This Row],[타격감
시각적 효과]],1,0)),1,0)</f>
        <v>0</v>
      </c>
      <c r="R79" s="34">
        <f>IF(AND(IF('차트 정리 표'!$N$19 = 표메인[[#This Row],[연령대]], 1, 0),IF('차트 정리 표'!$J$22=표메인[[#This Row],[타격감
시각적 효과]],1,0)),1,0)</f>
        <v>0</v>
      </c>
      <c r="S79" s="34">
        <f>IF(AND(IF('차트 정리 표'!$N$19 = 표메인[[#This Row],[연령대]], 1, 0),IF('차트 정리 표'!$J$23=표메인[[#This Row],[타격감
시각적 효과]],1,0)),1,0)</f>
        <v>0</v>
      </c>
      <c r="T79" s="34">
        <f>IF(AND(IF('차트 정리 표'!$N$25 = 표메인[[#This Row],[연령대]], 1, 0),IF('차트 정리 표'!$J$26=표메인[게임몰입도
청각적 효과],1,0)),1,0)</f>
        <v>0</v>
      </c>
      <c r="U79" s="34">
        <f>IF(AND(IF('차트 정리 표'!$N$25 = 표메인[[#This Row],[연령대]], 1, 0),IF('차트 정리 표'!$J$27=표메인[게임몰입도
청각적 효과],1,0)),1,0)</f>
        <v>0</v>
      </c>
      <c r="V79" s="34">
        <f>IF(AND(IF('차트 정리 표'!$N$25 = 표메인[[#This Row],[연령대]], 1, 0),IF('차트 정리 표'!$J$28=표메인[게임몰입도
청각적 효과],1,0)),1,0)</f>
        <v>0</v>
      </c>
    </row>
    <row r="80" spans="1:22" x14ac:dyDescent="0.3">
      <c r="A80" s="3">
        <f>IF(AND(IF('차트 정리 표'!$N$2 = 표메인[[#This Row],[연령대]], 1, 0),IF(COUNT(표장르정리[[#This Row],[RPG]]),1,0)), 1, 0)</f>
        <v>0</v>
      </c>
      <c r="B80" s="3">
        <f>IF(AND(IF('차트 정리 표'!$N$2 = 표메인[[#This Row],[연령대]], 1, 0),IF(COUNT(표장르정리[[#This Row],[AOS]]),1,0)),1,0)</f>
        <v>0</v>
      </c>
      <c r="C80" s="3">
        <f>IF(AND(IF('차트 정리 표'!$N$2 = 표메인[[#This Row],[연령대]], 1, 0),IF(COUNT(표장르정리[[#This Row],[FPS]]),1,0)),1,0)</f>
        <v>0</v>
      </c>
      <c r="D80" s="3">
        <f>IF(AND(IF('차트 정리 표'!$N$2 = 표메인[[#This Row],[연령대]], 1, 0),IF(COUNT(표장르정리[[#This Row],[CCG]]),1,0)),1,0)</f>
        <v>0</v>
      </c>
      <c r="E80" s="3">
        <f>IF(AND(IF('차트 정리 표'!$N$2 = 표메인[[#This Row],[연령대]], 1, 0),IF(COUNT(표장르정리[[#This Row],[Roguelike]]),1,0)),1,0)</f>
        <v>0</v>
      </c>
      <c r="F80" s="3">
        <f>IF(AND(IF('차트 정리 표'!$N$2 = 표메인[[#This Row],[연령대]], 1, 0),IF(COUNT(표장르정리[[#This Row],[Soulslike]]),1,0)),1,0)</f>
        <v>0</v>
      </c>
      <c r="G80" s="3">
        <f>IF(AND(IF('차트 정리 표'!$N$2 = 표메인[[#This Row],[연령대]], 1, 0),IF(COUNT(표장르정리[[#This Row],[Rhythm]]),1,0)),1,0)</f>
        <v>0</v>
      </c>
      <c r="H80" s="3">
        <f>IF(AND(IF('차트 정리 표'!$N$2 = 표메인[[#This Row],[연령대]], 1, 0),IF(COUNT(표장르정리[[#This Row],[Racing]]),1,0)),1,0)</f>
        <v>0</v>
      </c>
      <c r="I80" s="3">
        <f>IF(AND(IF('차트 정리 표'!$N$2 = 표메인[[#This Row],[연령대]], 1, 0),IF(COUNT(표장르정리[[#This Row],[Sport]]),1,0)),1,0)</f>
        <v>0</v>
      </c>
      <c r="J80" s="3">
        <f>IF(AND(IF('차트 정리 표'!$N$2 = 표메인[[#This Row],[연령대]], 1, 0),IF(COUNT(표장르정리[[#This Row],[Stealth]]),1,0)),1,0)</f>
        <v>0</v>
      </c>
      <c r="K80" s="3">
        <f>IF(AND(IF('차트 정리 표'!$N$2 = 표메인[[#This Row],[연령대]], 1, 0),IF(COUNT(표장르정리[[#This Row],[Strategy]]),1,0)),1,0)</f>
        <v>0</v>
      </c>
      <c r="L80" s="3">
        <f>IF(AND(IF('차트 정리 표'!$N$2 = 표메인[[#This Row],[연령대]], 1, 0),IF(COUNT(표장르정리[[#This Row],[Puzzle]]),1,0)),1,0)</f>
        <v>0</v>
      </c>
      <c r="M80" s="3">
        <f>IF(AND(IF('차트 정리 표'!$N$2 = 표메인[[#This Row],[연령대]], 1, 0),IF(COUNT(표장르정리[[#This Row],[Board]]),1,0)),1,0)</f>
        <v>0</v>
      </c>
      <c r="N80" s="3">
        <f>IF(AND(IF('차트 정리 표'!$N$2 = 표메인[[#This Row],[연령대]], 1, 0),IF(COUNT(표장르정리[[#This Row],[Arcade]]),1,0)),1,0)</f>
        <v>0</v>
      </c>
      <c r="O80" s="3">
        <f>IF(AND(IF('차트 정리 표'!$N$2 = 표메인[[#This Row],[연령대]], 1, 0),IF(COUNT(표장르정리[[#This Row],[Simulation]]),1,0)),1,0)</f>
        <v>0</v>
      </c>
      <c r="P80" s="34">
        <f>IF(AND(IF('차트 정리 표'!$N$19 = 표메인[[#This Row],[연령대]], 1, 0),IF('차트 정리 표'!$J$20=표메인[[#This Row],[타격감
시각적 효과]],1,0)),1,0)</f>
        <v>0</v>
      </c>
      <c r="Q80" s="34">
        <f>IF(AND(IF('차트 정리 표'!$N$19 = 표메인[[#This Row],[연령대]], 1, 0),IF('차트 정리 표'!$J$21=표메인[[#This Row],[타격감
시각적 효과]],1,0)),1,0)</f>
        <v>0</v>
      </c>
      <c r="R80" s="34">
        <f>IF(AND(IF('차트 정리 표'!$N$19 = 표메인[[#This Row],[연령대]], 1, 0),IF('차트 정리 표'!$J$22=표메인[[#This Row],[타격감
시각적 효과]],1,0)),1,0)</f>
        <v>0</v>
      </c>
      <c r="S80" s="34">
        <f>IF(AND(IF('차트 정리 표'!$N$19 = 표메인[[#This Row],[연령대]], 1, 0),IF('차트 정리 표'!$J$23=표메인[[#This Row],[타격감
시각적 효과]],1,0)),1,0)</f>
        <v>0</v>
      </c>
      <c r="T80" s="34">
        <f>IF(AND(IF('차트 정리 표'!$N$25 = 표메인[[#This Row],[연령대]], 1, 0),IF('차트 정리 표'!$J$26=표메인[게임몰입도
청각적 효과],1,0)),1,0)</f>
        <v>0</v>
      </c>
      <c r="U80" s="34">
        <f>IF(AND(IF('차트 정리 표'!$N$25 = 표메인[[#This Row],[연령대]], 1, 0),IF('차트 정리 표'!$J$27=표메인[게임몰입도
청각적 효과],1,0)),1,0)</f>
        <v>0</v>
      </c>
      <c r="V80" s="34">
        <f>IF(AND(IF('차트 정리 표'!$N$25 = 표메인[[#This Row],[연령대]], 1, 0),IF('차트 정리 표'!$J$28=표메인[게임몰입도
청각적 효과],1,0)),1,0)</f>
        <v>0</v>
      </c>
    </row>
    <row r="81" spans="1:22" x14ac:dyDescent="0.3">
      <c r="A81" s="3">
        <f>IF(AND(IF('차트 정리 표'!$N$2 = 표메인[[#This Row],[연령대]], 1, 0),IF(COUNT(표장르정리[[#This Row],[RPG]]),1,0)), 1, 0)</f>
        <v>0</v>
      </c>
      <c r="B81" s="3">
        <f>IF(AND(IF('차트 정리 표'!$N$2 = 표메인[[#This Row],[연령대]], 1, 0),IF(COUNT(표장르정리[[#This Row],[AOS]]),1,0)),1,0)</f>
        <v>0</v>
      </c>
      <c r="C81" s="3">
        <f>IF(AND(IF('차트 정리 표'!$N$2 = 표메인[[#This Row],[연령대]], 1, 0),IF(COUNT(표장르정리[[#This Row],[FPS]]),1,0)),1,0)</f>
        <v>0</v>
      </c>
      <c r="D81" s="3">
        <f>IF(AND(IF('차트 정리 표'!$N$2 = 표메인[[#This Row],[연령대]], 1, 0),IF(COUNT(표장르정리[[#This Row],[CCG]]),1,0)),1,0)</f>
        <v>0</v>
      </c>
      <c r="E81" s="3">
        <f>IF(AND(IF('차트 정리 표'!$N$2 = 표메인[[#This Row],[연령대]], 1, 0),IF(COUNT(표장르정리[[#This Row],[Roguelike]]),1,0)),1,0)</f>
        <v>0</v>
      </c>
      <c r="F81" s="3">
        <f>IF(AND(IF('차트 정리 표'!$N$2 = 표메인[[#This Row],[연령대]], 1, 0),IF(COUNT(표장르정리[[#This Row],[Soulslike]]),1,0)),1,0)</f>
        <v>0</v>
      </c>
      <c r="G81" s="3">
        <f>IF(AND(IF('차트 정리 표'!$N$2 = 표메인[[#This Row],[연령대]], 1, 0),IF(COUNT(표장르정리[[#This Row],[Rhythm]]),1,0)),1,0)</f>
        <v>0</v>
      </c>
      <c r="H81" s="3">
        <f>IF(AND(IF('차트 정리 표'!$N$2 = 표메인[[#This Row],[연령대]], 1, 0),IF(COUNT(표장르정리[[#This Row],[Racing]]),1,0)),1,0)</f>
        <v>0</v>
      </c>
      <c r="I81" s="3">
        <f>IF(AND(IF('차트 정리 표'!$N$2 = 표메인[[#This Row],[연령대]], 1, 0),IF(COUNT(표장르정리[[#This Row],[Sport]]),1,0)),1,0)</f>
        <v>0</v>
      </c>
      <c r="J81" s="3">
        <f>IF(AND(IF('차트 정리 표'!$N$2 = 표메인[[#This Row],[연령대]], 1, 0),IF(COUNT(표장르정리[[#This Row],[Stealth]]),1,0)),1,0)</f>
        <v>0</v>
      </c>
      <c r="K81" s="3">
        <f>IF(AND(IF('차트 정리 표'!$N$2 = 표메인[[#This Row],[연령대]], 1, 0),IF(COUNT(표장르정리[[#This Row],[Strategy]]),1,0)),1,0)</f>
        <v>0</v>
      </c>
      <c r="L81" s="3">
        <f>IF(AND(IF('차트 정리 표'!$N$2 = 표메인[[#This Row],[연령대]], 1, 0),IF(COUNT(표장르정리[[#This Row],[Puzzle]]),1,0)),1,0)</f>
        <v>0</v>
      </c>
      <c r="M81" s="3">
        <f>IF(AND(IF('차트 정리 표'!$N$2 = 표메인[[#This Row],[연령대]], 1, 0),IF(COUNT(표장르정리[[#This Row],[Board]]),1,0)),1,0)</f>
        <v>0</v>
      </c>
      <c r="N81" s="3">
        <f>IF(AND(IF('차트 정리 표'!$N$2 = 표메인[[#This Row],[연령대]], 1, 0),IF(COUNT(표장르정리[[#This Row],[Arcade]]),1,0)),1,0)</f>
        <v>0</v>
      </c>
      <c r="O81" s="3">
        <f>IF(AND(IF('차트 정리 표'!$N$2 = 표메인[[#This Row],[연령대]], 1, 0),IF(COUNT(표장르정리[[#This Row],[Simulation]]),1,0)),1,0)</f>
        <v>0</v>
      </c>
      <c r="P81" s="34">
        <f>IF(AND(IF('차트 정리 표'!$N$19 = 표메인[[#This Row],[연령대]], 1, 0),IF('차트 정리 표'!$J$20=표메인[[#This Row],[타격감
시각적 효과]],1,0)),1,0)</f>
        <v>0</v>
      </c>
      <c r="Q81" s="34">
        <f>IF(AND(IF('차트 정리 표'!$N$19 = 표메인[[#This Row],[연령대]], 1, 0),IF('차트 정리 표'!$J$21=표메인[[#This Row],[타격감
시각적 효과]],1,0)),1,0)</f>
        <v>0</v>
      </c>
      <c r="R81" s="34">
        <f>IF(AND(IF('차트 정리 표'!$N$19 = 표메인[[#This Row],[연령대]], 1, 0),IF('차트 정리 표'!$J$22=표메인[[#This Row],[타격감
시각적 효과]],1,0)),1,0)</f>
        <v>0</v>
      </c>
      <c r="S81" s="34">
        <f>IF(AND(IF('차트 정리 표'!$N$19 = 표메인[[#This Row],[연령대]], 1, 0),IF('차트 정리 표'!$J$23=표메인[[#This Row],[타격감
시각적 효과]],1,0)),1,0)</f>
        <v>0</v>
      </c>
      <c r="T81" s="34">
        <f>IF(AND(IF('차트 정리 표'!$N$25 = 표메인[[#This Row],[연령대]], 1, 0),IF('차트 정리 표'!$J$26=표메인[게임몰입도
청각적 효과],1,0)),1,0)</f>
        <v>0</v>
      </c>
      <c r="U81" s="34">
        <f>IF(AND(IF('차트 정리 표'!$N$25 = 표메인[[#This Row],[연령대]], 1, 0),IF('차트 정리 표'!$J$27=표메인[게임몰입도
청각적 효과],1,0)),1,0)</f>
        <v>0</v>
      </c>
      <c r="V81" s="34">
        <f>IF(AND(IF('차트 정리 표'!$N$25 = 표메인[[#This Row],[연령대]], 1, 0),IF('차트 정리 표'!$J$28=표메인[게임몰입도
청각적 효과],1,0)),1,0)</f>
        <v>0</v>
      </c>
    </row>
    <row r="82" spans="1:22" x14ac:dyDescent="0.3">
      <c r="A82" s="3">
        <f>IF(AND(IF('차트 정리 표'!$N$2 = 표메인[[#This Row],[연령대]], 1, 0),IF(COUNT(표장르정리[[#This Row],[RPG]]),1,0)), 1, 0)</f>
        <v>0</v>
      </c>
      <c r="B82" s="3">
        <f>IF(AND(IF('차트 정리 표'!$N$2 = 표메인[[#This Row],[연령대]], 1, 0),IF(COUNT(표장르정리[[#This Row],[AOS]]),1,0)),1,0)</f>
        <v>0</v>
      </c>
      <c r="C82" s="3">
        <f>IF(AND(IF('차트 정리 표'!$N$2 = 표메인[[#This Row],[연령대]], 1, 0),IF(COUNT(표장르정리[[#This Row],[FPS]]),1,0)),1,0)</f>
        <v>0</v>
      </c>
      <c r="D82" s="3">
        <f>IF(AND(IF('차트 정리 표'!$N$2 = 표메인[[#This Row],[연령대]], 1, 0),IF(COUNT(표장르정리[[#This Row],[CCG]]),1,0)),1,0)</f>
        <v>0</v>
      </c>
      <c r="E82" s="3">
        <f>IF(AND(IF('차트 정리 표'!$N$2 = 표메인[[#This Row],[연령대]], 1, 0),IF(COUNT(표장르정리[[#This Row],[Roguelike]]),1,0)),1,0)</f>
        <v>0</v>
      </c>
      <c r="F82" s="3">
        <f>IF(AND(IF('차트 정리 표'!$N$2 = 표메인[[#This Row],[연령대]], 1, 0),IF(COUNT(표장르정리[[#This Row],[Soulslike]]),1,0)),1,0)</f>
        <v>0</v>
      </c>
      <c r="G82" s="3">
        <f>IF(AND(IF('차트 정리 표'!$N$2 = 표메인[[#This Row],[연령대]], 1, 0),IF(COUNT(표장르정리[[#This Row],[Rhythm]]),1,0)),1,0)</f>
        <v>0</v>
      </c>
      <c r="H82" s="3">
        <f>IF(AND(IF('차트 정리 표'!$N$2 = 표메인[[#This Row],[연령대]], 1, 0),IF(COUNT(표장르정리[[#This Row],[Racing]]),1,0)),1,0)</f>
        <v>0</v>
      </c>
      <c r="I82" s="3">
        <f>IF(AND(IF('차트 정리 표'!$N$2 = 표메인[[#This Row],[연령대]], 1, 0),IF(COUNT(표장르정리[[#This Row],[Sport]]),1,0)),1,0)</f>
        <v>0</v>
      </c>
      <c r="J82" s="3">
        <f>IF(AND(IF('차트 정리 표'!$N$2 = 표메인[[#This Row],[연령대]], 1, 0),IF(COUNT(표장르정리[[#This Row],[Stealth]]),1,0)),1,0)</f>
        <v>0</v>
      </c>
      <c r="K82" s="3">
        <f>IF(AND(IF('차트 정리 표'!$N$2 = 표메인[[#This Row],[연령대]], 1, 0),IF(COUNT(표장르정리[[#This Row],[Strategy]]),1,0)),1,0)</f>
        <v>0</v>
      </c>
      <c r="L82" s="3">
        <f>IF(AND(IF('차트 정리 표'!$N$2 = 표메인[[#This Row],[연령대]], 1, 0),IF(COUNT(표장르정리[[#This Row],[Puzzle]]),1,0)),1,0)</f>
        <v>0</v>
      </c>
      <c r="M82" s="3">
        <f>IF(AND(IF('차트 정리 표'!$N$2 = 표메인[[#This Row],[연령대]], 1, 0),IF(COUNT(표장르정리[[#This Row],[Board]]),1,0)),1,0)</f>
        <v>0</v>
      </c>
      <c r="N82" s="3">
        <f>IF(AND(IF('차트 정리 표'!$N$2 = 표메인[[#This Row],[연령대]], 1, 0),IF(COUNT(표장르정리[[#This Row],[Arcade]]),1,0)),1,0)</f>
        <v>0</v>
      </c>
      <c r="O82" s="3">
        <f>IF(AND(IF('차트 정리 표'!$N$2 = 표메인[[#This Row],[연령대]], 1, 0),IF(COUNT(표장르정리[[#This Row],[Simulation]]),1,0)),1,0)</f>
        <v>0</v>
      </c>
      <c r="P82" s="34">
        <f>IF(AND(IF('차트 정리 표'!$N$19 = 표메인[[#This Row],[연령대]], 1, 0),IF('차트 정리 표'!$J$20=표메인[[#This Row],[타격감
시각적 효과]],1,0)),1,0)</f>
        <v>0</v>
      </c>
      <c r="Q82" s="34">
        <f>IF(AND(IF('차트 정리 표'!$N$19 = 표메인[[#This Row],[연령대]], 1, 0),IF('차트 정리 표'!$J$21=표메인[[#This Row],[타격감
시각적 효과]],1,0)),1,0)</f>
        <v>0</v>
      </c>
      <c r="R82" s="34">
        <f>IF(AND(IF('차트 정리 표'!$N$19 = 표메인[[#This Row],[연령대]], 1, 0),IF('차트 정리 표'!$J$22=표메인[[#This Row],[타격감
시각적 효과]],1,0)),1,0)</f>
        <v>0</v>
      </c>
      <c r="S82" s="34">
        <f>IF(AND(IF('차트 정리 표'!$N$19 = 표메인[[#This Row],[연령대]], 1, 0),IF('차트 정리 표'!$J$23=표메인[[#This Row],[타격감
시각적 효과]],1,0)),1,0)</f>
        <v>0</v>
      </c>
      <c r="T82" s="34">
        <f>IF(AND(IF('차트 정리 표'!$N$25 = 표메인[[#This Row],[연령대]], 1, 0),IF('차트 정리 표'!$J$26=표메인[게임몰입도
청각적 효과],1,0)),1,0)</f>
        <v>0</v>
      </c>
      <c r="U82" s="34">
        <f>IF(AND(IF('차트 정리 표'!$N$25 = 표메인[[#This Row],[연령대]], 1, 0),IF('차트 정리 표'!$J$27=표메인[게임몰입도
청각적 효과],1,0)),1,0)</f>
        <v>0</v>
      </c>
      <c r="V82" s="34">
        <f>IF(AND(IF('차트 정리 표'!$N$25 = 표메인[[#This Row],[연령대]], 1, 0),IF('차트 정리 표'!$J$28=표메인[게임몰입도
청각적 효과],1,0)),1,0)</f>
        <v>0</v>
      </c>
    </row>
    <row r="83" spans="1:22" x14ac:dyDescent="0.3">
      <c r="A83" s="3">
        <f>IF(AND(IF('차트 정리 표'!$N$2 = 표메인[[#This Row],[연령대]], 1, 0),IF(COUNT(표장르정리[[#This Row],[RPG]]),1,0)), 1, 0)</f>
        <v>0</v>
      </c>
      <c r="B83" s="3">
        <f>IF(AND(IF('차트 정리 표'!$N$2 = 표메인[[#This Row],[연령대]], 1, 0),IF(COUNT(표장르정리[[#This Row],[AOS]]),1,0)),1,0)</f>
        <v>0</v>
      </c>
      <c r="C83" s="3">
        <f>IF(AND(IF('차트 정리 표'!$N$2 = 표메인[[#This Row],[연령대]], 1, 0),IF(COUNT(표장르정리[[#This Row],[FPS]]),1,0)),1,0)</f>
        <v>0</v>
      </c>
      <c r="D83" s="3">
        <f>IF(AND(IF('차트 정리 표'!$N$2 = 표메인[[#This Row],[연령대]], 1, 0),IF(COUNT(표장르정리[[#This Row],[CCG]]),1,0)),1,0)</f>
        <v>0</v>
      </c>
      <c r="E83" s="3">
        <f>IF(AND(IF('차트 정리 표'!$N$2 = 표메인[[#This Row],[연령대]], 1, 0),IF(COUNT(표장르정리[[#This Row],[Roguelike]]),1,0)),1,0)</f>
        <v>0</v>
      </c>
      <c r="F83" s="3">
        <f>IF(AND(IF('차트 정리 표'!$N$2 = 표메인[[#This Row],[연령대]], 1, 0),IF(COUNT(표장르정리[[#This Row],[Soulslike]]),1,0)),1,0)</f>
        <v>0</v>
      </c>
      <c r="G83" s="3">
        <f>IF(AND(IF('차트 정리 표'!$N$2 = 표메인[[#This Row],[연령대]], 1, 0),IF(COUNT(표장르정리[[#This Row],[Rhythm]]),1,0)),1,0)</f>
        <v>0</v>
      </c>
      <c r="H83" s="3">
        <f>IF(AND(IF('차트 정리 표'!$N$2 = 표메인[[#This Row],[연령대]], 1, 0),IF(COUNT(표장르정리[[#This Row],[Racing]]),1,0)),1,0)</f>
        <v>0</v>
      </c>
      <c r="I83" s="3">
        <f>IF(AND(IF('차트 정리 표'!$N$2 = 표메인[[#This Row],[연령대]], 1, 0),IF(COUNT(표장르정리[[#This Row],[Sport]]),1,0)),1,0)</f>
        <v>0</v>
      </c>
      <c r="J83" s="3">
        <f>IF(AND(IF('차트 정리 표'!$N$2 = 표메인[[#This Row],[연령대]], 1, 0),IF(COUNT(표장르정리[[#This Row],[Stealth]]),1,0)),1,0)</f>
        <v>0</v>
      </c>
      <c r="K83" s="3">
        <f>IF(AND(IF('차트 정리 표'!$N$2 = 표메인[[#This Row],[연령대]], 1, 0),IF(COUNT(표장르정리[[#This Row],[Strategy]]),1,0)),1,0)</f>
        <v>0</v>
      </c>
      <c r="L83" s="3">
        <f>IF(AND(IF('차트 정리 표'!$N$2 = 표메인[[#This Row],[연령대]], 1, 0),IF(COUNT(표장르정리[[#This Row],[Puzzle]]),1,0)),1,0)</f>
        <v>0</v>
      </c>
      <c r="M83" s="3">
        <f>IF(AND(IF('차트 정리 표'!$N$2 = 표메인[[#This Row],[연령대]], 1, 0),IF(COUNT(표장르정리[[#This Row],[Board]]),1,0)),1,0)</f>
        <v>0</v>
      </c>
      <c r="N83" s="3">
        <f>IF(AND(IF('차트 정리 표'!$N$2 = 표메인[[#This Row],[연령대]], 1, 0),IF(COUNT(표장르정리[[#This Row],[Arcade]]),1,0)),1,0)</f>
        <v>0</v>
      </c>
      <c r="O83" s="3">
        <f>IF(AND(IF('차트 정리 표'!$N$2 = 표메인[[#This Row],[연령대]], 1, 0),IF(COUNT(표장르정리[[#This Row],[Simulation]]),1,0)),1,0)</f>
        <v>0</v>
      </c>
      <c r="P83" s="34">
        <f>IF(AND(IF('차트 정리 표'!$N$19 = 표메인[[#This Row],[연령대]], 1, 0),IF('차트 정리 표'!$J$20=표메인[[#This Row],[타격감
시각적 효과]],1,0)),1,0)</f>
        <v>0</v>
      </c>
      <c r="Q83" s="34">
        <f>IF(AND(IF('차트 정리 표'!$N$19 = 표메인[[#This Row],[연령대]], 1, 0),IF('차트 정리 표'!$J$21=표메인[[#This Row],[타격감
시각적 효과]],1,0)),1,0)</f>
        <v>0</v>
      </c>
      <c r="R83" s="34">
        <f>IF(AND(IF('차트 정리 표'!$N$19 = 표메인[[#This Row],[연령대]], 1, 0),IF('차트 정리 표'!$J$22=표메인[[#This Row],[타격감
시각적 효과]],1,0)),1,0)</f>
        <v>0</v>
      </c>
      <c r="S83" s="34">
        <f>IF(AND(IF('차트 정리 표'!$N$19 = 표메인[[#This Row],[연령대]], 1, 0),IF('차트 정리 표'!$J$23=표메인[[#This Row],[타격감
시각적 효과]],1,0)),1,0)</f>
        <v>0</v>
      </c>
      <c r="T83" s="34">
        <f>IF(AND(IF('차트 정리 표'!$N$25 = 표메인[[#This Row],[연령대]], 1, 0),IF('차트 정리 표'!$J$26=표메인[게임몰입도
청각적 효과],1,0)),1,0)</f>
        <v>0</v>
      </c>
      <c r="U83" s="34">
        <f>IF(AND(IF('차트 정리 표'!$N$25 = 표메인[[#This Row],[연령대]], 1, 0),IF('차트 정리 표'!$J$27=표메인[게임몰입도
청각적 효과],1,0)),1,0)</f>
        <v>0</v>
      </c>
      <c r="V83" s="34">
        <f>IF(AND(IF('차트 정리 표'!$N$25 = 표메인[[#This Row],[연령대]], 1, 0),IF('차트 정리 표'!$J$28=표메인[게임몰입도
청각적 효과],1,0)),1,0)</f>
        <v>0</v>
      </c>
    </row>
    <row r="84" spans="1:22" x14ac:dyDescent="0.3">
      <c r="A84" s="3">
        <f>IF(AND(IF('차트 정리 표'!$N$2 = 표메인[[#This Row],[연령대]], 1, 0),IF(COUNT(표장르정리[[#This Row],[RPG]]),1,0)), 1, 0)</f>
        <v>0</v>
      </c>
      <c r="B84" s="3">
        <f>IF(AND(IF('차트 정리 표'!$N$2 = 표메인[[#This Row],[연령대]], 1, 0),IF(COUNT(표장르정리[[#This Row],[AOS]]),1,0)),1,0)</f>
        <v>0</v>
      </c>
      <c r="C84" s="3">
        <f>IF(AND(IF('차트 정리 표'!$N$2 = 표메인[[#This Row],[연령대]], 1, 0),IF(COUNT(표장르정리[[#This Row],[FPS]]),1,0)),1,0)</f>
        <v>0</v>
      </c>
      <c r="D84" s="3">
        <f>IF(AND(IF('차트 정리 표'!$N$2 = 표메인[[#This Row],[연령대]], 1, 0),IF(COUNT(표장르정리[[#This Row],[CCG]]),1,0)),1,0)</f>
        <v>0</v>
      </c>
      <c r="E84" s="3">
        <f>IF(AND(IF('차트 정리 표'!$N$2 = 표메인[[#This Row],[연령대]], 1, 0),IF(COUNT(표장르정리[[#This Row],[Roguelike]]),1,0)),1,0)</f>
        <v>0</v>
      </c>
      <c r="F84" s="3">
        <f>IF(AND(IF('차트 정리 표'!$N$2 = 표메인[[#This Row],[연령대]], 1, 0),IF(COUNT(표장르정리[[#This Row],[Soulslike]]),1,0)),1,0)</f>
        <v>0</v>
      </c>
      <c r="G84" s="3">
        <f>IF(AND(IF('차트 정리 표'!$N$2 = 표메인[[#This Row],[연령대]], 1, 0),IF(COUNT(표장르정리[[#This Row],[Rhythm]]),1,0)),1,0)</f>
        <v>0</v>
      </c>
      <c r="H84" s="3">
        <f>IF(AND(IF('차트 정리 표'!$N$2 = 표메인[[#This Row],[연령대]], 1, 0),IF(COUNT(표장르정리[[#This Row],[Racing]]),1,0)),1,0)</f>
        <v>0</v>
      </c>
      <c r="I84" s="3">
        <f>IF(AND(IF('차트 정리 표'!$N$2 = 표메인[[#This Row],[연령대]], 1, 0),IF(COUNT(표장르정리[[#This Row],[Sport]]),1,0)),1,0)</f>
        <v>0</v>
      </c>
      <c r="J84" s="3">
        <f>IF(AND(IF('차트 정리 표'!$N$2 = 표메인[[#This Row],[연령대]], 1, 0),IF(COUNT(표장르정리[[#This Row],[Stealth]]),1,0)),1,0)</f>
        <v>0</v>
      </c>
      <c r="K84" s="3">
        <f>IF(AND(IF('차트 정리 표'!$N$2 = 표메인[[#This Row],[연령대]], 1, 0),IF(COUNT(표장르정리[[#This Row],[Strategy]]),1,0)),1,0)</f>
        <v>0</v>
      </c>
      <c r="L84" s="3">
        <f>IF(AND(IF('차트 정리 표'!$N$2 = 표메인[[#This Row],[연령대]], 1, 0),IF(COUNT(표장르정리[[#This Row],[Puzzle]]),1,0)),1,0)</f>
        <v>0</v>
      </c>
      <c r="M84" s="3">
        <f>IF(AND(IF('차트 정리 표'!$N$2 = 표메인[[#This Row],[연령대]], 1, 0),IF(COUNT(표장르정리[[#This Row],[Board]]),1,0)),1,0)</f>
        <v>0</v>
      </c>
      <c r="N84" s="3">
        <f>IF(AND(IF('차트 정리 표'!$N$2 = 표메인[[#This Row],[연령대]], 1, 0),IF(COUNT(표장르정리[[#This Row],[Arcade]]),1,0)),1,0)</f>
        <v>0</v>
      </c>
      <c r="O84" s="3">
        <f>IF(AND(IF('차트 정리 표'!$N$2 = 표메인[[#This Row],[연령대]], 1, 0),IF(COUNT(표장르정리[[#This Row],[Simulation]]),1,0)),1,0)</f>
        <v>0</v>
      </c>
      <c r="P84" s="34">
        <f>IF(AND(IF('차트 정리 표'!$N$19 = 표메인[[#This Row],[연령대]], 1, 0),IF('차트 정리 표'!$J$20=표메인[[#This Row],[타격감
시각적 효과]],1,0)),1,0)</f>
        <v>0</v>
      </c>
      <c r="Q84" s="34">
        <f>IF(AND(IF('차트 정리 표'!$N$19 = 표메인[[#This Row],[연령대]], 1, 0),IF('차트 정리 표'!$J$21=표메인[[#This Row],[타격감
시각적 효과]],1,0)),1,0)</f>
        <v>0</v>
      </c>
      <c r="R84" s="34">
        <f>IF(AND(IF('차트 정리 표'!$N$19 = 표메인[[#This Row],[연령대]], 1, 0),IF('차트 정리 표'!$J$22=표메인[[#This Row],[타격감
시각적 효과]],1,0)),1,0)</f>
        <v>0</v>
      </c>
      <c r="S84" s="34">
        <f>IF(AND(IF('차트 정리 표'!$N$19 = 표메인[[#This Row],[연령대]], 1, 0),IF('차트 정리 표'!$J$23=표메인[[#This Row],[타격감
시각적 효과]],1,0)),1,0)</f>
        <v>0</v>
      </c>
      <c r="T84" s="34">
        <f>IF(AND(IF('차트 정리 표'!$N$25 = 표메인[[#This Row],[연령대]], 1, 0),IF('차트 정리 표'!$J$26=표메인[게임몰입도
청각적 효과],1,0)),1,0)</f>
        <v>0</v>
      </c>
      <c r="U84" s="34">
        <f>IF(AND(IF('차트 정리 표'!$N$25 = 표메인[[#This Row],[연령대]], 1, 0),IF('차트 정리 표'!$J$27=표메인[게임몰입도
청각적 효과],1,0)),1,0)</f>
        <v>0</v>
      </c>
      <c r="V84" s="34">
        <f>IF(AND(IF('차트 정리 표'!$N$25 = 표메인[[#This Row],[연령대]], 1, 0),IF('차트 정리 표'!$J$28=표메인[게임몰입도
청각적 효과],1,0)),1,0)</f>
        <v>0</v>
      </c>
    </row>
    <row r="85" spans="1:22" x14ac:dyDescent="0.3">
      <c r="A85" s="3">
        <f>IF(AND(IF('차트 정리 표'!$N$2 = 표메인[[#This Row],[연령대]], 1, 0),IF(COUNT(표장르정리[[#This Row],[RPG]]),1,0)), 1, 0)</f>
        <v>0</v>
      </c>
      <c r="B85" s="3">
        <f>IF(AND(IF('차트 정리 표'!$N$2 = 표메인[[#This Row],[연령대]], 1, 0),IF(COUNT(표장르정리[[#This Row],[AOS]]),1,0)),1,0)</f>
        <v>0</v>
      </c>
      <c r="C85" s="3">
        <f>IF(AND(IF('차트 정리 표'!$N$2 = 표메인[[#This Row],[연령대]], 1, 0),IF(COUNT(표장르정리[[#This Row],[FPS]]),1,0)),1,0)</f>
        <v>0</v>
      </c>
      <c r="D85" s="3">
        <f>IF(AND(IF('차트 정리 표'!$N$2 = 표메인[[#This Row],[연령대]], 1, 0),IF(COUNT(표장르정리[[#This Row],[CCG]]),1,0)),1,0)</f>
        <v>0</v>
      </c>
      <c r="E85" s="3">
        <f>IF(AND(IF('차트 정리 표'!$N$2 = 표메인[[#This Row],[연령대]], 1, 0),IF(COUNT(표장르정리[[#This Row],[Roguelike]]),1,0)),1,0)</f>
        <v>0</v>
      </c>
      <c r="F85" s="3">
        <f>IF(AND(IF('차트 정리 표'!$N$2 = 표메인[[#This Row],[연령대]], 1, 0),IF(COUNT(표장르정리[[#This Row],[Soulslike]]),1,0)),1,0)</f>
        <v>0</v>
      </c>
      <c r="G85" s="3">
        <f>IF(AND(IF('차트 정리 표'!$N$2 = 표메인[[#This Row],[연령대]], 1, 0),IF(COUNT(표장르정리[[#This Row],[Rhythm]]),1,0)),1,0)</f>
        <v>0</v>
      </c>
      <c r="H85" s="3">
        <f>IF(AND(IF('차트 정리 표'!$N$2 = 표메인[[#This Row],[연령대]], 1, 0),IF(COUNT(표장르정리[[#This Row],[Racing]]),1,0)),1,0)</f>
        <v>0</v>
      </c>
      <c r="I85" s="3">
        <f>IF(AND(IF('차트 정리 표'!$N$2 = 표메인[[#This Row],[연령대]], 1, 0),IF(COUNT(표장르정리[[#This Row],[Sport]]),1,0)),1,0)</f>
        <v>0</v>
      </c>
      <c r="J85" s="3">
        <f>IF(AND(IF('차트 정리 표'!$N$2 = 표메인[[#This Row],[연령대]], 1, 0),IF(COUNT(표장르정리[[#This Row],[Stealth]]),1,0)),1,0)</f>
        <v>0</v>
      </c>
      <c r="K85" s="3">
        <f>IF(AND(IF('차트 정리 표'!$N$2 = 표메인[[#This Row],[연령대]], 1, 0),IF(COUNT(표장르정리[[#This Row],[Strategy]]),1,0)),1,0)</f>
        <v>0</v>
      </c>
      <c r="L85" s="3">
        <f>IF(AND(IF('차트 정리 표'!$N$2 = 표메인[[#This Row],[연령대]], 1, 0),IF(COUNT(표장르정리[[#This Row],[Puzzle]]),1,0)),1,0)</f>
        <v>0</v>
      </c>
      <c r="M85" s="3">
        <f>IF(AND(IF('차트 정리 표'!$N$2 = 표메인[[#This Row],[연령대]], 1, 0),IF(COUNT(표장르정리[[#This Row],[Board]]),1,0)),1,0)</f>
        <v>0</v>
      </c>
      <c r="N85" s="3">
        <f>IF(AND(IF('차트 정리 표'!$N$2 = 표메인[[#This Row],[연령대]], 1, 0),IF(COUNT(표장르정리[[#This Row],[Arcade]]),1,0)),1,0)</f>
        <v>0</v>
      </c>
      <c r="O85" s="3">
        <f>IF(AND(IF('차트 정리 표'!$N$2 = 표메인[[#This Row],[연령대]], 1, 0),IF(COUNT(표장르정리[[#This Row],[Simulation]]),1,0)),1,0)</f>
        <v>0</v>
      </c>
      <c r="P85" s="34">
        <f>IF(AND(IF('차트 정리 표'!$N$19 = 표메인[[#This Row],[연령대]], 1, 0),IF('차트 정리 표'!$J$20=표메인[[#This Row],[타격감
시각적 효과]],1,0)),1,0)</f>
        <v>0</v>
      </c>
      <c r="Q85" s="34">
        <f>IF(AND(IF('차트 정리 표'!$N$19 = 표메인[[#This Row],[연령대]], 1, 0),IF('차트 정리 표'!$J$21=표메인[[#This Row],[타격감
시각적 효과]],1,0)),1,0)</f>
        <v>0</v>
      </c>
      <c r="R85" s="34">
        <f>IF(AND(IF('차트 정리 표'!$N$19 = 표메인[[#This Row],[연령대]], 1, 0),IF('차트 정리 표'!$J$22=표메인[[#This Row],[타격감
시각적 효과]],1,0)),1,0)</f>
        <v>0</v>
      </c>
      <c r="S85" s="34">
        <f>IF(AND(IF('차트 정리 표'!$N$19 = 표메인[[#This Row],[연령대]], 1, 0),IF('차트 정리 표'!$J$23=표메인[[#This Row],[타격감
시각적 효과]],1,0)),1,0)</f>
        <v>0</v>
      </c>
      <c r="T85" s="34">
        <f>IF(AND(IF('차트 정리 표'!$N$25 = 표메인[[#This Row],[연령대]], 1, 0),IF('차트 정리 표'!$J$26=표메인[게임몰입도
청각적 효과],1,0)),1,0)</f>
        <v>0</v>
      </c>
      <c r="U85" s="34">
        <f>IF(AND(IF('차트 정리 표'!$N$25 = 표메인[[#This Row],[연령대]], 1, 0),IF('차트 정리 표'!$J$27=표메인[게임몰입도
청각적 효과],1,0)),1,0)</f>
        <v>0</v>
      </c>
      <c r="V85" s="34">
        <f>IF(AND(IF('차트 정리 표'!$N$25 = 표메인[[#This Row],[연령대]], 1, 0),IF('차트 정리 표'!$J$28=표메인[게임몰입도
청각적 효과],1,0)),1,0)</f>
        <v>0</v>
      </c>
    </row>
    <row r="86" spans="1:22" x14ac:dyDescent="0.3">
      <c r="A86" s="3">
        <f>IF(AND(IF('차트 정리 표'!$N$2 = 표메인[[#This Row],[연령대]], 1, 0),IF(COUNT(표장르정리[[#This Row],[RPG]]),1,0)), 1, 0)</f>
        <v>0</v>
      </c>
      <c r="B86" s="3">
        <f>IF(AND(IF('차트 정리 표'!$N$2 = 표메인[[#This Row],[연령대]], 1, 0),IF(COUNT(표장르정리[[#This Row],[AOS]]),1,0)),1,0)</f>
        <v>0</v>
      </c>
      <c r="C86" s="3">
        <f>IF(AND(IF('차트 정리 표'!$N$2 = 표메인[[#This Row],[연령대]], 1, 0),IF(COUNT(표장르정리[[#This Row],[FPS]]),1,0)),1,0)</f>
        <v>0</v>
      </c>
      <c r="D86" s="3">
        <f>IF(AND(IF('차트 정리 표'!$N$2 = 표메인[[#This Row],[연령대]], 1, 0),IF(COUNT(표장르정리[[#This Row],[CCG]]),1,0)),1,0)</f>
        <v>0</v>
      </c>
      <c r="E86" s="3">
        <f>IF(AND(IF('차트 정리 표'!$N$2 = 표메인[[#This Row],[연령대]], 1, 0),IF(COUNT(표장르정리[[#This Row],[Roguelike]]),1,0)),1,0)</f>
        <v>0</v>
      </c>
      <c r="F86" s="3">
        <f>IF(AND(IF('차트 정리 표'!$N$2 = 표메인[[#This Row],[연령대]], 1, 0),IF(COUNT(표장르정리[[#This Row],[Soulslike]]),1,0)),1,0)</f>
        <v>0</v>
      </c>
      <c r="G86" s="3">
        <f>IF(AND(IF('차트 정리 표'!$N$2 = 표메인[[#This Row],[연령대]], 1, 0),IF(COUNT(표장르정리[[#This Row],[Rhythm]]),1,0)),1,0)</f>
        <v>0</v>
      </c>
      <c r="H86" s="3">
        <f>IF(AND(IF('차트 정리 표'!$N$2 = 표메인[[#This Row],[연령대]], 1, 0),IF(COUNT(표장르정리[[#This Row],[Racing]]),1,0)),1,0)</f>
        <v>0</v>
      </c>
      <c r="I86" s="3">
        <f>IF(AND(IF('차트 정리 표'!$N$2 = 표메인[[#This Row],[연령대]], 1, 0),IF(COUNT(표장르정리[[#This Row],[Sport]]),1,0)),1,0)</f>
        <v>0</v>
      </c>
      <c r="J86" s="3">
        <f>IF(AND(IF('차트 정리 표'!$N$2 = 표메인[[#This Row],[연령대]], 1, 0),IF(COUNT(표장르정리[[#This Row],[Stealth]]),1,0)),1,0)</f>
        <v>0</v>
      </c>
      <c r="K86" s="3">
        <f>IF(AND(IF('차트 정리 표'!$N$2 = 표메인[[#This Row],[연령대]], 1, 0),IF(COUNT(표장르정리[[#This Row],[Strategy]]),1,0)),1,0)</f>
        <v>0</v>
      </c>
      <c r="L86" s="3">
        <f>IF(AND(IF('차트 정리 표'!$N$2 = 표메인[[#This Row],[연령대]], 1, 0),IF(COUNT(표장르정리[[#This Row],[Puzzle]]),1,0)),1,0)</f>
        <v>0</v>
      </c>
      <c r="M86" s="3">
        <f>IF(AND(IF('차트 정리 표'!$N$2 = 표메인[[#This Row],[연령대]], 1, 0),IF(COUNT(표장르정리[[#This Row],[Board]]),1,0)),1,0)</f>
        <v>0</v>
      </c>
      <c r="N86" s="3">
        <f>IF(AND(IF('차트 정리 표'!$N$2 = 표메인[[#This Row],[연령대]], 1, 0),IF(COUNT(표장르정리[[#This Row],[Arcade]]),1,0)),1,0)</f>
        <v>0</v>
      </c>
      <c r="O86" s="3">
        <f>IF(AND(IF('차트 정리 표'!$N$2 = 표메인[[#This Row],[연령대]], 1, 0),IF(COUNT(표장르정리[[#This Row],[Simulation]]),1,0)),1,0)</f>
        <v>0</v>
      </c>
      <c r="P86" s="34">
        <f>IF(AND(IF('차트 정리 표'!$N$19 = 표메인[[#This Row],[연령대]], 1, 0),IF('차트 정리 표'!$J$20=표메인[[#This Row],[타격감
시각적 효과]],1,0)),1,0)</f>
        <v>0</v>
      </c>
      <c r="Q86" s="34">
        <f>IF(AND(IF('차트 정리 표'!$N$19 = 표메인[[#This Row],[연령대]], 1, 0),IF('차트 정리 표'!$J$21=표메인[[#This Row],[타격감
시각적 효과]],1,0)),1,0)</f>
        <v>0</v>
      </c>
      <c r="R86" s="34">
        <f>IF(AND(IF('차트 정리 표'!$N$19 = 표메인[[#This Row],[연령대]], 1, 0),IF('차트 정리 표'!$J$22=표메인[[#This Row],[타격감
시각적 효과]],1,0)),1,0)</f>
        <v>0</v>
      </c>
      <c r="S86" s="34">
        <f>IF(AND(IF('차트 정리 표'!$N$19 = 표메인[[#This Row],[연령대]], 1, 0),IF('차트 정리 표'!$J$23=표메인[[#This Row],[타격감
시각적 효과]],1,0)),1,0)</f>
        <v>0</v>
      </c>
      <c r="T86" s="34">
        <f>IF(AND(IF('차트 정리 표'!$N$25 = 표메인[[#This Row],[연령대]], 1, 0),IF('차트 정리 표'!$J$26=표메인[게임몰입도
청각적 효과],1,0)),1,0)</f>
        <v>0</v>
      </c>
      <c r="U86" s="34">
        <f>IF(AND(IF('차트 정리 표'!$N$25 = 표메인[[#This Row],[연령대]], 1, 0),IF('차트 정리 표'!$J$27=표메인[게임몰입도
청각적 효과],1,0)),1,0)</f>
        <v>0</v>
      </c>
      <c r="V86" s="34">
        <f>IF(AND(IF('차트 정리 표'!$N$25 = 표메인[[#This Row],[연령대]], 1, 0),IF('차트 정리 표'!$J$28=표메인[게임몰입도
청각적 효과],1,0)),1,0)</f>
        <v>0</v>
      </c>
    </row>
    <row r="87" spans="1:22" x14ac:dyDescent="0.3">
      <c r="A87" s="3">
        <f>IF(AND(IF('차트 정리 표'!$N$2 = 표메인[[#This Row],[연령대]], 1, 0),IF(COUNT(표장르정리[[#This Row],[RPG]]),1,0)), 1, 0)</f>
        <v>0</v>
      </c>
      <c r="B87" s="3">
        <f>IF(AND(IF('차트 정리 표'!$N$2 = 표메인[[#This Row],[연령대]], 1, 0),IF(COUNT(표장르정리[[#This Row],[AOS]]),1,0)),1,0)</f>
        <v>0</v>
      </c>
      <c r="C87" s="3">
        <f>IF(AND(IF('차트 정리 표'!$N$2 = 표메인[[#This Row],[연령대]], 1, 0),IF(COUNT(표장르정리[[#This Row],[FPS]]),1,0)),1,0)</f>
        <v>0</v>
      </c>
      <c r="D87" s="3">
        <f>IF(AND(IF('차트 정리 표'!$N$2 = 표메인[[#This Row],[연령대]], 1, 0),IF(COUNT(표장르정리[[#This Row],[CCG]]),1,0)),1,0)</f>
        <v>0</v>
      </c>
      <c r="E87" s="3">
        <f>IF(AND(IF('차트 정리 표'!$N$2 = 표메인[[#This Row],[연령대]], 1, 0),IF(COUNT(표장르정리[[#This Row],[Roguelike]]),1,0)),1,0)</f>
        <v>0</v>
      </c>
      <c r="F87" s="3">
        <f>IF(AND(IF('차트 정리 표'!$N$2 = 표메인[[#This Row],[연령대]], 1, 0),IF(COUNT(표장르정리[[#This Row],[Soulslike]]),1,0)),1,0)</f>
        <v>0</v>
      </c>
      <c r="G87" s="3">
        <f>IF(AND(IF('차트 정리 표'!$N$2 = 표메인[[#This Row],[연령대]], 1, 0),IF(COUNT(표장르정리[[#This Row],[Rhythm]]),1,0)),1,0)</f>
        <v>0</v>
      </c>
      <c r="H87" s="3">
        <f>IF(AND(IF('차트 정리 표'!$N$2 = 표메인[[#This Row],[연령대]], 1, 0),IF(COUNT(표장르정리[[#This Row],[Racing]]),1,0)),1,0)</f>
        <v>0</v>
      </c>
      <c r="I87" s="3">
        <f>IF(AND(IF('차트 정리 표'!$N$2 = 표메인[[#This Row],[연령대]], 1, 0),IF(COUNT(표장르정리[[#This Row],[Sport]]),1,0)),1,0)</f>
        <v>0</v>
      </c>
      <c r="J87" s="3">
        <f>IF(AND(IF('차트 정리 표'!$N$2 = 표메인[[#This Row],[연령대]], 1, 0),IF(COUNT(표장르정리[[#This Row],[Stealth]]),1,0)),1,0)</f>
        <v>0</v>
      </c>
      <c r="K87" s="3">
        <f>IF(AND(IF('차트 정리 표'!$N$2 = 표메인[[#This Row],[연령대]], 1, 0),IF(COUNT(표장르정리[[#This Row],[Strategy]]),1,0)),1,0)</f>
        <v>0</v>
      </c>
      <c r="L87" s="3">
        <f>IF(AND(IF('차트 정리 표'!$N$2 = 표메인[[#This Row],[연령대]], 1, 0),IF(COUNT(표장르정리[[#This Row],[Puzzle]]),1,0)),1,0)</f>
        <v>0</v>
      </c>
      <c r="M87" s="3">
        <f>IF(AND(IF('차트 정리 표'!$N$2 = 표메인[[#This Row],[연령대]], 1, 0),IF(COUNT(표장르정리[[#This Row],[Board]]),1,0)),1,0)</f>
        <v>0</v>
      </c>
      <c r="N87" s="3">
        <f>IF(AND(IF('차트 정리 표'!$N$2 = 표메인[[#This Row],[연령대]], 1, 0),IF(COUNT(표장르정리[[#This Row],[Arcade]]),1,0)),1,0)</f>
        <v>0</v>
      </c>
      <c r="O87" s="3">
        <f>IF(AND(IF('차트 정리 표'!$N$2 = 표메인[[#This Row],[연령대]], 1, 0),IF(COUNT(표장르정리[[#This Row],[Simulation]]),1,0)),1,0)</f>
        <v>0</v>
      </c>
      <c r="P87" s="34">
        <f>IF(AND(IF('차트 정리 표'!$N$19 = 표메인[[#This Row],[연령대]], 1, 0),IF('차트 정리 표'!$J$20=표메인[[#This Row],[타격감
시각적 효과]],1,0)),1,0)</f>
        <v>0</v>
      </c>
      <c r="Q87" s="34">
        <f>IF(AND(IF('차트 정리 표'!$N$19 = 표메인[[#This Row],[연령대]], 1, 0),IF('차트 정리 표'!$J$21=표메인[[#This Row],[타격감
시각적 효과]],1,0)),1,0)</f>
        <v>0</v>
      </c>
      <c r="R87" s="34">
        <f>IF(AND(IF('차트 정리 표'!$N$19 = 표메인[[#This Row],[연령대]], 1, 0),IF('차트 정리 표'!$J$22=표메인[[#This Row],[타격감
시각적 효과]],1,0)),1,0)</f>
        <v>0</v>
      </c>
      <c r="S87" s="34">
        <f>IF(AND(IF('차트 정리 표'!$N$19 = 표메인[[#This Row],[연령대]], 1, 0),IF('차트 정리 표'!$J$23=표메인[[#This Row],[타격감
시각적 효과]],1,0)),1,0)</f>
        <v>0</v>
      </c>
      <c r="T87" s="34">
        <f>IF(AND(IF('차트 정리 표'!$N$25 = 표메인[[#This Row],[연령대]], 1, 0),IF('차트 정리 표'!$J$26=표메인[게임몰입도
청각적 효과],1,0)),1,0)</f>
        <v>0</v>
      </c>
      <c r="U87" s="34">
        <f>IF(AND(IF('차트 정리 표'!$N$25 = 표메인[[#This Row],[연령대]], 1, 0),IF('차트 정리 표'!$J$27=표메인[게임몰입도
청각적 효과],1,0)),1,0)</f>
        <v>0</v>
      </c>
      <c r="V87" s="34">
        <f>IF(AND(IF('차트 정리 표'!$N$25 = 표메인[[#This Row],[연령대]], 1, 0),IF('차트 정리 표'!$J$28=표메인[게임몰입도
청각적 효과],1,0)),1,0)</f>
        <v>0</v>
      </c>
    </row>
    <row r="88" spans="1:22" x14ac:dyDescent="0.3">
      <c r="A88" s="3">
        <f>IF(AND(IF('차트 정리 표'!$N$2 = 표메인[[#This Row],[연령대]], 1, 0),IF(COUNT(표장르정리[[#This Row],[RPG]]),1,0)), 1, 0)</f>
        <v>0</v>
      </c>
      <c r="B88" s="3">
        <f>IF(AND(IF('차트 정리 표'!$N$2 = 표메인[[#This Row],[연령대]], 1, 0),IF(COUNT(표장르정리[[#This Row],[AOS]]),1,0)),1,0)</f>
        <v>0</v>
      </c>
      <c r="C88" s="3">
        <f>IF(AND(IF('차트 정리 표'!$N$2 = 표메인[[#This Row],[연령대]], 1, 0),IF(COUNT(표장르정리[[#This Row],[FPS]]),1,0)),1,0)</f>
        <v>0</v>
      </c>
      <c r="D88" s="3">
        <f>IF(AND(IF('차트 정리 표'!$N$2 = 표메인[[#This Row],[연령대]], 1, 0),IF(COUNT(표장르정리[[#This Row],[CCG]]),1,0)),1,0)</f>
        <v>0</v>
      </c>
      <c r="E88" s="3">
        <f>IF(AND(IF('차트 정리 표'!$N$2 = 표메인[[#This Row],[연령대]], 1, 0),IF(COUNT(표장르정리[[#This Row],[Roguelike]]),1,0)),1,0)</f>
        <v>0</v>
      </c>
      <c r="F88" s="3">
        <f>IF(AND(IF('차트 정리 표'!$N$2 = 표메인[[#This Row],[연령대]], 1, 0),IF(COUNT(표장르정리[[#This Row],[Soulslike]]),1,0)),1,0)</f>
        <v>0</v>
      </c>
      <c r="G88" s="3">
        <f>IF(AND(IF('차트 정리 표'!$N$2 = 표메인[[#This Row],[연령대]], 1, 0),IF(COUNT(표장르정리[[#This Row],[Rhythm]]),1,0)),1,0)</f>
        <v>0</v>
      </c>
      <c r="H88" s="3">
        <f>IF(AND(IF('차트 정리 표'!$N$2 = 표메인[[#This Row],[연령대]], 1, 0),IF(COUNT(표장르정리[[#This Row],[Racing]]),1,0)),1,0)</f>
        <v>0</v>
      </c>
      <c r="I88" s="3">
        <f>IF(AND(IF('차트 정리 표'!$N$2 = 표메인[[#This Row],[연령대]], 1, 0),IF(COUNT(표장르정리[[#This Row],[Sport]]),1,0)),1,0)</f>
        <v>0</v>
      </c>
      <c r="J88" s="3">
        <f>IF(AND(IF('차트 정리 표'!$N$2 = 표메인[[#This Row],[연령대]], 1, 0),IF(COUNT(표장르정리[[#This Row],[Stealth]]),1,0)),1,0)</f>
        <v>0</v>
      </c>
      <c r="K88" s="3">
        <f>IF(AND(IF('차트 정리 표'!$N$2 = 표메인[[#This Row],[연령대]], 1, 0),IF(COUNT(표장르정리[[#This Row],[Strategy]]),1,0)),1,0)</f>
        <v>0</v>
      </c>
      <c r="L88" s="3">
        <f>IF(AND(IF('차트 정리 표'!$N$2 = 표메인[[#This Row],[연령대]], 1, 0),IF(COUNT(표장르정리[[#This Row],[Puzzle]]),1,0)),1,0)</f>
        <v>0</v>
      </c>
      <c r="M88" s="3">
        <f>IF(AND(IF('차트 정리 표'!$N$2 = 표메인[[#This Row],[연령대]], 1, 0),IF(COUNT(표장르정리[[#This Row],[Board]]),1,0)),1,0)</f>
        <v>0</v>
      </c>
      <c r="N88" s="3">
        <f>IF(AND(IF('차트 정리 표'!$N$2 = 표메인[[#This Row],[연령대]], 1, 0),IF(COUNT(표장르정리[[#This Row],[Arcade]]),1,0)),1,0)</f>
        <v>0</v>
      </c>
      <c r="O88" s="3">
        <f>IF(AND(IF('차트 정리 표'!$N$2 = 표메인[[#This Row],[연령대]], 1, 0),IF(COUNT(표장르정리[[#This Row],[Simulation]]),1,0)),1,0)</f>
        <v>0</v>
      </c>
      <c r="P88" s="34">
        <f>IF(AND(IF('차트 정리 표'!$N$19 = 표메인[[#This Row],[연령대]], 1, 0),IF('차트 정리 표'!$J$20=표메인[[#This Row],[타격감
시각적 효과]],1,0)),1,0)</f>
        <v>0</v>
      </c>
      <c r="Q88" s="34">
        <f>IF(AND(IF('차트 정리 표'!$N$19 = 표메인[[#This Row],[연령대]], 1, 0),IF('차트 정리 표'!$J$21=표메인[[#This Row],[타격감
시각적 효과]],1,0)),1,0)</f>
        <v>0</v>
      </c>
      <c r="R88" s="34">
        <f>IF(AND(IF('차트 정리 표'!$N$19 = 표메인[[#This Row],[연령대]], 1, 0),IF('차트 정리 표'!$J$22=표메인[[#This Row],[타격감
시각적 효과]],1,0)),1,0)</f>
        <v>0</v>
      </c>
      <c r="S88" s="34">
        <f>IF(AND(IF('차트 정리 표'!$N$19 = 표메인[[#This Row],[연령대]], 1, 0),IF('차트 정리 표'!$J$23=표메인[[#This Row],[타격감
시각적 효과]],1,0)),1,0)</f>
        <v>0</v>
      </c>
      <c r="T88" s="34">
        <f>IF(AND(IF('차트 정리 표'!$N$25 = 표메인[[#This Row],[연령대]], 1, 0),IF('차트 정리 표'!$J$26=표메인[게임몰입도
청각적 효과],1,0)),1,0)</f>
        <v>0</v>
      </c>
      <c r="U88" s="34">
        <f>IF(AND(IF('차트 정리 표'!$N$25 = 표메인[[#This Row],[연령대]], 1, 0),IF('차트 정리 표'!$J$27=표메인[게임몰입도
청각적 효과],1,0)),1,0)</f>
        <v>0</v>
      </c>
      <c r="V88" s="34">
        <f>IF(AND(IF('차트 정리 표'!$N$25 = 표메인[[#This Row],[연령대]], 1, 0),IF('차트 정리 표'!$J$28=표메인[게임몰입도
청각적 효과],1,0)),1,0)</f>
        <v>0</v>
      </c>
    </row>
    <row r="89" spans="1:22" x14ac:dyDescent="0.3">
      <c r="A89" s="3">
        <f>IF(AND(IF('차트 정리 표'!$N$2 = 표메인[[#This Row],[연령대]], 1, 0),IF(COUNT(표장르정리[[#This Row],[RPG]]),1,0)), 1, 0)</f>
        <v>0</v>
      </c>
      <c r="B89" s="3">
        <f>IF(AND(IF('차트 정리 표'!$N$2 = 표메인[[#This Row],[연령대]], 1, 0),IF(COUNT(표장르정리[[#This Row],[AOS]]),1,0)),1,0)</f>
        <v>0</v>
      </c>
      <c r="C89" s="3">
        <f>IF(AND(IF('차트 정리 표'!$N$2 = 표메인[[#This Row],[연령대]], 1, 0),IF(COUNT(표장르정리[[#This Row],[FPS]]),1,0)),1,0)</f>
        <v>0</v>
      </c>
      <c r="D89" s="3">
        <f>IF(AND(IF('차트 정리 표'!$N$2 = 표메인[[#This Row],[연령대]], 1, 0),IF(COUNT(표장르정리[[#This Row],[CCG]]),1,0)),1,0)</f>
        <v>0</v>
      </c>
      <c r="E89" s="3">
        <f>IF(AND(IF('차트 정리 표'!$N$2 = 표메인[[#This Row],[연령대]], 1, 0),IF(COUNT(표장르정리[[#This Row],[Roguelike]]),1,0)),1,0)</f>
        <v>0</v>
      </c>
      <c r="F89" s="3">
        <f>IF(AND(IF('차트 정리 표'!$N$2 = 표메인[[#This Row],[연령대]], 1, 0),IF(COUNT(표장르정리[[#This Row],[Soulslike]]),1,0)),1,0)</f>
        <v>0</v>
      </c>
      <c r="G89" s="3">
        <f>IF(AND(IF('차트 정리 표'!$N$2 = 표메인[[#This Row],[연령대]], 1, 0),IF(COUNT(표장르정리[[#This Row],[Rhythm]]),1,0)),1,0)</f>
        <v>0</v>
      </c>
      <c r="H89" s="3">
        <f>IF(AND(IF('차트 정리 표'!$N$2 = 표메인[[#This Row],[연령대]], 1, 0),IF(COUNT(표장르정리[[#This Row],[Racing]]),1,0)),1,0)</f>
        <v>0</v>
      </c>
      <c r="I89" s="3">
        <f>IF(AND(IF('차트 정리 표'!$N$2 = 표메인[[#This Row],[연령대]], 1, 0),IF(COUNT(표장르정리[[#This Row],[Sport]]),1,0)),1,0)</f>
        <v>0</v>
      </c>
      <c r="J89" s="3">
        <f>IF(AND(IF('차트 정리 표'!$N$2 = 표메인[[#This Row],[연령대]], 1, 0),IF(COUNT(표장르정리[[#This Row],[Stealth]]),1,0)),1,0)</f>
        <v>0</v>
      </c>
      <c r="K89" s="3">
        <f>IF(AND(IF('차트 정리 표'!$N$2 = 표메인[[#This Row],[연령대]], 1, 0),IF(COUNT(표장르정리[[#This Row],[Strategy]]),1,0)),1,0)</f>
        <v>0</v>
      </c>
      <c r="L89" s="3">
        <f>IF(AND(IF('차트 정리 표'!$N$2 = 표메인[[#This Row],[연령대]], 1, 0),IF(COUNT(표장르정리[[#This Row],[Puzzle]]),1,0)),1,0)</f>
        <v>0</v>
      </c>
      <c r="M89" s="3">
        <f>IF(AND(IF('차트 정리 표'!$N$2 = 표메인[[#This Row],[연령대]], 1, 0),IF(COUNT(표장르정리[[#This Row],[Board]]),1,0)),1,0)</f>
        <v>0</v>
      </c>
      <c r="N89" s="3">
        <f>IF(AND(IF('차트 정리 표'!$N$2 = 표메인[[#This Row],[연령대]], 1, 0),IF(COUNT(표장르정리[[#This Row],[Arcade]]),1,0)),1,0)</f>
        <v>0</v>
      </c>
      <c r="O89" s="3">
        <f>IF(AND(IF('차트 정리 표'!$N$2 = 표메인[[#This Row],[연령대]], 1, 0),IF(COUNT(표장르정리[[#This Row],[Simulation]]),1,0)),1,0)</f>
        <v>0</v>
      </c>
      <c r="P89" s="34">
        <f>IF(AND(IF('차트 정리 표'!$N$19 = 표메인[[#This Row],[연령대]], 1, 0),IF('차트 정리 표'!$J$20=표메인[[#This Row],[타격감
시각적 효과]],1,0)),1,0)</f>
        <v>0</v>
      </c>
      <c r="Q89" s="34">
        <f>IF(AND(IF('차트 정리 표'!$N$19 = 표메인[[#This Row],[연령대]], 1, 0),IF('차트 정리 표'!$J$21=표메인[[#This Row],[타격감
시각적 효과]],1,0)),1,0)</f>
        <v>0</v>
      </c>
      <c r="R89" s="34">
        <f>IF(AND(IF('차트 정리 표'!$N$19 = 표메인[[#This Row],[연령대]], 1, 0),IF('차트 정리 표'!$J$22=표메인[[#This Row],[타격감
시각적 효과]],1,0)),1,0)</f>
        <v>0</v>
      </c>
      <c r="S89" s="34">
        <f>IF(AND(IF('차트 정리 표'!$N$19 = 표메인[[#This Row],[연령대]], 1, 0),IF('차트 정리 표'!$J$23=표메인[[#This Row],[타격감
시각적 효과]],1,0)),1,0)</f>
        <v>0</v>
      </c>
      <c r="T89" s="34">
        <f>IF(AND(IF('차트 정리 표'!$N$25 = 표메인[[#This Row],[연령대]], 1, 0),IF('차트 정리 표'!$J$26=표메인[게임몰입도
청각적 효과],1,0)),1,0)</f>
        <v>0</v>
      </c>
      <c r="U89" s="34">
        <f>IF(AND(IF('차트 정리 표'!$N$25 = 표메인[[#This Row],[연령대]], 1, 0),IF('차트 정리 표'!$J$27=표메인[게임몰입도
청각적 효과],1,0)),1,0)</f>
        <v>0</v>
      </c>
      <c r="V89" s="34">
        <f>IF(AND(IF('차트 정리 표'!$N$25 = 표메인[[#This Row],[연령대]], 1, 0),IF('차트 정리 표'!$J$28=표메인[게임몰입도
청각적 효과],1,0)),1,0)</f>
        <v>0</v>
      </c>
    </row>
    <row r="90" spans="1:22" x14ac:dyDescent="0.3">
      <c r="A90" s="3">
        <f>IF(AND(IF('차트 정리 표'!$N$2 = 표메인[[#This Row],[연령대]], 1, 0),IF(COUNT(표장르정리[[#This Row],[RPG]]),1,0)), 1, 0)</f>
        <v>0</v>
      </c>
      <c r="B90" s="3">
        <f>IF(AND(IF('차트 정리 표'!$N$2 = 표메인[[#This Row],[연령대]], 1, 0),IF(COUNT(표장르정리[[#This Row],[AOS]]),1,0)),1,0)</f>
        <v>0</v>
      </c>
      <c r="C90" s="3">
        <f>IF(AND(IF('차트 정리 표'!$N$2 = 표메인[[#This Row],[연령대]], 1, 0),IF(COUNT(표장르정리[[#This Row],[FPS]]),1,0)),1,0)</f>
        <v>0</v>
      </c>
      <c r="D90" s="3">
        <f>IF(AND(IF('차트 정리 표'!$N$2 = 표메인[[#This Row],[연령대]], 1, 0),IF(COUNT(표장르정리[[#This Row],[CCG]]),1,0)),1,0)</f>
        <v>0</v>
      </c>
      <c r="E90" s="3">
        <f>IF(AND(IF('차트 정리 표'!$N$2 = 표메인[[#This Row],[연령대]], 1, 0),IF(COUNT(표장르정리[[#This Row],[Roguelike]]),1,0)),1,0)</f>
        <v>0</v>
      </c>
      <c r="F90" s="3">
        <f>IF(AND(IF('차트 정리 표'!$N$2 = 표메인[[#This Row],[연령대]], 1, 0),IF(COUNT(표장르정리[[#This Row],[Soulslike]]),1,0)),1,0)</f>
        <v>0</v>
      </c>
      <c r="G90" s="3">
        <f>IF(AND(IF('차트 정리 표'!$N$2 = 표메인[[#This Row],[연령대]], 1, 0),IF(COUNT(표장르정리[[#This Row],[Rhythm]]),1,0)),1,0)</f>
        <v>0</v>
      </c>
      <c r="H90" s="3">
        <f>IF(AND(IF('차트 정리 표'!$N$2 = 표메인[[#This Row],[연령대]], 1, 0),IF(COUNT(표장르정리[[#This Row],[Racing]]),1,0)),1,0)</f>
        <v>0</v>
      </c>
      <c r="I90" s="3">
        <f>IF(AND(IF('차트 정리 표'!$N$2 = 표메인[[#This Row],[연령대]], 1, 0),IF(COUNT(표장르정리[[#This Row],[Sport]]),1,0)),1,0)</f>
        <v>0</v>
      </c>
      <c r="J90" s="3">
        <f>IF(AND(IF('차트 정리 표'!$N$2 = 표메인[[#This Row],[연령대]], 1, 0),IF(COUNT(표장르정리[[#This Row],[Stealth]]),1,0)),1,0)</f>
        <v>0</v>
      </c>
      <c r="K90" s="3">
        <f>IF(AND(IF('차트 정리 표'!$N$2 = 표메인[[#This Row],[연령대]], 1, 0),IF(COUNT(표장르정리[[#This Row],[Strategy]]),1,0)),1,0)</f>
        <v>0</v>
      </c>
      <c r="L90" s="3">
        <f>IF(AND(IF('차트 정리 표'!$N$2 = 표메인[[#This Row],[연령대]], 1, 0),IF(COUNT(표장르정리[[#This Row],[Puzzle]]),1,0)),1,0)</f>
        <v>0</v>
      </c>
      <c r="M90" s="3">
        <f>IF(AND(IF('차트 정리 표'!$N$2 = 표메인[[#This Row],[연령대]], 1, 0),IF(COUNT(표장르정리[[#This Row],[Board]]),1,0)),1,0)</f>
        <v>0</v>
      </c>
      <c r="N90" s="3">
        <f>IF(AND(IF('차트 정리 표'!$N$2 = 표메인[[#This Row],[연령대]], 1, 0),IF(COUNT(표장르정리[[#This Row],[Arcade]]),1,0)),1,0)</f>
        <v>0</v>
      </c>
      <c r="O90" s="3">
        <f>IF(AND(IF('차트 정리 표'!$N$2 = 표메인[[#This Row],[연령대]], 1, 0),IF(COUNT(표장르정리[[#This Row],[Simulation]]),1,0)),1,0)</f>
        <v>0</v>
      </c>
      <c r="P90" s="34">
        <f>IF(AND(IF('차트 정리 표'!$N$19 = 표메인[[#This Row],[연령대]], 1, 0),IF('차트 정리 표'!$J$20=표메인[[#This Row],[타격감
시각적 효과]],1,0)),1,0)</f>
        <v>0</v>
      </c>
      <c r="Q90" s="34">
        <f>IF(AND(IF('차트 정리 표'!$N$19 = 표메인[[#This Row],[연령대]], 1, 0),IF('차트 정리 표'!$J$21=표메인[[#This Row],[타격감
시각적 효과]],1,0)),1,0)</f>
        <v>0</v>
      </c>
      <c r="R90" s="34">
        <f>IF(AND(IF('차트 정리 표'!$N$19 = 표메인[[#This Row],[연령대]], 1, 0),IF('차트 정리 표'!$J$22=표메인[[#This Row],[타격감
시각적 효과]],1,0)),1,0)</f>
        <v>0</v>
      </c>
      <c r="S90" s="34">
        <f>IF(AND(IF('차트 정리 표'!$N$19 = 표메인[[#This Row],[연령대]], 1, 0),IF('차트 정리 표'!$J$23=표메인[[#This Row],[타격감
시각적 효과]],1,0)),1,0)</f>
        <v>0</v>
      </c>
      <c r="T90" s="34">
        <f>IF(AND(IF('차트 정리 표'!$N$25 = 표메인[[#This Row],[연령대]], 1, 0),IF('차트 정리 표'!$J$26=표메인[게임몰입도
청각적 효과],1,0)),1,0)</f>
        <v>0</v>
      </c>
      <c r="U90" s="34">
        <f>IF(AND(IF('차트 정리 표'!$N$25 = 표메인[[#This Row],[연령대]], 1, 0),IF('차트 정리 표'!$J$27=표메인[게임몰입도
청각적 효과],1,0)),1,0)</f>
        <v>0</v>
      </c>
      <c r="V90" s="34">
        <f>IF(AND(IF('차트 정리 표'!$N$25 = 표메인[[#This Row],[연령대]], 1, 0),IF('차트 정리 표'!$J$28=표메인[게임몰입도
청각적 효과],1,0)),1,0)</f>
        <v>0</v>
      </c>
    </row>
    <row r="91" spans="1:22" x14ac:dyDescent="0.3">
      <c r="A91" s="3">
        <f>IF(AND(IF('차트 정리 표'!$N$2 = 표메인[[#This Row],[연령대]], 1, 0),IF(COUNT(표장르정리[[#This Row],[RPG]]),1,0)), 1, 0)</f>
        <v>0</v>
      </c>
      <c r="B91" s="3">
        <f>IF(AND(IF('차트 정리 표'!$N$2 = 표메인[[#This Row],[연령대]], 1, 0),IF(COUNT(표장르정리[[#This Row],[AOS]]),1,0)),1,0)</f>
        <v>0</v>
      </c>
      <c r="C91" s="3">
        <f>IF(AND(IF('차트 정리 표'!$N$2 = 표메인[[#This Row],[연령대]], 1, 0),IF(COUNT(표장르정리[[#This Row],[FPS]]),1,0)),1,0)</f>
        <v>0</v>
      </c>
      <c r="D91" s="3">
        <f>IF(AND(IF('차트 정리 표'!$N$2 = 표메인[[#This Row],[연령대]], 1, 0),IF(COUNT(표장르정리[[#This Row],[CCG]]),1,0)),1,0)</f>
        <v>0</v>
      </c>
      <c r="E91" s="3">
        <f>IF(AND(IF('차트 정리 표'!$N$2 = 표메인[[#This Row],[연령대]], 1, 0),IF(COUNT(표장르정리[[#This Row],[Roguelike]]),1,0)),1,0)</f>
        <v>0</v>
      </c>
      <c r="F91" s="3">
        <f>IF(AND(IF('차트 정리 표'!$N$2 = 표메인[[#This Row],[연령대]], 1, 0),IF(COUNT(표장르정리[[#This Row],[Soulslike]]),1,0)),1,0)</f>
        <v>0</v>
      </c>
      <c r="G91" s="3">
        <f>IF(AND(IF('차트 정리 표'!$N$2 = 표메인[[#This Row],[연령대]], 1, 0),IF(COUNT(표장르정리[[#This Row],[Rhythm]]),1,0)),1,0)</f>
        <v>0</v>
      </c>
      <c r="H91" s="3">
        <f>IF(AND(IF('차트 정리 표'!$N$2 = 표메인[[#This Row],[연령대]], 1, 0),IF(COUNT(표장르정리[[#This Row],[Racing]]),1,0)),1,0)</f>
        <v>0</v>
      </c>
      <c r="I91" s="3">
        <f>IF(AND(IF('차트 정리 표'!$N$2 = 표메인[[#This Row],[연령대]], 1, 0),IF(COUNT(표장르정리[[#This Row],[Sport]]),1,0)),1,0)</f>
        <v>0</v>
      </c>
      <c r="J91" s="3">
        <f>IF(AND(IF('차트 정리 표'!$N$2 = 표메인[[#This Row],[연령대]], 1, 0),IF(COUNT(표장르정리[[#This Row],[Stealth]]),1,0)),1,0)</f>
        <v>0</v>
      </c>
      <c r="K91" s="3">
        <f>IF(AND(IF('차트 정리 표'!$N$2 = 표메인[[#This Row],[연령대]], 1, 0),IF(COUNT(표장르정리[[#This Row],[Strategy]]),1,0)),1,0)</f>
        <v>0</v>
      </c>
      <c r="L91" s="3">
        <f>IF(AND(IF('차트 정리 표'!$N$2 = 표메인[[#This Row],[연령대]], 1, 0),IF(COUNT(표장르정리[[#This Row],[Puzzle]]),1,0)),1,0)</f>
        <v>0</v>
      </c>
      <c r="M91" s="3">
        <f>IF(AND(IF('차트 정리 표'!$N$2 = 표메인[[#This Row],[연령대]], 1, 0),IF(COUNT(표장르정리[[#This Row],[Board]]),1,0)),1,0)</f>
        <v>0</v>
      </c>
      <c r="N91" s="3">
        <f>IF(AND(IF('차트 정리 표'!$N$2 = 표메인[[#This Row],[연령대]], 1, 0),IF(COUNT(표장르정리[[#This Row],[Arcade]]),1,0)),1,0)</f>
        <v>0</v>
      </c>
      <c r="O91" s="3">
        <f>IF(AND(IF('차트 정리 표'!$N$2 = 표메인[[#This Row],[연령대]], 1, 0),IF(COUNT(표장르정리[[#This Row],[Simulation]]),1,0)),1,0)</f>
        <v>0</v>
      </c>
      <c r="P91" s="34">
        <f>IF(AND(IF('차트 정리 표'!$N$19 = 표메인[[#This Row],[연령대]], 1, 0),IF('차트 정리 표'!$J$20=표메인[[#This Row],[타격감
시각적 효과]],1,0)),1,0)</f>
        <v>0</v>
      </c>
      <c r="Q91" s="34">
        <f>IF(AND(IF('차트 정리 표'!$N$19 = 표메인[[#This Row],[연령대]], 1, 0),IF('차트 정리 표'!$J$21=표메인[[#This Row],[타격감
시각적 효과]],1,0)),1,0)</f>
        <v>0</v>
      </c>
      <c r="R91" s="34">
        <f>IF(AND(IF('차트 정리 표'!$N$19 = 표메인[[#This Row],[연령대]], 1, 0),IF('차트 정리 표'!$J$22=표메인[[#This Row],[타격감
시각적 효과]],1,0)),1,0)</f>
        <v>0</v>
      </c>
      <c r="S91" s="34">
        <f>IF(AND(IF('차트 정리 표'!$N$19 = 표메인[[#This Row],[연령대]], 1, 0),IF('차트 정리 표'!$J$23=표메인[[#This Row],[타격감
시각적 효과]],1,0)),1,0)</f>
        <v>0</v>
      </c>
      <c r="T91" s="34">
        <f>IF(AND(IF('차트 정리 표'!$N$25 = 표메인[[#This Row],[연령대]], 1, 0),IF('차트 정리 표'!$J$26=표메인[게임몰입도
청각적 효과],1,0)),1,0)</f>
        <v>0</v>
      </c>
      <c r="U91" s="34">
        <f>IF(AND(IF('차트 정리 표'!$N$25 = 표메인[[#This Row],[연령대]], 1, 0),IF('차트 정리 표'!$J$27=표메인[게임몰입도
청각적 효과],1,0)),1,0)</f>
        <v>0</v>
      </c>
      <c r="V91" s="34">
        <f>IF(AND(IF('차트 정리 표'!$N$25 = 표메인[[#This Row],[연령대]], 1, 0),IF('차트 정리 표'!$J$28=표메인[게임몰입도
청각적 효과],1,0)),1,0)</f>
        <v>0</v>
      </c>
    </row>
    <row r="92" spans="1:22" x14ac:dyDescent="0.3">
      <c r="A92" s="3">
        <f>IF(AND(IF('차트 정리 표'!$N$2 = 표메인[[#This Row],[연령대]], 1, 0),IF(COUNT(표장르정리[[#This Row],[RPG]]),1,0)), 1, 0)</f>
        <v>0</v>
      </c>
      <c r="B92" s="3">
        <f>IF(AND(IF('차트 정리 표'!$N$2 = 표메인[[#This Row],[연령대]], 1, 0),IF(COUNT(표장르정리[[#This Row],[AOS]]),1,0)),1,0)</f>
        <v>0</v>
      </c>
      <c r="C92" s="3">
        <f>IF(AND(IF('차트 정리 표'!$N$2 = 표메인[[#This Row],[연령대]], 1, 0),IF(COUNT(표장르정리[[#This Row],[FPS]]),1,0)),1,0)</f>
        <v>0</v>
      </c>
      <c r="D92" s="3">
        <f>IF(AND(IF('차트 정리 표'!$N$2 = 표메인[[#This Row],[연령대]], 1, 0),IF(COUNT(표장르정리[[#This Row],[CCG]]),1,0)),1,0)</f>
        <v>0</v>
      </c>
      <c r="E92" s="3">
        <f>IF(AND(IF('차트 정리 표'!$N$2 = 표메인[[#This Row],[연령대]], 1, 0),IF(COUNT(표장르정리[[#This Row],[Roguelike]]),1,0)),1,0)</f>
        <v>0</v>
      </c>
      <c r="F92" s="3">
        <f>IF(AND(IF('차트 정리 표'!$N$2 = 표메인[[#This Row],[연령대]], 1, 0),IF(COUNT(표장르정리[[#This Row],[Soulslike]]),1,0)),1,0)</f>
        <v>0</v>
      </c>
      <c r="G92" s="3">
        <f>IF(AND(IF('차트 정리 표'!$N$2 = 표메인[[#This Row],[연령대]], 1, 0),IF(COUNT(표장르정리[[#This Row],[Rhythm]]),1,0)),1,0)</f>
        <v>0</v>
      </c>
      <c r="H92" s="3">
        <f>IF(AND(IF('차트 정리 표'!$N$2 = 표메인[[#This Row],[연령대]], 1, 0),IF(COUNT(표장르정리[[#This Row],[Racing]]),1,0)),1,0)</f>
        <v>0</v>
      </c>
      <c r="I92" s="3">
        <f>IF(AND(IF('차트 정리 표'!$N$2 = 표메인[[#This Row],[연령대]], 1, 0),IF(COUNT(표장르정리[[#This Row],[Sport]]),1,0)),1,0)</f>
        <v>0</v>
      </c>
      <c r="J92" s="3">
        <f>IF(AND(IF('차트 정리 표'!$N$2 = 표메인[[#This Row],[연령대]], 1, 0),IF(COUNT(표장르정리[[#This Row],[Stealth]]),1,0)),1,0)</f>
        <v>0</v>
      </c>
      <c r="K92" s="3">
        <f>IF(AND(IF('차트 정리 표'!$N$2 = 표메인[[#This Row],[연령대]], 1, 0),IF(COUNT(표장르정리[[#This Row],[Strategy]]),1,0)),1,0)</f>
        <v>0</v>
      </c>
      <c r="L92" s="3">
        <f>IF(AND(IF('차트 정리 표'!$N$2 = 표메인[[#This Row],[연령대]], 1, 0),IF(COUNT(표장르정리[[#This Row],[Puzzle]]),1,0)),1,0)</f>
        <v>0</v>
      </c>
      <c r="M92" s="3">
        <f>IF(AND(IF('차트 정리 표'!$N$2 = 표메인[[#This Row],[연령대]], 1, 0),IF(COUNT(표장르정리[[#This Row],[Board]]),1,0)),1,0)</f>
        <v>0</v>
      </c>
      <c r="N92" s="3">
        <f>IF(AND(IF('차트 정리 표'!$N$2 = 표메인[[#This Row],[연령대]], 1, 0),IF(COUNT(표장르정리[[#This Row],[Arcade]]),1,0)),1,0)</f>
        <v>0</v>
      </c>
      <c r="O92" s="3">
        <f>IF(AND(IF('차트 정리 표'!$N$2 = 표메인[[#This Row],[연령대]], 1, 0),IF(COUNT(표장르정리[[#This Row],[Simulation]]),1,0)),1,0)</f>
        <v>0</v>
      </c>
      <c r="P92" s="34">
        <f>IF(AND(IF('차트 정리 표'!$N$19 = 표메인[[#This Row],[연령대]], 1, 0),IF('차트 정리 표'!$J$20=표메인[[#This Row],[타격감
시각적 효과]],1,0)),1,0)</f>
        <v>0</v>
      </c>
      <c r="Q92" s="34">
        <f>IF(AND(IF('차트 정리 표'!$N$19 = 표메인[[#This Row],[연령대]], 1, 0),IF('차트 정리 표'!$J$21=표메인[[#This Row],[타격감
시각적 효과]],1,0)),1,0)</f>
        <v>0</v>
      </c>
      <c r="R92" s="34">
        <f>IF(AND(IF('차트 정리 표'!$N$19 = 표메인[[#This Row],[연령대]], 1, 0),IF('차트 정리 표'!$J$22=표메인[[#This Row],[타격감
시각적 효과]],1,0)),1,0)</f>
        <v>0</v>
      </c>
      <c r="S92" s="34">
        <f>IF(AND(IF('차트 정리 표'!$N$19 = 표메인[[#This Row],[연령대]], 1, 0),IF('차트 정리 표'!$J$23=표메인[[#This Row],[타격감
시각적 효과]],1,0)),1,0)</f>
        <v>0</v>
      </c>
      <c r="T92" s="34">
        <f>IF(AND(IF('차트 정리 표'!$N$25 = 표메인[[#This Row],[연령대]], 1, 0),IF('차트 정리 표'!$J$26=표메인[게임몰입도
청각적 효과],1,0)),1,0)</f>
        <v>0</v>
      </c>
      <c r="U92" s="34">
        <f>IF(AND(IF('차트 정리 표'!$N$25 = 표메인[[#This Row],[연령대]], 1, 0),IF('차트 정리 표'!$J$27=표메인[게임몰입도
청각적 효과],1,0)),1,0)</f>
        <v>0</v>
      </c>
      <c r="V92" s="34">
        <f>IF(AND(IF('차트 정리 표'!$N$25 = 표메인[[#This Row],[연령대]], 1, 0),IF('차트 정리 표'!$J$28=표메인[게임몰입도
청각적 효과],1,0)),1,0)</f>
        <v>0</v>
      </c>
    </row>
    <row r="93" spans="1:22" x14ac:dyDescent="0.3">
      <c r="A93" s="3">
        <f>IF(AND(IF('차트 정리 표'!$N$2 = 표메인[[#This Row],[연령대]], 1, 0),IF(COUNT(표장르정리[[#This Row],[RPG]]),1,0)), 1, 0)</f>
        <v>0</v>
      </c>
      <c r="B93" s="3">
        <f>IF(AND(IF('차트 정리 표'!$N$2 = 표메인[[#This Row],[연령대]], 1, 0),IF(COUNT(표장르정리[[#This Row],[AOS]]),1,0)),1,0)</f>
        <v>0</v>
      </c>
      <c r="C93" s="3">
        <f>IF(AND(IF('차트 정리 표'!$N$2 = 표메인[[#This Row],[연령대]], 1, 0),IF(COUNT(표장르정리[[#This Row],[FPS]]),1,0)),1,0)</f>
        <v>0</v>
      </c>
      <c r="D93" s="3">
        <f>IF(AND(IF('차트 정리 표'!$N$2 = 표메인[[#This Row],[연령대]], 1, 0),IF(COUNT(표장르정리[[#This Row],[CCG]]),1,0)),1,0)</f>
        <v>0</v>
      </c>
      <c r="E93" s="3">
        <f>IF(AND(IF('차트 정리 표'!$N$2 = 표메인[[#This Row],[연령대]], 1, 0),IF(COUNT(표장르정리[[#This Row],[Roguelike]]),1,0)),1,0)</f>
        <v>0</v>
      </c>
      <c r="F93" s="3">
        <f>IF(AND(IF('차트 정리 표'!$N$2 = 표메인[[#This Row],[연령대]], 1, 0),IF(COUNT(표장르정리[[#This Row],[Soulslike]]),1,0)),1,0)</f>
        <v>0</v>
      </c>
      <c r="G93" s="3">
        <f>IF(AND(IF('차트 정리 표'!$N$2 = 표메인[[#This Row],[연령대]], 1, 0),IF(COUNT(표장르정리[[#This Row],[Rhythm]]),1,0)),1,0)</f>
        <v>0</v>
      </c>
      <c r="H93" s="3">
        <f>IF(AND(IF('차트 정리 표'!$N$2 = 표메인[[#This Row],[연령대]], 1, 0),IF(COUNT(표장르정리[[#This Row],[Racing]]),1,0)),1,0)</f>
        <v>0</v>
      </c>
      <c r="I93" s="3">
        <f>IF(AND(IF('차트 정리 표'!$N$2 = 표메인[[#This Row],[연령대]], 1, 0),IF(COUNT(표장르정리[[#This Row],[Sport]]),1,0)),1,0)</f>
        <v>0</v>
      </c>
      <c r="J93" s="3">
        <f>IF(AND(IF('차트 정리 표'!$N$2 = 표메인[[#This Row],[연령대]], 1, 0),IF(COUNT(표장르정리[[#This Row],[Stealth]]),1,0)),1,0)</f>
        <v>0</v>
      </c>
      <c r="K93" s="3">
        <f>IF(AND(IF('차트 정리 표'!$N$2 = 표메인[[#This Row],[연령대]], 1, 0),IF(COUNT(표장르정리[[#This Row],[Strategy]]),1,0)),1,0)</f>
        <v>0</v>
      </c>
      <c r="L93" s="3">
        <f>IF(AND(IF('차트 정리 표'!$N$2 = 표메인[[#This Row],[연령대]], 1, 0),IF(COUNT(표장르정리[[#This Row],[Puzzle]]),1,0)),1,0)</f>
        <v>0</v>
      </c>
      <c r="M93" s="3">
        <f>IF(AND(IF('차트 정리 표'!$N$2 = 표메인[[#This Row],[연령대]], 1, 0),IF(COUNT(표장르정리[[#This Row],[Board]]),1,0)),1,0)</f>
        <v>0</v>
      </c>
      <c r="N93" s="3">
        <f>IF(AND(IF('차트 정리 표'!$N$2 = 표메인[[#This Row],[연령대]], 1, 0),IF(COUNT(표장르정리[[#This Row],[Arcade]]),1,0)),1,0)</f>
        <v>0</v>
      </c>
      <c r="O93" s="3">
        <f>IF(AND(IF('차트 정리 표'!$N$2 = 표메인[[#This Row],[연령대]], 1, 0),IF(COUNT(표장르정리[[#This Row],[Simulation]]),1,0)),1,0)</f>
        <v>0</v>
      </c>
      <c r="P93" s="34">
        <f>IF(AND(IF('차트 정리 표'!$N$19 = 표메인[[#This Row],[연령대]], 1, 0),IF('차트 정리 표'!$J$20=표메인[[#This Row],[타격감
시각적 효과]],1,0)),1,0)</f>
        <v>0</v>
      </c>
      <c r="Q93" s="34">
        <f>IF(AND(IF('차트 정리 표'!$N$19 = 표메인[[#This Row],[연령대]], 1, 0),IF('차트 정리 표'!$J$21=표메인[[#This Row],[타격감
시각적 효과]],1,0)),1,0)</f>
        <v>0</v>
      </c>
      <c r="R93" s="34">
        <f>IF(AND(IF('차트 정리 표'!$N$19 = 표메인[[#This Row],[연령대]], 1, 0),IF('차트 정리 표'!$J$22=표메인[[#This Row],[타격감
시각적 효과]],1,0)),1,0)</f>
        <v>0</v>
      </c>
      <c r="S93" s="34">
        <f>IF(AND(IF('차트 정리 표'!$N$19 = 표메인[[#This Row],[연령대]], 1, 0),IF('차트 정리 표'!$J$23=표메인[[#This Row],[타격감
시각적 효과]],1,0)),1,0)</f>
        <v>0</v>
      </c>
      <c r="T93" s="34">
        <f>IF(AND(IF('차트 정리 표'!$N$25 = 표메인[[#This Row],[연령대]], 1, 0),IF('차트 정리 표'!$J$26=표메인[게임몰입도
청각적 효과],1,0)),1,0)</f>
        <v>0</v>
      </c>
      <c r="U93" s="34">
        <f>IF(AND(IF('차트 정리 표'!$N$25 = 표메인[[#This Row],[연령대]], 1, 0),IF('차트 정리 표'!$J$27=표메인[게임몰입도
청각적 효과],1,0)),1,0)</f>
        <v>0</v>
      </c>
      <c r="V93" s="34">
        <f>IF(AND(IF('차트 정리 표'!$N$25 = 표메인[[#This Row],[연령대]], 1, 0),IF('차트 정리 표'!$J$28=표메인[게임몰입도
청각적 효과],1,0)),1,0)</f>
        <v>0</v>
      </c>
    </row>
    <row r="94" spans="1:22" x14ac:dyDescent="0.3">
      <c r="A94" s="3">
        <f>IF(AND(IF('차트 정리 표'!$N$2 = 표메인[[#This Row],[연령대]], 1, 0),IF(COUNT(표장르정리[[#This Row],[RPG]]),1,0)), 1, 0)</f>
        <v>0</v>
      </c>
      <c r="B94" s="3">
        <f>IF(AND(IF('차트 정리 표'!$N$2 = 표메인[[#This Row],[연령대]], 1, 0),IF(COUNT(표장르정리[[#This Row],[AOS]]),1,0)),1,0)</f>
        <v>0</v>
      </c>
      <c r="C94" s="3">
        <f>IF(AND(IF('차트 정리 표'!$N$2 = 표메인[[#This Row],[연령대]], 1, 0),IF(COUNT(표장르정리[[#This Row],[FPS]]),1,0)),1,0)</f>
        <v>0</v>
      </c>
      <c r="D94" s="3">
        <f>IF(AND(IF('차트 정리 표'!$N$2 = 표메인[[#This Row],[연령대]], 1, 0),IF(COUNT(표장르정리[[#This Row],[CCG]]),1,0)),1,0)</f>
        <v>0</v>
      </c>
      <c r="E94" s="3">
        <f>IF(AND(IF('차트 정리 표'!$N$2 = 표메인[[#This Row],[연령대]], 1, 0),IF(COUNT(표장르정리[[#This Row],[Roguelike]]),1,0)),1,0)</f>
        <v>0</v>
      </c>
      <c r="F94" s="3">
        <f>IF(AND(IF('차트 정리 표'!$N$2 = 표메인[[#This Row],[연령대]], 1, 0),IF(COUNT(표장르정리[[#This Row],[Soulslike]]),1,0)),1,0)</f>
        <v>0</v>
      </c>
      <c r="G94" s="3">
        <f>IF(AND(IF('차트 정리 표'!$N$2 = 표메인[[#This Row],[연령대]], 1, 0),IF(COUNT(표장르정리[[#This Row],[Rhythm]]),1,0)),1,0)</f>
        <v>0</v>
      </c>
      <c r="H94" s="3">
        <f>IF(AND(IF('차트 정리 표'!$N$2 = 표메인[[#This Row],[연령대]], 1, 0),IF(COUNT(표장르정리[[#This Row],[Racing]]),1,0)),1,0)</f>
        <v>0</v>
      </c>
      <c r="I94" s="3">
        <f>IF(AND(IF('차트 정리 표'!$N$2 = 표메인[[#This Row],[연령대]], 1, 0),IF(COUNT(표장르정리[[#This Row],[Sport]]),1,0)),1,0)</f>
        <v>0</v>
      </c>
      <c r="J94" s="3">
        <f>IF(AND(IF('차트 정리 표'!$N$2 = 표메인[[#This Row],[연령대]], 1, 0),IF(COUNT(표장르정리[[#This Row],[Stealth]]),1,0)),1,0)</f>
        <v>0</v>
      </c>
      <c r="K94" s="3">
        <f>IF(AND(IF('차트 정리 표'!$N$2 = 표메인[[#This Row],[연령대]], 1, 0),IF(COUNT(표장르정리[[#This Row],[Strategy]]),1,0)),1,0)</f>
        <v>0</v>
      </c>
      <c r="L94" s="3">
        <f>IF(AND(IF('차트 정리 표'!$N$2 = 표메인[[#This Row],[연령대]], 1, 0),IF(COUNT(표장르정리[[#This Row],[Puzzle]]),1,0)),1,0)</f>
        <v>0</v>
      </c>
      <c r="M94" s="3">
        <f>IF(AND(IF('차트 정리 표'!$N$2 = 표메인[[#This Row],[연령대]], 1, 0),IF(COUNT(표장르정리[[#This Row],[Board]]),1,0)),1,0)</f>
        <v>0</v>
      </c>
      <c r="N94" s="3">
        <f>IF(AND(IF('차트 정리 표'!$N$2 = 표메인[[#This Row],[연령대]], 1, 0),IF(COUNT(표장르정리[[#This Row],[Arcade]]),1,0)),1,0)</f>
        <v>0</v>
      </c>
      <c r="O94" s="3">
        <f>IF(AND(IF('차트 정리 표'!$N$2 = 표메인[[#This Row],[연령대]], 1, 0),IF(COUNT(표장르정리[[#This Row],[Simulation]]),1,0)),1,0)</f>
        <v>0</v>
      </c>
      <c r="P94" s="34">
        <f>IF(AND(IF('차트 정리 표'!$N$19 = 표메인[[#This Row],[연령대]], 1, 0),IF('차트 정리 표'!$J$20=표메인[[#This Row],[타격감
시각적 효과]],1,0)),1,0)</f>
        <v>0</v>
      </c>
      <c r="Q94" s="34">
        <f>IF(AND(IF('차트 정리 표'!$N$19 = 표메인[[#This Row],[연령대]], 1, 0),IF('차트 정리 표'!$J$21=표메인[[#This Row],[타격감
시각적 효과]],1,0)),1,0)</f>
        <v>0</v>
      </c>
      <c r="R94" s="34">
        <f>IF(AND(IF('차트 정리 표'!$N$19 = 표메인[[#This Row],[연령대]], 1, 0),IF('차트 정리 표'!$J$22=표메인[[#This Row],[타격감
시각적 효과]],1,0)),1,0)</f>
        <v>0</v>
      </c>
      <c r="S94" s="34">
        <f>IF(AND(IF('차트 정리 표'!$N$19 = 표메인[[#This Row],[연령대]], 1, 0),IF('차트 정리 표'!$J$23=표메인[[#This Row],[타격감
시각적 효과]],1,0)),1,0)</f>
        <v>0</v>
      </c>
      <c r="T94" s="34">
        <f>IF(AND(IF('차트 정리 표'!$N$25 = 표메인[[#This Row],[연령대]], 1, 0),IF('차트 정리 표'!$J$26=표메인[게임몰입도
청각적 효과],1,0)),1,0)</f>
        <v>0</v>
      </c>
      <c r="U94" s="34">
        <f>IF(AND(IF('차트 정리 표'!$N$25 = 표메인[[#This Row],[연령대]], 1, 0),IF('차트 정리 표'!$J$27=표메인[게임몰입도
청각적 효과],1,0)),1,0)</f>
        <v>0</v>
      </c>
      <c r="V94" s="34">
        <f>IF(AND(IF('차트 정리 표'!$N$25 = 표메인[[#This Row],[연령대]], 1, 0),IF('차트 정리 표'!$J$28=표메인[게임몰입도
청각적 효과],1,0)),1,0)</f>
        <v>0</v>
      </c>
    </row>
    <row r="95" spans="1:22" x14ac:dyDescent="0.3">
      <c r="A95" s="3">
        <f>IF(AND(IF('차트 정리 표'!$N$2 = 표메인[[#This Row],[연령대]], 1, 0),IF(COUNT(표장르정리[[#This Row],[RPG]]),1,0)), 1, 0)</f>
        <v>0</v>
      </c>
      <c r="B95" s="3">
        <f>IF(AND(IF('차트 정리 표'!$N$2 = 표메인[[#This Row],[연령대]], 1, 0),IF(COUNT(표장르정리[[#This Row],[AOS]]),1,0)),1,0)</f>
        <v>0</v>
      </c>
      <c r="C95" s="3">
        <f>IF(AND(IF('차트 정리 표'!$N$2 = 표메인[[#This Row],[연령대]], 1, 0),IF(COUNT(표장르정리[[#This Row],[FPS]]),1,0)),1,0)</f>
        <v>0</v>
      </c>
      <c r="D95" s="3">
        <f>IF(AND(IF('차트 정리 표'!$N$2 = 표메인[[#This Row],[연령대]], 1, 0),IF(COUNT(표장르정리[[#This Row],[CCG]]),1,0)),1,0)</f>
        <v>0</v>
      </c>
      <c r="E95" s="3">
        <f>IF(AND(IF('차트 정리 표'!$N$2 = 표메인[[#This Row],[연령대]], 1, 0),IF(COUNT(표장르정리[[#This Row],[Roguelike]]),1,0)),1,0)</f>
        <v>0</v>
      </c>
      <c r="F95" s="3">
        <f>IF(AND(IF('차트 정리 표'!$N$2 = 표메인[[#This Row],[연령대]], 1, 0),IF(COUNT(표장르정리[[#This Row],[Soulslike]]),1,0)),1,0)</f>
        <v>0</v>
      </c>
      <c r="G95" s="3">
        <f>IF(AND(IF('차트 정리 표'!$N$2 = 표메인[[#This Row],[연령대]], 1, 0),IF(COUNT(표장르정리[[#This Row],[Rhythm]]),1,0)),1,0)</f>
        <v>0</v>
      </c>
      <c r="H95" s="3">
        <f>IF(AND(IF('차트 정리 표'!$N$2 = 표메인[[#This Row],[연령대]], 1, 0),IF(COUNT(표장르정리[[#This Row],[Racing]]),1,0)),1,0)</f>
        <v>0</v>
      </c>
      <c r="I95" s="3">
        <f>IF(AND(IF('차트 정리 표'!$N$2 = 표메인[[#This Row],[연령대]], 1, 0),IF(COUNT(표장르정리[[#This Row],[Sport]]),1,0)),1,0)</f>
        <v>0</v>
      </c>
      <c r="J95" s="3">
        <f>IF(AND(IF('차트 정리 표'!$N$2 = 표메인[[#This Row],[연령대]], 1, 0),IF(COUNT(표장르정리[[#This Row],[Stealth]]),1,0)),1,0)</f>
        <v>0</v>
      </c>
      <c r="K95" s="3">
        <f>IF(AND(IF('차트 정리 표'!$N$2 = 표메인[[#This Row],[연령대]], 1, 0),IF(COUNT(표장르정리[[#This Row],[Strategy]]),1,0)),1,0)</f>
        <v>0</v>
      </c>
      <c r="L95" s="3">
        <f>IF(AND(IF('차트 정리 표'!$N$2 = 표메인[[#This Row],[연령대]], 1, 0),IF(COUNT(표장르정리[[#This Row],[Puzzle]]),1,0)),1,0)</f>
        <v>0</v>
      </c>
      <c r="M95" s="3">
        <f>IF(AND(IF('차트 정리 표'!$N$2 = 표메인[[#This Row],[연령대]], 1, 0),IF(COUNT(표장르정리[[#This Row],[Board]]),1,0)),1,0)</f>
        <v>0</v>
      </c>
      <c r="N95" s="3">
        <f>IF(AND(IF('차트 정리 표'!$N$2 = 표메인[[#This Row],[연령대]], 1, 0),IF(COUNT(표장르정리[[#This Row],[Arcade]]),1,0)),1,0)</f>
        <v>0</v>
      </c>
      <c r="O95" s="3">
        <f>IF(AND(IF('차트 정리 표'!$N$2 = 표메인[[#This Row],[연령대]], 1, 0),IF(COUNT(표장르정리[[#This Row],[Simulation]]),1,0)),1,0)</f>
        <v>0</v>
      </c>
      <c r="P95" s="34">
        <f>IF(AND(IF('차트 정리 표'!$N$19 = 표메인[[#This Row],[연령대]], 1, 0),IF('차트 정리 표'!$J$20=표메인[[#This Row],[타격감
시각적 효과]],1,0)),1,0)</f>
        <v>0</v>
      </c>
      <c r="Q95" s="34">
        <f>IF(AND(IF('차트 정리 표'!$N$19 = 표메인[[#This Row],[연령대]], 1, 0),IF('차트 정리 표'!$J$21=표메인[[#This Row],[타격감
시각적 효과]],1,0)),1,0)</f>
        <v>0</v>
      </c>
      <c r="R95" s="34">
        <f>IF(AND(IF('차트 정리 표'!$N$19 = 표메인[[#This Row],[연령대]], 1, 0),IF('차트 정리 표'!$J$22=표메인[[#This Row],[타격감
시각적 효과]],1,0)),1,0)</f>
        <v>0</v>
      </c>
      <c r="S95" s="34">
        <f>IF(AND(IF('차트 정리 표'!$N$19 = 표메인[[#This Row],[연령대]], 1, 0),IF('차트 정리 표'!$J$23=표메인[[#This Row],[타격감
시각적 효과]],1,0)),1,0)</f>
        <v>0</v>
      </c>
      <c r="T95" s="34">
        <f>IF(AND(IF('차트 정리 표'!$N$25 = 표메인[[#This Row],[연령대]], 1, 0),IF('차트 정리 표'!$J$26=표메인[게임몰입도
청각적 효과],1,0)),1,0)</f>
        <v>0</v>
      </c>
      <c r="U95" s="34">
        <f>IF(AND(IF('차트 정리 표'!$N$25 = 표메인[[#This Row],[연령대]], 1, 0),IF('차트 정리 표'!$J$27=표메인[게임몰입도
청각적 효과],1,0)),1,0)</f>
        <v>0</v>
      </c>
      <c r="V95" s="34">
        <f>IF(AND(IF('차트 정리 표'!$N$25 = 표메인[[#This Row],[연령대]], 1, 0),IF('차트 정리 표'!$J$28=표메인[게임몰입도
청각적 효과],1,0)),1,0)</f>
        <v>0</v>
      </c>
    </row>
    <row r="96" spans="1:22" x14ac:dyDescent="0.3">
      <c r="A96" s="3">
        <f>IF(AND(IF('차트 정리 표'!$N$2 = 표메인[[#This Row],[연령대]], 1, 0),IF(COUNT(표장르정리[[#This Row],[RPG]]),1,0)), 1, 0)</f>
        <v>0</v>
      </c>
      <c r="B96" s="3">
        <f>IF(AND(IF('차트 정리 표'!$N$2 = 표메인[[#This Row],[연령대]], 1, 0),IF(COUNT(표장르정리[[#This Row],[AOS]]),1,0)),1,0)</f>
        <v>0</v>
      </c>
      <c r="C96" s="3">
        <f>IF(AND(IF('차트 정리 표'!$N$2 = 표메인[[#This Row],[연령대]], 1, 0),IF(COUNT(표장르정리[[#This Row],[FPS]]),1,0)),1,0)</f>
        <v>0</v>
      </c>
      <c r="D96" s="3">
        <f>IF(AND(IF('차트 정리 표'!$N$2 = 표메인[[#This Row],[연령대]], 1, 0),IF(COUNT(표장르정리[[#This Row],[CCG]]),1,0)),1,0)</f>
        <v>0</v>
      </c>
      <c r="E96" s="3">
        <f>IF(AND(IF('차트 정리 표'!$N$2 = 표메인[[#This Row],[연령대]], 1, 0),IF(COUNT(표장르정리[[#This Row],[Roguelike]]),1,0)),1,0)</f>
        <v>0</v>
      </c>
      <c r="F96" s="3">
        <f>IF(AND(IF('차트 정리 표'!$N$2 = 표메인[[#This Row],[연령대]], 1, 0),IF(COUNT(표장르정리[[#This Row],[Soulslike]]),1,0)),1,0)</f>
        <v>0</v>
      </c>
      <c r="G96" s="3">
        <f>IF(AND(IF('차트 정리 표'!$N$2 = 표메인[[#This Row],[연령대]], 1, 0),IF(COUNT(표장르정리[[#This Row],[Rhythm]]),1,0)),1,0)</f>
        <v>0</v>
      </c>
      <c r="H96" s="3">
        <f>IF(AND(IF('차트 정리 표'!$N$2 = 표메인[[#This Row],[연령대]], 1, 0),IF(COUNT(표장르정리[[#This Row],[Racing]]),1,0)),1,0)</f>
        <v>0</v>
      </c>
      <c r="I96" s="3">
        <f>IF(AND(IF('차트 정리 표'!$N$2 = 표메인[[#This Row],[연령대]], 1, 0),IF(COUNT(표장르정리[[#This Row],[Sport]]),1,0)),1,0)</f>
        <v>0</v>
      </c>
      <c r="J96" s="3">
        <f>IF(AND(IF('차트 정리 표'!$N$2 = 표메인[[#This Row],[연령대]], 1, 0),IF(COUNT(표장르정리[[#This Row],[Stealth]]),1,0)),1,0)</f>
        <v>0</v>
      </c>
      <c r="K96" s="3">
        <f>IF(AND(IF('차트 정리 표'!$N$2 = 표메인[[#This Row],[연령대]], 1, 0),IF(COUNT(표장르정리[[#This Row],[Strategy]]),1,0)),1,0)</f>
        <v>0</v>
      </c>
      <c r="L96" s="3">
        <f>IF(AND(IF('차트 정리 표'!$N$2 = 표메인[[#This Row],[연령대]], 1, 0),IF(COUNT(표장르정리[[#This Row],[Puzzle]]),1,0)),1,0)</f>
        <v>0</v>
      </c>
      <c r="M96" s="3">
        <f>IF(AND(IF('차트 정리 표'!$N$2 = 표메인[[#This Row],[연령대]], 1, 0),IF(COUNT(표장르정리[[#This Row],[Board]]),1,0)),1,0)</f>
        <v>0</v>
      </c>
      <c r="N96" s="3">
        <f>IF(AND(IF('차트 정리 표'!$N$2 = 표메인[[#This Row],[연령대]], 1, 0),IF(COUNT(표장르정리[[#This Row],[Arcade]]),1,0)),1,0)</f>
        <v>0</v>
      </c>
      <c r="O96" s="3">
        <f>IF(AND(IF('차트 정리 표'!$N$2 = 표메인[[#This Row],[연령대]], 1, 0),IF(COUNT(표장르정리[[#This Row],[Simulation]]),1,0)),1,0)</f>
        <v>0</v>
      </c>
      <c r="P96" s="34">
        <f>IF(AND(IF('차트 정리 표'!$N$19 = 표메인[[#This Row],[연령대]], 1, 0),IF('차트 정리 표'!$J$20=표메인[[#This Row],[타격감
시각적 효과]],1,0)),1,0)</f>
        <v>0</v>
      </c>
      <c r="Q96" s="34">
        <f>IF(AND(IF('차트 정리 표'!$N$19 = 표메인[[#This Row],[연령대]], 1, 0),IF('차트 정리 표'!$J$21=표메인[[#This Row],[타격감
시각적 효과]],1,0)),1,0)</f>
        <v>0</v>
      </c>
      <c r="R96" s="34">
        <f>IF(AND(IF('차트 정리 표'!$N$19 = 표메인[[#This Row],[연령대]], 1, 0),IF('차트 정리 표'!$J$22=표메인[[#This Row],[타격감
시각적 효과]],1,0)),1,0)</f>
        <v>0</v>
      </c>
      <c r="S96" s="34">
        <f>IF(AND(IF('차트 정리 표'!$N$19 = 표메인[[#This Row],[연령대]], 1, 0),IF('차트 정리 표'!$J$23=표메인[[#This Row],[타격감
시각적 효과]],1,0)),1,0)</f>
        <v>0</v>
      </c>
      <c r="T96" s="34">
        <f>IF(AND(IF('차트 정리 표'!$N$25 = 표메인[[#This Row],[연령대]], 1, 0),IF('차트 정리 표'!$J$26=표메인[게임몰입도
청각적 효과],1,0)),1,0)</f>
        <v>0</v>
      </c>
      <c r="U96" s="34">
        <f>IF(AND(IF('차트 정리 표'!$N$25 = 표메인[[#This Row],[연령대]], 1, 0),IF('차트 정리 표'!$J$27=표메인[게임몰입도
청각적 효과],1,0)),1,0)</f>
        <v>0</v>
      </c>
      <c r="V96" s="34">
        <f>IF(AND(IF('차트 정리 표'!$N$25 = 표메인[[#This Row],[연령대]], 1, 0),IF('차트 정리 표'!$J$28=표메인[게임몰입도
청각적 효과],1,0)),1,0)</f>
        <v>0</v>
      </c>
    </row>
    <row r="97" spans="1:22" x14ac:dyDescent="0.3">
      <c r="A97" s="3">
        <f>IF(AND(IF('차트 정리 표'!$N$2 = 표메인[[#This Row],[연령대]], 1, 0),IF(COUNT(표장르정리[[#This Row],[RPG]]),1,0)), 1, 0)</f>
        <v>0</v>
      </c>
      <c r="B97" s="3">
        <f>IF(AND(IF('차트 정리 표'!$N$2 = 표메인[[#This Row],[연령대]], 1, 0),IF(COUNT(표장르정리[[#This Row],[AOS]]),1,0)),1,0)</f>
        <v>0</v>
      </c>
      <c r="C97" s="3">
        <f>IF(AND(IF('차트 정리 표'!$N$2 = 표메인[[#This Row],[연령대]], 1, 0),IF(COUNT(표장르정리[[#This Row],[FPS]]),1,0)),1,0)</f>
        <v>0</v>
      </c>
      <c r="D97" s="3">
        <f>IF(AND(IF('차트 정리 표'!$N$2 = 표메인[[#This Row],[연령대]], 1, 0),IF(COUNT(표장르정리[[#This Row],[CCG]]),1,0)),1,0)</f>
        <v>0</v>
      </c>
      <c r="E97" s="3">
        <f>IF(AND(IF('차트 정리 표'!$N$2 = 표메인[[#This Row],[연령대]], 1, 0),IF(COUNT(표장르정리[[#This Row],[Roguelike]]),1,0)),1,0)</f>
        <v>0</v>
      </c>
      <c r="F97" s="3">
        <f>IF(AND(IF('차트 정리 표'!$N$2 = 표메인[[#This Row],[연령대]], 1, 0),IF(COUNT(표장르정리[[#This Row],[Soulslike]]),1,0)),1,0)</f>
        <v>0</v>
      </c>
      <c r="G97" s="3">
        <f>IF(AND(IF('차트 정리 표'!$N$2 = 표메인[[#This Row],[연령대]], 1, 0),IF(COUNT(표장르정리[[#This Row],[Rhythm]]),1,0)),1,0)</f>
        <v>0</v>
      </c>
      <c r="H97" s="3">
        <f>IF(AND(IF('차트 정리 표'!$N$2 = 표메인[[#This Row],[연령대]], 1, 0),IF(COUNT(표장르정리[[#This Row],[Racing]]),1,0)),1,0)</f>
        <v>0</v>
      </c>
      <c r="I97" s="3">
        <f>IF(AND(IF('차트 정리 표'!$N$2 = 표메인[[#This Row],[연령대]], 1, 0),IF(COUNT(표장르정리[[#This Row],[Sport]]),1,0)),1,0)</f>
        <v>0</v>
      </c>
      <c r="J97" s="3">
        <f>IF(AND(IF('차트 정리 표'!$N$2 = 표메인[[#This Row],[연령대]], 1, 0),IF(COUNT(표장르정리[[#This Row],[Stealth]]),1,0)),1,0)</f>
        <v>0</v>
      </c>
      <c r="K97" s="3">
        <f>IF(AND(IF('차트 정리 표'!$N$2 = 표메인[[#This Row],[연령대]], 1, 0),IF(COUNT(표장르정리[[#This Row],[Strategy]]),1,0)),1,0)</f>
        <v>0</v>
      </c>
      <c r="L97" s="3">
        <f>IF(AND(IF('차트 정리 표'!$N$2 = 표메인[[#This Row],[연령대]], 1, 0),IF(COUNT(표장르정리[[#This Row],[Puzzle]]),1,0)),1,0)</f>
        <v>0</v>
      </c>
      <c r="M97" s="3">
        <f>IF(AND(IF('차트 정리 표'!$N$2 = 표메인[[#This Row],[연령대]], 1, 0),IF(COUNT(표장르정리[[#This Row],[Board]]),1,0)),1,0)</f>
        <v>0</v>
      </c>
      <c r="N97" s="3">
        <f>IF(AND(IF('차트 정리 표'!$N$2 = 표메인[[#This Row],[연령대]], 1, 0),IF(COUNT(표장르정리[[#This Row],[Arcade]]),1,0)),1,0)</f>
        <v>0</v>
      </c>
      <c r="O97" s="3">
        <f>IF(AND(IF('차트 정리 표'!$N$2 = 표메인[[#This Row],[연령대]], 1, 0),IF(COUNT(표장르정리[[#This Row],[Simulation]]),1,0)),1,0)</f>
        <v>0</v>
      </c>
      <c r="P97" s="34">
        <f>IF(AND(IF('차트 정리 표'!$N$19 = 표메인[[#This Row],[연령대]], 1, 0),IF('차트 정리 표'!$J$20=표메인[[#This Row],[타격감
시각적 효과]],1,0)),1,0)</f>
        <v>0</v>
      </c>
      <c r="Q97" s="34">
        <f>IF(AND(IF('차트 정리 표'!$N$19 = 표메인[[#This Row],[연령대]], 1, 0),IF('차트 정리 표'!$J$21=표메인[[#This Row],[타격감
시각적 효과]],1,0)),1,0)</f>
        <v>0</v>
      </c>
      <c r="R97" s="34">
        <f>IF(AND(IF('차트 정리 표'!$N$19 = 표메인[[#This Row],[연령대]], 1, 0),IF('차트 정리 표'!$J$22=표메인[[#This Row],[타격감
시각적 효과]],1,0)),1,0)</f>
        <v>0</v>
      </c>
      <c r="S97" s="34">
        <f>IF(AND(IF('차트 정리 표'!$N$19 = 표메인[[#This Row],[연령대]], 1, 0),IF('차트 정리 표'!$J$23=표메인[[#This Row],[타격감
시각적 효과]],1,0)),1,0)</f>
        <v>0</v>
      </c>
      <c r="T97" s="34">
        <f>IF(AND(IF('차트 정리 표'!$N$25 = 표메인[[#This Row],[연령대]], 1, 0),IF('차트 정리 표'!$J$26=표메인[게임몰입도
청각적 효과],1,0)),1,0)</f>
        <v>0</v>
      </c>
      <c r="U97" s="34">
        <f>IF(AND(IF('차트 정리 표'!$N$25 = 표메인[[#This Row],[연령대]], 1, 0),IF('차트 정리 표'!$J$27=표메인[게임몰입도
청각적 효과],1,0)),1,0)</f>
        <v>0</v>
      </c>
      <c r="V97" s="34">
        <f>IF(AND(IF('차트 정리 표'!$N$25 = 표메인[[#This Row],[연령대]], 1, 0),IF('차트 정리 표'!$J$28=표메인[게임몰입도
청각적 효과],1,0)),1,0)</f>
        <v>0</v>
      </c>
    </row>
    <row r="98" spans="1:22" x14ac:dyDescent="0.3">
      <c r="A98" s="3">
        <f>IF(AND(IF('차트 정리 표'!$N$2 = 표메인[[#This Row],[연령대]], 1, 0),IF(COUNT(표장르정리[[#This Row],[RPG]]),1,0)), 1, 0)</f>
        <v>0</v>
      </c>
      <c r="B98" s="3">
        <f>IF(AND(IF('차트 정리 표'!$N$2 = 표메인[[#This Row],[연령대]], 1, 0),IF(COUNT(표장르정리[[#This Row],[AOS]]),1,0)),1,0)</f>
        <v>0</v>
      </c>
      <c r="C98" s="3">
        <f>IF(AND(IF('차트 정리 표'!$N$2 = 표메인[[#This Row],[연령대]], 1, 0),IF(COUNT(표장르정리[[#This Row],[FPS]]),1,0)),1,0)</f>
        <v>0</v>
      </c>
      <c r="D98" s="3">
        <f>IF(AND(IF('차트 정리 표'!$N$2 = 표메인[[#This Row],[연령대]], 1, 0),IF(COUNT(표장르정리[[#This Row],[CCG]]),1,0)),1,0)</f>
        <v>0</v>
      </c>
      <c r="E98" s="3">
        <f>IF(AND(IF('차트 정리 표'!$N$2 = 표메인[[#This Row],[연령대]], 1, 0),IF(COUNT(표장르정리[[#This Row],[Roguelike]]),1,0)),1,0)</f>
        <v>0</v>
      </c>
      <c r="F98" s="3">
        <f>IF(AND(IF('차트 정리 표'!$N$2 = 표메인[[#This Row],[연령대]], 1, 0),IF(COUNT(표장르정리[[#This Row],[Soulslike]]),1,0)),1,0)</f>
        <v>0</v>
      </c>
      <c r="G98" s="3">
        <f>IF(AND(IF('차트 정리 표'!$N$2 = 표메인[[#This Row],[연령대]], 1, 0),IF(COUNT(표장르정리[[#This Row],[Rhythm]]),1,0)),1,0)</f>
        <v>0</v>
      </c>
      <c r="H98" s="3">
        <f>IF(AND(IF('차트 정리 표'!$N$2 = 표메인[[#This Row],[연령대]], 1, 0),IF(COUNT(표장르정리[[#This Row],[Racing]]),1,0)),1,0)</f>
        <v>0</v>
      </c>
      <c r="I98" s="3">
        <f>IF(AND(IF('차트 정리 표'!$N$2 = 표메인[[#This Row],[연령대]], 1, 0),IF(COUNT(표장르정리[[#This Row],[Sport]]),1,0)),1,0)</f>
        <v>0</v>
      </c>
      <c r="J98" s="3">
        <f>IF(AND(IF('차트 정리 표'!$N$2 = 표메인[[#This Row],[연령대]], 1, 0),IF(COUNT(표장르정리[[#This Row],[Stealth]]),1,0)),1,0)</f>
        <v>0</v>
      </c>
      <c r="K98" s="3">
        <f>IF(AND(IF('차트 정리 표'!$N$2 = 표메인[[#This Row],[연령대]], 1, 0),IF(COUNT(표장르정리[[#This Row],[Strategy]]),1,0)),1,0)</f>
        <v>0</v>
      </c>
      <c r="L98" s="3">
        <f>IF(AND(IF('차트 정리 표'!$N$2 = 표메인[[#This Row],[연령대]], 1, 0),IF(COUNT(표장르정리[[#This Row],[Puzzle]]),1,0)),1,0)</f>
        <v>0</v>
      </c>
      <c r="M98" s="3">
        <f>IF(AND(IF('차트 정리 표'!$N$2 = 표메인[[#This Row],[연령대]], 1, 0),IF(COUNT(표장르정리[[#This Row],[Board]]),1,0)),1,0)</f>
        <v>0</v>
      </c>
      <c r="N98" s="3">
        <f>IF(AND(IF('차트 정리 표'!$N$2 = 표메인[[#This Row],[연령대]], 1, 0),IF(COUNT(표장르정리[[#This Row],[Arcade]]),1,0)),1,0)</f>
        <v>0</v>
      </c>
      <c r="O98" s="3">
        <f>IF(AND(IF('차트 정리 표'!$N$2 = 표메인[[#This Row],[연령대]], 1, 0),IF(COUNT(표장르정리[[#This Row],[Simulation]]),1,0)),1,0)</f>
        <v>0</v>
      </c>
      <c r="P98" s="34">
        <f>IF(AND(IF('차트 정리 표'!$N$19 = 표메인[[#This Row],[연령대]], 1, 0),IF('차트 정리 표'!$J$20=표메인[[#This Row],[타격감
시각적 효과]],1,0)),1,0)</f>
        <v>0</v>
      </c>
      <c r="Q98" s="34">
        <f>IF(AND(IF('차트 정리 표'!$N$19 = 표메인[[#This Row],[연령대]], 1, 0),IF('차트 정리 표'!$J$21=표메인[[#This Row],[타격감
시각적 효과]],1,0)),1,0)</f>
        <v>0</v>
      </c>
      <c r="R98" s="34">
        <f>IF(AND(IF('차트 정리 표'!$N$19 = 표메인[[#This Row],[연령대]], 1, 0),IF('차트 정리 표'!$J$22=표메인[[#This Row],[타격감
시각적 효과]],1,0)),1,0)</f>
        <v>0</v>
      </c>
      <c r="S98" s="34">
        <f>IF(AND(IF('차트 정리 표'!$N$19 = 표메인[[#This Row],[연령대]], 1, 0),IF('차트 정리 표'!$J$23=표메인[[#This Row],[타격감
시각적 효과]],1,0)),1,0)</f>
        <v>0</v>
      </c>
      <c r="T98" s="34">
        <f>IF(AND(IF('차트 정리 표'!$N$25 = 표메인[[#This Row],[연령대]], 1, 0),IF('차트 정리 표'!$J$26=표메인[게임몰입도
청각적 효과],1,0)),1,0)</f>
        <v>0</v>
      </c>
      <c r="U98" s="34">
        <f>IF(AND(IF('차트 정리 표'!$N$25 = 표메인[[#This Row],[연령대]], 1, 0),IF('차트 정리 표'!$J$27=표메인[게임몰입도
청각적 효과],1,0)),1,0)</f>
        <v>0</v>
      </c>
      <c r="V98" s="34">
        <f>IF(AND(IF('차트 정리 표'!$N$25 = 표메인[[#This Row],[연령대]], 1, 0),IF('차트 정리 표'!$J$28=표메인[게임몰입도
청각적 효과],1,0)),1,0)</f>
        <v>0</v>
      </c>
    </row>
    <row r="99" spans="1:22" x14ac:dyDescent="0.3">
      <c r="A99" s="3">
        <f>IF(AND(IF('차트 정리 표'!$N$2 = 표메인[[#This Row],[연령대]], 1, 0),IF(COUNT(표장르정리[[#This Row],[RPG]]),1,0)), 1, 0)</f>
        <v>0</v>
      </c>
      <c r="B99" s="3">
        <f>IF(AND(IF('차트 정리 표'!$N$2 = 표메인[[#This Row],[연령대]], 1, 0),IF(COUNT(표장르정리[[#This Row],[AOS]]),1,0)),1,0)</f>
        <v>0</v>
      </c>
      <c r="C99" s="3">
        <f>IF(AND(IF('차트 정리 표'!$N$2 = 표메인[[#This Row],[연령대]], 1, 0),IF(COUNT(표장르정리[[#This Row],[FPS]]),1,0)),1,0)</f>
        <v>0</v>
      </c>
      <c r="D99" s="3">
        <f>IF(AND(IF('차트 정리 표'!$N$2 = 표메인[[#This Row],[연령대]], 1, 0),IF(COUNT(표장르정리[[#This Row],[CCG]]),1,0)),1,0)</f>
        <v>0</v>
      </c>
      <c r="E99" s="3">
        <f>IF(AND(IF('차트 정리 표'!$N$2 = 표메인[[#This Row],[연령대]], 1, 0),IF(COUNT(표장르정리[[#This Row],[Roguelike]]),1,0)),1,0)</f>
        <v>0</v>
      </c>
      <c r="F99" s="3">
        <f>IF(AND(IF('차트 정리 표'!$N$2 = 표메인[[#This Row],[연령대]], 1, 0),IF(COUNT(표장르정리[[#This Row],[Soulslike]]),1,0)),1,0)</f>
        <v>0</v>
      </c>
      <c r="G99" s="3">
        <f>IF(AND(IF('차트 정리 표'!$N$2 = 표메인[[#This Row],[연령대]], 1, 0),IF(COUNT(표장르정리[[#This Row],[Rhythm]]),1,0)),1,0)</f>
        <v>0</v>
      </c>
      <c r="H99" s="3">
        <f>IF(AND(IF('차트 정리 표'!$N$2 = 표메인[[#This Row],[연령대]], 1, 0),IF(COUNT(표장르정리[[#This Row],[Racing]]),1,0)),1,0)</f>
        <v>0</v>
      </c>
      <c r="I99" s="3">
        <f>IF(AND(IF('차트 정리 표'!$N$2 = 표메인[[#This Row],[연령대]], 1, 0),IF(COUNT(표장르정리[[#This Row],[Sport]]),1,0)),1,0)</f>
        <v>0</v>
      </c>
      <c r="J99" s="3">
        <f>IF(AND(IF('차트 정리 표'!$N$2 = 표메인[[#This Row],[연령대]], 1, 0),IF(COUNT(표장르정리[[#This Row],[Stealth]]),1,0)),1,0)</f>
        <v>0</v>
      </c>
      <c r="K99" s="3">
        <f>IF(AND(IF('차트 정리 표'!$N$2 = 표메인[[#This Row],[연령대]], 1, 0),IF(COUNT(표장르정리[[#This Row],[Strategy]]),1,0)),1,0)</f>
        <v>0</v>
      </c>
      <c r="L99" s="3">
        <f>IF(AND(IF('차트 정리 표'!$N$2 = 표메인[[#This Row],[연령대]], 1, 0),IF(COUNT(표장르정리[[#This Row],[Puzzle]]),1,0)),1,0)</f>
        <v>0</v>
      </c>
      <c r="M99" s="3">
        <f>IF(AND(IF('차트 정리 표'!$N$2 = 표메인[[#This Row],[연령대]], 1, 0),IF(COUNT(표장르정리[[#This Row],[Board]]),1,0)),1,0)</f>
        <v>0</v>
      </c>
      <c r="N99" s="3">
        <f>IF(AND(IF('차트 정리 표'!$N$2 = 표메인[[#This Row],[연령대]], 1, 0),IF(COUNT(표장르정리[[#This Row],[Arcade]]),1,0)),1,0)</f>
        <v>0</v>
      </c>
      <c r="O99" s="3">
        <f>IF(AND(IF('차트 정리 표'!$N$2 = 표메인[[#This Row],[연령대]], 1, 0),IF(COUNT(표장르정리[[#This Row],[Simulation]]),1,0)),1,0)</f>
        <v>0</v>
      </c>
      <c r="P99" s="34">
        <f>IF(AND(IF('차트 정리 표'!$N$19 = 표메인[[#This Row],[연령대]], 1, 0),IF('차트 정리 표'!$J$20=표메인[[#This Row],[타격감
시각적 효과]],1,0)),1,0)</f>
        <v>0</v>
      </c>
      <c r="Q99" s="34">
        <f>IF(AND(IF('차트 정리 표'!$N$19 = 표메인[[#This Row],[연령대]], 1, 0),IF('차트 정리 표'!$J$21=표메인[[#This Row],[타격감
시각적 효과]],1,0)),1,0)</f>
        <v>0</v>
      </c>
      <c r="R99" s="34">
        <f>IF(AND(IF('차트 정리 표'!$N$19 = 표메인[[#This Row],[연령대]], 1, 0),IF('차트 정리 표'!$J$22=표메인[[#This Row],[타격감
시각적 효과]],1,0)),1,0)</f>
        <v>0</v>
      </c>
      <c r="S99" s="34">
        <f>IF(AND(IF('차트 정리 표'!$N$19 = 표메인[[#This Row],[연령대]], 1, 0),IF('차트 정리 표'!$J$23=표메인[[#This Row],[타격감
시각적 효과]],1,0)),1,0)</f>
        <v>0</v>
      </c>
      <c r="T99" s="34">
        <f>IF(AND(IF('차트 정리 표'!$N$25 = 표메인[[#This Row],[연령대]], 1, 0),IF('차트 정리 표'!$J$26=표메인[게임몰입도
청각적 효과],1,0)),1,0)</f>
        <v>0</v>
      </c>
      <c r="U99" s="34">
        <f>IF(AND(IF('차트 정리 표'!$N$25 = 표메인[[#This Row],[연령대]], 1, 0),IF('차트 정리 표'!$J$27=표메인[게임몰입도
청각적 효과],1,0)),1,0)</f>
        <v>0</v>
      </c>
      <c r="V99" s="34">
        <f>IF(AND(IF('차트 정리 표'!$N$25 = 표메인[[#This Row],[연령대]], 1, 0),IF('차트 정리 표'!$J$28=표메인[게임몰입도
청각적 효과],1,0)),1,0)</f>
        <v>0</v>
      </c>
    </row>
    <row r="100" spans="1:22" x14ac:dyDescent="0.3">
      <c r="A100" s="3">
        <f>IF(AND(IF('차트 정리 표'!$N$2 = 표메인[[#This Row],[연령대]], 1, 0),IF(COUNT(표장르정리[[#This Row],[RPG]]),1,0)), 1, 0)</f>
        <v>0</v>
      </c>
      <c r="B100" s="3">
        <f>IF(AND(IF('차트 정리 표'!$N$2 = 표메인[[#This Row],[연령대]], 1, 0),IF(COUNT(표장르정리[[#This Row],[AOS]]),1,0)),1,0)</f>
        <v>0</v>
      </c>
      <c r="C100" s="3">
        <f>IF(AND(IF('차트 정리 표'!$N$2 = 표메인[[#This Row],[연령대]], 1, 0),IF(COUNT(표장르정리[[#This Row],[FPS]]),1,0)),1,0)</f>
        <v>0</v>
      </c>
      <c r="D100" s="3">
        <f>IF(AND(IF('차트 정리 표'!$N$2 = 표메인[[#This Row],[연령대]], 1, 0),IF(COUNT(표장르정리[[#This Row],[CCG]]),1,0)),1,0)</f>
        <v>0</v>
      </c>
      <c r="E100" s="3">
        <f>IF(AND(IF('차트 정리 표'!$N$2 = 표메인[[#This Row],[연령대]], 1, 0),IF(COUNT(표장르정리[[#This Row],[Roguelike]]),1,0)),1,0)</f>
        <v>0</v>
      </c>
      <c r="F100" s="3">
        <f>IF(AND(IF('차트 정리 표'!$N$2 = 표메인[[#This Row],[연령대]], 1, 0),IF(COUNT(표장르정리[[#This Row],[Soulslike]]),1,0)),1,0)</f>
        <v>0</v>
      </c>
      <c r="G100" s="3">
        <f>IF(AND(IF('차트 정리 표'!$N$2 = 표메인[[#This Row],[연령대]], 1, 0),IF(COUNT(표장르정리[[#This Row],[Rhythm]]),1,0)),1,0)</f>
        <v>0</v>
      </c>
      <c r="H100" s="3">
        <f>IF(AND(IF('차트 정리 표'!$N$2 = 표메인[[#This Row],[연령대]], 1, 0),IF(COUNT(표장르정리[[#This Row],[Racing]]),1,0)),1,0)</f>
        <v>0</v>
      </c>
      <c r="I100" s="3">
        <f>IF(AND(IF('차트 정리 표'!$N$2 = 표메인[[#This Row],[연령대]], 1, 0),IF(COUNT(표장르정리[[#This Row],[Sport]]),1,0)),1,0)</f>
        <v>0</v>
      </c>
      <c r="J100" s="3">
        <f>IF(AND(IF('차트 정리 표'!$N$2 = 표메인[[#This Row],[연령대]], 1, 0),IF(COUNT(표장르정리[[#This Row],[Stealth]]),1,0)),1,0)</f>
        <v>0</v>
      </c>
      <c r="K100" s="3">
        <f>IF(AND(IF('차트 정리 표'!$N$2 = 표메인[[#This Row],[연령대]], 1, 0),IF(COUNT(표장르정리[[#This Row],[Strategy]]),1,0)),1,0)</f>
        <v>0</v>
      </c>
      <c r="L100" s="3">
        <f>IF(AND(IF('차트 정리 표'!$N$2 = 표메인[[#This Row],[연령대]], 1, 0),IF(COUNT(표장르정리[[#This Row],[Puzzle]]),1,0)),1,0)</f>
        <v>0</v>
      </c>
      <c r="M100" s="3">
        <f>IF(AND(IF('차트 정리 표'!$N$2 = 표메인[[#This Row],[연령대]], 1, 0),IF(COUNT(표장르정리[[#This Row],[Board]]),1,0)),1,0)</f>
        <v>0</v>
      </c>
      <c r="N100" s="3">
        <f>IF(AND(IF('차트 정리 표'!$N$2 = 표메인[[#This Row],[연령대]], 1, 0),IF(COUNT(표장르정리[[#This Row],[Arcade]]),1,0)),1,0)</f>
        <v>0</v>
      </c>
      <c r="O100" s="3">
        <f>IF(AND(IF('차트 정리 표'!$N$2 = 표메인[[#This Row],[연령대]], 1, 0),IF(COUNT(표장르정리[[#This Row],[Simulation]]),1,0)),1,0)</f>
        <v>0</v>
      </c>
      <c r="P100" s="34">
        <f>IF(AND(IF('차트 정리 표'!$N$19 = 표메인[[#This Row],[연령대]], 1, 0),IF('차트 정리 표'!$J$20=표메인[[#This Row],[타격감
시각적 효과]],1,0)),1,0)</f>
        <v>0</v>
      </c>
      <c r="Q100" s="34">
        <f>IF(AND(IF('차트 정리 표'!$N$19 = 표메인[[#This Row],[연령대]], 1, 0),IF('차트 정리 표'!$J$21=표메인[[#This Row],[타격감
시각적 효과]],1,0)),1,0)</f>
        <v>0</v>
      </c>
      <c r="R100" s="34">
        <f>IF(AND(IF('차트 정리 표'!$N$19 = 표메인[[#This Row],[연령대]], 1, 0),IF('차트 정리 표'!$J$22=표메인[[#This Row],[타격감
시각적 효과]],1,0)),1,0)</f>
        <v>0</v>
      </c>
      <c r="S100" s="34">
        <f>IF(AND(IF('차트 정리 표'!$N$19 = 표메인[[#This Row],[연령대]], 1, 0),IF('차트 정리 표'!$J$23=표메인[[#This Row],[타격감
시각적 효과]],1,0)),1,0)</f>
        <v>0</v>
      </c>
      <c r="T100" s="34">
        <f>IF(AND(IF('차트 정리 표'!$N$25 = 표메인[[#This Row],[연령대]], 1, 0),IF('차트 정리 표'!$J$26=표메인[게임몰입도
청각적 효과],1,0)),1,0)</f>
        <v>0</v>
      </c>
      <c r="U100" s="34">
        <f>IF(AND(IF('차트 정리 표'!$N$25 = 표메인[[#This Row],[연령대]], 1, 0),IF('차트 정리 표'!$J$27=표메인[게임몰입도
청각적 효과],1,0)),1,0)</f>
        <v>0</v>
      </c>
      <c r="V100" s="34">
        <f>IF(AND(IF('차트 정리 표'!$N$25 = 표메인[[#This Row],[연령대]], 1, 0),IF('차트 정리 표'!$J$28=표메인[게임몰입도
청각적 효과],1,0)),1,0)</f>
        <v>0</v>
      </c>
    </row>
    <row r="101" spans="1:22" x14ac:dyDescent="0.3">
      <c r="A101" s="3">
        <f>IF(AND(IF('차트 정리 표'!$N$2 = 표메인[[#This Row],[연령대]], 1, 0),IF(COUNT(표장르정리[[#This Row],[RPG]]),1,0)), 1, 0)</f>
        <v>0</v>
      </c>
      <c r="B101" s="3">
        <f>IF(AND(IF('차트 정리 표'!$N$2 = 표메인[[#This Row],[연령대]], 1, 0),IF(COUNT(표장르정리[[#This Row],[AOS]]),1,0)),1,0)</f>
        <v>0</v>
      </c>
      <c r="C101" s="3">
        <f>IF(AND(IF('차트 정리 표'!$N$2 = 표메인[[#This Row],[연령대]], 1, 0),IF(COUNT(표장르정리[[#This Row],[FPS]]),1,0)),1,0)</f>
        <v>0</v>
      </c>
      <c r="D101" s="3">
        <f>IF(AND(IF('차트 정리 표'!$N$2 = 표메인[[#This Row],[연령대]], 1, 0),IF(COUNT(표장르정리[[#This Row],[CCG]]),1,0)),1,0)</f>
        <v>0</v>
      </c>
      <c r="E101" s="3">
        <f>IF(AND(IF('차트 정리 표'!$N$2 = 표메인[[#This Row],[연령대]], 1, 0),IF(COUNT(표장르정리[[#This Row],[Roguelike]]),1,0)),1,0)</f>
        <v>0</v>
      </c>
      <c r="F101" s="3">
        <f>IF(AND(IF('차트 정리 표'!$N$2 = 표메인[[#This Row],[연령대]], 1, 0),IF(COUNT(표장르정리[[#This Row],[Soulslike]]),1,0)),1,0)</f>
        <v>0</v>
      </c>
      <c r="G101" s="3">
        <f>IF(AND(IF('차트 정리 표'!$N$2 = 표메인[[#This Row],[연령대]], 1, 0),IF(COUNT(표장르정리[[#This Row],[Rhythm]]),1,0)),1,0)</f>
        <v>0</v>
      </c>
      <c r="H101" s="3">
        <f>IF(AND(IF('차트 정리 표'!$N$2 = 표메인[[#This Row],[연령대]], 1, 0),IF(COUNT(표장르정리[[#This Row],[Racing]]),1,0)),1,0)</f>
        <v>0</v>
      </c>
      <c r="I101" s="3">
        <f>IF(AND(IF('차트 정리 표'!$N$2 = 표메인[[#This Row],[연령대]], 1, 0),IF(COUNT(표장르정리[[#This Row],[Sport]]),1,0)),1,0)</f>
        <v>0</v>
      </c>
      <c r="J101" s="3">
        <f>IF(AND(IF('차트 정리 표'!$N$2 = 표메인[[#This Row],[연령대]], 1, 0),IF(COUNT(표장르정리[[#This Row],[Stealth]]),1,0)),1,0)</f>
        <v>0</v>
      </c>
      <c r="K101" s="3">
        <f>IF(AND(IF('차트 정리 표'!$N$2 = 표메인[[#This Row],[연령대]], 1, 0),IF(COUNT(표장르정리[[#This Row],[Strategy]]),1,0)),1,0)</f>
        <v>0</v>
      </c>
      <c r="L101" s="3">
        <f>IF(AND(IF('차트 정리 표'!$N$2 = 표메인[[#This Row],[연령대]], 1, 0),IF(COUNT(표장르정리[[#This Row],[Puzzle]]),1,0)),1,0)</f>
        <v>0</v>
      </c>
      <c r="M101" s="3">
        <f>IF(AND(IF('차트 정리 표'!$N$2 = 표메인[[#This Row],[연령대]], 1, 0),IF(COUNT(표장르정리[[#This Row],[Board]]),1,0)),1,0)</f>
        <v>0</v>
      </c>
      <c r="N101" s="3">
        <f>IF(AND(IF('차트 정리 표'!$N$2 = 표메인[[#This Row],[연령대]], 1, 0),IF(COUNT(표장르정리[[#This Row],[Arcade]]),1,0)),1,0)</f>
        <v>0</v>
      </c>
      <c r="O101" s="3">
        <f>IF(AND(IF('차트 정리 표'!$N$2 = 표메인[[#This Row],[연령대]], 1, 0),IF(COUNT(표장르정리[[#This Row],[Simulation]]),1,0)),1,0)</f>
        <v>0</v>
      </c>
      <c r="P101" s="34">
        <f>IF(AND(IF('차트 정리 표'!$N$19 = 표메인[[#This Row],[연령대]], 1, 0),IF('차트 정리 표'!$J$20=표메인[[#This Row],[타격감
시각적 효과]],1,0)),1,0)</f>
        <v>0</v>
      </c>
      <c r="Q101" s="34">
        <f>IF(AND(IF('차트 정리 표'!$N$19 = 표메인[[#This Row],[연령대]], 1, 0),IF('차트 정리 표'!$J$21=표메인[[#This Row],[타격감
시각적 효과]],1,0)),1,0)</f>
        <v>0</v>
      </c>
      <c r="R101" s="34">
        <f>IF(AND(IF('차트 정리 표'!$N$19 = 표메인[[#This Row],[연령대]], 1, 0),IF('차트 정리 표'!$J$22=표메인[[#This Row],[타격감
시각적 효과]],1,0)),1,0)</f>
        <v>0</v>
      </c>
      <c r="S101" s="34">
        <f>IF(AND(IF('차트 정리 표'!$N$19 = 표메인[[#This Row],[연령대]], 1, 0),IF('차트 정리 표'!$J$23=표메인[[#This Row],[타격감
시각적 효과]],1,0)),1,0)</f>
        <v>0</v>
      </c>
      <c r="T101" s="34">
        <f>IF(AND(IF('차트 정리 표'!$N$25 = 표메인[[#This Row],[연령대]], 1, 0),IF('차트 정리 표'!$J$26=표메인[게임몰입도
청각적 효과],1,0)),1,0)</f>
        <v>0</v>
      </c>
      <c r="U101" s="34">
        <f>IF(AND(IF('차트 정리 표'!$N$25 = 표메인[[#This Row],[연령대]], 1, 0),IF('차트 정리 표'!$J$27=표메인[게임몰입도
청각적 효과],1,0)),1,0)</f>
        <v>0</v>
      </c>
      <c r="V101" s="34">
        <f>IF(AND(IF('차트 정리 표'!$N$25 = 표메인[[#This Row],[연령대]], 1, 0),IF('차트 정리 표'!$J$28=표메인[게임몰입도
청각적 효과],1,0)),1,0)</f>
        <v>0</v>
      </c>
    </row>
    <row r="102" spans="1:22" x14ac:dyDescent="0.3">
      <c r="A102" s="3">
        <f>IF(AND(IF('차트 정리 표'!$N$2 = 표메인[[#This Row],[연령대]], 1, 0),IF(COUNT(표장르정리[[#This Row],[RPG]]),1,0)), 1, 0)</f>
        <v>0</v>
      </c>
      <c r="B102" s="3">
        <f>IF(AND(IF('차트 정리 표'!$N$2 = 표메인[[#This Row],[연령대]], 1, 0),IF(COUNT(표장르정리[[#This Row],[AOS]]),1,0)),1,0)</f>
        <v>0</v>
      </c>
      <c r="C102" s="3">
        <f>IF(AND(IF('차트 정리 표'!$N$2 = 표메인[[#This Row],[연령대]], 1, 0),IF(COUNT(표장르정리[[#This Row],[FPS]]),1,0)),1,0)</f>
        <v>0</v>
      </c>
      <c r="D102" s="3">
        <f>IF(AND(IF('차트 정리 표'!$N$2 = 표메인[[#This Row],[연령대]], 1, 0),IF(COUNT(표장르정리[[#This Row],[CCG]]),1,0)),1,0)</f>
        <v>0</v>
      </c>
      <c r="E102" s="3">
        <f>IF(AND(IF('차트 정리 표'!$N$2 = 표메인[[#This Row],[연령대]], 1, 0),IF(COUNT(표장르정리[[#This Row],[Roguelike]]),1,0)),1,0)</f>
        <v>0</v>
      </c>
      <c r="F102" s="3">
        <f>IF(AND(IF('차트 정리 표'!$N$2 = 표메인[[#This Row],[연령대]], 1, 0),IF(COUNT(표장르정리[[#This Row],[Soulslike]]),1,0)),1,0)</f>
        <v>0</v>
      </c>
      <c r="G102" s="3">
        <f>IF(AND(IF('차트 정리 표'!$N$2 = 표메인[[#This Row],[연령대]], 1, 0),IF(COUNT(표장르정리[[#This Row],[Rhythm]]),1,0)),1,0)</f>
        <v>0</v>
      </c>
      <c r="H102" s="3">
        <f>IF(AND(IF('차트 정리 표'!$N$2 = 표메인[[#This Row],[연령대]], 1, 0),IF(COUNT(표장르정리[[#This Row],[Racing]]),1,0)),1,0)</f>
        <v>0</v>
      </c>
      <c r="I102" s="3">
        <f>IF(AND(IF('차트 정리 표'!$N$2 = 표메인[[#This Row],[연령대]], 1, 0),IF(COUNT(표장르정리[[#This Row],[Sport]]),1,0)),1,0)</f>
        <v>0</v>
      </c>
      <c r="J102" s="3">
        <f>IF(AND(IF('차트 정리 표'!$N$2 = 표메인[[#This Row],[연령대]], 1, 0),IF(COUNT(표장르정리[[#This Row],[Stealth]]),1,0)),1,0)</f>
        <v>0</v>
      </c>
      <c r="K102" s="3">
        <f>IF(AND(IF('차트 정리 표'!$N$2 = 표메인[[#This Row],[연령대]], 1, 0),IF(COUNT(표장르정리[[#This Row],[Strategy]]),1,0)),1,0)</f>
        <v>0</v>
      </c>
      <c r="L102" s="3">
        <f>IF(AND(IF('차트 정리 표'!$N$2 = 표메인[[#This Row],[연령대]], 1, 0),IF(COUNT(표장르정리[[#This Row],[Puzzle]]),1,0)),1,0)</f>
        <v>0</v>
      </c>
      <c r="M102" s="3">
        <f>IF(AND(IF('차트 정리 표'!$N$2 = 표메인[[#This Row],[연령대]], 1, 0),IF(COUNT(표장르정리[[#This Row],[Board]]),1,0)),1,0)</f>
        <v>0</v>
      </c>
      <c r="N102" s="3">
        <f>IF(AND(IF('차트 정리 표'!$N$2 = 표메인[[#This Row],[연령대]], 1, 0),IF(COUNT(표장르정리[[#This Row],[Arcade]]),1,0)),1,0)</f>
        <v>0</v>
      </c>
      <c r="O102" s="3">
        <f>IF(AND(IF('차트 정리 표'!$N$2 = 표메인[[#This Row],[연령대]], 1, 0),IF(COUNT(표장르정리[[#This Row],[Simulation]]),1,0)),1,0)</f>
        <v>0</v>
      </c>
      <c r="P102" s="34">
        <f>IF(AND(IF('차트 정리 표'!$N$19 = 표메인[[#This Row],[연령대]], 1, 0),IF('차트 정리 표'!$J$20=표메인[[#This Row],[타격감
시각적 효과]],1,0)),1,0)</f>
        <v>0</v>
      </c>
      <c r="Q102" s="34">
        <f>IF(AND(IF('차트 정리 표'!$N$19 = 표메인[[#This Row],[연령대]], 1, 0),IF('차트 정리 표'!$J$21=표메인[[#This Row],[타격감
시각적 효과]],1,0)),1,0)</f>
        <v>0</v>
      </c>
      <c r="R102" s="34">
        <f>IF(AND(IF('차트 정리 표'!$N$19 = 표메인[[#This Row],[연령대]], 1, 0),IF('차트 정리 표'!$J$22=표메인[[#This Row],[타격감
시각적 효과]],1,0)),1,0)</f>
        <v>0</v>
      </c>
      <c r="S102" s="34">
        <f>IF(AND(IF('차트 정리 표'!$N$19 = 표메인[[#This Row],[연령대]], 1, 0),IF('차트 정리 표'!$J$23=표메인[[#This Row],[타격감
시각적 효과]],1,0)),1,0)</f>
        <v>0</v>
      </c>
      <c r="T102" s="34">
        <f>IF(AND(IF('차트 정리 표'!$N$25 = 표메인[[#This Row],[연령대]], 1, 0),IF('차트 정리 표'!$J$26=표메인[게임몰입도
청각적 효과],1,0)),1,0)</f>
        <v>0</v>
      </c>
      <c r="U102" s="34">
        <f>IF(AND(IF('차트 정리 표'!$N$25 = 표메인[[#This Row],[연령대]], 1, 0),IF('차트 정리 표'!$J$27=표메인[게임몰입도
청각적 효과],1,0)),1,0)</f>
        <v>0</v>
      </c>
      <c r="V102" s="34">
        <f>IF(AND(IF('차트 정리 표'!$N$25 = 표메인[[#This Row],[연령대]], 1, 0),IF('차트 정리 표'!$J$28=표메인[게임몰입도
청각적 효과],1,0)),1,0)</f>
        <v>0</v>
      </c>
    </row>
    <row r="103" spans="1:22" x14ac:dyDescent="0.3">
      <c r="A103" s="3">
        <f>IF(AND(IF('차트 정리 표'!$N$2 = 표메인[[#This Row],[연령대]], 1, 0),IF(COUNT(표장르정리[[#This Row],[RPG]]),1,0)), 1, 0)</f>
        <v>0</v>
      </c>
      <c r="B103" s="3">
        <f>IF(AND(IF('차트 정리 표'!$N$2 = 표메인[[#This Row],[연령대]], 1, 0),IF(COUNT(표장르정리[[#This Row],[AOS]]),1,0)),1,0)</f>
        <v>0</v>
      </c>
      <c r="C103" s="3">
        <f>IF(AND(IF('차트 정리 표'!$N$2 = 표메인[[#This Row],[연령대]], 1, 0),IF(COUNT(표장르정리[[#This Row],[FPS]]),1,0)),1,0)</f>
        <v>0</v>
      </c>
      <c r="D103" s="3">
        <f>IF(AND(IF('차트 정리 표'!$N$2 = 표메인[[#This Row],[연령대]], 1, 0),IF(COUNT(표장르정리[[#This Row],[CCG]]),1,0)),1,0)</f>
        <v>0</v>
      </c>
      <c r="E103" s="3">
        <f>IF(AND(IF('차트 정리 표'!$N$2 = 표메인[[#This Row],[연령대]], 1, 0),IF(COUNT(표장르정리[[#This Row],[Roguelike]]),1,0)),1,0)</f>
        <v>0</v>
      </c>
      <c r="F103" s="3">
        <f>IF(AND(IF('차트 정리 표'!$N$2 = 표메인[[#This Row],[연령대]], 1, 0),IF(COUNT(표장르정리[[#This Row],[Soulslike]]),1,0)),1,0)</f>
        <v>0</v>
      </c>
      <c r="G103" s="3">
        <f>IF(AND(IF('차트 정리 표'!$N$2 = 표메인[[#This Row],[연령대]], 1, 0),IF(COUNT(표장르정리[[#This Row],[Rhythm]]),1,0)),1,0)</f>
        <v>0</v>
      </c>
      <c r="H103" s="3">
        <f>IF(AND(IF('차트 정리 표'!$N$2 = 표메인[[#This Row],[연령대]], 1, 0),IF(COUNT(표장르정리[[#This Row],[Racing]]),1,0)),1,0)</f>
        <v>0</v>
      </c>
      <c r="I103" s="3">
        <f>IF(AND(IF('차트 정리 표'!$N$2 = 표메인[[#This Row],[연령대]], 1, 0),IF(COUNT(표장르정리[[#This Row],[Sport]]),1,0)),1,0)</f>
        <v>0</v>
      </c>
      <c r="J103" s="3">
        <f>IF(AND(IF('차트 정리 표'!$N$2 = 표메인[[#This Row],[연령대]], 1, 0),IF(COUNT(표장르정리[[#This Row],[Stealth]]),1,0)),1,0)</f>
        <v>0</v>
      </c>
      <c r="K103" s="3">
        <f>IF(AND(IF('차트 정리 표'!$N$2 = 표메인[[#This Row],[연령대]], 1, 0),IF(COUNT(표장르정리[[#This Row],[Strategy]]),1,0)),1,0)</f>
        <v>0</v>
      </c>
      <c r="L103" s="3">
        <f>IF(AND(IF('차트 정리 표'!$N$2 = 표메인[[#This Row],[연령대]], 1, 0),IF(COUNT(표장르정리[[#This Row],[Puzzle]]),1,0)),1,0)</f>
        <v>0</v>
      </c>
      <c r="M103" s="3">
        <f>IF(AND(IF('차트 정리 표'!$N$2 = 표메인[[#This Row],[연령대]], 1, 0),IF(COUNT(표장르정리[[#This Row],[Board]]),1,0)),1,0)</f>
        <v>0</v>
      </c>
      <c r="N103" s="3">
        <f>IF(AND(IF('차트 정리 표'!$N$2 = 표메인[[#This Row],[연령대]], 1, 0),IF(COUNT(표장르정리[[#This Row],[Arcade]]),1,0)),1,0)</f>
        <v>0</v>
      </c>
      <c r="O103" s="3">
        <f>IF(AND(IF('차트 정리 표'!$N$2 = 표메인[[#This Row],[연령대]], 1, 0),IF(COUNT(표장르정리[[#This Row],[Simulation]]),1,0)),1,0)</f>
        <v>0</v>
      </c>
      <c r="P103" s="34">
        <f>IF(AND(IF('차트 정리 표'!$N$19 = 표메인[[#This Row],[연령대]], 1, 0),IF('차트 정리 표'!$J$20=표메인[[#This Row],[타격감
시각적 효과]],1,0)),1,0)</f>
        <v>0</v>
      </c>
      <c r="Q103" s="34">
        <f>IF(AND(IF('차트 정리 표'!$N$19 = 표메인[[#This Row],[연령대]], 1, 0),IF('차트 정리 표'!$J$21=표메인[[#This Row],[타격감
시각적 효과]],1,0)),1,0)</f>
        <v>0</v>
      </c>
      <c r="R103" s="34">
        <f>IF(AND(IF('차트 정리 표'!$N$19 = 표메인[[#This Row],[연령대]], 1, 0),IF('차트 정리 표'!$J$22=표메인[[#This Row],[타격감
시각적 효과]],1,0)),1,0)</f>
        <v>0</v>
      </c>
      <c r="S103" s="34">
        <f>IF(AND(IF('차트 정리 표'!$N$19 = 표메인[[#This Row],[연령대]], 1, 0),IF('차트 정리 표'!$J$23=표메인[[#This Row],[타격감
시각적 효과]],1,0)),1,0)</f>
        <v>0</v>
      </c>
      <c r="T103" s="34">
        <f>IF(AND(IF('차트 정리 표'!$N$25 = 표메인[[#This Row],[연령대]], 1, 0),IF('차트 정리 표'!$J$26=표메인[게임몰입도
청각적 효과],1,0)),1,0)</f>
        <v>0</v>
      </c>
      <c r="U103" s="34">
        <f>IF(AND(IF('차트 정리 표'!$N$25 = 표메인[[#This Row],[연령대]], 1, 0),IF('차트 정리 표'!$J$27=표메인[게임몰입도
청각적 효과],1,0)),1,0)</f>
        <v>0</v>
      </c>
      <c r="V103" s="34">
        <f>IF(AND(IF('차트 정리 표'!$N$25 = 표메인[[#This Row],[연령대]], 1, 0),IF('차트 정리 표'!$J$28=표메인[게임몰입도
청각적 효과],1,0)),1,0)</f>
        <v>0</v>
      </c>
    </row>
    <row r="104" spans="1:22" x14ac:dyDescent="0.3">
      <c r="A104" s="3">
        <f>IF(AND(IF('차트 정리 표'!$N$2 = 표메인[[#This Row],[연령대]], 1, 0),IF(COUNT(표장르정리[[#This Row],[RPG]]),1,0)), 1, 0)</f>
        <v>0</v>
      </c>
      <c r="B104" s="3">
        <f>IF(AND(IF('차트 정리 표'!$N$2 = 표메인[[#This Row],[연령대]], 1, 0),IF(COUNT(표장르정리[[#This Row],[AOS]]),1,0)),1,0)</f>
        <v>0</v>
      </c>
      <c r="C104" s="3">
        <f>IF(AND(IF('차트 정리 표'!$N$2 = 표메인[[#This Row],[연령대]], 1, 0),IF(COUNT(표장르정리[[#This Row],[FPS]]),1,0)),1,0)</f>
        <v>0</v>
      </c>
      <c r="D104" s="3">
        <f>IF(AND(IF('차트 정리 표'!$N$2 = 표메인[[#This Row],[연령대]], 1, 0),IF(COUNT(표장르정리[[#This Row],[CCG]]),1,0)),1,0)</f>
        <v>0</v>
      </c>
      <c r="E104" s="3">
        <f>IF(AND(IF('차트 정리 표'!$N$2 = 표메인[[#This Row],[연령대]], 1, 0),IF(COUNT(표장르정리[[#This Row],[Roguelike]]),1,0)),1,0)</f>
        <v>0</v>
      </c>
      <c r="F104" s="3">
        <f>IF(AND(IF('차트 정리 표'!$N$2 = 표메인[[#This Row],[연령대]], 1, 0),IF(COUNT(표장르정리[[#This Row],[Soulslike]]),1,0)),1,0)</f>
        <v>0</v>
      </c>
      <c r="G104" s="3">
        <f>IF(AND(IF('차트 정리 표'!$N$2 = 표메인[[#This Row],[연령대]], 1, 0),IF(COUNT(표장르정리[[#This Row],[Rhythm]]),1,0)),1,0)</f>
        <v>0</v>
      </c>
      <c r="H104" s="3">
        <f>IF(AND(IF('차트 정리 표'!$N$2 = 표메인[[#This Row],[연령대]], 1, 0),IF(COUNT(표장르정리[[#This Row],[Racing]]),1,0)),1,0)</f>
        <v>0</v>
      </c>
      <c r="I104" s="3">
        <f>IF(AND(IF('차트 정리 표'!$N$2 = 표메인[[#This Row],[연령대]], 1, 0),IF(COUNT(표장르정리[[#This Row],[Sport]]),1,0)),1,0)</f>
        <v>0</v>
      </c>
      <c r="J104" s="3">
        <f>IF(AND(IF('차트 정리 표'!$N$2 = 표메인[[#This Row],[연령대]], 1, 0),IF(COUNT(표장르정리[[#This Row],[Stealth]]),1,0)),1,0)</f>
        <v>0</v>
      </c>
      <c r="K104" s="3">
        <f>IF(AND(IF('차트 정리 표'!$N$2 = 표메인[[#This Row],[연령대]], 1, 0),IF(COUNT(표장르정리[[#This Row],[Strategy]]),1,0)),1,0)</f>
        <v>0</v>
      </c>
      <c r="L104" s="3">
        <f>IF(AND(IF('차트 정리 표'!$N$2 = 표메인[[#This Row],[연령대]], 1, 0),IF(COUNT(표장르정리[[#This Row],[Puzzle]]),1,0)),1,0)</f>
        <v>0</v>
      </c>
      <c r="M104" s="3">
        <f>IF(AND(IF('차트 정리 표'!$N$2 = 표메인[[#This Row],[연령대]], 1, 0),IF(COUNT(표장르정리[[#This Row],[Board]]),1,0)),1,0)</f>
        <v>0</v>
      </c>
      <c r="N104" s="3">
        <f>IF(AND(IF('차트 정리 표'!$N$2 = 표메인[[#This Row],[연령대]], 1, 0),IF(COUNT(표장르정리[[#This Row],[Arcade]]),1,0)),1,0)</f>
        <v>0</v>
      </c>
      <c r="O104" s="3">
        <f>IF(AND(IF('차트 정리 표'!$N$2 = 표메인[[#This Row],[연령대]], 1, 0),IF(COUNT(표장르정리[[#This Row],[Simulation]]),1,0)),1,0)</f>
        <v>0</v>
      </c>
      <c r="P104" s="34">
        <f>IF(AND(IF('차트 정리 표'!$N$19 = 표메인[[#This Row],[연령대]], 1, 0),IF('차트 정리 표'!$J$20=표메인[[#This Row],[타격감
시각적 효과]],1,0)),1,0)</f>
        <v>0</v>
      </c>
      <c r="Q104" s="34">
        <f>IF(AND(IF('차트 정리 표'!$N$19 = 표메인[[#This Row],[연령대]], 1, 0),IF('차트 정리 표'!$J$21=표메인[[#This Row],[타격감
시각적 효과]],1,0)),1,0)</f>
        <v>0</v>
      </c>
      <c r="R104" s="34">
        <f>IF(AND(IF('차트 정리 표'!$N$19 = 표메인[[#This Row],[연령대]], 1, 0),IF('차트 정리 표'!$J$22=표메인[[#This Row],[타격감
시각적 효과]],1,0)),1,0)</f>
        <v>0</v>
      </c>
      <c r="S104" s="34">
        <f>IF(AND(IF('차트 정리 표'!$N$19 = 표메인[[#This Row],[연령대]], 1, 0),IF('차트 정리 표'!$J$23=표메인[[#This Row],[타격감
시각적 효과]],1,0)),1,0)</f>
        <v>0</v>
      </c>
      <c r="T104" s="34">
        <f>IF(AND(IF('차트 정리 표'!$N$25 = 표메인[[#This Row],[연령대]], 1, 0),IF('차트 정리 표'!$J$26=표메인[게임몰입도
청각적 효과],1,0)),1,0)</f>
        <v>0</v>
      </c>
      <c r="U104" s="34">
        <f>IF(AND(IF('차트 정리 표'!$N$25 = 표메인[[#This Row],[연령대]], 1, 0),IF('차트 정리 표'!$J$27=표메인[게임몰입도
청각적 효과],1,0)),1,0)</f>
        <v>0</v>
      </c>
      <c r="V104" s="34">
        <f>IF(AND(IF('차트 정리 표'!$N$25 = 표메인[[#This Row],[연령대]], 1, 0),IF('차트 정리 표'!$J$28=표메인[게임몰입도
청각적 효과],1,0)),1,0)</f>
        <v>0</v>
      </c>
    </row>
    <row r="105" spans="1:22" x14ac:dyDescent="0.3">
      <c r="A105" s="3">
        <f>IF(AND(IF('차트 정리 표'!$N$2 = 표메인[[#This Row],[연령대]], 1, 0),IF(COUNT(표장르정리[[#This Row],[RPG]]),1,0)), 1, 0)</f>
        <v>0</v>
      </c>
      <c r="B105" s="3">
        <f>IF(AND(IF('차트 정리 표'!$N$2 = 표메인[[#This Row],[연령대]], 1, 0),IF(COUNT(표장르정리[[#This Row],[AOS]]),1,0)),1,0)</f>
        <v>0</v>
      </c>
      <c r="C105" s="3">
        <f>IF(AND(IF('차트 정리 표'!$N$2 = 표메인[[#This Row],[연령대]], 1, 0),IF(COUNT(표장르정리[[#This Row],[FPS]]),1,0)),1,0)</f>
        <v>0</v>
      </c>
      <c r="D105" s="3">
        <f>IF(AND(IF('차트 정리 표'!$N$2 = 표메인[[#This Row],[연령대]], 1, 0),IF(COUNT(표장르정리[[#This Row],[CCG]]),1,0)),1,0)</f>
        <v>0</v>
      </c>
      <c r="E105" s="3">
        <f>IF(AND(IF('차트 정리 표'!$N$2 = 표메인[[#This Row],[연령대]], 1, 0),IF(COUNT(표장르정리[[#This Row],[Roguelike]]),1,0)),1,0)</f>
        <v>0</v>
      </c>
      <c r="F105" s="3">
        <f>IF(AND(IF('차트 정리 표'!$N$2 = 표메인[[#This Row],[연령대]], 1, 0),IF(COUNT(표장르정리[[#This Row],[Soulslike]]),1,0)),1,0)</f>
        <v>0</v>
      </c>
      <c r="G105" s="3">
        <f>IF(AND(IF('차트 정리 표'!$N$2 = 표메인[[#This Row],[연령대]], 1, 0),IF(COUNT(표장르정리[[#This Row],[Rhythm]]),1,0)),1,0)</f>
        <v>0</v>
      </c>
      <c r="H105" s="3">
        <f>IF(AND(IF('차트 정리 표'!$N$2 = 표메인[[#This Row],[연령대]], 1, 0),IF(COUNT(표장르정리[[#This Row],[Racing]]),1,0)),1,0)</f>
        <v>0</v>
      </c>
      <c r="I105" s="3">
        <f>IF(AND(IF('차트 정리 표'!$N$2 = 표메인[[#This Row],[연령대]], 1, 0),IF(COUNT(표장르정리[[#This Row],[Sport]]),1,0)),1,0)</f>
        <v>0</v>
      </c>
      <c r="J105" s="3">
        <f>IF(AND(IF('차트 정리 표'!$N$2 = 표메인[[#This Row],[연령대]], 1, 0),IF(COUNT(표장르정리[[#This Row],[Stealth]]),1,0)),1,0)</f>
        <v>0</v>
      </c>
      <c r="K105" s="3">
        <f>IF(AND(IF('차트 정리 표'!$N$2 = 표메인[[#This Row],[연령대]], 1, 0),IF(COUNT(표장르정리[[#This Row],[Strategy]]),1,0)),1,0)</f>
        <v>0</v>
      </c>
      <c r="L105" s="3">
        <f>IF(AND(IF('차트 정리 표'!$N$2 = 표메인[[#This Row],[연령대]], 1, 0),IF(COUNT(표장르정리[[#This Row],[Puzzle]]),1,0)),1,0)</f>
        <v>0</v>
      </c>
      <c r="M105" s="3">
        <f>IF(AND(IF('차트 정리 표'!$N$2 = 표메인[[#This Row],[연령대]], 1, 0),IF(COUNT(표장르정리[[#This Row],[Board]]),1,0)),1,0)</f>
        <v>0</v>
      </c>
      <c r="N105" s="3">
        <f>IF(AND(IF('차트 정리 표'!$N$2 = 표메인[[#This Row],[연령대]], 1, 0),IF(COUNT(표장르정리[[#This Row],[Arcade]]),1,0)),1,0)</f>
        <v>0</v>
      </c>
      <c r="O105" s="3">
        <f>IF(AND(IF('차트 정리 표'!$N$2 = 표메인[[#This Row],[연령대]], 1, 0),IF(COUNT(표장르정리[[#This Row],[Simulation]]),1,0)),1,0)</f>
        <v>0</v>
      </c>
      <c r="P105" s="34">
        <f>IF(AND(IF('차트 정리 표'!$N$19 = 표메인[[#This Row],[연령대]], 1, 0),IF('차트 정리 표'!$J$20=표메인[[#This Row],[타격감
시각적 효과]],1,0)),1,0)</f>
        <v>0</v>
      </c>
      <c r="Q105" s="34">
        <f>IF(AND(IF('차트 정리 표'!$N$19 = 표메인[[#This Row],[연령대]], 1, 0),IF('차트 정리 표'!$J$21=표메인[[#This Row],[타격감
시각적 효과]],1,0)),1,0)</f>
        <v>0</v>
      </c>
      <c r="R105" s="34">
        <f>IF(AND(IF('차트 정리 표'!$N$19 = 표메인[[#This Row],[연령대]], 1, 0),IF('차트 정리 표'!$J$22=표메인[[#This Row],[타격감
시각적 효과]],1,0)),1,0)</f>
        <v>0</v>
      </c>
      <c r="S105" s="34">
        <f>IF(AND(IF('차트 정리 표'!$N$19 = 표메인[[#This Row],[연령대]], 1, 0),IF('차트 정리 표'!$J$23=표메인[[#This Row],[타격감
시각적 효과]],1,0)),1,0)</f>
        <v>0</v>
      </c>
      <c r="T105" s="34">
        <f>IF(AND(IF('차트 정리 표'!$N$25 = 표메인[[#This Row],[연령대]], 1, 0),IF('차트 정리 표'!$J$26=표메인[게임몰입도
청각적 효과],1,0)),1,0)</f>
        <v>0</v>
      </c>
      <c r="U105" s="34">
        <f>IF(AND(IF('차트 정리 표'!$N$25 = 표메인[[#This Row],[연령대]], 1, 0),IF('차트 정리 표'!$J$27=표메인[게임몰입도
청각적 효과],1,0)),1,0)</f>
        <v>0</v>
      </c>
      <c r="V105" s="34">
        <f>IF(AND(IF('차트 정리 표'!$N$25 = 표메인[[#This Row],[연령대]], 1, 0),IF('차트 정리 표'!$J$28=표메인[게임몰입도
청각적 효과],1,0)),1,0)</f>
        <v>0</v>
      </c>
    </row>
    <row r="106" spans="1:22" x14ac:dyDescent="0.3">
      <c r="A106" s="3">
        <f>IF(AND(IF('차트 정리 표'!$N$2 = 표메인[[#This Row],[연령대]], 1, 0),IF(COUNT(표장르정리[[#This Row],[RPG]]),1,0)), 1, 0)</f>
        <v>0</v>
      </c>
      <c r="B106" s="3">
        <f>IF(AND(IF('차트 정리 표'!$N$2 = 표메인[[#This Row],[연령대]], 1, 0),IF(COUNT(표장르정리[[#This Row],[AOS]]),1,0)),1,0)</f>
        <v>0</v>
      </c>
      <c r="C106" s="3">
        <f>IF(AND(IF('차트 정리 표'!$N$2 = 표메인[[#This Row],[연령대]], 1, 0),IF(COUNT(표장르정리[[#This Row],[FPS]]),1,0)),1,0)</f>
        <v>0</v>
      </c>
      <c r="D106" s="3">
        <f>IF(AND(IF('차트 정리 표'!$N$2 = 표메인[[#This Row],[연령대]], 1, 0),IF(COUNT(표장르정리[[#This Row],[CCG]]),1,0)),1,0)</f>
        <v>0</v>
      </c>
      <c r="E106" s="3">
        <f>IF(AND(IF('차트 정리 표'!$N$2 = 표메인[[#This Row],[연령대]], 1, 0),IF(COUNT(표장르정리[[#This Row],[Roguelike]]),1,0)),1,0)</f>
        <v>0</v>
      </c>
      <c r="F106" s="3">
        <f>IF(AND(IF('차트 정리 표'!$N$2 = 표메인[[#This Row],[연령대]], 1, 0),IF(COUNT(표장르정리[[#This Row],[Soulslike]]),1,0)),1,0)</f>
        <v>0</v>
      </c>
      <c r="G106" s="3">
        <f>IF(AND(IF('차트 정리 표'!$N$2 = 표메인[[#This Row],[연령대]], 1, 0),IF(COUNT(표장르정리[[#This Row],[Rhythm]]),1,0)),1,0)</f>
        <v>0</v>
      </c>
      <c r="H106" s="3">
        <f>IF(AND(IF('차트 정리 표'!$N$2 = 표메인[[#This Row],[연령대]], 1, 0),IF(COUNT(표장르정리[[#This Row],[Racing]]),1,0)),1,0)</f>
        <v>0</v>
      </c>
      <c r="I106" s="3">
        <f>IF(AND(IF('차트 정리 표'!$N$2 = 표메인[[#This Row],[연령대]], 1, 0),IF(COUNT(표장르정리[[#This Row],[Sport]]),1,0)),1,0)</f>
        <v>0</v>
      </c>
      <c r="J106" s="3">
        <f>IF(AND(IF('차트 정리 표'!$N$2 = 표메인[[#This Row],[연령대]], 1, 0),IF(COUNT(표장르정리[[#This Row],[Stealth]]),1,0)),1,0)</f>
        <v>0</v>
      </c>
      <c r="K106" s="3">
        <f>IF(AND(IF('차트 정리 표'!$N$2 = 표메인[[#This Row],[연령대]], 1, 0),IF(COUNT(표장르정리[[#This Row],[Strategy]]),1,0)),1,0)</f>
        <v>0</v>
      </c>
      <c r="L106" s="3">
        <f>IF(AND(IF('차트 정리 표'!$N$2 = 표메인[[#This Row],[연령대]], 1, 0),IF(COUNT(표장르정리[[#This Row],[Puzzle]]),1,0)),1,0)</f>
        <v>0</v>
      </c>
      <c r="M106" s="3">
        <f>IF(AND(IF('차트 정리 표'!$N$2 = 표메인[[#This Row],[연령대]], 1, 0),IF(COUNT(표장르정리[[#This Row],[Board]]),1,0)),1,0)</f>
        <v>0</v>
      </c>
      <c r="N106" s="3">
        <f>IF(AND(IF('차트 정리 표'!$N$2 = 표메인[[#This Row],[연령대]], 1, 0),IF(COUNT(표장르정리[[#This Row],[Arcade]]),1,0)),1,0)</f>
        <v>0</v>
      </c>
      <c r="O106" s="3">
        <f>IF(AND(IF('차트 정리 표'!$N$2 = 표메인[[#This Row],[연령대]], 1, 0),IF(COUNT(표장르정리[[#This Row],[Simulation]]),1,0)),1,0)</f>
        <v>0</v>
      </c>
      <c r="P106" s="34">
        <f>IF(AND(IF('차트 정리 표'!$N$19 = 표메인[[#This Row],[연령대]], 1, 0),IF('차트 정리 표'!$J$20=표메인[[#This Row],[타격감
시각적 효과]],1,0)),1,0)</f>
        <v>0</v>
      </c>
      <c r="Q106" s="34">
        <f>IF(AND(IF('차트 정리 표'!$N$19 = 표메인[[#This Row],[연령대]], 1, 0),IF('차트 정리 표'!$J$21=표메인[[#This Row],[타격감
시각적 효과]],1,0)),1,0)</f>
        <v>0</v>
      </c>
      <c r="R106" s="34">
        <f>IF(AND(IF('차트 정리 표'!$N$19 = 표메인[[#This Row],[연령대]], 1, 0),IF('차트 정리 표'!$J$22=표메인[[#This Row],[타격감
시각적 효과]],1,0)),1,0)</f>
        <v>0</v>
      </c>
      <c r="S106" s="34">
        <f>IF(AND(IF('차트 정리 표'!$N$19 = 표메인[[#This Row],[연령대]], 1, 0),IF('차트 정리 표'!$J$23=표메인[[#This Row],[타격감
시각적 효과]],1,0)),1,0)</f>
        <v>0</v>
      </c>
      <c r="T106" s="34">
        <f>IF(AND(IF('차트 정리 표'!$N$25 = 표메인[[#This Row],[연령대]], 1, 0),IF('차트 정리 표'!$J$26=표메인[게임몰입도
청각적 효과],1,0)),1,0)</f>
        <v>0</v>
      </c>
      <c r="U106" s="34">
        <f>IF(AND(IF('차트 정리 표'!$N$25 = 표메인[[#This Row],[연령대]], 1, 0),IF('차트 정리 표'!$J$27=표메인[게임몰입도
청각적 효과],1,0)),1,0)</f>
        <v>0</v>
      </c>
      <c r="V106" s="34">
        <f>IF(AND(IF('차트 정리 표'!$N$25 = 표메인[[#This Row],[연령대]], 1, 0),IF('차트 정리 표'!$J$28=표메인[게임몰입도
청각적 효과],1,0)),1,0)</f>
        <v>0</v>
      </c>
    </row>
    <row r="107" spans="1:22" x14ac:dyDescent="0.3">
      <c r="A107" s="3">
        <f>IF(AND(IF('차트 정리 표'!$N$2 = 표메인[[#This Row],[연령대]], 1, 0),IF(COUNT(표장르정리[[#This Row],[RPG]]),1,0)), 1, 0)</f>
        <v>0</v>
      </c>
      <c r="B107" s="3">
        <f>IF(AND(IF('차트 정리 표'!$N$2 = 표메인[[#This Row],[연령대]], 1, 0),IF(COUNT(표장르정리[[#This Row],[AOS]]),1,0)),1,0)</f>
        <v>0</v>
      </c>
      <c r="C107" s="3">
        <f>IF(AND(IF('차트 정리 표'!$N$2 = 표메인[[#This Row],[연령대]], 1, 0),IF(COUNT(표장르정리[[#This Row],[FPS]]),1,0)),1,0)</f>
        <v>0</v>
      </c>
      <c r="D107" s="3">
        <f>IF(AND(IF('차트 정리 표'!$N$2 = 표메인[[#This Row],[연령대]], 1, 0),IF(COUNT(표장르정리[[#This Row],[CCG]]),1,0)),1,0)</f>
        <v>0</v>
      </c>
      <c r="E107" s="3">
        <f>IF(AND(IF('차트 정리 표'!$N$2 = 표메인[[#This Row],[연령대]], 1, 0),IF(COUNT(표장르정리[[#This Row],[Roguelike]]),1,0)),1,0)</f>
        <v>0</v>
      </c>
      <c r="F107" s="3">
        <f>IF(AND(IF('차트 정리 표'!$N$2 = 표메인[[#This Row],[연령대]], 1, 0),IF(COUNT(표장르정리[[#This Row],[Soulslike]]),1,0)),1,0)</f>
        <v>0</v>
      </c>
      <c r="G107" s="3">
        <f>IF(AND(IF('차트 정리 표'!$N$2 = 표메인[[#This Row],[연령대]], 1, 0),IF(COUNT(표장르정리[[#This Row],[Rhythm]]),1,0)),1,0)</f>
        <v>0</v>
      </c>
      <c r="H107" s="3">
        <f>IF(AND(IF('차트 정리 표'!$N$2 = 표메인[[#This Row],[연령대]], 1, 0),IF(COUNT(표장르정리[[#This Row],[Racing]]),1,0)),1,0)</f>
        <v>0</v>
      </c>
      <c r="I107" s="3">
        <f>IF(AND(IF('차트 정리 표'!$N$2 = 표메인[[#This Row],[연령대]], 1, 0),IF(COUNT(표장르정리[[#This Row],[Sport]]),1,0)),1,0)</f>
        <v>0</v>
      </c>
      <c r="J107" s="3">
        <f>IF(AND(IF('차트 정리 표'!$N$2 = 표메인[[#This Row],[연령대]], 1, 0),IF(COUNT(표장르정리[[#This Row],[Stealth]]),1,0)),1,0)</f>
        <v>0</v>
      </c>
      <c r="K107" s="3">
        <f>IF(AND(IF('차트 정리 표'!$N$2 = 표메인[[#This Row],[연령대]], 1, 0),IF(COUNT(표장르정리[[#This Row],[Strategy]]),1,0)),1,0)</f>
        <v>0</v>
      </c>
      <c r="L107" s="3">
        <f>IF(AND(IF('차트 정리 표'!$N$2 = 표메인[[#This Row],[연령대]], 1, 0),IF(COUNT(표장르정리[[#This Row],[Puzzle]]),1,0)),1,0)</f>
        <v>0</v>
      </c>
      <c r="M107" s="3">
        <f>IF(AND(IF('차트 정리 표'!$N$2 = 표메인[[#This Row],[연령대]], 1, 0),IF(COUNT(표장르정리[[#This Row],[Board]]),1,0)),1,0)</f>
        <v>0</v>
      </c>
      <c r="N107" s="3">
        <f>IF(AND(IF('차트 정리 표'!$N$2 = 표메인[[#This Row],[연령대]], 1, 0),IF(COUNT(표장르정리[[#This Row],[Arcade]]),1,0)),1,0)</f>
        <v>0</v>
      </c>
      <c r="O107" s="3">
        <f>IF(AND(IF('차트 정리 표'!$N$2 = 표메인[[#This Row],[연령대]], 1, 0),IF(COUNT(표장르정리[[#This Row],[Simulation]]),1,0)),1,0)</f>
        <v>0</v>
      </c>
      <c r="P107" s="34">
        <f>IF(AND(IF('차트 정리 표'!$N$19 = 표메인[[#This Row],[연령대]], 1, 0),IF('차트 정리 표'!$J$20=표메인[[#This Row],[타격감
시각적 효과]],1,0)),1,0)</f>
        <v>0</v>
      </c>
      <c r="Q107" s="34">
        <f>IF(AND(IF('차트 정리 표'!$N$19 = 표메인[[#This Row],[연령대]], 1, 0),IF('차트 정리 표'!$J$21=표메인[[#This Row],[타격감
시각적 효과]],1,0)),1,0)</f>
        <v>0</v>
      </c>
      <c r="R107" s="34">
        <f>IF(AND(IF('차트 정리 표'!$N$19 = 표메인[[#This Row],[연령대]], 1, 0),IF('차트 정리 표'!$J$22=표메인[[#This Row],[타격감
시각적 효과]],1,0)),1,0)</f>
        <v>0</v>
      </c>
      <c r="S107" s="34">
        <f>IF(AND(IF('차트 정리 표'!$N$19 = 표메인[[#This Row],[연령대]], 1, 0),IF('차트 정리 표'!$J$23=표메인[[#This Row],[타격감
시각적 효과]],1,0)),1,0)</f>
        <v>0</v>
      </c>
      <c r="T107" s="34">
        <f>IF(AND(IF('차트 정리 표'!$N$25 = 표메인[[#This Row],[연령대]], 1, 0),IF('차트 정리 표'!$J$26=표메인[게임몰입도
청각적 효과],1,0)),1,0)</f>
        <v>0</v>
      </c>
      <c r="U107" s="34">
        <f>IF(AND(IF('차트 정리 표'!$N$25 = 표메인[[#This Row],[연령대]], 1, 0),IF('차트 정리 표'!$J$27=표메인[게임몰입도
청각적 효과],1,0)),1,0)</f>
        <v>0</v>
      </c>
      <c r="V107" s="34">
        <f>IF(AND(IF('차트 정리 표'!$N$25 = 표메인[[#This Row],[연령대]], 1, 0),IF('차트 정리 표'!$J$28=표메인[게임몰입도
청각적 효과],1,0)),1,0)</f>
        <v>0</v>
      </c>
    </row>
    <row r="108" spans="1:22" x14ac:dyDescent="0.3">
      <c r="A108" s="3">
        <f>IF(AND(IF('차트 정리 표'!$N$2 = 표메인[[#This Row],[연령대]], 1, 0),IF(COUNT(표장르정리[[#This Row],[RPG]]),1,0)), 1, 0)</f>
        <v>0</v>
      </c>
      <c r="B108" s="3">
        <f>IF(AND(IF('차트 정리 표'!$N$2 = 표메인[[#This Row],[연령대]], 1, 0),IF(COUNT(표장르정리[[#This Row],[AOS]]),1,0)),1,0)</f>
        <v>1</v>
      </c>
      <c r="C108" s="3">
        <f>IF(AND(IF('차트 정리 표'!$N$2 = 표메인[[#This Row],[연령대]], 1, 0),IF(COUNT(표장르정리[[#This Row],[FPS]]),1,0)),1,0)</f>
        <v>0</v>
      </c>
      <c r="D108" s="3">
        <f>IF(AND(IF('차트 정리 표'!$N$2 = 표메인[[#This Row],[연령대]], 1, 0),IF(COUNT(표장르정리[[#This Row],[CCG]]),1,0)),1,0)</f>
        <v>0</v>
      </c>
      <c r="E108" s="3">
        <f>IF(AND(IF('차트 정리 표'!$N$2 = 표메인[[#This Row],[연령대]], 1, 0),IF(COUNT(표장르정리[[#This Row],[Roguelike]]),1,0)),1,0)</f>
        <v>0</v>
      </c>
      <c r="F108" s="3">
        <f>IF(AND(IF('차트 정리 표'!$N$2 = 표메인[[#This Row],[연령대]], 1, 0),IF(COUNT(표장르정리[[#This Row],[Soulslike]]),1,0)),1,0)</f>
        <v>0</v>
      </c>
      <c r="G108" s="3">
        <f>IF(AND(IF('차트 정리 표'!$N$2 = 표메인[[#This Row],[연령대]], 1, 0),IF(COUNT(표장르정리[[#This Row],[Rhythm]]),1,0)),1,0)</f>
        <v>0</v>
      </c>
      <c r="H108" s="3">
        <f>IF(AND(IF('차트 정리 표'!$N$2 = 표메인[[#This Row],[연령대]], 1, 0),IF(COUNT(표장르정리[[#This Row],[Racing]]),1,0)),1,0)</f>
        <v>0</v>
      </c>
      <c r="I108" s="3">
        <f>IF(AND(IF('차트 정리 표'!$N$2 = 표메인[[#This Row],[연령대]], 1, 0),IF(COUNT(표장르정리[[#This Row],[Sport]]),1,0)),1,0)</f>
        <v>0</v>
      </c>
      <c r="J108" s="3">
        <f>IF(AND(IF('차트 정리 표'!$N$2 = 표메인[[#This Row],[연령대]], 1, 0),IF(COUNT(표장르정리[[#This Row],[Stealth]]),1,0)),1,0)</f>
        <v>0</v>
      </c>
      <c r="K108" s="3">
        <f>IF(AND(IF('차트 정리 표'!$N$2 = 표메인[[#This Row],[연령대]], 1, 0),IF(COUNT(표장르정리[[#This Row],[Strategy]]),1,0)),1,0)</f>
        <v>0</v>
      </c>
      <c r="L108" s="3">
        <f>IF(AND(IF('차트 정리 표'!$N$2 = 표메인[[#This Row],[연령대]], 1, 0),IF(COUNT(표장르정리[[#This Row],[Puzzle]]),1,0)),1,0)</f>
        <v>0</v>
      </c>
      <c r="M108" s="3">
        <f>IF(AND(IF('차트 정리 표'!$N$2 = 표메인[[#This Row],[연령대]], 1, 0),IF(COUNT(표장르정리[[#This Row],[Board]]),1,0)),1,0)</f>
        <v>0</v>
      </c>
      <c r="N108" s="3">
        <f>IF(AND(IF('차트 정리 표'!$N$2 = 표메인[[#This Row],[연령대]], 1, 0),IF(COUNT(표장르정리[[#This Row],[Arcade]]),1,0)),1,0)</f>
        <v>0</v>
      </c>
      <c r="O108" s="3">
        <f>IF(AND(IF('차트 정리 표'!$N$2 = 표메인[[#This Row],[연령대]], 1, 0),IF(COUNT(표장르정리[[#This Row],[Simulation]]),1,0)),1,0)</f>
        <v>0</v>
      </c>
      <c r="P108" s="34">
        <f>IF(AND(IF('차트 정리 표'!$N$19 = 표메인[[#This Row],[연령대]], 1, 0),IF('차트 정리 표'!$J$20=표메인[[#This Row],[타격감
시각적 효과]],1,0)),1,0)</f>
        <v>1</v>
      </c>
      <c r="Q108" s="34">
        <f>IF(AND(IF('차트 정리 표'!$N$19 = 표메인[[#This Row],[연령대]], 1, 0),IF('차트 정리 표'!$J$21=표메인[[#This Row],[타격감
시각적 효과]],1,0)),1,0)</f>
        <v>0</v>
      </c>
      <c r="R108" s="34">
        <f>IF(AND(IF('차트 정리 표'!$N$19 = 표메인[[#This Row],[연령대]], 1, 0),IF('차트 정리 표'!$J$22=표메인[[#This Row],[타격감
시각적 효과]],1,0)),1,0)</f>
        <v>0</v>
      </c>
      <c r="S108" s="34">
        <f>IF(AND(IF('차트 정리 표'!$N$19 = 표메인[[#This Row],[연령대]], 1, 0),IF('차트 정리 표'!$J$23=표메인[[#This Row],[타격감
시각적 효과]],1,0)),1,0)</f>
        <v>0</v>
      </c>
      <c r="T108" s="34">
        <f>IF(AND(IF('차트 정리 표'!$N$25 = 표메인[[#This Row],[연령대]], 1, 0),IF('차트 정리 표'!$J$26=표메인[게임몰입도
청각적 효과],1,0)),1,0)</f>
        <v>1</v>
      </c>
      <c r="U108" s="34">
        <f>IF(AND(IF('차트 정리 표'!$N$25 = 표메인[[#This Row],[연령대]], 1, 0),IF('차트 정리 표'!$J$27=표메인[게임몰입도
청각적 효과],1,0)),1,0)</f>
        <v>0</v>
      </c>
      <c r="V108" s="34">
        <f>IF(AND(IF('차트 정리 표'!$N$25 = 표메인[[#This Row],[연령대]], 1, 0),IF('차트 정리 표'!$J$28=표메인[게임몰입도
청각적 효과],1,0)),1,0)</f>
        <v>0</v>
      </c>
    </row>
    <row r="109" spans="1:22" x14ac:dyDescent="0.3">
      <c r="A109" s="3">
        <f>IF(AND(IF('차트 정리 표'!$N$2 = 표메인[[#This Row],[연령대]], 1, 0),IF(COUNT(표장르정리[[#This Row],[RPG]]),1,0)), 1, 0)</f>
        <v>0</v>
      </c>
      <c r="B109" s="3">
        <f>IF(AND(IF('차트 정리 표'!$N$2 = 표메인[[#This Row],[연령대]], 1, 0),IF(COUNT(표장르정리[[#This Row],[AOS]]),1,0)),1,0)</f>
        <v>1</v>
      </c>
      <c r="C109" s="3">
        <f>IF(AND(IF('차트 정리 표'!$N$2 = 표메인[[#This Row],[연령대]], 1, 0),IF(COUNT(표장르정리[[#This Row],[FPS]]),1,0)),1,0)</f>
        <v>0</v>
      </c>
      <c r="D109" s="3">
        <f>IF(AND(IF('차트 정리 표'!$N$2 = 표메인[[#This Row],[연령대]], 1, 0),IF(COUNT(표장르정리[[#This Row],[CCG]]),1,0)),1,0)</f>
        <v>0</v>
      </c>
      <c r="E109" s="3">
        <f>IF(AND(IF('차트 정리 표'!$N$2 = 표메인[[#This Row],[연령대]], 1, 0),IF(COUNT(표장르정리[[#This Row],[Roguelike]]),1,0)),1,0)</f>
        <v>0</v>
      </c>
      <c r="F109" s="3">
        <f>IF(AND(IF('차트 정리 표'!$N$2 = 표메인[[#This Row],[연령대]], 1, 0),IF(COUNT(표장르정리[[#This Row],[Soulslike]]),1,0)),1,0)</f>
        <v>0</v>
      </c>
      <c r="G109" s="3">
        <f>IF(AND(IF('차트 정리 표'!$N$2 = 표메인[[#This Row],[연령대]], 1, 0),IF(COUNT(표장르정리[[#This Row],[Rhythm]]),1,0)),1,0)</f>
        <v>0</v>
      </c>
      <c r="H109" s="3">
        <f>IF(AND(IF('차트 정리 표'!$N$2 = 표메인[[#This Row],[연령대]], 1, 0),IF(COUNT(표장르정리[[#This Row],[Racing]]),1,0)),1,0)</f>
        <v>0</v>
      </c>
      <c r="I109" s="3">
        <f>IF(AND(IF('차트 정리 표'!$N$2 = 표메인[[#This Row],[연령대]], 1, 0),IF(COUNT(표장르정리[[#This Row],[Sport]]),1,0)),1,0)</f>
        <v>0</v>
      </c>
      <c r="J109" s="3">
        <f>IF(AND(IF('차트 정리 표'!$N$2 = 표메인[[#This Row],[연령대]], 1, 0),IF(COUNT(표장르정리[[#This Row],[Stealth]]),1,0)),1,0)</f>
        <v>0</v>
      </c>
      <c r="K109" s="3">
        <f>IF(AND(IF('차트 정리 표'!$N$2 = 표메인[[#This Row],[연령대]], 1, 0),IF(COUNT(표장르정리[[#This Row],[Strategy]]),1,0)),1,0)</f>
        <v>0</v>
      </c>
      <c r="L109" s="3">
        <f>IF(AND(IF('차트 정리 표'!$N$2 = 표메인[[#This Row],[연령대]], 1, 0),IF(COUNT(표장르정리[[#This Row],[Puzzle]]),1,0)),1,0)</f>
        <v>0</v>
      </c>
      <c r="M109" s="3">
        <f>IF(AND(IF('차트 정리 표'!$N$2 = 표메인[[#This Row],[연령대]], 1, 0),IF(COUNT(표장르정리[[#This Row],[Board]]),1,0)),1,0)</f>
        <v>0</v>
      </c>
      <c r="N109" s="3">
        <f>IF(AND(IF('차트 정리 표'!$N$2 = 표메인[[#This Row],[연령대]], 1, 0),IF(COUNT(표장르정리[[#This Row],[Arcade]]),1,0)),1,0)</f>
        <v>0</v>
      </c>
      <c r="O109" s="3">
        <f>IF(AND(IF('차트 정리 표'!$N$2 = 표메인[[#This Row],[연령대]], 1, 0),IF(COUNT(표장르정리[[#This Row],[Simulation]]),1,0)),1,0)</f>
        <v>0</v>
      </c>
      <c r="P109" s="34">
        <f>IF(AND(IF('차트 정리 표'!$N$19 = 표메인[[#This Row],[연령대]], 1, 0),IF('차트 정리 표'!$J$20=표메인[[#This Row],[타격감
시각적 효과]],1,0)),1,0)</f>
        <v>1</v>
      </c>
      <c r="Q109" s="34">
        <f>IF(AND(IF('차트 정리 표'!$N$19 = 표메인[[#This Row],[연령대]], 1, 0),IF('차트 정리 표'!$J$21=표메인[[#This Row],[타격감
시각적 효과]],1,0)),1,0)</f>
        <v>0</v>
      </c>
      <c r="R109" s="34">
        <f>IF(AND(IF('차트 정리 표'!$N$19 = 표메인[[#This Row],[연령대]], 1, 0),IF('차트 정리 표'!$J$22=표메인[[#This Row],[타격감
시각적 효과]],1,0)),1,0)</f>
        <v>0</v>
      </c>
      <c r="S109" s="34">
        <f>IF(AND(IF('차트 정리 표'!$N$19 = 표메인[[#This Row],[연령대]], 1, 0),IF('차트 정리 표'!$J$23=표메인[[#This Row],[타격감
시각적 효과]],1,0)),1,0)</f>
        <v>0</v>
      </c>
      <c r="T109" s="34">
        <f>IF(AND(IF('차트 정리 표'!$N$25 = 표메인[[#This Row],[연령대]], 1, 0),IF('차트 정리 표'!$J$26=표메인[게임몰입도
청각적 효과],1,0)),1,0)</f>
        <v>0</v>
      </c>
      <c r="U109" s="34">
        <f>IF(AND(IF('차트 정리 표'!$N$25 = 표메인[[#This Row],[연령대]], 1, 0),IF('차트 정리 표'!$J$27=표메인[게임몰입도
청각적 효과],1,0)),1,0)</f>
        <v>1</v>
      </c>
      <c r="V109" s="34">
        <f>IF(AND(IF('차트 정리 표'!$N$25 = 표메인[[#This Row],[연령대]], 1, 0),IF('차트 정리 표'!$J$28=표메인[게임몰입도
청각적 효과],1,0)),1,0)</f>
        <v>0</v>
      </c>
    </row>
    <row r="110" spans="1:22" x14ac:dyDescent="0.3">
      <c r="A110" s="3">
        <f>IF(AND(IF('차트 정리 표'!$N$2 = 표메인[[#This Row],[연령대]], 1, 0),IF(COUNT(표장르정리[[#This Row],[RPG]]),1,0)), 1, 0)</f>
        <v>0</v>
      </c>
      <c r="B110" s="3">
        <f>IF(AND(IF('차트 정리 표'!$N$2 = 표메인[[#This Row],[연령대]], 1, 0),IF(COUNT(표장르정리[[#This Row],[AOS]]),1,0)),1,0)</f>
        <v>1</v>
      </c>
      <c r="C110" s="3">
        <f>IF(AND(IF('차트 정리 표'!$N$2 = 표메인[[#This Row],[연령대]], 1, 0),IF(COUNT(표장르정리[[#This Row],[FPS]]),1,0)),1,0)</f>
        <v>0</v>
      </c>
      <c r="D110" s="3">
        <f>IF(AND(IF('차트 정리 표'!$N$2 = 표메인[[#This Row],[연령대]], 1, 0),IF(COUNT(표장르정리[[#This Row],[CCG]]),1,0)),1,0)</f>
        <v>0</v>
      </c>
      <c r="E110" s="3">
        <f>IF(AND(IF('차트 정리 표'!$N$2 = 표메인[[#This Row],[연령대]], 1, 0),IF(COUNT(표장르정리[[#This Row],[Roguelike]]),1,0)),1,0)</f>
        <v>0</v>
      </c>
      <c r="F110" s="3">
        <f>IF(AND(IF('차트 정리 표'!$N$2 = 표메인[[#This Row],[연령대]], 1, 0),IF(COUNT(표장르정리[[#This Row],[Soulslike]]),1,0)),1,0)</f>
        <v>0</v>
      </c>
      <c r="G110" s="3">
        <f>IF(AND(IF('차트 정리 표'!$N$2 = 표메인[[#This Row],[연령대]], 1, 0),IF(COUNT(표장르정리[[#This Row],[Rhythm]]),1,0)),1,0)</f>
        <v>0</v>
      </c>
      <c r="H110" s="3">
        <f>IF(AND(IF('차트 정리 표'!$N$2 = 표메인[[#This Row],[연령대]], 1, 0),IF(COUNT(표장르정리[[#This Row],[Racing]]),1,0)),1,0)</f>
        <v>0</v>
      </c>
      <c r="I110" s="3">
        <f>IF(AND(IF('차트 정리 표'!$N$2 = 표메인[[#This Row],[연령대]], 1, 0),IF(COUNT(표장르정리[[#This Row],[Sport]]),1,0)),1,0)</f>
        <v>0</v>
      </c>
      <c r="J110" s="3">
        <f>IF(AND(IF('차트 정리 표'!$N$2 = 표메인[[#This Row],[연령대]], 1, 0),IF(COUNT(표장르정리[[#This Row],[Stealth]]),1,0)),1,0)</f>
        <v>0</v>
      </c>
      <c r="K110" s="3">
        <f>IF(AND(IF('차트 정리 표'!$N$2 = 표메인[[#This Row],[연령대]], 1, 0),IF(COUNT(표장르정리[[#This Row],[Strategy]]),1,0)),1,0)</f>
        <v>0</v>
      </c>
      <c r="L110" s="3">
        <f>IF(AND(IF('차트 정리 표'!$N$2 = 표메인[[#This Row],[연령대]], 1, 0),IF(COUNT(표장르정리[[#This Row],[Puzzle]]),1,0)),1,0)</f>
        <v>0</v>
      </c>
      <c r="M110" s="3">
        <f>IF(AND(IF('차트 정리 표'!$N$2 = 표메인[[#This Row],[연령대]], 1, 0),IF(COUNT(표장르정리[[#This Row],[Board]]),1,0)),1,0)</f>
        <v>0</v>
      </c>
      <c r="N110" s="3">
        <f>IF(AND(IF('차트 정리 표'!$N$2 = 표메인[[#This Row],[연령대]], 1, 0),IF(COUNT(표장르정리[[#This Row],[Arcade]]),1,0)),1,0)</f>
        <v>0</v>
      </c>
      <c r="O110" s="3">
        <f>IF(AND(IF('차트 정리 표'!$N$2 = 표메인[[#This Row],[연령대]], 1, 0),IF(COUNT(표장르정리[[#This Row],[Simulation]]),1,0)),1,0)</f>
        <v>0</v>
      </c>
      <c r="P110" s="34">
        <f>IF(AND(IF('차트 정리 표'!$N$19 = 표메인[[#This Row],[연령대]], 1, 0),IF('차트 정리 표'!$J$20=표메인[[#This Row],[타격감
시각적 효과]],1,0)),1,0)</f>
        <v>0</v>
      </c>
      <c r="Q110" s="34">
        <f>IF(AND(IF('차트 정리 표'!$N$19 = 표메인[[#This Row],[연령대]], 1, 0),IF('차트 정리 표'!$J$21=표메인[[#This Row],[타격감
시각적 효과]],1,0)),1,0)</f>
        <v>1</v>
      </c>
      <c r="R110" s="34">
        <f>IF(AND(IF('차트 정리 표'!$N$19 = 표메인[[#This Row],[연령대]], 1, 0),IF('차트 정리 표'!$J$22=표메인[[#This Row],[타격감
시각적 효과]],1,0)),1,0)</f>
        <v>0</v>
      </c>
      <c r="S110" s="34">
        <f>IF(AND(IF('차트 정리 표'!$N$19 = 표메인[[#This Row],[연령대]], 1, 0),IF('차트 정리 표'!$J$23=표메인[[#This Row],[타격감
시각적 효과]],1,0)),1,0)</f>
        <v>0</v>
      </c>
      <c r="T110" s="34">
        <f>IF(AND(IF('차트 정리 표'!$N$25 = 표메인[[#This Row],[연령대]], 1, 0),IF('차트 정리 표'!$J$26=표메인[게임몰입도
청각적 효과],1,0)),1,0)</f>
        <v>0</v>
      </c>
      <c r="U110" s="34">
        <f>IF(AND(IF('차트 정리 표'!$N$25 = 표메인[[#This Row],[연령대]], 1, 0),IF('차트 정리 표'!$J$27=표메인[게임몰입도
청각적 효과],1,0)),1,0)</f>
        <v>0</v>
      </c>
      <c r="V110" s="34">
        <f>IF(AND(IF('차트 정리 표'!$N$25 = 표메인[[#This Row],[연령대]], 1, 0),IF('차트 정리 표'!$J$28=표메인[게임몰입도
청각적 효과],1,0)),1,0)</f>
        <v>1</v>
      </c>
    </row>
    <row r="111" spans="1:22" x14ac:dyDescent="0.3">
      <c r="A111" s="3">
        <f>IF(AND(IF('차트 정리 표'!$N$2 = 표메인[[#This Row],[연령대]], 1, 0),IF(COUNT(표장르정리[[#This Row],[RPG]]),1,0)), 1, 0)</f>
        <v>0</v>
      </c>
      <c r="B111" s="3">
        <f>IF(AND(IF('차트 정리 표'!$N$2 = 표메인[[#This Row],[연령대]], 1, 0),IF(COUNT(표장르정리[[#This Row],[AOS]]),1,0)),1,0)</f>
        <v>1</v>
      </c>
      <c r="C111" s="3">
        <f>IF(AND(IF('차트 정리 표'!$N$2 = 표메인[[#This Row],[연령대]], 1, 0),IF(COUNT(표장르정리[[#This Row],[FPS]]),1,0)),1,0)</f>
        <v>0</v>
      </c>
      <c r="D111" s="3">
        <f>IF(AND(IF('차트 정리 표'!$N$2 = 표메인[[#This Row],[연령대]], 1, 0),IF(COUNT(표장르정리[[#This Row],[CCG]]),1,0)),1,0)</f>
        <v>0</v>
      </c>
      <c r="E111" s="3">
        <f>IF(AND(IF('차트 정리 표'!$N$2 = 표메인[[#This Row],[연령대]], 1, 0),IF(COUNT(표장르정리[[#This Row],[Roguelike]]),1,0)),1,0)</f>
        <v>0</v>
      </c>
      <c r="F111" s="3">
        <f>IF(AND(IF('차트 정리 표'!$N$2 = 표메인[[#This Row],[연령대]], 1, 0),IF(COUNT(표장르정리[[#This Row],[Soulslike]]),1,0)),1,0)</f>
        <v>0</v>
      </c>
      <c r="G111" s="3">
        <f>IF(AND(IF('차트 정리 표'!$N$2 = 표메인[[#This Row],[연령대]], 1, 0),IF(COUNT(표장르정리[[#This Row],[Rhythm]]),1,0)),1,0)</f>
        <v>0</v>
      </c>
      <c r="H111" s="3">
        <f>IF(AND(IF('차트 정리 표'!$N$2 = 표메인[[#This Row],[연령대]], 1, 0),IF(COUNT(표장르정리[[#This Row],[Racing]]),1,0)),1,0)</f>
        <v>0</v>
      </c>
      <c r="I111" s="3">
        <f>IF(AND(IF('차트 정리 표'!$N$2 = 표메인[[#This Row],[연령대]], 1, 0),IF(COUNT(표장르정리[[#This Row],[Sport]]),1,0)),1,0)</f>
        <v>0</v>
      </c>
      <c r="J111" s="3">
        <f>IF(AND(IF('차트 정리 표'!$N$2 = 표메인[[#This Row],[연령대]], 1, 0),IF(COUNT(표장르정리[[#This Row],[Stealth]]),1,0)),1,0)</f>
        <v>0</v>
      </c>
      <c r="K111" s="3">
        <f>IF(AND(IF('차트 정리 표'!$N$2 = 표메인[[#This Row],[연령대]], 1, 0),IF(COUNT(표장르정리[[#This Row],[Strategy]]),1,0)),1,0)</f>
        <v>0</v>
      </c>
      <c r="L111" s="3">
        <f>IF(AND(IF('차트 정리 표'!$N$2 = 표메인[[#This Row],[연령대]], 1, 0),IF(COUNT(표장르정리[[#This Row],[Puzzle]]),1,0)),1,0)</f>
        <v>0</v>
      </c>
      <c r="M111" s="3">
        <f>IF(AND(IF('차트 정리 표'!$N$2 = 표메인[[#This Row],[연령대]], 1, 0),IF(COUNT(표장르정리[[#This Row],[Board]]),1,0)),1,0)</f>
        <v>0</v>
      </c>
      <c r="N111" s="3">
        <f>IF(AND(IF('차트 정리 표'!$N$2 = 표메인[[#This Row],[연령대]], 1, 0),IF(COUNT(표장르정리[[#This Row],[Arcade]]),1,0)),1,0)</f>
        <v>0</v>
      </c>
      <c r="O111" s="3">
        <f>IF(AND(IF('차트 정리 표'!$N$2 = 표메인[[#This Row],[연령대]], 1, 0),IF(COUNT(표장르정리[[#This Row],[Simulation]]),1,0)),1,0)</f>
        <v>0</v>
      </c>
      <c r="P111" s="34">
        <f>IF(AND(IF('차트 정리 표'!$N$19 = 표메인[[#This Row],[연령대]], 1, 0),IF('차트 정리 표'!$J$20=표메인[[#This Row],[타격감
시각적 효과]],1,0)),1,0)</f>
        <v>0</v>
      </c>
      <c r="Q111" s="34">
        <f>IF(AND(IF('차트 정리 표'!$N$19 = 표메인[[#This Row],[연령대]], 1, 0),IF('차트 정리 표'!$J$21=표메인[[#This Row],[타격감
시각적 효과]],1,0)),1,0)</f>
        <v>1</v>
      </c>
      <c r="R111" s="34">
        <f>IF(AND(IF('차트 정리 표'!$N$19 = 표메인[[#This Row],[연령대]], 1, 0),IF('차트 정리 표'!$J$22=표메인[[#This Row],[타격감
시각적 효과]],1,0)),1,0)</f>
        <v>0</v>
      </c>
      <c r="S111" s="34">
        <f>IF(AND(IF('차트 정리 표'!$N$19 = 표메인[[#This Row],[연령대]], 1, 0),IF('차트 정리 표'!$J$23=표메인[[#This Row],[타격감
시각적 효과]],1,0)),1,0)</f>
        <v>0</v>
      </c>
      <c r="T111" s="34">
        <f>IF(AND(IF('차트 정리 표'!$N$25 = 표메인[[#This Row],[연령대]], 1, 0),IF('차트 정리 표'!$J$26=표메인[게임몰입도
청각적 효과],1,0)),1,0)</f>
        <v>1</v>
      </c>
      <c r="U111" s="34">
        <f>IF(AND(IF('차트 정리 표'!$N$25 = 표메인[[#This Row],[연령대]], 1, 0),IF('차트 정리 표'!$J$27=표메인[게임몰입도
청각적 효과],1,0)),1,0)</f>
        <v>0</v>
      </c>
      <c r="V111" s="34">
        <f>IF(AND(IF('차트 정리 표'!$N$25 = 표메인[[#This Row],[연령대]], 1, 0),IF('차트 정리 표'!$J$28=표메인[게임몰입도
청각적 효과],1,0)),1,0)</f>
        <v>0</v>
      </c>
    </row>
    <row r="112" spans="1:22" x14ac:dyDescent="0.3">
      <c r="A112" s="3">
        <f>IF(AND(IF('차트 정리 표'!$N$2 = 표메인[[#This Row],[연령대]], 1, 0),IF(COUNT(표장르정리[[#This Row],[RPG]]),1,0)), 1, 0)</f>
        <v>0</v>
      </c>
      <c r="B112" s="3">
        <f>IF(AND(IF('차트 정리 표'!$N$2 = 표메인[[#This Row],[연령대]], 1, 0),IF(COUNT(표장르정리[[#This Row],[AOS]]),1,0)),1,0)</f>
        <v>1</v>
      </c>
      <c r="C112" s="3">
        <f>IF(AND(IF('차트 정리 표'!$N$2 = 표메인[[#This Row],[연령대]], 1, 0),IF(COUNT(표장르정리[[#This Row],[FPS]]),1,0)),1,0)</f>
        <v>0</v>
      </c>
      <c r="D112" s="3">
        <f>IF(AND(IF('차트 정리 표'!$N$2 = 표메인[[#This Row],[연령대]], 1, 0),IF(COUNT(표장르정리[[#This Row],[CCG]]),1,0)),1,0)</f>
        <v>0</v>
      </c>
      <c r="E112" s="3">
        <f>IF(AND(IF('차트 정리 표'!$N$2 = 표메인[[#This Row],[연령대]], 1, 0),IF(COUNT(표장르정리[[#This Row],[Roguelike]]),1,0)),1,0)</f>
        <v>0</v>
      </c>
      <c r="F112" s="3">
        <f>IF(AND(IF('차트 정리 표'!$N$2 = 표메인[[#This Row],[연령대]], 1, 0),IF(COUNT(표장르정리[[#This Row],[Soulslike]]),1,0)),1,0)</f>
        <v>0</v>
      </c>
      <c r="G112" s="3">
        <f>IF(AND(IF('차트 정리 표'!$N$2 = 표메인[[#This Row],[연령대]], 1, 0),IF(COUNT(표장르정리[[#This Row],[Rhythm]]),1,0)),1,0)</f>
        <v>0</v>
      </c>
      <c r="H112" s="3">
        <f>IF(AND(IF('차트 정리 표'!$N$2 = 표메인[[#This Row],[연령대]], 1, 0),IF(COUNT(표장르정리[[#This Row],[Racing]]),1,0)),1,0)</f>
        <v>0</v>
      </c>
      <c r="I112" s="3">
        <f>IF(AND(IF('차트 정리 표'!$N$2 = 표메인[[#This Row],[연령대]], 1, 0),IF(COUNT(표장르정리[[#This Row],[Sport]]),1,0)),1,0)</f>
        <v>0</v>
      </c>
      <c r="J112" s="3">
        <f>IF(AND(IF('차트 정리 표'!$N$2 = 표메인[[#This Row],[연령대]], 1, 0),IF(COUNT(표장르정리[[#This Row],[Stealth]]),1,0)),1,0)</f>
        <v>0</v>
      </c>
      <c r="K112" s="3">
        <f>IF(AND(IF('차트 정리 표'!$N$2 = 표메인[[#This Row],[연령대]], 1, 0),IF(COUNT(표장르정리[[#This Row],[Strategy]]),1,0)),1,0)</f>
        <v>0</v>
      </c>
      <c r="L112" s="3">
        <f>IF(AND(IF('차트 정리 표'!$N$2 = 표메인[[#This Row],[연령대]], 1, 0),IF(COUNT(표장르정리[[#This Row],[Puzzle]]),1,0)),1,0)</f>
        <v>0</v>
      </c>
      <c r="M112" s="3">
        <f>IF(AND(IF('차트 정리 표'!$N$2 = 표메인[[#This Row],[연령대]], 1, 0),IF(COUNT(표장르정리[[#This Row],[Board]]),1,0)),1,0)</f>
        <v>0</v>
      </c>
      <c r="N112" s="3">
        <f>IF(AND(IF('차트 정리 표'!$N$2 = 표메인[[#This Row],[연령대]], 1, 0),IF(COUNT(표장르정리[[#This Row],[Arcade]]),1,0)),1,0)</f>
        <v>0</v>
      </c>
      <c r="O112" s="3">
        <f>IF(AND(IF('차트 정리 표'!$N$2 = 표메인[[#This Row],[연령대]], 1, 0),IF(COUNT(표장르정리[[#This Row],[Simulation]]),1,0)),1,0)</f>
        <v>0</v>
      </c>
      <c r="P112" s="34">
        <f>IF(AND(IF('차트 정리 표'!$N$19 = 표메인[[#This Row],[연령대]], 1, 0),IF('차트 정리 표'!$J$20=표메인[[#This Row],[타격감
시각적 효과]],1,0)),1,0)</f>
        <v>0</v>
      </c>
      <c r="Q112" s="34">
        <f>IF(AND(IF('차트 정리 표'!$N$19 = 표메인[[#This Row],[연령대]], 1, 0),IF('차트 정리 표'!$J$21=표메인[[#This Row],[타격감
시각적 효과]],1,0)),1,0)</f>
        <v>1</v>
      </c>
      <c r="R112" s="34">
        <f>IF(AND(IF('차트 정리 표'!$N$19 = 표메인[[#This Row],[연령대]], 1, 0),IF('차트 정리 표'!$J$22=표메인[[#This Row],[타격감
시각적 효과]],1,0)),1,0)</f>
        <v>0</v>
      </c>
      <c r="S112" s="34">
        <f>IF(AND(IF('차트 정리 표'!$N$19 = 표메인[[#This Row],[연령대]], 1, 0),IF('차트 정리 표'!$J$23=표메인[[#This Row],[타격감
시각적 효과]],1,0)),1,0)</f>
        <v>0</v>
      </c>
      <c r="T112" s="34">
        <f>IF(AND(IF('차트 정리 표'!$N$25 = 표메인[[#This Row],[연령대]], 1, 0),IF('차트 정리 표'!$J$26=표메인[게임몰입도
청각적 효과],1,0)),1,0)</f>
        <v>1</v>
      </c>
      <c r="U112" s="34">
        <f>IF(AND(IF('차트 정리 표'!$N$25 = 표메인[[#This Row],[연령대]], 1, 0),IF('차트 정리 표'!$J$27=표메인[게임몰입도
청각적 효과],1,0)),1,0)</f>
        <v>0</v>
      </c>
      <c r="V112" s="34">
        <f>IF(AND(IF('차트 정리 표'!$N$25 = 표메인[[#This Row],[연령대]], 1, 0),IF('차트 정리 표'!$J$28=표메인[게임몰입도
청각적 효과],1,0)),1,0)</f>
        <v>0</v>
      </c>
    </row>
    <row r="113" spans="1:22" x14ac:dyDescent="0.3">
      <c r="A113" s="3">
        <f>IF(AND(IF('차트 정리 표'!$N$2 = 표메인[[#This Row],[연령대]], 1, 0),IF(COUNT(표장르정리[[#This Row],[RPG]]),1,0)), 1, 0)</f>
        <v>0</v>
      </c>
      <c r="B113" s="3">
        <f>IF(AND(IF('차트 정리 표'!$N$2 = 표메인[[#This Row],[연령대]], 1, 0),IF(COUNT(표장르정리[[#This Row],[AOS]]),1,0)),1,0)</f>
        <v>1</v>
      </c>
      <c r="C113" s="3">
        <f>IF(AND(IF('차트 정리 표'!$N$2 = 표메인[[#This Row],[연령대]], 1, 0),IF(COUNT(표장르정리[[#This Row],[FPS]]),1,0)),1,0)</f>
        <v>0</v>
      </c>
      <c r="D113" s="3">
        <f>IF(AND(IF('차트 정리 표'!$N$2 = 표메인[[#This Row],[연령대]], 1, 0),IF(COUNT(표장르정리[[#This Row],[CCG]]),1,0)),1,0)</f>
        <v>0</v>
      </c>
      <c r="E113" s="3">
        <f>IF(AND(IF('차트 정리 표'!$N$2 = 표메인[[#This Row],[연령대]], 1, 0),IF(COUNT(표장르정리[[#This Row],[Roguelike]]),1,0)),1,0)</f>
        <v>0</v>
      </c>
      <c r="F113" s="3">
        <f>IF(AND(IF('차트 정리 표'!$N$2 = 표메인[[#This Row],[연령대]], 1, 0),IF(COUNT(표장르정리[[#This Row],[Soulslike]]),1,0)),1,0)</f>
        <v>0</v>
      </c>
      <c r="G113" s="3">
        <f>IF(AND(IF('차트 정리 표'!$N$2 = 표메인[[#This Row],[연령대]], 1, 0),IF(COUNT(표장르정리[[#This Row],[Rhythm]]),1,0)),1,0)</f>
        <v>0</v>
      </c>
      <c r="H113" s="3">
        <f>IF(AND(IF('차트 정리 표'!$N$2 = 표메인[[#This Row],[연령대]], 1, 0),IF(COUNT(표장르정리[[#This Row],[Racing]]),1,0)),1,0)</f>
        <v>0</v>
      </c>
      <c r="I113" s="3">
        <f>IF(AND(IF('차트 정리 표'!$N$2 = 표메인[[#This Row],[연령대]], 1, 0),IF(COUNT(표장르정리[[#This Row],[Sport]]),1,0)),1,0)</f>
        <v>0</v>
      </c>
      <c r="J113" s="3">
        <f>IF(AND(IF('차트 정리 표'!$N$2 = 표메인[[#This Row],[연령대]], 1, 0),IF(COUNT(표장르정리[[#This Row],[Stealth]]),1,0)),1,0)</f>
        <v>0</v>
      </c>
      <c r="K113" s="3">
        <f>IF(AND(IF('차트 정리 표'!$N$2 = 표메인[[#This Row],[연령대]], 1, 0),IF(COUNT(표장르정리[[#This Row],[Strategy]]),1,0)),1,0)</f>
        <v>0</v>
      </c>
      <c r="L113" s="3">
        <f>IF(AND(IF('차트 정리 표'!$N$2 = 표메인[[#This Row],[연령대]], 1, 0),IF(COUNT(표장르정리[[#This Row],[Puzzle]]),1,0)),1,0)</f>
        <v>0</v>
      </c>
      <c r="M113" s="3">
        <f>IF(AND(IF('차트 정리 표'!$N$2 = 표메인[[#This Row],[연령대]], 1, 0),IF(COUNT(표장르정리[[#This Row],[Board]]),1,0)),1,0)</f>
        <v>0</v>
      </c>
      <c r="N113" s="3">
        <f>IF(AND(IF('차트 정리 표'!$N$2 = 표메인[[#This Row],[연령대]], 1, 0),IF(COUNT(표장르정리[[#This Row],[Arcade]]),1,0)),1,0)</f>
        <v>0</v>
      </c>
      <c r="O113" s="3">
        <f>IF(AND(IF('차트 정리 표'!$N$2 = 표메인[[#This Row],[연령대]], 1, 0),IF(COUNT(표장르정리[[#This Row],[Simulation]]),1,0)),1,0)</f>
        <v>0</v>
      </c>
      <c r="P113" s="34">
        <f>IF(AND(IF('차트 정리 표'!$N$19 = 표메인[[#This Row],[연령대]], 1, 0),IF('차트 정리 표'!$J$20=표메인[[#This Row],[타격감
시각적 효과]],1,0)),1,0)</f>
        <v>0</v>
      </c>
      <c r="Q113" s="34">
        <f>IF(AND(IF('차트 정리 표'!$N$19 = 표메인[[#This Row],[연령대]], 1, 0),IF('차트 정리 표'!$J$21=표메인[[#This Row],[타격감
시각적 효과]],1,0)),1,0)</f>
        <v>1</v>
      </c>
      <c r="R113" s="34">
        <f>IF(AND(IF('차트 정리 표'!$N$19 = 표메인[[#This Row],[연령대]], 1, 0),IF('차트 정리 표'!$J$22=표메인[[#This Row],[타격감
시각적 효과]],1,0)),1,0)</f>
        <v>0</v>
      </c>
      <c r="S113" s="34">
        <f>IF(AND(IF('차트 정리 표'!$N$19 = 표메인[[#This Row],[연령대]], 1, 0),IF('차트 정리 표'!$J$23=표메인[[#This Row],[타격감
시각적 효과]],1,0)),1,0)</f>
        <v>0</v>
      </c>
      <c r="T113" s="34">
        <f>IF(AND(IF('차트 정리 표'!$N$25 = 표메인[[#This Row],[연령대]], 1, 0),IF('차트 정리 표'!$J$26=표메인[게임몰입도
청각적 효과],1,0)),1,0)</f>
        <v>1</v>
      </c>
      <c r="U113" s="34">
        <f>IF(AND(IF('차트 정리 표'!$N$25 = 표메인[[#This Row],[연령대]], 1, 0),IF('차트 정리 표'!$J$27=표메인[게임몰입도
청각적 효과],1,0)),1,0)</f>
        <v>0</v>
      </c>
      <c r="V113" s="34">
        <f>IF(AND(IF('차트 정리 표'!$N$25 = 표메인[[#This Row],[연령대]], 1, 0),IF('차트 정리 표'!$J$28=표메인[게임몰입도
청각적 효과],1,0)),1,0)</f>
        <v>0</v>
      </c>
    </row>
    <row r="114" spans="1:22" x14ac:dyDescent="0.3">
      <c r="A114" s="3">
        <f>IF(AND(IF('차트 정리 표'!$N$2 = 표메인[[#This Row],[연령대]], 1, 0),IF(COUNT(표장르정리[[#This Row],[RPG]]),1,0)), 1, 0)</f>
        <v>0</v>
      </c>
      <c r="B114" s="3">
        <f>IF(AND(IF('차트 정리 표'!$N$2 = 표메인[[#This Row],[연령대]], 1, 0),IF(COUNT(표장르정리[[#This Row],[AOS]]),1,0)),1,0)</f>
        <v>1</v>
      </c>
      <c r="C114" s="3">
        <f>IF(AND(IF('차트 정리 표'!$N$2 = 표메인[[#This Row],[연령대]], 1, 0),IF(COUNT(표장르정리[[#This Row],[FPS]]),1,0)),1,0)</f>
        <v>0</v>
      </c>
      <c r="D114" s="3">
        <f>IF(AND(IF('차트 정리 표'!$N$2 = 표메인[[#This Row],[연령대]], 1, 0),IF(COUNT(표장르정리[[#This Row],[CCG]]),1,0)),1,0)</f>
        <v>0</v>
      </c>
      <c r="E114" s="3">
        <f>IF(AND(IF('차트 정리 표'!$N$2 = 표메인[[#This Row],[연령대]], 1, 0),IF(COUNT(표장르정리[[#This Row],[Roguelike]]),1,0)),1,0)</f>
        <v>0</v>
      </c>
      <c r="F114" s="3">
        <f>IF(AND(IF('차트 정리 표'!$N$2 = 표메인[[#This Row],[연령대]], 1, 0),IF(COUNT(표장르정리[[#This Row],[Soulslike]]),1,0)),1,0)</f>
        <v>0</v>
      </c>
      <c r="G114" s="3">
        <f>IF(AND(IF('차트 정리 표'!$N$2 = 표메인[[#This Row],[연령대]], 1, 0),IF(COUNT(표장르정리[[#This Row],[Rhythm]]),1,0)),1,0)</f>
        <v>0</v>
      </c>
      <c r="H114" s="3">
        <f>IF(AND(IF('차트 정리 표'!$N$2 = 표메인[[#This Row],[연령대]], 1, 0),IF(COUNT(표장르정리[[#This Row],[Racing]]),1,0)),1,0)</f>
        <v>0</v>
      </c>
      <c r="I114" s="3">
        <f>IF(AND(IF('차트 정리 표'!$N$2 = 표메인[[#This Row],[연령대]], 1, 0),IF(COUNT(표장르정리[[#This Row],[Sport]]),1,0)),1,0)</f>
        <v>0</v>
      </c>
      <c r="J114" s="3">
        <f>IF(AND(IF('차트 정리 표'!$N$2 = 표메인[[#This Row],[연령대]], 1, 0),IF(COUNT(표장르정리[[#This Row],[Stealth]]),1,0)),1,0)</f>
        <v>0</v>
      </c>
      <c r="K114" s="3">
        <f>IF(AND(IF('차트 정리 표'!$N$2 = 표메인[[#This Row],[연령대]], 1, 0),IF(COUNT(표장르정리[[#This Row],[Strategy]]),1,0)),1,0)</f>
        <v>0</v>
      </c>
      <c r="L114" s="3">
        <f>IF(AND(IF('차트 정리 표'!$N$2 = 표메인[[#This Row],[연령대]], 1, 0),IF(COUNT(표장르정리[[#This Row],[Puzzle]]),1,0)),1,0)</f>
        <v>0</v>
      </c>
      <c r="M114" s="3">
        <f>IF(AND(IF('차트 정리 표'!$N$2 = 표메인[[#This Row],[연령대]], 1, 0),IF(COUNT(표장르정리[[#This Row],[Board]]),1,0)),1,0)</f>
        <v>0</v>
      </c>
      <c r="N114" s="3">
        <f>IF(AND(IF('차트 정리 표'!$N$2 = 표메인[[#This Row],[연령대]], 1, 0),IF(COUNT(표장르정리[[#This Row],[Arcade]]),1,0)),1,0)</f>
        <v>0</v>
      </c>
      <c r="O114" s="3">
        <f>IF(AND(IF('차트 정리 표'!$N$2 = 표메인[[#This Row],[연령대]], 1, 0),IF(COUNT(표장르정리[[#This Row],[Simulation]]),1,0)),1,0)</f>
        <v>0</v>
      </c>
      <c r="P114" s="34">
        <f>IF(AND(IF('차트 정리 표'!$N$19 = 표메인[[#This Row],[연령대]], 1, 0),IF('차트 정리 표'!$J$20=표메인[[#This Row],[타격감
시각적 효과]],1,0)),1,0)</f>
        <v>0</v>
      </c>
      <c r="Q114" s="34">
        <f>IF(AND(IF('차트 정리 표'!$N$19 = 표메인[[#This Row],[연령대]], 1, 0),IF('차트 정리 표'!$J$21=표메인[[#This Row],[타격감
시각적 효과]],1,0)),1,0)</f>
        <v>0</v>
      </c>
      <c r="R114" s="34">
        <f>IF(AND(IF('차트 정리 표'!$N$19 = 표메인[[#This Row],[연령대]], 1, 0),IF('차트 정리 표'!$J$22=표메인[[#This Row],[타격감
시각적 효과]],1,0)),1,0)</f>
        <v>0</v>
      </c>
      <c r="S114" s="34">
        <f>IF(AND(IF('차트 정리 표'!$N$19 = 표메인[[#This Row],[연령대]], 1, 0),IF('차트 정리 표'!$J$23=표메인[[#This Row],[타격감
시각적 효과]],1,0)),1,0)</f>
        <v>1</v>
      </c>
      <c r="T114" s="34">
        <f>IF(AND(IF('차트 정리 표'!$N$25 = 표메인[[#This Row],[연령대]], 1, 0),IF('차트 정리 표'!$J$26=표메인[게임몰입도
청각적 효과],1,0)),1,0)</f>
        <v>0</v>
      </c>
      <c r="U114" s="34">
        <f>IF(AND(IF('차트 정리 표'!$N$25 = 표메인[[#This Row],[연령대]], 1, 0),IF('차트 정리 표'!$J$27=표메인[게임몰입도
청각적 효과],1,0)),1,0)</f>
        <v>0</v>
      </c>
      <c r="V114" s="34">
        <f>IF(AND(IF('차트 정리 표'!$N$25 = 표메인[[#This Row],[연령대]], 1, 0),IF('차트 정리 표'!$J$28=표메인[게임몰입도
청각적 효과],1,0)),1,0)</f>
        <v>1</v>
      </c>
    </row>
    <row r="115" spans="1:22" x14ac:dyDescent="0.3">
      <c r="A115" s="3">
        <f>IF(AND(IF('차트 정리 표'!$N$2 = 표메인[[#This Row],[연령대]], 1, 0),IF(COUNT(표장르정리[[#This Row],[RPG]]),1,0)), 1, 0)</f>
        <v>0</v>
      </c>
      <c r="B115" s="3">
        <f>IF(AND(IF('차트 정리 표'!$N$2 = 표메인[[#This Row],[연령대]], 1, 0),IF(COUNT(표장르정리[[#This Row],[AOS]]),1,0)),1,0)</f>
        <v>1</v>
      </c>
      <c r="C115" s="3">
        <f>IF(AND(IF('차트 정리 표'!$N$2 = 표메인[[#This Row],[연령대]], 1, 0),IF(COUNT(표장르정리[[#This Row],[FPS]]),1,0)),1,0)</f>
        <v>0</v>
      </c>
      <c r="D115" s="3">
        <f>IF(AND(IF('차트 정리 표'!$N$2 = 표메인[[#This Row],[연령대]], 1, 0),IF(COUNT(표장르정리[[#This Row],[CCG]]),1,0)),1,0)</f>
        <v>1</v>
      </c>
      <c r="E115" s="3">
        <f>IF(AND(IF('차트 정리 표'!$N$2 = 표메인[[#This Row],[연령대]], 1, 0),IF(COUNT(표장르정리[[#This Row],[Roguelike]]),1,0)),1,0)</f>
        <v>0</v>
      </c>
      <c r="F115" s="3">
        <f>IF(AND(IF('차트 정리 표'!$N$2 = 표메인[[#This Row],[연령대]], 1, 0),IF(COUNT(표장르정리[[#This Row],[Soulslike]]),1,0)),1,0)</f>
        <v>0</v>
      </c>
      <c r="G115" s="3">
        <f>IF(AND(IF('차트 정리 표'!$N$2 = 표메인[[#This Row],[연령대]], 1, 0),IF(COUNT(표장르정리[[#This Row],[Rhythm]]),1,0)),1,0)</f>
        <v>0</v>
      </c>
      <c r="H115" s="3">
        <f>IF(AND(IF('차트 정리 표'!$N$2 = 표메인[[#This Row],[연령대]], 1, 0),IF(COUNT(표장르정리[[#This Row],[Racing]]),1,0)),1,0)</f>
        <v>0</v>
      </c>
      <c r="I115" s="3">
        <f>IF(AND(IF('차트 정리 표'!$N$2 = 표메인[[#This Row],[연령대]], 1, 0),IF(COUNT(표장르정리[[#This Row],[Sport]]),1,0)),1,0)</f>
        <v>0</v>
      </c>
      <c r="J115" s="3">
        <f>IF(AND(IF('차트 정리 표'!$N$2 = 표메인[[#This Row],[연령대]], 1, 0),IF(COUNT(표장르정리[[#This Row],[Stealth]]),1,0)),1,0)</f>
        <v>0</v>
      </c>
      <c r="K115" s="3">
        <f>IF(AND(IF('차트 정리 표'!$N$2 = 표메인[[#This Row],[연령대]], 1, 0),IF(COUNT(표장르정리[[#This Row],[Strategy]]),1,0)),1,0)</f>
        <v>0</v>
      </c>
      <c r="L115" s="3">
        <f>IF(AND(IF('차트 정리 표'!$N$2 = 표메인[[#This Row],[연령대]], 1, 0),IF(COUNT(표장르정리[[#This Row],[Puzzle]]),1,0)),1,0)</f>
        <v>0</v>
      </c>
      <c r="M115" s="3">
        <f>IF(AND(IF('차트 정리 표'!$N$2 = 표메인[[#This Row],[연령대]], 1, 0),IF(COUNT(표장르정리[[#This Row],[Board]]),1,0)),1,0)</f>
        <v>0</v>
      </c>
      <c r="N115" s="3">
        <f>IF(AND(IF('차트 정리 표'!$N$2 = 표메인[[#This Row],[연령대]], 1, 0),IF(COUNT(표장르정리[[#This Row],[Arcade]]),1,0)),1,0)</f>
        <v>0</v>
      </c>
      <c r="O115" s="3">
        <f>IF(AND(IF('차트 정리 표'!$N$2 = 표메인[[#This Row],[연령대]], 1, 0),IF(COUNT(표장르정리[[#This Row],[Simulation]]),1,0)),1,0)</f>
        <v>0</v>
      </c>
      <c r="P115" s="34">
        <f>IF(AND(IF('차트 정리 표'!$N$19 = 표메인[[#This Row],[연령대]], 1, 0),IF('차트 정리 표'!$J$20=표메인[[#This Row],[타격감
시각적 효과]],1,0)),1,0)</f>
        <v>0</v>
      </c>
      <c r="Q115" s="34">
        <f>IF(AND(IF('차트 정리 표'!$N$19 = 표메인[[#This Row],[연령대]], 1, 0),IF('차트 정리 표'!$J$21=표메인[[#This Row],[타격감
시각적 효과]],1,0)),1,0)</f>
        <v>0</v>
      </c>
      <c r="R115" s="34">
        <f>IF(AND(IF('차트 정리 표'!$N$19 = 표메인[[#This Row],[연령대]], 1, 0),IF('차트 정리 표'!$J$22=표메인[[#This Row],[타격감
시각적 효과]],1,0)),1,0)</f>
        <v>0</v>
      </c>
      <c r="S115" s="34">
        <f>IF(AND(IF('차트 정리 표'!$N$19 = 표메인[[#This Row],[연령대]], 1, 0),IF('차트 정리 표'!$J$23=표메인[[#This Row],[타격감
시각적 효과]],1,0)),1,0)</f>
        <v>1</v>
      </c>
      <c r="T115" s="34">
        <f>IF(AND(IF('차트 정리 표'!$N$25 = 표메인[[#This Row],[연령대]], 1, 0),IF('차트 정리 표'!$J$26=표메인[게임몰입도
청각적 효과],1,0)),1,0)</f>
        <v>1</v>
      </c>
      <c r="U115" s="34">
        <f>IF(AND(IF('차트 정리 표'!$N$25 = 표메인[[#This Row],[연령대]], 1, 0),IF('차트 정리 표'!$J$27=표메인[게임몰입도
청각적 효과],1,0)),1,0)</f>
        <v>0</v>
      </c>
      <c r="V115" s="34">
        <f>IF(AND(IF('차트 정리 표'!$N$25 = 표메인[[#This Row],[연령대]], 1, 0),IF('차트 정리 표'!$J$28=표메인[게임몰입도
청각적 효과],1,0)),1,0)</f>
        <v>0</v>
      </c>
    </row>
    <row r="116" spans="1:22" x14ac:dyDescent="0.3">
      <c r="A116" s="3">
        <f>IF(AND(IF('차트 정리 표'!$N$2 = 표메인[[#This Row],[연령대]], 1, 0),IF(COUNT(표장르정리[[#This Row],[RPG]]),1,0)), 1, 0)</f>
        <v>0</v>
      </c>
      <c r="B116" s="3">
        <f>IF(AND(IF('차트 정리 표'!$N$2 = 표메인[[#This Row],[연령대]], 1, 0),IF(COUNT(표장르정리[[#This Row],[AOS]]),1,0)),1,0)</f>
        <v>1</v>
      </c>
      <c r="C116" s="3">
        <f>IF(AND(IF('차트 정리 표'!$N$2 = 표메인[[#This Row],[연령대]], 1, 0),IF(COUNT(표장르정리[[#This Row],[FPS]]),1,0)),1,0)</f>
        <v>0</v>
      </c>
      <c r="D116" s="3">
        <f>IF(AND(IF('차트 정리 표'!$N$2 = 표메인[[#This Row],[연령대]], 1, 0),IF(COUNT(표장르정리[[#This Row],[CCG]]),1,0)),1,0)</f>
        <v>0</v>
      </c>
      <c r="E116" s="3">
        <f>IF(AND(IF('차트 정리 표'!$N$2 = 표메인[[#This Row],[연령대]], 1, 0),IF(COUNT(표장르정리[[#This Row],[Roguelike]]),1,0)),1,0)</f>
        <v>1</v>
      </c>
      <c r="F116" s="3">
        <f>IF(AND(IF('차트 정리 표'!$N$2 = 표메인[[#This Row],[연령대]], 1, 0),IF(COUNT(표장르정리[[#This Row],[Soulslike]]),1,0)),1,0)</f>
        <v>0</v>
      </c>
      <c r="G116" s="3">
        <f>IF(AND(IF('차트 정리 표'!$N$2 = 표메인[[#This Row],[연령대]], 1, 0),IF(COUNT(표장르정리[[#This Row],[Rhythm]]),1,0)),1,0)</f>
        <v>0</v>
      </c>
      <c r="H116" s="3">
        <f>IF(AND(IF('차트 정리 표'!$N$2 = 표메인[[#This Row],[연령대]], 1, 0),IF(COUNT(표장르정리[[#This Row],[Racing]]),1,0)),1,0)</f>
        <v>0</v>
      </c>
      <c r="I116" s="3">
        <f>IF(AND(IF('차트 정리 표'!$N$2 = 표메인[[#This Row],[연령대]], 1, 0),IF(COUNT(표장르정리[[#This Row],[Sport]]),1,0)),1,0)</f>
        <v>0</v>
      </c>
      <c r="J116" s="3">
        <f>IF(AND(IF('차트 정리 표'!$N$2 = 표메인[[#This Row],[연령대]], 1, 0),IF(COUNT(표장르정리[[#This Row],[Stealth]]),1,0)),1,0)</f>
        <v>0</v>
      </c>
      <c r="K116" s="3">
        <f>IF(AND(IF('차트 정리 표'!$N$2 = 표메인[[#This Row],[연령대]], 1, 0),IF(COUNT(표장르정리[[#This Row],[Strategy]]),1,0)),1,0)</f>
        <v>0</v>
      </c>
      <c r="L116" s="3">
        <f>IF(AND(IF('차트 정리 표'!$N$2 = 표메인[[#This Row],[연령대]], 1, 0),IF(COUNT(표장르정리[[#This Row],[Puzzle]]),1,0)),1,0)</f>
        <v>0</v>
      </c>
      <c r="M116" s="3">
        <f>IF(AND(IF('차트 정리 표'!$N$2 = 표메인[[#This Row],[연령대]], 1, 0),IF(COUNT(표장르정리[[#This Row],[Board]]),1,0)),1,0)</f>
        <v>0</v>
      </c>
      <c r="N116" s="3">
        <f>IF(AND(IF('차트 정리 표'!$N$2 = 표메인[[#This Row],[연령대]], 1, 0),IF(COUNT(표장르정리[[#This Row],[Arcade]]),1,0)),1,0)</f>
        <v>0</v>
      </c>
      <c r="O116" s="3">
        <f>IF(AND(IF('차트 정리 표'!$N$2 = 표메인[[#This Row],[연령대]], 1, 0),IF(COUNT(표장르정리[[#This Row],[Simulation]]),1,0)),1,0)</f>
        <v>0</v>
      </c>
      <c r="P116" s="34">
        <f>IF(AND(IF('차트 정리 표'!$N$19 = 표메인[[#This Row],[연령대]], 1, 0),IF('차트 정리 표'!$J$20=표메인[[#This Row],[타격감
시각적 효과]],1,0)),1,0)</f>
        <v>0</v>
      </c>
      <c r="Q116" s="34">
        <f>IF(AND(IF('차트 정리 표'!$N$19 = 표메인[[#This Row],[연령대]], 1, 0),IF('차트 정리 표'!$J$21=표메인[[#This Row],[타격감
시각적 효과]],1,0)),1,0)</f>
        <v>0</v>
      </c>
      <c r="R116" s="34">
        <f>IF(AND(IF('차트 정리 표'!$N$19 = 표메인[[#This Row],[연령대]], 1, 0),IF('차트 정리 표'!$J$22=표메인[[#This Row],[타격감
시각적 효과]],1,0)),1,0)</f>
        <v>0</v>
      </c>
      <c r="S116" s="34">
        <f>IF(AND(IF('차트 정리 표'!$N$19 = 표메인[[#This Row],[연령대]], 1, 0),IF('차트 정리 표'!$J$23=표메인[[#This Row],[타격감
시각적 효과]],1,0)),1,0)</f>
        <v>1</v>
      </c>
      <c r="T116" s="34">
        <f>IF(AND(IF('차트 정리 표'!$N$25 = 표메인[[#This Row],[연령대]], 1, 0),IF('차트 정리 표'!$J$26=표메인[게임몰입도
청각적 효과],1,0)),1,0)</f>
        <v>1</v>
      </c>
      <c r="U116" s="34">
        <f>IF(AND(IF('차트 정리 표'!$N$25 = 표메인[[#This Row],[연령대]], 1, 0),IF('차트 정리 표'!$J$27=표메인[게임몰입도
청각적 효과],1,0)),1,0)</f>
        <v>0</v>
      </c>
      <c r="V116" s="34">
        <f>IF(AND(IF('차트 정리 표'!$N$25 = 표메인[[#This Row],[연령대]], 1, 0),IF('차트 정리 표'!$J$28=표메인[게임몰입도
청각적 효과],1,0)),1,0)</f>
        <v>0</v>
      </c>
    </row>
    <row r="117" spans="1:22" x14ac:dyDescent="0.3">
      <c r="A117" s="3">
        <f>IF(AND(IF('차트 정리 표'!$N$2 = 표메인[[#This Row],[연령대]], 1, 0),IF(COUNT(표장르정리[[#This Row],[RPG]]),1,0)), 1, 0)</f>
        <v>0</v>
      </c>
      <c r="B117" s="3">
        <f>IF(AND(IF('차트 정리 표'!$N$2 = 표메인[[#This Row],[연령대]], 1, 0),IF(COUNT(표장르정리[[#This Row],[AOS]]),1,0)),1,0)</f>
        <v>1</v>
      </c>
      <c r="C117" s="3">
        <f>IF(AND(IF('차트 정리 표'!$N$2 = 표메인[[#This Row],[연령대]], 1, 0),IF(COUNT(표장르정리[[#This Row],[FPS]]),1,0)),1,0)</f>
        <v>0</v>
      </c>
      <c r="D117" s="3">
        <f>IF(AND(IF('차트 정리 표'!$N$2 = 표메인[[#This Row],[연령대]], 1, 0),IF(COUNT(표장르정리[[#This Row],[CCG]]),1,0)),1,0)</f>
        <v>0</v>
      </c>
      <c r="E117" s="3">
        <f>IF(AND(IF('차트 정리 표'!$N$2 = 표메인[[#This Row],[연령대]], 1, 0),IF(COUNT(표장르정리[[#This Row],[Roguelike]]),1,0)),1,0)</f>
        <v>1</v>
      </c>
      <c r="F117" s="3">
        <f>IF(AND(IF('차트 정리 표'!$N$2 = 표메인[[#This Row],[연령대]], 1, 0),IF(COUNT(표장르정리[[#This Row],[Soulslike]]),1,0)),1,0)</f>
        <v>0</v>
      </c>
      <c r="G117" s="3">
        <f>IF(AND(IF('차트 정리 표'!$N$2 = 표메인[[#This Row],[연령대]], 1, 0),IF(COUNT(표장르정리[[#This Row],[Rhythm]]),1,0)),1,0)</f>
        <v>0</v>
      </c>
      <c r="H117" s="3">
        <f>IF(AND(IF('차트 정리 표'!$N$2 = 표메인[[#This Row],[연령대]], 1, 0),IF(COUNT(표장르정리[[#This Row],[Racing]]),1,0)),1,0)</f>
        <v>0</v>
      </c>
      <c r="I117" s="3">
        <f>IF(AND(IF('차트 정리 표'!$N$2 = 표메인[[#This Row],[연령대]], 1, 0),IF(COUNT(표장르정리[[#This Row],[Sport]]),1,0)),1,0)</f>
        <v>0</v>
      </c>
      <c r="J117" s="3">
        <f>IF(AND(IF('차트 정리 표'!$N$2 = 표메인[[#This Row],[연령대]], 1, 0),IF(COUNT(표장르정리[[#This Row],[Stealth]]),1,0)),1,0)</f>
        <v>0</v>
      </c>
      <c r="K117" s="3">
        <f>IF(AND(IF('차트 정리 표'!$N$2 = 표메인[[#This Row],[연령대]], 1, 0),IF(COUNT(표장르정리[[#This Row],[Strategy]]),1,0)),1,0)</f>
        <v>0</v>
      </c>
      <c r="L117" s="3">
        <f>IF(AND(IF('차트 정리 표'!$N$2 = 표메인[[#This Row],[연령대]], 1, 0),IF(COUNT(표장르정리[[#This Row],[Puzzle]]),1,0)),1,0)</f>
        <v>0</v>
      </c>
      <c r="M117" s="3">
        <f>IF(AND(IF('차트 정리 표'!$N$2 = 표메인[[#This Row],[연령대]], 1, 0),IF(COUNT(표장르정리[[#This Row],[Board]]),1,0)),1,0)</f>
        <v>0</v>
      </c>
      <c r="N117" s="3">
        <f>IF(AND(IF('차트 정리 표'!$N$2 = 표메인[[#This Row],[연령대]], 1, 0),IF(COUNT(표장르정리[[#This Row],[Arcade]]),1,0)),1,0)</f>
        <v>0</v>
      </c>
      <c r="O117" s="3">
        <f>IF(AND(IF('차트 정리 표'!$N$2 = 표메인[[#This Row],[연령대]], 1, 0),IF(COUNT(표장르정리[[#This Row],[Simulation]]),1,0)),1,0)</f>
        <v>0</v>
      </c>
      <c r="P117" s="34">
        <f>IF(AND(IF('차트 정리 표'!$N$19 = 표메인[[#This Row],[연령대]], 1, 0),IF('차트 정리 표'!$J$20=표메인[[#This Row],[타격감
시각적 효과]],1,0)),1,0)</f>
        <v>0</v>
      </c>
      <c r="Q117" s="34">
        <f>IF(AND(IF('차트 정리 표'!$N$19 = 표메인[[#This Row],[연령대]], 1, 0),IF('차트 정리 표'!$J$21=표메인[[#This Row],[타격감
시각적 효과]],1,0)),1,0)</f>
        <v>0</v>
      </c>
      <c r="R117" s="34">
        <f>IF(AND(IF('차트 정리 표'!$N$19 = 표메인[[#This Row],[연령대]], 1, 0),IF('차트 정리 표'!$J$22=표메인[[#This Row],[타격감
시각적 효과]],1,0)),1,0)</f>
        <v>0</v>
      </c>
      <c r="S117" s="34">
        <f>IF(AND(IF('차트 정리 표'!$N$19 = 표메인[[#This Row],[연령대]], 1, 0),IF('차트 정리 표'!$J$23=표메인[[#This Row],[타격감
시각적 효과]],1,0)),1,0)</f>
        <v>1</v>
      </c>
      <c r="T117" s="34">
        <f>IF(AND(IF('차트 정리 표'!$N$25 = 표메인[[#This Row],[연령대]], 1, 0),IF('차트 정리 표'!$J$26=표메인[게임몰입도
청각적 효과],1,0)),1,0)</f>
        <v>1</v>
      </c>
      <c r="U117" s="34">
        <f>IF(AND(IF('차트 정리 표'!$N$25 = 표메인[[#This Row],[연령대]], 1, 0),IF('차트 정리 표'!$J$27=표메인[게임몰입도
청각적 효과],1,0)),1,0)</f>
        <v>0</v>
      </c>
      <c r="V117" s="34">
        <f>IF(AND(IF('차트 정리 표'!$N$25 = 표메인[[#This Row],[연령대]], 1, 0),IF('차트 정리 표'!$J$28=표메인[게임몰입도
청각적 효과],1,0)),1,0)</f>
        <v>0</v>
      </c>
    </row>
    <row r="118" spans="1:22" x14ac:dyDescent="0.3">
      <c r="A118" s="3">
        <f>IF(AND(IF('차트 정리 표'!$N$2 = 표메인[[#This Row],[연령대]], 1, 0),IF(COUNT(표장르정리[[#This Row],[RPG]]),1,0)), 1, 0)</f>
        <v>0</v>
      </c>
      <c r="B118" s="3">
        <f>IF(AND(IF('차트 정리 표'!$N$2 = 표메인[[#This Row],[연령대]], 1, 0),IF(COUNT(표장르정리[[#This Row],[AOS]]),1,0)),1,0)</f>
        <v>0</v>
      </c>
      <c r="C118" s="3">
        <f>IF(AND(IF('차트 정리 표'!$N$2 = 표메인[[#This Row],[연령대]], 1, 0),IF(COUNT(표장르정리[[#This Row],[FPS]]),1,0)),1,0)</f>
        <v>0</v>
      </c>
      <c r="D118" s="3">
        <f>IF(AND(IF('차트 정리 표'!$N$2 = 표메인[[#This Row],[연령대]], 1, 0),IF(COUNT(표장르정리[[#This Row],[CCG]]),1,0)),1,0)</f>
        <v>1</v>
      </c>
      <c r="E118" s="3">
        <f>IF(AND(IF('차트 정리 표'!$N$2 = 표메인[[#This Row],[연령대]], 1, 0),IF(COUNT(표장르정리[[#This Row],[Roguelike]]),1,0)),1,0)</f>
        <v>0</v>
      </c>
      <c r="F118" s="3">
        <f>IF(AND(IF('차트 정리 표'!$N$2 = 표메인[[#This Row],[연령대]], 1, 0),IF(COUNT(표장르정리[[#This Row],[Soulslike]]),1,0)),1,0)</f>
        <v>0</v>
      </c>
      <c r="G118" s="3">
        <f>IF(AND(IF('차트 정리 표'!$N$2 = 표메인[[#This Row],[연령대]], 1, 0),IF(COUNT(표장르정리[[#This Row],[Rhythm]]),1,0)),1,0)</f>
        <v>0</v>
      </c>
      <c r="H118" s="3">
        <f>IF(AND(IF('차트 정리 표'!$N$2 = 표메인[[#This Row],[연령대]], 1, 0),IF(COUNT(표장르정리[[#This Row],[Racing]]),1,0)),1,0)</f>
        <v>0</v>
      </c>
      <c r="I118" s="3">
        <f>IF(AND(IF('차트 정리 표'!$N$2 = 표메인[[#This Row],[연령대]], 1, 0),IF(COUNT(표장르정리[[#This Row],[Sport]]),1,0)),1,0)</f>
        <v>0</v>
      </c>
      <c r="J118" s="3">
        <f>IF(AND(IF('차트 정리 표'!$N$2 = 표메인[[#This Row],[연령대]], 1, 0),IF(COUNT(표장르정리[[#This Row],[Stealth]]),1,0)),1,0)</f>
        <v>0</v>
      </c>
      <c r="K118" s="3">
        <f>IF(AND(IF('차트 정리 표'!$N$2 = 표메인[[#This Row],[연령대]], 1, 0),IF(COUNT(표장르정리[[#This Row],[Strategy]]),1,0)),1,0)</f>
        <v>0</v>
      </c>
      <c r="L118" s="3">
        <f>IF(AND(IF('차트 정리 표'!$N$2 = 표메인[[#This Row],[연령대]], 1, 0),IF(COUNT(표장르정리[[#This Row],[Puzzle]]),1,0)),1,0)</f>
        <v>0</v>
      </c>
      <c r="M118" s="3">
        <f>IF(AND(IF('차트 정리 표'!$N$2 = 표메인[[#This Row],[연령대]], 1, 0),IF(COUNT(표장르정리[[#This Row],[Board]]),1,0)),1,0)</f>
        <v>0</v>
      </c>
      <c r="N118" s="3">
        <f>IF(AND(IF('차트 정리 표'!$N$2 = 표메인[[#This Row],[연령대]], 1, 0),IF(COUNT(표장르정리[[#This Row],[Arcade]]),1,0)),1,0)</f>
        <v>0</v>
      </c>
      <c r="O118" s="3">
        <f>IF(AND(IF('차트 정리 표'!$N$2 = 표메인[[#This Row],[연령대]], 1, 0),IF(COUNT(표장르정리[[#This Row],[Simulation]]),1,0)),1,0)</f>
        <v>0</v>
      </c>
      <c r="P118" s="34">
        <f>IF(AND(IF('차트 정리 표'!$N$19 = 표메인[[#This Row],[연령대]], 1, 0),IF('차트 정리 표'!$J$20=표메인[[#This Row],[타격감
시각적 효과]],1,0)),1,0)</f>
        <v>0</v>
      </c>
      <c r="Q118" s="34">
        <f>IF(AND(IF('차트 정리 표'!$N$19 = 표메인[[#This Row],[연령대]], 1, 0),IF('차트 정리 표'!$J$21=표메인[[#This Row],[타격감
시각적 효과]],1,0)),1,0)</f>
        <v>0</v>
      </c>
      <c r="R118" s="34">
        <f>IF(AND(IF('차트 정리 표'!$N$19 = 표메인[[#This Row],[연령대]], 1, 0),IF('차트 정리 표'!$J$22=표메인[[#This Row],[타격감
시각적 효과]],1,0)),1,0)</f>
        <v>1</v>
      </c>
      <c r="S118" s="34">
        <f>IF(AND(IF('차트 정리 표'!$N$19 = 표메인[[#This Row],[연령대]], 1, 0),IF('차트 정리 표'!$J$23=표메인[[#This Row],[타격감
시각적 효과]],1,0)),1,0)</f>
        <v>0</v>
      </c>
      <c r="T118" s="34">
        <f>IF(AND(IF('차트 정리 표'!$N$25 = 표메인[[#This Row],[연령대]], 1, 0),IF('차트 정리 표'!$J$26=표메인[게임몰입도
청각적 효과],1,0)),1,0)</f>
        <v>0</v>
      </c>
      <c r="U118" s="34">
        <f>IF(AND(IF('차트 정리 표'!$N$25 = 표메인[[#This Row],[연령대]], 1, 0),IF('차트 정리 표'!$J$27=표메인[게임몰입도
청각적 효과],1,0)),1,0)</f>
        <v>1</v>
      </c>
      <c r="V118" s="34">
        <f>IF(AND(IF('차트 정리 표'!$N$25 = 표메인[[#This Row],[연령대]], 1, 0),IF('차트 정리 표'!$J$28=표메인[게임몰입도
청각적 효과],1,0)),1,0)</f>
        <v>0</v>
      </c>
    </row>
    <row r="119" spans="1:22" x14ac:dyDescent="0.3">
      <c r="A119" s="3">
        <f>IF(AND(IF('차트 정리 표'!$N$2 = 표메인[[#This Row],[연령대]], 1, 0),IF(COUNT(표장르정리[[#This Row],[RPG]]),1,0)), 1, 0)</f>
        <v>0</v>
      </c>
      <c r="B119" s="3">
        <f>IF(AND(IF('차트 정리 표'!$N$2 = 표메인[[#This Row],[연령대]], 1, 0),IF(COUNT(표장르정리[[#This Row],[AOS]]),1,0)),1,0)</f>
        <v>0</v>
      </c>
      <c r="C119" s="3">
        <f>IF(AND(IF('차트 정리 표'!$N$2 = 표메인[[#This Row],[연령대]], 1, 0),IF(COUNT(표장르정리[[#This Row],[FPS]]),1,0)),1,0)</f>
        <v>0</v>
      </c>
      <c r="D119" s="3">
        <f>IF(AND(IF('차트 정리 표'!$N$2 = 표메인[[#This Row],[연령대]], 1, 0),IF(COUNT(표장르정리[[#This Row],[CCG]]),1,0)),1,0)</f>
        <v>0</v>
      </c>
      <c r="E119" s="3">
        <f>IF(AND(IF('차트 정리 표'!$N$2 = 표메인[[#This Row],[연령대]], 1, 0),IF(COUNT(표장르정리[[#This Row],[Roguelike]]),1,0)),1,0)</f>
        <v>0</v>
      </c>
      <c r="F119" s="3">
        <f>IF(AND(IF('차트 정리 표'!$N$2 = 표메인[[#This Row],[연령대]], 1, 0),IF(COUNT(표장르정리[[#This Row],[Soulslike]]),1,0)),1,0)</f>
        <v>0</v>
      </c>
      <c r="G119" s="3">
        <f>IF(AND(IF('차트 정리 표'!$N$2 = 표메인[[#This Row],[연령대]], 1, 0),IF(COUNT(표장르정리[[#This Row],[Rhythm]]),1,0)),1,0)</f>
        <v>0</v>
      </c>
      <c r="H119" s="3">
        <f>IF(AND(IF('차트 정리 표'!$N$2 = 표메인[[#This Row],[연령대]], 1, 0),IF(COUNT(표장르정리[[#This Row],[Racing]]),1,0)),1,0)</f>
        <v>0</v>
      </c>
      <c r="I119" s="3">
        <f>IF(AND(IF('차트 정리 표'!$N$2 = 표메인[[#This Row],[연령대]], 1, 0),IF(COUNT(표장르정리[[#This Row],[Sport]]),1,0)),1,0)</f>
        <v>0</v>
      </c>
      <c r="J119" s="3">
        <f>IF(AND(IF('차트 정리 표'!$N$2 = 표메인[[#This Row],[연령대]], 1, 0),IF(COUNT(표장르정리[[#This Row],[Stealth]]),1,0)),1,0)</f>
        <v>0</v>
      </c>
      <c r="K119" s="3">
        <f>IF(AND(IF('차트 정리 표'!$N$2 = 표메인[[#This Row],[연령대]], 1, 0),IF(COUNT(표장르정리[[#This Row],[Strategy]]),1,0)),1,0)</f>
        <v>0</v>
      </c>
      <c r="L119" s="3">
        <f>IF(AND(IF('차트 정리 표'!$N$2 = 표메인[[#This Row],[연령대]], 1, 0),IF(COUNT(표장르정리[[#This Row],[Puzzle]]),1,0)),1,0)</f>
        <v>0</v>
      </c>
      <c r="M119" s="3">
        <f>IF(AND(IF('차트 정리 표'!$N$2 = 표메인[[#This Row],[연령대]], 1, 0),IF(COUNT(표장르정리[[#This Row],[Board]]),1,0)),1,0)</f>
        <v>0</v>
      </c>
      <c r="N119" s="3">
        <f>IF(AND(IF('차트 정리 표'!$N$2 = 표메인[[#This Row],[연령대]], 1, 0),IF(COUNT(표장르정리[[#This Row],[Arcade]]),1,0)),1,0)</f>
        <v>0</v>
      </c>
      <c r="O119" s="3">
        <f>IF(AND(IF('차트 정리 표'!$N$2 = 표메인[[#This Row],[연령대]], 1, 0),IF(COUNT(표장르정리[[#This Row],[Simulation]]),1,0)),1,0)</f>
        <v>0</v>
      </c>
      <c r="P119" s="34">
        <f>IF(AND(IF('차트 정리 표'!$N$19 = 표메인[[#This Row],[연령대]], 1, 0),IF('차트 정리 표'!$J$20=표메인[[#This Row],[타격감
시각적 효과]],1,0)),1,0)</f>
        <v>1</v>
      </c>
      <c r="Q119" s="34">
        <f>IF(AND(IF('차트 정리 표'!$N$19 = 표메인[[#This Row],[연령대]], 1, 0),IF('차트 정리 표'!$J$21=표메인[[#This Row],[타격감
시각적 효과]],1,0)),1,0)</f>
        <v>0</v>
      </c>
      <c r="R119" s="34">
        <f>IF(AND(IF('차트 정리 표'!$N$19 = 표메인[[#This Row],[연령대]], 1, 0),IF('차트 정리 표'!$J$22=표메인[[#This Row],[타격감
시각적 효과]],1,0)),1,0)</f>
        <v>0</v>
      </c>
      <c r="S119" s="34">
        <f>IF(AND(IF('차트 정리 표'!$N$19 = 표메인[[#This Row],[연령대]], 1, 0),IF('차트 정리 표'!$J$23=표메인[[#This Row],[타격감
시각적 효과]],1,0)),1,0)</f>
        <v>0</v>
      </c>
      <c r="T119" s="34">
        <f>IF(AND(IF('차트 정리 표'!$N$25 = 표메인[[#This Row],[연령대]], 1, 0),IF('차트 정리 표'!$J$26=표메인[게임몰입도
청각적 효과],1,0)),1,0)</f>
        <v>0</v>
      </c>
      <c r="U119" s="34">
        <f>IF(AND(IF('차트 정리 표'!$N$25 = 표메인[[#This Row],[연령대]], 1, 0),IF('차트 정리 표'!$J$27=표메인[게임몰입도
청각적 효과],1,0)),1,0)</f>
        <v>0</v>
      </c>
      <c r="V119" s="34">
        <f>IF(AND(IF('차트 정리 표'!$N$25 = 표메인[[#This Row],[연령대]], 1, 0),IF('차트 정리 표'!$J$28=표메인[게임몰입도
청각적 효과],1,0)),1,0)</f>
        <v>1</v>
      </c>
    </row>
    <row r="120" spans="1:22" x14ac:dyDescent="0.3">
      <c r="A120" s="3">
        <f>IF(AND(IF('차트 정리 표'!$N$2 = 표메인[[#This Row],[연령대]], 1, 0),IF(COUNT(표장르정리[[#This Row],[RPG]]),1,0)), 1, 0)</f>
        <v>0</v>
      </c>
      <c r="B120" s="3">
        <f>IF(AND(IF('차트 정리 표'!$N$2 = 표메인[[#This Row],[연령대]], 1, 0),IF(COUNT(표장르정리[[#This Row],[AOS]]),1,0)),1,0)</f>
        <v>0</v>
      </c>
      <c r="C120" s="3">
        <f>IF(AND(IF('차트 정리 표'!$N$2 = 표메인[[#This Row],[연령대]], 1, 0),IF(COUNT(표장르정리[[#This Row],[FPS]]),1,0)),1,0)</f>
        <v>1</v>
      </c>
      <c r="D120" s="3">
        <f>IF(AND(IF('차트 정리 표'!$N$2 = 표메인[[#This Row],[연령대]], 1, 0),IF(COUNT(표장르정리[[#This Row],[CCG]]),1,0)),1,0)</f>
        <v>0</v>
      </c>
      <c r="E120" s="3">
        <f>IF(AND(IF('차트 정리 표'!$N$2 = 표메인[[#This Row],[연령대]], 1, 0),IF(COUNT(표장르정리[[#This Row],[Roguelike]]),1,0)),1,0)</f>
        <v>0</v>
      </c>
      <c r="F120" s="3">
        <f>IF(AND(IF('차트 정리 표'!$N$2 = 표메인[[#This Row],[연령대]], 1, 0),IF(COUNT(표장르정리[[#This Row],[Soulslike]]),1,0)),1,0)</f>
        <v>0</v>
      </c>
      <c r="G120" s="3">
        <f>IF(AND(IF('차트 정리 표'!$N$2 = 표메인[[#This Row],[연령대]], 1, 0),IF(COUNT(표장르정리[[#This Row],[Rhythm]]),1,0)),1,0)</f>
        <v>0</v>
      </c>
      <c r="H120" s="3">
        <f>IF(AND(IF('차트 정리 표'!$N$2 = 표메인[[#This Row],[연령대]], 1, 0),IF(COUNT(표장르정리[[#This Row],[Racing]]),1,0)),1,0)</f>
        <v>0</v>
      </c>
      <c r="I120" s="3">
        <f>IF(AND(IF('차트 정리 표'!$N$2 = 표메인[[#This Row],[연령대]], 1, 0),IF(COUNT(표장르정리[[#This Row],[Sport]]),1,0)),1,0)</f>
        <v>0</v>
      </c>
      <c r="J120" s="3">
        <f>IF(AND(IF('차트 정리 표'!$N$2 = 표메인[[#This Row],[연령대]], 1, 0),IF(COUNT(표장르정리[[#This Row],[Stealth]]),1,0)),1,0)</f>
        <v>0</v>
      </c>
      <c r="K120" s="3">
        <f>IF(AND(IF('차트 정리 표'!$N$2 = 표메인[[#This Row],[연령대]], 1, 0),IF(COUNT(표장르정리[[#This Row],[Strategy]]),1,0)),1,0)</f>
        <v>0</v>
      </c>
      <c r="L120" s="3">
        <f>IF(AND(IF('차트 정리 표'!$N$2 = 표메인[[#This Row],[연령대]], 1, 0),IF(COUNT(표장르정리[[#This Row],[Puzzle]]),1,0)),1,0)</f>
        <v>0</v>
      </c>
      <c r="M120" s="3">
        <f>IF(AND(IF('차트 정리 표'!$N$2 = 표메인[[#This Row],[연령대]], 1, 0),IF(COUNT(표장르정리[[#This Row],[Board]]),1,0)),1,0)</f>
        <v>0</v>
      </c>
      <c r="N120" s="3">
        <f>IF(AND(IF('차트 정리 표'!$N$2 = 표메인[[#This Row],[연령대]], 1, 0),IF(COUNT(표장르정리[[#This Row],[Arcade]]),1,0)),1,0)</f>
        <v>0</v>
      </c>
      <c r="O120" s="3">
        <f>IF(AND(IF('차트 정리 표'!$N$2 = 표메인[[#This Row],[연령대]], 1, 0),IF(COUNT(표장르정리[[#This Row],[Simulation]]),1,0)),1,0)</f>
        <v>0</v>
      </c>
      <c r="P120" s="34">
        <f>IF(AND(IF('차트 정리 표'!$N$19 = 표메인[[#This Row],[연령대]], 1, 0),IF('차트 정리 표'!$J$20=표메인[[#This Row],[타격감
시각적 효과]],1,0)),1,0)</f>
        <v>1</v>
      </c>
      <c r="Q120" s="34">
        <f>IF(AND(IF('차트 정리 표'!$N$19 = 표메인[[#This Row],[연령대]], 1, 0),IF('차트 정리 표'!$J$21=표메인[[#This Row],[타격감
시각적 효과]],1,0)),1,0)</f>
        <v>0</v>
      </c>
      <c r="R120" s="34">
        <f>IF(AND(IF('차트 정리 표'!$N$19 = 표메인[[#This Row],[연령대]], 1, 0),IF('차트 정리 표'!$J$22=표메인[[#This Row],[타격감
시각적 효과]],1,0)),1,0)</f>
        <v>0</v>
      </c>
      <c r="S120" s="34">
        <f>IF(AND(IF('차트 정리 표'!$N$19 = 표메인[[#This Row],[연령대]], 1, 0),IF('차트 정리 표'!$J$23=표메인[[#This Row],[타격감
시각적 효과]],1,0)),1,0)</f>
        <v>0</v>
      </c>
      <c r="T120" s="34">
        <f>IF(AND(IF('차트 정리 표'!$N$25 = 표메인[[#This Row],[연령대]], 1, 0),IF('차트 정리 표'!$J$26=표메인[게임몰입도
청각적 효과],1,0)),1,0)</f>
        <v>1</v>
      </c>
      <c r="U120" s="34">
        <f>IF(AND(IF('차트 정리 표'!$N$25 = 표메인[[#This Row],[연령대]], 1, 0),IF('차트 정리 표'!$J$27=표메인[게임몰입도
청각적 효과],1,0)),1,0)</f>
        <v>0</v>
      </c>
      <c r="V120" s="34">
        <f>IF(AND(IF('차트 정리 표'!$N$25 = 표메인[[#This Row],[연령대]], 1, 0),IF('차트 정리 표'!$J$28=표메인[게임몰입도
청각적 효과],1,0)),1,0)</f>
        <v>0</v>
      </c>
    </row>
    <row r="121" spans="1:22" x14ac:dyDescent="0.3">
      <c r="A121" s="3">
        <f>IF(AND(IF('차트 정리 표'!$N$2 = 표메인[[#This Row],[연령대]], 1, 0),IF(COUNT(표장르정리[[#This Row],[RPG]]),1,0)), 1, 0)</f>
        <v>0</v>
      </c>
      <c r="B121" s="3">
        <f>IF(AND(IF('차트 정리 표'!$N$2 = 표메인[[#This Row],[연령대]], 1, 0),IF(COUNT(표장르정리[[#This Row],[AOS]]),1,0)),1,0)</f>
        <v>0</v>
      </c>
      <c r="C121" s="3">
        <f>IF(AND(IF('차트 정리 표'!$N$2 = 표메인[[#This Row],[연령대]], 1, 0),IF(COUNT(표장르정리[[#This Row],[FPS]]),1,0)),1,0)</f>
        <v>1</v>
      </c>
      <c r="D121" s="3">
        <f>IF(AND(IF('차트 정리 표'!$N$2 = 표메인[[#This Row],[연령대]], 1, 0),IF(COUNT(표장르정리[[#This Row],[CCG]]),1,0)),1,0)</f>
        <v>0</v>
      </c>
      <c r="E121" s="3">
        <f>IF(AND(IF('차트 정리 표'!$N$2 = 표메인[[#This Row],[연령대]], 1, 0),IF(COUNT(표장르정리[[#This Row],[Roguelike]]),1,0)),1,0)</f>
        <v>0</v>
      </c>
      <c r="F121" s="3">
        <f>IF(AND(IF('차트 정리 표'!$N$2 = 표메인[[#This Row],[연령대]], 1, 0),IF(COUNT(표장르정리[[#This Row],[Soulslike]]),1,0)),1,0)</f>
        <v>0</v>
      </c>
      <c r="G121" s="3">
        <f>IF(AND(IF('차트 정리 표'!$N$2 = 표메인[[#This Row],[연령대]], 1, 0),IF(COUNT(표장르정리[[#This Row],[Rhythm]]),1,0)),1,0)</f>
        <v>0</v>
      </c>
      <c r="H121" s="3">
        <f>IF(AND(IF('차트 정리 표'!$N$2 = 표메인[[#This Row],[연령대]], 1, 0),IF(COUNT(표장르정리[[#This Row],[Racing]]),1,0)),1,0)</f>
        <v>0</v>
      </c>
      <c r="I121" s="3">
        <f>IF(AND(IF('차트 정리 표'!$N$2 = 표메인[[#This Row],[연령대]], 1, 0),IF(COUNT(표장르정리[[#This Row],[Sport]]),1,0)),1,0)</f>
        <v>0</v>
      </c>
      <c r="J121" s="3">
        <f>IF(AND(IF('차트 정리 표'!$N$2 = 표메인[[#This Row],[연령대]], 1, 0),IF(COUNT(표장르정리[[#This Row],[Stealth]]),1,0)),1,0)</f>
        <v>0</v>
      </c>
      <c r="K121" s="3">
        <f>IF(AND(IF('차트 정리 표'!$N$2 = 표메인[[#This Row],[연령대]], 1, 0),IF(COUNT(표장르정리[[#This Row],[Strategy]]),1,0)),1,0)</f>
        <v>0</v>
      </c>
      <c r="L121" s="3">
        <f>IF(AND(IF('차트 정리 표'!$N$2 = 표메인[[#This Row],[연령대]], 1, 0),IF(COUNT(표장르정리[[#This Row],[Puzzle]]),1,0)),1,0)</f>
        <v>0</v>
      </c>
      <c r="M121" s="3">
        <f>IF(AND(IF('차트 정리 표'!$N$2 = 표메인[[#This Row],[연령대]], 1, 0),IF(COUNT(표장르정리[[#This Row],[Board]]),1,0)),1,0)</f>
        <v>0</v>
      </c>
      <c r="N121" s="3">
        <f>IF(AND(IF('차트 정리 표'!$N$2 = 표메인[[#This Row],[연령대]], 1, 0),IF(COUNT(표장르정리[[#This Row],[Arcade]]),1,0)),1,0)</f>
        <v>0</v>
      </c>
      <c r="O121" s="3">
        <f>IF(AND(IF('차트 정리 표'!$N$2 = 표메인[[#This Row],[연령대]], 1, 0),IF(COUNT(표장르정리[[#This Row],[Simulation]]),1,0)),1,0)</f>
        <v>0</v>
      </c>
      <c r="P121" s="34">
        <f>IF(AND(IF('차트 정리 표'!$N$19 = 표메인[[#This Row],[연령대]], 1, 0),IF('차트 정리 표'!$J$20=표메인[[#This Row],[타격감
시각적 효과]],1,0)),1,0)</f>
        <v>0</v>
      </c>
      <c r="Q121" s="34">
        <f>IF(AND(IF('차트 정리 표'!$N$19 = 표메인[[#This Row],[연령대]], 1, 0),IF('차트 정리 표'!$J$21=표메인[[#This Row],[타격감
시각적 효과]],1,0)),1,0)</f>
        <v>0</v>
      </c>
      <c r="R121" s="34">
        <f>IF(AND(IF('차트 정리 표'!$N$19 = 표메인[[#This Row],[연령대]], 1, 0),IF('차트 정리 표'!$J$22=표메인[[#This Row],[타격감
시각적 효과]],1,0)),1,0)</f>
        <v>1</v>
      </c>
      <c r="S121" s="34">
        <f>IF(AND(IF('차트 정리 표'!$N$19 = 표메인[[#This Row],[연령대]], 1, 0),IF('차트 정리 표'!$J$23=표메인[[#This Row],[타격감
시각적 효과]],1,0)),1,0)</f>
        <v>0</v>
      </c>
      <c r="T121" s="34">
        <f>IF(AND(IF('차트 정리 표'!$N$25 = 표메인[[#This Row],[연령대]], 1, 0),IF('차트 정리 표'!$J$26=표메인[게임몰입도
청각적 효과],1,0)),1,0)</f>
        <v>1</v>
      </c>
      <c r="U121" s="34">
        <f>IF(AND(IF('차트 정리 표'!$N$25 = 표메인[[#This Row],[연령대]], 1, 0),IF('차트 정리 표'!$J$27=표메인[게임몰입도
청각적 효과],1,0)),1,0)</f>
        <v>0</v>
      </c>
      <c r="V121" s="34">
        <f>IF(AND(IF('차트 정리 표'!$N$25 = 표메인[[#This Row],[연령대]], 1, 0),IF('차트 정리 표'!$J$28=표메인[게임몰입도
청각적 효과],1,0)),1,0)</f>
        <v>0</v>
      </c>
    </row>
    <row r="122" spans="1:22" x14ac:dyDescent="0.3">
      <c r="A122" s="3">
        <f>IF(AND(IF('차트 정리 표'!$N$2 = 표메인[[#This Row],[연령대]], 1, 0),IF(COUNT(표장르정리[[#This Row],[RPG]]),1,0)), 1, 0)</f>
        <v>0</v>
      </c>
      <c r="B122" s="3">
        <f>IF(AND(IF('차트 정리 표'!$N$2 = 표메인[[#This Row],[연령대]], 1, 0),IF(COUNT(표장르정리[[#This Row],[AOS]]),1,0)),1,0)</f>
        <v>0</v>
      </c>
      <c r="C122" s="3">
        <f>IF(AND(IF('차트 정리 표'!$N$2 = 표메인[[#This Row],[연령대]], 1, 0),IF(COUNT(표장르정리[[#This Row],[FPS]]),1,0)),1,0)</f>
        <v>1</v>
      </c>
      <c r="D122" s="3">
        <f>IF(AND(IF('차트 정리 표'!$N$2 = 표메인[[#This Row],[연령대]], 1, 0),IF(COUNT(표장르정리[[#This Row],[CCG]]),1,0)),1,0)</f>
        <v>0</v>
      </c>
      <c r="E122" s="3">
        <f>IF(AND(IF('차트 정리 표'!$N$2 = 표메인[[#This Row],[연령대]], 1, 0),IF(COUNT(표장르정리[[#This Row],[Roguelike]]),1,0)),1,0)</f>
        <v>0</v>
      </c>
      <c r="F122" s="3">
        <f>IF(AND(IF('차트 정리 표'!$N$2 = 표메인[[#This Row],[연령대]], 1, 0),IF(COUNT(표장르정리[[#This Row],[Soulslike]]),1,0)),1,0)</f>
        <v>0</v>
      </c>
      <c r="G122" s="3">
        <f>IF(AND(IF('차트 정리 표'!$N$2 = 표메인[[#This Row],[연령대]], 1, 0),IF(COUNT(표장르정리[[#This Row],[Rhythm]]),1,0)),1,0)</f>
        <v>0</v>
      </c>
      <c r="H122" s="3">
        <f>IF(AND(IF('차트 정리 표'!$N$2 = 표메인[[#This Row],[연령대]], 1, 0),IF(COUNT(표장르정리[[#This Row],[Racing]]),1,0)),1,0)</f>
        <v>0</v>
      </c>
      <c r="I122" s="3">
        <f>IF(AND(IF('차트 정리 표'!$N$2 = 표메인[[#This Row],[연령대]], 1, 0),IF(COUNT(표장르정리[[#This Row],[Sport]]),1,0)),1,0)</f>
        <v>0</v>
      </c>
      <c r="J122" s="3">
        <f>IF(AND(IF('차트 정리 표'!$N$2 = 표메인[[#This Row],[연령대]], 1, 0),IF(COUNT(표장르정리[[#This Row],[Stealth]]),1,0)),1,0)</f>
        <v>0</v>
      </c>
      <c r="K122" s="3">
        <f>IF(AND(IF('차트 정리 표'!$N$2 = 표메인[[#This Row],[연령대]], 1, 0),IF(COUNT(표장르정리[[#This Row],[Strategy]]),1,0)),1,0)</f>
        <v>0</v>
      </c>
      <c r="L122" s="3">
        <f>IF(AND(IF('차트 정리 표'!$N$2 = 표메인[[#This Row],[연령대]], 1, 0),IF(COUNT(표장르정리[[#This Row],[Puzzle]]),1,0)),1,0)</f>
        <v>0</v>
      </c>
      <c r="M122" s="3">
        <f>IF(AND(IF('차트 정리 표'!$N$2 = 표메인[[#This Row],[연령대]], 1, 0),IF(COUNT(표장르정리[[#This Row],[Board]]),1,0)),1,0)</f>
        <v>0</v>
      </c>
      <c r="N122" s="3">
        <f>IF(AND(IF('차트 정리 표'!$N$2 = 표메인[[#This Row],[연령대]], 1, 0),IF(COUNT(표장르정리[[#This Row],[Arcade]]),1,0)),1,0)</f>
        <v>0</v>
      </c>
      <c r="O122" s="3">
        <f>IF(AND(IF('차트 정리 표'!$N$2 = 표메인[[#This Row],[연령대]], 1, 0),IF(COUNT(표장르정리[[#This Row],[Simulation]]),1,0)),1,0)</f>
        <v>0</v>
      </c>
      <c r="P122" s="34">
        <f>IF(AND(IF('차트 정리 표'!$N$19 = 표메인[[#This Row],[연령대]], 1, 0),IF('차트 정리 표'!$J$20=표메인[[#This Row],[타격감
시각적 효과]],1,0)),1,0)</f>
        <v>0</v>
      </c>
      <c r="Q122" s="34">
        <f>IF(AND(IF('차트 정리 표'!$N$19 = 표메인[[#This Row],[연령대]], 1, 0),IF('차트 정리 표'!$J$21=표메인[[#This Row],[타격감
시각적 효과]],1,0)),1,0)</f>
        <v>1</v>
      </c>
      <c r="R122" s="34">
        <f>IF(AND(IF('차트 정리 표'!$N$19 = 표메인[[#This Row],[연령대]], 1, 0),IF('차트 정리 표'!$J$22=표메인[[#This Row],[타격감
시각적 효과]],1,0)),1,0)</f>
        <v>0</v>
      </c>
      <c r="S122" s="34">
        <f>IF(AND(IF('차트 정리 표'!$N$19 = 표메인[[#This Row],[연령대]], 1, 0),IF('차트 정리 표'!$J$23=표메인[[#This Row],[타격감
시각적 효과]],1,0)),1,0)</f>
        <v>0</v>
      </c>
      <c r="T122" s="34">
        <f>IF(AND(IF('차트 정리 표'!$N$25 = 표메인[[#This Row],[연령대]], 1, 0),IF('차트 정리 표'!$J$26=표메인[게임몰입도
청각적 효과],1,0)),1,0)</f>
        <v>1</v>
      </c>
      <c r="U122" s="34">
        <f>IF(AND(IF('차트 정리 표'!$N$25 = 표메인[[#This Row],[연령대]], 1, 0),IF('차트 정리 표'!$J$27=표메인[게임몰입도
청각적 효과],1,0)),1,0)</f>
        <v>0</v>
      </c>
      <c r="V122" s="34">
        <f>IF(AND(IF('차트 정리 표'!$N$25 = 표메인[[#This Row],[연령대]], 1, 0),IF('차트 정리 표'!$J$28=표메인[게임몰입도
청각적 효과],1,0)),1,0)</f>
        <v>0</v>
      </c>
    </row>
    <row r="123" spans="1:22" x14ac:dyDescent="0.3">
      <c r="A123" s="3">
        <f>IF(AND(IF('차트 정리 표'!$N$2 = 표메인[[#This Row],[연령대]], 1, 0),IF(COUNT(표장르정리[[#This Row],[RPG]]),1,0)), 1, 0)</f>
        <v>0</v>
      </c>
      <c r="B123" s="3">
        <f>IF(AND(IF('차트 정리 표'!$N$2 = 표메인[[#This Row],[연령대]], 1, 0),IF(COUNT(표장르정리[[#This Row],[AOS]]),1,0)),1,0)</f>
        <v>0</v>
      </c>
      <c r="C123" s="3">
        <f>IF(AND(IF('차트 정리 표'!$N$2 = 표메인[[#This Row],[연령대]], 1, 0),IF(COUNT(표장르정리[[#This Row],[FPS]]),1,0)),1,0)</f>
        <v>1</v>
      </c>
      <c r="D123" s="3">
        <f>IF(AND(IF('차트 정리 표'!$N$2 = 표메인[[#This Row],[연령대]], 1, 0),IF(COUNT(표장르정리[[#This Row],[CCG]]),1,0)),1,0)</f>
        <v>0</v>
      </c>
      <c r="E123" s="3">
        <f>IF(AND(IF('차트 정리 표'!$N$2 = 표메인[[#This Row],[연령대]], 1, 0),IF(COUNT(표장르정리[[#This Row],[Roguelike]]),1,0)),1,0)</f>
        <v>0</v>
      </c>
      <c r="F123" s="3">
        <f>IF(AND(IF('차트 정리 표'!$N$2 = 표메인[[#This Row],[연령대]], 1, 0),IF(COUNT(표장르정리[[#This Row],[Soulslike]]),1,0)),1,0)</f>
        <v>0</v>
      </c>
      <c r="G123" s="3">
        <f>IF(AND(IF('차트 정리 표'!$N$2 = 표메인[[#This Row],[연령대]], 1, 0),IF(COUNT(표장르정리[[#This Row],[Rhythm]]),1,0)),1,0)</f>
        <v>0</v>
      </c>
      <c r="H123" s="3">
        <f>IF(AND(IF('차트 정리 표'!$N$2 = 표메인[[#This Row],[연령대]], 1, 0),IF(COUNT(표장르정리[[#This Row],[Racing]]),1,0)),1,0)</f>
        <v>0</v>
      </c>
      <c r="I123" s="3">
        <f>IF(AND(IF('차트 정리 표'!$N$2 = 표메인[[#This Row],[연령대]], 1, 0),IF(COUNT(표장르정리[[#This Row],[Sport]]),1,0)),1,0)</f>
        <v>0</v>
      </c>
      <c r="J123" s="3">
        <f>IF(AND(IF('차트 정리 표'!$N$2 = 표메인[[#This Row],[연령대]], 1, 0),IF(COUNT(표장르정리[[#This Row],[Stealth]]),1,0)),1,0)</f>
        <v>0</v>
      </c>
      <c r="K123" s="3">
        <f>IF(AND(IF('차트 정리 표'!$N$2 = 표메인[[#This Row],[연령대]], 1, 0),IF(COUNT(표장르정리[[#This Row],[Strategy]]),1,0)),1,0)</f>
        <v>0</v>
      </c>
      <c r="L123" s="3">
        <f>IF(AND(IF('차트 정리 표'!$N$2 = 표메인[[#This Row],[연령대]], 1, 0),IF(COUNT(표장르정리[[#This Row],[Puzzle]]),1,0)),1,0)</f>
        <v>0</v>
      </c>
      <c r="M123" s="3">
        <f>IF(AND(IF('차트 정리 표'!$N$2 = 표메인[[#This Row],[연령대]], 1, 0),IF(COUNT(표장르정리[[#This Row],[Board]]),1,0)),1,0)</f>
        <v>0</v>
      </c>
      <c r="N123" s="3">
        <f>IF(AND(IF('차트 정리 표'!$N$2 = 표메인[[#This Row],[연령대]], 1, 0),IF(COUNT(표장르정리[[#This Row],[Arcade]]),1,0)),1,0)</f>
        <v>0</v>
      </c>
      <c r="O123" s="3">
        <f>IF(AND(IF('차트 정리 표'!$N$2 = 표메인[[#This Row],[연령대]], 1, 0),IF(COUNT(표장르정리[[#This Row],[Simulation]]),1,0)),1,0)</f>
        <v>0</v>
      </c>
      <c r="P123" s="34">
        <f>IF(AND(IF('차트 정리 표'!$N$19 = 표메인[[#This Row],[연령대]], 1, 0),IF('차트 정리 표'!$J$20=표메인[[#This Row],[타격감
시각적 효과]],1,0)),1,0)</f>
        <v>0</v>
      </c>
      <c r="Q123" s="34">
        <f>IF(AND(IF('차트 정리 표'!$N$19 = 표메인[[#This Row],[연령대]], 1, 0),IF('차트 정리 표'!$J$21=표메인[[#This Row],[타격감
시각적 효과]],1,0)),1,0)</f>
        <v>0</v>
      </c>
      <c r="R123" s="34">
        <f>IF(AND(IF('차트 정리 표'!$N$19 = 표메인[[#This Row],[연령대]], 1, 0),IF('차트 정리 표'!$J$22=표메인[[#This Row],[타격감
시각적 효과]],1,0)),1,0)</f>
        <v>0</v>
      </c>
      <c r="S123" s="34">
        <f>IF(AND(IF('차트 정리 표'!$N$19 = 표메인[[#This Row],[연령대]], 1, 0),IF('차트 정리 표'!$J$23=표메인[[#This Row],[타격감
시각적 효과]],1,0)),1,0)</f>
        <v>1</v>
      </c>
      <c r="T123" s="34">
        <f>IF(AND(IF('차트 정리 표'!$N$25 = 표메인[[#This Row],[연령대]], 1, 0),IF('차트 정리 표'!$J$26=표메인[게임몰입도
청각적 효과],1,0)),1,0)</f>
        <v>1</v>
      </c>
      <c r="U123" s="34">
        <f>IF(AND(IF('차트 정리 표'!$N$25 = 표메인[[#This Row],[연령대]], 1, 0),IF('차트 정리 표'!$J$27=표메인[게임몰입도
청각적 효과],1,0)),1,0)</f>
        <v>0</v>
      </c>
      <c r="V123" s="34">
        <f>IF(AND(IF('차트 정리 표'!$N$25 = 표메인[[#This Row],[연령대]], 1, 0),IF('차트 정리 표'!$J$28=표메인[게임몰입도
청각적 효과],1,0)),1,0)</f>
        <v>0</v>
      </c>
    </row>
    <row r="124" spans="1:22" x14ac:dyDescent="0.3">
      <c r="A124" s="3">
        <f>IF(AND(IF('차트 정리 표'!$N$2 = 표메인[[#This Row],[연령대]], 1, 0),IF(COUNT(표장르정리[[#This Row],[RPG]]),1,0)), 1, 0)</f>
        <v>0</v>
      </c>
      <c r="B124" s="3">
        <f>IF(AND(IF('차트 정리 표'!$N$2 = 표메인[[#This Row],[연령대]], 1, 0),IF(COUNT(표장르정리[[#This Row],[AOS]]),1,0)),1,0)</f>
        <v>1</v>
      </c>
      <c r="C124" s="3">
        <f>IF(AND(IF('차트 정리 표'!$N$2 = 표메인[[#This Row],[연령대]], 1, 0),IF(COUNT(표장르정리[[#This Row],[FPS]]),1,0)),1,0)</f>
        <v>1</v>
      </c>
      <c r="D124" s="3">
        <f>IF(AND(IF('차트 정리 표'!$N$2 = 표메인[[#This Row],[연령대]], 1, 0),IF(COUNT(표장르정리[[#This Row],[CCG]]),1,0)),1,0)</f>
        <v>0</v>
      </c>
      <c r="E124" s="3">
        <f>IF(AND(IF('차트 정리 표'!$N$2 = 표메인[[#This Row],[연령대]], 1, 0),IF(COUNT(표장르정리[[#This Row],[Roguelike]]),1,0)),1,0)</f>
        <v>0</v>
      </c>
      <c r="F124" s="3">
        <f>IF(AND(IF('차트 정리 표'!$N$2 = 표메인[[#This Row],[연령대]], 1, 0),IF(COUNT(표장르정리[[#This Row],[Soulslike]]),1,0)),1,0)</f>
        <v>0</v>
      </c>
      <c r="G124" s="3">
        <f>IF(AND(IF('차트 정리 표'!$N$2 = 표메인[[#This Row],[연령대]], 1, 0),IF(COUNT(표장르정리[[#This Row],[Rhythm]]),1,0)),1,0)</f>
        <v>0</v>
      </c>
      <c r="H124" s="3">
        <f>IF(AND(IF('차트 정리 표'!$N$2 = 표메인[[#This Row],[연령대]], 1, 0),IF(COUNT(표장르정리[[#This Row],[Racing]]),1,0)),1,0)</f>
        <v>0</v>
      </c>
      <c r="I124" s="3">
        <f>IF(AND(IF('차트 정리 표'!$N$2 = 표메인[[#This Row],[연령대]], 1, 0),IF(COUNT(표장르정리[[#This Row],[Sport]]),1,0)),1,0)</f>
        <v>0</v>
      </c>
      <c r="J124" s="3">
        <f>IF(AND(IF('차트 정리 표'!$N$2 = 표메인[[#This Row],[연령대]], 1, 0),IF(COUNT(표장르정리[[#This Row],[Stealth]]),1,0)),1,0)</f>
        <v>0</v>
      </c>
      <c r="K124" s="3">
        <f>IF(AND(IF('차트 정리 표'!$N$2 = 표메인[[#This Row],[연령대]], 1, 0),IF(COUNT(표장르정리[[#This Row],[Strategy]]),1,0)),1,0)</f>
        <v>0</v>
      </c>
      <c r="L124" s="3">
        <f>IF(AND(IF('차트 정리 표'!$N$2 = 표메인[[#This Row],[연령대]], 1, 0),IF(COUNT(표장르정리[[#This Row],[Puzzle]]),1,0)),1,0)</f>
        <v>0</v>
      </c>
      <c r="M124" s="3">
        <f>IF(AND(IF('차트 정리 표'!$N$2 = 표메인[[#This Row],[연령대]], 1, 0),IF(COUNT(표장르정리[[#This Row],[Board]]),1,0)),1,0)</f>
        <v>0</v>
      </c>
      <c r="N124" s="3">
        <f>IF(AND(IF('차트 정리 표'!$N$2 = 표메인[[#This Row],[연령대]], 1, 0),IF(COUNT(표장르정리[[#This Row],[Arcade]]),1,0)),1,0)</f>
        <v>0</v>
      </c>
      <c r="O124" s="3">
        <f>IF(AND(IF('차트 정리 표'!$N$2 = 표메인[[#This Row],[연령대]], 1, 0),IF(COUNT(표장르정리[[#This Row],[Simulation]]),1,0)),1,0)</f>
        <v>0</v>
      </c>
      <c r="P124" s="34">
        <f>IF(AND(IF('차트 정리 표'!$N$19 = 표메인[[#This Row],[연령대]], 1, 0),IF('차트 정리 표'!$J$20=표메인[[#This Row],[타격감
시각적 효과]],1,0)),1,0)</f>
        <v>0</v>
      </c>
      <c r="Q124" s="34">
        <f>IF(AND(IF('차트 정리 표'!$N$19 = 표메인[[#This Row],[연령대]], 1, 0),IF('차트 정리 표'!$J$21=표메인[[#This Row],[타격감
시각적 효과]],1,0)),1,0)</f>
        <v>0</v>
      </c>
      <c r="R124" s="34">
        <f>IF(AND(IF('차트 정리 표'!$N$19 = 표메인[[#This Row],[연령대]], 1, 0),IF('차트 정리 표'!$J$22=표메인[[#This Row],[타격감
시각적 효과]],1,0)),1,0)</f>
        <v>1</v>
      </c>
      <c r="S124" s="34">
        <f>IF(AND(IF('차트 정리 표'!$N$19 = 표메인[[#This Row],[연령대]], 1, 0),IF('차트 정리 표'!$J$23=표메인[[#This Row],[타격감
시각적 효과]],1,0)),1,0)</f>
        <v>0</v>
      </c>
      <c r="T124" s="34">
        <f>IF(AND(IF('차트 정리 표'!$N$25 = 표메인[[#This Row],[연령대]], 1, 0),IF('차트 정리 표'!$J$26=표메인[게임몰입도
청각적 효과],1,0)),1,0)</f>
        <v>1</v>
      </c>
      <c r="U124" s="34">
        <f>IF(AND(IF('차트 정리 표'!$N$25 = 표메인[[#This Row],[연령대]], 1, 0),IF('차트 정리 표'!$J$27=표메인[게임몰입도
청각적 효과],1,0)),1,0)</f>
        <v>0</v>
      </c>
      <c r="V124" s="34">
        <f>IF(AND(IF('차트 정리 표'!$N$25 = 표메인[[#This Row],[연령대]], 1, 0),IF('차트 정리 표'!$J$28=표메인[게임몰입도
청각적 효과],1,0)),1,0)</f>
        <v>0</v>
      </c>
    </row>
    <row r="125" spans="1:22" x14ac:dyDescent="0.3">
      <c r="A125" s="3">
        <f>IF(AND(IF('차트 정리 표'!$N$2 = 표메인[[#This Row],[연령대]], 1, 0),IF(COUNT(표장르정리[[#This Row],[RPG]]),1,0)), 1, 0)</f>
        <v>0</v>
      </c>
      <c r="B125" s="3">
        <f>IF(AND(IF('차트 정리 표'!$N$2 = 표메인[[#This Row],[연령대]], 1, 0),IF(COUNT(표장르정리[[#This Row],[AOS]]),1,0)),1,0)</f>
        <v>1</v>
      </c>
      <c r="C125" s="3">
        <f>IF(AND(IF('차트 정리 표'!$N$2 = 표메인[[#This Row],[연령대]], 1, 0),IF(COUNT(표장르정리[[#This Row],[FPS]]),1,0)),1,0)</f>
        <v>1</v>
      </c>
      <c r="D125" s="3">
        <f>IF(AND(IF('차트 정리 표'!$N$2 = 표메인[[#This Row],[연령대]], 1, 0),IF(COUNT(표장르정리[[#This Row],[CCG]]),1,0)),1,0)</f>
        <v>0</v>
      </c>
      <c r="E125" s="3">
        <f>IF(AND(IF('차트 정리 표'!$N$2 = 표메인[[#This Row],[연령대]], 1, 0),IF(COUNT(표장르정리[[#This Row],[Roguelike]]),1,0)),1,0)</f>
        <v>0</v>
      </c>
      <c r="F125" s="3">
        <f>IF(AND(IF('차트 정리 표'!$N$2 = 표메인[[#This Row],[연령대]], 1, 0),IF(COUNT(표장르정리[[#This Row],[Soulslike]]),1,0)),1,0)</f>
        <v>0</v>
      </c>
      <c r="G125" s="3">
        <f>IF(AND(IF('차트 정리 표'!$N$2 = 표메인[[#This Row],[연령대]], 1, 0),IF(COUNT(표장르정리[[#This Row],[Rhythm]]),1,0)),1,0)</f>
        <v>0</v>
      </c>
      <c r="H125" s="3">
        <f>IF(AND(IF('차트 정리 표'!$N$2 = 표메인[[#This Row],[연령대]], 1, 0),IF(COUNT(표장르정리[[#This Row],[Racing]]),1,0)),1,0)</f>
        <v>0</v>
      </c>
      <c r="I125" s="3">
        <f>IF(AND(IF('차트 정리 표'!$N$2 = 표메인[[#This Row],[연령대]], 1, 0),IF(COUNT(표장르정리[[#This Row],[Sport]]),1,0)),1,0)</f>
        <v>0</v>
      </c>
      <c r="J125" s="3">
        <f>IF(AND(IF('차트 정리 표'!$N$2 = 표메인[[#This Row],[연령대]], 1, 0),IF(COUNT(표장르정리[[#This Row],[Stealth]]),1,0)),1,0)</f>
        <v>0</v>
      </c>
      <c r="K125" s="3">
        <f>IF(AND(IF('차트 정리 표'!$N$2 = 표메인[[#This Row],[연령대]], 1, 0),IF(COUNT(표장르정리[[#This Row],[Strategy]]),1,0)),1,0)</f>
        <v>0</v>
      </c>
      <c r="L125" s="3">
        <f>IF(AND(IF('차트 정리 표'!$N$2 = 표메인[[#This Row],[연령대]], 1, 0),IF(COUNT(표장르정리[[#This Row],[Puzzle]]),1,0)),1,0)</f>
        <v>0</v>
      </c>
      <c r="M125" s="3">
        <f>IF(AND(IF('차트 정리 표'!$N$2 = 표메인[[#This Row],[연령대]], 1, 0),IF(COUNT(표장르정리[[#This Row],[Board]]),1,0)),1,0)</f>
        <v>0</v>
      </c>
      <c r="N125" s="3">
        <f>IF(AND(IF('차트 정리 표'!$N$2 = 표메인[[#This Row],[연령대]], 1, 0),IF(COUNT(표장르정리[[#This Row],[Arcade]]),1,0)),1,0)</f>
        <v>0</v>
      </c>
      <c r="O125" s="3">
        <f>IF(AND(IF('차트 정리 표'!$N$2 = 표메인[[#This Row],[연령대]], 1, 0),IF(COUNT(표장르정리[[#This Row],[Simulation]]),1,0)),1,0)</f>
        <v>0</v>
      </c>
      <c r="P125" s="34">
        <f>IF(AND(IF('차트 정리 표'!$N$19 = 표메인[[#This Row],[연령대]], 1, 0),IF('차트 정리 표'!$J$20=표메인[[#This Row],[타격감
시각적 효과]],1,0)),1,0)</f>
        <v>0</v>
      </c>
      <c r="Q125" s="34">
        <f>IF(AND(IF('차트 정리 표'!$N$19 = 표메인[[#This Row],[연령대]], 1, 0),IF('차트 정리 표'!$J$21=표메인[[#This Row],[타격감
시각적 효과]],1,0)),1,0)</f>
        <v>1</v>
      </c>
      <c r="R125" s="34">
        <f>IF(AND(IF('차트 정리 표'!$N$19 = 표메인[[#This Row],[연령대]], 1, 0),IF('차트 정리 표'!$J$22=표메인[[#This Row],[타격감
시각적 효과]],1,0)),1,0)</f>
        <v>0</v>
      </c>
      <c r="S125" s="34">
        <f>IF(AND(IF('차트 정리 표'!$N$19 = 표메인[[#This Row],[연령대]], 1, 0),IF('차트 정리 표'!$J$23=표메인[[#This Row],[타격감
시각적 효과]],1,0)),1,0)</f>
        <v>0</v>
      </c>
      <c r="T125" s="34">
        <f>IF(AND(IF('차트 정리 표'!$N$25 = 표메인[[#This Row],[연령대]], 1, 0),IF('차트 정리 표'!$J$26=표메인[게임몰입도
청각적 효과],1,0)),1,0)</f>
        <v>1</v>
      </c>
      <c r="U125" s="34">
        <f>IF(AND(IF('차트 정리 표'!$N$25 = 표메인[[#This Row],[연령대]], 1, 0),IF('차트 정리 표'!$J$27=표메인[게임몰입도
청각적 효과],1,0)),1,0)</f>
        <v>0</v>
      </c>
      <c r="V125" s="34">
        <f>IF(AND(IF('차트 정리 표'!$N$25 = 표메인[[#This Row],[연령대]], 1, 0),IF('차트 정리 표'!$J$28=표메인[게임몰입도
청각적 효과],1,0)),1,0)</f>
        <v>0</v>
      </c>
    </row>
    <row r="126" spans="1:22" x14ac:dyDescent="0.3">
      <c r="A126" s="3">
        <f>IF(AND(IF('차트 정리 표'!$N$2 = 표메인[[#This Row],[연령대]], 1, 0),IF(COUNT(표장르정리[[#This Row],[RPG]]),1,0)), 1, 0)</f>
        <v>0</v>
      </c>
      <c r="B126" s="3">
        <f>IF(AND(IF('차트 정리 표'!$N$2 = 표메인[[#This Row],[연령대]], 1, 0),IF(COUNT(표장르정리[[#This Row],[AOS]]),1,0)),1,0)</f>
        <v>1</v>
      </c>
      <c r="C126" s="3">
        <f>IF(AND(IF('차트 정리 표'!$N$2 = 표메인[[#This Row],[연령대]], 1, 0),IF(COUNT(표장르정리[[#This Row],[FPS]]),1,0)),1,0)</f>
        <v>1</v>
      </c>
      <c r="D126" s="3">
        <f>IF(AND(IF('차트 정리 표'!$N$2 = 표메인[[#This Row],[연령대]], 1, 0),IF(COUNT(표장르정리[[#This Row],[CCG]]),1,0)),1,0)</f>
        <v>0</v>
      </c>
      <c r="E126" s="3">
        <f>IF(AND(IF('차트 정리 표'!$N$2 = 표메인[[#This Row],[연령대]], 1, 0),IF(COUNT(표장르정리[[#This Row],[Roguelike]]),1,0)),1,0)</f>
        <v>0</v>
      </c>
      <c r="F126" s="3">
        <f>IF(AND(IF('차트 정리 표'!$N$2 = 표메인[[#This Row],[연령대]], 1, 0),IF(COUNT(표장르정리[[#This Row],[Soulslike]]),1,0)),1,0)</f>
        <v>0</v>
      </c>
      <c r="G126" s="3">
        <f>IF(AND(IF('차트 정리 표'!$N$2 = 표메인[[#This Row],[연령대]], 1, 0),IF(COUNT(표장르정리[[#This Row],[Rhythm]]),1,0)),1,0)</f>
        <v>0</v>
      </c>
      <c r="H126" s="3">
        <f>IF(AND(IF('차트 정리 표'!$N$2 = 표메인[[#This Row],[연령대]], 1, 0),IF(COUNT(표장르정리[[#This Row],[Racing]]),1,0)),1,0)</f>
        <v>0</v>
      </c>
      <c r="I126" s="3">
        <f>IF(AND(IF('차트 정리 표'!$N$2 = 표메인[[#This Row],[연령대]], 1, 0),IF(COUNT(표장르정리[[#This Row],[Sport]]),1,0)),1,0)</f>
        <v>0</v>
      </c>
      <c r="J126" s="3">
        <f>IF(AND(IF('차트 정리 표'!$N$2 = 표메인[[#This Row],[연령대]], 1, 0),IF(COUNT(표장르정리[[#This Row],[Stealth]]),1,0)),1,0)</f>
        <v>0</v>
      </c>
      <c r="K126" s="3">
        <f>IF(AND(IF('차트 정리 표'!$N$2 = 표메인[[#This Row],[연령대]], 1, 0),IF(COUNT(표장르정리[[#This Row],[Strategy]]),1,0)),1,0)</f>
        <v>0</v>
      </c>
      <c r="L126" s="3">
        <f>IF(AND(IF('차트 정리 표'!$N$2 = 표메인[[#This Row],[연령대]], 1, 0),IF(COUNT(표장르정리[[#This Row],[Puzzle]]),1,0)),1,0)</f>
        <v>0</v>
      </c>
      <c r="M126" s="3">
        <f>IF(AND(IF('차트 정리 표'!$N$2 = 표메인[[#This Row],[연령대]], 1, 0),IF(COUNT(표장르정리[[#This Row],[Board]]),1,0)),1,0)</f>
        <v>0</v>
      </c>
      <c r="N126" s="3">
        <f>IF(AND(IF('차트 정리 표'!$N$2 = 표메인[[#This Row],[연령대]], 1, 0),IF(COUNT(표장르정리[[#This Row],[Arcade]]),1,0)),1,0)</f>
        <v>0</v>
      </c>
      <c r="O126" s="3">
        <f>IF(AND(IF('차트 정리 표'!$N$2 = 표메인[[#This Row],[연령대]], 1, 0),IF(COUNT(표장르정리[[#This Row],[Simulation]]),1,0)),1,0)</f>
        <v>0</v>
      </c>
      <c r="P126" s="34">
        <f>IF(AND(IF('차트 정리 표'!$N$19 = 표메인[[#This Row],[연령대]], 1, 0),IF('차트 정리 표'!$J$20=표메인[[#This Row],[타격감
시각적 효과]],1,0)),1,0)</f>
        <v>0</v>
      </c>
      <c r="Q126" s="34">
        <f>IF(AND(IF('차트 정리 표'!$N$19 = 표메인[[#This Row],[연령대]], 1, 0),IF('차트 정리 표'!$J$21=표메인[[#This Row],[타격감
시각적 효과]],1,0)),1,0)</f>
        <v>1</v>
      </c>
      <c r="R126" s="34">
        <f>IF(AND(IF('차트 정리 표'!$N$19 = 표메인[[#This Row],[연령대]], 1, 0),IF('차트 정리 표'!$J$22=표메인[[#This Row],[타격감
시각적 효과]],1,0)),1,0)</f>
        <v>0</v>
      </c>
      <c r="S126" s="34">
        <f>IF(AND(IF('차트 정리 표'!$N$19 = 표메인[[#This Row],[연령대]], 1, 0),IF('차트 정리 표'!$J$23=표메인[[#This Row],[타격감
시각적 효과]],1,0)),1,0)</f>
        <v>0</v>
      </c>
      <c r="T126" s="34">
        <f>IF(AND(IF('차트 정리 표'!$N$25 = 표메인[[#This Row],[연령대]], 1, 0),IF('차트 정리 표'!$J$26=표메인[게임몰입도
청각적 효과],1,0)),1,0)</f>
        <v>1</v>
      </c>
      <c r="U126" s="34">
        <f>IF(AND(IF('차트 정리 표'!$N$25 = 표메인[[#This Row],[연령대]], 1, 0),IF('차트 정리 표'!$J$27=표메인[게임몰입도
청각적 효과],1,0)),1,0)</f>
        <v>0</v>
      </c>
      <c r="V126" s="34">
        <f>IF(AND(IF('차트 정리 표'!$N$25 = 표메인[[#This Row],[연령대]], 1, 0),IF('차트 정리 표'!$J$28=표메인[게임몰입도
청각적 효과],1,0)),1,0)</f>
        <v>0</v>
      </c>
    </row>
    <row r="127" spans="1:22" x14ac:dyDescent="0.3">
      <c r="A127" s="3">
        <f>IF(AND(IF('차트 정리 표'!$N$2 = 표메인[[#This Row],[연령대]], 1, 0),IF(COUNT(표장르정리[[#This Row],[RPG]]),1,0)), 1, 0)</f>
        <v>0</v>
      </c>
      <c r="B127" s="3">
        <f>IF(AND(IF('차트 정리 표'!$N$2 = 표메인[[#This Row],[연령대]], 1, 0),IF(COUNT(표장르정리[[#This Row],[AOS]]),1,0)),1,0)</f>
        <v>1</v>
      </c>
      <c r="C127" s="3">
        <f>IF(AND(IF('차트 정리 표'!$N$2 = 표메인[[#This Row],[연령대]], 1, 0),IF(COUNT(표장르정리[[#This Row],[FPS]]),1,0)),1,0)</f>
        <v>1</v>
      </c>
      <c r="D127" s="3">
        <f>IF(AND(IF('차트 정리 표'!$N$2 = 표메인[[#This Row],[연령대]], 1, 0),IF(COUNT(표장르정리[[#This Row],[CCG]]),1,0)),1,0)</f>
        <v>0</v>
      </c>
      <c r="E127" s="3">
        <f>IF(AND(IF('차트 정리 표'!$N$2 = 표메인[[#This Row],[연령대]], 1, 0),IF(COUNT(표장르정리[[#This Row],[Roguelike]]),1,0)),1,0)</f>
        <v>0</v>
      </c>
      <c r="F127" s="3">
        <f>IF(AND(IF('차트 정리 표'!$N$2 = 표메인[[#This Row],[연령대]], 1, 0),IF(COUNT(표장르정리[[#This Row],[Soulslike]]),1,0)),1,0)</f>
        <v>0</v>
      </c>
      <c r="G127" s="3">
        <f>IF(AND(IF('차트 정리 표'!$N$2 = 표메인[[#This Row],[연령대]], 1, 0),IF(COUNT(표장르정리[[#This Row],[Rhythm]]),1,0)),1,0)</f>
        <v>0</v>
      </c>
      <c r="H127" s="3">
        <f>IF(AND(IF('차트 정리 표'!$N$2 = 표메인[[#This Row],[연령대]], 1, 0),IF(COUNT(표장르정리[[#This Row],[Racing]]),1,0)),1,0)</f>
        <v>0</v>
      </c>
      <c r="I127" s="3">
        <f>IF(AND(IF('차트 정리 표'!$N$2 = 표메인[[#This Row],[연령대]], 1, 0),IF(COUNT(표장르정리[[#This Row],[Sport]]),1,0)),1,0)</f>
        <v>0</v>
      </c>
      <c r="J127" s="3">
        <f>IF(AND(IF('차트 정리 표'!$N$2 = 표메인[[#This Row],[연령대]], 1, 0),IF(COUNT(표장르정리[[#This Row],[Stealth]]),1,0)),1,0)</f>
        <v>0</v>
      </c>
      <c r="K127" s="3">
        <f>IF(AND(IF('차트 정리 표'!$N$2 = 표메인[[#This Row],[연령대]], 1, 0),IF(COUNT(표장르정리[[#This Row],[Strategy]]),1,0)),1,0)</f>
        <v>0</v>
      </c>
      <c r="L127" s="3">
        <f>IF(AND(IF('차트 정리 표'!$N$2 = 표메인[[#This Row],[연령대]], 1, 0),IF(COUNT(표장르정리[[#This Row],[Puzzle]]),1,0)),1,0)</f>
        <v>0</v>
      </c>
      <c r="M127" s="3">
        <f>IF(AND(IF('차트 정리 표'!$N$2 = 표메인[[#This Row],[연령대]], 1, 0),IF(COUNT(표장르정리[[#This Row],[Board]]),1,0)),1,0)</f>
        <v>0</v>
      </c>
      <c r="N127" s="3">
        <f>IF(AND(IF('차트 정리 표'!$N$2 = 표메인[[#This Row],[연령대]], 1, 0),IF(COUNT(표장르정리[[#This Row],[Arcade]]),1,0)),1,0)</f>
        <v>0</v>
      </c>
      <c r="O127" s="3">
        <f>IF(AND(IF('차트 정리 표'!$N$2 = 표메인[[#This Row],[연령대]], 1, 0),IF(COUNT(표장르정리[[#This Row],[Simulation]]),1,0)),1,0)</f>
        <v>0</v>
      </c>
      <c r="P127" s="34">
        <f>IF(AND(IF('차트 정리 표'!$N$19 = 표메인[[#This Row],[연령대]], 1, 0),IF('차트 정리 표'!$J$20=표메인[[#This Row],[타격감
시각적 효과]],1,0)),1,0)</f>
        <v>0</v>
      </c>
      <c r="Q127" s="34">
        <f>IF(AND(IF('차트 정리 표'!$N$19 = 표메인[[#This Row],[연령대]], 1, 0),IF('차트 정리 표'!$J$21=표메인[[#This Row],[타격감
시각적 효과]],1,0)),1,0)</f>
        <v>0</v>
      </c>
      <c r="R127" s="34">
        <f>IF(AND(IF('차트 정리 표'!$N$19 = 표메인[[#This Row],[연령대]], 1, 0),IF('차트 정리 표'!$J$22=표메인[[#This Row],[타격감
시각적 효과]],1,0)),1,0)</f>
        <v>0</v>
      </c>
      <c r="S127" s="34">
        <f>IF(AND(IF('차트 정리 표'!$N$19 = 표메인[[#This Row],[연령대]], 1, 0),IF('차트 정리 표'!$J$23=표메인[[#This Row],[타격감
시각적 효과]],1,0)),1,0)</f>
        <v>1</v>
      </c>
      <c r="T127" s="34">
        <f>IF(AND(IF('차트 정리 표'!$N$25 = 표메인[[#This Row],[연령대]], 1, 0),IF('차트 정리 표'!$J$26=표메인[게임몰입도
청각적 효과],1,0)),1,0)</f>
        <v>1</v>
      </c>
      <c r="U127" s="34">
        <f>IF(AND(IF('차트 정리 표'!$N$25 = 표메인[[#This Row],[연령대]], 1, 0),IF('차트 정리 표'!$J$27=표메인[게임몰입도
청각적 효과],1,0)),1,0)</f>
        <v>0</v>
      </c>
      <c r="V127" s="34">
        <f>IF(AND(IF('차트 정리 표'!$N$25 = 표메인[[#This Row],[연령대]], 1, 0),IF('차트 정리 표'!$J$28=표메인[게임몰입도
청각적 효과],1,0)),1,0)</f>
        <v>0</v>
      </c>
    </row>
    <row r="128" spans="1:22" x14ac:dyDescent="0.3">
      <c r="A128" s="3">
        <f>IF(AND(IF('차트 정리 표'!$N$2 = 표메인[[#This Row],[연령대]], 1, 0),IF(COUNT(표장르정리[[#This Row],[RPG]]),1,0)), 1, 0)</f>
        <v>0</v>
      </c>
      <c r="B128" s="3">
        <f>IF(AND(IF('차트 정리 표'!$N$2 = 표메인[[#This Row],[연령대]], 1, 0),IF(COUNT(표장르정리[[#This Row],[AOS]]),1,0)),1,0)</f>
        <v>1</v>
      </c>
      <c r="C128" s="3">
        <f>IF(AND(IF('차트 정리 표'!$N$2 = 표메인[[#This Row],[연령대]], 1, 0),IF(COUNT(표장르정리[[#This Row],[FPS]]),1,0)),1,0)</f>
        <v>1</v>
      </c>
      <c r="D128" s="3">
        <f>IF(AND(IF('차트 정리 표'!$N$2 = 표메인[[#This Row],[연령대]], 1, 0),IF(COUNT(표장르정리[[#This Row],[CCG]]),1,0)),1,0)</f>
        <v>1</v>
      </c>
      <c r="E128" s="3">
        <f>IF(AND(IF('차트 정리 표'!$N$2 = 표메인[[#This Row],[연령대]], 1, 0),IF(COUNT(표장르정리[[#This Row],[Roguelike]]),1,0)),1,0)</f>
        <v>0</v>
      </c>
      <c r="F128" s="3">
        <f>IF(AND(IF('차트 정리 표'!$N$2 = 표메인[[#This Row],[연령대]], 1, 0),IF(COUNT(표장르정리[[#This Row],[Soulslike]]),1,0)),1,0)</f>
        <v>0</v>
      </c>
      <c r="G128" s="3">
        <f>IF(AND(IF('차트 정리 표'!$N$2 = 표메인[[#This Row],[연령대]], 1, 0),IF(COUNT(표장르정리[[#This Row],[Rhythm]]),1,0)),1,0)</f>
        <v>0</v>
      </c>
      <c r="H128" s="3">
        <f>IF(AND(IF('차트 정리 표'!$N$2 = 표메인[[#This Row],[연령대]], 1, 0),IF(COUNT(표장르정리[[#This Row],[Racing]]),1,0)),1,0)</f>
        <v>0</v>
      </c>
      <c r="I128" s="3">
        <f>IF(AND(IF('차트 정리 표'!$N$2 = 표메인[[#This Row],[연령대]], 1, 0),IF(COUNT(표장르정리[[#This Row],[Sport]]),1,0)),1,0)</f>
        <v>0</v>
      </c>
      <c r="J128" s="3">
        <f>IF(AND(IF('차트 정리 표'!$N$2 = 표메인[[#This Row],[연령대]], 1, 0),IF(COUNT(표장르정리[[#This Row],[Stealth]]),1,0)),1,0)</f>
        <v>0</v>
      </c>
      <c r="K128" s="3">
        <f>IF(AND(IF('차트 정리 표'!$N$2 = 표메인[[#This Row],[연령대]], 1, 0),IF(COUNT(표장르정리[[#This Row],[Strategy]]),1,0)),1,0)</f>
        <v>0</v>
      </c>
      <c r="L128" s="3">
        <f>IF(AND(IF('차트 정리 표'!$N$2 = 표메인[[#This Row],[연령대]], 1, 0),IF(COUNT(표장르정리[[#This Row],[Puzzle]]),1,0)),1,0)</f>
        <v>0</v>
      </c>
      <c r="M128" s="3">
        <f>IF(AND(IF('차트 정리 표'!$N$2 = 표메인[[#This Row],[연령대]], 1, 0),IF(COUNT(표장르정리[[#This Row],[Board]]),1,0)),1,0)</f>
        <v>0</v>
      </c>
      <c r="N128" s="3">
        <f>IF(AND(IF('차트 정리 표'!$N$2 = 표메인[[#This Row],[연령대]], 1, 0),IF(COUNT(표장르정리[[#This Row],[Arcade]]),1,0)),1,0)</f>
        <v>0</v>
      </c>
      <c r="O128" s="3">
        <f>IF(AND(IF('차트 정리 표'!$N$2 = 표메인[[#This Row],[연령대]], 1, 0),IF(COUNT(표장르정리[[#This Row],[Simulation]]),1,0)),1,0)</f>
        <v>0</v>
      </c>
      <c r="P128" s="34">
        <f>IF(AND(IF('차트 정리 표'!$N$19 = 표메인[[#This Row],[연령대]], 1, 0),IF('차트 정리 표'!$J$20=표메인[[#This Row],[타격감
시각적 효과]],1,0)),1,0)</f>
        <v>1</v>
      </c>
      <c r="Q128" s="34">
        <f>IF(AND(IF('차트 정리 표'!$N$19 = 표메인[[#This Row],[연령대]], 1, 0),IF('차트 정리 표'!$J$21=표메인[[#This Row],[타격감
시각적 효과]],1,0)),1,0)</f>
        <v>0</v>
      </c>
      <c r="R128" s="34">
        <f>IF(AND(IF('차트 정리 표'!$N$19 = 표메인[[#This Row],[연령대]], 1, 0),IF('차트 정리 표'!$J$22=표메인[[#This Row],[타격감
시각적 효과]],1,0)),1,0)</f>
        <v>0</v>
      </c>
      <c r="S128" s="34">
        <f>IF(AND(IF('차트 정리 표'!$N$19 = 표메인[[#This Row],[연령대]], 1, 0),IF('차트 정리 표'!$J$23=표메인[[#This Row],[타격감
시각적 효과]],1,0)),1,0)</f>
        <v>0</v>
      </c>
      <c r="T128" s="34">
        <f>IF(AND(IF('차트 정리 표'!$N$25 = 표메인[[#This Row],[연령대]], 1, 0),IF('차트 정리 표'!$J$26=표메인[게임몰입도
청각적 효과],1,0)),1,0)</f>
        <v>1</v>
      </c>
      <c r="U128" s="34">
        <f>IF(AND(IF('차트 정리 표'!$N$25 = 표메인[[#This Row],[연령대]], 1, 0),IF('차트 정리 표'!$J$27=표메인[게임몰입도
청각적 효과],1,0)),1,0)</f>
        <v>0</v>
      </c>
      <c r="V128" s="34">
        <f>IF(AND(IF('차트 정리 표'!$N$25 = 표메인[[#This Row],[연령대]], 1, 0),IF('차트 정리 표'!$J$28=표메인[게임몰입도
청각적 효과],1,0)),1,0)</f>
        <v>0</v>
      </c>
    </row>
    <row r="129" spans="1:22" x14ac:dyDescent="0.3">
      <c r="A129" s="3">
        <f>IF(AND(IF('차트 정리 표'!$N$2 = 표메인[[#This Row],[연령대]], 1, 0),IF(COUNT(표장르정리[[#This Row],[RPG]]),1,0)), 1, 0)</f>
        <v>0</v>
      </c>
      <c r="B129" s="3">
        <f>IF(AND(IF('차트 정리 표'!$N$2 = 표메인[[#This Row],[연령대]], 1, 0),IF(COUNT(표장르정리[[#This Row],[AOS]]),1,0)),1,0)</f>
        <v>1</v>
      </c>
      <c r="C129" s="3">
        <f>IF(AND(IF('차트 정리 표'!$N$2 = 표메인[[#This Row],[연령대]], 1, 0),IF(COUNT(표장르정리[[#This Row],[FPS]]),1,0)),1,0)</f>
        <v>1</v>
      </c>
      <c r="D129" s="3">
        <f>IF(AND(IF('차트 정리 표'!$N$2 = 표메인[[#This Row],[연령대]], 1, 0),IF(COUNT(표장르정리[[#This Row],[CCG]]),1,0)),1,0)</f>
        <v>0</v>
      </c>
      <c r="E129" s="3">
        <f>IF(AND(IF('차트 정리 표'!$N$2 = 표메인[[#This Row],[연령대]], 1, 0),IF(COUNT(표장르정리[[#This Row],[Roguelike]]),1,0)),1,0)</f>
        <v>0</v>
      </c>
      <c r="F129" s="3">
        <f>IF(AND(IF('차트 정리 표'!$N$2 = 표메인[[#This Row],[연령대]], 1, 0),IF(COUNT(표장르정리[[#This Row],[Soulslike]]),1,0)),1,0)</f>
        <v>1</v>
      </c>
      <c r="G129" s="3">
        <f>IF(AND(IF('차트 정리 표'!$N$2 = 표메인[[#This Row],[연령대]], 1, 0),IF(COUNT(표장르정리[[#This Row],[Rhythm]]),1,0)),1,0)</f>
        <v>0</v>
      </c>
      <c r="H129" s="3">
        <f>IF(AND(IF('차트 정리 표'!$N$2 = 표메인[[#This Row],[연령대]], 1, 0),IF(COUNT(표장르정리[[#This Row],[Racing]]),1,0)),1,0)</f>
        <v>0</v>
      </c>
      <c r="I129" s="3">
        <f>IF(AND(IF('차트 정리 표'!$N$2 = 표메인[[#This Row],[연령대]], 1, 0),IF(COUNT(표장르정리[[#This Row],[Sport]]),1,0)),1,0)</f>
        <v>0</v>
      </c>
      <c r="J129" s="3">
        <f>IF(AND(IF('차트 정리 표'!$N$2 = 표메인[[#This Row],[연령대]], 1, 0),IF(COUNT(표장르정리[[#This Row],[Stealth]]),1,0)),1,0)</f>
        <v>0</v>
      </c>
      <c r="K129" s="3">
        <f>IF(AND(IF('차트 정리 표'!$N$2 = 표메인[[#This Row],[연령대]], 1, 0),IF(COUNT(표장르정리[[#This Row],[Strategy]]),1,0)),1,0)</f>
        <v>0</v>
      </c>
      <c r="L129" s="3">
        <f>IF(AND(IF('차트 정리 표'!$N$2 = 표메인[[#This Row],[연령대]], 1, 0),IF(COUNT(표장르정리[[#This Row],[Puzzle]]),1,0)),1,0)</f>
        <v>0</v>
      </c>
      <c r="M129" s="3">
        <f>IF(AND(IF('차트 정리 표'!$N$2 = 표메인[[#This Row],[연령대]], 1, 0),IF(COUNT(표장르정리[[#This Row],[Board]]),1,0)),1,0)</f>
        <v>0</v>
      </c>
      <c r="N129" s="3">
        <f>IF(AND(IF('차트 정리 표'!$N$2 = 표메인[[#This Row],[연령대]], 1, 0),IF(COUNT(표장르정리[[#This Row],[Arcade]]),1,0)),1,0)</f>
        <v>0</v>
      </c>
      <c r="O129" s="3">
        <f>IF(AND(IF('차트 정리 표'!$N$2 = 표메인[[#This Row],[연령대]], 1, 0),IF(COUNT(표장르정리[[#This Row],[Simulation]]),1,0)),1,0)</f>
        <v>0</v>
      </c>
      <c r="P129" s="34">
        <f>IF(AND(IF('차트 정리 표'!$N$19 = 표메인[[#This Row],[연령대]], 1, 0),IF('차트 정리 표'!$J$20=표메인[[#This Row],[타격감
시각적 효과]],1,0)),1,0)</f>
        <v>0</v>
      </c>
      <c r="Q129" s="34">
        <f>IF(AND(IF('차트 정리 표'!$N$19 = 표메인[[#This Row],[연령대]], 1, 0),IF('차트 정리 표'!$J$21=표메인[[#This Row],[타격감
시각적 효과]],1,0)),1,0)</f>
        <v>1</v>
      </c>
      <c r="R129" s="34">
        <f>IF(AND(IF('차트 정리 표'!$N$19 = 표메인[[#This Row],[연령대]], 1, 0),IF('차트 정리 표'!$J$22=표메인[[#This Row],[타격감
시각적 효과]],1,0)),1,0)</f>
        <v>0</v>
      </c>
      <c r="S129" s="34">
        <f>IF(AND(IF('차트 정리 표'!$N$19 = 표메인[[#This Row],[연령대]], 1, 0),IF('차트 정리 표'!$J$23=표메인[[#This Row],[타격감
시각적 효과]],1,0)),1,0)</f>
        <v>0</v>
      </c>
      <c r="T129" s="34">
        <f>IF(AND(IF('차트 정리 표'!$N$25 = 표메인[[#This Row],[연령대]], 1, 0),IF('차트 정리 표'!$J$26=표메인[게임몰입도
청각적 효과],1,0)),1,0)</f>
        <v>1</v>
      </c>
      <c r="U129" s="34">
        <f>IF(AND(IF('차트 정리 표'!$N$25 = 표메인[[#This Row],[연령대]], 1, 0),IF('차트 정리 표'!$J$27=표메인[게임몰입도
청각적 효과],1,0)),1,0)</f>
        <v>0</v>
      </c>
      <c r="V129" s="34">
        <f>IF(AND(IF('차트 정리 표'!$N$25 = 표메인[[#This Row],[연령대]], 1, 0),IF('차트 정리 표'!$J$28=표메인[게임몰입도
청각적 효과],1,0)),1,0)</f>
        <v>0</v>
      </c>
    </row>
    <row r="130" spans="1:22" x14ac:dyDescent="0.3">
      <c r="A130" s="3">
        <f>IF(AND(IF('차트 정리 표'!$N$2 = 표메인[[#This Row],[연령대]], 1, 0),IF(COUNT(표장르정리[[#This Row],[RPG]]),1,0)), 1, 0)</f>
        <v>0</v>
      </c>
      <c r="B130" s="3">
        <f>IF(AND(IF('차트 정리 표'!$N$2 = 표메인[[#This Row],[연령대]], 1, 0),IF(COUNT(표장르정리[[#This Row],[AOS]]),1,0)),1,0)</f>
        <v>0</v>
      </c>
      <c r="C130" s="3">
        <f>IF(AND(IF('차트 정리 표'!$N$2 = 표메인[[#This Row],[연령대]], 1, 0),IF(COUNT(표장르정리[[#This Row],[FPS]]),1,0)),1,0)</f>
        <v>0</v>
      </c>
      <c r="D130" s="3">
        <f>IF(AND(IF('차트 정리 표'!$N$2 = 표메인[[#This Row],[연령대]], 1, 0),IF(COUNT(표장르정리[[#This Row],[CCG]]),1,0)),1,0)</f>
        <v>0</v>
      </c>
      <c r="E130" s="3">
        <f>IF(AND(IF('차트 정리 표'!$N$2 = 표메인[[#This Row],[연령대]], 1, 0),IF(COUNT(표장르정리[[#This Row],[Roguelike]]),1,0)),1,0)</f>
        <v>1</v>
      </c>
      <c r="F130" s="3">
        <f>IF(AND(IF('차트 정리 표'!$N$2 = 표메인[[#This Row],[연령대]], 1, 0),IF(COUNT(표장르정리[[#This Row],[Soulslike]]),1,0)),1,0)</f>
        <v>0</v>
      </c>
      <c r="G130" s="3">
        <f>IF(AND(IF('차트 정리 표'!$N$2 = 표메인[[#This Row],[연령대]], 1, 0),IF(COUNT(표장르정리[[#This Row],[Rhythm]]),1,0)),1,0)</f>
        <v>0</v>
      </c>
      <c r="H130" s="3">
        <f>IF(AND(IF('차트 정리 표'!$N$2 = 표메인[[#This Row],[연령대]], 1, 0),IF(COUNT(표장르정리[[#This Row],[Racing]]),1,0)),1,0)</f>
        <v>0</v>
      </c>
      <c r="I130" s="3">
        <f>IF(AND(IF('차트 정리 표'!$N$2 = 표메인[[#This Row],[연령대]], 1, 0),IF(COUNT(표장르정리[[#This Row],[Sport]]),1,0)),1,0)</f>
        <v>0</v>
      </c>
      <c r="J130" s="3">
        <f>IF(AND(IF('차트 정리 표'!$N$2 = 표메인[[#This Row],[연령대]], 1, 0),IF(COUNT(표장르정리[[#This Row],[Stealth]]),1,0)),1,0)</f>
        <v>0</v>
      </c>
      <c r="K130" s="3">
        <f>IF(AND(IF('차트 정리 표'!$N$2 = 표메인[[#This Row],[연령대]], 1, 0),IF(COUNT(표장르정리[[#This Row],[Strategy]]),1,0)),1,0)</f>
        <v>0</v>
      </c>
      <c r="L130" s="3">
        <f>IF(AND(IF('차트 정리 표'!$N$2 = 표메인[[#This Row],[연령대]], 1, 0),IF(COUNT(표장르정리[[#This Row],[Puzzle]]),1,0)),1,0)</f>
        <v>0</v>
      </c>
      <c r="M130" s="3">
        <f>IF(AND(IF('차트 정리 표'!$N$2 = 표메인[[#This Row],[연령대]], 1, 0),IF(COUNT(표장르정리[[#This Row],[Board]]),1,0)),1,0)</f>
        <v>0</v>
      </c>
      <c r="N130" s="3">
        <f>IF(AND(IF('차트 정리 표'!$N$2 = 표메인[[#This Row],[연령대]], 1, 0),IF(COUNT(표장르정리[[#This Row],[Arcade]]),1,0)),1,0)</f>
        <v>0</v>
      </c>
      <c r="O130" s="3">
        <f>IF(AND(IF('차트 정리 표'!$N$2 = 표메인[[#This Row],[연령대]], 1, 0),IF(COUNT(표장르정리[[#This Row],[Simulation]]),1,0)),1,0)</f>
        <v>0</v>
      </c>
      <c r="P130" s="34">
        <f>IF(AND(IF('차트 정리 표'!$N$19 = 표메인[[#This Row],[연령대]], 1, 0),IF('차트 정리 표'!$J$20=표메인[[#This Row],[타격감
시각적 효과]],1,0)),1,0)</f>
        <v>0</v>
      </c>
      <c r="Q130" s="34">
        <f>IF(AND(IF('차트 정리 표'!$N$19 = 표메인[[#This Row],[연령대]], 1, 0),IF('차트 정리 표'!$J$21=표메인[[#This Row],[타격감
시각적 효과]],1,0)),1,0)</f>
        <v>0</v>
      </c>
      <c r="R130" s="34">
        <f>IF(AND(IF('차트 정리 표'!$N$19 = 표메인[[#This Row],[연령대]], 1, 0),IF('차트 정리 표'!$J$22=표메인[[#This Row],[타격감
시각적 효과]],1,0)),1,0)</f>
        <v>1</v>
      </c>
      <c r="S130" s="34">
        <f>IF(AND(IF('차트 정리 표'!$N$19 = 표메인[[#This Row],[연령대]], 1, 0),IF('차트 정리 표'!$J$23=표메인[[#This Row],[타격감
시각적 효과]],1,0)),1,0)</f>
        <v>0</v>
      </c>
      <c r="T130" s="34">
        <f>IF(AND(IF('차트 정리 표'!$N$25 = 표메인[[#This Row],[연령대]], 1, 0),IF('차트 정리 표'!$J$26=표메인[게임몰입도
청각적 효과],1,0)),1,0)</f>
        <v>0</v>
      </c>
      <c r="U130" s="34">
        <f>IF(AND(IF('차트 정리 표'!$N$25 = 표메인[[#This Row],[연령대]], 1, 0),IF('차트 정리 표'!$J$27=표메인[게임몰입도
청각적 효과],1,0)),1,0)</f>
        <v>0</v>
      </c>
      <c r="V130" s="34">
        <f>IF(AND(IF('차트 정리 표'!$N$25 = 표메인[[#This Row],[연령대]], 1, 0),IF('차트 정리 표'!$J$28=표메인[게임몰입도
청각적 효과],1,0)),1,0)</f>
        <v>1</v>
      </c>
    </row>
    <row r="131" spans="1:22" x14ac:dyDescent="0.3">
      <c r="A131" s="3">
        <f>IF(AND(IF('차트 정리 표'!$N$2 = 표메인[[#This Row],[연령대]], 1, 0),IF(COUNT(표장르정리[[#This Row],[RPG]]),1,0)), 1, 0)</f>
        <v>0</v>
      </c>
      <c r="B131" s="3">
        <f>IF(AND(IF('차트 정리 표'!$N$2 = 표메인[[#This Row],[연령대]], 1, 0),IF(COUNT(표장르정리[[#This Row],[AOS]]),1,0)),1,0)</f>
        <v>0</v>
      </c>
      <c r="C131" s="3">
        <f>IF(AND(IF('차트 정리 표'!$N$2 = 표메인[[#This Row],[연령대]], 1, 0),IF(COUNT(표장르정리[[#This Row],[FPS]]),1,0)),1,0)</f>
        <v>0</v>
      </c>
      <c r="D131" s="3">
        <f>IF(AND(IF('차트 정리 표'!$N$2 = 표메인[[#This Row],[연령대]], 1, 0),IF(COUNT(표장르정리[[#This Row],[CCG]]),1,0)),1,0)</f>
        <v>0</v>
      </c>
      <c r="E131" s="3">
        <f>IF(AND(IF('차트 정리 표'!$N$2 = 표메인[[#This Row],[연령대]], 1, 0),IF(COUNT(표장르정리[[#This Row],[Roguelike]]),1,0)),1,0)</f>
        <v>1</v>
      </c>
      <c r="F131" s="3">
        <f>IF(AND(IF('차트 정리 표'!$N$2 = 표메인[[#This Row],[연령대]], 1, 0),IF(COUNT(표장르정리[[#This Row],[Soulslike]]),1,0)),1,0)</f>
        <v>0</v>
      </c>
      <c r="G131" s="3">
        <f>IF(AND(IF('차트 정리 표'!$N$2 = 표메인[[#This Row],[연령대]], 1, 0),IF(COUNT(표장르정리[[#This Row],[Rhythm]]),1,0)),1,0)</f>
        <v>0</v>
      </c>
      <c r="H131" s="3">
        <f>IF(AND(IF('차트 정리 표'!$N$2 = 표메인[[#This Row],[연령대]], 1, 0),IF(COUNT(표장르정리[[#This Row],[Racing]]),1,0)),1,0)</f>
        <v>0</v>
      </c>
      <c r="I131" s="3">
        <f>IF(AND(IF('차트 정리 표'!$N$2 = 표메인[[#This Row],[연령대]], 1, 0),IF(COUNT(표장르정리[[#This Row],[Sport]]),1,0)),1,0)</f>
        <v>0</v>
      </c>
      <c r="J131" s="3">
        <f>IF(AND(IF('차트 정리 표'!$N$2 = 표메인[[#This Row],[연령대]], 1, 0),IF(COUNT(표장르정리[[#This Row],[Stealth]]),1,0)),1,0)</f>
        <v>0</v>
      </c>
      <c r="K131" s="3">
        <f>IF(AND(IF('차트 정리 표'!$N$2 = 표메인[[#This Row],[연령대]], 1, 0),IF(COUNT(표장르정리[[#This Row],[Strategy]]),1,0)),1,0)</f>
        <v>0</v>
      </c>
      <c r="L131" s="3">
        <f>IF(AND(IF('차트 정리 표'!$N$2 = 표메인[[#This Row],[연령대]], 1, 0),IF(COUNT(표장르정리[[#This Row],[Puzzle]]),1,0)),1,0)</f>
        <v>0</v>
      </c>
      <c r="M131" s="3">
        <f>IF(AND(IF('차트 정리 표'!$N$2 = 표메인[[#This Row],[연령대]], 1, 0),IF(COUNT(표장르정리[[#This Row],[Board]]),1,0)),1,0)</f>
        <v>0</v>
      </c>
      <c r="N131" s="3">
        <f>IF(AND(IF('차트 정리 표'!$N$2 = 표메인[[#This Row],[연령대]], 1, 0),IF(COUNT(표장르정리[[#This Row],[Arcade]]),1,0)),1,0)</f>
        <v>0</v>
      </c>
      <c r="O131" s="3">
        <f>IF(AND(IF('차트 정리 표'!$N$2 = 표메인[[#This Row],[연령대]], 1, 0),IF(COUNT(표장르정리[[#This Row],[Simulation]]),1,0)),1,0)</f>
        <v>0</v>
      </c>
      <c r="P131" s="34">
        <f>IF(AND(IF('차트 정리 표'!$N$19 = 표메인[[#This Row],[연령대]], 1, 0),IF('차트 정리 표'!$J$20=표메인[[#This Row],[타격감
시각적 효과]],1,0)),1,0)</f>
        <v>0</v>
      </c>
      <c r="Q131" s="34">
        <f>IF(AND(IF('차트 정리 표'!$N$19 = 표메인[[#This Row],[연령대]], 1, 0),IF('차트 정리 표'!$J$21=표메인[[#This Row],[타격감
시각적 효과]],1,0)),1,0)</f>
        <v>0</v>
      </c>
      <c r="R131" s="34">
        <f>IF(AND(IF('차트 정리 표'!$N$19 = 표메인[[#This Row],[연령대]], 1, 0),IF('차트 정리 표'!$J$22=표메인[[#This Row],[타격감
시각적 효과]],1,0)),1,0)</f>
        <v>0</v>
      </c>
      <c r="S131" s="34">
        <f>IF(AND(IF('차트 정리 표'!$N$19 = 표메인[[#This Row],[연령대]], 1, 0),IF('차트 정리 표'!$J$23=표메인[[#This Row],[타격감
시각적 효과]],1,0)),1,0)</f>
        <v>1</v>
      </c>
      <c r="T131" s="34">
        <f>IF(AND(IF('차트 정리 표'!$N$25 = 표메인[[#This Row],[연령대]], 1, 0),IF('차트 정리 표'!$J$26=표메인[게임몰입도
청각적 효과],1,0)),1,0)</f>
        <v>1</v>
      </c>
      <c r="U131" s="34">
        <f>IF(AND(IF('차트 정리 표'!$N$25 = 표메인[[#This Row],[연령대]], 1, 0),IF('차트 정리 표'!$J$27=표메인[게임몰입도
청각적 효과],1,0)),1,0)</f>
        <v>0</v>
      </c>
      <c r="V131" s="34">
        <f>IF(AND(IF('차트 정리 표'!$N$25 = 표메인[[#This Row],[연령대]], 1, 0),IF('차트 정리 표'!$J$28=표메인[게임몰입도
청각적 효과],1,0)),1,0)</f>
        <v>0</v>
      </c>
    </row>
    <row r="132" spans="1:22" x14ac:dyDescent="0.3">
      <c r="A132" s="3">
        <f>IF(AND(IF('차트 정리 표'!$N$2 = 표메인[[#This Row],[연령대]], 1, 0),IF(COUNT(표장르정리[[#This Row],[RPG]]),1,0)), 1, 0)</f>
        <v>1</v>
      </c>
      <c r="B132" s="3">
        <f>IF(AND(IF('차트 정리 표'!$N$2 = 표메인[[#This Row],[연령대]], 1, 0),IF(COUNT(표장르정리[[#This Row],[AOS]]),1,0)),1,0)</f>
        <v>0</v>
      </c>
      <c r="C132" s="3">
        <f>IF(AND(IF('차트 정리 표'!$N$2 = 표메인[[#This Row],[연령대]], 1, 0),IF(COUNT(표장르정리[[#This Row],[FPS]]),1,0)),1,0)</f>
        <v>0</v>
      </c>
      <c r="D132" s="3">
        <f>IF(AND(IF('차트 정리 표'!$N$2 = 표메인[[#This Row],[연령대]], 1, 0),IF(COUNT(표장르정리[[#This Row],[CCG]]),1,0)),1,0)</f>
        <v>0</v>
      </c>
      <c r="E132" s="3">
        <f>IF(AND(IF('차트 정리 표'!$N$2 = 표메인[[#This Row],[연령대]], 1, 0),IF(COUNT(표장르정리[[#This Row],[Roguelike]]),1,0)),1,0)</f>
        <v>0</v>
      </c>
      <c r="F132" s="3">
        <f>IF(AND(IF('차트 정리 표'!$N$2 = 표메인[[#This Row],[연령대]], 1, 0),IF(COUNT(표장르정리[[#This Row],[Soulslike]]),1,0)),1,0)</f>
        <v>0</v>
      </c>
      <c r="G132" s="3">
        <f>IF(AND(IF('차트 정리 표'!$N$2 = 표메인[[#This Row],[연령대]], 1, 0),IF(COUNT(표장르정리[[#This Row],[Rhythm]]),1,0)),1,0)</f>
        <v>0</v>
      </c>
      <c r="H132" s="3">
        <f>IF(AND(IF('차트 정리 표'!$N$2 = 표메인[[#This Row],[연령대]], 1, 0),IF(COUNT(표장르정리[[#This Row],[Racing]]),1,0)),1,0)</f>
        <v>0</v>
      </c>
      <c r="I132" s="3">
        <f>IF(AND(IF('차트 정리 표'!$N$2 = 표메인[[#This Row],[연령대]], 1, 0),IF(COUNT(표장르정리[[#This Row],[Sport]]),1,0)),1,0)</f>
        <v>0</v>
      </c>
      <c r="J132" s="3">
        <f>IF(AND(IF('차트 정리 표'!$N$2 = 표메인[[#This Row],[연령대]], 1, 0),IF(COUNT(표장르정리[[#This Row],[Stealth]]),1,0)),1,0)</f>
        <v>0</v>
      </c>
      <c r="K132" s="3">
        <f>IF(AND(IF('차트 정리 표'!$N$2 = 표메인[[#This Row],[연령대]], 1, 0),IF(COUNT(표장르정리[[#This Row],[Strategy]]),1,0)),1,0)</f>
        <v>0</v>
      </c>
      <c r="L132" s="3">
        <f>IF(AND(IF('차트 정리 표'!$N$2 = 표메인[[#This Row],[연령대]], 1, 0),IF(COUNT(표장르정리[[#This Row],[Puzzle]]),1,0)),1,0)</f>
        <v>0</v>
      </c>
      <c r="M132" s="3">
        <f>IF(AND(IF('차트 정리 표'!$N$2 = 표메인[[#This Row],[연령대]], 1, 0),IF(COUNT(표장르정리[[#This Row],[Board]]),1,0)),1,0)</f>
        <v>0</v>
      </c>
      <c r="N132" s="3">
        <f>IF(AND(IF('차트 정리 표'!$N$2 = 표메인[[#This Row],[연령대]], 1, 0),IF(COUNT(표장르정리[[#This Row],[Arcade]]),1,0)),1,0)</f>
        <v>0</v>
      </c>
      <c r="O132" s="3">
        <f>IF(AND(IF('차트 정리 표'!$N$2 = 표메인[[#This Row],[연령대]], 1, 0),IF(COUNT(표장르정리[[#This Row],[Simulation]]),1,0)),1,0)</f>
        <v>0</v>
      </c>
      <c r="P132" s="34">
        <f>IF(AND(IF('차트 정리 표'!$N$19 = 표메인[[#This Row],[연령대]], 1, 0),IF('차트 정리 표'!$J$20=표메인[[#This Row],[타격감
시각적 효과]],1,0)),1,0)</f>
        <v>1</v>
      </c>
      <c r="Q132" s="34">
        <f>IF(AND(IF('차트 정리 표'!$N$19 = 표메인[[#This Row],[연령대]], 1, 0),IF('차트 정리 표'!$J$21=표메인[[#This Row],[타격감
시각적 효과]],1,0)),1,0)</f>
        <v>0</v>
      </c>
      <c r="R132" s="34">
        <f>IF(AND(IF('차트 정리 표'!$N$19 = 표메인[[#This Row],[연령대]], 1, 0),IF('차트 정리 표'!$J$22=표메인[[#This Row],[타격감
시각적 효과]],1,0)),1,0)</f>
        <v>0</v>
      </c>
      <c r="S132" s="34">
        <f>IF(AND(IF('차트 정리 표'!$N$19 = 표메인[[#This Row],[연령대]], 1, 0),IF('차트 정리 표'!$J$23=표메인[[#This Row],[타격감
시각적 효과]],1,0)),1,0)</f>
        <v>0</v>
      </c>
      <c r="T132" s="34">
        <f>IF(AND(IF('차트 정리 표'!$N$25 = 표메인[[#This Row],[연령대]], 1, 0),IF('차트 정리 표'!$J$26=표메인[게임몰입도
청각적 효과],1,0)),1,0)</f>
        <v>1</v>
      </c>
      <c r="U132" s="34">
        <f>IF(AND(IF('차트 정리 표'!$N$25 = 표메인[[#This Row],[연령대]], 1, 0),IF('차트 정리 표'!$J$27=표메인[게임몰입도
청각적 효과],1,0)),1,0)</f>
        <v>0</v>
      </c>
      <c r="V132" s="34">
        <f>IF(AND(IF('차트 정리 표'!$N$25 = 표메인[[#This Row],[연령대]], 1, 0),IF('차트 정리 표'!$J$28=표메인[게임몰입도
청각적 효과],1,0)),1,0)</f>
        <v>0</v>
      </c>
    </row>
    <row r="133" spans="1:22" x14ac:dyDescent="0.3">
      <c r="A133" s="3">
        <f>IF(AND(IF('차트 정리 표'!$N$2 = 표메인[[#This Row],[연령대]], 1, 0),IF(COUNT(표장르정리[[#This Row],[RPG]]),1,0)), 1, 0)</f>
        <v>1</v>
      </c>
      <c r="B133" s="3">
        <f>IF(AND(IF('차트 정리 표'!$N$2 = 표메인[[#This Row],[연령대]], 1, 0),IF(COUNT(표장르정리[[#This Row],[AOS]]),1,0)),1,0)</f>
        <v>0</v>
      </c>
      <c r="C133" s="3">
        <f>IF(AND(IF('차트 정리 표'!$N$2 = 표메인[[#This Row],[연령대]], 1, 0),IF(COUNT(표장르정리[[#This Row],[FPS]]),1,0)),1,0)</f>
        <v>0</v>
      </c>
      <c r="D133" s="3">
        <f>IF(AND(IF('차트 정리 표'!$N$2 = 표메인[[#This Row],[연령대]], 1, 0),IF(COUNT(표장르정리[[#This Row],[CCG]]),1,0)),1,0)</f>
        <v>0</v>
      </c>
      <c r="E133" s="3">
        <f>IF(AND(IF('차트 정리 표'!$N$2 = 표메인[[#This Row],[연령대]], 1, 0),IF(COUNT(표장르정리[[#This Row],[Roguelike]]),1,0)),1,0)</f>
        <v>0</v>
      </c>
      <c r="F133" s="3">
        <f>IF(AND(IF('차트 정리 표'!$N$2 = 표메인[[#This Row],[연령대]], 1, 0),IF(COUNT(표장르정리[[#This Row],[Soulslike]]),1,0)),1,0)</f>
        <v>0</v>
      </c>
      <c r="G133" s="3">
        <f>IF(AND(IF('차트 정리 표'!$N$2 = 표메인[[#This Row],[연령대]], 1, 0),IF(COUNT(표장르정리[[#This Row],[Rhythm]]),1,0)),1,0)</f>
        <v>0</v>
      </c>
      <c r="H133" s="3">
        <f>IF(AND(IF('차트 정리 표'!$N$2 = 표메인[[#This Row],[연령대]], 1, 0),IF(COUNT(표장르정리[[#This Row],[Racing]]),1,0)),1,0)</f>
        <v>0</v>
      </c>
      <c r="I133" s="3">
        <f>IF(AND(IF('차트 정리 표'!$N$2 = 표메인[[#This Row],[연령대]], 1, 0),IF(COUNT(표장르정리[[#This Row],[Sport]]),1,0)),1,0)</f>
        <v>0</v>
      </c>
      <c r="J133" s="3">
        <f>IF(AND(IF('차트 정리 표'!$N$2 = 표메인[[#This Row],[연령대]], 1, 0),IF(COUNT(표장르정리[[#This Row],[Stealth]]),1,0)),1,0)</f>
        <v>0</v>
      </c>
      <c r="K133" s="3">
        <f>IF(AND(IF('차트 정리 표'!$N$2 = 표메인[[#This Row],[연령대]], 1, 0),IF(COUNT(표장르정리[[#This Row],[Strategy]]),1,0)),1,0)</f>
        <v>0</v>
      </c>
      <c r="L133" s="3">
        <f>IF(AND(IF('차트 정리 표'!$N$2 = 표메인[[#This Row],[연령대]], 1, 0),IF(COUNT(표장르정리[[#This Row],[Puzzle]]),1,0)),1,0)</f>
        <v>0</v>
      </c>
      <c r="M133" s="3">
        <f>IF(AND(IF('차트 정리 표'!$N$2 = 표메인[[#This Row],[연령대]], 1, 0),IF(COUNT(표장르정리[[#This Row],[Board]]),1,0)),1,0)</f>
        <v>0</v>
      </c>
      <c r="N133" s="3">
        <f>IF(AND(IF('차트 정리 표'!$N$2 = 표메인[[#This Row],[연령대]], 1, 0),IF(COUNT(표장르정리[[#This Row],[Arcade]]),1,0)),1,0)</f>
        <v>0</v>
      </c>
      <c r="O133" s="3">
        <f>IF(AND(IF('차트 정리 표'!$N$2 = 표메인[[#This Row],[연령대]], 1, 0),IF(COUNT(표장르정리[[#This Row],[Simulation]]),1,0)),1,0)</f>
        <v>0</v>
      </c>
      <c r="P133" s="34">
        <f>IF(AND(IF('차트 정리 표'!$N$19 = 표메인[[#This Row],[연령대]], 1, 0),IF('차트 정리 표'!$J$20=표메인[[#This Row],[타격감
시각적 효과]],1,0)),1,0)</f>
        <v>1</v>
      </c>
      <c r="Q133" s="34">
        <f>IF(AND(IF('차트 정리 표'!$N$19 = 표메인[[#This Row],[연령대]], 1, 0),IF('차트 정리 표'!$J$21=표메인[[#This Row],[타격감
시각적 효과]],1,0)),1,0)</f>
        <v>0</v>
      </c>
      <c r="R133" s="34">
        <f>IF(AND(IF('차트 정리 표'!$N$19 = 표메인[[#This Row],[연령대]], 1, 0),IF('차트 정리 표'!$J$22=표메인[[#This Row],[타격감
시각적 효과]],1,0)),1,0)</f>
        <v>0</v>
      </c>
      <c r="S133" s="34">
        <f>IF(AND(IF('차트 정리 표'!$N$19 = 표메인[[#This Row],[연령대]], 1, 0),IF('차트 정리 표'!$J$23=표메인[[#This Row],[타격감
시각적 효과]],1,0)),1,0)</f>
        <v>0</v>
      </c>
      <c r="T133" s="34">
        <f>IF(AND(IF('차트 정리 표'!$N$25 = 표메인[[#This Row],[연령대]], 1, 0),IF('차트 정리 표'!$J$26=표메인[게임몰입도
청각적 효과],1,0)),1,0)</f>
        <v>1</v>
      </c>
      <c r="U133" s="34">
        <f>IF(AND(IF('차트 정리 표'!$N$25 = 표메인[[#This Row],[연령대]], 1, 0),IF('차트 정리 표'!$J$27=표메인[게임몰입도
청각적 효과],1,0)),1,0)</f>
        <v>0</v>
      </c>
      <c r="V133" s="34">
        <f>IF(AND(IF('차트 정리 표'!$N$25 = 표메인[[#This Row],[연령대]], 1, 0),IF('차트 정리 표'!$J$28=표메인[게임몰입도
청각적 효과],1,0)),1,0)</f>
        <v>0</v>
      </c>
    </row>
    <row r="134" spans="1:22" x14ac:dyDescent="0.3">
      <c r="A134" s="3">
        <f>IF(AND(IF('차트 정리 표'!$N$2 = 표메인[[#This Row],[연령대]], 1, 0),IF(COUNT(표장르정리[[#This Row],[RPG]]),1,0)), 1, 0)</f>
        <v>1</v>
      </c>
      <c r="B134" s="3">
        <f>IF(AND(IF('차트 정리 표'!$N$2 = 표메인[[#This Row],[연령대]], 1, 0),IF(COUNT(표장르정리[[#This Row],[AOS]]),1,0)),1,0)</f>
        <v>0</v>
      </c>
      <c r="C134" s="3">
        <f>IF(AND(IF('차트 정리 표'!$N$2 = 표메인[[#This Row],[연령대]], 1, 0),IF(COUNT(표장르정리[[#This Row],[FPS]]),1,0)),1,0)</f>
        <v>0</v>
      </c>
      <c r="D134" s="3">
        <f>IF(AND(IF('차트 정리 표'!$N$2 = 표메인[[#This Row],[연령대]], 1, 0),IF(COUNT(표장르정리[[#This Row],[CCG]]),1,0)),1,0)</f>
        <v>0</v>
      </c>
      <c r="E134" s="3">
        <f>IF(AND(IF('차트 정리 표'!$N$2 = 표메인[[#This Row],[연령대]], 1, 0),IF(COUNT(표장르정리[[#This Row],[Roguelike]]),1,0)),1,0)</f>
        <v>0</v>
      </c>
      <c r="F134" s="3">
        <f>IF(AND(IF('차트 정리 표'!$N$2 = 표메인[[#This Row],[연령대]], 1, 0),IF(COUNT(표장르정리[[#This Row],[Soulslike]]),1,0)),1,0)</f>
        <v>0</v>
      </c>
      <c r="G134" s="3">
        <f>IF(AND(IF('차트 정리 표'!$N$2 = 표메인[[#This Row],[연령대]], 1, 0),IF(COUNT(표장르정리[[#This Row],[Rhythm]]),1,0)),1,0)</f>
        <v>0</v>
      </c>
      <c r="H134" s="3">
        <f>IF(AND(IF('차트 정리 표'!$N$2 = 표메인[[#This Row],[연령대]], 1, 0),IF(COUNT(표장르정리[[#This Row],[Racing]]),1,0)),1,0)</f>
        <v>0</v>
      </c>
      <c r="I134" s="3">
        <f>IF(AND(IF('차트 정리 표'!$N$2 = 표메인[[#This Row],[연령대]], 1, 0),IF(COUNT(표장르정리[[#This Row],[Sport]]),1,0)),1,0)</f>
        <v>0</v>
      </c>
      <c r="J134" s="3">
        <f>IF(AND(IF('차트 정리 표'!$N$2 = 표메인[[#This Row],[연령대]], 1, 0),IF(COUNT(표장르정리[[#This Row],[Stealth]]),1,0)),1,0)</f>
        <v>0</v>
      </c>
      <c r="K134" s="3">
        <f>IF(AND(IF('차트 정리 표'!$N$2 = 표메인[[#This Row],[연령대]], 1, 0),IF(COUNT(표장르정리[[#This Row],[Strategy]]),1,0)),1,0)</f>
        <v>0</v>
      </c>
      <c r="L134" s="3">
        <f>IF(AND(IF('차트 정리 표'!$N$2 = 표메인[[#This Row],[연령대]], 1, 0),IF(COUNT(표장르정리[[#This Row],[Puzzle]]),1,0)),1,0)</f>
        <v>0</v>
      </c>
      <c r="M134" s="3">
        <f>IF(AND(IF('차트 정리 표'!$N$2 = 표메인[[#This Row],[연령대]], 1, 0),IF(COUNT(표장르정리[[#This Row],[Board]]),1,0)),1,0)</f>
        <v>0</v>
      </c>
      <c r="N134" s="3">
        <f>IF(AND(IF('차트 정리 표'!$N$2 = 표메인[[#This Row],[연령대]], 1, 0),IF(COUNT(표장르정리[[#This Row],[Arcade]]),1,0)),1,0)</f>
        <v>0</v>
      </c>
      <c r="O134" s="3">
        <f>IF(AND(IF('차트 정리 표'!$N$2 = 표메인[[#This Row],[연령대]], 1, 0),IF(COUNT(표장르정리[[#This Row],[Simulation]]),1,0)),1,0)</f>
        <v>0</v>
      </c>
      <c r="P134" s="34">
        <f>IF(AND(IF('차트 정리 표'!$N$19 = 표메인[[#This Row],[연령대]], 1, 0),IF('차트 정리 표'!$J$20=표메인[[#This Row],[타격감
시각적 효과]],1,0)),1,0)</f>
        <v>1</v>
      </c>
      <c r="Q134" s="34">
        <f>IF(AND(IF('차트 정리 표'!$N$19 = 표메인[[#This Row],[연령대]], 1, 0),IF('차트 정리 표'!$J$21=표메인[[#This Row],[타격감
시각적 효과]],1,0)),1,0)</f>
        <v>0</v>
      </c>
      <c r="R134" s="34">
        <f>IF(AND(IF('차트 정리 표'!$N$19 = 표메인[[#This Row],[연령대]], 1, 0),IF('차트 정리 표'!$J$22=표메인[[#This Row],[타격감
시각적 효과]],1,0)),1,0)</f>
        <v>0</v>
      </c>
      <c r="S134" s="34">
        <f>IF(AND(IF('차트 정리 표'!$N$19 = 표메인[[#This Row],[연령대]], 1, 0),IF('차트 정리 표'!$J$23=표메인[[#This Row],[타격감
시각적 효과]],1,0)),1,0)</f>
        <v>0</v>
      </c>
      <c r="T134" s="34">
        <f>IF(AND(IF('차트 정리 표'!$N$25 = 표메인[[#This Row],[연령대]], 1, 0),IF('차트 정리 표'!$J$26=표메인[게임몰입도
청각적 효과],1,0)),1,0)</f>
        <v>1</v>
      </c>
      <c r="U134" s="34">
        <f>IF(AND(IF('차트 정리 표'!$N$25 = 표메인[[#This Row],[연령대]], 1, 0),IF('차트 정리 표'!$J$27=표메인[게임몰입도
청각적 효과],1,0)),1,0)</f>
        <v>0</v>
      </c>
      <c r="V134" s="34">
        <f>IF(AND(IF('차트 정리 표'!$N$25 = 표메인[[#This Row],[연령대]], 1, 0),IF('차트 정리 표'!$J$28=표메인[게임몰입도
청각적 효과],1,0)),1,0)</f>
        <v>0</v>
      </c>
    </row>
    <row r="135" spans="1:22" x14ac:dyDescent="0.3">
      <c r="A135" s="3">
        <f>IF(AND(IF('차트 정리 표'!$N$2 = 표메인[[#This Row],[연령대]], 1, 0),IF(COUNT(표장르정리[[#This Row],[RPG]]),1,0)), 1, 0)</f>
        <v>1</v>
      </c>
      <c r="B135" s="3">
        <f>IF(AND(IF('차트 정리 표'!$N$2 = 표메인[[#This Row],[연령대]], 1, 0),IF(COUNT(표장르정리[[#This Row],[AOS]]),1,0)),1,0)</f>
        <v>0</v>
      </c>
      <c r="C135" s="3">
        <f>IF(AND(IF('차트 정리 표'!$N$2 = 표메인[[#This Row],[연령대]], 1, 0),IF(COUNT(표장르정리[[#This Row],[FPS]]),1,0)),1,0)</f>
        <v>0</v>
      </c>
      <c r="D135" s="3">
        <f>IF(AND(IF('차트 정리 표'!$N$2 = 표메인[[#This Row],[연령대]], 1, 0),IF(COUNT(표장르정리[[#This Row],[CCG]]),1,0)),1,0)</f>
        <v>0</v>
      </c>
      <c r="E135" s="3">
        <f>IF(AND(IF('차트 정리 표'!$N$2 = 표메인[[#This Row],[연령대]], 1, 0),IF(COUNT(표장르정리[[#This Row],[Roguelike]]),1,0)),1,0)</f>
        <v>0</v>
      </c>
      <c r="F135" s="3">
        <f>IF(AND(IF('차트 정리 표'!$N$2 = 표메인[[#This Row],[연령대]], 1, 0),IF(COUNT(표장르정리[[#This Row],[Soulslike]]),1,0)),1,0)</f>
        <v>0</v>
      </c>
      <c r="G135" s="3">
        <f>IF(AND(IF('차트 정리 표'!$N$2 = 표메인[[#This Row],[연령대]], 1, 0),IF(COUNT(표장르정리[[#This Row],[Rhythm]]),1,0)),1,0)</f>
        <v>0</v>
      </c>
      <c r="H135" s="3">
        <f>IF(AND(IF('차트 정리 표'!$N$2 = 표메인[[#This Row],[연령대]], 1, 0),IF(COUNT(표장르정리[[#This Row],[Racing]]),1,0)),1,0)</f>
        <v>0</v>
      </c>
      <c r="I135" s="3">
        <f>IF(AND(IF('차트 정리 표'!$N$2 = 표메인[[#This Row],[연령대]], 1, 0),IF(COUNT(표장르정리[[#This Row],[Sport]]),1,0)),1,0)</f>
        <v>0</v>
      </c>
      <c r="J135" s="3">
        <f>IF(AND(IF('차트 정리 표'!$N$2 = 표메인[[#This Row],[연령대]], 1, 0),IF(COUNT(표장르정리[[#This Row],[Stealth]]),1,0)),1,0)</f>
        <v>0</v>
      </c>
      <c r="K135" s="3">
        <f>IF(AND(IF('차트 정리 표'!$N$2 = 표메인[[#This Row],[연령대]], 1, 0),IF(COUNT(표장르정리[[#This Row],[Strategy]]),1,0)),1,0)</f>
        <v>0</v>
      </c>
      <c r="L135" s="3">
        <f>IF(AND(IF('차트 정리 표'!$N$2 = 표메인[[#This Row],[연령대]], 1, 0),IF(COUNT(표장르정리[[#This Row],[Puzzle]]),1,0)),1,0)</f>
        <v>0</v>
      </c>
      <c r="M135" s="3">
        <f>IF(AND(IF('차트 정리 표'!$N$2 = 표메인[[#This Row],[연령대]], 1, 0),IF(COUNT(표장르정리[[#This Row],[Board]]),1,0)),1,0)</f>
        <v>0</v>
      </c>
      <c r="N135" s="3">
        <f>IF(AND(IF('차트 정리 표'!$N$2 = 표메인[[#This Row],[연령대]], 1, 0),IF(COUNT(표장르정리[[#This Row],[Arcade]]),1,0)),1,0)</f>
        <v>0</v>
      </c>
      <c r="O135" s="3">
        <f>IF(AND(IF('차트 정리 표'!$N$2 = 표메인[[#This Row],[연령대]], 1, 0),IF(COUNT(표장르정리[[#This Row],[Simulation]]),1,0)),1,0)</f>
        <v>0</v>
      </c>
      <c r="P135" s="34">
        <f>IF(AND(IF('차트 정리 표'!$N$19 = 표메인[[#This Row],[연령대]], 1, 0),IF('차트 정리 표'!$J$20=표메인[[#This Row],[타격감
시각적 효과]],1,0)),1,0)</f>
        <v>0</v>
      </c>
      <c r="Q135" s="34">
        <f>IF(AND(IF('차트 정리 표'!$N$19 = 표메인[[#This Row],[연령대]], 1, 0),IF('차트 정리 표'!$J$21=표메인[[#This Row],[타격감
시각적 효과]],1,0)),1,0)</f>
        <v>0</v>
      </c>
      <c r="R135" s="34">
        <f>IF(AND(IF('차트 정리 표'!$N$19 = 표메인[[#This Row],[연령대]], 1, 0),IF('차트 정리 표'!$J$22=표메인[[#This Row],[타격감
시각적 효과]],1,0)),1,0)</f>
        <v>1</v>
      </c>
      <c r="S135" s="34">
        <f>IF(AND(IF('차트 정리 표'!$N$19 = 표메인[[#This Row],[연령대]], 1, 0),IF('차트 정리 표'!$J$23=표메인[[#This Row],[타격감
시각적 효과]],1,0)),1,0)</f>
        <v>0</v>
      </c>
      <c r="T135" s="34">
        <f>IF(AND(IF('차트 정리 표'!$N$25 = 표메인[[#This Row],[연령대]], 1, 0),IF('차트 정리 표'!$J$26=표메인[게임몰입도
청각적 효과],1,0)),1,0)</f>
        <v>1</v>
      </c>
      <c r="U135" s="34">
        <f>IF(AND(IF('차트 정리 표'!$N$25 = 표메인[[#This Row],[연령대]], 1, 0),IF('차트 정리 표'!$J$27=표메인[게임몰입도
청각적 효과],1,0)),1,0)</f>
        <v>0</v>
      </c>
      <c r="V135" s="34">
        <f>IF(AND(IF('차트 정리 표'!$N$25 = 표메인[[#This Row],[연령대]], 1, 0),IF('차트 정리 표'!$J$28=표메인[게임몰입도
청각적 효과],1,0)),1,0)</f>
        <v>0</v>
      </c>
    </row>
    <row r="136" spans="1:22" x14ac:dyDescent="0.3">
      <c r="A136" s="3">
        <f>IF(AND(IF('차트 정리 표'!$N$2 = 표메인[[#This Row],[연령대]], 1, 0),IF(COUNT(표장르정리[[#This Row],[RPG]]),1,0)), 1, 0)</f>
        <v>1</v>
      </c>
      <c r="B136" s="3">
        <f>IF(AND(IF('차트 정리 표'!$N$2 = 표메인[[#This Row],[연령대]], 1, 0),IF(COUNT(표장르정리[[#This Row],[AOS]]),1,0)),1,0)</f>
        <v>0</v>
      </c>
      <c r="C136" s="3">
        <f>IF(AND(IF('차트 정리 표'!$N$2 = 표메인[[#This Row],[연령대]], 1, 0),IF(COUNT(표장르정리[[#This Row],[FPS]]),1,0)),1,0)</f>
        <v>0</v>
      </c>
      <c r="D136" s="3">
        <f>IF(AND(IF('차트 정리 표'!$N$2 = 표메인[[#This Row],[연령대]], 1, 0),IF(COUNT(표장르정리[[#This Row],[CCG]]),1,0)),1,0)</f>
        <v>0</v>
      </c>
      <c r="E136" s="3">
        <f>IF(AND(IF('차트 정리 표'!$N$2 = 표메인[[#This Row],[연령대]], 1, 0),IF(COUNT(표장르정리[[#This Row],[Roguelike]]),1,0)),1,0)</f>
        <v>0</v>
      </c>
      <c r="F136" s="3">
        <f>IF(AND(IF('차트 정리 표'!$N$2 = 표메인[[#This Row],[연령대]], 1, 0),IF(COUNT(표장르정리[[#This Row],[Soulslike]]),1,0)),1,0)</f>
        <v>0</v>
      </c>
      <c r="G136" s="3">
        <f>IF(AND(IF('차트 정리 표'!$N$2 = 표메인[[#This Row],[연령대]], 1, 0),IF(COUNT(표장르정리[[#This Row],[Rhythm]]),1,0)),1,0)</f>
        <v>0</v>
      </c>
      <c r="H136" s="3">
        <f>IF(AND(IF('차트 정리 표'!$N$2 = 표메인[[#This Row],[연령대]], 1, 0),IF(COUNT(표장르정리[[#This Row],[Racing]]),1,0)),1,0)</f>
        <v>0</v>
      </c>
      <c r="I136" s="3">
        <f>IF(AND(IF('차트 정리 표'!$N$2 = 표메인[[#This Row],[연령대]], 1, 0),IF(COUNT(표장르정리[[#This Row],[Sport]]),1,0)),1,0)</f>
        <v>0</v>
      </c>
      <c r="J136" s="3">
        <f>IF(AND(IF('차트 정리 표'!$N$2 = 표메인[[#This Row],[연령대]], 1, 0),IF(COUNT(표장르정리[[#This Row],[Stealth]]),1,0)),1,0)</f>
        <v>0</v>
      </c>
      <c r="K136" s="3">
        <f>IF(AND(IF('차트 정리 표'!$N$2 = 표메인[[#This Row],[연령대]], 1, 0),IF(COUNT(표장르정리[[#This Row],[Strategy]]),1,0)),1,0)</f>
        <v>0</v>
      </c>
      <c r="L136" s="3">
        <f>IF(AND(IF('차트 정리 표'!$N$2 = 표메인[[#This Row],[연령대]], 1, 0),IF(COUNT(표장르정리[[#This Row],[Puzzle]]),1,0)),1,0)</f>
        <v>0</v>
      </c>
      <c r="M136" s="3">
        <f>IF(AND(IF('차트 정리 표'!$N$2 = 표메인[[#This Row],[연령대]], 1, 0),IF(COUNT(표장르정리[[#This Row],[Board]]),1,0)),1,0)</f>
        <v>0</v>
      </c>
      <c r="N136" s="3">
        <f>IF(AND(IF('차트 정리 표'!$N$2 = 표메인[[#This Row],[연령대]], 1, 0),IF(COUNT(표장르정리[[#This Row],[Arcade]]),1,0)),1,0)</f>
        <v>0</v>
      </c>
      <c r="O136" s="3">
        <f>IF(AND(IF('차트 정리 표'!$N$2 = 표메인[[#This Row],[연령대]], 1, 0),IF(COUNT(표장르정리[[#This Row],[Simulation]]),1,0)),1,0)</f>
        <v>0</v>
      </c>
      <c r="P136" s="34">
        <f>IF(AND(IF('차트 정리 표'!$N$19 = 표메인[[#This Row],[연령대]], 1, 0),IF('차트 정리 표'!$J$20=표메인[[#This Row],[타격감
시각적 효과]],1,0)),1,0)</f>
        <v>0</v>
      </c>
      <c r="Q136" s="34">
        <f>IF(AND(IF('차트 정리 표'!$N$19 = 표메인[[#This Row],[연령대]], 1, 0),IF('차트 정리 표'!$J$21=표메인[[#This Row],[타격감
시각적 효과]],1,0)),1,0)</f>
        <v>0</v>
      </c>
      <c r="R136" s="34">
        <f>IF(AND(IF('차트 정리 표'!$N$19 = 표메인[[#This Row],[연령대]], 1, 0),IF('차트 정리 표'!$J$22=표메인[[#This Row],[타격감
시각적 효과]],1,0)),1,0)</f>
        <v>1</v>
      </c>
      <c r="S136" s="34">
        <f>IF(AND(IF('차트 정리 표'!$N$19 = 표메인[[#This Row],[연령대]], 1, 0),IF('차트 정리 표'!$J$23=표메인[[#This Row],[타격감
시각적 효과]],1,0)),1,0)</f>
        <v>0</v>
      </c>
      <c r="T136" s="34">
        <f>IF(AND(IF('차트 정리 표'!$N$25 = 표메인[[#This Row],[연령대]], 1, 0),IF('차트 정리 표'!$J$26=표메인[게임몰입도
청각적 효과],1,0)),1,0)</f>
        <v>1</v>
      </c>
      <c r="U136" s="34">
        <f>IF(AND(IF('차트 정리 표'!$N$25 = 표메인[[#This Row],[연령대]], 1, 0),IF('차트 정리 표'!$J$27=표메인[게임몰입도
청각적 효과],1,0)),1,0)</f>
        <v>0</v>
      </c>
      <c r="V136" s="34">
        <f>IF(AND(IF('차트 정리 표'!$N$25 = 표메인[[#This Row],[연령대]], 1, 0),IF('차트 정리 표'!$J$28=표메인[게임몰입도
청각적 효과],1,0)),1,0)</f>
        <v>0</v>
      </c>
    </row>
    <row r="137" spans="1:22" x14ac:dyDescent="0.3">
      <c r="A137" s="3">
        <f>IF(AND(IF('차트 정리 표'!$N$2 = 표메인[[#This Row],[연령대]], 1, 0),IF(COUNT(표장르정리[[#This Row],[RPG]]),1,0)), 1, 0)</f>
        <v>1</v>
      </c>
      <c r="B137" s="3">
        <f>IF(AND(IF('차트 정리 표'!$N$2 = 표메인[[#This Row],[연령대]], 1, 0),IF(COUNT(표장르정리[[#This Row],[AOS]]),1,0)),1,0)</f>
        <v>0</v>
      </c>
      <c r="C137" s="3">
        <f>IF(AND(IF('차트 정리 표'!$N$2 = 표메인[[#This Row],[연령대]], 1, 0),IF(COUNT(표장르정리[[#This Row],[FPS]]),1,0)),1,0)</f>
        <v>0</v>
      </c>
      <c r="D137" s="3">
        <f>IF(AND(IF('차트 정리 표'!$N$2 = 표메인[[#This Row],[연령대]], 1, 0),IF(COUNT(표장르정리[[#This Row],[CCG]]),1,0)),1,0)</f>
        <v>0</v>
      </c>
      <c r="E137" s="3">
        <f>IF(AND(IF('차트 정리 표'!$N$2 = 표메인[[#This Row],[연령대]], 1, 0),IF(COUNT(표장르정리[[#This Row],[Roguelike]]),1,0)),1,0)</f>
        <v>0</v>
      </c>
      <c r="F137" s="3">
        <f>IF(AND(IF('차트 정리 표'!$N$2 = 표메인[[#This Row],[연령대]], 1, 0),IF(COUNT(표장르정리[[#This Row],[Soulslike]]),1,0)),1,0)</f>
        <v>0</v>
      </c>
      <c r="G137" s="3">
        <f>IF(AND(IF('차트 정리 표'!$N$2 = 표메인[[#This Row],[연령대]], 1, 0),IF(COUNT(표장르정리[[#This Row],[Rhythm]]),1,0)),1,0)</f>
        <v>0</v>
      </c>
      <c r="H137" s="3">
        <f>IF(AND(IF('차트 정리 표'!$N$2 = 표메인[[#This Row],[연령대]], 1, 0),IF(COUNT(표장르정리[[#This Row],[Racing]]),1,0)),1,0)</f>
        <v>0</v>
      </c>
      <c r="I137" s="3">
        <f>IF(AND(IF('차트 정리 표'!$N$2 = 표메인[[#This Row],[연령대]], 1, 0),IF(COUNT(표장르정리[[#This Row],[Sport]]),1,0)),1,0)</f>
        <v>0</v>
      </c>
      <c r="J137" s="3">
        <f>IF(AND(IF('차트 정리 표'!$N$2 = 표메인[[#This Row],[연령대]], 1, 0),IF(COUNT(표장르정리[[#This Row],[Stealth]]),1,0)),1,0)</f>
        <v>0</v>
      </c>
      <c r="K137" s="3">
        <f>IF(AND(IF('차트 정리 표'!$N$2 = 표메인[[#This Row],[연령대]], 1, 0),IF(COUNT(표장르정리[[#This Row],[Strategy]]),1,0)),1,0)</f>
        <v>0</v>
      </c>
      <c r="L137" s="3">
        <f>IF(AND(IF('차트 정리 표'!$N$2 = 표메인[[#This Row],[연령대]], 1, 0),IF(COUNT(표장르정리[[#This Row],[Puzzle]]),1,0)),1,0)</f>
        <v>0</v>
      </c>
      <c r="M137" s="3">
        <f>IF(AND(IF('차트 정리 표'!$N$2 = 표메인[[#This Row],[연령대]], 1, 0),IF(COUNT(표장르정리[[#This Row],[Board]]),1,0)),1,0)</f>
        <v>0</v>
      </c>
      <c r="N137" s="3">
        <f>IF(AND(IF('차트 정리 표'!$N$2 = 표메인[[#This Row],[연령대]], 1, 0),IF(COUNT(표장르정리[[#This Row],[Arcade]]),1,0)),1,0)</f>
        <v>0</v>
      </c>
      <c r="O137" s="3">
        <f>IF(AND(IF('차트 정리 표'!$N$2 = 표메인[[#This Row],[연령대]], 1, 0),IF(COUNT(표장르정리[[#This Row],[Simulation]]),1,0)),1,0)</f>
        <v>0</v>
      </c>
      <c r="P137" s="34">
        <f>IF(AND(IF('차트 정리 표'!$N$19 = 표메인[[#This Row],[연령대]], 1, 0),IF('차트 정리 표'!$J$20=표메인[[#This Row],[타격감
시각적 효과]],1,0)),1,0)</f>
        <v>0</v>
      </c>
      <c r="Q137" s="34">
        <f>IF(AND(IF('차트 정리 표'!$N$19 = 표메인[[#This Row],[연령대]], 1, 0),IF('차트 정리 표'!$J$21=표메인[[#This Row],[타격감
시각적 효과]],1,0)),1,0)</f>
        <v>0</v>
      </c>
      <c r="R137" s="34">
        <f>IF(AND(IF('차트 정리 표'!$N$19 = 표메인[[#This Row],[연령대]], 1, 0),IF('차트 정리 표'!$J$22=표메인[[#This Row],[타격감
시각적 효과]],1,0)),1,0)</f>
        <v>1</v>
      </c>
      <c r="S137" s="34">
        <f>IF(AND(IF('차트 정리 표'!$N$19 = 표메인[[#This Row],[연령대]], 1, 0),IF('차트 정리 표'!$J$23=표메인[[#This Row],[타격감
시각적 효과]],1,0)),1,0)</f>
        <v>0</v>
      </c>
      <c r="T137" s="34">
        <f>IF(AND(IF('차트 정리 표'!$N$25 = 표메인[[#This Row],[연령대]], 1, 0),IF('차트 정리 표'!$J$26=표메인[게임몰입도
청각적 효과],1,0)),1,0)</f>
        <v>1</v>
      </c>
      <c r="U137" s="34">
        <f>IF(AND(IF('차트 정리 표'!$N$25 = 표메인[[#This Row],[연령대]], 1, 0),IF('차트 정리 표'!$J$27=표메인[게임몰입도
청각적 효과],1,0)),1,0)</f>
        <v>0</v>
      </c>
      <c r="V137" s="34">
        <f>IF(AND(IF('차트 정리 표'!$N$25 = 표메인[[#This Row],[연령대]], 1, 0),IF('차트 정리 표'!$J$28=표메인[게임몰입도
청각적 효과],1,0)),1,0)</f>
        <v>0</v>
      </c>
    </row>
    <row r="138" spans="1:22" x14ac:dyDescent="0.3">
      <c r="A138" s="3">
        <f>IF(AND(IF('차트 정리 표'!$N$2 = 표메인[[#This Row],[연령대]], 1, 0),IF(COUNT(표장르정리[[#This Row],[RPG]]),1,0)), 1, 0)</f>
        <v>1</v>
      </c>
      <c r="B138" s="3">
        <f>IF(AND(IF('차트 정리 표'!$N$2 = 표메인[[#This Row],[연령대]], 1, 0),IF(COUNT(표장르정리[[#This Row],[AOS]]),1,0)),1,0)</f>
        <v>0</v>
      </c>
      <c r="C138" s="3">
        <f>IF(AND(IF('차트 정리 표'!$N$2 = 표메인[[#This Row],[연령대]], 1, 0),IF(COUNT(표장르정리[[#This Row],[FPS]]),1,0)),1,0)</f>
        <v>0</v>
      </c>
      <c r="D138" s="3">
        <f>IF(AND(IF('차트 정리 표'!$N$2 = 표메인[[#This Row],[연령대]], 1, 0),IF(COUNT(표장르정리[[#This Row],[CCG]]),1,0)),1,0)</f>
        <v>0</v>
      </c>
      <c r="E138" s="3">
        <f>IF(AND(IF('차트 정리 표'!$N$2 = 표메인[[#This Row],[연령대]], 1, 0),IF(COUNT(표장르정리[[#This Row],[Roguelike]]),1,0)),1,0)</f>
        <v>0</v>
      </c>
      <c r="F138" s="3">
        <f>IF(AND(IF('차트 정리 표'!$N$2 = 표메인[[#This Row],[연령대]], 1, 0),IF(COUNT(표장르정리[[#This Row],[Soulslike]]),1,0)),1,0)</f>
        <v>0</v>
      </c>
      <c r="G138" s="3">
        <f>IF(AND(IF('차트 정리 표'!$N$2 = 표메인[[#This Row],[연령대]], 1, 0),IF(COUNT(표장르정리[[#This Row],[Rhythm]]),1,0)),1,0)</f>
        <v>0</v>
      </c>
      <c r="H138" s="3">
        <f>IF(AND(IF('차트 정리 표'!$N$2 = 표메인[[#This Row],[연령대]], 1, 0),IF(COUNT(표장르정리[[#This Row],[Racing]]),1,0)),1,0)</f>
        <v>0</v>
      </c>
      <c r="I138" s="3">
        <f>IF(AND(IF('차트 정리 표'!$N$2 = 표메인[[#This Row],[연령대]], 1, 0),IF(COUNT(표장르정리[[#This Row],[Sport]]),1,0)),1,0)</f>
        <v>0</v>
      </c>
      <c r="J138" s="3">
        <f>IF(AND(IF('차트 정리 표'!$N$2 = 표메인[[#This Row],[연령대]], 1, 0),IF(COUNT(표장르정리[[#This Row],[Stealth]]),1,0)),1,0)</f>
        <v>0</v>
      </c>
      <c r="K138" s="3">
        <f>IF(AND(IF('차트 정리 표'!$N$2 = 표메인[[#This Row],[연령대]], 1, 0),IF(COUNT(표장르정리[[#This Row],[Strategy]]),1,0)),1,0)</f>
        <v>0</v>
      </c>
      <c r="L138" s="3">
        <f>IF(AND(IF('차트 정리 표'!$N$2 = 표메인[[#This Row],[연령대]], 1, 0),IF(COUNT(표장르정리[[#This Row],[Puzzle]]),1,0)),1,0)</f>
        <v>0</v>
      </c>
      <c r="M138" s="3">
        <f>IF(AND(IF('차트 정리 표'!$N$2 = 표메인[[#This Row],[연령대]], 1, 0),IF(COUNT(표장르정리[[#This Row],[Board]]),1,0)),1,0)</f>
        <v>0</v>
      </c>
      <c r="N138" s="3">
        <f>IF(AND(IF('차트 정리 표'!$N$2 = 표메인[[#This Row],[연령대]], 1, 0),IF(COUNT(표장르정리[[#This Row],[Arcade]]),1,0)),1,0)</f>
        <v>0</v>
      </c>
      <c r="O138" s="3">
        <f>IF(AND(IF('차트 정리 표'!$N$2 = 표메인[[#This Row],[연령대]], 1, 0),IF(COUNT(표장르정리[[#This Row],[Simulation]]),1,0)),1,0)</f>
        <v>0</v>
      </c>
      <c r="P138" s="34">
        <f>IF(AND(IF('차트 정리 표'!$N$19 = 표메인[[#This Row],[연령대]], 1, 0),IF('차트 정리 표'!$J$20=표메인[[#This Row],[타격감
시각적 효과]],1,0)),1,0)</f>
        <v>0</v>
      </c>
      <c r="Q138" s="34">
        <f>IF(AND(IF('차트 정리 표'!$N$19 = 표메인[[#This Row],[연령대]], 1, 0),IF('차트 정리 표'!$J$21=표메인[[#This Row],[타격감
시각적 효과]],1,0)),1,0)</f>
        <v>0</v>
      </c>
      <c r="R138" s="34">
        <f>IF(AND(IF('차트 정리 표'!$N$19 = 표메인[[#This Row],[연령대]], 1, 0),IF('차트 정리 표'!$J$22=표메인[[#This Row],[타격감
시각적 효과]],1,0)),1,0)</f>
        <v>1</v>
      </c>
      <c r="S138" s="34">
        <f>IF(AND(IF('차트 정리 표'!$N$19 = 표메인[[#This Row],[연령대]], 1, 0),IF('차트 정리 표'!$J$23=표메인[[#This Row],[타격감
시각적 효과]],1,0)),1,0)</f>
        <v>0</v>
      </c>
      <c r="T138" s="34">
        <f>IF(AND(IF('차트 정리 표'!$N$25 = 표메인[[#This Row],[연령대]], 1, 0),IF('차트 정리 표'!$J$26=표메인[게임몰입도
청각적 효과],1,0)),1,0)</f>
        <v>1</v>
      </c>
      <c r="U138" s="34">
        <f>IF(AND(IF('차트 정리 표'!$N$25 = 표메인[[#This Row],[연령대]], 1, 0),IF('차트 정리 표'!$J$27=표메인[게임몰입도
청각적 효과],1,0)),1,0)</f>
        <v>0</v>
      </c>
      <c r="V138" s="34">
        <f>IF(AND(IF('차트 정리 표'!$N$25 = 표메인[[#This Row],[연령대]], 1, 0),IF('차트 정리 표'!$J$28=표메인[게임몰입도
청각적 효과],1,0)),1,0)</f>
        <v>0</v>
      </c>
    </row>
    <row r="139" spans="1:22" x14ac:dyDescent="0.3">
      <c r="A139" s="3">
        <f>IF(AND(IF('차트 정리 표'!$N$2 = 표메인[[#This Row],[연령대]], 1, 0),IF(COUNT(표장르정리[[#This Row],[RPG]]),1,0)), 1, 0)</f>
        <v>1</v>
      </c>
      <c r="B139" s="3">
        <f>IF(AND(IF('차트 정리 표'!$N$2 = 표메인[[#This Row],[연령대]], 1, 0),IF(COUNT(표장르정리[[#This Row],[AOS]]),1,0)),1,0)</f>
        <v>0</v>
      </c>
      <c r="C139" s="3">
        <f>IF(AND(IF('차트 정리 표'!$N$2 = 표메인[[#This Row],[연령대]], 1, 0),IF(COUNT(표장르정리[[#This Row],[FPS]]),1,0)),1,0)</f>
        <v>0</v>
      </c>
      <c r="D139" s="3">
        <f>IF(AND(IF('차트 정리 표'!$N$2 = 표메인[[#This Row],[연령대]], 1, 0),IF(COUNT(표장르정리[[#This Row],[CCG]]),1,0)),1,0)</f>
        <v>0</v>
      </c>
      <c r="E139" s="3">
        <f>IF(AND(IF('차트 정리 표'!$N$2 = 표메인[[#This Row],[연령대]], 1, 0),IF(COUNT(표장르정리[[#This Row],[Roguelike]]),1,0)),1,0)</f>
        <v>0</v>
      </c>
      <c r="F139" s="3">
        <f>IF(AND(IF('차트 정리 표'!$N$2 = 표메인[[#This Row],[연령대]], 1, 0),IF(COUNT(표장르정리[[#This Row],[Soulslike]]),1,0)),1,0)</f>
        <v>0</v>
      </c>
      <c r="G139" s="3">
        <f>IF(AND(IF('차트 정리 표'!$N$2 = 표메인[[#This Row],[연령대]], 1, 0),IF(COUNT(표장르정리[[#This Row],[Rhythm]]),1,0)),1,0)</f>
        <v>0</v>
      </c>
      <c r="H139" s="3">
        <f>IF(AND(IF('차트 정리 표'!$N$2 = 표메인[[#This Row],[연령대]], 1, 0),IF(COUNT(표장르정리[[#This Row],[Racing]]),1,0)),1,0)</f>
        <v>0</v>
      </c>
      <c r="I139" s="3">
        <f>IF(AND(IF('차트 정리 표'!$N$2 = 표메인[[#This Row],[연령대]], 1, 0),IF(COUNT(표장르정리[[#This Row],[Sport]]),1,0)),1,0)</f>
        <v>0</v>
      </c>
      <c r="J139" s="3">
        <f>IF(AND(IF('차트 정리 표'!$N$2 = 표메인[[#This Row],[연령대]], 1, 0),IF(COUNT(표장르정리[[#This Row],[Stealth]]),1,0)),1,0)</f>
        <v>0</v>
      </c>
      <c r="K139" s="3">
        <f>IF(AND(IF('차트 정리 표'!$N$2 = 표메인[[#This Row],[연령대]], 1, 0),IF(COUNT(표장르정리[[#This Row],[Strategy]]),1,0)),1,0)</f>
        <v>0</v>
      </c>
      <c r="L139" s="3">
        <f>IF(AND(IF('차트 정리 표'!$N$2 = 표메인[[#This Row],[연령대]], 1, 0),IF(COUNT(표장르정리[[#This Row],[Puzzle]]),1,0)),1,0)</f>
        <v>0</v>
      </c>
      <c r="M139" s="3">
        <f>IF(AND(IF('차트 정리 표'!$N$2 = 표메인[[#This Row],[연령대]], 1, 0),IF(COUNT(표장르정리[[#This Row],[Board]]),1,0)),1,0)</f>
        <v>0</v>
      </c>
      <c r="N139" s="3">
        <f>IF(AND(IF('차트 정리 표'!$N$2 = 표메인[[#This Row],[연령대]], 1, 0),IF(COUNT(표장르정리[[#This Row],[Arcade]]),1,0)),1,0)</f>
        <v>0</v>
      </c>
      <c r="O139" s="3">
        <f>IF(AND(IF('차트 정리 표'!$N$2 = 표메인[[#This Row],[연령대]], 1, 0),IF(COUNT(표장르정리[[#This Row],[Simulation]]),1,0)),1,0)</f>
        <v>0</v>
      </c>
      <c r="P139" s="34">
        <f>IF(AND(IF('차트 정리 표'!$N$19 = 표메인[[#This Row],[연령대]], 1, 0),IF('차트 정리 표'!$J$20=표메인[[#This Row],[타격감
시각적 효과]],1,0)),1,0)</f>
        <v>0</v>
      </c>
      <c r="Q139" s="34">
        <f>IF(AND(IF('차트 정리 표'!$N$19 = 표메인[[#This Row],[연령대]], 1, 0),IF('차트 정리 표'!$J$21=표메인[[#This Row],[타격감
시각적 효과]],1,0)),1,0)</f>
        <v>0</v>
      </c>
      <c r="R139" s="34">
        <f>IF(AND(IF('차트 정리 표'!$N$19 = 표메인[[#This Row],[연령대]], 1, 0),IF('차트 정리 표'!$J$22=표메인[[#This Row],[타격감
시각적 효과]],1,0)),1,0)</f>
        <v>0</v>
      </c>
      <c r="S139" s="34">
        <f>IF(AND(IF('차트 정리 표'!$N$19 = 표메인[[#This Row],[연령대]], 1, 0),IF('차트 정리 표'!$J$23=표메인[[#This Row],[타격감
시각적 효과]],1,0)),1,0)</f>
        <v>1</v>
      </c>
      <c r="T139" s="34">
        <f>IF(AND(IF('차트 정리 표'!$N$25 = 표메인[[#This Row],[연령대]], 1, 0),IF('차트 정리 표'!$J$26=표메인[게임몰입도
청각적 효과],1,0)),1,0)</f>
        <v>1</v>
      </c>
      <c r="U139" s="34">
        <f>IF(AND(IF('차트 정리 표'!$N$25 = 표메인[[#This Row],[연령대]], 1, 0),IF('차트 정리 표'!$J$27=표메인[게임몰입도
청각적 효과],1,0)),1,0)</f>
        <v>0</v>
      </c>
      <c r="V139" s="34">
        <f>IF(AND(IF('차트 정리 표'!$N$25 = 표메인[[#This Row],[연령대]], 1, 0),IF('차트 정리 표'!$J$28=표메인[게임몰입도
청각적 효과],1,0)),1,0)</f>
        <v>0</v>
      </c>
    </row>
    <row r="140" spans="1:22" x14ac:dyDescent="0.3">
      <c r="A140" s="3">
        <f>IF(AND(IF('차트 정리 표'!$N$2 = 표메인[[#This Row],[연령대]], 1, 0),IF(COUNT(표장르정리[[#This Row],[RPG]]),1,0)), 1, 0)</f>
        <v>1</v>
      </c>
      <c r="B140" s="3">
        <f>IF(AND(IF('차트 정리 표'!$N$2 = 표메인[[#This Row],[연령대]], 1, 0),IF(COUNT(표장르정리[[#This Row],[AOS]]),1,0)),1,0)</f>
        <v>0</v>
      </c>
      <c r="C140" s="3">
        <f>IF(AND(IF('차트 정리 표'!$N$2 = 표메인[[#This Row],[연령대]], 1, 0),IF(COUNT(표장르정리[[#This Row],[FPS]]),1,0)),1,0)</f>
        <v>0</v>
      </c>
      <c r="D140" s="3">
        <f>IF(AND(IF('차트 정리 표'!$N$2 = 표메인[[#This Row],[연령대]], 1, 0),IF(COUNT(표장르정리[[#This Row],[CCG]]),1,0)),1,0)</f>
        <v>0</v>
      </c>
      <c r="E140" s="3">
        <f>IF(AND(IF('차트 정리 표'!$N$2 = 표메인[[#This Row],[연령대]], 1, 0),IF(COUNT(표장르정리[[#This Row],[Roguelike]]),1,0)),1,0)</f>
        <v>0</v>
      </c>
      <c r="F140" s="3">
        <f>IF(AND(IF('차트 정리 표'!$N$2 = 표메인[[#This Row],[연령대]], 1, 0),IF(COUNT(표장르정리[[#This Row],[Soulslike]]),1,0)),1,0)</f>
        <v>0</v>
      </c>
      <c r="G140" s="3">
        <f>IF(AND(IF('차트 정리 표'!$N$2 = 표메인[[#This Row],[연령대]], 1, 0),IF(COUNT(표장르정리[[#This Row],[Rhythm]]),1,0)),1,0)</f>
        <v>0</v>
      </c>
      <c r="H140" s="3">
        <f>IF(AND(IF('차트 정리 표'!$N$2 = 표메인[[#This Row],[연령대]], 1, 0),IF(COUNT(표장르정리[[#This Row],[Racing]]),1,0)),1,0)</f>
        <v>0</v>
      </c>
      <c r="I140" s="3">
        <f>IF(AND(IF('차트 정리 표'!$N$2 = 표메인[[#This Row],[연령대]], 1, 0),IF(COUNT(표장르정리[[#This Row],[Sport]]),1,0)),1,0)</f>
        <v>0</v>
      </c>
      <c r="J140" s="3">
        <f>IF(AND(IF('차트 정리 표'!$N$2 = 표메인[[#This Row],[연령대]], 1, 0),IF(COUNT(표장르정리[[#This Row],[Stealth]]),1,0)),1,0)</f>
        <v>0</v>
      </c>
      <c r="K140" s="3">
        <f>IF(AND(IF('차트 정리 표'!$N$2 = 표메인[[#This Row],[연령대]], 1, 0),IF(COUNT(표장르정리[[#This Row],[Strategy]]),1,0)),1,0)</f>
        <v>0</v>
      </c>
      <c r="L140" s="3">
        <f>IF(AND(IF('차트 정리 표'!$N$2 = 표메인[[#This Row],[연령대]], 1, 0),IF(COUNT(표장르정리[[#This Row],[Puzzle]]),1,0)),1,0)</f>
        <v>0</v>
      </c>
      <c r="M140" s="3">
        <f>IF(AND(IF('차트 정리 표'!$N$2 = 표메인[[#This Row],[연령대]], 1, 0),IF(COUNT(표장르정리[[#This Row],[Board]]),1,0)),1,0)</f>
        <v>0</v>
      </c>
      <c r="N140" s="3">
        <f>IF(AND(IF('차트 정리 표'!$N$2 = 표메인[[#This Row],[연령대]], 1, 0),IF(COUNT(표장르정리[[#This Row],[Arcade]]),1,0)),1,0)</f>
        <v>0</v>
      </c>
      <c r="O140" s="3">
        <f>IF(AND(IF('차트 정리 표'!$N$2 = 표메인[[#This Row],[연령대]], 1, 0),IF(COUNT(표장르정리[[#This Row],[Simulation]]),1,0)),1,0)</f>
        <v>0</v>
      </c>
      <c r="P140" s="34">
        <f>IF(AND(IF('차트 정리 표'!$N$19 = 표메인[[#This Row],[연령대]], 1, 0),IF('차트 정리 표'!$J$20=표메인[[#This Row],[타격감
시각적 효과]],1,0)),1,0)</f>
        <v>0</v>
      </c>
      <c r="Q140" s="34">
        <f>IF(AND(IF('차트 정리 표'!$N$19 = 표메인[[#This Row],[연령대]], 1, 0),IF('차트 정리 표'!$J$21=표메인[[#This Row],[타격감
시각적 효과]],1,0)),1,0)</f>
        <v>0</v>
      </c>
      <c r="R140" s="34">
        <f>IF(AND(IF('차트 정리 표'!$N$19 = 표메인[[#This Row],[연령대]], 1, 0),IF('차트 정리 표'!$J$22=표메인[[#This Row],[타격감
시각적 효과]],1,0)),1,0)</f>
        <v>0</v>
      </c>
      <c r="S140" s="34">
        <f>IF(AND(IF('차트 정리 표'!$N$19 = 표메인[[#This Row],[연령대]], 1, 0),IF('차트 정리 표'!$J$23=표메인[[#This Row],[타격감
시각적 효과]],1,0)),1,0)</f>
        <v>1</v>
      </c>
      <c r="T140" s="34">
        <f>IF(AND(IF('차트 정리 표'!$N$25 = 표메인[[#This Row],[연령대]], 1, 0),IF('차트 정리 표'!$J$26=표메인[게임몰입도
청각적 효과],1,0)),1,0)</f>
        <v>1</v>
      </c>
      <c r="U140" s="34">
        <f>IF(AND(IF('차트 정리 표'!$N$25 = 표메인[[#This Row],[연령대]], 1, 0),IF('차트 정리 표'!$J$27=표메인[게임몰입도
청각적 효과],1,0)),1,0)</f>
        <v>0</v>
      </c>
      <c r="V140" s="34">
        <f>IF(AND(IF('차트 정리 표'!$N$25 = 표메인[[#This Row],[연령대]], 1, 0),IF('차트 정리 표'!$J$28=표메인[게임몰입도
청각적 효과],1,0)),1,0)</f>
        <v>0</v>
      </c>
    </row>
    <row r="141" spans="1:22" x14ac:dyDescent="0.3">
      <c r="A141" s="3">
        <f>IF(AND(IF('차트 정리 표'!$N$2 = 표메인[[#This Row],[연령대]], 1, 0),IF(COUNT(표장르정리[[#This Row],[RPG]]),1,0)), 1, 0)</f>
        <v>1</v>
      </c>
      <c r="B141" s="3">
        <f>IF(AND(IF('차트 정리 표'!$N$2 = 표메인[[#This Row],[연령대]], 1, 0),IF(COUNT(표장르정리[[#This Row],[AOS]]),1,0)),1,0)</f>
        <v>1</v>
      </c>
      <c r="C141" s="3">
        <f>IF(AND(IF('차트 정리 표'!$N$2 = 표메인[[#This Row],[연령대]], 1, 0),IF(COUNT(표장르정리[[#This Row],[FPS]]),1,0)),1,0)</f>
        <v>0</v>
      </c>
      <c r="D141" s="3">
        <f>IF(AND(IF('차트 정리 표'!$N$2 = 표메인[[#This Row],[연령대]], 1, 0),IF(COUNT(표장르정리[[#This Row],[CCG]]),1,0)),1,0)</f>
        <v>0</v>
      </c>
      <c r="E141" s="3">
        <f>IF(AND(IF('차트 정리 표'!$N$2 = 표메인[[#This Row],[연령대]], 1, 0),IF(COUNT(표장르정리[[#This Row],[Roguelike]]),1,0)),1,0)</f>
        <v>0</v>
      </c>
      <c r="F141" s="3">
        <f>IF(AND(IF('차트 정리 표'!$N$2 = 표메인[[#This Row],[연령대]], 1, 0),IF(COUNT(표장르정리[[#This Row],[Soulslike]]),1,0)),1,0)</f>
        <v>0</v>
      </c>
      <c r="G141" s="3">
        <f>IF(AND(IF('차트 정리 표'!$N$2 = 표메인[[#This Row],[연령대]], 1, 0),IF(COUNT(표장르정리[[#This Row],[Rhythm]]),1,0)),1,0)</f>
        <v>0</v>
      </c>
      <c r="H141" s="3">
        <f>IF(AND(IF('차트 정리 표'!$N$2 = 표메인[[#This Row],[연령대]], 1, 0),IF(COUNT(표장르정리[[#This Row],[Racing]]),1,0)),1,0)</f>
        <v>0</v>
      </c>
      <c r="I141" s="3">
        <f>IF(AND(IF('차트 정리 표'!$N$2 = 표메인[[#This Row],[연령대]], 1, 0),IF(COUNT(표장르정리[[#This Row],[Sport]]),1,0)),1,0)</f>
        <v>0</v>
      </c>
      <c r="J141" s="3">
        <f>IF(AND(IF('차트 정리 표'!$N$2 = 표메인[[#This Row],[연령대]], 1, 0),IF(COUNT(표장르정리[[#This Row],[Stealth]]),1,0)),1,0)</f>
        <v>0</v>
      </c>
      <c r="K141" s="3">
        <f>IF(AND(IF('차트 정리 표'!$N$2 = 표메인[[#This Row],[연령대]], 1, 0),IF(COUNT(표장르정리[[#This Row],[Strategy]]),1,0)),1,0)</f>
        <v>0</v>
      </c>
      <c r="L141" s="3">
        <f>IF(AND(IF('차트 정리 표'!$N$2 = 표메인[[#This Row],[연령대]], 1, 0),IF(COUNT(표장르정리[[#This Row],[Puzzle]]),1,0)),1,0)</f>
        <v>0</v>
      </c>
      <c r="M141" s="3">
        <f>IF(AND(IF('차트 정리 표'!$N$2 = 표메인[[#This Row],[연령대]], 1, 0),IF(COUNT(표장르정리[[#This Row],[Board]]),1,0)),1,0)</f>
        <v>0</v>
      </c>
      <c r="N141" s="3">
        <f>IF(AND(IF('차트 정리 표'!$N$2 = 표메인[[#This Row],[연령대]], 1, 0),IF(COUNT(표장르정리[[#This Row],[Arcade]]),1,0)),1,0)</f>
        <v>0</v>
      </c>
      <c r="O141" s="3">
        <f>IF(AND(IF('차트 정리 표'!$N$2 = 표메인[[#This Row],[연령대]], 1, 0),IF(COUNT(표장르정리[[#This Row],[Simulation]]),1,0)),1,0)</f>
        <v>0</v>
      </c>
      <c r="P141" s="34">
        <f>IF(AND(IF('차트 정리 표'!$N$19 = 표메인[[#This Row],[연령대]], 1, 0),IF('차트 정리 표'!$J$20=표메인[[#This Row],[타격감
시각적 효과]],1,0)),1,0)</f>
        <v>0</v>
      </c>
      <c r="Q141" s="34">
        <f>IF(AND(IF('차트 정리 표'!$N$19 = 표메인[[#This Row],[연령대]], 1, 0),IF('차트 정리 표'!$J$21=표메인[[#This Row],[타격감
시각적 효과]],1,0)),1,0)</f>
        <v>1</v>
      </c>
      <c r="R141" s="34">
        <f>IF(AND(IF('차트 정리 표'!$N$19 = 표메인[[#This Row],[연령대]], 1, 0),IF('차트 정리 표'!$J$22=표메인[[#This Row],[타격감
시각적 효과]],1,0)),1,0)</f>
        <v>0</v>
      </c>
      <c r="S141" s="34">
        <f>IF(AND(IF('차트 정리 표'!$N$19 = 표메인[[#This Row],[연령대]], 1, 0),IF('차트 정리 표'!$J$23=표메인[[#This Row],[타격감
시각적 효과]],1,0)),1,0)</f>
        <v>0</v>
      </c>
      <c r="T141" s="34">
        <f>IF(AND(IF('차트 정리 표'!$N$25 = 표메인[[#This Row],[연령대]], 1, 0),IF('차트 정리 표'!$J$26=표메인[게임몰입도
청각적 효과],1,0)),1,0)</f>
        <v>1</v>
      </c>
      <c r="U141" s="34">
        <f>IF(AND(IF('차트 정리 표'!$N$25 = 표메인[[#This Row],[연령대]], 1, 0),IF('차트 정리 표'!$J$27=표메인[게임몰입도
청각적 효과],1,0)),1,0)</f>
        <v>0</v>
      </c>
      <c r="V141" s="34">
        <f>IF(AND(IF('차트 정리 표'!$N$25 = 표메인[[#This Row],[연령대]], 1, 0),IF('차트 정리 표'!$J$28=표메인[게임몰입도
청각적 효과],1,0)),1,0)</f>
        <v>0</v>
      </c>
    </row>
    <row r="142" spans="1:22" x14ac:dyDescent="0.3">
      <c r="A142" s="3">
        <f>IF(AND(IF('차트 정리 표'!$N$2 = 표메인[[#This Row],[연령대]], 1, 0),IF(COUNT(표장르정리[[#This Row],[RPG]]),1,0)), 1, 0)</f>
        <v>1</v>
      </c>
      <c r="B142" s="3">
        <f>IF(AND(IF('차트 정리 표'!$N$2 = 표메인[[#This Row],[연령대]], 1, 0),IF(COUNT(표장르정리[[#This Row],[AOS]]),1,0)),1,0)</f>
        <v>1</v>
      </c>
      <c r="C142" s="3">
        <f>IF(AND(IF('차트 정리 표'!$N$2 = 표메인[[#This Row],[연령대]], 1, 0),IF(COUNT(표장르정리[[#This Row],[FPS]]),1,0)),1,0)</f>
        <v>0</v>
      </c>
      <c r="D142" s="3">
        <f>IF(AND(IF('차트 정리 표'!$N$2 = 표메인[[#This Row],[연령대]], 1, 0),IF(COUNT(표장르정리[[#This Row],[CCG]]),1,0)),1,0)</f>
        <v>0</v>
      </c>
      <c r="E142" s="3">
        <f>IF(AND(IF('차트 정리 표'!$N$2 = 표메인[[#This Row],[연령대]], 1, 0),IF(COUNT(표장르정리[[#This Row],[Roguelike]]),1,0)),1,0)</f>
        <v>0</v>
      </c>
      <c r="F142" s="3">
        <f>IF(AND(IF('차트 정리 표'!$N$2 = 표메인[[#This Row],[연령대]], 1, 0),IF(COUNT(표장르정리[[#This Row],[Soulslike]]),1,0)),1,0)</f>
        <v>0</v>
      </c>
      <c r="G142" s="3">
        <f>IF(AND(IF('차트 정리 표'!$N$2 = 표메인[[#This Row],[연령대]], 1, 0),IF(COUNT(표장르정리[[#This Row],[Rhythm]]),1,0)),1,0)</f>
        <v>0</v>
      </c>
      <c r="H142" s="3">
        <f>IF(AND(IF('차트 정리 표'!$N$2 = 표메인[[#This Row],[연령대]], 1, 0),IF(COUNT(표장르정리[[#This Row],[Racing]]),1,0)),1,0)</f>
        <v>0</v>
      </c>
      <c r="I142" s="3">
        <f>IF(AND(IF('차트 정리 표'!$N$2 = 표메인[[#This Row],[연령대]], 1, 0),IF(COUNT(표장르정리[[#This Row],[Sport]]),1,0)),1,0)</f>
        <v>0</v>
      </c>
      <c r="J142" s="3">
        <f>IF(AND(IF('차트 정리 표'!$N$2 = 표메인[[#This Row],[연령대]], 1, 0),IF(COUNT(표장르정리[[#This Row],[Stealth]]),1,0)),1,0)</f>
        <v>0</v>
      </c>
      <c r="K142" s="3">
        <f>IF(AND(IF('차트 정리 표'!$N$2 = 표메인[[#This Row],[연령대]], 1, 0),IF(COUNT(표장르정리[[#This Row],[Strategy]]),1,0)),1,0)</f>
        <v>0</v>
      </c>
      <c r="L142" s="3">
        <f>IF(AND(IF('차트 정리 표'!$N$2 = 표메인[[#This Row],[연령대]], 1, 0),IF(COUNT(표장르정리[[#This Row],[Puzzle]]),1,0)),1,0)</f>
        <v>0</v>
      </c>
      <c r="M142" s="3">
        <f>IF(AND(IF('차트 정리 표'!$N$2 = 표메인[[#This Row],[연령대]], 1, 0),IF(COUNT(표장르정리[[#This Row],[Board]]),1,0)),1,0)</f>
        <v>0</v>
      </c>
      <c r="N142" s="3">
        <f>IF(AND(IF('차트 정리 표'!$N$2 = 표메인[[#This Row],[연령대]], 1, 0),IF(COUNT(표장르정리[[#This Row],[Arcade]]),1,0)),1,0)</f>
        <v>0</v>
      </c>
      <c r="O142" s="3">
        <f>IF(AND(IF('차트 정리 표'!$N$2 = 표메인[[#This Row],[연령대]], 1, 0),IF(COUNT(표장르정리[[#This Row],[Simulation]]),1,0)),1,0)</f>
        <v>0</v>
      </c>
      <c r="P142" s="34">
        <f>IF(AND(IF('차트 정리 표'!$N$19 = 표메인[[#This Row],[연령대]], 1, 0),IF('차트 정리 표'!$J$20=표메인[[#This Row],[타격감
시각적 효과]],1,0)),1,0)</f>
        <v>1</v>
      </c>
      <c r="Q142" s="34">
        <f>IF(AND(IF('차트 정리 표'!$N$19 = 표메인[[#This Row],[연령대]], 1, 0),IF('차트 정리 표'!$J$21=표메인[[#This Row],[타격감
시각적 효과]],1,0)),1,0)</f>
        <v>0</v>
      </c>
      <c r="R142" s="34">
        <f>IF(AND(IF('차트 정리 표'!$N$19 = 표메인[[#This Row],[연령대]], 1, 0),IF('차트 정리 표'!$J$22=표메인[[#This Row],[타격감
시각적 효과]],1,0)),1,0)</f>
        <v>0</v>
      </c>
      <c r="S142" s="34">
        <f>IF(AND(IF('차트 정리 표'!$N$19 = 표메인[[#This Row],[연령대]], 1, 0),IF('차트 정리 표'!$J$23=표메인[[#This Row],[타격감
시각적 효과]],1,0)),1,0)</f>
        <v>0</v>
      </c>
      <c r="T142" s="34">
        <f>IF(AND(IF('차트 정리 표'!$N$25 = 표메인[[#This Row],[연령대]], 1, 0),IF('차트 정리 표'!$J$26=표메인[게임몰입도
청각적 효과],1,0)),1,0)</f>
        <v>1</v>
      </c>
      <c r="U142" s="34">
        <f>IF(AND(IF('차트 정리 표'!$N$25 = 표메인[[#This Row],[연령대]], 1, 0),IF('차트 정리 표'!$J$27=표메인[게임몰입도
청각적 효과],1,0)),1,0)</f>
        <v>0</v>
      </c>
      <c r="V142" s="34">
        <f>IF(AND(IF('차트 정리 표'!$N$25 = 표메인[[#This Row],[연령대]], 1, 0),IF('차트 정리 표'!$J$28=표메인[게임몰입도
청각적 효과],1,0)),1,0)</f>
        <v>0</v>
      </c>
    </row>
    <row r="143" spans="1:22" x14ac:dyDescent="0.3">
      <c r="A143" s="3">
        <f>IF(AND(IF('차트 정리 표'!$N$2 = 표메인[[#This Row],[연령대]], 1, 0),IF(COUNT(표장르정리[[#This Row],[RPG]]),1,0)), 1, 0)</f>
        <v>1</v>
      </c>
      <c r="B143" s="3">
        <f>IF(AND(IF('차트 정리 표'!$N$2 = 표메인[[#This Row],[연령대]], 1, 0),IF(COUNT(표장르정리[[#This Row],[AOS]]),1,0)),1,0)</f>
        <v>1</v>
      </c>
      <c r="C143" s="3">
        <f>IF(AND(IF('차트 정리 표'!$N$2 = 표메인[[#This Row],[연령대]], 1, 0),IF(COUNT(표장르정리[[#This Row],[FPS]]),1,0)),1,0)</f>
        <v>0</v>
      </c>
      <c r="D143" s="3">
        <f>IF(AND(IF('차트 정리 표'!$N$2 = 표메인[[#This Row],[연령대]], 1, 0),IF(COUNT(표장르정리[[#This Row],[CCG]]),1,0)),1,0)</f>
        <v>0</v>
      </c>
      <c r="E143" s="3">
        <f>IF(AND(IF('차트 정리 표'!$N$2 = 표메인[[#This Row],[연령대]], 1, 0),IF(COUNT(표장르정리[[#This Row],[Roguelike]]),1,0)),1,0)</f>
        <v>0</v>
      </c>
      <c r="F143" s="3">
        <f>IF(AND(IF('차트 정리 표'!$N$2 = 표메인[[#This Row],[연령대]], 1, 0),IF(COUNT(표장르정리[[#This Row],[Soulslike]]),1,0)),1,0)</f>
        <v>0</v>
      </c>
      <c r="G143" s="3">
        <f>IF(AND(IF('차트 정리 표'!$N$2 = 표메인[[#This Row],[연령대]], 1, 0),IF(COUNT(표장르정리[[#This Row],[Rhythm]]),1,0)),1,0)</f>
        <v>0</v>
      </c>
      <c r="H143" s="3">
        <f>IF(AND(IF('차트 정리 표'!$N$2 = 표메인[[#This Row],[연령대]], 1, 0),IF(COUNT(표장르정리[[#This Row],[Racing]]),1,0)),1,0)</f>
        <v>0</v>
      </c>
      <c r="I143" s="3">
        <f>IF(AND(IF('차트 정리 표'!$N$2 = 표메인[[#This Row],[연령대]], 1, 0),IF(COUNT(표장르정리[[#This Row],[Sport]]),1,0)),1,0)</f>
        <v>0</v>
      </c>
      <c r="J143" s="3">
        <f>IF(AND(IF('차트 정리 표'!$N$2 = 표메인[[#This Row],[연령대]], 1, 0),IF(COUNT(표장르정리[[#This Row],[Stealth]]),1,0)),1,0)</f>
        <v>0</v>
      </c>
      <c r="K143" s="3">
        <f>IF(AND(IF('차트 정리 표'!$N$2 = 표메인[[#This Row],[연령대]], 1, 0),IF(COUNT(표장르정리[[#This Row],[Strategy]]),1,0)),1,0)</f>
        <v>0</v>
      </c>
      <c r="L143" s="3">
        <f>IF(AND(IF('차트 정리 표'!$N$2 = 표메인[[#This Row],[연령대]], 1, 0),IF(COUNT(표장르정리[[#This Row],[Puzzle]]),1,0)),1,0)</f>
        <v>0</v>
      </c>
      <c r="M143" s="3">
        <f>IF(AND(IF('차트 정리 표'!$N$2 = 표메인[[#This Row],[연령대]], 1, 0),IF(COUNT(표장르정리[[#This Row],[Board]]),1,0)),1,0)</f>
        <v>0</v>
      </c>
      <c r="N143" s="3">
        <f>IF(AND(IF('차트 정리 표'!$N$2 = 표메인[[#This Row],[연령대]], 1, 0),IF(COUNT(표장르정리[[#This Row],[Arcade]]),1,0)),1,0)</f>
        <v>0</v>
      </c>
      <c r="O143" s="3">
        <f>IF(AND(IF('차트 정리 표'!$N$2 = 표메인[[#This Row],[연령대]], 1, 0),IF(COUNT(표장르정리[[#This Row],[Simulation]]),1,0)),1,0)</f>
        <v>0</v>
      </c>
      <c r="P143" s="34">
        <f>IF(AND(IF('차트 정리 표'!$N$19 = 표메인[[#This Row],[연령대]], 1, 0),IF('차트 정리 표'!$J$20=표메인[[#This Row],[타격감
시각적 효과]],1,0)),1,0)</f>
        <v>1</v>
      </c>
      <c r="Q143" s="34">
        <f>IF(AND(IF('차트 정리 표'!$N$19 = 표메인[[#This Row],[연령대]], 1, 0),IF('차트 정리 표'!$J$21=표메인[[#This Row],[타격감
시각적 효과]],1,0)),1,0)</f>
        <v>0</v>
      </c>
      <c r="R143" s="34">
        <f>IF(AND(IF('차트 정리 표'!$N$19 = 표메인[[#This Row],[연령대]], 1, 0),IF('차트 정리 표'!$J$22=표메인[[#This Row],[타격감
시각적 효과]],1,0)),1,0)</f>
        <v>0</v>
      </c>
      <c r="S143" s="34">
        <f>IF(AND(IF('차트 정리 표'!$N$19 = 표메인[[#This Row],[연령대]], 1, 0),IF('차트 정리 표'!$J$23=표메인[[#This Row],[타격감
시각적 효과]],1,0)),1,0)</f>
        <v>0</v>
      </c>
      <c r="T143" s="34">
        <f>IF(AND(IF('차트 정리 표'!$N$25 = 표메인[[#This Row],[연령대]], 1, 0),IF('차트 정리 표'!$J$26=표메인[게임몰입도
청각적 효과],1,0)),1,0)</f>
        <v>1</v>
      </c>
      <c r="U143" s="34">
        <f>IF(AND(IF('차트 정리 표'!$N$25 = 표메인[[#This Row],[연령대]], 1, 0),IF('차트 정리 표'!$J$27=표메인[게임몰입도
청각적 효과],1,0)),1,0)</f>
        <v>0</v>
      </c>
      <c r="V143" s="34">
        <f>IF(AND(IF('차트 정리 표'!$N$25 = 표메인[[#This Row],[연령대]], 1, 0),IF('차트 정리 표'!$J$28=표메인[게임몰입도
청각적 효과],1,0)),1,0)</f>
        <v>0</v>
      </c>
    </row>
    <row r="144" spans="1:22" x14ac:dyDescent="0.3">
      <c r="A144" s="3">
        <f>IF(AND(IF('차트 정리 표'!$N$2 = 표메인[[#This Row],[연령대]], 1, 0),IF(COUNT(표장르정리[[#This Row],[RPG]]),1,0)), 1, 0)</f>
        <v>1</v>
      </c>
      <c r="B144" s="3">
        <f>IF(AND(IF('차트 정리 표'!$N$2 = 표메인[[#This Row],[연령대]], 1, 0),IF(COUNT(표장르정리[[#This Row],[AOS]]),1,0)),1,0)</f>
        <v>1</v>
      </c>
      <c r="C144" s="3">
        <f>IF(AND(IF('차트 정리 표'!$N$2 = 표메인[[#This Row],[연령대]], 1, 0),IF(COUNT(표장르정리[[#This Row],[FPS]]),1,0)),1,0)</f>
        <v>0</v>
      </c>
      <c r="D144" s="3">
        <f>IF(AND(IF('차트 정리 표'!$N$2 = 표메인[[#This Row],[연령대]], 1, 0),IF(COUNT(표장르정리[[#This Row],[CCG]]),1,0)),1,0)</f>
        <v>0</v>
      </c>
      <c r="E144" s="3">
        <f>IF(AND(IF('차트 정리 표'!$N$2 = 표메인[[#This Row],[연령대]], 1, 0),IF(COUNT(표장르정리[[#This Row],[Roguelike]]),1,0)),1,0)</f>
        <v>0</v>
      </c>
      <c r="F144" s="3">
        <f>IF(AND(IF('차트 정리 표'!$N$2 = 표메인[[#This Row],[연령대]], 1, 0),IF(COUNT(표장르정리[[#This Row],[Soulslike]]),1,0)),1,0)</f>
        <v>0</v>
      </c>
      <c r="G144" s="3">
        <f>IF(AND(IF('차트 정리 표'!$N$2 = 표메인[[#This Row],[연령대]], 1, 0),IF(COUNT(표장르정리[[#This Row],[Rhythm]]),1,0)),1,0)</f>
        <v>0</v>
      </c>
      <c r="H144" s="3">
        <f>IF(AND(IF('차트 정리 표'!$N$2 = 표메인[[#This Row],[연령대]], 1, 0),IF(COUNT(표장르정리[[#This Row],[Racing]]),1,0)),1,0)</f>
        <v>0</v>
      </c>
      <c r="I144" s="3">
        <f>IF(AND(IF('차트 정리 표'!$N$2 = 표메인[[#This Row],[연령대]], 1, 0),IF(COUNT(표장르정리[[#This Row],[Sport]]),1,0)),1,0)</f>
        <v>0</v>
      </c>
      <c r="J144" s="3">
        <f>IF(AND(IF('차트 정리 표'!$N$2 = 표메인[[#This Row],[연령대]], 1, 0),IF(COUNT(표장르정리[[#This Row],[Stealth]]),1,0)),1,0)</f>
        <v>0</v>
      </c>
      <c r="K144" s="3">
        <f>IF(AND(IF('차트 정리 표'!$N$2 = 표메인[[#This Row],[연령대]], 1, 0),IF(COUNT(표장르정리[[#This Row],[Strategy]]),1,0)),1,0)</f>
        <v>0</v>
      </c>
      <c r="L144" s="3">
        <f>IF(AND(IF('차트 정리 표'!$N$2 = 표메인[[#This Row],[연령대]], 1, 0),IF(COUNT(표장르정리[[#This Row],[Puzzle]]),1,0)),1,0)</f>
        <v>0</v>
      </c>
      <c r="M144" s="3">
        <f>IF(AND(IF('차트 정리 표'!$N$2 = 표메인[[#This Row],[연령대]], 1, 0),IF(COUNT(표장르정리[[#This Row],[Board]]),1,0)),1,0)</f>
        <v>0</v>
      </c>
      <c r="N144" s="3">
        <f>IF(AND(IF('차트 정리 표'!$N$2 = 표메인[[#This Row],[연령대]], 1, 0),IF(COUNT(표장르정리[[#This Row],[Arcade]]),1,0)),1,0)</f>
        <v>0</v>
      </c>
      <c r="O144" s="3">
        <f>IF(AND(IF('차트 정리 표'!$N$2 = 표메인[[#This Row],[연령대]], 1, 0),IF(COUNT(표장르정리[[#This Row],[Simulation]]),1,0)),1,0)</f>
        <v>0</v>
      </c>
      <c r="P144" s="34">
        <f>IF(AND(IF('차트 정리 표'!$N$19 = 표메인[[#This Row],[연령대]], 1, 0),IF('차트 정리 표'!$J$20=표메인[[#This Row],[타격감
시각적 효과]],1,0)),1,0)</f>
        <v>0</v>
      </c>
      <c r="Q144" s="34">
        <f>IF(AND(IF('차트 정리 표'!$N$19 = 표메인[[#This Row],[연령대]], 1, 0),IF('차트 정리 표'!$J$21=표메인[[#This Row],[타격감
시각적 효과]],1,0)),1,0)</f>
        <v>0</v>
      </c>
      <c r="R144" s="34">
        <f>IF(AND(IF('차트 정리 표'!$N$19 = 표메인[[#This Row],[연령대]], 1, 0),IF('차트 정리 표'!$J$22=표메인[[#This Row],[타격감
시각적 효과]],1,0)),1,0)</f>
        <v>1</v>
      </c>
      <c r="S144" s="34">
        <f>IF(AND(IF('차트 정리 표'!$N$19 = 표메인[[#This Row],[연령대]], 1, 0),IF('차트 정리 표'!$J$23=표메인[[#This Row],[타격감
시각적 효과]],1,0)),1,0)</f>
        <v>0</v>
      </c>
      <c r="T144" s="34">
        <f>IF(AND(IF('차트 정리 표'!$N$25 = 표메인[[#This Row],[연령대]], 1, 0),IF('차트 정리 표'!$J$26=표메인[게임몰입도
청각적 효과],1,0)),1,0)</f>
        <v>1</v>
      </c>
      <c r="U144" s="34">
        <f>IF(AND(IF('차트 정리 표'!$N$25 = 표메인[[#This Row],[연령대]], 1, 0),IF('차트 정리 표'!$J$27=표메인[게임몰입도
청각적 효과],1,0)),1,0)</f>
        <v>0</v>
      </c>
      <c r="V144" s="34">
        <f>IF(AND(IF('차트 정리 표'!$N$25 = 표메인[[#This Row],[연령대]], 1, 0),IF('차트 정리 표'!$J$28=표메인[게임몰입도
청각적 효과],1,0)),1,0)</f>
        <v>0</v>
      </c>
    </row>
    <row r="145" spans="1:22" x14ac:dyDescent="0.3">
      <c r="A145" s="3">
        <f>IF(AND(IF('차트 정리 표'!$N$2 = 표메인[[#This Row],[연령대]], 1, 0),IF(COUNT(표장르정리[[#This Row],[RPG]]),1,0)), 1, 0)</f>
        <v>1</v>
      </c>
      <c r="B145" s="3">
        <f>IF(AND(IF('차트 정리 표'!$N$2 = 표메인[[#This Row],[연령대]], 1, 0),IF(COUNT(표장르정리[[#This Row],[AOS]]),1,0)),1,0)</f>
        <v>1</v>
      </c>
      <c r="C145" s="3">
        <f>IF(AND(IF('차트 정리 표'!$N$2 = 표메인[[#This Row],[연령대]], 1, 0),IF(COUNT(표장르정리[[#This Row],[FPS]]),1,0)),1,0)</f>
        <v>0</v>
      </c>
      <c r="D145" s="3">
        <f>IF(AND(IF('차트 정리 표'!$N$2 = 표메인[[#This Row],[연령대]], 1, 0),IF(COUNT(표장르정리[[#This Row],[CCG]]),1,0)),1,0)</f>
        <v>0</v>
      </c>
      <c r="E145" s="3">
        <f>IF(AND(IF('차트 정리 표'!$N$2 = 표메인[[#This Row],[연령대]], 1, 0),IF(COUNT(표장르정리[[#This Row],[Roguelike]]),1,0)),1,0)</f>
        <v>0</v>
      </c>
      <c r="F145" s="3">
        <f>IF(AND(IF('차트 정리 표'!$N$2 = 표메인[[#This Row],[연령대]], 1, 0),IF(COUNT(표장르정리[[#This Row],[Soulslike]]),1,0)),1,0)</f>
        <v>0</v>
      </c>
      <c r="G145" s="3">
        <f>IF(AND(IF('차트 정리 표'!$N$2 = 표메인[[#This Row],[연령대]], 1, 0),IF(COUNT(표장르정리[[#This Row],[Rhythm]]),1,0)),1,0)</f>
        <v>0</v>
      </c>
      <c r="H145" s="3">
        <f>IF(AND(IF('차트 정리 표'!$N$2 = 표메인[[#This Row],[연령대]], 1, 0),IF(COUNT(표장르정리[[#This Row],[Racing]]),1,0)),1,0)</f>
        <v>0</v>
      </c>
      <c r="I145" s="3">
        <f>IF(AND(IF('차트 정리 표'!$N$2 = 표메인[[#This Row],[연령대]], 1, 0),IF(COUNT(표장르정리[[#This Row],[Sport]]),1,0)),1,0)</f>
        <v>0</v>
      </c>
      <c r="J145" s="3">
        <f>IF(AND(IF('차트 정리 표'!$N$2 = 표메인[[#This Row],[연령대]], 1, 0),IF(COUNT(표장르정리[[#This Row],[Stealth]]),1,0)),1,0)</f>
        <v>0</v>
      </c>
      <c r="K145" s="3">
        <f>IF(AND(IF('차트 정리 표'!$N$2 = 표메인[[#This Row],[연령대]], 1, 0),IF(COUNT(표장르정리[[#This Row],[Strategy]]),1,0)),1,0)</f>
        <v>0</v>
      </c>
      <c r="L145" s="3">
        <f>IF(AND(IF('차트 정리 표'!$N$2 = 표메인[[#This Row],[연령대]], 1, 0),IF(COUNT(표장르정리[[#This Row],[Puzzle]]),1,0)),1,0)</f>
        <v>0</v>
      </c>
      <c r="M145" s="3">
        <f>IF(AND(IF('차트 정리 표'!$N$2 = 표메인[[#This Row],[연령대]], 1, 0),IF(COUNT(표장르정리[[#This Row],[Board]]),1,0)),1,0)</f>
        <v>0</v>
      </c>
      <c r="N145" s="3">
        <f>IF(AND(IF('차트 정리 표'!$N$2 = 표메인[[#This Row],[연령대]], 1, 0),IF(COUNT(표장르정리[[#This Row],[Arcade]]),1,0)),1,0)</f>
        <v>0</v>
      </c>
      <c r="O145" s="3">
        <f>IF(AND(IF('차트 정리 표'!$N$2 = 표메인[[#This Row],[연령대]], 1, 0),IF(COUNT(표장르정리[[#This Row],[Simulation]]),1,0)),1,0)</f>
        <v>0</v>
      </c>
      <c r="P145" s="34">
        <f>IF(AND(IF('차트 정리 표'!$N$19 = 표메인[[#This Row],[연령대]], 1, 0),IF('차트 정리 표'!$J$20=표메인[[#This Row],[타격감
시각적 효과]],1,0)),1,0)</f>
        <v>0</v>
      </c>
      <c r="Q145" s="34">
        <f>IF(AND(IF('차트 정리 표'!$N$19 = 표메인[[#This Row],[연령대]], 1, 0),IF('차트 정리 표'!$J$21=표메인[[#This Row],[타격감
시각적 효과]],1,0)),1,0)</f>
        <v>1</v>
      </c>
      <c r="R145" s="34">
        <f>IF(AND(IF('차트 정리 표'!$N$19 = 표메인[[#This Row],[연령대]], 1, 0),IF('차트 정리 표'!$J$22=표메인[[#This Row],[타격감
시각적 효과]],1,0)),1,0)</f>
        <v>0</v>
      </c>
      <c r="S145" s="34">
        <f>IF(AND(IF('차트 정리 표'!$N$19 = 표메인[[#This Row],[연령대]], 1, 0),IF('차트 정리 표'!$J$23=표메인[[#This Row],[타격감
시각적 효과]],1,0)),1,0)</f>
        <v>0</v>
      </c>
      <c r="T145" s="34">
        <f>IF(AND(IF('차트 정리 표'!$N$25 = 표메인[[#This Row],[연령대]], 1, 0),IF('차트 정리 표'!$J$26=표메인[게임몰입도
청각적 효과],1,0)),1,0)</f>
        <v>1</v>
      </c>
      <c r="U145" s="34">
        <f>IF(AND(IF('차트 정리 표'!$N$25 = 표메인[[#This Row],[연령대]], 1, 0),IF('차트 정리 표'!$J$27=표메인[게임몰입도
청각적 효과],1,0)),1,0)</f>
        <v>0</v>
      </c>
      <c r="V145" s="34">
        <f>IF(AND(IF('차트 정리 표'!$N$25 = 표메인[[#This Row],[연령대]], 1, 0),IF('차트 정리 표'!$J$28=표메인[게임몰입도
청각적 효과],1,0)),1,0)</f>
        <v>0</v>
      </c>
    </row>
    <row r="146" spans="1:22" x14ac:dyDescent="0.3">
      <c r="A146" s="3">
        <f>IF(AND(IF('차트 정리 표'!$N$2 = 표메인[[#This Row],[연령대]], 1, 0),IF(COUNT(표장르정리[[#This Row],[RPG]]),1,0)), 1, 0)</f>
        <v>1</v>
      </c>
      <c r="B146" s="3">
        <f>IF(AND(IF('차트 정리 표'!$N$2 = 표메인[[#This Row],[연령대]], 1, 0),IF(COUNT(표장르정리[[#This Row],[AOS]]),1,0)),1,0)</f>
        <v>1</v>
      </c>
      <c r="C146" s="3">
        <f>IF(AND(IF('차트 정리 표'!$N$2 = 표메인[[#This Row],[연령대]], 1, 0),IF(COUNT(표장르정리[[#This Row],[FPS]]),1,0)),1,0)</f>
        <v>0</v>
      </c>
      <c r="D146" s="3">
        <f>IF(AND(IF('차트 정리 표'!$N$2 = 표메인[[#This Row],[연령대]], 1, 0),IF(COUNT(표장르정리[[#This Row],[CCG]]),1,0)),1,0)</f>
        <v>0</v>
      </c>
      <c r="E146" s="3">
        <f>IF(AND(IF('차트 정리 표'!$N$2 = 표메인[[#This Row],[연령대]], 1, 0),IF(COUNT(표장르정리[[#This Row],[Roguelike]]),1,0)),1,0)</f>
        <v>0</v>
      </c>
      <c r="F146" s="3">
        <f>IF(AND(IF('차트 정리 표'!$N$2 = 표메인[[#This Row],[연령대]], 1, 0),IF(COUNT(표장르정리[[#This Row],[Soulslike]]),1,0)),1,0)</f>
        <v>0</v>
      </c>
      <c r="G146" s="3">
        <f>IF(AND(IF('차트 정리 표'!$N$2 = 표메인[[#This Row],[연령대]], 1, 0),IF(COUNT(표장르정리[[#This Row],[Rhythm]]),1,0)),1,0)</f>
        <v>0</v>
      </c>
      <c r="H146" s="3">
        <f>IF(AND(IF('차트 정리 표'!$N$2 = 표메인[[#This Row],[연령대]], 1, 0),IF(COUNT(표장르정리[[#This Row],[Racing]]),1,0)),1,0)</f>
        <v>0</v>
      </c>
      <c r="I146" s="3">
        <f>IF(AND(IF('차트 정리 표'!$N$2 = 표메인[[#This Row],[연령대]], 1, 0),IF(COUNT(표장르정리[[#This Row],[Sport]]),1,0)),1,0)</f>
        <v>0</v>
      </c>
      <c r="J146" s="3">
        <f>IF(AND(IF('차트 정리 표'!$N$2 = 표메인[[#This Row],[연령대]], 1, 0),IF(COUNT(표장르정리[[#This Row],[Stealth]]),1,0)),1,0)</f>
        <v>0</v>
      </c>
      <c r="K146" s="3">
        <f>IF(AND(IF('차트 정리 표'!$N$2 = 표메인[[#This Row],[연령대]], 1, 0),IF(COUNT(표장르정리[[#This Row],[Strategy]]),1,0)),1,0)</f>
        <v>0</v>
      </c>
      <c r="L146" s="3">
        <f>IF(AND(IF('차트 정리 표'!$N$2 = 표메인[[#This Row],[연령대]], 1, 0),IF(COUNT(표장르정리[[#This Row],[Puzzle]]),1,0)),1,0)</f>
        <v>0</v>
      </c>
      <c r="M146" s="3">
        <f>IF(AND(IF('차트 정리 표'!$N$2 = 표메인[[#This Row],[연령대]], 1, 0),IF(COUNT(표장르정리[[#This Row],[Board]]),1,0)),1,0)</f>
        <v>0</v>
      </c>
      <c r="N146" s="3">
        <f>IF(AND(IF('차트 정리 표'!$N$2 = 표메인[[#This Row],[연령대]], 1, 0),IF(COUNT(표장르정리[[#This Row],[Arcade]]),1,0)),1,0)</f>
        <v>0</v>
      </c>
      <c r="O146" s="3">
        <f>IF(AND(IF('차트 정리 표'!$N$2 = 표메인[[#This Row],[연령대]], 1, 0),IF(COUNT(표장르정리[[#This Row],[Simulation]]),1,0)),1,0)</f>
        <v>0</v>
      </c>
      <c r="P146" s="34">
        <f>IF(AND(IF('차트 정리 표'!$N$19 = 표메인[[#This Row],[연령대]], 1, 0),IF('차트 정리 표'!$J$20=표메인[[#This Row],[타격감
시각적 효과]],1,0)),1,0)</f>
        <v>0</v>
      </c>
      <c r="Q146" s="34">
        <f>IF(AND(IF('차트 정리 표'!$N$19 = 표메인[[#This Row],[연령대]], 1, 0),IF('차트 정리 표'!$J$21=표메인[[#This Row],[타격감
시각적 효과]],1,0)),1,0)</f>
        <v>1</v>
      </c>
      <c r="R146" s="34">
        <f>IF(AND(IF('차트 정리 표'!$N$19 = 표메인[[#This Row],[연령대]], 1, 0),IF('차트 정리 표'!$J$22=표메인[[#This Row],[타격감
시각적 효과]],1,0)),1,0)</f>
        <v>0</v>
      </c>
      <c r="S146" s="34">
        <f>IF(AND(IF('차트 정리 표'!$N$19 = 표메인[[#This Row],[연령대]], 1, 0),IF('차트 정리 표'!$J$23=표메인[[#This Row],[타격감
시각적 효과]],1,0)),1,0)</f>
        <v>0</v>
      </c>
      <c r="T146" s="34">
        <f>IF(AND(IF('차트 정리 표'!$N$25 = 표메인[[#This Row],[연령대]], 1, 0),IF('차트 정리 표'!$J$26=표메인[게임몰입도
청각적 효과],1,0)),1,0)</f>
        <v>1</v>
      </c>
      <c r="U146" s="34">
        <f>IF(AND(IF('차트 정리 표'!$N$25 = 표메인[[#This Row],[연령대]], 1, 0),IF('차트 정리 표'!$J$27=표메인[게임몰입도
청각적 효과],1,0)),1,0)</f>
        <v>0</v>
      </c>
      <c r="V146" s="34">
        <f>IF(AND(IF('차트 정리 표'!$N$25 = 표메인[[#This Row],[연령대]], 1, 0),IF('차트 정리 표'!$J$28=표메인[게임몰입도
청각적 효과],1,0)),1,0)</f>
        <v>0</v>
      </c>
    </row>
    <row r="147" spans="1:22" x14ac:dyDescent="0.3">
      <c r="A147" s="3">
        <f>IF(AND(IF('차트 정리 표'!$N$2 = 표메인[[#This Row],[연령대]], 1, 0),IF(COUNT(표장르정리[[#This Row],[RPG]]),1,0)), 1, 0)</f>
        <v>1</v>
      </c>
      <c r="B147" s="3">
        <f>IF(AND(IF('차트 정리 표'!$N$2 = 표메인[[#This Row],[연령대]], 1, 0),IF(COUNT(표장르정리[[#This Row],[AOS]]),1,0)),1,0)</f>
        <v>1</v>
      </c>
      <c r="C147" s="3">
        <f>IF(AND(IF('차트 정리 표'!$N$2 = 표메인[[#This Row],[연령대]], 1, 0),IF(COUNT(표장르정리[[#This Row],[FPS]]),1,0)),1,0)</f>
        <v>0</v>
      </c>
      <c r="D147" s="3">
        <f>IF(AND(IF('차트 정리 표'!$N$2 = 표메인[[#This Row],[연령대]], 1, 0),IF(COUNT(표장르정리[[#This Row],[CCG]]),1,0)),1,0)</f>
        <v>0</v>
      </c>
      <c r="E147" s="3">
        <f>IF(AND(IF('차트 정리 표'!$N$2 = 표메인[[#This Row],[연령대]], 1, 0),IF(COUNT(표장르정리[[#This Row],[Roguelike]]),1,0)),1,0)</f>
        <v>0</v>
      </c>
      <c r="F147" s="3">
        <f>IF(AND(IF('차트 정리 표'!$N$2 = 표메인[[#This Row],[연령대]], 1, 0),IF(COUNT(표장르정리[[#This Row],[Soulslike]]),1,0)),1,0)</f>
        <v>0</v>
      </c>
      <c r="G147" s="3">
        <f>IF(AND(IF('차트 정리 표'!$N$2 = 표메인[[#This Row],[연령대]], 1, 0),IF(COUNT(표장르정리[[#This Row],[Rhythm]]),1,0)),1,0)</f>
        <v>0</v>
      </c>
      <c r="H147" s="3">
        <f>IF(AND(IF('차트 정리 표'!$N$2 = 표메인[[#This Row],[연령대]], 1, 0),IF(COUNT(표장르정리[[#This Row],[Racing]]),1,0)),1,0)</f>
        <v>0</v>
      </c>
      <c r="I147" s="3">
        <f>IF(AND(IF('차트 정리 표'!$N$2 = 표메인[[#This Row],[연령대]], 1, 0),IF(COUNT(표장르정리[[#This Row],[Sport]]),1,0)),1,0)</f>
        <v>0</v>
      </c>
      <c r="J147" s="3">
        <f>IF(AND(IF('차트 정리 표'!$N$2 = 표메인[[#This Row],[연령대]], 1, 0),IF(COUNT(표장르정리[[#This Row],[Stealth]]),1,0)),1,0)</f>
        <v>0</v>
      </c>
      <c r="K147" s="3">
        <f>IF(AND(IF('차트 정리 표'!$N$2 = 표메인[[#This Row],[연령대]], 1, 0),IF(COUNT(표장르정리[[#This Row],[Strategy]]),1,0)),1,0)</f>
        <v>0</v>
      </c>
      <c r="L147" s="3">
        <f>IF(AND(IF('차트 정리 표'!$N$2 = 표메인[[#This Row],[연령대]], 1, 0),IF(COUNT(표장르정리[[#This Row],[Puzzle]]),1,0)),1,0)</f>
        <v>0</v>
      </c>
      <c r="M147" s="3">
        <f>IF(AND(IF('차트 정리 표'!$N$2 = 표메인[[#This Row],[연령대]], 1, 0),IF(COUNT(표장르정리[[#This Row],[Board]]),1,0)),1,0)</f>
        <v>0</v>
      </c>
      <c r="N147" s="3">
        <f>IF(AND(IF('차트 정리 표'!$N$2 = 표메인[[#This Row],[연령대]], 1, 0),IF(COUNT(표장르정리[[#This Row],[Arcade]]),1,0)),1,0)</f>
        <v>0</v>
      </c>
      <c r="O147" s="3">
        <f>IF(AND(IF('차트 정리 표'!$N$2 = 표메인[[#This Row],[연령대]], 1, 0),IF(COUNT(표장르정리[[#This Row],[Simulation]]),1,0)),1,0)</f>
        <v>0</v>
      </c>
      <c r="P147" s="34">
        <f>IF(AND(IF('차트 정리 표'!$N$19 = 표메인[[#This Row],[연령대]], 1, 0),IF('차트 정리 표'!$J$20=표메인[[#This Row],[타격감
시각적 효과]],1,0)),1,0)</f>
        <v>0</v>
      </c>
      <c r="Q147" s="34">
        <f>IF(AND(IF('차트 정리 표'!$N$19 = 표메인[[#This Row],[연령대]], 1, 0),IF('차트 정리 표'!$J$21=표메인[[#This Row],[타격감
시각적 효과]],1,0)),1,0)</f>
        <v>1</v>
      </c>
      <c r="R147" s="34">
        <f>IF(AND(IF('차트 정리 표'!$N$19 = 표메인[[#This Row],[연령대]], 1, 0),IF('차트 정리 표'!$J$22=표메인[[#This Row],[타격감
시각적 효과]],1,0)),1,0)</f>
        <v>0</v>
      </c>
      <c r="S147" s="34">
        <f>IF(AND(IF('차트 정리 표'!$N$19 = 표메인[[#This Row],[연령대]], 1, 0),IF('차트 정리 표'!$J$23=표메인[[#This Row],[타격감
시각적 효과]],1,0)),1,0)</f>
        <v>0</v>
      </c>
      <c r="T147" s="34">
        <f>IF(AND(IF('차트 정리 표'!$N$25 = 표메인[[#This Row],[연령대]], 1, 0),IF('차트 정리 표'!$J$26=표메인[게임몰입도
청각적 효과],1,0)),1,0)</f>
        <v>1</v>
      </c>
      <c r="U147" s="34">
        <f>IF(AND(IF('차트 정리 표'!$N$25 = 표메인[[#This Row],[연령대]], 1, 0),IF('차트 정리 표'!$J$27=표메인[게임몰입도
청각적 효과],1,0)),1,0)</f>
        <v>0</v>
      </c>
      <c r="V147" s="34">
        <f>IF(AND(IF('차트 정리 표'!$N$25 = 표메인[[#This Row],[연령대]], 1, 0),IF('차트 정리 표'!$J$28=표메인[게임몰입도
청각적 효과],1,0)),1,0)</f>
        <v>0</v>
      </c>
    </row>
    <row r="148" spans="1:22" x14ac:dyDescent="0.3">
      <c r="A148" s="3">
        <f>IF(AND(IF('차트 정리 표'!$N$2 = 표메인[[#This Row],[연령대]], 1, 0),IF(COUNT(표장르정리[[#This Row],[RPG]]),1,0)), 1, 0)</f>
        <v>1</v>
      </c>
      <c r="B148" s="3">
        <f>IF(AND(IF('차트 정리 표'!$N$2 = 표메인[[#This Row],[연령대]], 1, 0),IF(COUNT(표장르정리[[#This Row],[AOS]]),1,0)),1,0)</f>
        <v>1</v>
      </c>
      <c r="C148" s="3">
        <f>IF(AND(IF('차트 정리 표'!$N$2 = 표메인[[#This Row],[연령대]], 1, 0),IF(COUNT(표장르정리[[#This Row],[FPS]]),1,0)),1,0)</f>
        <v>0</v>
      </c>
      <c r="D148" s="3">
        <f>IF(AND(IF('차트 정리 표'!$N$2 = 표메인[[#This Row],[연령대]], 1, 0),IF(COUNT(표장르정리[[#This Row],[CCG]]),1,0)),1,0)</f>
        <v>0</v>
      </c>
      <c r="E148" s="3">
        <f>IF(AND(IF('차트 정리 표'!$N$2 = 표메인[[#This Row],[연령대]], 1, 0),IF(COUNT(표장르정리[[#This Row],[Roguelike]]),1,0)),1,0)</f>
        <v>1</v>
      </c>
      <c r="F148" s="3">
        <f>IF(AND(IF('차트 정리 표'!$N$2 = 표메인[[#This Row],[연령대]], 1, 0),IF(COUNT(표장르정리[[#This Row],[Soulslike]]),1,0)),1,0)</f>
        <v>0</v>
      </c>
      <c r="G148" s="3">
        <f>IF(AND(IF('차트 정리 표'!$N$2 = 표메인[[#This Row],[연령대]], 1, 0),IF(COUNT(표장르정리[[#This Row],[Rhythm]]),1,0)),1,0)</f>
        <v>0</v>
      </c>
      <c r="H148" s="3">
        <f>IF(AND(IF('차트 정리 표'!$N$2 = 표메인[[#This Row],[연령대]], 1, 0),IF(COUNT(표장르정리[[#This Row],[Racing]]),1,0)),1,0)</f>
        <v>0</v>
      </c>
      <c r="I148" s="3">
        <f>IF(AND(IF('차트 정리 표'!$N$2 = 표메인[[#This Row],[연령대]], 1, 0),IF(COUNT(표장르정리[[#This Row],[Sport]]),1,0)),1,0)</f>
        <v>0</v>
      </c>
      <c r="J148" s="3">
        <f>IF(AND(IF('차트 정리 표'!$N$2 = 표메인[[#This Row],[연령대]], 1, 0),IF(COUNT(표장르정리[[#This Row],[Stealth]]),1,0)),1,0)</f>
        <v>0</v>
      </c>
      <c r="K148" s="3">
        <f>IF(AND(IF('차트 정리 표'!$N$2 = 표메인[[#This Row],[연령대]], 1, 0),IF(COUNT(표장르정리[[#This Row],[Strategy]]),1,0)),1,0)</f>
        <v>0</v>
      </c>
      <c r="L148" s="3">
        <f>IF(AND(IF('차트 정리 표'!$N$2 = 표메인[[#This Row],[연령대]], 1, 0),IF(COUNT(표장르정리[[#This Row],[Puzzle]]),1,0)),1,0)</f>
        <v>0</v>
      </c>
      <c r="M148" s="3">
        <f>IF(AND(IF('차트 정리 표'!$N$2 = 표메인[[#This Row],[연령대]], 1, 0),IF(COUNT(표장르정리[[#This Row],[Board]]),1,0)),1,0)</f>
        <v>0</v>
      </c>
      <c r="N148" s="3">
        <f>IF(AND(IF('차트 정리 표'!$N$2 = 표메인[[#This Row],[연령대]], 1, 0),IF(COUNT(표장르정리[[#This Row],[Arcade]]),1,0)),1,0)</f>
        <v>0</v>
      </c>
      <c r="O148" s="3">
        <f>IF(AND(IF('차트 정리 표'!$N$2 = 표메인[[#This Row],[연령대]], 1, 0),IF(COUNT(표장르정리[[#This Row],[Simulation]]),1,0)),1,0)</f>
        <v>0</v>
      </c>
      <c r="P148" s="34">
        <f>IF(AND(IF('차트 정리 표'!$N$19 = 표메인[[#This Row],[연령대]], 1, 0),IF('차트 정리 표'!$J$20=표메인[[#This Row],[타격감
시각적 효과]],1,0)),1,0)</f>
        <v>0</v>
      </c>
      <c r="Q148" s="34">
        <f>IF(AND(IF('차트 정리 표'!$N$19 = 표메인[[#This Row],[연령대]], 1, 0),IF('차트 정리 표'!$J$21=표메인[[#This Row],[타격감
시각적 효과]],1,0)),1,0)</f>
        <v>0</v>
      </c>
      <c r="R148" s="34">
        <f>IF(AND(IF('차트 정리 표'!$N$19 = 표메인[[#This Row],[연령대]], 1, 0),IF('차트 정리 표'!$J$22=표메인[[#This Row],[타격감
시각적 효과]],1,0)),1,0)</f>
        <v>0</v>
      </c>
      <c r="S148" s="34">
        <f>IF(AND(IF('차트 정리 표'!$N$19 = 표메인[[#This Row],[연령대]], 1, 0),IF('차트 정리 표'!$J$23=표메인[[#This Row],[타격감
시각적 효과]],1,0)),1,0)</f>
        <v>1</v>
      </c>
      <c r="T148" s="34">
        <f>IF(AND(IF('차트 정리 표'!$N$25 = 표메인[[#This Row],[연령대]], 1, 0),IF('차트 정리 표'!$J$26=표메인[게임몰입도
청각적 효과],1,0)),1,0)</f>
        <v>1</v>
      </c>
      <c r="U148" s="34">
        <f>IF(AND(IF('차트 정리 표'!$N$25 = 표메인[[#This Row],[연령대]], 1, 0),IF('차트 정리 표'!$J$27=표메인[게임몰입도
청각적 효과],1,0)),1,0)</f>
        <v>0</v>
      </c>
      <c r="V148" s="34">
        <f>IF(AND(IF('차트 정리 표'!$N$25 = 표메인[[#This Row],[연령대]], 1, 0),IF('차트 정리 표'!$J$28=표메인[게임몰입도
청각적 효과],1,0)),1,0)</f>
        <v>0</v>
      </c>
    </row>
    <row r="149" spans="1:22" x14ac:dyDescent="0.3">
      <c r="A149" s="3">
        <f>IF(AND(IF('차트 정리 표'!$N$2 = 표메인[[#This Row],[연령대]], 1, 0),IF(COUNT(표장르정리[[#This Row],[RPG]]),1,0)), 1, 0)</f>
        <v>1</v>
      </c>
      <c r="B149" s="3">
        <f>IF(AND(IF('차트 정리 표'!$N$2 = 표메인[[#This Row],[연령대]], 1, 0),IF(COUNT(표장르정리[[#This Row],[AOS]]),1,0)),1,0)</f>
        <v>1</v>
      </c>
      <c r="C149" s="3">
        <f>IF(AND(IF('차트 정리 표'!$N$2 = 표메인[[#This Row],[연령대]], 1, 0),IF(COUNT(표장르정리[[#This Row],[FPS]]),1,0)),1,0)</f>
        <v>0</v>
      </c>
      <c r="D149" s="3">
        <f>IF(AND(IF('차트 정리 표'!$N$2 = 표메인[[#This Row],[연령대]], 1, 0),IF(COUNT(표장르정리[[#This Row],[CCG]]),1,0)),1,0)</f>
        <v>0</v>
      </c>
      <c r="E149" s="3">
        <f>IF(AND(IF('차트 정리 표'!$N$2 = 표메인[[#This Row],[연령대]], 1, 0),IF(COUNT(표장르정리[[#This Row],[Roguelike]]),1,0)),1,0)</f>
        <v>1</v>
      </c>
      <c r="F149" s="3">
        <f>IF(AND(IF('차트 정리 표'!$N$2 = 표메인[[#This Row],[연령대]], 1, 0),IF(COUNT(표장르정리[[#This Row],[Soulslike]]),1,0)),1,0)</f>
        <v>1</v>
      </c>
      <c r="G149" s="3">
        <f>IF(AND(IF('차트 정리 표'!$N$2 = 표메인[[#This Row],[연령대]], 1, 0),IF(COUNT(표장르정리[[#This Row],[Rhythm]]),1,0)),1,0)</f>
        <v>0</v>
      </c>
      <c r="H149" s="3">
        <f>IF(AND(IF('차트 정리 표'!$N$2 = 표메인[[#This Row],[연령대]], 1, 0),IF(COUNT(표장르정리[[#This Row],[Racing]]),1,0)),1,0)</f>
        <v>0</v>
      </c>
      <c r="I149" s="3">
        <f>IF(AND(IF('차트 정리 표'!$N$2 = 표메인[[#This Row],[연령대]], 1, 0),IF(COUNT(표장르정리[[#This Row],[Sport]]),1,0)),1,0)</f>
        <v>0</v>
      </c>
      <c r="J149" s="3">
        <f>IF(AND(IF('차트 정리 표'!$N$2 = 표메인[[#This Row],[연령대]], 1, 0),IF(COUNT(표장르정리[[#This Row],[Stealth]]),1,0)),1,0)</f>
        <v>0</v>
      </c>
      <c r="K149" s="3">
        <f>IF(AND(IF('차트 정리 표'!$N$2 = 표메인[[#This Row],[연령대]], 1, 0),IF(COUNT(표장르정리[[#This Row],[Strategy]]),1,0)),1,0)</f>
        <v>0</v>
      </c>
      <c r="L149" s="3">
        <f>IF(AND(IF('차트 정리 표'!$N$2 = 표메인[[#This Row],[연령대]], 1, 0),IF(COUNT(표장르정리[[#This Row],[Puzzle]]),1,0)),1,0)</f>
        <v>0</v>
      </c>
      <c r="M149" s="3">
        <f>IF(AND(IF('차트 정리 표'!$N$2 = 표메인[[#This Row],[연령대]], 1, 0),IF(COUNT(표장르정리[[#This Row],[Board]]),1,0)),1,0)</f>
        <v>0</v>
      </c>
      <c r="N149" s="3">
        <f>IF(AND(IF('차트 정리 표'!$N$2 = 표메인[[#This Row],[연령대]], 1, 0),IF(COUNT(표장르정리[[#This Row],[Arcade]]),1,0)),1,0)</f>
        <v>0</v>
      </c>
      <c r="O149" s="3">
        <f>IF(AND(IF('차트 정리 표'!$N$2 = 표메인[[#This Row],[연령대]], 1, 0),IF(COUNT(표장르정리[[#This Row],[Simulation]]),1,0)),1,0)</f>
        <v>0</v>
      </c>
      <c r="P149" s="34">
        <f>IF(AND(IF('차트 정리 표'!$N$19 = 표메인[[#This Row],[연령대]], 1, 0),IF('차트 정리 표'!$J$20=표메인[[#This Row],[타격감
시각적 효과]],1,0)),1,0)</f>
        <v>1</v>
      </c>
      <c r="Q149" s="34">
        <f>IF(AND(IF('차트 정리 표'!$N$19 = 표메인[[#This Row],[연령대]], 1, 0),IF('차트 정리 표'!$J$21=표메인[[#This Row],[타격감
시각적 효과]],1,0)),1,0)</f>
        <v>0</v>
      </c>
      <c r="R149" s="34">
        <f>IF(AND(IF('차트 정리 표'!$N$19 = 표메인[[#This Row],[연령대]], 1, 0),IF('차트 정리 표'!$J$22=표메인[[#This Row],[타격감
시각적 효과]],1,0)),1,0)</f>
        <v>0</v>
      </c>
      <c r="S149" s="34">
        <f>IF(AND(IF('차트 정리 표'!$N$19 = 표메인[[#This Row],[연령대]], 1, 0),IF('차트 정리 표'!$J$23=표메인[[#This Row],[타격감
시각적 효과]],1,0)),1,0)</f>
        <v>0</v>
      </c>
      <c r="T149" s="34">
        <f>IF(AND(IF('차트 정리 표'!$N$25 = 표메인[[#This Row],[연령대]], 1, 0),IF('차트 정리 표'!$J$26=표메인[게임몰입도
청각적 효과],1,0)),1,0)</f>
        <v>1</v>
      </c>
      <c r="U149" s="34">
        <f>IF(AND(IF('차트 정리 표'!$N$25 = 표메인[[#This Row],[연령대]], 1, 0),IF('차트 정리 표'!$J$27=표메인[게임몰입도
청각적 효과],1,0)),1,0)</f>
        <v>0</v>
      </c>
      <c r="V149" s="34">
        <f>IF(AND(IF('차트 정리 표'!$N$25 = 표메인[[#This Row],[연령대]], 1, 0),IF('차트 정리 표'!$J$28=표메인[게임몰입도
청각적 효과],1,0)),1,0)</f>
        <v>0</v>
      </c>
    </row>
    <row r="150" spans="1:22" x14ac:dyDescent="0.3">
      <c r="A150" s="3">
        <f>IF(AND(IF('차트 정리 표'!$N$2 = 표메인[[#This Row],[연령대]], 1, 0),IF(COUNT(표장르정리[[#This Row],[RPG]]),1,0)), 1, 0)</f>
        <v>1</v>
      </c>
      <c r="B150" s="3">
        <f>IF(AND(IF('차트 정리 표'!$N$2 = 표메인[[#This Row],[연령대]], 1, 0),IF(COUNT(표장르정리[[#This Row],[AOS]]),1,0)),1,0)</f>
        <v>0</v>
      </c>
      <c r="C150" s="3">
        <f>IF(AND(IF('차트 정리 표'!$N$2 = 표메인[[#This Row],[연령대]], 1, 0),IF(COUNT(표장르정리[[#This Row],[FPS]]),1,0)),1,0)</f>
        <v>0</v>
      </c>
      <c r="D150" s="3">
        <f>IF(AND(IF('차트 정리 표'!$N$2 = 표메인[[#This Row],[연령대]], 1, 0),IF(COUNT(표장르정리[[#This Row],[CCG]]),1,0)),1,0)</f>
        <v>1</v>
      </c>
      <c r="E150" s="3">
        <f>IF(AND(IF('차트 정리 표'!$N$2 = 표메인[[#This Row],[연령대]], 1, 0),IF(COUNT(표장르정리[[#This Row],[Roguelike]]),1,0)),1,0)</f>
        <v>0</v>
      </c>
      <c r="F150" s="3">
        <f>IF(AND(IF('차트 정리 표'!$N$2 = 표메인[[#This Row],[연령대]], 1, 0),IF(COUNT(표장르정리[[#This Row],[Soulslike]]),1,0)),1,0)</f>
        <v>0</v>
      </c>
      <c r="G150" s="3">
        <f>IF(AND(IF('차트 정리 표'!$N$2 = 표메인[[#This Row],[연령대]], 1, 0),IF(COUNT(표장르정리[[#This Row],[Rhythm]]),1,0)),1,0)</f>
        <v>0</v>
      </c>
      <c r="H150" s="3">
        <f>IF(AND(IF('차트 정리 표'!$N$2 = 표메인[[#This Row],[연령대]], 1, 0),IF(COUNT(표장르정리[[#This Row],[Racing]]),1,0)),1,0)</f>
        <v>0</v>
      </c>
      <c r="I150" s="3">
        <f>IF(AND(IF('차트 정리 표'!$N$2 = 표메인[[#This Row],[연령대]], 1, 0),IF(COUNT(표장르정리[[#This Row],[Sport]]),1,0)),1,0)</f>
        <v>0</v>
      </c>
      <c r="J150" s="3">
        <f>IF(AND(IF('차트 정리 표'!$N$2 = 표메인[[#This Row],[연령대]], 1, 0),IF(COUNT(표장르정리[[#This Row],[Stealth]]),1,0)),1,0)</f>
        <v>0</v>
      </c>
      <c r="K150" s="3">
        <f>IF(AND(IF('차트 정리 표'!$N$2 = 표메인[[#This Row],[연령대]], 1, 0),IF(COUNT(표장르정리[[#This Row],[Strategy]]),1,0)),1,0)</f>
        <v>0</v>
      </c>
      <c r="L150" s="3">
        <f>IF(AND(IF('차트 정리 표'!$N$2 = 표메인[[#This Row],[연령대]], 1, 0),IF(COUNT(표장르정리[[#This Row],[Puzzle]]),1,0)),1,0)</f>
        <v>0</v>
      </c>
      <c r="M150" s="3">
        <f>IF(AND(IF('차트 정리 표'!$N$2 = 표메인[[#This Row],[연령대]], 1, 0),IF(COUNT(표장르정리[[#This Row],[Board]]),1,0)),1,0)</f>
        <v>0</v>
      </c>
      <c r="N150" s="3">
        <f>IF(AND(IF('차트 정리 표'!$N$2 = 표메인[[#This Row],[연령대]], 1, 0),IF(COUNT(표장르정리[[#This Row],[Arcade]]),1,0)),1,0)</f>
        <v>0</v>
      </c>
      <c r="O150" s="3">
        <f>IF(AND(IF('차트 정리 표'!$N$2 = 표메인[[#This Row],[연령대]], 1, 0),IF(COUNT(표장르정리[[#This Row],[Simulation]]),1,0)),1,0)</f>
        <v>0</v>
      </c>
      <c r="P150" s="34">
        <f>IF(AND(IF('차트 정리 표'!$N$19 = 표메인[[#This Row],[연령대]], 1, 0),IF('차트 정리 표'!$J$20=표메인[[#This Row],[타격감
시각적 효과]],1,0)),1,0)</f>
        <v>0</v>
      </c>
      <c r="Q150" s="34">
        <f>IF(AND(IF('차트 정리 표'!$N$19 = 표메인[[#This Row],[연령대]], 1, 0),IF('차트 정리 표'!$J$21=표메인[[#This Row],[타격감
시각적 효과]],1,0)),1,0)</f>
        <v>0</v>
      </c>
      <c r="R150" s="34">
        <f>IF(AND(IF('차트 정리 표'!$N$19 = 표메인[[#This Row],[연령대]], 1, 0),IF('차트 정리 표'!$J$22=표메인[[#This Row],[타격감
시각적 효과]],1,0)),1,0)</f>
        <v>0</v>
      </c>
      <c r="S150" s="34">
        <f>IF(AND(IF('차트 정리 표'!$N$19 = 표메인[[#This Row],[연령대]], 1, 0),IF('차트 정리 표'!$J$23=표메인[[#This Row],[타격감
시각적 효과]],1,0)),1,0)</f>
        <v>1</v>
      </c>
      <c r="T150" s="34">
        <f>IF(AND(IF('차트 정리 표'!$N$25 = 표메인[[#This Row],[연령대]], 1, 0),IF('차트 정리 표'!$J$26=표메인[게임몰입도
청각적 효과],1,0)),1,0)</f>
        <v>1</v>
      </c>
      <c r="U150" s="34">
        <f>IF(AND(IF('차트 정리 표'!$N$25 = 표메인[[#This Row],[연령대]], 1, 0),IF('차트 정리 표'!$J$27=표메인[게임몰입도
청각적 효과],1,0)),1,0)</f>
        <v>0</v>
      </c>
      <c r="V150" s="34">
        <f>IF(AND(IF('차트 정리 표'!$N$25 = 표메인[[#This Row],[연령대]], 1, 0),IF('차트 정리 표'!$J$28=표메인[게임몰입도
청각적 효과],1,0)),1,0)</f>
        <v>0</v>
      </c>
    </row>
    <row r="151" spans="1:22" x14ac:dyDescent="0.3">
      <c r="A151" s="3">
        <f>IF(AND(IF('차트 정리 표'!$N$2 = 표메인[[#This Row],[연령대]], 1, 0),IF(COUNT(표장르정리[[#This Row],[RPG]]),1,0)), 1, 0)</f>
        <v>1</v>
      </c>
      <c r="B151" s="3">
        <f>IF(AND(IF('차트 정리 표'!$N$2 = 표메인[[#This Row],[연령대]], 1, 0),IF(COUNT(표장르정리[[#This Row],[AOS]]),1,0)),1,0)</f>
        <v>0</v>
      </c>
      <c r="C151" s="3">
        <f>IF(AND(IF('차트 정리 표'!$N$2 = 표메인[[#This Row],[연령대]], 1, 0),IF(COUNT(표장르정리[[#This Row],[FPS]]),1,0)),1,0)</f>
        <v>1</v>
      </c>
      <c r="D151" s="3">
        <f>IF(AND(IF('차트 정리 표'!$N$2 = 표메인[[#This Row],[연령대]], 1, 0),IF(COUNT(표장르정리[[#This Row],[CCG]]),1,0)),1,0)</f>
        <v>0</v>
      </c>
      <c r="E151" s="3">
        <f>IF(AND(IF('차트 정리 표'!$N$2 = 표메인[[#This Row],[연령대]], 1, 0),IF(COUNT(표장르정리[[#This Row],[Roguelike]]),1,0)),1,0)</f>
        <v>0</v>
      </c>
      <c r="F151" s="3">
        <f>IF(AND(IF('차트 정리 표'!$N$2 = 표메인[[#This Row],[연령대]], 1, 0),IF(COUNT(표장르정리[[#This Row],[Soulslike]]),1,0)),1,0)</f>
        <v>0</v>
      </c>
      <c r="G151" s="3">
        <f>IF(AND(IF('차트 정리 표'!$N$2 = 표메인[[#This Row],[연령대]], 1, 0),IF(COUNT(표장르정리[[#This Row],[Rhythm]]),1,0)),1,0)</f>
        <v>0</v>
      </c>
      <c r="H151" s="3">
        <f>IF(AND(IF('차트 정리 표'!$N$2 = 표메인[[#This Row],[연령대]], 1, 0),IF(COUNT(표장르정리[[#This Row],[Racing]]),1,0)),1,0)</f>
        <v>0</v>
      </c>
      <c r="I151" s="3">
        <f>IF(AND(IF('차트 정리 표'!$N$2 = 표메인[[#This Row],[연령대]], 1, 0),IF(COUNT(표장르정리[[#This Row],[Sport]]),1,0)),1,0)</f>
        <v>0</v>
      </c>
      <c r="J151" s="3">
        <f>IF(AND(IF('차트 정리 표'!$N$2 = 표메인[[#This Row],[연령대]], 1, 0),IF(COUNT(표장르정리[[#This Row],[Stealth]]),1,0)),1,0)</f>
        <v>0</v>
      </c>
      <c r="K151" s="3">
        <f>IF(AND(IF('차트 정리 표'!$N$2 = 표메인[[#This Row],[연령대]], 1, 0),IF(COUNT(표장르정리[[#This Row],[Strategy]]),1,0)),1,0)</f>
        <v>0</v>
      </c>
      <c r="L151" s="3">
        <f>IF(AND(IF('차트 정리 표'!$N$2 = 표메인[[#This Row],[연령대]], 1, 0),IF(COUNT(표장르정리[[#This Row],[Puzzle]]),1,0)),1,0)</f>
        <v>0</v>
      </c>
      <c r="M151" s="3">
        <f>IF(AND(IF('차트 정리 표'!$N$2 = 표메인[[#This Row],[연령대]], 1, 0),IF(COUNT(표장르정리[[#This Row],[Board]]),1,0)),1,0)</f>
        <v>0</v>
      </c>
      <c r="N151" s="3">
        <f>IF(AND(IF('차트 정리 표'!$N$2 = 표메인[[#This Row],[연령대]], 1, 0),IF(COUNT(표장르정리[[#This Row],[Arcade]]),1,0)),1,0)</f>
        <v>0</v>
      </c>
      <c r="O151" s="3">
        <f>IF(AND(IF('차트 정리 표'!$N$2 = 표메인[[#This Row],[연령대]], 1, 0),IF(COUNT(표장르정리[[#This Row],[Simulation]]),1,0)),1,0)</f>
        <v>0</v>
      </c>
      <c r="P151" s="34">
        <f>IF(AND(IF('차트 정리 표'!$N$19 = 표메인[[#This Row],[연령대]], 1, 0),IF('차트 정리 표'!$J$20=표메인[[#This Row],[타격감
시각적 효과]],1,0)),1,0)</f>
        <v>0</v>
      </c>
      <c r="Q151" s="34">
        <f>IF(AND(IF('차트 정리 표'!$N$19 = 표메인[[#This Row],[연령대]], 1, 0),IF('차트 정리 표'!$J$21=표메인[[#This Row],[타격감
시각적 효과]],1,0)),1,0)</f>
        <v>1</v>
      </c>
      <c r="R151" s="34">
        <f>IF(AND(IF('차트 정리 표'!$N$19 = 표메인[[#This Row],[연령대]], 1, 0),IF('차트 정리 표'!$J$22=표메인[[#This Row],[타격감
시각적 효과]],1,0)),1,0)</f>
        <v>0</v>
      </c>
      <c r="S151" s="34">
        <f>IF(AND(IF('차트 정리 표'!$N$19 = 표메인[[#This Row],[연령대]], 1, 0),IF('차트 정리 표'!$J$23=표메인[[#This Row],[타격감
시각적 효과]],1,0)),1,0)</f>
        <v>0</v>
      </c>
      <c r="T151" s="34">
        <f>IF(AND(IF('차트 정리 표'!$N$25 = 표메인[[#This Row],[연령대]], 1, 0),IF('차트 정리 표'!$J$26=표메인[게임몰입도
청각적 효과],1,0)),1,0)</f>
        <v>1</v>
      </c>
      <c r="U151" s="34">
        <f>IF(AND(IF('차트 정리 표'!$N$25 = 표메인[[#This Row],[연령대]], 1, 0),IF('차트 정리 표'!$J$27=표메인[게임몰입도
청각적 효과],1,0)),1,0)</f>
        <v>0</v>
      </c>
      <c r="V151" s="34">
        <f>IF(AND(IF('차트 정리 표'!$N$25 = 표메인[[#This Row],[연령대]], 1, 0),IF('차트 정리 표'!$J$28=표메인[게임몰입도
청각적 효과],1,0)),1,0)</f>
        <v>0</v>
      </c>
    </row>
    <row r="152" spans="1:22" x14ac:dyDescent="0.3">
      <c r="A152" s="3">
        <f>IF(AND(IF('차트 정리 표'!$N$2 = 표메인[[#This Row],[연령대]], 1, 0),IF(COUNT(표장르정리[[#This Row],[RPG]]),1,0)), 1, 0)</f>
        <v>1</v>
      </c>
      <c r="B152" s="3">
        <f>IF(AND(IF('차트 정리 표'!$N$2 = 표메인[[#This Row],[연령대]], 1, 0),IF(COUNT(표장르정리[[#This Row],[AOS]]),1,0)),1,0)</f>
        <v>0</v>
      </c>
      <c r="C152" s="3">
        <f>IF(AND(IF('차트 정리 표'!$N$2 = 표메인[[#This Row],[연령대]], 1, 0),IF(COUNT(표장르정리[[#This Row],[FPS]]),1,0)),1,0)</f>
        <v>1</v>
      </c>
      <c r="D152" s="3">
        <f>IF(AND(IF('차트 정리 표'!$N$2 = 표메인[[#This Row],[연령대]], 1, 0),IF(COUNT(표장르정리[[#This Row],[CCG]]),1,0)),1,0)</f>
        <v>0</v>
      </c>
      <c r="E152" s="3">
        <f>IF(AND(IF('차트 정리 표'!$N$2 = 표메인[[#This Row],[연령대]], 1, 0),IF(COUNT(표장르정리[[#This Row],[Roguelike]]),1,0)),1,0)</f>
        <v>0</v>
      </c>
      <c r="F152" s="3">
        <f>IF(AND(IF('차트 정리 표'!$N$2 = 표메인[[#This Row],[연령대]], 1, 0),IF(COUNT(표장르정리[[#This Row],[Soulslike]]),1,0)),1,0)</f>
        <v>0</v>
      </c>
      <c r="G152" s="3">
        <f>IF(AND(IF('차트 정리 표'!$N$2 = 표메인[[#This Row],[연령대]], 1, 0),IF(COUNT(표장르정리[[#This Row],[Rhythm]]),1,0)),1,0)</f>
        <v>0</v>
      </c>
      <c r="H152" s="3">
        <f>IF(AND(IF('차트 정리 표'!$N$2 = 표메인[[#This Row],[연령대]], 1, 0),IF(COUNT(표장르정리[[#This Row],[Racing]]),1,0)),1,0)</f>
        <v>0</v>
      </c>
      <c r="I152" s="3">
        <f>IF(AND(IF('차트 정리 표'!$N$2 = 표메인[[#This Row],[연령대]], 1, 0),IF(COUNT(표장르정리[[#This Row],[Sport]]),1,0)),1,0)</f>
        <v>0</v>
      </c>
      <c r="J152" s="3">
        <f>IF(AND(IF('차트 정리 표'!$N$2 = 표메인[[#This Row],[연령대]], 1, 0),IF(COUNT(표장르정리[[#This Row],[Stealth]]),1,0)),1,0)</f>
        <v>0</v>
      </c>
      <c r="K152" s="3">
        <f>IF(AND(IF('차트 정리 표'!$N$2 = 표메인[[#This Row],[연령대]], 1, 0),IF(COUNT(표장르정리[[#This Row],[Strategy]]),1,0)),1,0)</f>
        <v>0</v>
      </c>
      <c r="L152" s="3">
        <f>IF(AND(IF('차트 정리 표'!$N$2 = 표메인[[#This Row],[연령대]], 1, 0),IF(COUNT(표장르정리[[#This Row],[Puzzle]]),1,0)),1,0)</f>
        <v>0</v>
      </c>
      <c r="M152" s="3">
        <f>IF(AND(IF('차트 정리 표'!$N$2 = 표메인[[#This Row],[연령대]], 1, 0),IF(COUNT(표장르정리[[#This Row],[Board]]),1,0)),1,0)</f>
        <v>0</v>
      </c>
      <c r="N152" s="3">
        <f>IF(AND(IF('차트 정리 표'!$N$2 = 표메인[[#This Row],[연령대]], 1, 0),IF(COUNT(표장르정리[[#This Row],[Arcade]]),1,0)),1,0)</f>
        <v>0</v>
      </c>
      <c r="O152" s="3">
        <f>IF(AND(IF('차트 정리 표'!$N$2 = 표메인[[#This Row],[연령대]], 1, 0),IF(COUNT(표장르정리[[#This Row],[Simulation]]),1,0)),1,0)</f>
        <v>0</v>
      </c>
      <c r="P152" s="34">
        <f>IF(AND(IF('차트 정리 표'!$N$19 = 표메인[[#This Row],[연령대]], 1, 0),IF('차트 정리 표'!$J$20=표메인[[#This Row],[타격감
시각적 효과]],1,0)),1,0)</f>
        <v>1</v>
      </c>
      <c r="Q152" s="34">
        <f>IF(AND(IF('차트 정리 표'!$N$19 = 표메인[[#This Row],[연령대]], 1, 0),IF('차트 정리 표'!$J$21=표메인[[#This Row],[타격감
시각적 효과]],1,0)),1,0)</f>
        <v>0</v>
      </c>
      <c r="R152" s="34">
        <f>IF(AND(IF('차트 정리 표'!$N$19 = 표메인[[#This Row],[연령대]], 1, 0),IF('차트 정리 표'!$J$22=표메인[[#This Row],[타격감
시각적 효과]],1,0)),1,0)</f>
        <v>0</v>
      </c>
      <c r="S152" s="34">
        <f>IF(AND(IF('차트 정리 표'!$N$19 = 표메인[[#This Row],[연령대]], 1, 0),IF('차트 정리 표'!$J$23=표메인[[#This Row],[타격감
시각적 효과]],1,0)),1,0)</f>
        <v>0</v>
      </c>
      <c r="T152" s="34">
        <f>IF(AND(IF('차트 정리 표'!$N$25 = 표메인[[#This Row],[연령대]], 1, 0),IF('차트 정리 표'!$J$26=표메인[게임몰입도
청각적 효과],1,0)),1,0)</f>
        <v>0</v>
      </c>
      <c r="U152" s="34">
        <f>IF(AND(IF('차트 정리 표'!$N$25 = 표메인[[#This Row],[연령대]], 1, 0),IF('차트 정리 표'!$J$27=표메인[게임몰입도
청각적 효과],1,0)),1,0)</f>
        <v>1</v>
      </c>
      <c r="V152" s="34">
        <f>IF(AND(IF('차트 정리 표'!$N$25 = 표메인[[#This Row],[연령대]], 1, 0),IF('차트 정리 표'!$J$28=표메인[게임몰입도
청각적 효과],1,0)),1,0)</f>
        <v>0</v>
      </c>
    </row>
    <row r="153" spans="1:22" x14ac:dyDescent="0.3">
      <c r="A153" s="3">
        <f>IF(AND(IF('차트 정리 표'!$N$2 = 표메인[[#This Row],[연령대]], 1, 0),IF(COUNT(표장르정리[[#This Row],[RPG]]),1,0)), 1, 0)</f>
        <v>1</v>
      </c>
      <c r="B153" s="3">
        <f>IF(AND(IF('차트 정리 표'!$N$2 = 표메인[[#This Row],[연령대]], 1, 0),IF(COUNT(표장르정리[[#This Row],[AOS]]),1,0)),1,0)</f>
        <v>0</v>
      </c>
      <c r="C153" s="3">
        <f>IF(AND(IF('차트 정리 표'!$N$2 = 표메인[[#This Row],[연령대]], 1, 0),IF(COUNT(표장르정리[[#This Row],[FPS]]),1,0)),1,0)</f>
        <v>1</v>
      </c>
      <c r="D153" s="3">
        <f>IF(AND(IF('차트 정리 표'!$N$2 = 표메인[[#This Row],[연령대]], 1, 0),IF(COUNT(표장르정리[[#This Row],[CCG]]),1,0)),1,0)</f>
        <v>0</v>
      </c>
      <c r="E153" s="3">
        <f>IF(AND(IF('차트 정리 표'!$N$2 = 표메인[[#This Row],[연령대]], 1, 0),IF(COUNT(표장르정리[[#This Row],[Roguelike]]),1,0)),1,0)</f>
        <v>0</v>
      </c>
      <c r="F153" s="3">
        <f>IF(AND(IF('차트 정리 표'!$N$2 = 표메인[[#This Row],[연령대]], 1, 0),IF(COUNT(표장르정리[[#This Row],[Soulslike]]),1,0)),1,0)</f>
        <v>0</v>
      </c>
      <c r="G153" s="3">
        <f>IF(AND(IF('차트 정리 표'!$N$2 = 표메인[[#This Row],[연령대]], 1, 0),IF(COUNT(표장르정리[[#This Row],[Rhythm]]),1,0)),1,0)</f>
        <v>0</v>
      </c>
      <c r="H153" s="3">
        <f>IF(AND(IF('차트 정리 표'!$N$2 = 표메인[[#This Row],[연령대]], 1, 0),IF(COUNT(표장르정리[[#This Row],[Racing]]),1,0)),1,0)</f>
        <v>0</v>
      </c>
      <c r="I153" s="3">
        <f>IF(AND(IF('차트 정리 표'!$N$2 = 표메인[[#This Row],[연령대]], 1, 0),IF(COUNT(표장르정리[[#This Row],[Sport]]),1,0)),1,0)</f>
        <v>0</v>
      </c>
      <c r="J153" s="3">
        <f>IF(AND(IF('차트 정리 표'!$N$2 = 표메인[[#This Row],[연령대]], 1, 0),IF(COUNT(표장르정리[[#This Row],[Stealth]]),1,0)),1,0)</f>
        <v>0</v>
      </c>
      <c r="K153" s="3">
        <f>IF(AND(IF('차트 정리 표'!$N$2 = 표메인[[#This Row],[연령대]], 1, 0),IF(COUNT(표장르정리[[#This Row],[Strategy]]),1,0)),1,0)</f>
        <v>0</v>
      </c>
      <c r="L153" s="3">
        <f>IF(AND(IF('차트 정리 표'!$N$2 = 표메인[[#This Row],[연령대]], 1, 0),IF(COUNT(표장르정리[[#This Row],[Puzzle]]),1,0)),1,0)</f>
        <v>0</v>
      </c>
      <c r="M153" s="3">
        <f>IF(AND(IF('차트 정리 표'!$N$2 = 표메인[[#This Row],[연령대]], 1, 0),IF(COUNT(표장르정리[[#This Row],[Board]]),1,0)),1,0)</f>
        <v>0</v>
      </c>
      <c r="N153" s="3">
        <f>IF(AND(IF('차트 정리 표'!$N$2 = 표메인[[#This Row],[연령대]], 1, 0),IF(COUNT(표장르정리[[#This Row],[Arcade]]),1,0)),1,0)</f>
        <v>0</v>
      </c>
      <c r="O153" s="3">
        <f>IF(AND(IF('차트 정리 표'!$N$2 = 표메인[[#This Row],[연령대]], 1, 0),IF(COUNT(표장르정리[[#This Row],[Simulation]]),1,0)),1,0)</f>
        <v>0</v>
      </c>
      <c r="P153" s="34">
        <f>IF(AND(IF('차트 정리 표'!$N$19 = 표메인[[#This Row],[연령대]], 1, 0),IF('차트 정리 표'!$J$20=표메인[[#This Row],[타격감
시각적 효과]],1,0)),1,0)</f>
        <v>0</v>
      </c>
      <c r="Q153" s="34">
        <f>IF(AND(IF('차트 정리 표'!$N$19 = 표메인[[#This Row],[연령대]], 1, 0),IF('차트 정리 표'!$J$21=표메인[[#This Row],[타격감
시각적 효과]],1,0)),1,0)</f>
        <v>1</v>
      </c>
      <c r="R153" s="34">
        <f>IF(AND(IF('차트 정리 표'!$N$19 = 표메인[[#This Row],[연령대]], 1, 0),IF('차트 정리 표'!$J$22=표메인[[#This Row],[타격감
시각적 효과]],1,0)),1,0)</f>
        <v>0</v>
      </c>
      <c r="S153" s="34">
        <f>IF(AND(IF('차트 정리 표'!$N$19 = 표메인[[#This Row],[연령대]], 1, 0),IF('차트 정리 표'!$J$23=표메인[[#This Row],[타격감
시각적 효과]],1,0)),1,0)</f>
        <v>0</v>
      </c>
      <c r="T153" s="34">
        <f>IF(AND(IF('차트 정리 표'!$N$25 = 표메인[[#This Row],[연령대]], 1, 0),IF('차트 정리 표'!$J$26=표메인[게임몰입도
청각적 효과],1,0)),1,0)</f>
        <v>0</v>
      </c>
      <c r="U153" s="34">
        <f>IF(AND(IF('차트 정리 표'!$N$25 = 표메인[[#This Row],[연령대]], 1, 0),IF('차트 정리 표'!$J$27=표메인[게임몰입도
청각적 효과],1,0)),1,0)</f>
        <v>0</v>
      </c>
      <c r="V153" s="34">
        <f>IF(AND(IF('차트 정리 표'!$N$25 = 표메인[[#This Row],[연령대]], 1, 0),IF('차트 정리 표'!$J$28=표메인[게임몰입도
청각적 효과],1,0)),1,0)</f>
        <v>1</v>
      </c>
    </row>
    <row r="154" spans="1:22" x14ac:dyDescent="0.3">
      <c r="A154" s="3">
        <f>IF(AND(IF('차트 정리 표'!$N$2 = 표메인[[#This Row],[연령대]], 1, 0),IF(COUNT(표장르정리[[#This Row],[RPG]]),1,0)), 1, 0)</f>
        <v>1</v>
      </c>
      <c r="B154" s="3">
        <f>IF(AND(IF('차트 정리 표'!$N$2 = 표메인[[#This Row],[연령대]], 1, 0),IF(COUNT(표장르정리[[#This Row],[AOS]]),1,0)),1,0)</f>
        <v>0</v>
      </c>
      <c r="C154" s="3">
        <f>IF(AND(IF('차트 정리 표'!$N$2 = 표메인[[#This Row],[연령대]], 1, 0),IF(COUNT(표장르정리[[#This Row],[FPS]]),1,0)),1,0)</f>
        <v>1</v>
      </c>
      <c r="D154" s="3">
        <f>IF(AND(IF('차트 정리 표'!$N$2 = 표메인[[#This Row],[연령대]], 1, 0),IF(COUNT(표장르정리[[#This Row],[CCG]]),1,0)),1,0)</f>
        <v>0</v>
      </c>
      <c r="E154" s="3">
        <f>IF(AND(IF('차트 정리 표'!$N$2 = 표메인[[#This Row],[연령대]], 1, 0),IF(COUNT(표장르정리[[#This Row],[Roguelike]]),1,0)),1,0)</f>
        <v>0</v>
      </c>
      <c r="F154" s="3">
        <f>IF(AND(IF('차트 정리 표'!$N$2 = 표메인[[#This Row],[연령대]], 1, 0),IF(COUNT(표장르정리[[#This Row],[Soulslike]]),1,0)),1,0)</f>
        <v>0</v>
      </c>
      <c r="G154" s="3">
        <f>IF(AND(IF('차트 정리 표'!$N$2 = 표메인[[#This Row],[연령대]], 1, 0),IF(COUNT(표장르정리[[#This Row],[Rhythm]]),1,0)),1,0)</f>
        <v>0</v>
      </c>
      <c r="H154" s="3">
        <f>IF(AND(IF('차트 정리 표'!$N$2 = 표메인[[#This Row],[연령대]], 1, 0),IF(COUNT(표장르정리[[#This Row],[Racing]]),1,0)),1,0)</f>
        <v>0</v>
      </c>
      <c r="I154" s="3">
        <f>IF(AND(IF('차트 정리 표'!$N$2 = 표메인[[#This Row],[연령대]], 1, 0),IF(COUNT(표장르정리[[#This Row],[Sport]]),1,0)),1,0)</f>
        <v>0</v>
      </c>
      <c r="J154" s="3">
        <f>IF(AND(IF('차트 정리 표'!$N$2 = 표메인[[#This Row],[연령대]], 1, 0),IF(COUNT(표장르정리[[#This Row],[Stealth]]),1,0)),1,0)</f>
        <v>0</v>
      </c>
      <c r="K154" s="3">
        <f>IF(AND(IF('차트 정리 표'!$N$2 = 표메인[[#This Row],[연령대]], 1, 0),IF(COUNT(표장르정리[[#This Row],[Strategy]]),1,0)),1,0)</f>
        <v>0</v>
      </c>
      <c r="L154" s="3">
        <f>IF(AND(IF('차트 정리 표'!$N$2 = 표메인[[#This Row],[연령대]], 1, 0),IF(COUNT(표장르정리[[#This Row],[Puzzle]]),1,0)),1,0)</f>
        <v>0</v>
      </c>
      <c r="M154" s="3">
        <f>IF(AND(IF('차트 정리 표'!$N$2 = 표메인[[#This Row],[연령대]], 1, 0),IF(COUNT(표장르정리[[#This Row],[Board]]),1,0)),1,0)</f>
        <v>0</v>
      </c>
      <c r="N154" s="3">
        <f>IF(AND(IF('차트 정리 표'!$N$2 = 표메인[[#This Row],[연령대]], 1, 0),IF(COUNT(표장르정리[[#This Row],[Arcade]]),1,0)),1,0)</f>
        <v>0</v>
      </c>
      <c r="O154" s="3">
        <f>IF(AND(IF('차트 정리 표'!$N$2 = 표메인[[#This Row],[연령대]], 1, 0),IF(COUNT(표장르정리[[#This Row],[Simulation]]),1,0)),1,0)</f>
        <v>0</v>
      </c>
      <c r="P154" s="34">
        <f>IF(AND(IF('차트 정리 표'!$N$19 = 표메인[[#This Row],[연령대]], 1, 0),IF('차트 정리 표'!$J$20=표메인[[#This Row],[타격감
시각적 효과]],1,0)),1,0)</f>
        <v>0</v>
      </c>
      <c r="Q154" s="34">
        <f>IF(AND(IF('차트 정리 표'!$N$19 = 표메인[[#This Row],[연령대]], 1, 0),IF('차트 정리 표'!$J$21=표메인[[#This Row],[타격감
시각적 효과]],1,0)),1,0)</f>
        <v>1</v>
      </c>
      <c r="R154" s="34">
        <f>IF(AND(IF('차트 정리 표'!$N$19 = 표메인[[#This Row],[연령대]], 1, 0),IF('차트 정리 표'!$J$22=표메인[[#This Row],[타격감
시각적 효과]],1,0)),1,0)</f>
        <v>0</v>
      </c>
      <c r="S154" s="34">
        <f>IF(AND(IF('차트 정리 표'!$N$19 = 표메인[[#This Row],[연령대]], 1, 0),IF('차트 정리 표'!$J$23=표메인[[#This Row],[타격감
시각적 효과]],1,0)),1,0)</f>
        <v>0</v>
      </c>
      <c r="T154" s="34">
        <f>IF(AND(IF('차트 정리 표'!$N$25 = 표메인[[#This Row],[연령대]], 1, 0),IF('차트 정리 표'!$J$26=표메인[게임몰입도
청각적 효과],1,0)),1,0)</f>
        <v>1</v>
      </c>
      <c r="U154" s="34">
        <f>IF(AND(IF('차트 정리 표'!$N$25 = 표메인[[#This Row],[연령대]], 1, 0),IF('차트 정리 표'!$J$27=표메인[게임몰입도
청각적 효과],1,0)),1,0)</f>
        <v>0</v>
      </c>
      <c r="V154" s="34">
        <f>IF(AND(IF('차트 정리 표'!$N$25 = 표메인[[#This Row],[연령대]], 1, 0),IF('차트 정리 표'!$J$28=표메인[게임몰입도
청각적 효과],1,0)),1,0)</f>
        <v>0</v>
      </c>
    </row>
    <row r="155" spans="1:22" x14ac:dyDescent="0.3">
      <c r="A155" s="3">
        <f>IF(AND(IF('차트 정리 표'!$N$2 = 표메인[[#This Row],[연령대]], 1, 0),IF(COUNT(표장르정리[[#This Row],[RPG]]),1,0)), 1, 0)</f>
        <v>1</v>
      </c>
      <c r="B155" s="3">
        <f>IF(AND(IF('차트 정리 표'!$N$2 = 표메인[[#This Row],[연령대]], 1, 0),IF(COUNT(표장르정리[[#This Row],[AOS]]),1,0)),1,0)</f>
        <v>0</v>
      </c>
      <c r="C155" s="3">
        <f>IF(AND(IF('차트 정리 표'!$N$2 = 표메인[[#This Row],[연령대]], 1, 0),IF(COUNT(표장르정리[[#This Row],[FPS]]),1,0)),1,0)</f>
        <v>1</v>
      </c>
      <c r="D155" s="3">
        <f>IF(AND(IF('차트 정리 표'!$N$2 = 표메인[[#This Row],[연령대]], 1, 0),IF(COUNT(표장르정리[[#This Row],[CCG]]),1,0)),1,0)</f>
        <v>0</v>
      </c>
      <c r="E155" s="3">
        <f>IF(AND(IF('차트 정리 표'!$N$2 = 표메인[[#This Row],[연령대]], 1, 0),IF(COUNT(표장르정리[[#This Row],[Roguelike]]),1,0)),1,0)</f>
        <v>0</v>
      </c>
      <c r="F155" s="3">
        <f>IF(AND(IF('차트 정리 표'!$N$2 = 표메인[[#This Row],[연령대]], 1, 0),IF(COUNT(표장르정리[[#This Row],[Soulslike]]),1,0)),1,0)</f>
        <v>0</v>
      </c>
      <c r="G155" s="3">
        <f>IF(AND(IF('차트 정리 표'!$N$2 = 표메인[[#This Row],[연령대]], 1, 0),IF(COUNT(표장르정리[[#This Row],[Rhythm]]),1,0)),1,0)</f>
        <v>0</v>
      </c>
      <c r="H155" s="3">
        <f>IF(AND(IF('차트 정리 표'!$N$2 = 표메인[[#This Row],[연령대]], 1, 0),IF(COUNT(표장르정리[[#This Row],[Racing]]),1,0)),1,0)</f>
        <v>0</v>
      </c>
      <c r="I155" s="3">
        <f>IF(AND(IF('차트 정리 표'!$N$2 = 표메인[[#This Row],[연령대]], 1, 0),IF(COUNT(표장르정리[[#This Row],[Sport]]),1,0)),1,0)</f>
        <v>0</v>
      </c>
      <c r="J155" s="3">
        <f>IF(AND(IF('차트 정리 표'!$N$2 = 표메인[[#This Row],[연령대]], 1, 0),IF(COUNT(표장르정리[[#This Row],[Stealth]]),1,0)),1,0)</f>
        <v>0</v>
      </c>
      <c r="K155" s="3">
        <f>IF(AND(IF('차트 정리 표'!$N$2 = 표메인[[#This Row],[연령대]], 1, 0),IF(COUNT(표장르정리[[#This Row],[Strategy]]),1,0)),1,0)</f>
        <v>0</v>
      </c>
      <c r="L155" s="3">
        <f>IF(AND(IF('차트 정리 표'!$N$2 = 표메인[[#This Row],[연령대]], 1, 0),IF(COUNT(표장르정리[[#This Row],[Puzzle]]),1,0)),1,0)</f>
        <v>0</v>
      </c>
      <c r="M155" s="3">
        <f>IF(AND(IF('차트 정리 표'!$N$2 = 표메인[[#This Row],[연령대]], 1, 0),IF(COUNT(표장르정리[[#This Row],[Board]]),1,0)),1,0)</f>
        <v>0</v>
      </c>
      <c r="N155" s="3">
        <f>IF(AND(IF('차트 정리 표'!$N$2 = 표메인[[#This Row],[연령대]], 1, 0),IF(COUNT(표장르정리[[#This Row],[Arcade]]),1,0)),1,0)</f>
        <v>0</v>
      </c>
      <c r="O155" s="3">
        <f>IF(AND(IF('차트 정리 표'!$N$2 = 표메인[[#This Row],[연령대]], 1, 0),IF(COUNT(표장르정리[[#This Row],[Simulation]]),1,0)),1,0)</f>
        <v>0</v>
      </c>
      <c r="P155" s="34">
        <f>IF(AND(IF('차트 정리 표'!$N$19 = 표메인[[#This Row],[연령대]], 1, 0),IF('차트 정리 표'!$J$20=표메인[[#This Row],[타격감
시각적 효과]],1,0)),1,0)</f>
        <v>0</v>
      </c>
      <c r="Q155" s="34">
        <f>IF(AND(IF('차트 정리 표'!$N$19 = 표메인[[#This Row],[연령대]], 1, 0),IF('차트 정리 표'!$J$21=표메인[[#This Row],[타격감
시각적 효과]],1,0)),1,0)</f>
        <v>1</v>
      </c>
      <c r="R155" s="34">
        <f>IF(AND(IF('차트 정리 표'!$N$19 = 표메인[[#This Row],[연령대]], 1, 0),IF('차트 정리 표'!$J$22=표메인[[#This Row],[타격감
시각적 효과]],1,0)),1,0)</f>
        <v>0</v>
      </c>
      <c r="S155" s="34">
        <f>IF(AND(IF('차트 정리 표'!$N$19 = 표메인[[#This Row],[연령대]], 1, 0),IF('차트 정리 표'!$J$23=표메인[[#This Row],[타격감
시각적 효과]],1,0)),1,0)</f>
        <v>0</v>
      </c>
      <c r="T155" s="34">
        <f>IF(AND(IF('차트 정리 표'!$N$25 = 표메인[[#This Row],[연령대]], 1, 0),IF('차트 정리 표'!$J$26=표메인[게임몰입도
청각적 효과],1,0)),1,0)</f>
        <v>1</v>
      </c>
      <c r="U155" s="34">
        <f>IF(AND(IF('차트 정리 표'!$N$25 = 표메인[[#This Row],[연령대]], 1, 0),IF('차트 정리 표'!$J$27=표메인[게임몰입도
청각적 효과],1,0)),1,0)</f>
        <v>0</v>
      </c>
      <c r="V155" s="34">
        <f>IF(AND(IF('차트 정리 표'!$N$25 = 표메인[[#This Row],[연령대]], 1, 0),IF('차트 정리 표'!$J$28=표메인[게임몰입도
청각적 효과],1,0)),1,0)</f>
        <v>0</v>
      </c>
    </row>
    <row r="156" spans="1:22" x14ac:dyDescent="0.3">
      <c r="A156" s="3">
        <f>IF(AND(IF('차트 정리 표'!$N$2 = 표메인[[#This Row],[연령대]], 1, 0),IF(COUNT(표장르정리[[#This Row],[RPG]]),1,0)), 1, 0)</f>
        <v>1</v>
      </c>
      <c r="B156" s="3">
        <f>IF(AND(IF('차트 정리 표'!$N$2 = 표메인[[#This Row],[연령대]], 1, 0),IF(COUNT(표장르정리[[#This Row],[AOS]]),1,0)),1,0)</f>
        <v>0</v>
      </c>
      <c r="C156" s="3">
        <f>IF(AND(IF('차트 정리 표'!$N$2 = 표메인[[#This Row],[연령대]], 1, 0),IF(COUNT(표장르정리[[#This Row],[FPS]]),1,0)),1,0)</f>
        <v>1</v>
      </c>
      <c r="D156" s="3">
        <f>IF(AND(IF('차트 정리 표'!$N$2 = 표메인[[#This Row],[연령대]], 1, 0),IF(COUNT(표장르정리[[#This Row],[CCG]]),1,0)),1,0)</f>
        <v>0</v>
      </c>
      <c r="E156" s="3">
        <f>IF(AND(IF('차트 정리 표'!$N$2 = 표메인[[#This Row],[연령대]], 1, 0),IF(COUNT(표장르정리[[#This Row],[Roguelike]]),1,0)),1,0)</f>
        <v>0</v>
      </c>
      <c r="F156" s="3">
        <f>IF(AND(IF('차트 정리 표'!$N$2 = 표메인[[#This Row],[연령대]], 1, 0),IF(COUNT(표장르정리[[#This Row],[Soulslike]]),1,0)),1,0)</f>
        <v>0</v>
      </c>
      <c r="G156" s="3">
        <f>IF(AND(IF('차트 정리 표'!$N$2 = 표메인[[#This Row],[연령대]], 1, 0),IF(COUNT(표장르정리[[#This Row],[Rhythm]]),1,0)),1,0)</f>
        <v>0</v>
      </c>
      <c r="H156" s="3">
        <f>IF(AND(IF('차트 정리 표'!$N$2 = 표메인[[#This Row],[연령대]], 1, 0),IF(COUNT(표장르정리[[#This Row],[Racing]]),1,0)),1,0)</f>
        <v>0</v>
      </c>
      <c r="I156" s="3">
        <f>IF(AND(IF('차트 정리 표'!$N$2 = 표메인[[#This Row],[연령대]], 1, 0),IF(COUNT(표장르정리[[#This Row],[Sport]]),1,0)),1,0)</f>
        <v>0</v>
      </c>
      <c r="J156" s="3">
        <f>IF(AND(IF('차트 정리 표'!$N$2 = 표메인[[#This Row],[연령대]], 1, 0),IF(COUNT(표장르정리[[#This Row],[Stealth]]),1,0)),1,0)</f>
        <v>0</v>
      </c>
      <c r="K156" s="3">
        <f>IF(AND(IF('차트 정리 표'!$N$2 = 표메인[[#This Row],[연령대]], 1, 0),IF(COUNT(표장르정리[[#This Row],[Strategy]]),1,0)),1,0)</f>
        <v>0</v>
      </c>
      <c r="L156" s="3">
        <f>IF(AND(IF('차트 정리 표'!$N$2 = 표메인[[#This Row],[연령대]], 1, 0),IF(COUNT(표장르정리[[#This Row],[Puzzle]]),1,0)),1,0)</f>
        <v>0</v>
      </c>
      <c r="M156" s="3">
        <f>IF(AND(IF('차트 정리 표'!$N$2 = 표메인[[#This Row],[연령대]], 1, 0),IF(COUNT(표장르정리[[#This Row],[Board]]),1,0)),1,0)</f>
        <v>0</v>
      </c>
      <c r="N156" s="3">
        <f>IF(AND(IF('차트 정리 표'!$N$2 = 표메인[[#This Row],[연령대]], 1, 0),IF(COUNT(표장르정리[[#This Row],[Arcade]]),1,0)),1,0)</f>
        <v>0</v>
      </c>
      <c r="O156" s="3">
        <f>IF(AND(IF('차트 정리 표'!$N$2 = 표메인[[#This Row],[연령대]], 1, 0),IF(COUNT(표장르정리[[#This Row],[Simulation]]),1,0)),1,0)</f>
        <v>0</v>
      </c>
      <c r="P156" s="34">
        <f>IF(AND(IF('차트 정리 표'!$N$19 = 표메인[[#This Row],[연령대]], 1, 0),IF('차트 정리 표'!$J$20=표메인[[#This Row],[타격감
시각적 효과]],1,0)),1,0)</f>
        <v>0</v>
      </c>
      <c r="Q156" s="34">
        <f>IF(AND(IF('차트 정리 표'!$N$19 = 표메인[[#This Row],[연령대]], 1, 0),IF('차트 정리 표'!$J$21=표메인[[#This Row],[타격감
시각적 효과]],1,0)),1,0)</f>
        <v>1</v>
      </c>
      <c r="R156" s="34">
        <f>IF(AND(IF('차트 정리 표'!$N$19 = 표메인[[#This Row],[연령대]], 1, 0),IF('차트 정리 표'!$J$22=표메인[[#This Row],[타격감
시각적 효과]],1,0)),1,0)</f>
        <v>0</v>
      </c>
      <c r="S156" s="34">
        <f>IF(AND(IF('차트 정리 표'!$N$19 = 표메인[[#This Row],[연령대]], 1, 0),IF('차트 정리 표'!$J$23=표메인[[#This Row],[타격감
시각적 효과]],1,0)),1,0)</f>
        <v>0</v>
      </c>
      <c r="T156" s="34">
        <f>IF(AND(IF('차트 정리 표'!$N$25 = 표메인[[#This Row],[연령대]], 1, 0),IF('차트 정리 표'!$J$26=표메인[게임몰입도
청각적 효과],1,0)),1,0)</f>
        <v>1</v>
      </c>
      <c r="U156" s="34">
        <f>IF(AND(IF('차트 정리 표'!$N$25 = 표메인[[#This Row],[연령대]], 1, 0),IF('차트 정리 표'!$J$27=표메인[게임몰입도
청각적 효과],1,0)),1,0)</f>
        <v>0</v>
      </c>
      <c r="V156" s="34">
        <f>IF(AND(IF('차트 정리 표'!$N$25 = 표메인[[#This Row],[연령대]], 1, 0),IF('차트 정리 표'!$J$28=표메인[게임몰입도
청각적 효과],1,0)),1,0)</f>
        <v>0</v>
      </c>
    </row>
    <row r="157" spans="1:22" x14ac:dyDescent="0.3">
      <c r="A157" s="3">
        <f>IF(AND(IF('차트 정리 표'!$N$2 = 표메인[[#This Row],[연령대]], 1, 0),IF(COUNT(표장르정리[[#This Row],[RPG]]),1,0)), 1, 0)</f>
        <v>1</v>
      </c>
      <c r="B157" s="3">
        <f>IF(AND(IF('차트 정리 표'!$N$2 = 표메인[[#This Row],[연령대]], 1, 0),IF(COUNT(표장르정리[[#This Row],[AOS]]),1,0)),1,0)</f>
        <v>0</v>
      </c>
      <c r="C157" s="3">
        <f>IF(AND(IF('차트 정리 표'!$N$2 = 표메인[[#This Row],[연령대]], 1, 0),IF(COUNT(표장르정리[[#This Row],[FPS]]),1,0)),1,0)</f>
        <v>1</v>
      </c>
      <c r="D157" s="3">
        <f>IF(AND(IF('차트 정리 표'!$N$2 = 표메인[[#This Row],[연령대]], 1, 0),IF(COUNT(표장르정리[[#This Row],[CCG]]),1,0)),1,0)</f>
        <v>0</v>
      </c>
      <c r="E157" s="3">
        <f>IF(AND(IF('차트 정리 표'!$N$2 = 표메인[[#This Row],[연령대]], 1, 0),IF(COUNT(표장르정리[[#This Row],[Roguelike]]),1,0)),1,0)</f>
        <v>0</v>
      </c>
      <c r="F157" s="3">
        <f>IF(AND(IF('차트 정리 표'!$N$2 = 표메인[[#This Row],[연령대]], 1, 0),IF(COUNT(표장르정리[[#This Row],[Soulslike]]),1,0)),1,0)</f>
        <v>0</v>
      </c>
      <c r="G157" s="3">
        <f>IF(AND(IF('차트 정리 표'!$N$2 = 표메인[[#This Row],[연령대]], 1, 0),IF(COUNT(표장르정리[[#This Row],[Rhythm]]),1,0)),1,0)</f>
        <v>0</v>
      </c>
      <c r="H157" s="3">
        <f>IF(AND(IF('차트 정리 표'!$N$2 = 표메인[[#This Row],[연령대]], 1, 0),IF(COUNT(표장르정리[[#This Row],[Racing]]),1,0)),1,0)</f>
        <v>0</v>
      </c>
      <c r="I157" s="3">
        <f>IF(AND(IF('차트 정리 표'!$N$2 = 표메인[[#This Row],[연령대]], 1, 0),IF(COUNT(표장르정리[[#This Row],[Sport]]),1,0)),1,0)</f>
        <v>0</v>
      </c>
      <c r="J157" s="3">
        <f>IF(AND(IF('차트 정리 표'!$N$2 = 표메인[[#This Row],[연령대]], 1, 0),IF(COUNT(표장르정리[[#This Row],[Stealth]]),1,0)),1,0)</f>
        <v>0</v>
      </c>
      <c r="K157" s="3">
        <f>IF(AND(IF('차트 정리 표'!$N$2 = 표메인[[#This Row],[연령대]], 1, 0),IF(COUNT(표장르정리[[#This Row],[Strategy]]),1,0)),1,0)</f>
        <v>0</v>
      </c>
      <c r="L157" s="3">
        <f>IF(AND(IF('차트 정리 표'!$N$2 = 표메인[[#This Row],[연령대]], 1, 0),IF(COUNT(표장르정리[[#This Row],[Puzzle]]),1,0)),1,0)</f>
        <v>0</v>
      </c>
      <c r="M157" s="3">
        <f>IF(AND(IF('차트 정리 표'!$N$2 = 표메인[[#This Row],[연령대]], 1, 0),IF(COUNT(표장르정리[[#This Row],[Board]]),1,0)),1,0)</f>
        <v>0</v>
      </c>
      <c r="N157" s="3">
        <f>IF(AND(IF('차트 정리 표'!$N$2 = 표메인[[#This Row],[연령대]], 1, 0),IF(COUNT(표장르정리[[#This Row],[Arcade]]),1,0)),1,0)</f>
        <v>0</v>
      </c>
      <c r="O157" s="3">
        <f>IF(AND(IF('차트 정리 표'!$N$2 = 표메인[[#This Row],[연령대]], 1, 0),IF(COUNT(표장르정리[[#This Row],[Simulation]]),1,0)),1,0)</f>
        <v>0</v>
      </c>
      <c r="P157" s="34">
        <f>IF(AND(IF('차트 정리 표'!$N$19 = 표메인[[#This Row],[연령대]], 1, 0),IF('차트 정리 표'!$J$20=표메인[[#This Row],[타격감
시각적 효과]],1,0)),1,0)</f>
        <v>0</v>
      </c>
      <c r="Q157" s="34">
        <f>IF(AND(IF('차트 정리 표'!$N$19 = 표메인[[#This Row],[연령대]], 1, 0),IF('차트 정리 표'!$J$21=표메인[[#This Row],[타격감
시각적 효과]],1,0)),1,0)</f>
        <v>1</v>
      </c>
      <c r="R157" s="34">
        <f>IF(AND(IF('차트 정리 표'!$N$19 = 표메인[[#This Row],[연령대]], 1, 0),IF('차트 정리 표'!$J$22=표메인[[#This Row],[타격감
시각적 효과]],1,0)),1,0)</f>
        <v>0</v>
      </c>
      <c r="S157" s="34">
        <f>IF(AND(IF('차트 정리 표'!$N$19 = 표메인[[#This Row],[연령대]], 1, 0),IF('차트 정리 표'!$J$23=표메인[[#This Row],[타격감
시각적 효과]],1,0)),1,0)</f>
        <v>0</v>
      </c>
      <c r="T157" s="34">
        <f>IF(AND(IF('차트 정리 표'!$N$25 = 표메인[[#This Row],[연령대]], 1, 0),IF('차트 정리 표'!$J$26=표메인[게임몰입도
청각적 효과],1,0)),1,0)</f>
        <v>1</v>
      </c>
      <c r="U157" s="34">
        <f>IF(AND(IF('차트 정리 표'!$N$25 = 표메인[[#This Row],[연령대]], 1, 0),IF('차트 정리 표'!$J$27=표메인[게임몰입도
청각적 효과],1,0)),1,0)</f>
        <v>0</v>
      </c>
      <c r="V157" s="34">
        <f>IF(AND(IF('차트 정리 표'!$N$25 = 표메인[[#This Row],[연령대]], 1, 0),IF('차트 정리 표'!$J$28=표메인[게임몰입도
청각적 효과],1,0)),1,0)</f>
        <v>0</v>
      </c>
    </row>
    <row r="158" spans="1:22" x14ac:dyDescent="0.3">
      <c r="A158" s="3">
        <f>IF(AND(IF('차트 정리 표'!$N$2 = 표메인[[#This Row],[연령대]], 1, 0),IF(COUNT(표장르정리[[#This Row],[RPG]]),1,0)), 1, 0)</f>
        <v>1</v>
      </c>
      <c r="B158" s="3">
        <f>IF(AND(IF('차트 정리 표'!$N$2 = 표메인[[#This Row],[연령대]], 1, 0),IF(COUNT(표장르정리[[#This Row],[AOS]]),1,0)),1,0)</f>
        <v>1</v>
      </c>
      <c r="C158" s="3">
        <f>IF(AND(IF('차트 정리 표'!$N$2 = 표메인[[#This Row],[연령대]], 1, 0),IF(COUNT(표장르정리[[#This Row],[FPS]]),1,0)),1,0)</f>
        <v>1</v>
      </c>
      <c r="D158" s="3">
        <f>IF(AND(IF('차트 정리 표'!$N$2 = 표메인[[#This Row],[연령대]], 1, 0),IF(COUNT(표장르정리[[#This Row],[CCG]]),1,0)),1,0)</f>
        <v>0</v>
      </c>
      <c r="E158" s="3">
        <f>IF(AND(IF('차트 정리 표'!$N$2 = 표메인[[#This Row],[연령대]], 1, 0),IF(COUNT(표장르정리[[#This Row],[Roguelike]]),1,0)),1,0)</f>
        <v>0</v>
      </c>
      <c r="F158" s="3">
        <f>IF(AND(IF('차트 정리 표'!$N$2 = 표메인[[#This Row],[연령대]], 1, 0),IF(COUNT(표장르정리[[#This Row],[Soulslike]]),1,0)),1,0)</f>
        <v>0</v>
      </c>
      <c r="G158" s="3">
        <f>IF(AND(IF('차트 정리 표'!$N$2 = 표메인[[#This Row],[연령대]], 1, 0),IF(COUNT(표장르정리[[#This Row],[Rhythm]]),1,0)),1,0)</f>
        <v>0</v>
      </c>
      <c r="H158" s="3">
        <f>IF(AND(IF('차트 정리 표'!$N$2 = 표메인[[#This Row],[연령대]], 1, 0),IF(COUNT(표장르정리[[#This Row],[Racing]]),1,0)),1,0)</f>
        <v>0</v>
      </c>
      <c r="I158" s="3">
        <f>IF(AND(IF('차트 정리 표'!$N$2 = 표메인[[#This Row],[연령대]], 1, 0),IF(COUNT(표장르정리[[#This Row],[Sport]]),1,0)),1,0)</f>
        <v>0</v>
      </c>
      <c r="J158" s="3">
        <f>IF(AND(IF('차트 정리 표'!$N$2 = 표메인[[#This Row],[연령대]], 1, 0),IF(COUNT(표장르정리[[#This Row],[Stealth]]),1,0)),1,0)</f>
        <v>0</v>
      </c>
      <c r="K158" s="3">
        <f>IF(AND(IF('차트 정리 표'!$N$2 = 표메인[[#This Row],[연령대]], 1, 0),IF(COUNT(표장르정리[[#This Row],[Strategy]]),1,0)),1,0)</f>
        <v>0</v>
      </c>
      <c r="L158" s="3">
        <f>IF(AND(IF('차트 정리 표'!$N$2 = 표메인[[#This Row],[연령대]], 1, 0),IF(COUNT(표장르정리[[#This Row],[Puzzle]]),1,0)),1,0)</f>
        <v>0</v>
      </c>
      <c r="M158" s="3">
        <f>IF(AND(IF('차트 정리 표'!$N$2 = 표메인[[#This Row],[연령대]], 1, 0),IF(COUNT(표장르정리[[#This Row],[Board]]),1,0)),1,0)</f>
        <v>0</v>
      </c>
      <c r="N158" s="3">
        <f>IF(AND(IF('차트 정리 표'!$N$2 = 표메인[[#This Row],[연령대]], 1, 0),IF(COUNT(표장르정리[[#This Row],[Arcade]]),1,0)),1,0)</f>
        <v>0</v>
      </c>
      <c r="O158" s="3">
        <f>IF(AND(IF('차트 정리 표'!$N$2 = 표메인[[#This Row],[연령대]], 1, 0),IF(COUNT(표장르정리[[#This Row],[Simulation]]),1,0)),1,0)</f>
        <v>0</v>
      </c>
      <c r="P158" s="34">
        <f>IF(AND(IF('차트 정리 표'!$N$19 = 표메인[[#This Row],[연령대]], 1, 0),IF('차트 정리 표'!$J$20=표메인[[#This Row],[타격감
시각적 효과]],1,0)),1,0)</f>
        <v>0</v>
      </c>
      <c r="Q158" s="34">
        <f>IF(AND(IF('차트 정리 표'!$N$19 = 표메인[[#This Row],[연령대]], 1, 0),IF('차트 정리 표'!$J$21=표메인[[#This Row],[타격감
시각적 효과]],1,0)),1,0)</f>
        <v>0</v>
      </c>
      <c r="R158" s="34">
        <f>IF(AND(IF('차트 정리 표'!$N$19 = 표메인[[#This Row],[연령대]], 1, 0),IF('차트 정리 표'!$J$22=표메인[[#This Row],[타격감
시각적 효과]],1,0)),1,0)</f>
        <v>1</v>
      </c>
      <c r="S158" s="34">
        <f>IF(AND(IF('차트 정리 표'!$N$19 = 표메인[[#This Row],[연령대]], 1, 0),IF('차트 정리 표'!$J$23=표메인[[#This Row],[타격감
시각적 효과]],1,0)),1,0)</f>
        <v>0</v>
      </c>
      <c r="T158" s="34">
        <f>IF(AND(IF('차트 정리 표'!$N$25 = 표메인[[#This Row],[연령대]], 1, 0),IF('차트 정리 표'!$J$26=표메인[게임몰입도
청각적 효과],1,0)),1,0)</f>
        <v>1</v>
      </c>
      <c r="U158" s="34">
        <f>IF(AND(IF('차트 정리 표'!$N$25 = 표메인[[#This Row],[연령대]], 1, 0),IF('차트 정리 표'!$J$27=표메인[게임몰입도
청각적 효과],1,0)),1,0)</f>
        <v>0</v>
      </c>
      <c r="V158" s="34">
        <f>IF(AND(IF('차트 정리 표'!$N$25 = 표메인[[#This Row],[연령대]], 1, 0),IF('차트 정리 표'!$J$28=표메인[게임몰입도
청각적 효과],1,0)),1,0)</f>
        <v>0</v>
      </c>
    </row>
    <row r="159" spans="1:22" x14ac:dyDescent="0.3">
      <c r="A159" s="3">
        <f>IF(AND(IF('차트 정리 표'!$N$2 = 표메인[[#This Row],[연령대]], 1, 0),IF(COUNT(표장르정리[[#This Row],[RPG]]),1,0)), 1, 0)</f>
        <v>1</v>
      </c>
      <c r="B159" s="3">
        <f>IF(AND(IF('차트 정리 표'!$N$2 = 표메인[[#This Row],[연령대]], 1, 0),IF(COUNT(표장르정리[[#This Row],[AOS]]),1,0)),1,0)</f>
        <v>1</v>
      </c>
      <c r="C159" s="3">
        <f>IF(AND(IF('차트 정리 표'!$N$2 = 표메인[[#This Row],[연령대]], 1, 0),IF(COUNT(표장르정리[[#This Row],[FPS]]),1,0)),1,0)</f>
        <v>1</v>
      </c>
      <c r="D159" s="3">
        <f>IF(AND(IF('차트 정리 표'!$N$2 = 표메인[[#This Row],[연령대]], 1, 0),IF(COUNT(표장르정리[[#This Row],[CCG]]),1,0)),1,0)</f>
        <v>0</v>
      </c>
      <c r="E159" s="3">
        <f>IF(AND(IF('차트 정리 표'!$N$2 = 표메인[[#This Row],[연령대]], 1, 0),IF(COUNT(표장르정리[[#This Row],[Roguelike]]),1,0)),1,0)</f>
        <v>0</v>
      </c>
      <c r="F159" s="3">
        <f>IF(AND(IF('차트 정리 표'!$N$2 = 표메인[[#This Row],[연령대]], 1, 0),IF(COUNT(표장르정리[[#This Row],[Soulslike]]),1,0)),1,0)</f>
        <v>0</v>
      </c>
      <c r="G159" s="3">
        <f>IF(AND(IF('차트 정리 표'!$N$2 = 표메인[[#This Row],[연령대]], 1, 0),IF(COUNT(표장르정리[[#This Row],[Rhythm]]),1,0)),1,0)</f>
        <v>0</v>
      </c>
      <c r="H159" s="3">
        <f>IF(AND(IF('차트 정리 표'!$N$2 = 표메인[[#This Row],[연령대]], 1, 0),IF(COUNT(표장르정리[[#This Row],[Racing]]),1,0)),1,0)</f>
        <v>0</v>
      </c>
      <c r="I159" s="3">
        <f>IF(AND(IF('차트 정리 표'!$N$2 = 표메인[[#This Row],[연령대]], 1, 0),IF(COUNT(표장르정리[[#This Row],[Sport]]),1,0)),1,0)</f>
        <v>0</v>
      </c>
      <c r="J159" s="3">
        <f>IF(AND(IF('차트 정리 표'!$N$2 = 표메인[[#This Row],[연령대]], 1, 0),IF(COUNT(표장르정리[[#This Row],[Stealth]]),1,0)),1,0)</f>
        <v>0</v>
      </c>
      <c r="K159" s="3">
        <f>IF(AND(IF('차트 정리 표'!$N$2 = 표메인[[#This Row],[연령대]], 1, 0),IF(COUNT(표장르정리[[#This Row],[Strategy]]),1,0)),1,0)</f>
        <v>0</v>
      </c>
      <c r="L159" s="3">
        <f>IF(AND(IF('차트 정리 표'!$N$2 = 표메인[[#This Row],[연령대]], 1, 0),IF(COUNT(표장르정리[[#This Row],[Puzzle]]),1,0)),1,0)</f>
        <v>0</v>
      </c>
      <c r="M159" s="3">
        <f>IF(AND(IF('차트 정리 표'!$N$2 = 표메인[[#This Row],[연령대]], 1, 0),IF(COUNT(표장르정리[[#This Row],[Board]]),1,0)),1,0)</f>
        <v>0</v>
      </c>
      <c r="N159" s="3">
        <f>IF(AND(IF('차트 정리 표'!$N$2 = 표메인[[#This Row],[연령대]], 1, 0),IF(COUNT(표장르정리[[#This Row],[Arcade]]),1,0)),1,0)</f>
        <v>0</v>
      </c>
      <c r="O159" s="3">
        <f>IF(AND(IF('차트 정리 표'!$N$2 = 표메인[[#This Row],[연령대]], 1, 0),IF(COUNT(표장르정리[[#This Row],[Simulation]]),1,0)),1,0)</f>
        <v>0</v>
      </c>
      <c r="P159" s="34">
        <f>IF(AND(IF('차트 정리 표'!$N$19 = 표메인[[#This Row],[연령대]], 1, 0),IF('차트 정리 표'!$J$20=표메인[[#This Row],[타격감
시각적 효과]],1,0)),1,0)</f>
        <v>0</v>
      </c>
      <c r="Q159" s="34">
        <f>IF(AND(IF('차트 정리 표'!$N$19 = 표메인[[#This Row],[연령대]], 1, 0),IF('차트 정리 표'!$J$21=표메인[[#This Row],[타격감
시각적 효과]],1,0)),1,0)</f>
        <v>1</v>
      </c>
      <c r="R159" s="34">
        <f>IF(AND(IF('차트 정리 표'!$N$19 = 표메인[[#This Row],[연령대]], 1, 0),IF('차트 정리 표'!$J$22=표메인[[#This Row],[타격감
시각적 효과]],1,0)),1,0)</f>
        <v>0</v>
      </c>
      <c r="S159" s="34">
        <f>IF(AND(IF('차트 정리 표'!$N$19 = 표메인[[#This Row],[연령대]], 1, 0),IF('차트 정리 표'!$J$23=표메인[[#This Row],[타격감
시각적 효과]],1,0)),1,0)</f>
        <v>0</v>
      </c>
      <c r="T159" s="34">
        <f>IF(AND(IF('차트 정리 표'!$N$25 = 표메인[[#This Row],[연령대]], 1, 0),IF('차트 정리 표'!$J$26=표메인[게임몰입도
청각적 효과],1,0)),1,0)</f>
        <v>0</v>
      </c>
      <c r="U159" s="34">
        <f>IF(AND(IF('차트 정리 표'!$N$25 = 표메인[[#This Row],[연령대]], 1, 0),IF('차트 정리 표'!$J$27=표메인[게임몰입도
청각적 효과],1,0)),1,0)</f>
        <v>1</v>
      </c>
      <c r="V159" s="34">
        <f>IF(AND(IF('차트 정리 표'!$N$25 = 표메인[[#This Row],[연령대]], 1, 0),IF('차트 정리 표'!$J$28=표메인[게임몰입도
청각적 효과],1,0)),1,0)</f>
        <v>0</v>
      </c>
    </row>
    <row r="160" spans="1:22" x14ac:dyDescent="0.3">
      <c r="A160" s="3">
        <f>IF(AND(IF('차트 정리 표'!$N$2 = 표메인[[#This Row],[연령대]], 1, 0),IF(COUNT(표장르정리[[#This Row],[RPG]]),1,0)), 1, 0)</f>
        <v>1</v>
      </c>
      <c r="B160" s="3">
        <f>IF(AND(IF('차트 정리 표'!$N$2 = 표메인[[#This Row],[연령대]], 1, 0),IF(COUNT(표장르정리[[#This Row],[AOS]]),1,0)),1,0)</f>
        <v>1</v>
      </c>
      <c r="C160" s="3">
        <f>IF(AND(IF('차트 정리 표'!$N$2 = 표메인[[#This Row],[연령대]], 1, 0),IF(COUNT(표장르정리[[#This Row],[FPS]]),1,0)),1,0)</f>
        <v>1</v>
      </c>
      <c r="D160" s="3">
        <f>IF(AND(IF('차트 정리 표'!$N$2 = 표메인[[#This Row],[연령대]], 1, 0),IF(COUNT(표장르정리[[#This Row],[CCG]]),1,0)),1,0)</f>
        <v>1</v>
      </c>
      <c r="E160" s="3">
        <f>IF(AND(IF('차트 정리 표'!$N$2 = 표메인[[#This Row],[연령대]], 1, 0),IF(COUNT(표장르정리[[#This Row],[Roguelike]]),1,0)),1,0)</f>
        <v>0</v>
      </c>
      <c r="F160" s="3">
        <f>IF(AND(IF('차트 정리 표'!$N$2 = 표메인[[#This Row],[연령대]], 1, 0),IF(COUNT(표장르정리[[#This Row],[Soulslike]]),1,0)),1,0)</f>
        <v>0</v>
      </c>
      <c r="G160" s="3">
        <f>IF(AND(IF('차트 정리 표'!$N$2 = 표메인[[#This Row],[연령대]], 1, 0),IF(COUNT(표장르정리[[#This Row],[Rhythm]]),1,0)),1,0)</f>
        <v>0</v>
      </c>
      <c r="H160" s="3">
        <f>IF(AND(IF('차트 정리 표'!$N$2 = 표메인[[#This Row],[연령대]], 1, 0),IF(COUNT(표장르정리[[#This Row],[Racing]]),1,0)),1,0)</f>
        <v>0</v>
      </c>
      <c r="I160" s="3">
        <f>IF(AND(IF('차트 정리 표'!$N$2 = 표메인[[#This Row],[연령대]], 1, 0),IF(COUNT(표장르정리[[#This Row],[Sport]]),1,0)),1,0)</f>
        <v>0</v>
      </c>
      <c r="J160" s="3">
        <f>IF(AND(IF('차트 정리 표'!$N$2 = 표메인[[#This Row],[연령대]], 1, 0),IF(COUNT(표장르정리[[#This Row],[Stealth]]),1,0)),1,0)</f>
        <v>0</v>
      </c>
      <c r="K160" s="3">
        <f>IF(AND(IF('차트 정리 표'!$N$2 = 표메인[[#This Row],[연령대]], 1, 0),IF(COUNT(표장르정리[[#This Row],[Strategy]]),1,0)),1,0)</f>
        <v>0</v>
      </c>
      <c r="L160" s="3">
        <f>IF(AND(IF('차트 정리 표'!$N$2 = 표메인[[#This Row],[연령대]], 1, 0),IF(COUNT(표장르정리[[#This Row],[Puzzle]]),1,0)),1,0)</f>
        <v>0</v>
      </c>
      <c r="M160" s="3">
        <f>IF(AND(IF('차트 정리 표'!$N$2 = 표메인[[#This Row],[연령대]], 1, 0),IF(COUNT(표장르정리[[#This Row],[Board]]),1,0)),1,0)</f>
        <v>0</v>
      </c>
      <c r="N160" s="3">
        <f>IF(AND(IF('차트 정리 표'!$N$2 = 표메인[[#This Row],[연령대]], 1, 0),IF(COUNT(표장르정리[[#This Row],[Arcade]]),1,0)),1,0)</f>
        <v>0</v>
      </c>
      <c r="O160" s="3">
        <f>IF(AND(IF('차트 정리 표'!$N$2 = 표메인[[#This Row],[연령대]], 1, 0),IF(COUNT(표장르정리[[#This Row],[Simulation]]),1,0)),1,0)</f>
        <v>0</v>
      </c>
      <c r="P160" s="34">
        <f>IF(AND(IF('차트 정리 표'!$N$19 = 표메인[[#This Row],[연령대]], 1, 0),IF('차트 정리 표'!$J$20=표메인[[#This Row],[타격감
시각적 효과]],1,0)),1,0)</f>
        <v>0</v>
      </c>
      <c r="Q160" s="34">
        <f>IF(AND(IF('차트 정리 표'!$N$19 = 표메인[[#This Row],[연령대]], 1, 0),IF('차트 정리 표'!$J$21=표메인[[#This Row],[타격감
시각적 효과]],1,0)),1,0)</f>
        <v>1</v>
      </c>
      <c r="R160" s="34">
        <f>IF(AND(IF('차트 정리 표'!$N$19 = 표메인[[#This Row],[연령대]], 1, 0),IF('차트 정리 표'!$J$22=표메인[[#This Row],[타격감
시각적 효과]],1,0)),1,0)</f>
        <v>0</v>
      </c>
      <c r="S160" s="34">
        <f>IF(AND(IF('차트 정리 표'!$N$19 = 표메인[[#This Row],[연령대]], 1, 0),IF('차트 정리 표'!$J$23=표메인[[#This Row],[타격감
시각적 효과]],1,0)),1,0)</f>
        <v>0</v>
      </c>
      <c r="T160" s="34">
        <f>IF(AND(IF('차트 정리 표'!$N$25 = 표메인[[#This Row],[연령대]], 1, 0),IF('차트 정리 표'!$J$26=표메인[게임몰입도
청각적 효과],1,0)),1,0)</f>
        <v>1</v>
      </c>
      <c r="U160" s="34">
        <f>IF(AND(IF('차트 정리 표'!$N$25 = 표메인[[#This Row],[연령대]], 1, 0),IF('차트 정리 표'!$J$27=표메인[게임몰입도
청각적 효과],1,0)),1,0)</f>
        <v>0</v>
      </c>
      <c r="V160" s="34">
        <f>IF(AND(IF('차트 정리 표'!$N$25 = 표메인[[#This Row],[연령대]], 1, 0),IF('차트 정리 표'!$J$28=표메인[게임몰입도
청각적 효과],1,0)),1,0)</f>
        <v>0</v>
      </c>
    </row>
    <row r="161" spans="1:22" x14ac:dyDescent="0.3">
      <c r="A161" s="3">
        <f>IF(AND(IF('차트 정리 표'!$N$2 = 표메인[[#This Row],[연령대]], 1, 0),IF(COUNT(표장르정리[[#This Row],[RPG]]),1,0)), 1, 0)</f>
        <v>1</v>
      </c>
      <c r="B161" s="3">
        <f>IF(AND(IF('차트 정리 표'!$N$2 = 표메인[[#This Row],[연령대]], 1, 0),IF(COUNT(표장르정리[[#This Row],[AOS]]),1,0)),1,0)</f>
        <v>1</v>
      </c>
      <c r="C161" s="3">
        <f>IF(AND(IF('차트 정리 표'!$N$2 = 표메인[[#This Row],[연령대]], 1, 0),IF(COUNT(표장르정리[[#This Row],[FPS]]),1,0)),1,0)</f>
        <v>1</v>
      </c>
      <c r="D161" s="3">
        <f>IF(AND(IF('차트 정리 표'!$N$2 = 표메인[[#This Row],[연령대]], 1, 0),IF(COUNT(표장르정리[[#This Row],[CCG]]),1,0)),1,0)</f>
        <v>0</v>
      </c>
      <c r="E161" s="3">
        <f>IF(AND(IF('차트 정리 표'!$N$2 = 표메인[[#This Row],[연령대]], 1, 0),IF(COUNT(표장르정리[[#This Row],[Roguelike]]),1,0)),1,0)</f>
        <v>0</v>
      </c>
      <c r="F161" s="3">
        <f>IF(AND(IF('차트 정리 표'!$N$2 = 표메인[[#This Row],[연령대]], 1, 0),IF(COUNT(표장르정리[[#This Row],[Soulslike]]),1,0)),1,0)</f>
        <v>1</v>
      </c>
      <c r="G161" s="3">
        <f>IF(AND(IF('차트 정리 표'!$N$2 = 표메인[[#This Row],[연령대]], 1, 0),IF(COUNT(표장르정리[[#This Row],[Rhythm]]),1,0)),1,0)</f>
        <v>0</v>
      </c>
      <c r="H161" s="3">
        <f>IF(AND(IF('차트 정리 표'!$N$2 = 표메인[[#This Row],[연령대]], 1, 0),IF(COUNT(표장르정리[[#This Row],[Racing]]),1,0)),1,0)</f>
        <v>0</v>
      </c>
      <c r="I161" s="3">
        <f>IF(AND(IF('차트 정리 표'!$N$2 = 표메인[[#This Row],[연령대]], 1, 0),IF(COUNT(표장르정리[[#This Row],[Sport]]),1,0)),1,0)</f>
        <v>0</v>
      </c>
      <c r="J161" s="3">
        <f>IF(AND(IF('차트 정리 표'!$N$2 = 표메인[[#This Row],[연령대]], 1, 0),IF(COUNT(표장르정리[[#This Row],[Stealth]]),1,0)),1,0)</f>
        <v>0</v>
      </c>
      <c r="K161" s="3">
        <f>IF(AND(IF('차트 정리 표'!$N$2 = 표메인[[#This Row],[연령대]], 1, 0),IF(COUNT(표장르정리[[#This Row],[Strategy]]),1,0)),1,0)</f>
        <v>0</v>
      </c>
      <c r="L161" s="3">
        <f>IF(AND(IF('차트 정리 표'!$N$2 = 표메인[[#This Row],[연령대]], 1, 0),IF(COUNT(표장르정리[[#This Row],[Puzzle]]),1,0)),1,0)</f>
        <v>0</v>
      </c>
      <c r="M161" s="3">
        <f>IF(AND(IF('차트 정리 표'!$N$2 = 표메인[[#This Row],[연령대]], 1, 0),IF(COUNT(표장르정리[[#This Row],[Board]]),1,0)),1,0)</f>
        <v>0</v>
      </c>
      <c r="N161" s="3">
        <f>IF(AND(IF('차트 정리 표'!$N$2 = 표메인[[#This Row],[연령대]], 1, 0),IF(COUNT(표장르정리[[#This Row],[Arcade]]),1,0)),1,0)</f>
        <v>0</v>
      </c>
      <c r="O161" s="3">
        <f>IF(AND(IF('차트 정리 표'!$N$2 = 표메인[[#This Row],[연령대]], 1, 0),IF(COUNT(표장르정리[[#This Row],[Simulation]]),1,0)),1,0)</f>
        <v>0</v>
      </c>
      <c r="P161" s="34">
        <f>IF(AND(IF('차트 정리 표'!$N$19 = 표메인[[#This Row],[연령대]], 1, 0),IF('차트 정리 표'!$J$20=표메인[[#This Row],[타격감
시각적 효과]],1,0)),1,0)</f>
        <v>1</v>
      </c>
      <c r="Q161" s="34">
        <f>IF(AND(IF('차트 정리 표'!$N$19 = 표메인[[#This Row],[연령대]], 1, 0),IF('차트 정리 표'!$J$21=표메인[[#This Row],[타격감
시각적 효과]],1,0)),1,0)</f>
        <v>0</v>
      </c>
      <c r="R161" s="34">
        <f>IF(AND(IF('차트 정리 표'!$N$19 = 표메인[[#This Row],[연령대]], 1, 0),IF('차트 정리 표'!$J$22=표메인[[#This Row],[타격감
시각적 효과]],1,0)),1,0)</f>
        <v>0</v>
      </c>
      <c r="S161" s="34">
        <f>IF(AND(IF('차트 정리 표'!$N$19 = 표메인[[#This Row],[연령대]], 1, 0),IF('차트 정리 표'!$J$23=표메인[[#This Row],[타격감
시각적 효과]],1,0)),1,0)</f>
        <v>0</v>
      </c>
      <c r="T161" s="34">
        <f>IF(AND(IF('차트 정리 표'!$N$25 = 표메인[[#This Row],[연령대]], 1, 0),IF('차트 정리 표'!$J$26=표메인[게임몰입도
청각적 효과],1,0)),1,0)</f>
        <v>1</v>
      </c>
      <c r="U161" s="34">
        <f>IF(AND(IF('차트 정리 표'!$N$25 = 표메인[[#This Row],[연령대]], 1, 0),IF('차트 정리 표'!$J$27=표메인[게임몰입도
청각적 효과],1,0)),1,0)</f>
        <v>0</v>
      </c>
      <c r="V161" s="34">
        <f>IF(AND(IF('차트 정리 표'!$N$25 = 표메인[[#This Row],[연령대]], 1, 0),IF('차트 정리 표'!$J$28=표메인[게임몰입도
청각적 효과],1,0)),1,0)</f>
        <v>0</v>
      </c>
    </row>
    <row r="162" spans="1:22" x14ac:dyDescent="0.3">
      <c r="A162" s="3">
        <f>IF(AND(IF('차트 정리 표'!$N$2 = 표메인[[#This Row],[연령대]], 1, 0),IF(COUNT(표장르정리[[#This Row],[RPG]]),1,0)), 1, 0)</f>
        <v>1</v>
      </c>
      <c r="B162" s="3">
        <f>IF(AND(IF('차트 정리 표'!$N$2 = 표메인[[#This Row],[연령대]], 1, 0),IF(COUNT(표장르정리[[#This Row],[AOS]]),1,0)),1,0)</f>
        <v>0</v>
      </c>
      <c r="C162" s="3">
        <f>IF(AND(IF('차트 정리 표'!$N$2 = 표메인[[#This Row],[연령대]], 1, 0),IF(COUNT(표장르정리[[#This Row],[FPS]]),1,0)),1,0)</f>
        <v>0</v>
      </c>
      <c r="D162" s="3">
        <f>IF(AND(IF('차트 정리 표'!$N$2 = 표메인[[#This Row],[연령대]], 1, 0),IF(COUNT(표장르정리[[#This Row],[CCG]]),1,0)),1,0)</f>
        <v>0</v>
      </c>
      <c r="E162" s="3">
        <f>IF(AND(IF('차트 정리 표'!$N$2 = 표메인[[#This Row],[연령대]], 1, 0),IF(COUNT(표장르정리[[#This Row],[Roguelike]]),1,0)),1,0)</f>
        <v>0</v>
      </c>
      <c r="F162" s="3">
        <f>IF(AND(IF('차트 정리 표'!$N$2 = 표메인[[#This Row],[연령대]], 1, 0),IF(COUNT(표장르정리[[#This Row],[Soulslike]]),1,0)),1,0)</f>
        <v>0</v>
      </c>
      <c r="G162" s="3">
        <f>IF(AND(IF('차트 정리 표'!$N$2 = 표메인[[#This Row],[연령대]], 1, 0),IF(COUNT(표장르정리[[#This Row],[Rhythm]]),1,0)),1,0)</f>
        <v>0</v>
      </c>
      <c r="H162" s="3">
        <f>IF(AND(IF('차트 정리 표'!$N$2 = 표메인[[#This Row],[연령대]], 1, 0),IF(COUNT(표장르정리[[#This Row],[Racing]]),1,0)),1,0)</f>
        <v>0</v>
      </c>
      <c r="I162" s="3">
        <f>IF(AND(IF('차트 정리 표'!$N$2 = 표메인[[#This Row],[연령대]], 1, 0),IF(COUNT(표장르정리[[#This Row],[Sport]]),1,0)),1,0)</f>
        <v>0</v>
      </c>
      <c r="J162" s="3">
        <f>IF(AND(IF('차트 정리 표'!$N$2 = 표메인[[#This Row],[연령대]], 1, 0),IF(COUNT(표장르정리[[#This Row],[Stealth]]),1,0)),1,0)</f>
        <v>0</v>
      </c>
      <c r="K162" s="3">
        <f>IF(AND(IF('차트 정리 표'!$N$2 = 표메인[[#This Row],[연령대]], 1, 0),IF(COUNT(표장르정리[[#This Row],[Strategy]]),1,0)),1,0)</f>
        <v>1</v>
      </c>
      <c r="L162" s="3">
        <f>IF(AND(IF('차트 정리 표'!$N$2 = 표메인[[#This Row],[연령대]], 1, 0),IF(COUNT(표장르정리[[#This Row],[Puzzle]]),1,0)),1,0)</f>
        <v>0</v>
      </c>
      <c r="M162" s="3">
        <f>IF(AND(IF('차트 정리 표'!$N$2 = 표메인[[#This Row],[연령대]], 1, 0),IF(COUNT(표장르정리[[#This Row],[Board]]),1,0)),1,0)</f>
        <v>0</v>
      </c>
      <c r="N162" s="3">
        <f>IF(AND(IF('차트 정리 표'!$N$2 = 표메인[[#This Row],[연령대]], 1, 0),IF(COUNT(표장르정리[[#This Row],[Arcade]]),1,0)),1,0)</f>
        <v>0</v>
      </c>
      <c r="O162" s="3">
        <f>IF(AND(IF('차트 정리 표'!$N$2 = 표메인[[#This Row],[연령대]], 1, 0),IF(COUNT(표장르정리[[#This Row],[Simulation]]),1,0)),1,0)</f>
        <v>0</v>
      </c>
      <c r="P162" s="34">
        <f>IF(AND(IF('차트 정리 표'!$N$19 = 표메인[[#This Row],[연령대]], 1, 0),IF('차트 정리 표'!$J$20=표메인[[#This Row],[타격감
시각적 효과]],1,0)),1,0)</f>
        <v>1</v>
      </c>
      <c r="Q162" s="34">
        <f>IF(AND(IF('차트 정리 표'!$N$19 = 표메인[[#This Row],[연령대]], 1, 0),IF('차트 정리 표'!$J$21=표메인[[#This Row],[타격감
시각적 효과]],1,0)),1,0)</f>
        <v>0</v>
      </c>
      <c r="R162" s="34">
        <f>IF(AND(IF('차트 정리 표'!$N$19 = 표메인[[#This Row],[연령대]], 1, 0),IF('차트 정리 표'!$J$22=표메인[[#This Row],[타격감
시각적 효과]],1,0)),1,0)</f>
        <v>0</v>
      </c>
      <c r="S162" s="34">
        <f>IF(AND(IF('차트 정리 표'!$N$19 = 표메인[[#This Row],[연령대]], 1, 0),IF('차트 정리 표'!$J$23=표메인[[#This Row],[타격감
시각적 효과]],1,0)),1,0)</f>
        <v>0</v>
      </c>
      <c r="T162" s="34">
        <f>IF(AND(IF('차트 정리 표'!$N$25 = 표메인[[#This Row],[연령대]], 1, 0),IF('차트 정리 표'!$J$26=표메인[게임몰입도
청각적 효과],1,0)),1,0)</f>
        <v>1</v>
      </c>
      <c r="U162" s="34">
        <f>IF(AND(IF('차트 정리 표'!$N$25 = 표메인[[#This Row],[연령대]], 1, 0),IF('차트 정리 표'!$J$27=표메인[게임몰입도
청각적 효과],1,0)),1,0)</f>
        <v>0</v>
      </c>
      <c r="V162" s="34">
        <f>IF(AND(IF('차트 정리 표'!$N$25 = 표메인[[#This Row],[연령대]], 1, 0),IF('차트 정리 표'!$J$28=표메인[게임몰입도
청각적 효과],1,0)),1,0)</f>
        <v>0</v>
      </c>
    </row>
    <row r="163" spans="1:22" x14ac:dyDescent="0.3">
      <c r="A163" s="3">
        <f>IF(AND(IF('차트 정리 표'!$N$2 = 표메인[[#This Row],[연령대]], 1, 0),IF(COUNT(표장르정리[[#This Row],[RPG]]),1,0)), 1, 0)</f>
        <v>0</v>
      </c>
      <c r="B163" s="3">
        <f>IF(AND(IF('차트 정리 표'!$N$2 = 표메인[[#This Row],[연령대]], 1, 0),IF(COUNT(표장르정리[[#This Row],[AOS]]),1,0)),1,0)</f>
        <v>0</v>
      </c>
      <c r="C163" s="3">
        <f>IF(AND(IF('차트 정리 표'!$N$2 = 표메인[[#This Row],[연령대]], 1, 0),IF(COUNT(표장르정리[[#This Row],[FPS]]),1,0)),1,0)</f>
        <v>0</v>
      </c>
      <c r="D163" s="3">
        <f>IF(AND(IF('차트 정리 표'!$N$2 = 표메인[[#This Row],[연령대]], 1, 0),IF(COUNT(표장르정리[[#This Row],[CCG]]),1,0)),1,0)</f>
        <v>0</v>
      </c>
      <c r="E163" s="3">
        <f>IF(AND(IF('차트 정리 표'!$N$2 = 표메인[[#This Row],[연령대]], 1, 0),IF(COUNT(표장르정리[[#This Row],[Roguelike]]),1,0)),1,0)</f>
        <v>0</v>
      </c>
      <c r="F163" s="3">
        <f>IF(AND(IF('차트 정리 표'!$N$2 = 표메인[[#This Row],[연령대]], 1, 0),IF(COUNT(표장르정리[[#This Row],[Soulslike]]),1,0)),1,0)</f>
        <v>0</v>
      </c>
      <c r="G163" s="3">
        <f>IF(AND(IF('차트 정리 표'!$N$2 = 표메인[[#This Row],[연령대]], 1, 0),IF(COUNT(표장르정리[[#This Row],[Rhythm]]),1,0)),1,0)</f>
        <v>0</v>
      </c>
      <c r="H163" s="3">
        <f>IF(AND(IF('차트 정리 표'!$N$2 = 표메인[[#This Row],[연령대]], 1, 0),IF(COUNT(표장르정리[[#This Row],[Racing]]),1,0)),1,0)</f>
        <v>0</v>
      </c>
      <c r="I163" s="3">
        <f>IF(AND(IF('차트 정리 표'!$N$2 = 표메인[[#This Row],[연령대]], 1, 0),IF(COUNT(표장르정리[[#This Row],[Sport]]),1,0)),1,0)</f>
        <v>0</v>
      </c>
      <c r="J163" s="3">
        <f>IF(AND(IF('차트 정리 표'!$N$2 = 표메인[[#This Row],[연령대]], 1, 0),IF(COUNT(표장르정리[[#This Row],[Stealth]]),1,0)),1,0)</f>
        <v>0</v>
      </c>
      <c r="K163" s="3">
        <f>IF(AND(IF('차트 정리 표'!$N$2 = 표메인[[#This Row],[연령대]], 1, 0),IF(COUNT(표장르정리[[#This Row],[Strategy]]),1,0)),1,0)</f>
        <v>1</v>
      </c>
      <c r="L163" s="3">
        <f>IF(AND(IF('차트 정리 표'!$N$2 = 표메인[[#This Row],[연령대]], 1, 0),IF(COUNT(표장르정리[[#This Row],[Puzzle]]),1,0)),1,0)</f>
        <v>0</v>
      </c>
      <c r="M163" s="3">
        <f>IF(AND(IF('차트 정리 표'!$N$2 = 표메인[[#This Row],[연령대]], 1, 0),IF(COUNT(표장르정리[[#This Row],[Board]]),1,0)),1,0)</f>
        <v>0</v>
      </c>
      <c r="N163" s="3">
        <f>IF(AND(IF('차트 정리 표'!$N$2 = 표메인[[#This Row],[연령대]], 1, 0),IF(COUNT(표장르정리[[#This Row],[Arcade]]),1,0)),1,0)</f>
        <v>0</v>
      </c>
      <c r="O163" s="3">
        <f>IF(AND(IF('차트 정리 표'!$N$2 = 표메인[[#This Row],[연령대]], 1, 0),IF(COUNT(표장르정리[[#This Row],[Simulation]]),1,0)),1,0)</f>
        <v>0</v>
      </c>
      <c r="P163" s="34">
        <f>IF(AND(IF('차트 정리 표'!$N$19 = 표메인[[#This Row],[연령대]], 1, 0),IF('차트 정리 표'!$J$20=표메인[[#This Row],[타격감
시각적 효과]],1,0)),1,0)</f>
        <v>0</v>
      </c>
      <c r="Q163" s="34">
        <f>IF(AND(IF('차트 정리 표'!$N$19 = 표메인[[#This Row],[연령대]], 1, 0),IF('차트 정리 표'!$J$21=표메인[[#This Row],[타격감
시각적 효과]],1,0)),1,0)</f>
        <v>1</v>
      </c>
      <c r="R163" s="34">
        <f>IF(AND(IF('차트 정리 표'!$N$19 = 표메인[[#This Row],[연령대]], 1, 0),IF('차트 정리 표'!$J$22=표메인[[#This Row],[타격감
시각적 효과]],1,0)),1,0)</f>
        <v>0</v>
      </c>
      <c r="S163" s="34">
        <f>IF(AND(IF('차트 정리 표'!$N$19 = 표메인[[#This Row],[연령대]], 1, 0),IF('차트 정리 표'!$J$23=표메인[[#This Row],[타격감
시각적 효과]],1,0)),1,0)</f>
        <v>0</v>
      </c>
      <c r="T163" s="34">
        <f>IF(AND(IF('차트 정리 표'!$N$25 = 표메인[[#This Row],[연령대]], 1, 0),IF('차트 정리 표'!$J$26=표메인[게임몰입도
청각적 효과],1,0)),1,0)</f>
        <v>0</v>
      </c>
      <c r="U163" s="34">
        <f>IF(AND(IF('차트 정리 표'!$N$25 = 표메인[[#This Row],[연령대]], 1, 0),IF('차트 정리 표'!$J$27=표메인[게임몰입도
청각적 효과],1,0)),1,0)</f>
        <v>1</v>
      </c>
      <c r="V163" s="34">
        <f>IF(AND(IF('차트 정리 표'!$N$25 = 표메인[[#This Row],[연령대]], 1, 0),IF('차트 정리 표'!$J$28=표메인[게임몰입도
청각적 효과],1,0)),1,0)</f>
        <v>0</v>
      </c>
    </row>
    <row r="164" spans="1:22" x14ac:dyDescent="0.3">
      <c r="A164" s="3">
        <f>IF(AND(IF('차트 정리 표'!$N$2 = 표메인[[#This Row],[연령대]], 1, 0),IF(COUNT(표장르정리[[#This Row],[RPG]]),1,0)), 1, 0)</f>
        <v>0</v>
      </c>
      <c r="B164" s="3">
        <f>IF(AND(IF('차트 정리 표'!$N$2 = 표메인[[#This Row],[연령대]], 1, 0),IF(COUNT(표장르정리[[#This Row],[AOS]]),1,0)),1,0)</f>
        <v>0</v>
      </c>
      <c r="C164" s="3">
        <f>IF(AND(IF('차트 정리 표'!$N$2 = 표메인[[#This Row],[연령대]], 1, 0),IF(COUNT(표장르정리[[#This Row],[FPS]]),1,0)),1,0)</f>
        <v>0</v>
      </c>
      <c r="D164" s="3">
        <f>IF(AND(IF('차트 정리 표'!$N$2 = 표메인[[#This Row],[연령대]], 1, 0),IF(COUNT(표장르정리[[#This Row],[CCG]]),1,0)),1,0)</f>
        <v>0</v>
      </c>
      <c r="E164" s="3">
        <f>IF(AND(IF('차트 정리 표'!$N$2 = 표메인[[#This Row],[연령대]], 1, 0),IF(COUNT(표장르정리[[#This Row],[Roguelike]]),1,0)),1,0)</f>
        <v>0</v>
      </c>
      <c r="F164" s="3">
        <f>IF(AND(IF('차트 정리 표'!$N$2 = 표메인[[#This Row],[연령대]], 1, 0),IF(COUNT(표장르정리[[#This Row],[Soulslike]]),1,0)),1,0)</f>
        <v>1</v>
      </c>
      <c r="G164" s="3">
        <f>IF(AND(IF('차트 정리 표'!$N$2 = 표메인[[#This Row],[연령대]], 1, 0),IF(COUNT(표장르정리[[#This Row],[Rhythm]]),1,0)),1,0)</f>
        <v>0</v>
      </c>
      <c r="H164" s="3">
        <f>IF(AND(IF('차트 정리 표'!$N$2 = 표메인[[#This Row],[연령대]], 1, 0),IF(COUNT(표장르정리[[#This Row],[Racing]]),1,0)),1,0)</f>
        <v>0</v>
      </c>
      <c r="I164" s="3">
        <f>IF(AND(IF('차트 정리 표'!$N$2 = 표메인[[#This Row],[연령대]], 1, 0),IF(COUNT(표장르정리[[#This Row],[Sport]]),1,0)),1,0)</f>
        <v>0</v>
      </c>
      <c r="J164" s="3">
        <f>IF(AND(IF('차트 정리 표'!$N$2 = 표메인[[#This Row],[연령대]], 1, 0),IF(COUNT(표장르정리[[#This Row],[Stealth]]),1,0)),1,0)</f>
        <v>0</v>
      </c>
      <c r="K164" s="3">
        <f>IF(AND(IF('차트 정리 표'!$N$2 = 표메인[[#This Row],[연령대]], 1, 0),IF(COUNT(표장르정리[[#This Row],[Strategy]]),1,0)),1,0)</f>
        <v>0</v>
      </c>
      <c r="L164" s="3">
        <f>IF(AND(IF('차트 정리 표'!$N$2 = 표메인[[#This Row],[연령대]], 1, 0),IF(COUNT(표장르정리[[#This Row],[Puzzle]]),1,0)),1,0)</f>
        <v>0</v>
      </c>
      <c r="M164" s="3">
        <f>IF(AND(IF('차트 정리 표'!$N$2 = 표메인[[#This Row],[연령대]], 1, 0),IF(COUNT(표장르정리[[#This Row],[Board]]),1,0)),1,0)</f>
        <v>0</v>
      </c>
      <c r="N164" s="3">
        <f>IF(AND(IF('차트 정리 표'!$N$2 = 표메인[[#This Row],[연령대]], 1, 0),IF(COUNT(표장르정리[[#This Row],[Arcade]]),1,0)),1,0)</f>
        <v>0</v>
      </c>
      <c r="O164" s="3">
        <f>IF(AND(IF('차트 정리 표'!$N$2 = 표메인[[#This Row],[연령대]], 1, 0),IF(COUNT(표장르정리[[#This Row],[Simulation]]),1,0)),1,0)</f>
        <v>0</v>
      </c>
      <c r="P164" s="34">
        <f>IF(AND(IF('차트 정리 표'!$N$19 = 표메인[[#This Row],[연령대]], 1, 0),IF('차트 정리 표'!$J$20=표메인[[#This Row],[타격감
시각적 효과]],1,0)),1,0)</f>
        <v>0</v>
      </c>
      <c r="Q164" s="34">
        <f>IF(AND(IF('차트 정리 표'!$N$19 = 표메인[[#This Row],[연령대]], 1, 0),IF('차트 정리 표'!$J$21=표메인[[#This Row],[타격감
시각적 효과]],1,0)),1,0)</f>
        <v>0</v>
      </c>
      <c r="R164" s="34">
        <f>IF(AND(IF('차트 정리 표'!$N$19 = 표메인[[#This Row],[연령대]], 1, 0),IF('차트 정리 표'!$J$22=표메인[[#This Row],[타격감
시각적 효과]],1,0)),1,0)</f>
        <v>1</v>
      </c>
      <c r="S164" s="34">
        <f>IF(AND(IF('차트 정리 표'!$N$19 = 표메인[[#This Row],[연령대]], 1, 0),IF('차트 정리 표'!$J$23=표메인[[#This Row],[타격감
시각적 효과]],1,0)),1,0)</f>
        <v>0</v>
      </c>
      <c r="T164" s="34">
        <f>IF(AND(IF('차트 정리 표'!$N$25 = 표메인[[#This Row],[연령대]], 1, 0),IF('차트 정리 표'!$J$26=표메인[게임몰입도
청각적 효과],1,0)),1,0)</f>
        <v>0</v>
      </c>
      <c r="U164" s="34">
        <f>IF(AND(IF('차트 정리 표'!$N$25 = 표메인[[#This Row],[연령대]], 1, 0),IF('차트 정리 표'!$J$27=표메인[게임몰입도
청각적 효과],1,0)),1,0)</f>
        <v>0</v>
      </c>
      <c r="V164" s="34">
        <f>IF(AND(IF('차트 정리 표'!$N$25 = 표메인[[#This Row],[연령대]], 1, 0),IF('차트 정리 표'!$J$28=표메인[게임몰입도
청각적 효과],1,0)),1,0)</f>
        <v>1</v>
      </c>
    </row>
    <row r="165" spans="1:22" x14ac:dyDescent="0.3">
      <c r="A165" s="3">
        <f>IF(AND(IF('차트 정리 표'!$N$2 = 표메인[[#This Row],[연령대]], 1, 0),IF(COUNT(표장르정리[[#This Row],[RPG]]),1,0)), 1, 0)</f>
        <v>0</v>
      </c>
      <c r="B165" s="3">
        <f>IF(AND(IF('차트 정리 표'!$N$2 = 표메인[[#This Row],[연령대]], 1, 0),IF(COUNT(표장르정리[[#This Row],[AOS]]),1,0)),1,0)</f>
        <v>0</v>
      </c>
      <c r="C165" s="3">
        <f>IF(AND(IF('차트 정리 표'!$N$2 = 표메인[[#This Row],[연령대]], 1, 0),IF(COUNT(표장르정리[[#This Row],[FPS]]),1,0)),1,0)</f>
        <v>0</v>
      </c>
      <c r="D165" s="3">
        <f>IF(AND(IF('차트 정리 표'!$N$2 = 표메인[[#This Row],[연령대]], 1, 0),IF(COUNT(표장르정리[[#This Row],[CCG]]),1,0)),1,0)</f>
        <v>0</v>
      </c>
      <c r="E165" s="3">
        <f>IF(AND(IF('차트 정리 표'!$N$2 = 표메인[[#This Row],[연령대]], 1, 0),IF(COUNT(표장르정리[[#This Row],[Roguelike]]),1,0)),1,0)</f>
        <v>0</v>
      </c>
      <c r="F165" s="3">
        <f>IF(AND(IF('차트 정리 표'!$N$2 = 표메인[[#This Row],[연령대]], 1, 0),IF(COUNT(표장르정리[[#This Row],[Soulslike]]),1,0)),1,0)</f>
        <v>0</v>
      </c>
      <c r="G165" s="3">
        <f>IF(AND(IF('차트 정리 표'!$N$2 = 표메인[[#This Row],[연령대]], 1, 0),IF(COUNT(표장르정리[[#This Row],[Rhythm]]),1,0)),1,0)</f>
        <v>0</v>
      </c>
      <c r="H165" s="3">
        <f>IF(AND(IF('차트 정리 표'!$N$2 = 표메인[[#This Row],[연령대]], 1, 0),IF(COUNT(표장르정리[[#This Row],[Racing]]),1,0)),1,0)</f>
        <v>0</v>
      </c>
      <c r="I165" s="3">
        <f>IF(AND(IF('차트 정리 표'!$N$2 = 표메인[[#This Row],[연령대]], 1, 0),IF(COUNT(표장르정리[[#This Row],[Sport]]),1,0)),1,0)</f>
        <v>1</v>
      </c>
      <c r="J165" s="3">
        <f>IF(AND(IF('차트 정리 표'!$N$2 = 표메인[[#This Row],[연령대]], 1, 0),IF(COUNT(표장르정리[[#This Row],[Stealth]]),1,0)),1,0)</f>
        <v>0</v>
      </c>
      <c r="K165" s="3">
        <f>IF(AND(IF('차트 정리 표'!$N$2 = 표메인[[#This Row],[연령대]], 1, 0),IF(COUNT(표장르정리[[#This Row],[Strategy]]),1,0)),1,0)</f>
        <v>0</v>
      </c>
      <c r="L165" s="3">
        <f>IF(AND(IF('차트 정리 표'!$N$2 = 표메인[[#This Row],[연령대]], 1, 0),IF(COUNT(표장르정리[[#This Row],[Puzzle]]),1,0)),1,0)</f>
        <v>0</v>
      </c>
      <c r="M165" s="3">
        <f>IF(AND(IF('차트 정리 표'!$N$2 = 표메인[[#This Row],[연령대]], 1, 0),IF(COUNT(표장르정리[[#This Row],[Board]]),1,0)),1,0)</f>
        <v>0</v>
      </c>
      <c r="N165" s="3">
        <f>IF(AND(IF('차트 정리 표'!$N$2 = 표메인[[#This Row],[연령대]], 1, 0),IF(COUNT(표장르정리[[#This Row],[Arcade]]),1,0)),1,0)</f>
        <v>0</v>
      </c>
      <c r="O165" s="3">
        <f>IF(AND(IF('차트 정리 표'!$N$2 = 표메인[[#This Row],[연령대]], 1, 0),IF(COUNT(표장르정리[[#This Row],[Simulation]]),1,0)),1,0)</f>
        <v>0</v>
      </c>
      <c r="P165" s="34">
        <f>IF(AND(IF('차트 정리 표'!$N$19 = 표메인[[#This Row],[연령대]], 1, 0),IF('차트 정리 표'!$J$20=표메인[[#This Row],[타격감
시각적 효과]],1,0)),1,0)</f>
        <v>1</v>
      </c>
      <c r="Q165" s="34">
        <f>IF(AND(IF('차트 정리 표'!$N$19 = 표메인[[#This Row],[연령대]], 1, 0),IF('차트 정리 표'!$J$21=표메인[[#This Row],[타격감
시각적 효과]],1,0)),1,0)</f>
        <v>0</v>
      </c>
      <c r="R165" s="34">
        <f>IF(AND(IF('차트 정리 표'!$N$19 = 표메인[[#This Row],[연령대]], 1, 0),IF('차트 정리 표'!$J$22=표메인[[#This Row],[타격감
시각적 효과]],1,0)),1,0)</f>
        <v>0</v>
      </c>
      <c r="S165" s="34">
        <f>IF(AND(IF('차트 정리 표'!$N$19 = 표메인[[#This Row],[연령대]], 1, 0),IF('차트 정리 표'!$J$23=표메인[[#This Row],[타격감
시각적 효과]],1,0)),1,0)</f>
        <v>0</v>
      </c>
      <c r="T165" s="34">
        <f>IF(AND(IF('차트 정리 표'!$N$25 = 표메인[[#This Row],[연령대]], 1, 0),IF('차트 정리 표'!$J$26=표메인[게임몰입도
청각적 효과],1,0)),1,0)</f>
        <v>1</v>
      </c>
      <c r="U165" s="34">
        <f>IF(AND(IF('차트 정리 표'!$N$25 = 표메인[[#This Row],[연령대]], 1, 0),IF('차트 정리 표'!$J$27=표메인[게임몰입도
청각적 효과],1,0)),1,0)</f>
        <v>0</v>
      </c>
      <c r="V165" s="34">
        <f>IF(AND(IF('차트 정리 표'!$N$25 = 표메인[[#This Row],[연령대]], 1, 0),IF('차트 정리 표'!$J$28=표메인[게임몰입도
청각적 효과],1,0)),1,0)</f>
        <v>0</v>
      </c>
    </row>
    <row r="166" spans="1:22" x14ac:dyDescent="0.3">
      <c r="A166" s="3">
        <f>IF(AND(IF('차트 정리 표'!$N$2 = 표메인[[#This Row],[연령대]], 1, 0),IF(COUNT(표장르정리[[#This Row],[RPG]]),1,0)), 1, 0)</f>
        <v>0</v>
      </c>
      <c r="B166" s="3">
        <f>IF(AND(IF('차트 정리 표'!$N$2 = 표메인[[#This Row],[연령대]], 1, 0),IF(COUNT(표장르정리[[#This Row],[AOS]]),1,0)),1,0)</f>
        <v>0</v>
      </c>
      <c r="C166" s="3">
        <f>IF(AND(IF('차트 정리 표'!$N$2 = 표메인[[#This Row],[연령대]], 1, 0),IF(COUNT(표장르정리[[#This Row],[FPS]]),1,0)),1,0)</f>
        <v>0</v>
      </c>
      <c r="D166" s="3">
        <f>IF(AND(IF('차트 정리 표'!$N$2 = 표메인[[#This Row],[연령대]], 1, 0),IF(COUNT(표장르정리[[#This Row],[CCG]]),1,0)),1,0)</f>
        <v>0</v>
      </c>
      <c r="E166" s="3">
        <f>IF(AND(IF('차트 정리 표'!$N$2 = 표메인[[#This Row],[연령대]], 1, 0),IF(COUNT(표장르정리[[#This Row],[Roguelike]]),1,0)),1,0)</f>
        <v>0</v>
      </c>
      <c r="F166" s="3">
        <f>IF(AND(IF('차트 정리 표'!$N$2 = 표메인[[#This Row],[연령대]], 1, 0),IF(COUNT(표장르정리[[#This Row],[Soulslike]]),1,0)),1,0)</f>
        <v>0</v>
      </c>
      <c r="G166" s="3">
        <f>IF(AND(IF('차트 정리 표'!$N$2 = 표메인[[#This Row],[연령대]], 1, 0),IF(COUNT(표장르정리[[#This Row],[Rhythm]]),1,0)),1,0)</f>
        <v>0</v>
      </c>
      <c r="H166" s="3">
        <f>IF(AND(IF('차트 정리 표'!$N$2 = 표메인[[#This Row],[연령대]], 1, 0),IF(COUNT(표장르정리[[#This Row],[Racing]]),1,0)),1,0)</f>
        <v>0</v>
      </c>
      <c r="I166" s="3">
        <f>IF(AND(IF('차트 정리 표'!$N$2 = 표메인[[#This Row],[연령대]], 1, 0),IF(COUNT(표장르정리[[#This Row],[Sport]]),1,0)),1,0)</f>
        <v>0</v>
      </c>
      <c r="J166" s="3">
        <f>IF(AND(IF('차트 정리 표'!$N$2 = 표메인[[#This Row],[연령대]], 1, 0),IF(COUNT(표장르정리[[#This Row],[Stealth]]),1,0)),1,0)</f>
        <v>0</v>
      </c>
      <c r="K166" s="3">
        <f>IF(AND(IF('차트 정리 표'!$N$2 = 표메인[[#This Row],[연령대]], 1, 0),IF(COUNT(표장르정리[[#This Row],[Strategy]]),1,0)),1,0)</f>
        <v>0</v>
      </c>
      <c r="L166" s="3">
        <f>IF(AND(IF('차트 정리 표'!$N$2 = 표메인[[#This Row],[연령대]], 1, 0),IF(COUNT(표장르정리[[#This Row],[Puzzle]]),1,0)),1,0)</f>
        <v>0</v>
      </c>
      <c r="M166" s="3">
        <f>IF(AND(IF('차트 정리 표'!$N$2 = 표메인[[#This Row],[연령대]], 1, 0),IF(COUNT(표장르정리[[#This Row],[Board]]),1,0)),1,0)</f>
        <v>1</v>
      </c>
      <c r="N166" s="3">
        <f>IF(AND(IF('차트 정리 표'!$N$2 = 표메인[[#This Row],[연령대]], 1, 0),IF(COUNT(표장르정리[[#This Row],[Arcade]]),1,0)),1,0)</f>
        <v>0</v>
      </c>
      <c r="O166" s="3">
        <f>IF(AND(IF('차트 정리 표'!$N$2 = 표메인[[#This Row],[연령대]], 1, 0),IF(COUNT(표장르정리[[#This Row],[Simulation]]),1,0)),1,0)</f>
        <v>0</v>
      </c>
      <c r="P166" s="34">
        <f>IF(AND(IF('차트 정리 표'!$N$19 = 표메인[[#This Row],[연령대]], 1, 0),IF('차트 정리 표'!$J$20=표메인[[#This Row],[타격감
시각적 효과]],1,0)),1,0)</f>
        <v>1</v>
      </c>
      <c r="Q166" s="34">
        <f>IF(AND(IF('차트 정리 표'!$N$19 = 표메인[[#This Row],[연령대]], 1, 0),IF('차트 정리 표'!$J$21=표메인[[#This Row],[타격감
시각적 효과]],1,0)),1,0)</f>
        <v>0</v>
      </c>
      <c r="R166" s="34">
        <f>IF(AND(IF('차트 정리 표'!$N$19 = 표메인[[#This Row],[연령대]], 1, 0),IF('차트 정리 표'!$J$22=표메인[[#This Row],[타격감
시각적 효과]],1,0)),1,0)</f>
        <v>0</v>
      </c>
      <c r="S166" s="34">
        <f>IF(AND(IF('차트 정리 표'!$N$19 = 표메인[[#This Row],[연령대]], 1, 0),IF('차트 정리 표'!$J$23=표메인[[#This Row],[타격감
시각적 효과]],1,0)),1,0)</f>
        <v>0</v>
      </c>
      <c r="T166" s="34">
        <f>IF(AND(IF('차트 정리 표'!$N$25 = 표메인[[#This Row],[연령대]], 1, 0),IF('차트 정리 표'!$J$26=표메인[게임몰입도
청각적 효과],1,0)),1,0)</f>
        <v>1</v>
      </c>
      <c r="U166" s="34">
        <f>IF(AND(IF('차트 정리 표'!$N$25 = 표메인[[#This Row],[연령대]], 1, 0),IF('차트 정리 표'!$J$27=표메인[게임몰입도
청각적 효과],1,0)),1,0)</f>
        <v>0</v>
      </c>
      <c r="V166" s="34">
        <f>IF(AND(IF('차트 정리 표'!$N$25 = 표메인[[#This Row],[연령대]], 1, 0),IF('차트 정리 표'!$J$28=표메인[게임몰입도
청각적 효과],1,0)),1,0)</f>
        <v>0</v>
      </c>
    </row>
    <row r="167" spans="1:22" x14ac:dyDescent="0.3">
      <c r="A167" s="3">
        <f>IF(AND(IF('차트 정리 표'!$N$2 = 표메인[[#This Row],[연령대]], 1, 0),IF(COUNT(표장르정리[[#This Row],[RPG]]),1,0)), 1, 0)</f>
        <v>0</v>
      </c>
      <c r="B167" s="3">
        <f>IF(AND(IF('차트 정리 표'!$N$2 = 표메인[[#This Row],[연령대]], 1, 0),IF(COUNT(표장르정리[[#This Row],[AOS]]),1,0)),1,0)</f>
        <v>0</v>
      </c>
      <c r="C167" s="3">
        <f>IF(AND(IF('차트 정리 표'!$N$2 = 표메인[[#This Row],[연령대]], 1, 0),IF(COUNT(표장르정리[[#This Row],[FPS]]),1,0)),1,0)</f>
        <v>1</v>
      </c>
      <c r="D167" s="3">
        <f>IF(AND(IF('차트 정리 표'!$N$2 = 표메인[[#This Row],[연령대]], 1, 0),IF(COUNT(표장르정리[[#This Row],[CCG]]),1,0)),1,0)</f>
        <v>0</v>
      </c>
      <c r="E167" s="3">
        <f>IF(AND(IF('차트 정리 표'!$N$2 = 표메인[[#This Row],[연령대]], 1, 0),IF(COUNT(표장르정리[[#This Row],[Roguelike]]),1,0)),1,0)</f>
        <v>0</v>
      </c>
      <c r="F167" s="3">
        <f>IF(AND(IF('차트 정리 표'!$N$2 = 표메인[[#This Row],[연령대]], 1, 0),IF(COUNT(표장르정리[[#This Row],[Soulslike]]),1,0)),1,0)</f>
        <v>0</v>
      </c>
      <c r="G167" s="3">
        <f>IF(AND(IF('차트 정리 표'!$N$2 = 표메인[[#This Row],[연령대]], 1, 0),IF(COUNT(표장르정리[[#This Row],[Rhythm]]),1,0)),1,0)</f>
        <v>0</v>
      </c>
      <c r="H167" s="3">
        <f>IF(AND(IF('차트 정리 표'!$N$2 = 표메인[[#This Row],[연령대]], 1, 0),IF(COUNT(표장르정리[[#This Row],[Racing]]),1,0)),1,0)</f>
        <v>0</v>
      </c>
      <c r="I167" s="3">
        <f>IF(AND(IF('차트 정리 표'!$N$2 = 표메인[[#This Row],[연령대]], 1, 0),IF(COUNT(표장르정리[[#This Row],[Sport]]),1,0)),1,0)</f>
        <v>0</v>
      </c>
      <c r="J167" s="3">
        <f>IF(AND(IF('차트 정리 표'!$N$2 = 표메인[[#This Row],[연령대]], 1, 0),IF(COUNT(표장르정리[[#This Row],[Stealth]]),1,0)),1,0)</f>
        <v>0</v>
      </c>
      <c r="K167" s="3">
        <f>IF(AND(IF('차트 정리 표'!$N$2 = 표메인[[#This Row],[연령대]], 1, 0),IF(COUNT(표장르정리[[#This Row],[Strategy]]),1,0)),1,0)</f>
        <v>0</v>
      </c>
      <c r="L167" s="3">
        <f>IF(AND(IF('차트 정리 표'!$N$2 = 표메인[[#This Row],[연령대]], 1, 0),IF(COUNT(표장르정리[[#This Row],[Puzzle]]),1,0)),1,0)</f>
        <v>0</v>
      </c>
      <c r="M167" s="3">
        <f>IF(AND(IF('차트 정리 표'!$N$2 = 표메인[[#This Row],[연령대]], 1, 0),IF(COUNT(표장르정리[[#This Row],[Board]]),1,0)),1,0)</f>
        <v>0</v>
      </c>
      <c r="N167" s="3">
        <f>IF(AND(IF('차트 정리 표'!$N$2 = 표메인[[#This Row],[연령대]], 1, 0),IF(COUNT(표장르정리[[#This Row],[Arcade]]),1,0)),1,0)</f>
        <v>0</v>
      </c>
      <c r="O167" s="3">
        <f>IF(AND(IF('차트 정리 표'!$N$2 = 표메인[[#This Row],[연령대]], 1, 0),IF(COUNT(표장르정리[[#This Row],[Simulation]]),1,0)),1,0)</f>
        <v>0</v>
      </c>
      <c r="P167" s="34">
        <f>IF(AND(IF('차트 정리 표'!$N$19 = 표메인[[#This Row],[연령대]], 1, 0),IF('차트 정리 표'!$J$20=표메인[[#This Row],[타격감
시각적 효과]],1,0)),1,0)</f>
        <v>1</v>
      </c>
      <c r="Q167" s="34">
        <f>IF(AND(IF('차트 정리 표'!$N$19 = 표메인[[#This Row],[연령대]], 1, 0),IF('차트 정리 표'!$J$21=표메인[[#This Row],[타격감
시각적 효과]],1,0)),1,0)</f>
        <v>0</v>
      </c>
      <c r="R167" s="34">
        <f>IF(AND(IF('차트 정리 표'!$N$19 = 표메인[[#This Row],[연령대]], 1, 0),IF('차트 정리 표'!$J$22=표메인[[#This Row],[타격감
시각적 효과]],1,0)),1,0)</f>
        <v>0</v>
      </c>
      <c r="S167" s="34">
        <f>IF(AND(IF('차트 정리 표'!$N$19 = 표메인[[#This Row],[연령대]], 1, 0),IF('차트 정리 표'!$J$23=표메인[[#This Row],[타격감
시각적 효과]],1,0)),1,0)</f>
        <v>0</v>
      </c>
      <c r="T167" s="34">
        <f>IF(AND(IF('차트 정리 표'!$N$25 = 표메인[[#This Row],[연령대]], 1, 0),IF('차트 정리 표'!$J$26=표메인[게임몰입도
청각적 효과],1,0)),1,0)</f>
        <v>1</v>
      </c>
      <c r="U167" s="34">
        <f>IF(AND(IF('차트 정리 표'!$N$25 = 표메인[[#This Row],[연령대]], 1, 0),IF('차트 정리 표'!$J$27=표메인[게임몰입도
청각적 효과],1,0)),1,0)</f>
        <v>0</v>
      </c>
      <c r="V167" s="34">
        <f>IF(AND(IF('차트 정리 표'!$N$25 = 표메인[[#This Row],[연령대]], 1, 0),IF('차트 정리 표'!$J$28=표메인[게임몰입도
청각적 효과],1,0)),1,0)</f>
        <v>0</v>
      </c>
    </row>
    <row r="168" spans="1:22" x14ac:dyDescent="0.3">
      <c r="A168" s="3">
        <f>IF(AND(IF('차트 정리 표'!$N$2 = 표메인[[#This Row],[연령대]], 1, 0),IF(COUNT(표장르정리[[#This Row],[RPG]]),1,0)), 1, 0)</f>
        <v>0</v>
      </c>
      <c r="B168" s="3">
        <f>IF(AND(IF('차트 정리 표'!$N$2 = 표메인[[#This Row],[연령대]], 1, 0),IF(COUNT(표장르정리[[#This Row],[AOS]]),1,0)),1,0)</f>
        <v>0</v>
      </c>
      <c r="C168" s="3">
        <f>IF(AND(IF('차트 정리 표'!$N$2 = 표메인[[#This Row],[연령대]], 1, 0),IF(COUNT(표장르정리[[#This Row],[FPS]]),1,0)),1,0)</f>
        <v>1</v>
      </c>
      <c r="D168" s="3">
        <f>IF(AND(IF('차트 정리 표'!$N$2 = 표메인[[#This Row],[연령대]], 1, 0),IF(COUNT(표장르정리[[#This Row],[CCG]]),1,0)),1,0)</f>
        <v>0</v>
      </c>
      <c r="E168" s="3">
        <f>IF(AND(IF('차트 정리 표'!$N$2 = 표메인[[#This Row],[연령대]], 1, 0),IF(COUNT(표장르정리[[#This Row],[Roguelike]]),1,0)),1,0)</f>
        <v>0</v>
      </c>
      <c r="F168" s="3">
        <f>IF(AND(IF('차트 정리 표'!$N$2 = 표메인[[#This Row],[연령대]], 1, 0),IF(COUNT(표장르정리[[#This Row],[Soulslike]]),1,0)),1,0)</f>
        <v>0</v>
      </c>
      <c r="G168" s="3">
        <f>IF(AND(IF('차트 정리 표'!$N$2 = 표메인[[#This Row],[연령대]], 1, 0),IF(COUNT(표장르정리[[#This Row],[Rhythm]]),1,0)),1,0)</f>
        <v>0</v>
      </c>
      <c r="H168" s="3">
        <f>IF(AND(IF('차트 정리 표'!$N$2 = 표메인[[#This Row],[연령대]], 1, 0),IF(COUNT(표장르정리[[#This Row],[Racing]]),1,0)),1,0)</f>
        <v>0</v>
      </c>
      <c r="I168" s="3">
        <f>IF(AND(IF('차트 정리 표'!$N$2 = 표메인[[#This Row],[연령대]], 1, 0),IF(COUNT(표장르정리[[#This Row],[Sport]]),1,0)),1,0)</f>
        <v>0</v>
      </c>
      <c r="J168" s="3">
        <f>IF(AND(IF('차트 정리 표'!$N$2 = 표메인[[#This Row],[연령대]], 1, 0),IF(COUNT(표장르정리[[#This Row],[Stealth]]),1,0)),1,0)</f>
        <v>0</v>
      </c>
      <c r="K168" s="3">
        <f>IF(AND(IF('차트 정리 표'!$N$2 = 표메인[[#This Row],[연령대]], 1, 0),IF(COUNT(표장르정리[[#This Row],[Strategy]]),1,0)),1,0)</f>
        <v>0</v>
      </c>
      <c r="L168" s="3">
        <f>IF(AND(IF('차트 정리 표'!$N$2 = 표메인[[#This Row],[연령대]], 1, 0),IF(COUNT(표장르정리[[#This Row],[Puzzle]]),1,0)),1,0)</f>
        <v>0</v>
      </c>
      <c r="M168" s="3">
        <f>IF(AND(IF('차트 정리 표'!$N$2 = 표메인[[#This Row],[연령대]], 1, 0),IF(COUNT(표장르정리[[#This Row],[Board]]),1,0)),1,0)</f>
        <v>0</v>
      </c>
      <c r="N168" s="3">
        <f>IF(AND(IF('차트 정리 표'!$N$2 = 표메인[[#This Row],[연령대]], 1, 0),IF(COUNT(표장르정리[[#This Row],[Arcade]]),1,0)),1,0)</f>
        <v>0</v>
      </c>
      <c r="O168" s="3">
        <f>IF(AND(IF('차트 정리 표'!$N$2 = 표메인[[#This Row],[연령대]], 1, 0),IF(COUNT(표장르정리[[#This Row],[Simulation]]),1,0)),1,0)</f>
        <v>0</v>
      </c>
      <c r="P168" s="34">
        <f>IF(AND(IF('차트 정리 표'!$N$19 = 표메인[[#This Row],[연령대]], 1, 0),IF('차트 정리 표'!$J$20=표메인[[#This Row],[타격감
시각적 효과]],1,0)),1,0)</f>
        <v>0</v>
      </c>
      <c r="Q168" s="34">
        <f>IF(AND(IF('차트 정리 표'!$N$19 = 표메인[[#This Row],[연령대]], 1, 0),IF('차트 정리 표'!$J$21=표메인[[#This Row],[타격감
시각적 효과]],1,0)),1,0)</f>
        <v>0</v>
      </c>
      <c r="R168" s="34">
        <f>IF(AND(IF('차트 정리 표'!$N$19 = 표메인[[#This Row],[연령대]], 1, 0),IF('차트 정리 표'!$J$22=표메인[[#This Row],[타격감
시각적 효과]],1,0)),1,0)</f>
        <v>1</v>
      </c>
      <c r="S168" s="34">
        <f>IF(AND(IF('차트 정리 표'!$N$19 = 표메인[[#This Row],[연령대]], 1, 0),IF('차트 정리 표'!$J$23=표메인[[#This Row],[타격감
시각적 효과]],1,0)),1,0)</f>
        <v>0</v>
      </c>
      <c r="T168" s="34">
        <f>IF(AND(IF('차트 정리 표'!$N$25 = 표메인[[#This Row],[연령대]], 1, 0),IF('차트 정리 표'!$J$26=표메인[게임몰입도
청각적 효과],1,0)),1,0)</f>
        <v>0</v>
      </c>
      <c r="U168" s="34">
        <f>IF(AND(IF('차트 정리 표'!$N$25 = 표메인[[#This Row],[연령대]], 1, 0),IF('차트 정리 표'!$J$27=표메인[게임몰입도
청각적 효과],1,0)),1,0)</f>
        <v>1</v>
      </c>
      <c r="V168" s="34">
        <f>IF(AND(IF('차트 정리 표'!$N$25 = 표메인[[#This Row],[연령대]], 1, 0),IF('차트 정리 표'!$J$28=표메인[게임몰입도
청각적 효과],1,0)),1,0)</f>
        <v>0</v>
      </c>
    </row>
    <row r="169" spans="1:22" x14ac:dyDescent="0.3">
      <c r="A169" s="3">
        <f>IF(AND(IF('차트 정리 표'!$N$2 = 표메인[[#This Row],[연령대]], 1, 0),IF(COUNT(표장르정리[[#This Row],[RPG]]),1,0)), 1, 0)</f>
        <v>1</v>
      </c>
      <c r="B169" s="3">
        <f>IF(AND(IF('차트 정리 표'!$N$2 = 표메인[[#This Row],[연령대]], 1, 0),IF(COUNT(표장르정리[[#This Row],[AOS]]),1,0)),1,0)</f>
        <v>0</v>
      </c>
      <c r="C169" s="3">
        <f>IF(AND(IF('차트 정리 표'!$N$2 = 표메인[[#This Row],[연령대]], 1, 0),IF(COUNT(표장르정리[[#This Row],[FPS]]),1,0)),1,0)</f>
        <v>0</v>
      </c>
      <c r="D169" s="3">
        <f>IF(AND(IF('차트 정리 표'!$N$2 = 표메인[[#This Row],[연령대]], 1, 0),IF(COUNT(표장르정리[[#This Row],[CCG]]),1,0)),1,0)</f>
        <v>0</v>
      </c>
      <c r="E169" s="3">
        <f>IF(AND(IF('차트 정리 표'!$N$2 = 표메인[[#This Row],[연령대]], 1, 0),IF(COUNT(표장르정리[[#This Row],[Roguelike]]),1,0)),1,0)</f>
        <v>0</v>
      </c>
      <c r="F169" s="3">
        <f>IF(AND(IF('차트 정리 표'!$N$2 = 표메인[[#This Row],[연령대]], 1, 0),IF(COUNT(표장르정리[[#This Row],[Soulslike]]),1,0)),1,0)</f>
        <v>0</v>
      </c>
      <c r="G169" s="3">
        <f>IF(AND(IF('차트 정리 표'!$N$2 = 표메인[[#This Row],[연령대]], 1, 0),IF(COUNT(표장르정리[[#This Row],[Rhythm]]),1,0)),1,0)</f>
        <v>0</v>
      </c>
      <c r="H169" s="3">
        <f>IF(AND(IF('차트 정리 표'!$N$2 = 표메인[[#This Row],[연령대]], 1, 0),IF(COUNT(표장르정리[[#This Row],[Racing]]),1,0)),1,0)</f>
        <v>0</v>
      </c>
      <c r="I169" s="3">
        <f>IF(AND(IF('차트 정리 표'!$N$2 = 표메인[[#This Row],[연령대]], 1, 0),IF(COUNT(표장르정리[[#This Row],[Sport]]),1,0)),1,0)</f>
        <v>0</v>
      </c>
      <c r="J169" s="3">
        <f>IF(AND(IF('차트 정리 표'!$N$2 = 표메인[[#This Row],[연령대]], 1, 0),IF(COUNT(표장르정리[[#This Row],[Stealth]]),1,0)),1,0)</f>
        <v>0</v>
      </c>
      <c r="K169" s="3">
        <f>IF(AND(IF('차트 정리 표'!$N$2 = 표메인[[#This Row],[연령대]], 1, 0),IF(COUNT(표장르정리[[#This Row],[Strategy]]),1,0)),1,0)</f>
        <v>0</v>
      </c>
      <c r="L169" s="3">
        <f>IF(AND(IF('차트 정리 표'!$N$2 = 표메인[[#This Row],[연령대]], 1, 0),IF(COUNT(표장르정리[[#This Row],[Puzzle]]),1,0)),1,0)</f>
        <v>0</v>
      </c>
      <c r="M169" s="3">
        <f>IF(AND(IF('차트 정리 표'!$N$2 = 표메인[[#This Row],[연령대]], 1, 0),IF(COUNT(표장르정리[[#This Row],[Board]]),1,0)),1,0)</f>
        <v>0</v>
      </c>
      <c r="N169" s="3">
        <f>IF(AND(IF('차트 정리 표'!$N$2 = 표메인[[#This Row],[연령대]], 1, 0),IF(COUNT(표장르정리[[#This Row],[Arcade]]),1,0)),1,0)</f>
        <v>0</v>
      </c>
      <c r="O169" s="3">
        <f>IF(AND(IF('차트 정리 표'!$N$2 = 표메인[[#This Row],[연령대]], 1, 0),IF(COUNT(표장르정리[[#This Row],[Simulation]]),1,0)),1,0)</f>
        <v>0</v>
      </c>
      <c r="P169" s="34">
        <f>IF(AND(IF('차트 정리 표'!$N$19 = 표메인[[#This Row],[연령대]], 1, 0),IF('차트 정리 표'!$J$20=표메인[[#This Row],[타격감
시각적 효과]],1,0)),1,0)</f>
        <v>1</v>
      </c>
      <c r="Q169" s="34">
        <f>IF(AND(IF('차트 정리 표'!$N$19 = 표메인[[#This Row],[연령대]], 1, 0),IF('차트 정리 표'!$J$21=표메인[[#This Row],[타격감
시각적 효과]],1,0)),1,0)</f>
        <v>0</v>
      </c>
      <c r="R169" s="34">
        <f>IF(AND(IF('차트 정리 표'!$N$19 = 표메인[[#This Row],[연령대]], 1, 0),IF('차트 정리 표'!$J$22=표메인[[#This Row],[타격감
시각적 효과]],1,0)),1,0)</f>
        <v>0</v>
      </c>
      <c r="S169" s="34">
        <f>IF(AND(IF('차트 정리 표'!$N$19 = 표메인[[#This Row],[연령대]], 1, 0),IF('차트 정리 표'!$J$23=표메인[[#This Row],[타격감
시각적 효과]],1,0)),1,0)</f>
        <v>0</v>
      </c>
      <c r="T169" s="34">
        <f>IF(AND(IF('차트 정리 표'!$N$25 = 표메인[[#This Row],[연령대]], 1, 0),IF('차트 정리 표'!$J$26=표메인[게임몰입도
청각적 효과],1,0)),1,0)</f>
        <v>0</v>
      </c>
      <c r="U169" s="34">
        <f>IF(AND(IF('차트 정리 표'!$N$25 = 표메인[[#This Row],[연령대]], 1, 0),IF('차트 정리 표'!$J$27=표메인[게임몰입도
청각적 효과],1,0)),1,0)</f>
        <v>0</v>
      </c>
      <c r="V169" s="34">
        <f>IF(AND(IF('차트 정리 표'!$N$25 = 표메인[[#This Row],[연령대]], 1, 0),IF('차트 정리 표'!$J$28=표메인[게임몰입도
청각적 효과],1,0)),1,0)</f>
        <v>1</v>
      </c>
    </row>
    <row r="170" spans="1:22" x14ac:dyDescent="0.3">
      <c r="A170" s="3">
        <f>IF(AND(IF('차트 정리 표'!$N$2 = 표메인[[#This Row],[연령대]], 1, 0),IF(COUNT(표장르정리[[#This Row],[RPG]]),1,0)), 1, 0)</f>
        <v>1</v>
      </c>
      <c r="B170" s="3">
        <f>IF(AND(IF('차트 정리 표'!$N$2 = 표메인[[#This Row],[연령대]], 1, 0),IF(COUNT(표장르정리[[#This Row],[AOS]]),1,0)),1,0)</f>
        <v>0</v>
      </c>
      <c r="C170" s="3">
        <f>IF(AND(IF('차트 정리 표'!$N$2 = 표메인[[#This Row],[연령대]], 1, 0),IF(COUNT(표장르정리[[#This Row],[FPS]]),1,0)),1,0)</f>
        <v>0</v>
      </c>
      <c r="D170" s="3">
        <f>IF(AND(IF('차트 정리 표'!$N$2 = 표메인[[#This Row],[연령대]], 1, 0),IF(COUNT(표장르정리[[#This Row],[CCG]]),1,0)),1,0)</f>
        <v>0</v>
      </c>
      <c r="E170" s="3">
        <f>IF(AND(IF('차트 정리 표'!$N$2 = 표메인[[#This Row],[연령대]], 1, 0),IF(COUNT(표장르정리[[#This Row],[Roguelike]]),1,0)),1,0)</f>
        <v>0</v>
      </c>
      <c r="F170" s="3">
        <f>IF(AND(IF('차트 정리 표'!$N$2 = 표메인[[#This Row],[연령대]], 1, 0),IF(COUNT(표장르정리[[#This Row],[Soulslike]]),1,0)),1,0)</f>
        <v>0</v>
      </c>
      <c r="G170" s="3">
        <f>IF(AND(IF('차트 정리 표'!$N$2 = 표메인[[#This Row],[연령대]], 1, 0),IF(COUNT(표장르정리[[#This Row],[Rhythm]]),1,0)),1,0)</f>
        <v>0</v>
      </c>
      <c r="H170" s="3">
        <f>IF(AND(IF('차트 정리 표'!$N$2 = 표메인[[#This Row],[연령대]], 1, 0),IF(COUNT(표장르정리[[#This Row],[Racing]]),1,0)),1,0)</f>
        <v>0</v>
      </c>
      <c r="I170" s="3">
        <f>IF(AND(IF('차트 정리 표'!$N$2 = 표메인[[#This Row],[연령대]], 1, 0),IF(COUNT(표장르정리[[#This Row],[Sport]]),1,0)),1,0)</f>
        <v>0</v>
      </c>
      <c r="J170" s="3">
        <f>IF(AND(IF('차트 정리 표'!$N$2 = 표메인[[#This Row],[연령대]], 1, 0),IF(COUNT(표장르정리[[#This Row],[Stealth]]),1,0)),1,0)</f>
        <v>0</v>
      </c>
      <c r="K170" s="3">
        <f>IF(AND(IF('차트 정리 표'!$N$2 = 표메인[[#This Row],[연령대]], 1, 0),IF(COUNT(표장르정리[[#This Row],[Strategy]]),1,0)),1,0)</f>
        <v>0</v>
      </c>
      <c r="L170" s="3">
        <f>IF(AND(IF('차트 정리 표'!$N$2 = 표메인[[#This Row],[연령대]], 1, 0),IF(COUNT(표장르정리[[#This Row],[Puzzle]]),1,0)),1,0)</f>
        <v>0</v>
      </c>
      <c r="M170" s="3">
        <f>IF(AND(IF('차트 정리 표'!$N$2 = 표메인[[#This Row],[연령대]], 1, 0),IF(COUNT(표장르정리[[#This Row],[Board]]),1,0)),1,0)</f>
        <v>0</v>
      </c>
      <c r="N170" s="3">
        <f>IF(AND(IF('차트 정리 표'!$N$2 = 표메인[[#This Row],[연령대]], 1, 0),IF(COUNT(표장르정리[[#This Row],[Arcade]]),1,0)),1,0)</f>
        <v>0</v>
      </c>
      <c r="O170" s="3">
        <f>IF(AND(IF('차트 정리 표'!$N$2 = 표메인[[#This Row],[연령대]], 1, 0),IF(COUNT(표장르정리[[#This Row],[Simulation]]),1,0)),1,0)</f>
        <v>0</v>
      </c>
      <c r="P170" s="34">
        <f>IF(AND(IF('차트 정리 표'!$N$19 = 표메인[[#This Row],[연령대]], 1, 0),IF('차트 정리 표'!$J$20=표메인[[#This Row],[타격감
시각적 효과]],1,0)),1,0)</f>
        <v>1</v>
      </c>
      <c r="Q170" s="34">
        <f>IF(AND(IF('차트 정리 표'!$N$19 = 표메인[[#This Row],[연령대]], 1, 0),IF('차트 정리 표'!$J$21=표메인[[#This Row],[타격감
시각적 효과]],1,0)),1,0)</f>
        <v>0</v>
      </c>
      <c r="R170" s="34">
        <f>IF(AND(IF('차트 정리 표'!$N$19 = 표메인[[#This Row],[연령대]], 1, 0),IF('차트 정리 표'!$J$22=표메인[[#This Row],[타격감
시각적 효과]],1,0)),1,0)</f>
        <v>0</v>
      </c>
      <c r="S170" s="34">
        <f>IF(AND(IF('차트 정리 표'!$N$19 = 표메인[[#This Row],[연령대]], 1, 0),IF('차트 정리 표'!$J$23=표메인[[#This Row],[타격감
시각적 효과]],1,0)),1,0)</f>
        <v>0</v>
      </c>
      <c r="T170" s="34">
        <f>IF(AND(IF('차트 정리 표'!$N$25 = 표메인[[#This Row],[연령대]], 1, 0),IF('차트 정리 표'!$J$26=표메인[게임몰입도
청각적 효과],1,0)),1,0)</f>
        <v>1</v>
      </c>
      <c r="U170" s="34">
        <f>IF(AND(IF('차트 정리 표'!$N$25 = 표메인[[#This Row],[연령대]], 1, 0),IF('차트 정리 표'!$J$27=표메인[게임몰입도
청각적 효과],1,0)),1,0)</f>
        <v>0</v>
      </c>
      <c r="V170" s="34">
        <f>IF(AND(IF('차트 정리 표'!$N$25 = 표메인[[#This Row],[연령대]], 1, 0),IF('차트 정리 표'!$J$28=표메인[게임몰입도
청각적 효과],1,0)),1,0)</f>
        <v>0</v>
      </c>
    </row>
    <row r="171" spans="1:22" x14ac:dyDescent="0.3">
      <c r="A171" s="3">
        <f>IF(AND(IF('차트 정리 표'!$N$2 = 표메인[[#This Row],[연령대]], 1, 0),IF(COUNT(표장르정리[[#This Row],[RPG]]),1,0)), 1, 0)</f>
        <v>1</v>
      </c>
      <c r="B171" s="3">
        <f>IF(AND(IF('차트 정리 표'!$N$2 = 표메인[[#This Row],[연령대]], 1, 0),IF(COUNT(표장르정리[[#This Row],[AOS]]),1,0)),1,0)</f>
        <v>0</v>
      </c>
      <c r="C171" s="3">
        <f>IF(AND(IF('차트 정리 표'!$N$2 = 표메인[[#This Row],[연령대]], 1, 0),IF(COUNT(표장르정리[[#This Row],[FPS]]),1,0)),1,0)</f>
        <v>0</v>
      </c>
      <c r="D171" s="3">
        <f>IF(AND(IF('차트 정리 표'!$N$2 = 표메인[[#This Row],[연령대]], 1, 0),IF(COUNT(표장르정리[[#This Row],[CCG]]),1,0)),1,0)</f>
        <v>0</v>
      </c>
      <c r="E171" s="3">
        <f>IF(AND(IF('차트 정리 표'!$N$2 = 표메인[[#This Row],[연령대]], 1, 0),IF(COUNT(표장르정리[[#This Row],[Roguelike]]),1,0)),1,0)</f>
        <v>0</v>
      </c>
      <c r="F171" s="3">
        <f>IF(AND(IF('차트 정리 표'!$N$2 = 표메인[[#This Row],[연령대]], 1, 0),IF(COUNT(표장르정리[[#This Row],[Soulslike]]),1,0)),1,0)</f>
        <v>0</v>
      </c>
      <c r="G171" s="3">
        <f>IF(AND(IF('차트 정리 표'!$N$2 = 표메인[[#This Row],[연령대]], 1, 0),IF(COUNT(표장르정리[[#This Row],[Rhythm]]),1,0)),1,0)</f>
        <v>0</v>
      </c>
      <c r="H171" s="3">
        <f>IF(AND(IF('차트 정리 표'!$N$2 = 표메인[[#This Row],[연령대]], 1, 0),IF(COUNT(표장르정리[[#This Row],[Racing]]),1,0)),1,0)</f>
        <v>0</v>
      </c>
      <c r="I171" s="3">
        <f>IF(AND(IF('차트 정리 표'!$N$2 = 표메인[[#This Row],[연령대]], 1, 0),IF(COUNT(표장르정리[[#This Row],[Sport]]),1,0)),1,0)</f>
        <v>0</v>
      </c>
      <c r="J171" s="3">
        <f>IF(AND(IF('차트 정리 표'!$N$2 = 표메인[[#This Row],[연령대]], 1, 0),IF(COUNT(표장르정리[[#This Row],[Stealth]]),1,0)),1,0)</f>
        <v>0</v>
      </c>
      <c r="K171" s="3">
        <f>IF(AND(IF('차트 정리 표'!$N$2 = 표메인[[#This Row],[연령대]], 1, 0),IF(COUNT(표장르정리[[#This Row],[Strategy]]),1,0)),1,0)</f>
        <v>0</v>
      </c>
      <c r="L171" s="3">
        <f>IF(AND(IF('차트 정리 표'!$N$2 = 표메인[[#This Row],[연령대]], 1, 0),IF(COUNT(표장르정리[[#This Row],[Puzzle]]),1,0)),1,0)</f>
        <v>0</v>
      </c>
      <c r="M171" s="3">
        <f>IF(AND(IF('차트 정리 표'!$N$2 = 표메인[[#This Row],[연령대]], 1, 0),IF(COUNT(표장르정리[[#This Row],[Board]]),1,0)),1,0)</f>
        <v>0</v>
      </c>
      <c r="N171" s="3">
        <f>IF(AND(IF('차트 정리 표'!$N$2 = 표메인[[#This Row],[연령대]], 1, 0),IF(COUNT(표장르정리[[#This Row],[Arcade]]),1,0)),1,0)</f>
        <v>0</v>
      </c>
      <c r="O171" s="3">
        <f>IF(AND(IF('차트 정리 표'!$N$2 = 표메인[[#This Row],[연령대]], 1, 0),IF(COUNT(표장르정리[[#This Row],[Simulation]]),1,0)),1,0)</f>
        <v>0</v>
      </c>
      <c r="P171" s="34">
        <f>IF(AND(IF('차트 정리 표'!$N$19 = 표메인[[#This Row],[연령대]], 1, 0),IF('차트 정리 표'!$J$20=표메인[[#This Row],[타격감
시각적 효과]],1,0)),1,0)</f>
        <v>0</v>
      </c>
      <c r="Q171" s="34">
        <f>IF(AND(IF('차트 정리 표'!$N$19 = 표메인[[#This Row],[연령대]], 1, 0),IF('차트 정리 표'!$J$21=표메인[[#This Row],[타격감
시각적 효과]],1,0)),1,0)</f>
        <v>1</v>
      </c>
      <c r="R171" s="34">
        <f>IF(AND(IF('차트 정리 표'!$N$19 = 표메인[[#This Row],[연령대]], 1, 0),IF('차트 정리 표'!$J$22=표메인[[#This Row],[타격감
시각적 효과]],1,0)),1,0)</f>
        <v>0</v>
      </c>
      <c r="S171" s="34">
        <f>IF(AND(IF('차트 정리 표'!$N$19 = 표메인[[#This Row],[연령대]], 1, 0),IF('차트 정리 표'!$J$23=표메인[[#This Row],[타격감
시각적 효과]],1,0)),1,0)</f>
        <v>0</v>
      </c>
      <c r="T171" s="34">
        <f>IF(AND(IF('차트 정리 표'!$N$25 = 표메인[[#This Row],[연령대]], 1, 0),IF('차트 정리 표'!$J$26=표메인[게임몰입도
청각적 효과],1,0)),1,0)</f>
        <v>1</v>
      </c>
      <c r="U171" s="34">
        <f>IF(AND(IF('차트 정리 표'!$N$25 = 표메인[[#This Row],[연령대]], 1, 0),IF('차트 정리 표'!$J$27=표메인[게임몰입도
청각적 효과],1,0)),1,0)</f>
        <v>0</v>
      </c>
      <c r="V171" s="34">
        <f>IF(AND(IF('차트 정리 표'!$N$25 = 표메인[[#This Row],[연령대]], 1, 0),IF('차트 정리 표'!$J$28=표메인[게임몰입도
청각적 효과],1,0)),1,0)</f>
        <v>0</v>
      </c>
    </row>
    <row r="172" spans="1:22" x14ac:dyDescent="0.3">
      <c r="A172" s="3">
        <f>IF(AND(IF('차트 정리 표'!$N$2 = 표메인[[#This Row],[연령대]], 1, 0),IF(COUNT(표장르정리[[#This Row],[RPG]]),1,0)), 1, 0)</f>
        <v>1</v>
      </c>
      <c r="B172" s="3">
        <f>IF(AND(IF('차트 정리 표'!$N$2 = 표메인[[#This Row],[연령대]], 1, 0),IF(COUNT(표장르정리[[#This Row],[AOS]]),1,0)),1,0)</f>
        <v>1</v>
      </c>
      <c r="C172" s="3">
        <f>IF(AND(IF('차트 정리 표'!$N$2 = 표메인[[#This Row],[연령대]], 1, 0),IF(COUNT(표장르정리[[#This Row],[FPS]]),1,0)),1,0)</f>
        <v>0</v>
      </c>
      <c r="D172" s="3">
        <f>IF(AND(IF('차트 정리 표'!$N$2 = 표메인[[#This Row],[연령대]], 1, 0),IF(COUNT(표장르정리[[#This Row],[CCG]]),1,0)),1,0)</f>
        <v>0</v>
      </c>
      <c r="E172" s="3">
        <f>IF(AND(IF('차트 정리 표'!$N$2 = 표메인[[#This Row],[연령대]], 1, 0),IF(COUNT(표장르정리[[#This Row],[Roguelike]]),1,0)),1,0)</f>
        <v>0</v>
      </c>
      <c r="F172" s="3">
        <f>IF(AND(IF('차트 정리 표'!$N$2 = 표메인[[#This Row],[연령대]], 1, 0),IF(COUNT(표장르정리[[#This Row],[Soulslike]]),1,0)),1,0)</f>
        <v>0</v>
      </c>
      <c r="G172" s="3">
        <f>IF(AND(IF('차트 정리 표'!$N$2 = 표메인[[#This Row],[연령대]], 1, 0),IF(COUNT(표장르정리[[#This Row],[Rhythm]]),1,0)),1,0)</f>
        <v>0</v>
      </c>
      <c r="H172" s="3">
        <f>IF(AND(IF('차트 정리 표'!$N$2 = 표메인[[#This Row],[연령대]], 1, 0),IF(COUNT(표장르정리[[#This Row],[Racing]]),1,0)),1,0)</f>
        <v>0</v>
      </c>
      <c r="I172" s="3">
        <f>IF(AND(IF('차트 정리 표'!$N$2 = 표메인[[#This Row],[연령대]], 1, 0),IF(COUNT(표장르정리[[#This Row],[Sport]]),1,0)),1,0)</f>
        <v>0</v>
      </c>
      <c r="J172" s="3">
        <f>IF(AND(IF('차트 정리 표'!$N$2 = 표메인[[#This Row],[연령대]], 1, 0),IF(COUNT(표장르정리[[#This Row],[Stealth]]),1,0)),1,0)</f>
        <v>0</v>
      </c>
      <c r="K172" s="3">
        <f>IF(AND(IF('차트 정리 표'!$N$2 = 표메인[[#This Row],[연령대]], 1, 0),IF(COUNT(표장르정리[[#This Row],[Strategy]]),1,0)),1,0)</f>
        <v>0</v>
      </c>
      <c r="L172" s="3">
        <f>IF(AND(IF('차트 정리 표'!$N$2 = 표메인[[#This Row],[연령대]], 1, 0),IF(COUNT(표장르정리[[#This Row],[Puzzle]]),1,0)),1,0)</f>
        <v>0</v>
      </c>
      <c r="M172" s="3">
        <f>IF(AND(IF('차트 정리 표'!$N$2 = 표메인[[#This Row],[연령대]], 1, 0),IF(COUNT(표장르정리[[#This Row],[Board]]),1,0)),1,0)</f>
        <v>0</v>
      </c>
      <c r="N172" s="3">
        <f>IF(AND(IF('차트 정리 표'!$N$2 = 표메인[[#This Row],[연령대]], 1, 0),IF(COUNT(표장르정리[[#This Row],[Arcade]]),1,0)),1,0)</f>
        <v>0</v>
      </c>
      <c r="O172" s="3">
        <f>IF(AND(IF('차트 정리 표'!$N$2 = 표메인[[#This Row],[연령대]], 1, 0),IF(COUNT(표장르정리[[#This Row],[Simulation]]),1,0)),1,0)</f>
        <v>0</v>
      </c>
      <c r="P172" s="34">
        <f>IF(AND(IF('차트 정리 표'!$N$19 = 표메인[[#This Row],[연령대]], 1, 0),IF('차트 정리 표'!$J$20=표메인[[#This Row],[타격감
시각적 효과]],1,0)),1,0)</f>
        <v>1</v>
      </c>
      <c r="Q172" s="34">
        <f>IF(AND(IF('차트 정리 표'!$N$19 = 표메인[[#This Row],[연령대]], 1, 0),IF('차트 정리 표'!$J$21=표메인[[#This Row],[타격감
시각적 효과]],1,0)),1,0)</f>
        <v>0</v>
      </c>
      <c r="R172" s="34">
        <f>IF(AND(IF('차트 정리 표'!$N$19 = 표메인[[#This Row],[연령대]], 1, 0),IF('차트 정리 표'!$J$22=표메인[[#This Row],[타격감
시각적 효과]],1,0)),1,0)</f>
        <v>0</v>
      </c>
      <c r="S172" s="34">
        <f>IF(AND(IF('차트 정리 표'!$N$19 = 표메인[[#This Row],[연령대]], 1, 0),IF('차트 정리 표'!$J$23=표메인[[#This Row],[타격감
시각적 효과]],1,0)),1,0)</f>
        <v>0</v>
      </c>
      <c r="T172" s="34">
        <f>IF(AND(IF('차트 정리 표'!$N$25 = 표메인[[#This Row],[연령대]], 1, 0),IF('차트 정리 표'!$J$26=표메인[게임몰입도
청각적 효과],1,0)),1,0)</f>
        <v>1</v>
      </c>
      <c r="U172" s="34">
        <f>IF(AND(IF('차트 정리 표'!$N$25 = 표메인[[#This Row],[연령대]], 1, 0),IF('차트 정리 표'!$J$27=표메인[게임몰입도
청각적 효과],1,0)),1,0)</f>
        <v>0</v>
      </c>
      <c r="V172" s="34">
        <f>IF(AND(IF('차트 정리 표'!$N$25 = 표메인[[#This Row],[연령대]], 1, 0),IF('차트 정리 표'!$J$28=표메인[게임몰입도
청각적 효과],1,0)),1,0)</f>
        <v>0</v>
      </c>
    </row>
    <row r="173" spans="1:22" x14ac:dyDescent="0.3">
      <c r="A173" s="3">
        <f>IF(AND(IF('차트 정리 표'!$N$2 = 표메인[[#This Row],[연령대]], 1, 0),IF(COUNT(표장르정리[[#This Row],[RPG]]),1,0)), 1, 0)</f>
        <v>1</v>
      </c>
      <c r="B173" s="3">
        <f>IF(AND(IF('차트 정리 표'!$N$2 = 표메인[[#This Row],[연령대]], 1, 0),IF(COUNT(표장르정리[[#This Row],[AOS]]),1,0)),1,0)</f>
        <v>0</v>
      </c>
      <c r="C173" s="3">
        <f>IF(AND(IF('차트 정리 표'!$N$2 = 표메인[[#This Row],[연령대]], 1, 0),IF(COUNT(표장르정리[[#This Row],[FPS]]),1,0)),1,0)</f>
        <v>0</v>
      </c>
      <c r="D173" s="3">
        <f>IF(AND(IF('차트 정리 표'!$N$2 = 표메인[[#This Row],[연령대]], 1, 0),IF(COUNT(표장르정리[[#This Row],[CCG]]),1,0)),1,0)</f>
        <v>1</v>
      </c>
      <c r="E173" s="3">
        <f>IF(AND(IF('차트 정리 표'!$N$2 = 표메인[[#This Row],[연령대]], 1, 0),IF(COUNT(표장르정리[[#This Row],[Roguelike]]),1,0)),1,0)</f>
        <v>0</v>
      </c>
      <c r="F173" s="3">
        <f>IF(AND(IF('차트 정리 표'!$N$2 = 표메인[[#This Row],[연령대]], 1, 0),IF(COUNT(표장르정리[[#This Row],[Soulslike]]),1,0)),1,0)</f>
        <v>0</v>
      </c>
      <c r="G173" s="3">
        <f>IF(AND(IF('차트 정리 표'!$N$2 = 표메인[[#This Row],[연령대]], 1, 0),IF(COUNT(표장르정리[[#This Row],[Rhythm]]),1,0)),1,0)</f>
        <v>0</v>
      </c>
      <c r="H173" s="3">
        <f>IF(AND(IF('차트 정리 표'!$N$2 = 표메인[[#This Row],[연령대]], 1, 0),IF(COUNT(표장르정리[[#This Row],[Racing]]),1,0)),1,0)</f>
        <v>0</v>
      </c>
      <c r="I173" s="3">
        <f>IF(AND(IF('차트 정리 표'!$N$2 = 표메인[[#This Row],[연령대]], 1, 0),IF(COUNT(표장르정리[[#This Row],[Sport]]),1,0)),1,0)</f>
        <v>0</v>
      </c>
      <c r="J173" s="3">
        <f>IF(AND(IF('차트 정리 표'!$N$2 = 표메인[[#This Row],[연령대]], 1, 0),IF(COUNT(표장르정리[[#This Row],[Stealth]]),1,0)),1,0)</f>
        <v>0</v>
      </c>
      <c r="K173" s="3">
        <f>IF(AND(IF('차트 정리 표'!$N$2 = 표메인[[#This Row],[연령대]], 1, 0),IF(COUNT(표장르정리[[#This Row],[Strategy]]),1,0)),1,0)</f>
        <v>0</v>
      </c>
      <c r="L173" s="3">
        <f>IF(AND(IF('차트 정리 표'!$N$2 = 표메인[[#This Row],[연령대]], 1, 0),IF(COUNT(표장르정리[[#This Row],[Puzzle]]),1,0)),1,0)</f>
        <v>0</v>
      </c>
      <c r="M173" s="3">
        <f>IF(AND(IF('차트 정리 표'!$N$2 = 표메인[[#This Row],[연령대]], 1, 0),IF(COUNT(표장르정리[[#This Row],[Board]]),1,0)),1,0)</f>
        <v>0</v>
      </c>
      <c r="N173" s="3">
        <f>IF(AND(IF('차트 정리 표'!$N$2 = 표메인[[#This Row],[연령대]], 1, 0),IF(COUNT(표장르정리[[#This Row],[Arcade]]),1,0)),1,0)</f>
        <v>0</v>
      </c>
      <c r="O173" s="3">
        <f>IF(AND(IF('차트 정리 표'!$N$2 = 표메인[[#This Row],[연령대]], 1, 0),IF(COUNT(표장르정리[[#This Row],[Simulation]]),1,0)),1,0)</f>
        <v>1</v>
      </c>
      <c r="P173" s="34">
        <f>IF(AND(IF('차트 정리 표'!$N$19 = 표메인[[#This Row],[연령대]], 1, 0),IF('차트 정리 표'!$J$20=표메인[[#This Row],[타격감
시각적 효과]],1,0)),1,0)</f>
        <v>0</v>
      </c>
      <c r="Q173" s="34">
        <f>IF(AND(IF('차트 정리 표'!$N$19 = 표메인[[#This Row],[연령대]], 1, 0),IF('차트 정리 표'!$J$21=표메인[[#This Row],[타격감
시각적 효과]],1,0)),1,0)</f>
        <v>0</v>
      </c>
      <c r="R173" s="34">
        <f>IF(AND(IF('차트 정리 표'!$N$19 = 표메인[[#This Row],[연령대]], 1, 0),IF('차트 정리 표'!$J$22=표메인[[#This Row],[타격감
시각적 효과]],1,0)),1,0)</f>
        <v>1</v>
      </c>
      <c r="S173" s="34">
        <f>IF(AND(IF('차트 정리 표'!$N$19 = 표메인[[#This Row],[연령대]], 1, 0),IF('차트 정리 표'!$J$23=표메인[[#This Row],[타격감
시각적 효과]],1,0)),1,0)</f>
        <v>0</v>
      </c>
      <c r="T173" s="34">
        <f>IF(AND(IF('차트 정리 표'!$N$25 = 표메인[[#This Row],[연령대]], 1, 0),IF('차트 정리 표'!$J$26=표메인[게임몰입도
청각적 효과],1,0)),1,0)</f>
        <v>1</v>
      </c>
      <c r="U173" s="34">
        <f>IF(AND(IF('차트 정리 표'!$N$25 = 표메인[[#This Row],[연령대]], 1, 0),IF('차트 정리 표'!$J$27=표메인[게임몰입도
청각적 효과],1,0)),1,0)</f>
        <v>0</v>
      </c>
      <c r="V173" s="34">
        <f>IF(AND(IF('차트 정리 표'!$N$25 = 표메인[[#This Row],[연령대]], 1, 0),IF('차트 정리 표'!$J$28=표메인[게임몰입도
청각적 효과],1,0)),1,0)</f>
        <v>0</v>
      </c>
    </row>
    <row r="174" spans="1:22" x14ac:dyDescent="0.3">
      <c r="A174" s="3">
        <f>IF(AND(IF('차트 정리 표'!$N$2 = 표메인[[#This Row],[연령대]], 1, 0),IF(COUNT(표장르정리[[#This Row],[RPG]]),1,0)), 1, 0)</f>
        <v>1</v>
      </c>
      <c r="B174" s="3">
        <f>IF(AND(IF('차트 정리 표'!$N$2 = 표메인[[#This Row],[연령대]], 1, 0),IF(COUNT(표장르정리[[#This Row],[AOS]]),1,0)),1,0)</f>
        <v>0</v>
      </c>
      <c r="C174" s="3">
        <f>IF(AND(IF('차트 정리 표'!$N$2 = 표메인[[#This Row],[연령대]], 1, 0),IF(COUNT(표장르정리[[#This Row],[FPS]]),1,0)),1,0)</f>
        <v>1</v>
      </c>
      <c r="D174" s="3">
        <f>IF(AND(IF('차트 정리 표'!$N$2 = 표메인[[#This Row],[연령대]], 1, 0),IF(COUNT(표장르정리[[#This Row],[CCG]]),1,0)),1,0)</f>
        <v>0</v>
      </c>
      <c r="E174" s="3">
        <f>IF(AND(IF('차트 정리 표'!$N$2 = 표메인[[#This Row],[연령대]], 1, 0),IF(COUNT(표장르정리[[#This Row],[Roguelike]]),1,0)),1,0)</f>
        <v>0</v>
      </c>
      <c r="F174" s="3">
        <f>IF(AND(IF('차트 정리 표'!$N$2 = 표메인[[#This Row],[연령대]], 1, 0),IF(COUNT(표장르정리[[#This Row],[Soulslike]]),1,0)),1,0)</f>
        <v>0</v>
      </c>
      <c r="G174" s="3">
        <f>IF(AND(IF('차트 정리 표'!$N$2 = 표메인[[#This Row],[연령대]], 1, 0),IF(COUNT(표장르정리[[#This Row],[Rhythm]]),1,0)),1,0)</f>
        <v>0</v>
      </c>
      <c r="H174" s="3">
        <f>IF(AND(IF('차트 정리 표'!$N$2 = 표메인[[#This Row],[연령대]], 1, 0),IF(COUNT(표장르정리[[#This Row],[Racing]]),1,0)),1,0)</f>
        <v>0</v>
      </c>
      <c r="I174" s="3">
        <f>IF(AND(IF('차트 정리 표'!$N$2 = 표메인[[#This Row],[연령대]], 1, 0),IF(COUNT(표장르정리[[#This Row],[Sport]]),1,0)),1,0)</f>
        <v>0</v>
      </c>
      <c r="J174" s="3">
        <f>IF(AND(IF('차트 정리 표'!$N$2 = 표메인[[#This Row],[연령대]], 1, 0),IF(COUNT(표장르정리[[#This Row],[Stealth]]),1,0)),1,0)</f>
        <v>0</v>
      </c>
      <c r="K174" s="3">
        <f>IF(AND(IF('차트 정리 표'!$N$2 = 표메인[[#This Row],[연령대]], 1, 0),IF(COUNT(표장르정리[[#This Row],[Strategy]]),1,0)),1,0)</f>
        <v>0</v>
      </c>
      <c r="L174" s="3">
        <f>IF(AND(IF('차트 정리 표'!$N$2 = 표메인[[#This Row],[연령대]], 1, 0),IF(COUNT(표장르정리[[#This Row],[Puzzle]]),1,0)),1,0)</f>
        <v>0</v>
      </c>
      <c r="M174" s="3">
        <f>IF(AND(IF('차트 정리 표'!$N$2 = 표메인[[#This Row],[연령대]], 1, 0),IF(COUNT(표장르정리[[#This Row],[Board]]),1,0)),1,0)</f>
        <v>0</v>
      </c>
      <c r="N174" s="3">
        <f>IF(AND(IF('차트 정리 표'!$N$2 = 표메인[[#This Row],[연령대]], 1, 0),IF(COUNT(표장르정리[[#This Row],[Arcade]]),1,0)),1,0)</f>
        <v>0</v>
      </c>
      <c r="O174" s="3">
        <f>IF(AND(IF('차트 정리 표'!$N$2 = 표메인[[#This Row],[연령대]], 1, 0),IF(COUNT(표장르정리[[#This Row],[Simulation]]),1,0)),1,0)</f>
        <v>0</v>
      </c>
      <c r="P174" s="34">
        <f>IF(AND(IF('차트 정리 표'!$N$19 = 표메인[[#This Row],[연령대]], 1, 0),IF('차트 정리 표'!$J$20=표메인[[#This Row],[타격감
시각적 효과]],1,0)),1,0)</f>
        <v>0</v>
      </c>
      <c r="Q174" s="34">
        <f>IF(AND(IF('차트 정리 표'!$N$19 = 표메인[[#This Row],[연령대]], 1, 0),IF('차트 정리 표'!$J$21=표메인[[#This Row],[타격감
시각적 효과]],1,0)),1,0)</f>
        <v>1</v>
      </c>
      <c r="R174" s="34">
        <f>IF(AND(IF('차트 정리 표'!$N$19 = 표메인[[#This Row],[연령대]], 1, 0),IF('차트 정리 표'!$J$22=표메인[[#This Row],[타격감
시각적 효과]],1,0)),1,0)</f>
        <v>0</v>
      </c>
      <c r="S174" s="34">
        <f>IF(AND(IF('차트 정리 표'!$N$19 = 표메인[[#This Row],[연령대]], 1, 0),IF('차트 정리 표'!$J$23=표메인[[#This Row],[타격감
시각적 효과]],1,0)),1,0)</f>
        <v>0</v>
      </c>
      <c r="T174" s="34">
        <f>IF(AND(IF('차트 정리 표'!$N$25 = 표메인[[#This Row],[연령대]], 1, 0),IF('차트 정리 표'!$J$26=표메인[게임몰입도
청각적 효과],1,0)),1,0)</f>
        <v>0</v>
      </c>
      <c r="U174" s="34">
        <f>IF(AND(IF('차트 정리 표'!$N$25 = 표메인[[#This Row],[연령대]], 1, 0),IF('차트 정리 표'!$J$27=표메인[게임몰입도
청각적 효과],1,0)),1,0)</f>
        <v>1</v>
      </c>
      <c r="V174" s="34">
        <f>IF(AND(IF('차트 정리 표'!$N$25 = 표메인[[#This Row],[연령대]], 1, 0),IF('차트 정리 표'!$J$28=표메인[게임몰입도
청각적 효과],1,0)),1,0)</f>
        <v>0</v>
      </c>
    </row>
    <row r="175" spans="1:22" x14ac:dyDescent="0.3">
      <c r="A175" s="3">
        <f>IF(AND(IF('차트 정리 표'!$N$2 = 표메인[[#This Row],[연령대]], 1, 0),IF(COUNT(표장르정리[[#This Row],[RPG]]),1,0)), 1, 0)</f>
        <v>1</v>
      </c>
      <c r="B175" s="3">
        <f>IF(AND(IF('차트 정리 표'!$N$2 = 표메인[[#This Row],[연령대]], 1, 0),IF(COUNT(표장르정리[[#This Row],[AOS]]),1,0)),1,0)</f>
        <v>1</v>
      </c>
      <c r="C175" s="3">
        <f>IF(AND(IF('차트 정리 표'!$N$2 = 표메인[[#This Row],[연령대]], 1, 0),IF(COUNT(표장르정리[[#This Row],[FPS]]),1,0)),1,0)</f>
        <v>1</v>
      </c>
      <c r="D175" s="3">
        <f>IF(AND(IF('차트 정리 표'!$N$2 = 표메인[[#This Row],[연령대]], 1, 0),IF(COUNT(표장르정리[[#This Row],[CCG]]),1,0)),1,0)</f>
        <v>0</v>
      </c>
      <c r="E175" s="3">
        <f>IF(AND(IF('차트 정리 표'!$N$2 = 표메인[[#This Row],[연령대]], 1, 0),IF(COUNT(표장르정리[[#This Row],[Roguelike]]),1,0)),1,0)</f>
        <v>0</v>
      </c>
      <c r="F175" s="3">
        <f>IF(AND(IF('차트 정리 표'!$N$2 = 표메인[[#This Row],[연령대]], 1, 0),IF(COUNT(표장르정리[[#This Row],[Soulslike]]),1,0)),1,0)</f>
        <v>0</v>
      </c>
      <c r="G175" s="3">
        <f>IF(AND(IF('차트 정리 표'!$N$2 = 표메인[[#This Row],[연령대]], 1, 0),IF(COUNT(표장르정리[[#This Row],[Rhythm]]),1,0)),1,0)</f>
        <v>0</v>
      </c>
      <c r="H175" s="3">
        <f>IF(AND(IF('차트 정리 표'!$N$2 = 표메인[[#This Row],[연령대]], 1, 0),IF(COUNT(표장르정리[[#This Row],[Racing]]),1,0)),1,0)</f>
        <v>0</v>
      </c>
      <c r="I175" s="3">
        <f>IF(AND(IF('차트 정리 표'!$N$2 = 표메인[[#This Row],[연령대]], 1, 0),IF(COUNT(표장르정리[[#This Row],[Sport]]),1,0)),1,0)</f>
        <v>0</v>
      </c>
      <c r="J175" s="3">
        <f>IF(AND(IF('차트 정리 표'!$N$2 = 표메인[[#This Row],[연령대]], 1, 0),IF(COUNT(표장르정리[[#This Row],[Stealth]]),1,0)),1,0)</f>
        <v>0</v>
      </c>
      <c r="K175" s="3">
        <f>IF(AND(IF('차트 정리 표'!$N$2 = 표메인[[#This Row],[연령대]], 1, 0),IF(COUNT(표장르정리[[#This Row],[Strategy]]),1,0)),1,0)</f>
        <v>0</v>
      </c>
      <c r="L175" s="3">
        <f>IF(AND(IF('차트 정리 표'!$N$2 = 표메인[[#This Row],[연령대]], 1, 0),IF(COUNT(표장르정리[[#This Row],[Puzzle]]),1,0)),1,0)</f>
        <v>0</v>
      </c>
      <c r="M175" s="3">
        <f>IF(AND(IF('차트 정리 표'!$N$2 = 표메인[[#This Row],[연령대]], 1, 0),IF(COUNT(표장르정리[[#This Row],[Board]]),1,0)),1,0)</f>
        <v>0</v>
      </c>
      <c r="N175" s="3">
        <f>IF(AND(IF('차트 정리 표'!$N$2 = 표메인[[#This Row],[연령대]], 1, 0),IF(COUNT(표장르정리[[#This Row],[Arcade]]),1,0)),1,0)</f>
        <v>0</v>
      </c>
      <c r="O175" s="3">
        <f>IF(AND(IF('차트 정리 표'!$N$2 = 표메인[[#This Row],[연령대]], 1, 0),IF(COUNT(표장르정리[[#This Row],[Simulation]]),1,0)),1,0)</f>
        <v>0</v>
      </c>
      <c r="P175" s="34">
        <f>IF(AND(IF('차트 정리 표'!$N$19 = 표메인[[#This Row],[연령대]], 1, 0),IF('차트 정리 표'!$J$20=표메인[[#This Row],[타격감
시각적 효과]],1,0)),1,0)</f>
        <v>1</v>
      </c>
      <c r="Q175" s="34">
        <f>IF(AND(IF('차트 정리 표'!$N$19 = 표메인[[#This Row],[연령대]], 1, 0),IF('차트 정리 표'!$J$21=표메인[[#This Row],[타격감
시각적 효과]],1,0)),1,0)</f>
        <v>0</v>
      </c>
      <c r="R175" s="34">
        <f>IF(AND(IF('차트 정리 표'!$N$19 = 표메인[[#This Row],[연령대]], 1, 0),IF('차트 정리 표'!$J$22=표메인[[#This Row],[타격감
시각적 효과]],1,0)),1,0)</f>
        <v>0</v>
      </c>
      <c r="S175" s="34">
        <f>IF(AND(IF('차트 정리 표'!$N$19 = 표메인[[#This Row],[연령대]], 1, 0),IF('차트 정리 표'!$J$23=표메인[[#This Row],[타격감
시각적 효과]],1,0)),1,0)</f>
        <v>0</v>
      </c>
      <c r="T175" s="34">
        <f>IF(AND(IF('차트 정리 표'!$N$25 = 표메인[[#This Row],[연령대]], 1, 0),IF('차트 정리 표'!$J$26=표메인[게임몰입도
청각적 효과],1,0)),1,0)</f>
        <v>1</v>
      </c>
      <c r="U175" s="34">
        <f>IF(AND(IF('차트 정리 표'!$N$25 = 표메인[[#This Row],[연령대]], 1, 0),IF('차트 정리 표'!$J$27=표메인[게임몰입도
청각적 효과],1,0)),1,0)</f>
        <v>0</v>
      </c>
      <c r="V175" s="34">
        <f>IF(AND(IF('차트 정리 표'!$N$25 = 표메인[[#This Row],[연령대]], 1, 0),IF('차트 정리 표'!$J$28=표메인[게임몰입도
청각적 효과],1,0)),1,0)</f>
        <v>0</v>
      </c>
    </row>
    <row r="176" spans="1:22" x14ac:dyDescent="0.3">
      <c r="A176" s="3">
        <f>IF(AND(IF('차트 정리 표'!$N$2 = 표메인[[#This Row],[연령대]], 1, 0),IF(COUNT(표장르정리[[#This Row],[RPG]]),1,0)), 1, 0)</f>
        <v>1</v>
      </c>
      <c r="B176" s="3">
        <f>IF(AND(IF('차트 정리 표'!$N$2 = 표메인[[#This Row],[연령대]], 1, 0),IF(COUNT(표장르정리[[#This Row],[AOS]]),1,0)),1,0)</f>
        <v>1</v>
      </c>
      <c r="C176" s="3">
        <f>IF(AND(IF('차트 정리 표'!$N$2 = 표메인[[#This Row],[연령대]], 1, 0),IF(COUNT(표장르정리[[#This Row],[FPS]]),1,0)),1,0)</f>
        <v>1</v>
      </c>
      <c r="D176" s="3">
        <f>IF(AND(IF('차트 정리 표'!$N$2 = 표메인[[#This Row],[연령대]], 1, 0),IF(COUNT(표장르정리[[#This Row],[CCG]]),1,0)),1,0)</f>
        <v>0</v>
      </c>
      <c r="E176" s="3">
        <f>IF(AND(IF('차트 정리 표'!$N$2 = 표메인[[#This Row],[연령대]], 1, 0),IF(COUNT(표장르정리[[#This Row],[Roguelike]]),1,0)),1,0)</f>
        <v>0</v>
      </c>
      <c r="F176" s="3">
        <f>IF(AND(IF('차트 정리 표'!$N$2 = 표메인[[#This Row],[연령대]], 1, 0),IF(COUNT(표장르정리[[#This Row],[Soulslike]]),1,0)),1,0)</f>
        <v>0</v>
      </c>
      <c r="G176" s="3">
        <f>IF(AND(IF('차트 정리 표'!$N$2 = 표메인[[#This Row],[연령대]], 1, 0),IF(COUNT(표장르정리[[#This Row],[Rhythm]]),1,0)),1,0)</f>
        <v>0</v>
      </c>
      <c r="H176" s="3">
        <f>IF(AND(IF('차트 정리 표'!$N$2 = 표메인[[#This Row],[연령대]], 1, 0),IF(COUNT(표장르정리[[#This Row],[Racing]]),1,0)),1,0)</f>
        <v>0</v>
      </c>
      <c r="I176" s="3">
        <f>IF(AND(IF('차트 정리 표'!$N$2 = 표메인[[#This Row],[연령대]], 1, 0),IF(COUNT(표장르정리[[#This Row],[Sport]]),1,0)),1,0)</f>
        <v>0</v>
      </c>
      <c r="J176" s="3">
        <f>IF(AND(IF('차트 정리 표'!$N$2 = 표메인[[#This Row],[연령대]], 1, 0),IF(COUNT(표장르정리[[#This Row],[Stealth]]),1,0)),1,0)</f>
        <v>0</v>
      </c>
      <c r="K176" s="3">
        <f>IF(AND(IF('차트 정리 표'!$N$2 = 표메인[[#This Row],[연령대]], 1, 0),IF(COUNT(표장르정리[[#This Row],[Strategy]]),1,0)),1,0)</f>
        <v>0</v>
      </c>
      <c r="L176" s="3">
        <f>IF(AND(IF('차트 정리 표'!$N$2 = 표메인[[#This Row],[연령대]], 1, 0),IF(COUNT(표장르정리[[#This Row],[Puzzle]]),1,0)),1,0)</f>
        <v>0</v>
      </c>
      <c r="M176" s="3">
        <f>IF(AND(IF('차트 정리 표'!$N$2 = 표메인[[#This Row],[연령대]], 1, 0),IF(COUNT(표장르정리[[#This Row],[Board]]),1,0)),1,0)</f>
        <v>0</v>
      </c>
      <c r="N176" s="3">
        <f>IF(AND(IF('차트 정리 표'!$N$2 = 표메인[[#This Row],[연령대]], 1, 0),IF(COUNT(표장르정리[[#This Row],[Arcade]]),1,0)),1,0)</f>
        <v>0</v>
      </c>
      <c r="O176" s="3">
        <f>IF(AND(IF('차트 정리 표'!$N$2 = 표메인[[#This Row],[연령대]], 1, 0),IF(COUNT(표장르정리[[#This Row],[Simulation]]),1,0)),1,0)</f>
        <v>0</v>
      </c>
      <c r="P176" s="34">
        <f>IF(AND(IF('차트 정리 표'!$N$19 = 표메인[[#This Row],[연령대]], 1, 0),IF('차트 정리 표'!$J$20=표메인[[#This Row],[타격감
시각적 효과]],1,0)),1,0)</f>
        <v>1</v>
      </c>
      <c r="Q176" s="34">
        <f>IF(AND(IF('차트 정리 표'!$N$19 = 표메인[[#This Row],[연령대]], 1, 0),IF('차트 정리 표'!$J$21=표메인[[#This Row],[타격감
시각적 효과]],1,0)),1,0)</f>
        <v>0</v>
      </c>
      <c r="R176" s="34">
        <f>IF(AND(IF('차트 정리 표'!$N$19 = 표메인[[#This Row],[연령대]], 1, 0),IF('차트 정리 표'!$J$22=표메인[[#This Row],[타격감
시각적 효과]],1,0)),1,0)</f>
        <v>0</v>
      </c>
      <c r="S176" s="34">
        <f>IF(AND(IF('차트 정리 표'!$N$19 = 표메인[[#This Row],[연령대]], 1, 0),IF('차트 정리 표'!$J$23=표메인[[#This Row],[타격감
시각적 효과]],1,0)),1,0)</f>
        <v>0</v>
      </c>
      <c r="T176" s="34">
        <f>IF(AND(IF('차트 정리 표'!$N$25 = 표메인[[#This Row],[연령대]], 1, 0),IF('차트 정리 표'!$J$26=표메인[게임몰입도
청각적 효과],1,0)),1,0)</f>
        <v>1</v>
      </c>
      <c r="U176" s="34">
        <f>IF(AND(IF('차트 정리 표'!$N$25 = 표메인[[#This Row],[연령대]], 1, 0),IF('차트 정리 표'!$J$27=표메인[게임몰입도
청각적 효과],1,0)),1,0)</f>
        <v>0</v>
      </c>
      <c r="V176" s="34">
        <f>IF(AND(IF('차트 정리 표'!$N$25 = 표메인[[#This Row],[연령대]], 1, 0),IF('차트 정리 표'!$J$28=표메인[게임몰입도
청각적 효과],1,0)),1,0)</f>
        <v>0</v>
      </c>
    </row>
    <row r="177" spans="1:22" x14ac:dyDescent="0.3">
      <c r="A177" s="3">
        <f>IF(AND(IF('차트 정리 표'!$N$2 = 표메인[[#This Row],[연령대]], 1, 0),IF(COUNT(표장르정리[[#This Row],[RPG]]),1,0)), 1, 0)</f>
        <v>0</v>
      </c>
      <c r="B177" s="3">
        <f>IF(AND(IF('차트 정리 표'!$N$2 = 표메인[[#This Row],[연령대]], 1, 0),IF(COUNT(표장르정리[[#This Row],[AOS]]),1,0)),1,0)</f>
        <v>0</v>
      </c>
      <c r="C177" s="3">
        <f>IF(AND(IF('차트 정리 표'!$N$2 = 표메인[[#This Row],[연령대]], 1, 0),IF(COUNT(표장르정리[[#This Row],[FPS]]),1,0)),1,0)</f>
        <v>0</v>
      </c>
      <c r="D177" s="3">
        <f>IF(AND(IF('차트 정리 표'!$N$2 = 표메인[[#This Row],[연령대]], 1, 0),IF(COUNT(표장르정리[[#This Row],[CCG]]),1,0)),1,0)</f>
        <v>0</v>
      </c>
      <c r="E177" s="3">
        <f>IF(AND(IF('차트 정리 표'!$N$2 = 표메인[[#This Row],[연령대]], 1, 0),IF(COUNT(표장르정리[[#This Row],[Roguelike]]),1,0)),1,0)</f>
        <v>0</v>
      </c>
      <c r="F177" s="3">
        <f>IF(AND(IF('차트 정리 표'!$N$2 = 표메인[[#This Row],[연령대]], 1, 0),IF(COUNT(표장르정리[[#This Row],[Soulslike]]),1,0)),1,0)</f>
        <v>0</v>
      </c>
      <c r="G177" s="3">
        <f>IF(AND(IF('차트 정리 표'!$N$2 = 표메인[[#This Row],[연령대]], 1, 0),IF(COUNT(표장르정리[[#This Row],[Rhythm]]),1,0)),1,0)</f>
        <v>0</v>
      </c>
      <c r="H177" s="3">
        <f>IF(AND(IF('차트 정리 표'!$N$2 = 표메인[[#This Row],[연령대]], 1, 0),IF(COUNT(표장르정리[[#This Row],[Racing]]),1,0)),1,0)</f>
        <v>0</v>
      </c>
      <c r="I177" s="3">
        <f>IF(AND(IF('차트 정리 표'!$N$2 = 표메인[[#This Row],[연령대]], 1, 0),IF(COUNT(표장르정리[[#This Row],[Sport]]),1,0)),1,0)</f>
        <v>0</v>
      </c>
      <c r="J177" s="3">
        <f>IF(AND(IF('차트 정리 표'!$N$2 = 표메인[[#This Row],[연령대]], 1, 0),IF(COUNT(표장르정리[[#This Row],[Stealth]]),1,0)),1,0)</f>
        <v>0</v>
      </c>
      <c r="K177" s="3">
        <f>IF(AND(IF('차트 정리 표'!$N$2 = 표메인[[#This Row],[연령대]], 1, 0),IF(COUNT(표장르정리[[#This Row],[Strategy]]),1,0)),1,0)</f>
        <v>0</v>
      </c>
      <c r="L177" s="3">
        <f>IF(AND(IF('차트 정리 표'!$N$2 = 표메인[[#This Row],[연령대]], 1, 0),IF(COUNT(표장르정리[[#This Row],[Puzzle]]),1,0)),1,0)</f>
        <v>0</v>
      </c>
      <c r="M177" s="3">
        <f>IF(AND(IF('차트 정리 표'!$N$2 = 표메인[[#This Row],[연령대]], 1, 0),IF(COUNT(표장르정리[[#This Row],[Board]]),1,0)),1,0)</f>
        <v>0</v>
      </c>
      <c r="N177" s="3">
        <f>IF(AND(IF('차트 정리 표'!$N$2 = 표메인[[#This Row],[연령대]], 1, 0),IF(COUNT(표장르정리[[#This Row],[Arcade]]),1,0)),1,0)</f>
        <v>0</v>
      </c>
      <c r="O177" s="3">
        <f>IF(AND(IF('차트 정리 표'!$N$2 = 표메인[[#This Row],[연령대]], 1, 0),IF(COUNT(표장르정리[[#This Row],[Simulation]]),1,0)),1,0)</f>
        <v>0</v>
      </c>
      <c r="P177" s="34">
        <f>IF(AND(IF('차트 정리 표'!$N$19 = 표메인[[#This Row],[연령대]], 1, 0),IF('차트 정리 표'!$J$20=표메인[[#This Row],[타격감
시각적 효과]],1,0)),1,0)</f>
        <v>0</v>
      </c>
      <c r="Q177" s="34">
        <f>IF(AND(IF('차트 정리 표'!$N$19 = 표메인[[#This Row],[연령대]], 1, 0),IF('차트 정리 표'!$J$21=표메인[[#This Row],[타격감
시각적 효과]],1,0)),1,0)</f>
        <v>0</v>
      </c>
      <c r="R177" s="34">
        <f>IF(AND(IF('차트 정리 표'!$N$19 = 표메인[[#This Row],[연령대]], 1, 0),IF('차트 정리 표'!$J$22=표메인[[#This Row],[타격감
시각적 효과]],1,0)),1,0)</f>
        <v>0</v>
      </c>
      <c r="S177" s="34">
        <f>IF(AND(IF('차트 정리 표'!$N$19 = 표메인[[#This Row],[연령대]], 1, 0),IF('차트 정리 표'!$J$23=표메인[[#This Row],[타격감
시각적 효과]],1,0)),1,0)</f>
        <v>0</v>
      </c>
      <c r="T177" s="34">
        <f>IF(AND(IF('차트 정리 표'!$N$25 = 표메인[[#This Row],[연령대]], 1, 0),IF('차트 정리 표'!$J$26=표메인[게임몰입도
청각적 효과],1,0)),1,0)</f>
        <v>0</v>
      </c>
      <c r="U177" s="34">
        <f>IF(AND(IF('차트 정리 표'!$N$25 = 표메인[[#This Row],[연령대]], 1, 0),IF('차트 정리 표'!$J$27=표메인[게임몰입도
청각적 효과],1,0)),1,0)</f>
        <v>0</v>
      </c>
      <c r="V177" s="34">
        <f>IF(AND(IF('차트 정리 표'!$N$25 = 표메인[[#This Row],[연령대]], 1, 0),IF('차트 정리 표'!$J$28=표메인[게임몰입도
청각적 효과],1,0)),1,0)</f>
        <v>0</v>
      </c>
    </row>
    <row r="178" spans="1:22" x14ac:dyDescent="0.3">
      <c r="A178" s="3">
        <f>IF(AND(IF('차트 정리 표'!$N$2 = 표메인[[#This Row],[연령대]], 1, 0),IF(COUNT(표장르정리[[#This Row],[RPG]]),1,0)), 1, 0)</f>
        <v>0</v>
      </c>
      <c r="B178" s="3">
        <f>IF(AND(IF('차트 정리 표'!$N$2 = 표메인[[#This Row],[연령대]], 1, 0),IF(COUNT(표장르정리[[#This Row],[AOS]]),1,0)),1,0)</f>
        <v>0</v>
      </c>
      <c r="C178" s="3">
        <f>IF(AND(IF('차트 정리 표'!$N$2 = 표메인[[#This Row],[연령대]], 1, 0),IF(COUNT(표장르정리[[#This Row],[FPS]]),1,0)),1,0)</f>
        <v>0</v>
      </c>
      <c r="D178" s="3">
        <f>IF(AND(IF('차트 정리 표'!$N$2 = 표메인[[#This Row],[연령대]], 1, 0),IF(COUNT(표장르정리[[#This Row],[CCG]]),1,0)),1,0)</f>
        <v>0</v>
      </c>
      <c r="E178" s="3">
        <f>IF(AND(IF('차트 정리 표'!$N$2 = 표메인[[#This Row],[연령대]], 1, 0),IF(COUNT(표장르정리[[#This Row],[Roguelike]]),1,0)),1,0)</f>
        <v>0</v>
      </c>
      <c r="F178" s="3">
        <f>IF(AND(IF('차트 정리 표'!$N$2 = 표메인[[#This Row],[연령대]], 1, 0),IF(COUNT(표장르정리[[#This Row],[Soulslike]]),1,0)),1,0)</f>
        <v>0</v>
      </c>
      <c r="G178" s="3">
        <f>IF(AND(IF('차트 정리 표'!$N$2 = 표메인[[#This Row],[연령대]], 1, 0),IF(COUNT(표장르정리[[#This Row],[Rhythm]]),1,0)),1,0)</f>
        <v>0</v>
      </c>
      <c r="H178" s="3">
        <f>IF(AND(IF('차트 정리 표'!$N$2 = 표메인[[#This Row],[연령대]], 1, 0),IF(COUNT(표장르정리[[#This Row],[Racing]]),1,0)),1,0)</f>
        <v>0</v>
      </c>
      <c r="I178" s="3">
        <f>IF(AND(IF('차트 정리 표'!$N$2 = 표메인[[#This Row],[연령대]], 1, 0),IF(COUNT(표장르정리[[#This Row],[Sport]]),1,0)),1,0)</f>
        <v>0</v>
      </c>
      <c r="J178" s="3">
        <f>IF(AND(IF('차트 정리 표'!$N$2 = 표메인[[#This Row],[연령대]], 1, 0),IF(COUNT(표장르정리[[#This Row],[Stealth]]),1,0)),1,0)</f>
        <v>0</v>
      </c>
      <c r="K178" s="3">
        <f>IF(AND(IF('차트 정리 표'!$N$2 = 표메인[[#This Row],[연령대]], 1, 0),IF(COUNT(표장르정리[[#This Row],[Strategy]]),1,0)),1,0)</f>
        <v>0</v>
      </c>
      <c r="L178" s="3">
        <f>IF(AND(IF('차트 정리 표'!$N$2 = 표메인[[#This Row],[연령대]], 1, 0),IF(COUNT(표장르정리[[#This Row],[Puzzle]]),1,0)),1,0)</f>
        <v>0</v>
      </c>
      <c r="M178" s="3">
        <f>IF(AND(IF('차트 정리 표'!$N$2 = 표메인[[#This Row],[연령대]], 1, 0),IF(COUNT(표장르정리[[#This Row],[Board]]),1,0)),1,0)</f>
        <v>0</v>
      </c>
      <c r="N178" s="3">
        <f>IF(AND(IF('차트 정리 표'!$N$2 = 표메인[[#This Row],[연령대]], 1, 0),IF(COUNT(표장르정리[[#This Row],[Arcade]]),1,0)),1,0)</f>
        <v>0</v>
      </c>
      <c r="O178" s="3">
        <f>IF(AND(IF('차트 정리 표'!$N$2 = 표메인[[#This Row],[연령대]], 1, 0),IF(COUNT(표장르정리[[#This Row],[Simulation]]),1,0)),1,0)</f>
        <v>0</v>
      </c>
      <c r="P178" s="34">
        <f>IF(AND(IF('차트 정리 표'!$N$19 = 표메인[[#This Row],[연령대]], 1, 0),IF('차트 정리 표'!$J$20=표메인[[#This Row],[타격감
시각적 효과]],1,0)),1,0)</f>
        <v>0</v>
      </c>
      <c r="Q178" s="34">
        <f>IF(AND(IF('차트 정리 표'!$N$19 = 표메인[[#This Row],[연령대]], 1, 0),IF('차트 정리 표'!$J$21=표메인[[#This Row],[타격감
시각적 효과]],1,0)),1,0)</f>
        <v>0</v>
      </c>
      <c r="R178" s="34">
        <f>IF(AND(IF('차트 정리 표'!$N$19 = 표메인[[#This Row],[연령대]], 1, 0),IF('차트 정리 표'!$J$22=표메인[[#This Row],[타격감
시각적 효과]],1,0)),1,0)</f>
        <v>0</v>
      </c>
      <c r="S178" s="34">
        <f>IF(AND(IF('차트 정리 표'!$N$19 = 표메인[[#This Row],[연령대]], 1, 0),IF('차트 정리 표'!$J$23=표메인[[#This Row],[타격감
시각적 효과]],1,0)),1,0)</f>
        <v>0</v>
      </c>
      <c r="T178" s="34">
        <f>IF(AND(IF('차트 정리 표'!$N$25 = 표메인[[#This Row],[연령대]], 1, 0),IF('차트 정리 표'!$J$26=표메인[게임몰입도
청각적 효과],1,0)),1,0)</f>
        <v>0</v>
      </c>
      <c r="U178" s="34">
        <f>IF(AND(IF('차트 정리 표'!$N$25 = 표메인[[#This Row],[연령대]], 1, 0),IF('차트 정리 표'!$J$27=표메인[게임몰입도
청각적 효과],1,0)),1,0)</f>
        <v>0</v>
      </c>
      <c r="V178" s="34">
        <f>IF(AND(IF('차트 정리 표'!$N$25 = 표메인[[#This Row],[연령대]], 1, 0),IF('차트 정리 표'!$J$28=표메인[게임몰입도
청각적 효과],1,0)),1,0)</f>
        <v>0</v>
      </c>
    </row>
    <row r="179" spans="1:22" x14ac:dyDescent="0.3">
      <c r="A179" s="3">
        <f>IF(AND(IF('차트 정리 표'!$N$2 = 표메인[[#This Row],[연령대]], 1, 0),IF(COUNT(표장르정리[[#This Row],[RPG]]),1,0)), 1, 0)</f>
        <v>0</v>
      </c>
      <c r="B179" s="3">
        <f>IF(AND(IF('차트 정리 표'!$N$2 = 표메인[[#This Row],[연령대]], 1, 0),IF(COUNT(표장르정리[[#This Row],[AOS]]),1,0)),1,0)</f>
        <v>0</v>
      </c>
      <c r="C179" s="3">
        <f>IF(AND(IF('차트 정리 표'!$N$2 = 표메인[[#This Row],[연령대]], 1, 0),IF(COUNT(표장르정리[[#This Row],[FPS]]),1,0)),1,0)</f>
        <v>0</v>
      </c>
      <c r="D179" s="3">
        <f>IF(AND(IF('차트 정리 표'!$N$2 = 표메인[[#This Row],[연령대]], 1, 0),IF(COUNT(표장르정리[[#This Row],[CCG]]),1,0)),1,0)</f>
        <v>0</v>
      </c>
      <c r="E179" s="3">
        <f>IF(AND(IF('차트 정리 표'!$N$2 = 표메인[[#This Row],[연령대]], 1, 0),IF(COUNT(표장르정리[[#This Row],[Roguelike]]),1,0)),1,0)</f>
        <v>0</v>
      </c>
      <c r="F179" s="3">
        <f>IF(AND(IF('차트 정리 표'!$N$2 = 표메인[[#This Row],[연령대]], 1, 0),IF(COUNT(표장르정리[[#This Row],[Soulslike]]),1,0)),1,0)</f>
        <v>0</v>
      </c>
      <c r="G179" s="3">
        <f>IF(AND(IF('차트 정리 표'!$N$2 = 표메인[[#This Row],[연령대]], 1, 0),IF(COUNT(표장르정리[[#This Row],[Rhythm]]),1,0)),1,0)</f>
        <v>0</v>
      </c>
      <c r="H179" s="3">
        <f>IF(AND(IF('차트 정리 표'!$N$2 = 표메인[[#This Row],[연령대]], 1, 0),IF(COUNT(표장르정리[[#This Row],[Racing]]),1,0)),1,0)</f>
        <v>0</v>
      </c>
      <c r="I179" s="3">
        <f>IF(AND(IF('차트 정리 표'!$N$2 = 표메인[[#This Row],[연령대]], 1, 0),IF(COUNT(표장르정리[[#This Row],[Sport]]),1,0)),1,0)</f>
        <v>0</v>
      </c>
      <c r="J179" s="3">
        <f>IF(AND(IF('차트 정리 표'!$N$2 = 표메인[[#This Row],[연령대]], 1, 0),IF(COUNT(표장르정리[[#This Row],[Stealth]]),1,0)),1,0)</f>
        <v>0</v>
      </c>
      <c r="K179" s="3">
        <f>IF(AND(IF('차트 정리 표'!$N$2 = 표메인[[#This Row],[연령대]], 1, 0),IF(COUNT(표장르정리[[#This Row],[Strategy]]),1,0)),1,0)</f>
        <v>0</v>
      </c>
      <c r="L179" s="3">
        <f>IF(AND(IF('차트 정리 표'!$N$2 = 표메인[[#This Row],[연령대]], 1, 0),IF(COUNT(표장르정리[[#This Row],[Puzzle]]),1,0)),1,0)</f>
        <v>0</v>
      </c>
      <c r="M179" s="3">
        <f>IF(AND(IF('차트 정리 표'!$N$2 = 표메인[[#This Row],[연령대]], 1, 0),IF(COUNT(표장르정리[[#This Row],[Board]]),1,0)),1,0)</f>
        <v>0</v>
      </c>
      <c r="N179" s="3">
        <f>IF(AND(IF('차트 정리 표'!$N$2 = 표메인[[#This Row],[연령대]], 1, 0),IF(COUNT(표장르정리[[#This Row],[Arcade]]),1,0)),1,0)</f>
        <v>0</v>
      </c>
      <c r="O179" s="3">
        <f>IF(AND(IF('차트 정리 표'!$N$2 = 표메인[[#This Row],[연령대]], 1, 0),IF(COUNT(표장르정리[[#This Row],[Simulation]]),1,0)),1,0)</f>
        <v>0</v>
      </c>
      <c r="P179" s="34">
        <f>IF(AND(IF('차트 정리 표'!$N$19 = 표메인[[#This Row],[연령대]], 1, 0),IF('차트 정리 표'!$J$20=표메인[[#This Row],[타격감
시각적 효과]],1,0)),1,0)</f>
        <v>0</v>
      </c>
      <c r="Q179" s="34">
        <f>IF(AND(IF('차트 정리 표'!$N$19 = 표메인[[#This Row],[연령대]], 1, 0),IF('차트 정리 표'!$J$21=표메인[[#This Row],[타격감
시각적 효과]],1,0)),1,0)</f>
        <v>0</v>
      </c>
      <c r="R179" s="34">
        <f>IF(AND(IF('차트 정리 표'!$N$19 = 표메인[[#This Row],[연령대]], 1, 0),IF('차트 정리 표'!$J$22=표메인[[#This Row],[타격감
시각적 효과]],1,0)),1,0)</f>
        <v>0</v>
      </c>
      <c r="S179" s="34">
        <f>IF(AND(IF('차트 정리 표'!$N$19 = 표메인[[#This Row],[연령대]], 1, 0),IF('차트 정리 표'!$J$23=표메인[[#This Row],[타격감
시각적 효과]],1,0)),1,0)</f>
        <v>0</v>
      </c>
      <c r="T179" s="34">
        <f>IF(AND(IF('차트 정리 표'!$N$25 = 표메인[[#This Row],[연령대]], 1, 0),IF('차트 정리 표'!$J$26=표메인[게임몰입도
청각적 효과],1,0)),1,0)</f>
        <v>0</v>
      </c>
      <c r="U179" s="34">
        <f>IF(AND(IF('차트 정리 표'!$N$25 = 표메인[[#This Row],[연령대]], 1, 0),IF('차트 정리 표'!$J$27=표메인[게임몰입도
청각적 효과],1,0)),1,0)</f>
        <v>0</v>
      </c>
      <c r="V179" s="34">
        <f>IF(AND(IF('차트 정리 표'!$N$25 = 표메인[[#This Row],[연령대]], 1, 0),IF('차트 정리 표'!$J$28=표메인[게임몰입도
청각적 효과],1,0)),1,0)</f>
        <v>0</v>
      </c>
    </row>
    <row r="180" spans="1:22" x14ac:dyDescent="0.3">
      <c r="A180" s="3">
        <f>IF(AND(IF('차트 정리 표'!$N$2 = 표메인[[#This Row],[연령대]], 1, 0),IF(COUNT(표장르정리[[#This Row],[RPG]]),1,0)), 1, 0)</f>
        <v>0</v>
      </c>
      <c r="B180" s="3">
        <f>IF(AND(IF('차트 정리 표'!$N$2 = 표메인[[#This Row],[연령대]], 1, 0),IF(COUNT(표장르정리[[#This Row],[AOS]]),1,0)),1,0)</f>
        <v>0</v>
      </c>
      <c r="C180" s="3">
        <f>IF(AND(IF('차트 정리 표'!$N$2 = 표메인[[#This Row],[연령대]], 1, 0),IF(COUNT(표장르정리[[#This Row],[FPS]]),1,0)),1,0)</f>
        <v>0</v>
      </c>
      <c r="D180" s="3">
        <f>IF(AND(IF('차트 정리 표'!$N$2 = 표메인[[#This Row],[연령대]], 1, 0),IF(COUNT(표장르정리[[#This Row],[CCG]]),1,0)),1,0)</f>
        <v>0</v>
      </c>
      <c r="E180" s="3">
        <f>IF(AND(IF('차트 정리 표'!$N$2 = 표메인[[#This Row],[연령대]], 1, 0),IF(COUNT(표장르정리[[#This Row],[Roguelike]]),1,0)),1,0)</f>
        <v>0</v>
      </c>
      <c r="F180" s="3">
        <f>IF(AND(IF('차트 정리 표'!$N$2 = 표메인[[#This Row],[연령대]], 1, 0),IF(COUNT(표장르정리[[#This Row],[Soulslike]]),1,0)),1,0)</f>
        <v>0</v>
      </c>
      <c r="G180" s="3">
        <f>IF(AND(IF('차트 정리 표'!$N$2 = 표메인[[#This Row],[연령대]], 1, 0),IF(COUNT(표장르정리[[#This Row],[Rhythm]]),1,0)),1,0)</f>
        <v>0</v>
      </c>
      <c r="H180" s="3">
        <f>IF(AND(IF('차트 정리 표'!$N$2 = 표메인[[#This Row],[연령대]], 1, 0),IF(COUNT(표장르정리[[#This Row],[Racing]]),1,0)),1,0)</f>
        <v>0</v>
      </c>
      <c r="I180" s="3">
        <f>IF(AND(IF('차트 정리 표'!$N$2 = 표메인[[#This Row],[연령대]], 1, 0),IF(COUNT(표장르정리[[#This Row],[Sport]]),1,0)),1,0)</f>
        <v>0</v>
      </c>
      <c r="J180" s="3">
        <f>IF(AND(IF('차트 정리 표'!$N$2 = 표메인[[#This Row],[연령대]], 1, 0),IF(COUNT(표장르정리[[#This Row],[Stealth]]),1,0)),1,0)</f>
        <v>0</v>
      </c>
      <c r="K180" s="3">
        <f>IF(AND(IF('차트 정리 표'!$N$2 = 표메인[[#This Row],[연령대]], 1, 0),IF(COUNT(표장르정리[[#This Row],[Strategy]]),1,0)),1,0)</f>
        <v>0</v>
      </c>
      <c r="L180" s="3">
        <f>IF(AND(IF('차트 정리 표'!$N$2 = 표메인[[#This Row],[연령대]], 1, 0),IF(COUNT(표장르정리[[#This Row],[Puzzle]]),1,0)),1,0)</f>
        <v>0</v>
      </c>
      <c r="M180" s="3">
        <f>IF(AND(IF('차트 정리 표'!$N$2 = 표메인[[#This Row],[연령대]], 1, 0),IF(COUNT(표장르정리[[#This Row],[Board]]),1,0)),1,0)</f>
        <v>0</v>
      </c>
      <c r="N180" s="3">
        <f>IF(AND(IF('차트 정리 표'!$N$2 = 표메인[[#This Row],[연령대]], 1, 0),IF(COUNT(표장르정리[[#This Row],[Arcade]]),1,0)),1,0)</f>
        <v>0</v>
      </c>
      <c r="O180" s="3">
        <f>IF(AND(IF('차트 정리 표'!$N$2 = 표메인[[#This Row],[연령대]], 1, 0),IF(COUNT(표장르정리[[#This Row],[Simulation]]),1,0)),1,0)</f>
        <v>0</v>
      </c>
      <c r="P180" s="34">
        <f>IF(AND(IF('차트 정리 표'!$N$19 = 표메인[[#This Row],[연령대]], 1, 0),IF('차트 정리 표'!$J$20=표메인[[#This Row],[타격감
시각적 효과]],1,0)),1,0)</f>
        <v>0</v>
      </c>
      <c r="Q180" s="34">
        <f>IF(AND(IF('차트 정리 표'!$N$19 = 표메인[[#This Row],[연령대]], 1, 0),IF('차트 정리 표'!$J$21=표메인[[#This Row],[타격감
시각적 효과]],1,0)),1,0)</f>
        <v>0</v>
      </c>
      <c r="R180" s="34">
        <f>IF(AND(IF('차트 정리 표'!$N$19 = 표메인[[#This Row],[연령대]], 1, 0),IF('차트 정리 표'!$J$22=표메인[[#This Row],[타격감
시각적 효과]],1,0)),1,0)</f>
        <v>0</v>
      </c>
      <c r="S180" s="34">
        <f>IF(AND(IF('차트 정리 표'!$N$19 = 표메인[[#This Row],[연령대]], 1, 0),IF('차트 정리 표'!$J$23=표메인[[#This Row],[타격감
시각적 효과]],1,0)),1,0)</f>
        <v>0</v>
      </c>
      <c r="T180" s="34">
        <f>IF(AND(IF('차트 정리 표'!$N$25 = 표메인[[#This Row],[연령대]], 1, 0),IF('차트 정리 표'!$J$26=표메인[게임몰입도
청각적 효과],1,0)),1,0)</f>
        <v>0</v>
      </c>
      <c r="U180" s="34">
        <f>IF(AND(IF('차트 정리 표'!$N$25 = 표메인[[#This Row],[연령대]], 1, 0),IF('차트 정리 표'!$J$27=표메인[게임몰입도
청각적 효과],1,0)),1,0)</f>
        <v>0</v>
      </c>
      <c r="V180" s="34">
        <f>IF(AND(IF('차트 정리 표'!$N$25 = 표메인[[#This Row],[연령대]], 1, 0),IF('차트 정리 표'!$J$28=표메인[게임몰입도
청각적 효과],1,0)),1,0)</f>
        <v>0</v>
      </c>
    </row>
    <row r="181" spans="1:22" x14ac:dyDescent="0.3">
      <c r="A181" s="3">
        <f>IF(AND(IF('차트 정리 표'!$N$2 = 표메인[[#This Row],[연령대]], 1, 0),IF(COUNT(표장르정리[[#This Row],[RPG]]),1,0)), 1, 0)</f>
        <v>0</v>
      </c>
      <c r="B181" s="3">
        <f>IF(AND(IF('차트 정리 표'!$N$2 = 표메인[[#This Row],[연령대]], 1, 0),IF(COUNT(표장르정리[[#This Row],[AOS]]),1,0)),1,0)</f>
        <v>0</v>
      </c>
      <c r="C181" s="3">
        <f>IF(AND(IF('차트 정리 표'!$N$2 = 표메인[[#This Row],[연령대]], 1, 0),IF(COUNT(표장르정리[[#This Row],[FPS]]),1,0)),1,0)</f>
        <v>0</v>
      </c>
      <c r="D181" s="3">
        <f>IF(AND(IF('차트 정리 표'!$N$2 = 표메인[[#This Row],[연령대]], 1, 0),IF(COUNT(표장르정리[[#This Row],[CCG]]),1,0)),1,0)</f>
        <v>0</v>
      </c>
      <c r="E181" s="3">
        <f>IF(AND(IF('차트 정리 표'!$N$2 = 표메인[[#This Row],[연령대]], 1, 0),IF(COUNT(표장르정리[[#This Row],[Roguelike]]),1,0)),1,0)</f>
        <v>0</v>
      </c>
      <c r="F181" s="3">
        <f>IF(AND(IF('차트 정리 표'!$N$2 = 표메인[[#This Row],[연령대]], 1, 0),IF(COUNT(표장르정리[[#This Row],[Soulslike]]),1,0)),1,0)</f>
        <v>0</v>
      </c>
      <c r="G181" s="3">
        <f>IF(AND(IF('차트 정리 표'!$N$2 = 표메인[[#This Row],[연령대]], 1, 0),IF(COUNT(표장르정리[[#This Row],[Rhythm]]),1,0)),1,0)</f>
        <v>0</v>
      </c>
      <c r="H181" s="3">
        <f>IF(AND(IF('차트 정리 표'!$N$2 = 표메인[[#This Row],[연령대]], 1, 0),IF(COUNT(표장르정리[[#This Row],[Racing]]),1,0)),1,0)</f>
        <v>0</v>
      </c>
      <c r="I181" s="3">
        <f>IF(AND(IF('차트 정리 표'!$N$2 = 표메인[[#This Row],[연령대]], 1, 0),IF(COUNT(표장르정리[[#This Row],[Sport]]),1,0)),1,0)</f>
        <v>0</v>
      </c>
      <c r="J181" s="3">
        <f>IF(AND(IF('차트 정리 표'!$N$2 = 표메인[[#This Row],[연령대]], 1, 0),IF(COUNT(표장르정리[[#This Row],[Stealth]]),1,0)),1,0)</f>
        <v>0</v>
      </c>
      <c r="K181" s="3">
        <f>IF(AND(IF('차트 정리 표'!$N$2 = 표메인[[#This Row],[연령대]], 1, 0),IF(COUNT(표장르정리[[#This Row],[Strategy]]),1,0)),1,0)</f>
        <v>0</v>
      </c>
      <c r="L181" s="3">
        <f>IF(AND(IF('차트 정리 표'!$N$2 = 표메인[[#This Row],[연령대]], 1, 0),IF(COUNT(표장르정리[[#This Row],[Puzzle]]),1,0)),1,0)</f>
        <v>0</v>
      </c>
      <c r="M181" s="3">
        <f>IF(AND(IF('차트 정리 표'!$N$2 = 표메인[[#This Row],[연령대]], 1, 0),IF(COUNT(표장르정리[[#This Row],[Board]]),1,0)),1,0)</f>
        <v>0</v>
      </c>
      <c r="N181" s="3">
        <f>IF(AND(IF('차트 정리 표'!$N$2 = 표메인[[#This Row],[연령대]], 1, 0),IF(COUNT(표장르정리[[#This Row],[Arcade]]),1,0)),1,0)</f>
        <v>0</v>
      </c>
      <c r="O181" s="3">
        <f>IF(AND(IF('차트 정리 표'!$N$2 = 표메인[[#This Row],[연령대]], 1, 0),IF(COUNT(표장르정리[[#This Row],[Simulation]]),1,0)),1,0)</f>
        <v>0</v>
      </c>
      <c r="P181" s="34">
        <f>IF(AND(IF('차트 정리 표'!$N$19 = 표메인[[#This Row],[연령대]], 1, 0),IF('차트 정리 표'!$J$20=표메인[[#This Row],[타격감
시각적 효과]],1,0)),1,0)</f>
        <v>0</v>
      </c>
      <c r="Q181" s="34">
        <f>IF(AND(IF('차트 정리 표'!$N$19 = 표메인[[#This Row],[연령대]], 1, 0),IF('차트 정리 표'!$J$21=표메인[[#This Row],[타격감
시각적 효과]],1,0)),1,0)</f>
        <v>0</v>
      </c>
      <c r="R181" s="34">
        <f>IF(AND(IF('차트 정리 표'!$N$19 = 표메인[[#This Row],[연령대]], 1, 0),IF('차트 정리 표'!$J$22=표메인[[#This Row],[타격감
시각적 효과]],1,0)),1,0)</f>
        <v>0</v>
      </c>
      <c r="S181" s="34">
        <f>IF(AND(IF('차트 정리 표'!$N$19 = 표메인[[#This Row],[연령대]], 1, 0),IF('차트 정리 표'!$J$23=표메인[[#This Row],[타격감
시각적 효과]],1,0)),1,0)</f>
        <v>0</v>
      </c>
      <c r="T181" s="34">
        <f>IF(AND(IF('차트 정리 표'!$N$25 = 표메인[[#This Row],[연령대]], 1, 0),IF('차트 정리 표'!$J$26=표메인[게임몰입도
청각적 효과],1,0)),1,0)</f>
        <v>0</v>
      </c>
      <c r="U181" s="34">
        <f>IF(AND(IF('차트 정리 표'!$N$25 = 표메인[[#This Row],[연령대]], 1, 0),IF('차트 정리 표'!$J$27=표메인[게임몰입도
청각적 효과],1,0)),1,0)</f>
        <v>0</v>
      </c>
      <c r="V181" s="34">
        <f>IF(AND(IF('차트 정리 표'!$N$25 = 표메인[[#This Row],[연령대]], 1, 0),IF('차트 정리 표'!$J$28=표메인[게임몰입도
청각적 효과],1,0)),1,0)</f>
        <v>0</v>
      </c>
    </row>
    <row r="182" spans="1:22" x14ac:dyDescent="0.3">
      <c r="A182" s="3">
        <f>IF(AND(IF('차트 정리 표'!$N$2 = 표메인[[#This Row],[연령대]], 1, 0),IF(COUNT(표장르정리[[#This Row],[RPG]]),1,0)), 1, 0)</f>
        <v>0</v>
      </c>
      <c r="B182" s="3">
        <f>IF(AND(IF('차트 정리 표'!$N$2 = 표메인[[#This Row],[연령대]], 1, 0),IF(COUNT(표장르정리[[#This Row],[AOS]]),1,0)),1,0)</f>
        <v>0</v>
      </c>
      <c r="C182" s="3">
        <f>IF(AND(IF('차트 정리 표'!$N$2 = 표메인[[#This Row],[연령대]], 1, 0),IF(COUNT(표장르정리[[#This Row],[FPS]]),1,0)),1,0)</f>
        <v>0</v>
      </c>
      <c r="D182" s="3">
        <f>IF(AND(IF('차트 정리 표'!$N$2 = 표메인[[#This Row],[연령대]], 1, 0),IF(COUNT(표장르정리[[#This Row],[CCG]]),1,0)),1,0)</f>
        <v>0</v>
      </c>
      <c r="E182" s="3">
        <f>IF(AND(IF('차트 정리 표'!$N$2 = 표메인[[#This Row],[연령대]], 1, 0),IF(COUNT(표장르정리[[#This Row],[Roguelike]]),1,0)),1,0)</f>
        <v>0</v>
      </c>
      <c r="F182" s="3">
        <f>IF(AND(IF('차트 정리 표'!$N$2 = 표메인[[#This Row],[연령대]], 1, 0),IF(COUNT(표장르정리[[#This Row],[Soulslike]]),1,0)),1,0)</f>
        <v>0</v>
      </c>
      <c r="G182" s="3">
        <f>IF(AND(IF('차트 정리 표'!$N$2 = 표메인[[#This Row],[연령대]], 1, 0),IF(COUNT(표장르정리[[#This Row],[Rhythm]]),1,0)),1,0)</f>
        <v>0</v>
      </c>
      <c r="H182" s="3">
        <f>IF(AND(IF('차트 정리 표'!$N$2 = 표메인[[#This Row],[연령대]], 1, 0),IF(COUNT(표장르정리[[#This Row],[Racing]]),1,0)),1,0)</f>
        <v>0</v>
      </c>
      <c r="I182" s="3">
        <f>IF(AND(IF('차트 정리 표'!$N$2 = 표메인[[#This Row],[연령대]], 1, 0),IF(COUNT(표장르정리[[#This Row],[Sport]]),1,0)),1,0)</f>
        <v>0</v>
      </c>
      <c r="J182" s="3">
        <f>IF(AND(IF('차트 정리 표'!$N$2 = 표메인[[#This Row],[연령대]], 1, 0),IF(COUNT(표장르정리[[#This Row],[Stealth]]),1,0)),1,0)</f>
        <v>0</v>
      </c>
      <c r="K182" s="3">
        <f>IF(AND(IF('차트 정리 표'!$N$2 = 표메인[[#This Row],[연령대]], 1, 0),IF(COUNT(표장르정리[[#This Row],[Strategy]]),1,0)),1,0)</f>
        <v>0</v>
      </c>
      <c r="L182" s="3">
        <f>IF(AND(IF('차트 정리 표'!$N$2 = 표메인[[#This Row],[연령대]], 1, 0),IF(COUNT(표장르정리[[#This Row],[Puzzle]]),1,0)),1,0)</f>
        <v>0</v>
      </c>
      <c r="M182" s="3">
        <f>IF(AND(IF('차트 정리 표'!$N$2 = 표메인[[#This Row],[연령대]], 1, 0),IF(COUNT(표장르정리[[#This Row],[Board]]),1,0)),1,0)</f>
        <v>0</v>
      </c>
      <c r="N182" s="3">
        <f>IF(AND(IF('차트 정리 표'!$N$2 = 표메인[[#This Row],[연령대]], 1, 0),IF(COUNT(표장르정리[[#This Row],[Arcade]]),1,0)),1,0)</f>
        <v>0</v>
      </c>
      <c r="O182" s="3">
        <f>IF(AND(IF('차트 정리 표'!$N$2 = 표메인[[#This Row],[연령대]], 1, 0),IF(COUNT(표장르정리[[#This Row],[Simulation]]),1,0)),1,0)</f>
        <v>0</v>
      </c>
      <c r="P182" s="34">
        <f>IF(AND(IF('차트 정리 표'!$N$19 = 표메인[[#This Row],[연령대]], 1, 0),IF('차트 정리 표'!$J$20=표메인[[#This Row],[타격감
시각적 효과]],1,0)),1,0)</f>
        <v>0</v>
      </c>
      <c r="Q182" s="34">
        <f>IF(AND(IF('차트 정리 표'!$N$19 = 표메인[[#This Row],[연령대]], 1, 0),IF('차트 정리 표'!$J$21=표메인[[#This Row],[타격감
시각적 효과]],1,0)),1,0)</f>
        <v>0</v>
      </c>
      <c r="R182" s="34">
        <f>IF(AND(IF('차트 정리 표'!$N$19 = 표메인[[#This Row],[연령대]], 1, 0),IF('차트 정리 표'!$J$22=표메인[[#This Row],[타격감
시각적 효과]],1,0)),1,0)</f>
        <v>0</v>
      </c>
      <c r="S182" s="34">
        <f>IF(AND(IF('차트 정리 표'!$N$19 = 표메인[[#This Row],[연령대]], 1, 0),IF('차트 정리 표'!$J$23=표메인[[#This Row],[타격감
시각적 효과]],1,0)),1,0)</f>
        <v>0</v>
      </c>
      <c r="T182" s="34">
        <f>IF(AND(IF('차트 정리 표'!$N$25 = 표메인[[#This Row],[연령대]], 1, 0),IF('차트 정리 표'!$J$26=표메인[게임몰입도
청각적 효과],1,0)),1,0)</f>
        <v>0</v>
      </c>
      <c r="U182" s="34">
        <f>IF(AND(IF('차트 정리 표'!$N$25 = 표메인[[#This Row],[연령대]], 1, 0),IF('차트 정리 표'!$J$27=표메인[게임몰입도
청각적 효과],1,0)),1,0)</f>
        <v>0</v>
      </c>
      <c r="V182" s="34">
        <f>IF(AND(IF('차트 정리 표'!$N$25 = 표메인[[#This Row],[연령대]], 1, 0),IF('차트 정리 표'!$J$28=표메인[게임몰입도
청각적 효과],1,0)),1,0)</f>
        <v>0</v>
      </c>
    </row>
    <row r="183" spans="1:22" x14ac:dyDescent="0.3">
      <c r="A183" s="3">
        <f>IF(AND(IF('차트 정리 표'!$N$2 = 표메인[[#This Row],[연령대]], 1, 0),IF(COUNT(표장르정리[[#This Row],[RPG]]),1,0)), 1, 0)</f>
        <v>0</v>
      </c>
      <c r="B183" s="3">
        <f>IF(AND(IF('차트 정리 표'!$N$2 = 표메인[[#This Row],[연령대]], 1, 0),IF(COUNT(표장르정리[[#This Row],[AOS]]),1,0)),1,0)</f>
        <v>0</v>
      </c>
      <c r="C183" s="3">
        <f>IF(AND(IF('차트 정리 표'!$N$2 = 표메인[[#This Row],[연령대]], 1, 0),IF(COUNT(표장르정리[[#This Row],[FPS]]),1,0)),1,0)</f>
        <v>0</v>
      </c>
      <c r="D183" s="3">
        <f>IF(AND(IF('차트 정리 표'!$N$2 = 표메인[[#This Row],[연령대]], 1, 0),IF(COUNT(표장르정리[[#This Row],[CCG]]),1,0)),1,0)</f>
        <v>0</v>
      </c>
      <c r="E183" s="3">
        <f>IF(AND(IF('차트 정리 표'!$N$2 = 표메인[[#This Row],[연령대]], 1, 0),IF(COUNT(표장르정리[[#This Row],[Roguelike]]),1,0)),1,0)</f>
        <v>0</v>
      </c>
      <c r="F183" s="3">
        <f>IF(AND(IF('차트 정리 표'!$N$2 = 표메인[[#This Row],[연령대]], 1, 0),IF(COUNT(표장르정리[[#This Row],[Soulslike]]),1,0)),1,0)</f>
        <v>0</v>
      </c>
      <c r="G183" s="3">
        <f>IF(AND(IF('차트 정리 표'!$N$2 = 표메인[[#This Row],[연령대]], 1, 0),IF(COUNT(표장르정리[[#This Row],[Rhythm]]),1,0)),1,0)</f>
        <v>0</v>
      </c>
      <c r="H183" s="3">
        <f>IF(AND(IF('차트 정리 표'!$N$2 = 표메인[[#This Row],[연령대]], 1, 0),IF(COUNT(표장르정리[[#This Row],[Racing]]),1,0)),1,0)</f>
        <v>0</v>
      </c>
      <c r="I183" s="3">
        <f>IF(AND(IF('차트 정리 표'!$N$2 = 표메인[[#This Row],[연령대]], 1, 0),IF(COUNT(표장르정리[[#This Row],[Sport]]),1,0)),1,0)</f>
        <v>0</v>
      </c>
      <c r="J183" s="3">
        <f>IF(AND(IF('차트 정리 표'!$N$2 = 표메인[[#This Row],[연령대]], 1, 0),IF(COUNT(표장르정리[[#This Row],[Stealth]]),1,0)),1,0)</f>
        <v>0</v>
      </c>
      <c r="K183" s="3">
        <f>IF(AND(IF('차트 정리 표'!$N$2 = 표메인[[#This Row],[연령대]], 1, 0),IF(COUNT(표장르정리[[#This Row],[Strategy]]),1,0)),1,0)</f>
        <v>0</v>
      </c>
      <c r="L183" s="3">
        <f>IF(AND(IF('차트 정리 표'!$N$2 = 표메인[[#This Row],[연령대]], 1, 0),IF(COUNT(표장르정리[[#This Row],[Puzzle]]),1,0)),1,0)</f>
        <v>0</v>
      </c>
      <c r="M183" s="3">
        <f>IF(AND(IF('차트 정리 표'!$N$2 = 표메인[[#This Row],[연령대]], 1, 0),IF(COUNT(표장르정리[[#This Row],[Board]]),1,0)),1,0)</f>
        <v>0</v>
      </c>
      <c r="N183" s="3">
        <f>IF(AND(IF('차트 정리 표'!$N$2 = 표메인[[#This Row],[연령대]], 1, 0),IF(COUNT(표장르정리[[#This Row],[Arcade]]),1,0)),1,0)</f>
        <v>0</v>
      </c>
      <c r="O183" s="3">
        <f>IF(AND(IF('차트 정리 표'!$N$2 = 표메인[[#This Row],[연령대]], 1, 0),IF(COUNT(표장르정리[[#This Row],[Simulation]]),1,0)),1,0)</f>
        <v>0</v>
      </c>
      <c r="P183" s="34">
        <f>IF(AND(IF('차트 정리 표'!$N$19 = 표메인[[#This Row],[연령대]], 1, 0),IF('차트 정리 표'!$J$20=표메인[[#This Row],[타격감
시각적 효과]],1,0)),1,0)</f>
        <v>0</v>
      </c>
      <c r="Q183" s="34">
        <f>IF(AND(IF('차트 정리 표'!$N$19 = 표메인[[#This Row],[연령대]], 1, 0),IF('차트 정리 표'!$J$21=표메인[[#This Row],[타격감
시각적 효과]],1,0)),1,0)</f>
        <v>0</v>
      </c>
      <c r="R183" s="34">
        <f>IF(AND(IF('차트 정리 표'!$N$19 = 표메인[[#This Row],[연령대]], 1, 0),IF('차트 정리 표'!$J$22=표메인[[#This Row],[타격감
시각적 효과]],1,0)),1,0)</f>
        <v>0</v>
      </c>
      <c r="S183" s="34">
        <f>IF(AND(IF('차트 정리 표'!$N$19 = 표메인[[#This Row],[연령대]], 1, 0),IF('차트 정리 표'!$J$23=표메인[[#This Row],[타격감
시각적 효과]],1,0)),1,0)</f>
        <v>0</v>
      </c>
      <c r="T183" s="34">
        <f>IF(AND(IF('차트 정리 표'!$N$25 = 표메인[[#This Row],[연령대]], 1, 0),IF('차트 정리 표'!$J$26=표메인[게임몰입도
청각적 효과],1,0)),1,0)</f>
        <v>0</v>
      </c>
      <c r="U183" s="34">
        <f>IF(AND(IF('차트 정리 표'!$N$25 = 표메인[[#This Row],[연령대]], 1, 0),IF('차트 정리 표'!$J$27=표메인[게임몰입도
청각적 효과],1,0)),1,0)</f>
        <v>0</v>
      </c>
      <c r="V183" s="34">
        <f>IF(AND(IF('차트 정리 표'!$N$25 = 표메인[[#This Row],[연령대]], 1, 0),IF('차트 정리 표'!$J$28=표메인[게임몰입도
청각적 효과],1,0)),1,0)</f>
        <v>0</v>
      </c>
    </row>
    <row r="184" spans="1:22" x14ac:dyDescent="0.3">
      <c r="A184" s="3">
        <f>IF(AND(IF('차트 정리 표'!$N$2 = 표메인[[#This Row],[연령대]], 1, 0),IF(COUNT(표장르정리[[#This Row],[RPG]]),1,0)), 1, 0)</f>
        <v>0</v>
      </c>
      <c r="B184" s="3">
        <f>IF(AND(IF('차트 정리 표'!$N$2 = 표메인[[#This Row],[연령대]], 1, 0),IF(COUNT(표장르정리[[#This Row],[AOS]]),1,0)),1,0)</f>
        <v>0</v>
      </c>
      <c r="C184" s="3">
        <f>IF(AND(IF('차트 정리 표'!$N$2 = 표메인[[#This Row],[연령대]], 1, 0),IF(COUNT(표장르정리[[#This Row],[FPS]]),1,0)),1,0)</f>
        <v>0</v>
      </c>
      <c r="D184" s="3">
        <f>IF(AND(IF('차트 정리 표'!$N$2 = 표메인[[#This Row],[연령대]], 1, 0),IF(COUNT(표장르정리[[#This Row],[CCG]]),1,0)),1,0)</f>
        <v>0</v>
      </c>
      <c r="E184" s="3">
        <f>IF(AND(IF('차트 정리 표'!$N$2 = 표메인[[#This Row],[연령대]], 1, 0),IF(COUNT(표장르정리[[#This Row],[Roguelike]]),1,0)),1,0)</f>
        <v>0</v>
      </c>
      <c r="F184" s="3">
        <f>IF(AND(IF('차트 정리 표'!$N$2 = 표메인[[#This Row],[연령대]], 1, 0),IF(COUNT(표장르정리[[#This Row],[Soulslike]]),1,0)),1,0)</f>
        <v>0</v>
      </c>
      <c r="G184" s="3">
        <f>IF(AND(IF('차트 정리 표'!$N$2 = 표메인[[#This Row],[연령대]], 1, 0),IF(COUNT(표장르정리[[#This Row],[Rhythm]]),1,0)),1,0)</f>
        <v>0</v>
      </c>
      <c r="H184" s="3">
        <f>IF(AND(IF('차트 정리 표'!$N$2 = 표메인[[#This Row],[연령대]], 1, 0),IF(COUNT(표장르정리[[#This Row],[Racing]]),1,0)),1,0)</f>
        <v>0</v>
      </c>
      <c r="I184" s="3">
        <f>IF(AND(IF('차트 정리 표'!$N$2 = 표메인[[#This Row],[연령대]], 1, 0),IF(COUNT(표장르정리[[#This Row],[Sport]]),1,0)),1,0)</f>
        <v>0</v>
      </c>
      <c r="J184" s="3">
        <f>IF(AND(IF('차트 정리 표'!$N$2 = 표메인[[#This Row],[연령대]], 1, 0),IF(COUNT(표장르정리[[#This Row],[Stealth]]),1,0)),1,0)</f>
        <v>0</v>
      </c>
      <c r="K184" s="3">
        <f>IF(AND(IF('차트 정리 표'!$N$2 = 표메인[[#This Row],[연령대]], 1, 0),IF(COUNT(표장르정리[[#This Row],[Strategy]]),1,0)),1,0)</f>
        <v>0</v>
      </c>
      <c r="L184" s="3">
        <f>IF(AND(IF('차트 정리 표'!$N$2 = 표메인[[#This Row],[연령대]], 1, 0),IF(COUNT(표장르정리[[#This Row],[Puzzle]]),1,0)),1,0)</f>
        <v>0</v>
      </c>
      <c r="M184" s="3">
        <f>IF(AND(IF('차트 정리 표'!$N$2 = 표메인[[#This Row],[연령대]], 1, 0),IF(COUNT(표장르정리[[#This Row],[Board]]),1,0)),1,0)</f>
        <v>0</v>
      </c>
      <c r="N184" s="3">
        <f>IF(AND(IF('차트 정리 표'!$N$2 = 표메인[[#This Row],[연령대]], 1, 0),IF(COUNT(표장르정리[[#This Row],[Arcade]]),1,0)),1,0)</f>
        <v>0</v>
      </c>
      <c r="O184" s="3">
        <f>IF(AND(IF('차트 정리 표'!$N$2 = 표메인[[#This Row],[연령대]], 1, 0),IF(COUNT(표장르정리[[#This Row],[Simulation]]),1,0)),1,0)</f>
        <v>0</v>
      </c>
      <c r="P184" s="34">
        <f>IF(AND(IF('차트 정리 표'!$N$19 = 표메인[[#This Row],[연령대]], 1, 0),IF('차트 정리 표'!$J$20=표메인[[#This Row],[타격감
시각적 효과]],1,0)),1,0)</f>
        <v>0</v>
      </c>
      <c r="Q184" s="34">
        <f>IF(AND(IF('차트 정리 표'!$N$19 = 표메인[[#This Row],[연령대]], 1, 0),IF('차트 정리 표'!$J$21=표메인[[#This Row],[타격감
시각적 효과]],1,0)),1,0)</f>
        <v>0</v>
      </c>
      <c r="R184" s="34">
        <f>IF(AND(IF('차트 정리 표'!$N$19 = 표메인[[#This Row],[연령대]], 1, 0),IF('차트 정리 표'!$J$22=표메인[[#This Row],[타격감
시각적 효과]],1,0)),1,0)</f>
        <v>0</v>
      </c>
      <c r="S184" s="34">
        <f>IF(AND(IF('차트 정리 표'!$N$19 = 표메인[[#This Row],[연령대]], 1, 0),IF('차트 정리 표'!$J$23=표메인[[#This Row],[타격감
시각적 효과]],1,0)),1,0)</f>
        <v>0</v>
      </c>
      <c r="T184" s="34">
        <f>IF(AND(IF('차트 정리 표'!$N$25 = 표메인[[#This Row],[연령대]], 1, 0),IF('차트 정리 표'!$J$26=표메인[게임몰입도
청각적 효과],1,0)),1,0)</f>
        <v>0</v>
      </c>
      <c r="U184" s="34">
        <f>IF(AND(IF('차트 정리 표'!$N$25 = 표메인[[#This Row],[연령대]], 1, 0),IF('차트 정리 표'!$J$27=표메인[게임몰입도
청각적 효과],1,0)),1,0)</f>
        <v>0</v>
      </c>
      <c r="V184" s="34">
        <f>IF(AND(IF('차트 정리 표'!$N$25 = 표메인[[#This Row],[연령대]], 1, 0),IF('차트 정리 표'!$J$28=표메인[게임몰입도
청각적 효과],1,0)),1,0)</f>
        <v>0</v>
      </c>
    </row>
    <row r="185" spans="1:22" x14ac:dyDescent="0.3">
      <c r="A185" s="3">
        <f>IF(AND(IF('차트 정리 표'!$N$2 = 표메인[[#This Row],[연령대]], 1, 0),IF(COUNT(표장르정리[[#This Row],[RPG]]),1,0)), 1, 0)</f>
        <v>0</v>
      </c>
      <c r="B185" s="3">
        <f>IF(AND(IF('차트 정리 표'!$N$2 = 표메인[[#This Row],[연령대]], 1, 0),IF(COUNT(표장르정리[[#This Row],[AOS]]),1,0)),1,0)</f>
        <v>0</v>
      </c>
      <c r="C185" s="3">
        <f>IF(AND(IF('차트 정리 표'!$N$2 = 표메인[[#This Row],[연령대]], 1, 0),IF(COUNT(표장르정리[[#This Row],[FPS]]),1,0)),1,0)</f>
        <v>0</v>
      </c>
      <c r="D185" s="3">
        <f>IF(AND(IF('차트 정리 표'!$N$2 = 표메인[[#This Row],[연령대]], 1, 0),IF(COUNT(표장르정리[[#This Row],[CCG]]),1,0)),1,0)</f>
        <v>0</v>
      </c>
      <c r="E185" s="3">
        <f>IF(AND(IF('차트 정리 표'!$N$2 = 표메인[[#This Row],[연령대]], 1, 0),IF(COUNT(표장르정리[[#This Row],[Roguelike]]),1,0)),1,0)</f>
        <v>0</v>
      </c>
      <c r="F185" s="3">
        <f>IF(AND(IF('차트 정리 표'!$N$2 = 표메인[[#This Row],[연령대]], 1, 0),IF(COUNT(표장르정리[[#This Row],[Soulslike]]),1,0)),1,0)</f>
        <v>0</v>
      </c>
      <c r="G185" s="3">
        <f>IF(AND(IF('차트 정리 표'!$N$2 = 표메인[[#This Row],[연령대]], 1, 0),IF(COUNT(표장르정리[[#This Row],[Rhythm]]),1,0)),1,0)</f>
        <v>0</v>
      </c>
      <c r="H185" s="3">
        <f>IF(AND(IF('차트 정리 표'!$N$2 = 표메인[[#This Row],[연령대]], 1, 0),IF(COUNT(표장르정리[[#This Row],[Racing]]),1,0)),1,0)</f>
        <v>0</v>
      </c>
      <c r="I185" s="3">
        <f>IF(AND(IF('차트 정리 표'!$N$2 = 표메인[[#This Row],[연령대]], 1, 0),IF(COUNT(표장르정리[[#This Row],[Sport]]),1,0)),1,0)</f>
        <v>0</v>
      </c>
      <c r="J185" s="3">
        <f>IF(AND(IF('차트 정리 표'!$N$2 = 표메인[[#This Row],[연령대]], 1, 0),IF(COUNT(표장르정리[[#This Row],[Stealth]]),1,0)),1,0)</f>
        <v>0</v>
      </c>
      <c r="K185" s="3">
        <f>IF(AND(IF('차트 정리 표'!$N$2 = 표메인[[#This Row],[연령대]], 1, 0),IF(COUNT(표장르정리[[#This Row],[Strategy]]),1,0)),1,0)</f>
        <v>0</v>
      </c>
      <c r="L185" s="3">
        <f>IF(AND(IF('차트 정리 표'!$N$2 = 표메인[[#This Row],[연령대]], 1, 0),IF(COUNT(표장르정리[[#This Row],[Puzzle]]),1,0)),1,0)</f>
        <v>0</v>
      </c>
      <c r="M185" s="3">
        <f>IF(AND(IF('차트 정리 표'!$N$2 = 표메인[[#This Row],[연령대]], 1, 0),IF(COUNT(표장르정리[[#This Row],[Board]]),1,0)),1,0)</f>
        <v>0</v>
      </c>
      <c r="N185" s="3">
        <f>IF(AND(IF('차트 정리 표'!$N$2 = 표메인[[#This Row],[연령대]], 1, 0),IF(COUNT(표장르정리[[#This Row],[Arcade]]),1,0)),1,0)</f>
        <v>0</v>
      </c>
      <c r="O185" s="3">
        <f>IF(AND(IF('차트 정리 표'!$N$2 = 표메인[[#This Row],[연령대]], 1, 0),IF(COUNT(표장르정리[[#This Row],[Simulation]]),1,0)),1,0)</f>
        <v>0</v>
      </c>
      <c r="P185" s="34">
        <f>IF(AND(IF('차트 정리 표'!$N$19 = 표메인[[#This Row],[연령대]], 1, 0),IF('차트 정리 표'!$J$20=표메인[[#This Row],[타격감
시각적 효과]],1,0)),1,0)</f>
        <v>0</v>
      </c>
      <c r="Q185" s="34">
        <f>IF(AND(IF('차트 정리 표'!$N$19 = 표메인[[#This Row],[연령대]], 1, 0),IF('차트 정리 표'!$J$21=표메인[[#This Row],[타격감
시각적 효과]],1,0)),1,0)</f>
        <v>0</v>
      </c>
      <c r="R185" s="34">
        <f>IF(AND(IF('차트 정리 표'!$N$19 = 표메인[[#This Row],[연령대]], 1, 0),IF('차트 정리 표'!$J$22=표메인[[#This Row],[타격감
시각적 효과]],1,0)),1,0)</f>
        <v>0</v>
      </c>
      <c r="S185" s="34">
        <f>IF(AND(IF('차트 정리 표'!$N$19 = 표메인[[#This Row],[연령대]], 1, 0),IF('차트 정리 표'!$J$23=표메인[[#This Row],[타격감
시각적 효과]],1,0)),1,0)</f>
        <v>0</v>
      </c>
      <c r="T185" s="34">
        <f>IF(AND(IF('차트 정리 표'!$N$25 = 표메인[[#This Row],[연령대]], 1, 0),IF('차트 정리 표'!$J$26=표메인[게임몰입도
청각적 효과],1,0)),1,0)</f>
        <v>0</v>
      </c>
      <c r="U185" s="34">
        <f>IF(AND(IF('차트 정리 표'!$N$25 = 표메인[[#This Row],[연령대]], 1, 0),IF('차트 정리 표'!$J$27=표메인[게임몰입도
청각적 효과],1,0)),1,0)</f>
        <v>0</v>
      </c>
      <c r="V185" s="34">
        <f>IF(AND(IF('차트 정리 표'!$N$25 = 표메인[[#This Row],[연령대]], 1, 0),IF('차트 정리 표'!$J$28=표메인[게임몰입도
청각적 효과],1,0)),1,0)</f>
        <v>0</v>
      </c>
    </row>
    <row r="186" spans="1:22" x14ac:dyDescent="0.3">
      <c r="A186" s="3">
        <f>IF(AND(IF('차트 정리 표'!$N$2 = 표메인[[#This Row],[연령대]], 1, 0),IF(COUNT(표장르정리[[#This Row],[RPG]]),1,0)), 1, 0)</f>
        <v>0</v>
      </c>
      <c r="B186" s="3">
        <f>IF(AND(IF('차트 정리 표'!$N$2 = 표메인[[#This Row],[연령대]], 1, 0),IF(COUNT(표장르정리[[#This Row],[AOS]]),1,0)),1,0)</f>
        <v>0</v>
      </c>
      <c r="C186" s="3">
        <f>IF(AND(IF('차트 정리 표'!$N$2 = 표메인[[#This Row],[연령대]], 1, 0),IF(COUNT(표장르정리[[#This Row],[FPS]]),1,0)),1,0)</f>
        <v>0</v>
      </c>
      <c r="D186" s="3">
        <f>IF(AND(IF('차트 정리 표'!$N$2 = 표메인[[#This Row],[연령대]], 1, 0),IF(COUNT(표장르정리[[#This Row],[CCG]]),1,0)),1,0)</f>
        <v>0</v>
      </c>
      <c r="E186" s="3">
        <f>IF(AND(IF('차트 정리 표'!$N$2 = 표메인[[#This Row],[연령대]], 1, 0),IF(COUNT(표장르정리[[#This Row],[Roguelike]]),1,0)),1,0)</f>
        <v>0</v>
      </c>
      <c r="F186" s="3">
        <f>IF(AND(IF('차트 정리 표'!$N$2 = 표메인[[#This Row],[연령대]], 1, 0),IF(COUNT(표장르정리[[#This Row],[Soulslike]]),1,0)),1,0)</f>
        <v>0</v>
      </c>
      <c r="G186" s="3">
        <f>IF(AND(IF('차트 정리 표'!$N$2 = 표메인[[#This Row],[연령대]], 1, 0),IF(COUNT(표장르정리[[#This Row],[Rhythm]]),1,0)),1,0)</f>
        <v>0</v>
      </c>
      <c r="H186" s="3">
        <f>IF(AND(IF('차트 정리 표'!$N$2 = 표메인[[#This Row],[연령대]], 1, 0),IF(COUNT(표장르정리[[#This Row],[Racing]]),1,0)),1,0)</f>
        <v>0</v>
      </c>
      <c r="I186" s="3">
        <f>IF(AND(IF('차트 정리 표'!$N$2 = 표메인[[#This Row],[연령대]], 1, 0),IF(COUNT(표장르정리[[#This Row],[Sport]]),1,0)),1,0)</f>
        <v>0</v>
      </c>
      <c r="J186" s="3">
        <f>IF(AND(IF('차트 정리 표'!$N$2 = 표메인[[#This Row],[연령대]], 1, 0),IF(COUNT(표장르정리[[#This Row],[Stealth]]),1,0)),1,0)</f>
        <v>0</v>
      </c>
      <c r="K186" s="3">
        <f>IF(AND(IF('차트 정리 표'!$N$2 = 표메인[[#This Row],[연령대]], 1, 0),IF(COUNT(표장르정리[[#This Row],[Strategy]]),1,0)),1,0)</f>
        <v>0</v>
      </c>
      <c r="L186" s="3">
        <f>IF(AND(IF('차트 정리 표'!$N$2 = 표메인[[#This Row],[연령대]], 1, 0),IF(COUNT(표장르정리[[#This Row],[Puzzle]]),1,0)),1,0)</f>
        <v>0</v>
      </c>
      <c r="M186" s="3">
        <f>IF(AND(IF('차트 정리 표'!$N$2 = 표메인[[#This Row],[연령대]], 1, 0),IF(COUNT(표장르정리[[#This Row],[Board]]),1,0)),1,0)</f>
        <v>0</v>
      </c>
      <c r="N186" s="3">
        <f>IF(AND(IF('차트 정리 표'!$N$2 = 표메인[[#This Row],[연령대]], 1, 0),IF(COUNT(표장르정리[[#This Row],[Arcade]]),1,0)),1,0)</f>
        <v>0</v>
      </c>
      <c r="O186" s="3">
        <f>IF(AND(IF('차트 정리 표'!$N$2 = 표메인[[#This Row],[연령대]], 1, 0),IF(COUNT(표장르정리[[#This Row],[Simulation]]),1,0)),1,0)</f>
        <v>0</v>
      </c>
      <c r="P186" s="34">
        <f>IF(AND(IF('차트 정리 표'!$N$19 = 표메인[[#This Row],[연령대]], 1, 0),IF('차트 정리 표'!$J$20=표메인[[#This Row],[타격감
시각적 효과]],1,0)),1,0)</f>
        <v>0</v>
      </c>
      <c r="Q186" s="34">
        <f>IF(AND(IF('차트 정리 표'!$N$19 = 표메인[[#This Row],[연령대]], 1, 0),IF('차트 정리 표'!$J$21=표메인[[#This Row],[타격감
시각적 효과]],1,0)),1,0)</f>
        <v>0</v>
      </c>
      <c r="R186" s="34">
        <f>IF(AND(IF('차트 정리 표'!$N$19 = 표메인[[#This Row],[연령대]], 1, 0),IF('차트 정리 표'!$J$22=표메인[[#This Row],[타격감
시각적 효과]],1,0)),1,0)</f>
        <v>0</v>
      </c>
      <c r="S186" s="34">
        <f>IF(AND(IF('차트 정리 표'!$N$19 = 표메인[[#This Row],[연령대]], 1, 0),IF('차트 정리 표'!$J$23=표메인[[#This Row],[타격감
시각적 효과]],1,0)),1,0)</f>
        <v>0</v>
      </c>
      <c r="T186" s="34">
        <f>IF(AND(IF('차트 정리 표'!$N$25 = 표메인[[#This Row],[연령대]], 1, 0),IF('차트 정리 표'!$J$26=표메인[게임몰입도
청각적 효과],1,0)),1,0)</f>
        <v>0</v>
      </c>
      <c r="U186" s="34">
        <f>IF(AND(IF('차트 정리 표'!$N$25 = 표메인[[#This Row],[연령대]], 1, 0),IF('차트 정리 표'!$J$27=표메인[게임몰입도
청각적 효과],1,0)),1,0)</f>
        <v>0</v>
      </c>
      <c r="V186" s="34">
        <f>IF(AND(IF('차트 정리 표'!$N$25 = 표메인[[#This Row],[연령대]], 1, 0),IF('차트 정리 표'!$J$28=표메인[게임몰입도
청각적 효과],1,0)),1,0)</f>
        <v>0</v>
      </c>
    </row>
    <row r="187" spans="1:22" x14ac:dyDescent="0.3">
      <c r="A187" s="3">
        <f>IF(AND(IF('차트 정리 표'!$N$2 = 표메인[[#This Row],[연령대]], 1, 0),IF(COUNT(표장르정리[[#This Row],[RPG]]),1,0)), 1, 0)</f>
        <v>0</v>
      </c>
      <c r="B187" s="3">
        <f>IF(AND(IF('차트 정리 표'!$N$2 = 표메인[[#This Row],[연령대]], 1, 0),IF(COUNT(표장르정리[[#This Row],[AOS]]),1,0)),1,0)</f>
        <v>0</v>
      </c>
      <c r="C187" s="3">
        <f>IF(AND(IF('차트 정리 표'!$N$2 = 표메인[[#This Row],[연령대]], 1, 0),IF(COUNT(표장르정리[[#This Row],[FPS]]),1,0)),1,0)</f>
        <v>0</v>
      </c>
      <c r="D187" s="3">
        <f>IF(AND(IF('차트 정리 표'!$N$2 = 표메인[[#This Row],[연령대]], 1, 0),IF(COUNT(표장르정리[[#This Row],[CCG]]),1,0)),1,0)</f>
        <v>0</v>
      </c>
      <c r="E187" s="3">
        <f>IF(AND(IF('차트 정리 표'!$N$2 = 표메인[[#This Row],[연령대]], 1, 0),IF(COUNT(표장르정리[[#This Row],[Roguelike]]),1,0)),1,0)</f>
        <v>0</v>
      </c>
      <c r="F187" s="3">
        <f>IF(AND(IF('차트 정리 표'!$N$2 = 표메인[[#This Row],[연령대]], 1, 0),IF(COUNT(표장르정리[[#This Row],[Soulslike]]),1,0)),1,0)</f>
        <v>0</v>
      </c>
      <c r="G187" s="3">
        <f>IF(AND(IF('차트 정리 표'!$N$2 = 표메인[[#This Row],[연령대]], 1, 0),IF(COUNT(표장르정리[[#This Row],[Rhythm]]),1,0)),1,0)</f>
        <v>0</v>
      </c>
      <c r="H187" s="3">
        <f>IF(AND(IF('차트 정리 표'!$N$2 = 표메인[[#This Row],[연령대]], 1, 0),IF(COUNT(표장르정리[[#This Row],[Racing]]),1,0)),1,0)</f>
        <v>0</v>
      </c>
      <c r="I187" s="3">
        <f>IF(AND(IF('차트 정리 표'!$N$2 = 표메인[[#This Row],[연령대]], 1, 0),IF(COUNT(표장르정리[[#This Row],[Sport]]),1,0)),1,0)</f>
        <v>0</v>
      </c>
      <c r="J187" s="3">
        <f>IF(AND(IF('차트 정리 표'!$N$2 = 표메인[[#This Row],[연령대]], 1, 0),IF(COUNT(표장르정리[[#This Row],[Stealth]]),1,0)),1,0)</f>
        <v>0</v>
      </c>
      <c r="K187" s="3">
        <f>IF(AND(IF('차트 정리 표'!$N$2 = 표메인[[#This Row],[연령대]], 1, 0),IF(COUNT(표장르정리[[#This Row],[Strategy]]),1,0)),1,0)</f>
        <v>0</v>
      </c>
      <c r="L187" s="3">
        <f>IF(AND(IF('차트 정리 표'!$N$2 = 표메인[[#This Row],[연령대]], 1, 0),IF(COUNT(표장르정리[[#This Row],[Puzzle]]),1,0)),1,0)</f>
        <v>0</v>
      </c>
      <c r="M187" s="3">
        <f>IF(AND(IF('차트 정리 표'!$N$2 = 표메인[[#This Row],[연령대]], 1, 0),IF(COUNT(표장르정리[[#This Row],[Board]]),1,0)),1,0)</f>
        <v>0</v>
      </c>
      <c r="N187" s="3">
        <f>IF(AND(IF('차트 정리 표'!$N$2 = 표메인[[#This Row],[연령대]], 1, 0),IF(COUNT(표장르정리[[#This Row],[Arcade]]),1,0)),1,0)</f>
        <v>0</v>
      </c>
      <c r="O187" s="3">
        <f>IF(AND(IF('차트 정리 표'!$N$2 = 표메인[[#This Row],[연령대]], 1, 0),IF(COUNT(표장르정리[[#This Row],[Simulation]]),1,0)),1,0)</f>
        <v>0</v>
      </c>
      <c r="P187" s="34">
        <f>IF(AND(IF('차트 정리 표'!$N$19 = 표메인[[#This Row],[연령대]], 1, 0),IF('차트 정리 표'!$J$20=표메인[[#This Row],[타격감
시각적 효과]],1,0)),1,0)</f>
        <v>0</v>
      </c>
      <c r="Q187" s="34">
        <f>IF(AND(IF('차트 정리 표'!$N$19 = 표메인[[#This Row],[연령대]], 1, 0),IF('차트 정리 표'!$J$21=표메인[[#This Row],[타격감
시각적 효과]],1,0)),1,0)</f>
        <v>0</v>
      </c>
      <c r="R187" s="34">
        <f>IF(AND(IF('차트 정리 표'!$N$19 = 표메인[[#This Row],[연령대]], 1, 0),IF('차트 정리 표'!$J$22=표메인[[#This Row],[타격감
시각적 효과]],1,0)),1,0)</f>
        <v>0</v>
      </c>
      <c r="S187" s="34">
        <f>IF(AND(IF('차트 정리 표'!$N$19 = 표메인[[#This Row],[연령대]], 1, 0),IF('차트 정리 표'!$J$23=표메인[[#This Row],[타격감
시각적 효과]],1,0)),1,0)</f>
        <v>0</v>
      </c>
      <c r="T187" s="34">
        <f>IF(AND(IF('차트 정리 표'!$N$25 = 표메인[[#This Row],[연령대]], 1, 0),IF('차트 정리 표'!$J$26=표메인[게임몰입도
청각적 효과],1,0)),1,0)</f>
        <v>0</v>
      </c>
      <c r="U187" s="34">
        <f>IF(AND(IF('차트 정리 표'!$N$25 = 표메인[[#This Row],[연령대]], 1, 0),IF('차트 정리 표'!$J$27=표메인[게임몰입도
청각적 효과],1,0)),1,0)</f>
        <v>0</v>
      </c>
      <c r="V187" s="34">
        <f>IF(AND(IF('차트 정리 표'!$N$25 = 표메인[[#This Row],[연령대]], 1, 0),IF('차트 정리 표'!$J$28=표메인[게임몰입도
청각적 효과],1,0)),1,0)</f>
        <v>0</v>
      </c>
    </row>
    <row r="188" spans="1:22" x14ac:dyDescent="0.3">
      <c r="A188" s="3">
        <f>IF(AND(IF('차트 정리 표'!$N$2 = 표메인[[#This Row],[연령대]], 1, 0),IF(COUNT(표장르정리[[#This Row],[RPG]]),1,0)), 1, 0)</f>
        <v>0</v>
      </c>
      <c r="B188" s="3">
        <f>IF(AND(IF('차트 정리 표'!$N$2 = 표메인[[#This Row],[연령대]], 1, 0),IF(COUNT(표장르정리[[#This Row],[AOS]]),1,0)),1,0)</f>
        <v>0</v>
      </c>
      <c r="C188" s="3">
        <f>IF(AND(IF('차트 정리 표'!$N$2 = 표메인[[#This Row],[연령대]], 1, 0),IF(COUNT(표장르정리[[#This Row],[FPS]]),1,0)),1,0)</f>
        <v>0</v>
      </c>
      <c r="D188" s="3">
        <f>IF(AND(IF('차트 정리 표'!$N$2 = 표메인[[#This Row],[연령대]], 1, 0),IF(COUNT(표장르정리[[#This Row],[CCG]]),1,0)),1,0)</f>
        <v>0</v>
      </c>
      <c r="E188" s="3">
        <f>IF(AND(IF('차트 정리 표'!$N$2 = 표메인[[#This Row],[연령대]], 1, 0),IF(COUNT(표장르정리[[#This Row],[Roguelike]]),1,0)),1,0)</f>
        <v>0</v>
      </c>
      <c r="F188" s="3">
        <f>IF(AND(IF('차트 정리 표'!$N$2 = 표메인[[#This Row],[연령대]], 1, 0),IF(COUNT(표장르정리[[#This Row],[Soulslike]]),1,0)),1,0)</f>
        <v>0</v>
      </c>
      <c r="G188" s="3">
        <f>IF(AND(IF('차트 정리 표'!$N$2 = 표메인[[#This Row],[연령대]], 1, 0),IF(COUNT(표장르정리[[#This Row],[Rhythm]]),1,0)),1,0)</f>
        <v>0</v>
      </c>
      <c r="H188" s="3">
        <f>IF(AND(IF('차트 정리 표'!$N$2 = 표메인[[#This Row],[연령대]], 1, 0),IF(COUNT(표장르정리[[#This Row],[Racing]]),1,0)),1,0)</f>
        <v>0</v>
      </c>
      <c r="I188" s="3">
        <f>IF(AND(IF('차트 정리 표'!$N$2 = 표메인[[#This Row],[연령대]], 1, 0),IF(COUNT(표장르정리[[#This Row],[Sport]]),1,0)),1,0)</f>
        <v>0</v>
      </c>
      <c r="J188" s="3">
        <f>IF(AND(IF('차트 정리 표'!$N$2 = 표메인[[#This Row],[연령대]], 1, 0),IF(COUNT(표장르정리[[#This Row],[Stealth]]),1,0)),1,0)</f>
        <v>0</v>
      </c>
      <c r="K188" s="3">
        <f>IF(AND(IF('차트 정리 표'!$N$2 = 표메인[[#This Row],[연령대]], 1, 0),IF(COUNT(표장르정리[[#This Row],[Strategy]]),1,0)),1,0)</f>
        <v>0</v>
      </c>
      <c r="L188" s="3">
        <f>IF(AND(IF('차트 정리 표'!$N$2 = 표메인[[#This Row],[연령대]], 1, 0),IF(COUNT(표장르정리[[#This Row],[Puzzle]]),1,0)),1,0)</f>
        <v>0</v>
      </c>
      <c r="M188" s="3">
        <f>IF(AND(IF('차트 정리 표'!$N$2 = 표메인[[#This Row],[연령대]], 1, 0),IF(COUNT(표장르정리[[#This Row],[Board]]),1,0)),1,0)</f>
        <v>0</v>
      </c>
      <c r="N188" s="3">
        <f>IF(AND(IF('차트 정리 표'!$N$2 = 표메인[[#This Row],[연령대]], 1, 0),IF(COUNT(표장르정리[[#This Row],[Arcade]]),1,0)),1,0)</f>
        <v>0</v>
      </c>
      <c r="O188" s="3">
        <f>IF(AND(IF('차트 정리 표'!$N$2 = 표메인[[#This Row],[연령대]], 1, 0),IF(COUNT(표장르정리[[#This Row],[Simulation]]),1,0)),1,0)</f>
        <v>0</v>
      </c>
      <c r="P188" s="34">
        <f>IF(AND(IF('차트 정리 표'!$N$19 = 표메인[[#This Row],[연령대]], 1, 0),IF('차트 정리 표'!$J$20=표메인[[#This Row],[타격감
시각적 효과]],1,0)),1,0)</f>
        <v>0</v>
      </c>
      <c r="Q188" s="34">
        <f>IF(AND(IF('차트 정리 표'!$N$19 = 표메인[[#This Row],[연령대]], 1, 0),IF('차트 정리 표'!$J$21=표메인[[#This Row],[타격감
시각적 효과]],1,0)),1,0)</f>
        <v>0</v>
      </c>
      <c r="R188" s="34">
        <f>IF(AND(IF('차트 정리 표'!$N$19 = 표메인[[#This Row],[연령대]], 1, 0),IF('차트 정리 표'!$J$22=표메인[[#This Row],[타격감
시각적 효과]],1,0)),1,0)</f>
        <v>0</v>
      </c>
      <c r="S188" s="34">
        <f>IF(AND(IF('차트 정리 표'!$N$19 = 표메인[[#This Row],[연령대]], 1, 0),IF('차트 정리 표'!$J$23=표메인[[#This Row],[타격감
시각적 효과]],1,0)),1,0)</f>
        <v>0</v>
      </c>
      <c r="T188" s="34">
        <f>IF(AND(IF('차트 정리 표'!$N$25 = 표메인[[#This Row],[연령대]], 1, 0),IF('차트 정리 표'!$J$26=표메인[게임몰입도
청각적 효과],1,0)),1,0)</f>
        <v>0</v>
      </c>
      <c r="U188" s="34">
        <f>IF(AND(IF('차트 정리 표'!$N$25 = 표메인[[#This Row],[연령대]], 1, 0),IF('차트 정리 표'!$J$27=표메인[게임몰입도
청각적 효과],1,0)),1,0)</f>
        <v>0</v>
      </c>
      <c r="V188" s="34">
        <f>IF(AND(IF('차트 정리 표'!$N$25 = 표메인[[#This Row],[연령대]], 1, 0),IF('차트 정리 표'!$J$28=표메인[게임몰입도
청각적 효과],1,0)),1,0)</f>
        <v>0</v>
      </c>
    </row>
    <row r="189" spans="1:22" x14ac:dyDescent="0.3">
      <c r="A189" s="3">
        <f>IF(AND(IF('차트 정리 표'!$N$2 = 표메인[[#This Row],[연령대]], 1, 0),IF(COUNT(표장르정리[[#This Row],[RPG]]),1,0)), 1, 0)</f>
        <v>0</v>
      </c>
      <c r="B189" s="3">
        <f>IF(AND(IF('차트 정리 표'!$N$2 = 표메인[[#This Row],[연령대]], 1, 0),IF(COUNT(표장르정리[[#This Row],[AOS]]),1,0)),1,0)</f>
        <v>0</v>
      </c>
      <c r="C189" s="3">
        <f>IF(AND(IF('차트 정리 표'!$N$2 = 표메인[[#This Row],[연령대]], 1, 0),IF(COUNT(표장르정리[[#This Row],[FPS]]),1,0)),1,0)</f>
        <v>0</v>
      </c>
      <c r="D189" s="3">
        <f>IF(AND(IF('차트 정리 표'!$N$2 = 표메인[[#This Row],[연령대]], 1, 0),IF(COUNT(표장르정리[[#This Row],[CCG]]),1,0)),1,0)</f>
        <v>0</v>
      </c>
      <c r="E189" s="3">
        <f>IF(AND(IF('차트 정리 표'!$N$2 = 표메인[[#This Row],[연령대]], 1, 0),IF(COUNT(표장르정리[[#This Row],[Roguelike]]),1,0)),1,0)</f>
        <v>0</v>
      </c>
      <c r="F189" s="3">
        <f>IF(AND(IF('차트 정리 표'!$N$2 = 표메인[[#This Row],[연령대]], 1, 0),IF(COUNT(표장르정리[[#This Row],[Soulslike]]),1,0)),1,0)</f>
        <v>0</v>
      </c>
      <c r="G189" s="3">
        <f>IF(AND(IF('차트 정리 표'!$N$2 = 표메인[[#This Row],[연령대]], 1, 0),IF(COUNT(표장르정리[[#This Row],[Rhythm]]),1,0)),1,0)</f>
        <v>0</v>
      </c>
      <c r="H189" s="3">
        <f>IF(AND(IF('차트 정리 표'!$N$2 = 표메인[[#This Row],[연령대]], 1, 0),IF(COUNT(표장르정리[[#This Row],[Racing]]),1,0)),1,0)</f>
        <v>0</v>
      </c>
      <c r="I189" s="3">
        <f>IF(AND(IF('차트 정리 표'!$N$2 = 표메인[[#This Row],[연령대]], 1, 0),IF(COUNT(표장르정리[[#This Row],[Sport]]),1,0)),1,0)</f>
        <v>0</v>
      </c>
      <c r="J189" s="3">
        <f>IF(AND(IF('차트 정리 표'!$N$2 = 표메인[[#This Row],[연령대]], 1, 0),IF(COUNT(표장르정리[[#This Row],[Stealth]]),1,0)),1,0)</f>
        <v>0</v>
      </c>
      <c r="K189" s="3">
        <f>IF(AND(IF('차트 정리 표'!$N$2 = 표메인[[#This Row],[연령대]], 1, 0),IF(COUNT(표장르정리[[#This Row],[Strategy]]),1,0)),1,0)</f>
        <v>0</v>
      </c>
      <c r="L189" s="3">
        <f>IF(AND(IF('차트 정리 표'!$N$2 = 표메인[[#This Row],[연령대]], 1, 0),IF(COUNT(표장르정리[[#This Row],[Puzzle]]),1,0)),1,0)</f>
        <v>0</v>
      </c>
      <c r="M189" s="3">
        <f>IF(AND(IF('차트 정리 표'!$N$2 = 표메인[[#This Row],[연령대]], 1, 0),IF(COUNT(표장르정리[[#This Row],[Board]]),1,0)),1,0)</f>
        <v>0</v>
      </c>
      <c r="N189" s="3">
        <f>IF(AND(IF('차트 정리 표'!$N$2 = 표메인[[#This Row],[연령대]], 1, 0),IF(COUNT(표장르정리[[#This Row],[Arcade]]),1,0)),1,0)</f>
        <v>0</v>
      </c>
      <c r="O189" s="3">
        <f>IF(AND(IF('차트 정리 표'!$N$2 = 표메인[[#This Row],[연령대]], 1, 0),IF(COUNT(표장르정리[[#This Row],[Simulation]]),1,0)),1,0)</f>
        <v>0</v>
      </c>
      <c r="P189" s="34">
        <f>IF(AND(IF('차트 정리 표'!$N$19 = 표메인[[#This Row],[연령대]], 1, 0),IF('차트 정리 표'!$J$20=표메인[[#This Row],[타격감
시각적 효과]],1,0)),1,0)</f>
        <v>0</v>
      </c>
      <c r="Q189" s="34">
        <f>IF(AND(IF('차트 정리 표'!$N$19 = 표메인[[#This Row],[연령대]], 1, 0),IF('차트 정리 표'!$J$21=표메인[[#This Row],[타격감
시각적 효과]],1,0)),1,0)</f>
        <v>0</v>
      </c>
      <c r="R189" s="34">
        <f>IF(AND(IF('차트 정리 표'!$N$19 = 표메인[[#This Row],[연령대]], 1, 0),IF('차트 정리 표'!$J$22=표메인[[#This Row],[타격감
시각적 효과]],1,0)),1,0)</f>
        <v>0</v>
      </c>
      <c r="S189" s="34">
        <f>IF(AND(IF('차트 정리 표'!$N$19 = 표메인[[#This Row],[연령대]], 1, 0),IF('차트 정리 표'!$J$23=표메인[[#This Row],[타격감
시각적 효과]],1,0)),1,0)</f>
        <v>0</v>
      </c>
      <c r="T189" s="34">
        <f>IF(AND(IF('차트 정리 표'!$N$25 = 표메인[[#This Row],[연령대]], 1, 0),IF('차트 정리 표'!$J$26=표메인[게임몰입도
청각적 효과],1,0)),1,0)</f>
        <v>0</v>
      </c>
      <c r="U189" s="34">
        <f>IF(AND(IF('차트 정리 표'!$N$25 = 표메인[[#This Row],[연령대]], 1, 0),IF('차트 정리 표'!$J$27=표메인[게임몰입도
청각적 효과],1,0)),1,0)</f>
        <v>0</v>
      </c>
      <c r="V189" s="34">
        <f>IF(AND(IF('차트 정리 표'!$N$25 = 표메인[[#This Row],[연령대]], 1, 0),IF('차트 정리 표'!$J$28=표메인[게임몰입도
청각적 효과],1,0)),1,0)</f>
        <v>0</v>
      </c>
    </row>
    <row r="190" spans="1:22" x14ac:dyDescent="0.3">
      <c r="A190" s="3">
        <f>IF(AND(IF('차트 정리 표'!$N$2 = 표메인[[#This Row],[연령대]], 1, 0),IF(COUNT(표장르정리[[#This Row],[RPG]]),1,0)), 1, 0)</f>
        <v>0</v>
      </c>
      <c r="B190" s="3">
        <f>IF(AND(IF('차트 정리 표'!$N$2 = 표메인[[#This Row],[연령대]], 1, 0),IF(COUNT(표장르정리[[#This Row],[AOS]]),1,0)),1,0)</f>
        <v>0</v>
      </c>
      <c r="C190" s="3">
        <f>IF(AND(IF('차트 정리 표'!$N$2 = 표메인[[#This Row],[연령대]], 1, 0),IF(COUNT(표장르정리[[#This Row],[FPS]]),1,0)),1,0)</f>
        <v>0</v>
      </c>
      <c r="D190" s="3">
        <f>IF(AND(IF('차트 정리 표'!$N$2 = 표메인[[#This Row],[연령대]], 1, 0),IF(COUNT(표장르정리[[#This Row],[CCG]]),1,0)),1,0)</f>
        <v>0</v>
      </c>
      <c r="E190" s="3">
        <f>IF(AND(IF('차트 정리 표'!$N$2 = 표메인[[#This Row],[연령대]], 1, 0),IF(COUNT(표장르정리[[#This Row],[Roguelike]]),1,0)),1,0)</f>
        <v>0</v>
      </c>
      <c r="F190" s="3">
        <f>IF(AND(IF('차트 정리 표'!$N$2 = 표메인[[#This Row],[연령대]], 1, 0),IF(COUNT(표장르정리[[#This Row],[Soulslike]]),1,0)),1,0)</f>
        <v>0</v>
      </c>
      <c r="G190" s="3">
        <f>IF(AND(IF('차트 정리 표'!$N$2 = 표메인[[#This Row],[연령대]], 1, 0),IF(COUNT(표장르정리[[#This Row],[Rhythm]]),1,0)),1,0)</f>
        <v>0</v>
      </c>
      <c r="H190" s="3">
        <f>IF(AND(IF('차트 정리 표'!$N$2 = 표메인[[#This Row],[연령대]], 1, 0),IF(COUNT(표장르정리[[#This Row],[Racing]]),1,0)),1,0)</f>
        <v>0</v>
      </c>
      <c r="I190" s="3">
        <f>IF(AND(IF('차트 정리 표'!$N$2 = 표메인[[#This Row],[연령대]], 1, 0),IF(COUNT(표장르정리[[#This Row],[Sport]]),1,0)),1,0)</f>
        <v>0</v>
      </c>
      <c r="J190" s="3">
        <f>IF(AND(IF('차트 정리 표'!$N$2 = 표메인[[#This Row],[연령대]], 1, 0),IF(COUNT(표장르정리[[#This Row],[Stealth]]),1,0)),1,0)</f>
        <v>0</v>
      </c>
      <c r="K190" s="3">
        <f>IF(AND(IF('차트 정리 표'!$N$2 = 표메인[[#This Row],[연령대]], 1, 0),IF(COUNT(표장르정리[[#This Row],[Strategy]]),1,0)),1,0)</f>
        <v>0</v>
      </c>
      <c r="L190" s="3">
        <f>IF(AND(IF('차트 정리 표'!$N$2 = 표메인[[#This Row],[연령대]], 1, 0),IF(COUNT(표장르정리[[#This Row],[Puzzle]]),1,0)),1,0)</f>
        <v>0</v>
      </c>
      <c r="M190" s="3">
        <f>IF(AND(IF('차트 정리 표'!$N$2 = 표메인[[#This Row],[연령대]], 1, 0),IF(COUNT(표장르정리[[#This Row],[Board]]),1,0)),1,0)</f>
        <v>0</v>
      </c>
      <c r="N190" s="3">
        <f>IF(AND(IF('차트 정리 표'!$N$2 = 표메인[[#This Row],[연령대]], 1, 0),IF(COUNT(표장르정리[[#This Row],[Arcade]]),1,0)),1,0)</f>
        <v>0</v>
      </c>
      <c r="O190" s="3">
        <f>IF(AND(IF('차트 정리 표'!$N$2 = 표메인[[#This Row],[연령대]], 1, 0),IF(COUNT(표장르정리[[#This Row],[Simulation]]),1,0)),1,0)</f>
        <v>0</v>
      </c>
      <c r="P190" s="34">
        <f>IF(AND(IF('차트 정리 표'!$N$19 = 표메인[[#This Row],[연령대]], 1, 0),IF('차트 정리 표'!$J$20=표메인[[#This Row],[타격감
시각적 효과]],1,0)),1,0)</f>
        <v>0</v>
      </c>
      <c r="Q190" s="34">
        <f>IF(AND(IF('차트 정리 표'!$N$19 = 표메인[[#This Row],[연령대]], 1, 0),IF('차트 정리 표'!$J$21=표메인[[#This Row],[타격감
시각적 효과]],1,0)),1,0)</f>
        <v>0</v>
      </c>
      <c r="R190" s="34">
        <f>IF(AND(IF('차트 정리 표'!$N$19 = 표메인[[#This Row],[연령대]], 1, 0),IF('차트 정리 표'!$J$22=표메인[[#This Row],[타격감
시각적 효과]],1,0)),1,0)</f>
        <v>0</v>
      </c>
      <c r="S190" s="34">
        <f>IF(AND(IF('차트 정리 표'!$N$19 = 표메인[[#This Row],[연령대]], 1, 0),IF('차트 정리 표'!$J$23=표메인[[#This Row],[타격감
시각적 효과]],1,0)),1,0)</f>
        <v>0</v>
      </c>
      <c r="T190" s="34">
        <f>IF(AND(IF('차트 정리 표'!$N$25 = 표메인[[#This Row],[연령대]], 1, 0),IF('차트 정리 표'!$J$26=표메인[게임몰입도
청각적 효과],1,0)),1,0)</f>
        <v>0</v>
      </c>
      <c r="U190" s="34">
        <f>IF(AND(IF('차트 정리 표'!$N$25 = 표메인[[#This Row],[연령대]], 1, 0),IF('차트 정리 표'!$J$27=표메인[게임몰입도
청각적 효과],1,0)),1,0)</f>
        <v>0</v>
      </c>
      <c r="V190" s="34">
        <f>IF(AND(IF('차트 정리 표'!$N$25 = 표메인[[#This Row],[연령대]], 1, 0),IF('차트 정리 표'!$J$28=표메인[게임몰입도
청각적 효과],1,0)),1,0)</f>
        <v>0</v>
      </c>
    </row>
    <row r="191" spans="1:22" x14ac:dyDescent="0.3">
      <c r="A191" s="3">
        <f>IF(AND(IF('차트 정리 표'!$N$2 = 표메인[[#This Row],[연령대]], 1, 0),IF(COUNT(표장르정리[[#This Row],[RPG]]),1,0)), 1, 0)</f>
        <v>0</v>
      </c>
      <c r="B191" s="3">
        <f>IF(AND(IF('차트 정리 표'!$N$2 = 표메인[[#This Row],[연령대]], 1, 0),IF(COUNT(표장르정리[[#This Row],[AOS]]),1,0)),1,0)</f>
        <v>0</v>
      </c>
      <c r="C191" s="3">
        <f>IF(AND(IF('차트 정리 표'!$N$2 = 표메인[[#This Row],[연령대]], 1, 0),IF(COUNT(표장르정리[[#This Row],[FPS]]),1,0)),1,0)</f>
        <v>0</v>
      </c>
      <c r="D191" s="3">
        <f>IF(AND(IF('차트 정리 표'!$N$2 = 표메인[[#This Row],[연령대]], 1, 0),IF(COUNT(표장르정리[[#This Row],[CCG]]),1,0)),1,0)</f>
        <v>0</v>
      </c>
      <c r="E191" s="3">
        <f>IF(AND(IF('차트 정리 표'!$N$2 = 표메인[[#This Row],[연령대]], 1, 0),IF(COUNT(표장르정리[[#This Row],[Roguelike]]),1,0)),1,0)</f>
        <v>0</v>
      </c>
      <c r="F191" s="3">
        <f>IF(AND(IF('차트 정리 표'!$N$2 = 표메인[[#This Row],[연령대]], 1, 0),IF(COUNT(표장르정리[[#This Row],[Soulslike]]),1,0)),1,0)</f>
        <v>0</v>
      </c>
      <c r="G191" s="3">
        <f>IF(AND(IF('차트 정리 표'!$N$2 = 표메인[[#This Row],[연령대]], 1, 0),IF(COUNT(표장르정리[[#This Row],[Rhythm]]),1,0)),1,0)</f>
        <v>0</v>
      </c>
      <c r="H191" s="3">
        <f>IF(AND(IF('차트 정리 표'!$N$2 = 표메인[[#This Row],[연령대]], 1, 0),IF(COUNT(표장르정리[[#This Row],[Racing]]),1,0)),1,0)</f>
        <v>0</v>
      </c>
      <c r="I191" s="3">
        <f>IF(AND(IF('차트 정리 표'!$N$2 = 표메인[[#This Row],[연령대]], 1, 0),IF(COUNT(표장르정리[[#This Row],[Sport]]),1,0)),1,0)</f>
        <v>0</v>
      </c>
      <c r="J191" s="3">
        <f>IF(AND(IF('차트 정리 표'!$N$2 = 표메인[[#This Row],[연령대]], 1, 0),IF(COUNT(표장르정리[[#This Row],[Stealth]]),1,0)),1,0)</f>
        <v>0</v>
      </c>
      <c r="K191" s="3">
        <f>IF(AND(IF('차트 정리 표'!$N$2 = 표메인[[#This Row],[연령대]], 1, 0),IF(COUNT(표장르정리[[#This Row],[Strategy]]),1,0)),1,0)</f>
        <v>0</v>
      </c>
      <c r="L191" s="3">
        <f>IF(AND(IF('차트 정리 표'!$N$2 = 표메인[[#This Row],[연령대]], 1, 0),IF(COUNT(표장르정리[[#This Row],[Puzzle]]),1,0)),1,0)</f>
        <v>0</v>
      </c>
      <c r="M191" s="3">
        <f>IF(AND(IF('차트 정리 표'!$N$2 = 표메인[[#This Row],[연령대]], 1, 0),IF(COUNT(표장르정리[[#This Row],[Board]]),1,0)),1,0)</f>
        <v>0</v>
      </c>
      <c r="N191" s="3">
        <f>IF(AND(IF('차트 정리 표'!$N$2 = 표메인[[#This Row],[연령대]], 1, 0),IF(COUNT(표장르정리[[#This Row],[Arcade]]),1,0)),1,0)</f>
        <v>0</v>
      </c>
      <c r="O191" s="3">
        <f>IF(AND(IF('차트 정리 표'!$N$2 = 표메인[[#This Row],[연령대]], 1, 0),IF(COUNT(표장르정리[[#This Row],[Simulation]]),1,0)),1,0)</f>
        <v>0</v>
      </c>
      <c r="P191" s="34">
        <f>IF(AND(IF('차트 정리 표'!$N$19 = 표메인[[#This Row],[연령대]], 1, 0),IF('차트 정리 표'!$J$20=표메인[[#This Row],[타격감
시각적 효과]],1,0)),1,0)</f>
        <v>0</v>
      </c>
      <c r="Q191" s="34">
        <f>IF(AND(IF('차트 정리 표'!$N$19 = 표메인[[#This Row],[연령대]], 1, 0),IF('차트 정리 표'!$J$21=표메인[[#This Row],[타격감
시각적 효과]],1,0)),1,0)</f>
        <v>0</v>
      </c>
      <c r="R191" s="34">
        <f>IF(AND(IF('차트 정리 표'!$N$19 = 표메인[[#This Row],[연령대]], 1, 0),IF('차트 정리 표'!$J$22=표메인[[#This Row],[타격감
시각적 효과]],1,0)),1,0)</f>
        <v>0</v>
      </c>
      <c r="S191" s="34">
        <f>IF(AND(IF('차트 정리 표'!$N$19 = 표메인[[#This Row],[연령대]], 1, 0),IF('차트 정리 표'!$J$23=표메인[[#This Row],[타격감
시각적 효과]],1,0)),1,0)</f>
        <v>0</v>
      </c>
      <c r="T191" s="34">
        <f>IF(AND(IF('차트 정리 표'!$N$25 = 표메인[[#This Row],[연령대]], 1, 0),IF('차트 정리 표'!$J$26=표메인[게임몰입도
청각적 효과],1,0)),1,0)</f>
        <v>0</v>
      </c>
      <c r="U191" s="34">
        <f>IF(AND(IF('차트 정리 표'!$N$25 = 표메인[[#This Row],[연령대]], 1, 0),IF('차트 정리 표'!$J$27=표메인[게임몰입도
청각적 효과],1,0)),1,0)</f>
        <v>0</v>
      </c>
      <c r="V191" s="34">
        <f>IF(AND(IF('차트 정리 표'!$N$25 = 표메인[[#This Row],[연령대]], 1, 0),IF('차트 정리 표'!$J$28=표메인[게임몰입도
청각적 효과],1,0)),1,0)</f>
        <v>0</v>
      </c>
    </row>
    <row r="192" spans="1:22" x14ac:dyDescent="0.3">
      <c r="A192" s="3">
        <f>IF(AND(IF('차트 정리 표'!$N$2 = 표메인[[#This Row],[연령대]], 1, 0),IF(COUNT(표장르정리[[#This Row],[RPG]]),1,0)), 1, 0)</f>
        <v>0</v>
      </c>
      <c r="B192" s="3">
        <f>IF(AND(IF('차트 정리 표'!$N$2 = 표메인[[#This Row],[연령대]], 1, 0),IF(COUNT(표장르정리[[#This Row],[AOS]]),1,0)),1,0)</f>
        <v>0</v>
      </c>
      <c r="C192" s="3">
        <f>IF(AND(IF('차트 정리 표'!$N$2 = 표메인[[#This Row],[연령대]], 1, 0),IF(COUNT(표장르정리[[#This Row],[FPS]]),1,0)),1,0)</f>
        <v>0</v>
      </c>
      <c r="D192" s="3">
        <f>IF(AND(IF('차트 정리 표'!$N$2 = 표메인[[#This Row],[연령대]], 1, 0),IF(COUNT(표장르정리[[#This Row],[CCG]]),1,0)),1,0)</f>
        <v>0</v>
      </c>
      <c r="E192" s="3">
        <f>IF(AND(IF('차트 정리 표'!$N$2 = 표메인[[#This Row],[연령대]], 1, 0),IF(COUNT(표장르정리[[#This Row],[Roguelike]]),1,0)),1,0)</f>
        <v>0</v>
      </c>
      <c r="F192" s="3">
        <f>IF(AND(IF('차트 정리 표'!$N$2 = 표메인[[#This Row],[연령대]], 1, 0),IF(COUNT(표장르정리[[#This Row],[Soulslike]]),1,0)),1,0)</f>
        <v>0</v>
      </c>
      <c r="G192" s="3">
        <f>IF(AND(IF('차트 정리 표'!$N$2 = 표메인[[#This Row],[연령대]], 1, 0),IF(COUNT(표장르정리[[#This Row],[Rhythm]]),1,0)),1,0)</f>
        <v>0</v>
      </c>
      <c r="H192" s="3">
        <f>IF(AND(IF('차트 정리 표'!$N$2 = 표메인[[#This Row],[연령대]], 1, 0),IF(COUNT(표장르정리[[#This Row],[Racing]]),1,0)),1,0)</f>
        <v>0</v>
      </c>
      <c r="I192" s="3">
        <f>IF(AND(IF('차트 정리 표'!$N$2 = 표메인[[#This Row],[연령대]], 1, 0),IF(COUNT(표장르정리[[#This Row],[Sport]]),1,0)),1,0)</f>
        <v>0</v>
      </c>
      <c r="J192" s="3">
        <f>IF(AND(IF('차트 정리 표'!$N$2 = 표메인[[#This Row],[연령대]], 1, 0),IF(COUNT(표장르정리[[#This Row],[Stealth]]),1,0)),1,0)</f>
        <v>0</v>
      </c>
      <c r="K192" s="3">
        <f>IF(AND(IF('차트 정리 표'!$N$2 = 표메인[[#This Row],[연령대]], 1, 0),IF(COUNT(표장르정리[[#This Row],[Strategy]]),1,0)),1,0)</f>
        <v>0</v>
      </c>
      <c r="L192" s="3">
        <f>IF(AND(IF('차트 정리 표'!$N$2 = 표메인[[#This Row],[연령대]], 1, 0),IF(COUNT(표장르정리[[#This Row],[Puzzle]]),1,0)),1,0)</f>
        <v>0</v>
      </c>
      <c r="M192" s="3">
        <f>IF(AND(IF('차트 정리 표'!$N$2 = 표메인[[#This Row],[연령대]], 1, 0),IF(COUNT(표장르정리[[#This Row],[Board]]),1,0)),1,0)</f>
        <v>0</v>
      </c>
      <c r="N192" s="3">
        <f>IF(AND(IF('차트 정리 표'!$N$2 = 표메인[[#This Row],[연령대]], 1, 0),IF(COUNT(표장르정리[[#This Row],[Arcade]]),1,0)),1,0)</f>
        <v>0</v>
      </c>
      <c r="O192" s="3">
        <f>IF(AND(IF('차트 정리 표'!$N$2 = 표메인[[#This Row],[연령대]], 1, 0),IF(COUNT(표장르정리[[#This Row],[Simulation]]),1,0)),1,0)</f>
        <v>0</v>
      </c>
      <c r="P192" s="34">
        <f>IF(AND(IF('차트 정리 표'!$N$19 = 표메인[[#This Row],[연령대]], 1, 0),IF('차트 정리 표'!$J$20=표메인[[#This Row],[타격감
시각적 효과]],1,0)),1,0)</f>
        <v>0</v>
      </c>
      <c r="Q192" s="34">
        <f>IF(AND(IF('차트 정리 표'!$N$19 = 표메인[[#This Row],[연령대]], 1, 0),IF('차트 정리 표'!$J$21=표메인[[#This Row],[타격감
시각적 효과]],1,0)),1,0)</f>
        <v>0</v>
      </c>
      <c r="R192" s="34">
        <f>IF(AND(IF('차트 정리 표'!$N$19 = 표메인[[#This Row],[연령대]], 1, 0),IF('차트 정리 표'!$J$22=표메인[[#This Row],[타격감
시각적 효과]],1,0)),1,0)</f>
        <v>0</v>
      </c>
      <c r="S192" s="34">
        <f>IF(AND(IF('차트 정리 표'!$N$19 = 표메인[[#This Row],[연령대]], 1, 0),IF('차트 정리 표'!$J$23=표메인[[#This Row],[타격감
시각적 효과]],1,0)),1,0)</f>
        <v>0</v>
      </c>
      <c r="T192" s="34">
        <f>IF(AND(IF('차트 정리 표'!$N$25 = 표메인[[#This Row],[연령대]], 1, 0),IF('차트 정리 표'!$J$26=표메인[게임몰입도
청각적 효과],1,0)),1,0)</f>
        <v>0</v>
      </c>
      <c r="U192" s="34">
        <f>IF(AND(IF('차트 정리 표'!$N$25 = 표메인[[#This Row],[연령대]], 1, 0),IF('차트 정리 표'!$J$27=표메인[게임몰입도
청각적 효과],1,0)),1,0)</f>
        <v>0</v>
      </c>
      <c r="V192" s="34">
        <f>IF(AND(IF('차트 정리 표'!$N$25 = 표메인[[#This Row],[연령대]], 1, 0),IF('차트 정리 표'!$J$28=표메인[게임몰입도
청각적 효과],1,0)),1,0)</f>
        <v>0</v>
      </c>
    </row>
    <row r="193" spans="1:22" x14ac:dyDescent="0.3">
      <c r="A193" s="3">
        <f>IF(AND(IF('차트 정리 표'!$N$2 = 표메인[[#This Row],[연령대]], 1, 0),IF(COUNT(표장르정리[[#This Row],[RPG]]),1,0)), 1, 0)</f>
        <v>0</v>
      </c>
      <c r="B193" s="3">
        <f>IF(AND(IF('차트 정리 표'!$N$2 = 표메인[[#This Row],[연령대]], 1, 0),IF(COUNT(표장르정리[[#This Row],[AOS]]),1,0)),1,0)</f>
        <v>0</v>
      </c>
      <c r="C193" s="3">
        <f>IF(AND(IF('차트 정리 표'!$N$2 = 표메인[[#This Row],[연령대]], 1, 0),IF(COUNT(표장르정리[[#This Row],[FPS]]),1,0)),1,0)</f>
        <v>0</v>
      </c>
      <c r="D193" s="3">
        <f>IF(AND(IF('차트 정리 표'!$N$2 = 표메인[[#This Row],[연령대]], 1, 0),IF(COUNT(표장르정리[[#This Row],[CCG]]),1,0)),1,0)</f>
        <v>0</v>
      </c>
      <c r="E193" s="3">
        <f>IF(AND(IF('차트 정리 표'!$N$2 = 표메인[[#This Row],[연령대]], 1, 0),IF(COUNT(표장르정리[[#This Row],[Roguelike]]),1,0)),1,0)</f>
        <v>0</v>
      </c>
      <c r="F193" s="3">
        <f>IF(AND(IF('차트 정리 표'!$N$2 = 표메인[[#This Row],[연령대]], 1, 0),IF(COUNT(표장르정리[[#This Row],[Soulslike]]),1,0)),1,0)</f>
        <v>0</v>
      </c>
      <c r="G193" s="3">
        <f>IF(AND(IF('차트 정리 표'!$N$2 = 표메인[[#This Row],[연령대]], 1, 0),IF(COUNT(표장르정리[[#This Row],[Rhythm]]),1,0)),1,0)</f>
        <v>0</v>
      </c>
      <c r="H193" s="3">
        <f>IF(AND(IF('차트 정리 표'!$N$2 = 표메인[[#This Row],[연령대]], 1, 0),IF(COUNT(표장르정리[[#This Row],[Racing]]),1,0)),1,0)</f>
        <v>0</v>
      </c>
      <c r="I193" s="3">
        <f>IF(AND(IF('차트 정리 표'!$N$2 = 표메인[[#This Row],[연령대]], 1, 0),IF(COUNT(표장르정리[[#This Row],[Sport]]),1,0)),1,0)</f>
        <v>0</v>
      </c>
      <c r="J193" s="3">
        <f>IF(AND(IF('차트 정리 표'!$N$2 = 표메인[[#This Row],[연령대]], 1, 0),IF(COUNT(표장르정리[[#This Row],[Stealth]]),1,0)),1,0)</f>
        <v>0</v>
      </c>
      <c r="K193" s="3">
        <f>IF(AND(IF('차트 정리 표'!$N$2 = 표메인[[#This Row],[연령대]], 1, 0),IF(COUNT(표장르정리[[#This Row],[Strategy]]),1,0)),1,0)</f>
        <v>0</v>
      </c>
      <c r="L193" s="3">
        <f>IF(AND(IF('차트 정리 표'!$N$2 = 표메인[[#This Row],[연령대]], 1, 0),IF(COUNT(표장르정리[[#This Row],[Puzzle]]),1,0)),1,0)</f>
        <v>0</v>
      </c>
      <c r="M193" s="3">
        <f>IF(AND(IF('차트 정리 표'!$N$2 = 표메인[[#This Row],[연령대]], 1, 0),IF(COUNT(표장르정리[[#This Row],[Board]]),1,0)),1,0)</f>
        <v>0</v>
      </c>
      <c r="N193" s="3">
        <f>IF(AND(IF('차트 정리 표'!$N$2 = 표메인[[#This Row],[연령대]], 1, 0),IF(COUNT(표장르정리[[#This Row],[Arcade]]),1,0)),1,0)</f>
        <v>0</v>
      </c>
      <c r="O193" s="3">
        <f>IF(AND(IF('차트 정리 표'!$N$2 = 표메인[[#This Row],[연령대]], 1, 0),IF(COUNT(표장르정리[[#This Row],[Simulation]]),1,0)),1,0)</f>
        <v>0</v>
      </c>
      <c r="P193" s="34">
        <f>IF(AND(IF('차트 정리 표'!$N$19 = 표메인[[#This Row],[연령대]], 1, 0),IF('차트 정리 표'!$J$20=표메인[[#This Row],[타격감
시각적 효과]],1,0)),1,0)</f>
        <v>0</v>
      </c>
      <c r="Q193" s="34">
        <f>IF(AND(IF('차트 정리 표'!$N$19 = 표메인[[#This Row],[연령대]], 1, 0),IF('차트 정리 표'!$J$21=표메인[[#This Row],[타격감
시각적 효과]],1,0)),1,0)</f>
        <v>0</v>
      </c>
      <c r="R193" s="34">
        <f>IF(AND(IF('차트 정리 표'!$N$19 = 표메인[[#This Row],[연령대]], 1, 0),IF('차트 정리 표'!$J$22=표메인[[#This Row],[타격감
시각적 효과]],1,0)),1,0)</f>
        <v>0</v>
      </c>
      <c r="S193" s="34">
        <f>IF(AND(IF('차트 정리 표'!$N$19 = 표메인[[#This Row],[연령대]], 1, 0),IF('차트 정리 표'!$J$23=표메인[[#This Row],[타격감
시각적 효과]],1,0)),1,0)</f>
        <v>0</v>
      </c>
      <c r="T193" s="34">
        <f>IF(AND(IF('차트 정리 표'!$N$25 = 표메인[[#This Row],[연령대]], 1, 0),IF('차트 정리 표'!$J$26=표메인[게임몰입도
청각적 효과],1,0)),1,0)</f>
        <v>0</v>
      </c>
      <c r="U193" s="34">
        <f>IF(AND(IF('차트 정리 표'!$N$25 = 표메인[[#This Row],[연령대]], 1, 0),IF('차트 정리 표'!$J$27=표메인[게임몰입도
청각적 효과],1,0)),1,0)</f>
        <v>0</v>
      </c>
      <c r="V193" s="34">
        <f>IF(AND(IF('차트 정리 표'!$N$25 = 표메인[[#This Row],[연령대]], 1, 0),IF('차트 정리 표'!$J$28=표메인[게임몰입도
청각적 효과],1,0)),1,0)</f>
        <v>0</v>
      </c>
    </row>
    <row r="194" spans="1:22" x14ac:dyDescent="0.3">
      <c r="A194" s="3">
        <f>IF(AND(IF('차트 정리 표'!$N$2 = 표메인[[#This Row],[연령대]], 1, 0),IF(COUNT(표장르정리[[#This Row],[RPG]]),1,0)), 1, 0)</f>
        <v>0</v>
      </c>
      <c r="B194" s="3">
        <f>IF(AND(IF('차트 정리 표'!$N$2 = 표메인[[#This Row],[연령대]], 1, 0),IF(COUNT(표장르정리[[#This Row],[AOS]]),1,0)),1,0)</f>
        <v>0</v>
      </c>
      <c r="C194" s="3">
        <f>IF(AND(IF('차트 정리 표'!$N$2 = 표메인[[#This Row],[연령대]], 1, 0),IF(COUNT(표장르정리[[#This Row],[FPS]]),1,0)),1,0)</f>
        <v>0</v>
      </c>
      <c r="D194" s="3">
        <f>IF(AND(IF('차트 정리 표'!$N$2 = 표메인[[#This Row],[연령대]], 1, 0),IF(COUNT(표장르정리[[#This Row],[CCG]]),1,0)),1,0)</f>
        <v>0</v>
      </c>
      <c r="E194" s="3">
        <f>IF(AND(IF('차트 정리 표'!$N$2 = 표메인[[#This Row],[연령대]], 1, 0),IF(COUNT(표장르정리[[#This Row],[Roguelike]]),1,0)),1,0)</f>
        <v>0</v>
      </c>
      <c r="F194" s="3">
        <f>IF(AND(IF('차트 정리 표'!$N$2 = 표메인[[#This Row],[연령대]], 1, 0),IF(COUNT(표장르정리[[#This Row],[Soulslike]]),1,0)),1,0)</f>
        <v>0</v>
      </c>
      <c r="G194" s="3">
        <f>IF(AND(IF('차트 정리 표'!$N$2 = 표메인[[#This Row],[연령대]], 1, 0),IF(COUNT(표장르정리[[#This Row],[Rhythm]]),1,0)),1,0)</f>
        <v>0</v>
      </c>
      <c r="H194" s="3">
        <f>IF(AND(IF('차트 정리 표'!$N$2 = 표메인[[#This Row],[연령대]], 1, 0),IF(COUNT(표장르정리[[#This Row],[Racing]]),1,0)),1,0)</f>
        <v>0</v>
      </c>
      <c r="I194" s="3">
        <f>IF(AND(IF('차트 정리 표'!$N$2 = 표메인[[#This Row],[연령대]], 1, 0),IF(COUNT(표장르정리[[#This Row],[Sport]]),1,0)),1,0)</f>
        <v>0</v>
      </c>
      <c r="J194" s="3">
        <f>IF(AND(IF('차트 정리 표'!$N$2 = 표메인[[#This Row],[연령대]], 1, 0),IF(COUNT(표장르정리[[#This Row],[Stealth]]),1,0)),1,0)</f>
        <v>0</v>
      </c>
      <c r="K194" s="3">
        <f>IF(AND(IF('차트 정리 표'!$N$2 = 표메인[[#This Row],[연령대]], 1, 0),IF(COUNT(표장르정리[[#This Row],[Strategy]]),1,0)),1,0)</f>
        <v>0</v>
      </c>
      <c r="L194" s="3">
        <f>IF(AND(IF('차트 정리 표'!$N$2 = 표메인[[#This Row],[연령대]], 1, 0),IF(COUNT(표장르정리[[#This Row],[Puzzle]]),1,0)),1,0)</f>
        <v>0</v>
      </c>
      <c r="M194" s="3">
        <f>IF(AND(IF('차트 정리 표'!$N$2 = 표메인[[#This Row],[연령대]], 1, 0),IF(COUNT(표장르정리[[#This Row],[Board]]),1,0)),1,0)</f>
        <v>0</v>
      </c>
      <c r="N194" s="3">
        <f>IF(AND(IF('차트 정리 표'!$N$2 = 표메인[[#This Row],[연령대]], 1, 0),IF(COUNT(표장르정리[[#This Row],[Arcade]]),1,0)),1,0)</f>
        <v>0</v>
      </c>
      <c r="O194" s="3">
        <f>IF(AND(IF('차트 정리 표'!$N$2 = 표메인[[#This Row],[연령대]], 1, 0),IF(COUNT(표장르정리[[#This Row],[Simulation]]),1,0)),1,0)</f>
        <v>0</v>
      </c>
      <c r="P194" s="34">
        <f>IF(AND(IF('차트 정리 표'!$N$19 = 표메인[[#This Row],[연령대]], 1, 0),IF('차트 정리 표'!$J$20=표메인[[#This Row],[타격감
시각적 효과]],1,0)),1,0)</f>
        <v>0</v>
      </c>
      <c r="Q194" s="34">
        <f>IF(AND(IF('차트 정리 표'!$N$19 = 표메인[[#This Row],[연령대]], 1, 0),IF('차트 정리 표'!$J$21=표메인[[#This Row],[타격감
시각적 효과]],1,0)),1,0)</f>
        <v>0</v>
      </c>
      <c r="R194" s="34">
        <f>IF(AND(IF('차트 정리 표'!$N$19 = 표메인[[#This Row],[연령대]], 1, 0),IF('차트 정리 표'!$J$22=표메인[[#This Row],[타격감
시각적 효과]],1,0)),1,0)</f>
        <v>0</v>
      </c>
      <c r="S194" s="34">
        <f>IF(AND(IF('차트 정리 표'!$N$19 = 표메인[[#This Row],[연령대]], 1, 0),IF('차트 정리 표'!$J$23=표메인[[#This Row],[타격감
시각적 효과]],1,0)),1,0)</f>
        <v>0</v>
      </c>
      <c r="T194" s="34">
        <f>IF(AND(IF('차트 정리 표'!$N$25 = 표메인[[#This Row],[연령대]], 1, 0),IF('차트 정리 표'!$J$26=표메인[게임몰입도
청각적 효과],1,0)),1,0)</f>
        <v>0</v>
      </c>
      <c r="U194" s="34">
        <f>IF(AND(IF('차트 정리 표'!$N$25 = 표메인[[#This Row],[연령대]], 1, 0),IF('차트 정리 표'!$J$27=표메인[게임몰입도
청각적 효과],1,0)),1,0)</f>
        <v>0</v>
      </c>
      <c r="V194" s="34">
        <f>IF(AND(IF('차트 정리 표'!$N$25 = 표메인[[#This Row],[연령대]], 1, 0),IF('차트 정리 표'!$J$28=표메인[게임몰입도
청각적 효과],1,0)),1,0)</f>
        <v>0</v>
      </c>
    </row>
    <row r="195" spans="1:22" x14ac:dyDescent="0.3">
      <c r="A195" s="3">
        <f>IF(AND(IF('차트 정리 표'!$N$2 = 표메인[[#This Row],[연령대]], 1, 0),IF(COUNT(표장르정리[[#This Row],[RPG]]),1,0)), 1, 0)</f>
        <v>0</v>
      </c>
      <c r="B195" s="3">
        <f>IF(AND(IF('차트 정리 표'!$N$2 = 표메인[[#This Row],[연령대]], 1, 0),IF(COUNT(표장르정리[[#This Row],[AOS]]),1,0)),1,0)</f>
        <v>0</v>
      </c>
      <c r="C195" s="3">
        <f>IF(AND(IF('차트 정리 표'!$N$2 = 표메인[[#This Row],[연령대]], 1, 0),IF(COUNT(표장르정리[[#This Row],[FPS]]),1,0)),1,0)</f>
        <v>0</v>
      </c>
      <c r="D195" s="3">
        <f>IF(AND(IF('차트 정리 표'!$N$2 = 표메인[[#This Row],[연령대]], 1, 0),IF(COUNT(표장르정리[[#This Row],[CCG]]),1,0)),1,0)</f>
        <v>0</v>
      </c>
      <c r="E195" s="3">
        <f>IF(AND(IF('차트 정리 표'!$N$2 = 표메인[[#This Row],[연령대]], 1, 0),IF(COUNT(표장르정리[[#This Row],[Roguelike]]),1,0)),1,0)</f>
        <v>0</v>
      </c>
      <c r="F195" s="3">
        <f>IF(AND(IF('차트 정리 표'!$N$2 = 표메인[[#This Row],[연령대]], 1, 0),IF(COUNT(표장르정리[[#This Row],[Soulslike]]),1,0)),1,0)</f>
        <v>0</v>
      </c>
      <c r="G195" s="3">
        <f>IF(AND(IF('차트 정리 표'!$N$2 = 표메인[[#This Row],[연령대]], 1, 0),IF(COUNT(표장르정리[[#This Row],[Rhythm]]),1,0)),1,0)</f>
        <v>0</v>
      </c>
      <c r="H195" s="3">
        <f>IF(AND(IF('차트 정리 표'!$N$2 = 표메인[[#This Row],[연령대]], 1, 0),IF(COUNT(표장르정리[[#This Row],[Racing]]),1,0)),1,0)</f>
        <v>0</v>
      </c>
      <c r="I195" s="3">
        <f>IF(AND(IF('차트 정리 표'!$N$2 = 표메인[[#This Row],[연령대]], 1, 0),IF(COUNT(표장르정리[[#This Row],[Sport]]),1,0)),1,0)</f>
        <v>0</v>
      </c>
      <c r="J195" s="3">
        <f>IF(AND(IF('차트 정리 표'!$N$2 = 표메인[[#This Row],[연령대]], 1, 0),IF(COUNT(표장르정리[[#This Row],[Stealth]]),1,0)),1,0)</f>
        <v>0</v>
      </c>
      <c r="K195" s="3">
        <f>IF(AND(IF('차트 정리 표'!$N$2 = 표메인[[#This Row],[연령대]], 1, 0),IF(COUNT(표장르정리[[#This Row],[Strategy]]),1,0)),1,0)</f>
        <v>0</v>
      </c>
      <c r="L195" s="3">
        <f>IF(AND(IF('차트 정리 표'!$N$2 = 표메인[[#This Row],[연령대]], 1, 0),IF(COUNT(표장르정리[[#This Row],[Puzzle]]),1,0)),1,0)</f>
        <v>0</v>
      </c>
      <c r="M195" s="3">
        <f>IF(AND(IF('차트 정리 표'!$N$2 = 표메인[[#This Row],[연령대]], 1, 0),IF(COUNT(표장르정리[[#This Row],[Board]]),1,0)),1,0)</f>
        <v>0</v>
      </c>
      <c r="N195" s="3">
        <f>IF(AND(IF('차트 정리 표'!$N$2 = 표메인[[#This Row],[연령대]], 1, 0),IF(COUNT(표장르정리[[#This Row],[Arcade]]),1,0)),1,0)</f>
        <v>0</v>
      </c>
      <c r="O195" s="3">
        <f>IF(AND(IF('차트 정리 표'!$N$2 = 표메인[[#This Row],[연령대]], 1, 0),IF(COUNT(표장르정리[[#This Row],[Simulation]]),1,0)),1,0)</f>
        <v>0</v>
      </c>
      <c r="P195" s="34">
        <f>IF(AND(IF('차트 정리 표'!$N$19 = 표메인[[#This Row],[연령대]], 1, 0),IF('차트 정리 표'!$J$20=표메인[[#This Row],[타격감
시각적 효과]],1,0)),1,0)</f>
        <v>0</v>
      </c>
      <c r="Q195" s="34">
        <f>IF(AND(IF('차트 정리 표'!$N$19 = 표메인[[#This Row],[연령대]], 1, 0),IF('차트 정리 표'!$J$21=표메인[[#This Row],[타격감
시각적 효과]],1,0)),1,0)</f>
        <v>0</v>
      </c>
      <c r="R195" s="34">
        <f>IF(AND(IF('차트 정리 표'!$N$19 = 표메인[[#This Row],[연령대]], 1, 0),IF('차트 정리 표'!$J$22=표메인[[#This Row],[타격감
시각적 효과]],1,0)),1,0)</f>
        <v>0</v>
      </c>
      <c r="S195" s="34">
        <f>IF(AND(IF('차트 정리 표'!$N$19 = 표메인[[#This Row],[연령대]], 1, 0),IF('차트 정리 표'!$J$23=표메인[[#This Row],[타격감
시각적 효과]],1,0)),1,0)</f>
        <v>0</v>
      </c>
      <c r="T195" s="34">
        <f>IF(AND(IF('차트 정리 표'!$N$25 = 표메인[[#This Row],[연령대]], 1, 0),IF('차트 정리 표'!$J$26=표메인[게임몰입도
청각적 효과],1,0)),1,0)</f>
        <v>0</v>
      </c>
      <c r="U195" s="34">
        <f>IF(AND(IF('차트 정리 표'!$N$25 = 표메인[[#This Row],[연령대]], 1, 0),IF('차트 정리 표'!$J$27=표메인[게임몰입도
청각적 효과],1,0)),1,0)</f>
        <v>0</v>
      </c>
      <c r="V195" s="34">
        <f>IF(AND(IF('차트 정리 표'!$N$25 = 표메인[[#This Row],[연령대]], 1, 0),IF('차트 정리 표'!$J$28=표메인[게임몰입도
청각적 효과],1,0)),1,0)</f>
        <v>0</v>
      </c>
    </row>
    <row r="196" spans="1:22" x14ac:dyDescent="0.3">
      <c r="A196" s="3">
        <f>IF(AND(IF('차트 정리 표'!$N$2 = 표메인[[#This Row],[연령대]], 1, 0),IF(COUNT(표장르정리[[#This Row],[RPG]]),1,0)), 1, 0)</f>
        <v>0</v>
      </c>
      <c r="B196" s="3">
        <f>IF(AND(IF('차트 정리 표'!$N$2 = 표메인[[#This Row],[연령대]], 1, 0),IF(COUNT(표장르정리[[#This Row],[AOS]]),1,0)),1,0)</f>
        <v>0</v>
      </c>
      <c r="C196" s="3">
        <f>IF(AND(IF('차트 정리 표'!$N$2 = 표메인[[#This Row],[연령대]], 1, 0),IF(COUNT(표장르정리[[#This Row],[FPS]]),1,0)),1,0)</f>
        <v>0</v>
      </c>
      <c r="D196" s="3">
        <f>IF(AND(IF('차트 정리 표'!$N$2 = 표메인[[#This Row],[연령대]], 1, 0),IF(COUNT(표장르정리[[#This Row],[CCG]]),1,0)),1,0)</f>
        <v>0</v>
      </c>
      <c r="E196" s="3">
        <f>IF(AND(IF('차트 정리 표'!$N$2 = 표메인[[#This Row],[연령대]], 1, 0),IF(COUNT(표장르정리[[#This Row],[Roguelike]]),1,0)),1,0)</f>
        <v>0</v>
      </c>
      <c r="F196" s="3">
        <f>IF(AND(IF('차트 정리 표'!$N$2 = 표메인[[#This Row],[연령대]], 1, 0),IF(COUNT(표장르정리[[#This Row],[Soulslike]]),1,0)),1,0)</f>
        <v>0</v>
      </c>
      <c r="G196" s="3">
        <f>IF(AND(IF('차트 정리 표'!$N$2 = 표메인[[#This Row],[연령대]], 1, 0),IF(COUNT(표장르정리[[#This Row],[Rhythm]]),1,0)),1,0)</f>
        <v>0</v>
      </c>
      <c r="H196" s="3">
        <f>IF(AND(IF('차트 정리 표'!$N$2 = 표메인[[#This Row],[연령대]], 1, 0),IF(COUNT(표장르정리[[#This Row],[Racing]]),1,0)),1,0)</f>
        <v>0</v>
      </c>
      <c r="I196" s="3">
        <f>IF(AND(IF('차트 정리 표'!$N$2 = 표메인[[#This Row],[연령대]], 1, 0),IF(COUNT(표장르정리[[#This Row],[Sport]]),1,0)),1,0)</f>
        <v>0</v>
      </c>
      <c r="J196" s="3">
        <f>IF(AND(IF('차트 정리 표'!$N$2 = 표메인[[#This Row],[연령대]], 1, 0),IF(COUNT(표장르정리[[#This Row],[Stealth]]),1,0)),1,0)</f>
        <v>0</v>
      </c>
      <c r="K196" s="3">
        <f>IF(AND(IF('차트 정리 표'!$N$2 = 표메인[[#This Row],[연령대]], 1, 0),IF(COUNT(표장르정리[[#This Row],[Strategy]]),1,0)),1,0)</f>
        <v>0</v>
      </c>
      <c r="L196" s="3">
        <f>IF(AND(IF('차트 정리 표'!$N$2 = 표메인[[#This Row],[연령대]], 1, 0),IF(COUNT(표장르정리[[#This Row],[Puzzle]]),1,0)),1,0)</f>
        <v>0</v>
      </c>
      <c r="M196" s="3">
        <f>IF(AND(IF('차트 정리 표'!$N$2 = 표메인[[#This Row],[연령대]], 1, 0),IF(COUNT(표장르정리[[#This Row],[Board]]),1,0)),1,0)</f>
        <v>0</v>
      </c>
      <c r="N196" s="3">
        <f>IF(AND(IF('차트 정리 표'!$N$2 = 표메인[[#This Row],[연령대]], 1, 0),IF(COUNT(표장르정리[[#This Row],[Arcade]]),1,0)),1,0)</f>
        <v>0</v>
      </c>
      <c r="O196" s="3">
        <f>IF(AND(IF('차트 정리 표'!$N$2 = 표메인[[#This Row],[연령대]], 1, 0),IF(COUNT(표장르정리[[#This Row],[Simulation]]),1,0)),1,0)</f>
        <v>0</v>
      </c>
      <c r="P196" s="34">
        <f>IF(AND(IF('차트 정리 표'!$N$19 = 표메인[[#This Row],[연령대]], 1, 0),IF('차트 정리 표'!$J$20=표메인[[#This Row],[타격감
시각적 효과]],1,0)),1,0)</f>
        <v>0</v>
      </c>
      <c r="Q196" s="34">
        <f>IF(AND(IF('차트 정리 표'!$N$19 = 표메인[[#This Row],[연령대]], 1, 0),IF('차트 정리 표'!$J$21=표메인[[#This Row],[타격감
시각적 효과]],1,0)),1,0)</f>
        <v>0</v>
      </c>
      <c r="R196" s="34">
        <f>IF(AND(IF('차트 정리 표'!$N$19 = 표메인[[#This Row],[연령대]], 1, 0),IF('차트 정리 표'!$J$22=표메인[[#This Row],[타격감
시각적 효과]],1,0)),1,0)</f>
        <v>0</v>
      </c>
      <c r="S196" s="34">
        <f>IF(AND(IF('차트 정리 표'!$N$19 = 표메인[[#This Row],[연령대]], 1, 0),IF('차트 정리 표'!$J$23=표메인[[#This Row],[타격감
시각적 효과]],1,0)),1,0)</f>
        <v>0</v>
      </c>
      <c r="T196" s="34">
        <f>IF(AND(IF('차트 정리 표'!$N$25 = 표메인[[#This Row],[연령대]], 1, 0),IF('차트 정리 표'!$J$26=표메인[게임몰입도
청각적 효과],1,0)),1,0)</f>
        <v>0</v>
      </c>
      <c r="U196" s="34">
        <f>IF(AND(IF('차트 정리 표'!$N$25 = 표메인[[#This Row],[연령대]], 1, 0),IF('차트 정리 표'!$J$27=표메인[게임몰입도
청각적 효과],1,0)),1,0)</f>
        <v>0</v>
      </c>
      <c r="V196" s="34">
        <f>IF(AND(IF('차트 정리 표'!$N$25 = 표메인[[#This Row],[연령대]], 1, 0),IF('차트 정리 표'!$J$28=표메인[게임몰입도
청각적 효과],1,0)),1,0)</f>
        <v>0</v>
      </c>
    </row>
    <row r="197" spans="1:22" x14ac:dyDescent="0.3">
      <c r="A197" s="3">
        <f>IF(AND(IF('차트 정리 표'!$N$2 = 표메인[[#This Row],[연령대]], 1, 0),IF(COUNT(표장르정리[[#This Row],[RPG]]),1,0)), 1, 0)</f>
        <v>0</v>
      </c>
      <c r="B197" s="3">
        <f>IF(AND(IF('차트 정리 표'!$N$2 = 표메인[[#This Row],[연령대]], 1, 0),IF(COUNT(표장르정리[[#This Row],[AOS]]),1,0)),1,0)</f>
        <v>0</v>
      </c>
      <c r="C197" s="3">
        <f>IF(AND(IF('차트 정리 표'!$N$2 = 표메인[[#This Row],[연령대]], 1, 0),IF(COUNT(표장르정리[[#This Row],[FPS]]),1,0)),1,0)</f>
        <v>0</v>
      </c>
      <c r="D197" s="3">
        <f>IF(AND(IF('차트 정리 표'!$N$2 = 표메인[[#This Row],[연령대]], 1, 0),IF(COUNT(표장르정리[[#This Row],[CCG]]),1,0)),1,0)</f>
        <v>0</v>
      </c>
      <c r="E197" s="3">
        <f>IF(AND(IF('차트 정리 표'!$N$2 = 표메인[[#This Row],[연령대]], 1, 0),IF(COUNT(표장르정리[[#This Row],[Roguelike]]),1,0)),1,0)</f>
        <v>0</v>
      </c>
      <c r="F197" s="3">
        <f>IF(AND(IF('차트 정리 표'!$N$2 = 표메인[[#This Row],[연령대]], 1, 0),IF(COUNT(표장르정리[[#This Row],[Soulslike]]),1,0)),1,0)</f>
        <v>0</v>
      </c>
      <c r="G197" s="3">
        <f>IF(AND(IF('차트 정리 표'!$N$2 = 표메인[[#This Row],[연령대]], 1, 0),IF(COUNT(표장르정리[[#This Row],[Rhythm]]),1,0)),1,0)</f>
        <v>0</v>
      </c>
      <c r="H197" s="3">
        <f>IF(AND(IF('차트 정리 표'!$N$2 = 표메인[[#This Row],[연령대]], 1, 0),IF(COUNT(표장르정리[[#This Row],[Racing]]),1,0)),1,0)</f>
        <v>0</v>
      </c>
      <c r="I197" s="3">
        <f>IF(AND(IF('차트 정리 표'!$N$2 = 표메인[[#This Row],[연령대]], 1, 0),IF(COUNT(표장르정리[[#This Row],[Sport]]),1,0)),1,0)</f>
        <v>0</v>
      </c>
      <c r="J197" s="3">
        <f>IF(AND(IF('차트 정리 표'!$N$2 = 표메인[[#This Row],[연령대]], 1, 0),IF(COUNT(표장르정리[[#This Row],[Stealth]]),1,0)),1,0)</f>
        <v>0</v>
      </c>
      <c r="K197" s="3">
        <f>IF(AND(IF('차트 정리 표'!$N$2 = 표메인[[#This Row],[연령대]], 1, 0),IF(COUNT(표장르정리[[#This Row],[Strategy]]),1,0)),1,0)</f>
        <v>0</v>
      </c>
      <c r="L197" s="3">
        <f>IF(AND(IF('차트 정리 표'!$N$2 = 표메인[[#This Row],[연령대]], 1, 0),IF(COUNT(표장르정리[[#This Row],[Puzzle]]),1,0)),1,0)</f>
        <v>0</v>
      </c>
      <c r="M197" s="3">
        <f>IF(AND(IF('차트 정리 표'!$N$2 = 표메인[[#This Row],[연령대]], 1, 0),IF(COUNT(표장르정리[[#This Row],[Board]]),1,0)),1,0)</f>
        <v>0</v>
      </c>
      <c r="N197" s="3">
        <f>IF(AND(IF('차트 정리 표'!$N$2 = 표메인[[#This Row],[연령대]], 1, 0),IF(COUNT(표장르정리[[#This Row],[Arcade]]),1,0)),1,0)</f>
        <v>0</v>
      </c>
      <c r="O197" s="3">
        <f>IF(AND(IF('차트 정리 표'!$N$2 = 표메인[[#This Row],[연령대]], 1, 0),IF(COUNT(표장르정리[[#This Row],[Simulation]]),1,0)),1,0)</f>
        <v>0</v>
      </c>
      <c r="P197" s="34">
        <f>IF(AND(IF('차트 정리 표'!$N$19 = 표메인[[#This Row],[연령대]], 1, 0),IF('차트 정리 표'!$J$20=표메인[[#This Row],[타격감
시각적 효과]],1,0)),1,0)</f>
        <v>0</v>
      </c>
      <c r="Q197" s="34">
        <f>IF(AND(IF('차트 정리 표'!$N$19 = 표메인[[#This Row],[연령대]], 1, 0),IF('차트 정리 표'!$J$21=표메인[[#This Row],[타격감
시각적 효과]],1,0)),1,0)</f>
        <v>0</v>
      </c>
      <c r="R197" s="34">
        <f>IF(AND(IF('차트 정리 표'!$N$19 = 표메인[[#This Row],[연령대]], 1, 0),IF('차트 정리 표'!$J$22=표메인[[#This Row],[타격감
시각적 효과]],1,0)),1,0)</f>
        <v>0</v>
      </c>
      <c r="S197" s="34">
        <f>IF(AND(IF('차트 정리 표'!$N$19 = 표메인[[#This Row],[연령대]], 1, 0),IF('차트 정리 표'!$J$23=표메인[[#This Row],[타격감
시각적 효과]],1,0)),1,0)</f>
        <v>0</v>
      </c>
      <c r="T197" s="34">
        <f>IF(AND(IF('차트 정리 표'!$N$25 = 표메인[[#This Row],[연령대]], 1, 0),IF('차트 정리 표'!$J$26=표메인[게임몰입도
청각적 효과],1,0)),1,0)</f>
        <v>0</v>
      </c>
      <c r="U197" s="34">
        <f>IF(AND(IF('차트 정리 표'!$N$25 = 표메인[[#This Row],[연령대]], 1, 0),IF('차트 정리 표'!$J$27=표메인[게임몰입도
청각적 효과],1,0)),1,0)</f>
        <v>0</v>
      </c>
      <c r="V197" s="34">
        <f>IF(AND(IF('차트 정리 표'!$N$25 = 표메인[[#This Row],[연령대]], 1, 0),IF('차트 정리 표'!$J$28=표메인[게임몰입도
청각적 효과],1,0)),1,0)</f>
        <v>0</v>
      </c>
    </row>
    <row r="198" spans="1:22" x14ac:dyDescent="0.3">
      <c r="A198" s="3">
        <f>IF(AND(IF('차트 정리 표'!$N$2 = 표메인[[#This Row],[연령대]], 1, 0),IF(COUNT(표장르정리[[#This Row],[RPG]]),1,0)), 1, 0)</f>
        <v>0</v>
      </c>
      <c r="B198" s="3">
        <f>IF(AND(IF('차트 정리 표'!$N$2 = 표메인[[#This Row],[연령대]], 1, 0),IF(COUNT(표장르정리[[#This Row],[AOS]]),1,0)),1,0)</f>
        <v>0</v>
      </c>
      <c r="C198" s="3">
        <f>IF(AND(IF('차트 정리 표'!$N$2 = 표메인[[#This Row],[연령대]], 1, 0),IF(COUNT(표장르정리[[#This Row],[FPS]]),1,0)),1,0)</f>
        <v>0</v>
      </c>
      <c r="D198" s="3">
        <f>IF(AND(IF('차트 정리 표'!$N$2 = 표메인[[#This Row],[연령대]], 1, 0),IF(COUNT(표장르정리[[#This Row],[CCG]]),1,0)),1,0)</f>
        <v>0</v>
      </c>
      <c r="E198" s="3">
        <f>IF(AND(IF('차트 정리 표'!$N$2 = 표메인[[#This Row],[연령대]], 1, 0),IF(COUNT(표장르정리[[#This Row],[Roguelike]]),1,0)),1,0)</f>
        <v>0</v>
      </c>
      <c r="F198" s="3">
        <f>IF(AND(IF('차트 정리 표'!$N$2 = 표메인[[#This Row],[연령대]], 1, 0),IF(COUNT(표장르정리[[#This Row],[Soulslike]]),1,0)),1,0)</f>
        <v>0</v>
      </c>
      <c r="G198" s="3">
        <f>IF(AND(IF('차트 정리 표'!$N$2 = 표메인[[#This Row],[연령대]], 1, 0),IF(COUNT(표장르정리[[#This Row],[Rhythm]]),1,0)),1,0)</f>
        <v>0</v>
      </c>
      <c r="H198" s="3">
        <f>IF(AND(IF('차트 정리 표'!$N$2 = 표메인[[#This Row],[연령대]], 1, 0),IF(COUNT(표장르정리[[#This Row],[Racing]]),1,0)),1,0)</f>
        <v>0</v>
      </c>
      <c r="I198" s="3">
        <f>IF(AND(IF('차트 정리 표'!$N$2 = 표메인[[#This Row],[연령대]], 1, 0),IF(COUNT(표장르정리[[#This Row],[Sport]]),1,0)),1,0)</f>
        <v>0</v>
      </c>
      <c r="J198" s="3">
        <f>IF(AND(IF('차트 정리 표'!$N$2 = 표메인[[#This Row],[연령대]], 1, 0),IF(COUNT(표장르정리[[#This Row],[Stealth]]),1,0)),1,0)</f>
        <v>0</v>
      </c>
      <c r="K198" s="3">
        <f>IF(AND(IF('차트 정리 표'!$N$2 = 표메인[[#This Row],[연령대]], 1, 0),IF(COUNT(표장르정리[[#This Row],[Strategy]]),1,0)),1,0)</f>
        <v>0</v>
      </c>
      <c r="L198" s="3">
        <f>IF(AND(IF('차트 정리 표'!$N$2 = 표메인[[#This Row],[연령대]], 1, 0),IF(COUNT(표장르정리[[#This Row],[Puzzle]]),1,0)),1,0)</f>
        <v>0</v>
      </c>
      <c r="M198" s="3">
        <f>IF(AND(IF('차트 정리 표'!$N$2 = 표메인[[#This Row],[연령대]], 1, 0),IF(COUNT(표장르정리[[#This Row],[Board]]),1,0)),1,0)</f>
        <v>0</v>
      </c>
      <c r="N198" s="3">
        <f>IF(AND(IF('차트 정리 표'!$N$2 = 표메인[[#This Row],[연령대]], 1, 0),IF(COUNT(표장르정리[[#This Row],[Arcade]]),1,0)),1,0)</f>
        <v>0</v>
      </c>
      <c r="O198" s="3">
        <f>IF(AND(IF('차트 정리 표'!$N$2 = 표메인[[#This Row],[연령대]], 1, 0),IF(COUNT(표장르정리[[#This Row],[Simulation]]),1,0)),1,0)</f>
        <v>0</v>
      </c>
      <c r="P198" s="34">
        <f>IF(AND(IF('차트 정리 표'!$N$19 = 표메인[[#This Row],[연령대]], 1, 0),IF('차트 정리 표'!$J$20=표메인[[#This Row],[타격감
시각적 효과]],1,0)),1,0)</f>
        <v>0</v>
      </c>
      <c r="Q198" s="34">
        <f>IF(AND(IF('차트 정리 표'!$N$19 = 표메인[[#This Row],[연령대]], 1, 0),IF('차트 정리 표'!$J$21=표메인[[#This Row],[타격감
시각적 효과]],1,0)),1,0)</f>
        <v>0</v>
      </c>
      <c r="R198" s="34">
        <f>IF(AND(IF('차트 정리 표'!$N$19 = 표메인[[#This Row],[연령대]], 1, 0),IF('차트 정리 표'!$J$22=표메인[[#This Row],[타격감
시각적 효과]],1,0)),1,0)</f>
        <v>0</v>
      </c>
      <c r="S198" s="34">
        <f>IF(AND(IF('차트 정리 표'!$N$19 = 표메인[[#This Row],[연령대]], 1, 0),IF('차트 정리 표'!$J$23=표메인[[#This Row],[타격감
시각적 효과]],1,0)),1,0)</f>
        <v>0</v>
      </c>
      <c r="T198" s="34">
        <f>IF(AND(IF('차트 정리 표'!$N$25 = 표메인[[#This Row],[연령대]], 1, 0),IF('차트 정리 표'!$J$26=표메인[게임몰입도
청각적 효과],1,0)),1,0)</f>
        <v>0</v>
      </c>
      <c r="U198" s="34">
        <f>IF(AND(IF('차트 정리 표'!$N$25 = 표메인[[#This Row],[연령대]], 1, 0),IF('차트 정리 표'!$J$27=표메인[게임몰입도
청각적 효과],1,0)),1,0)</f>
        <v>0</v>
      </c>
      <c r="V198" s="34">
        <f>IF(AND(IF('차트 정리 표'!$N$25 = 표메인[[#This Row],[연령대]], 1, 0),IF('차트 정리 표'!$J$28=표메인[게임몰입도
청각적 효과],1,0)),1,0)</f>
        <v>0</v>
      </c>
    </row>
    <row r="199" spans="1:22" x14ac:dyDescent="0.3">
      <c r="A199" s="3">
        <f>IF(AND(IF('차트 정리 표'!$N$2 = 표메인[[#This Row],[연령대]], 1, 0),IF(COUNT(표장르정리[[#This Row],[RPG]]),1,0)), 1, 0)</f>
        <v>0</v>
      </c>
      <c r="B199" s="3">
        <f>IF(AND(IF('차트 정리 표'!$N$2 = 표메인[[#This Row],[연령대]], 1, 0),IF(COUNT(표장르정리[[#This Row],[AOS]]),1,0)),1,0)</f>
        <v>0</v>
      </c>
      <c r="C199" s="3">
        <f>IF(AND(IF('차트 정리 표'!$N$2 = 표메인[[#This Row],[연령대]], 1, 0),IF(COUNT(표장르정리[[#This Row],[FPS]]),1,0)),1,0)</f>
        <v>0</v>
      </c>
      <c r="D199" s="3">
        <f>IF(AND(IF('차트 정리 표'!$N$2 = 표메인[[#This Row],[연령대]], 1, 0),IF(COUNT(표장르정리[[#This Row],[CCG]]),1,0)),1,0)</f>
        <v>0</v>
      </c>
      <c r="E199" s="3">
        <f>IF(AND(IF('차트 정리 표'!$N$2 = 표메인[[#This Row],[연령대]], 1, 0),IF(COUNT(표장르정리[[#This Row],[Roguelike]]),1,0)),1,0)</f>
        <v>0</v>
      </c>
      <c r="F199" s="3">
        <f>IF(AND(IF('차트 정리 표'!$N$2 = 표메인[[#This Row],[연령대]], 1, 0),IF(COUNT(표장르정리[[#This Row],[Soulslike]]),1,0)),1,0)</f>
        <v>0</v>
      </c>
      <c r="G199" s="3">
        <f>IF(AND(IF('차트 정리 표'!$N$2 = 표메인[[#This Row],[연령대]], 1, 0),IF(COUNT(표장르정리[[#This Row],[Rhythm]]),1,0)),1,0)</f>
        <v>0</v>
      </c>
      <c r="H199" s="3">
        <f>IF(AND(IF('차트 정리 표'!$N$2 = 표메인[[#This Row],[연령대]], 1, 0),IF(COUNT(표장르정리[[#This Row],[Racing]]),1,0)),1,0)</f>
        <v>0</v>
      </c>
      <c r="I199" s="3">
        <f>IF(AND(IF('차트 정리 표'!$N$2 = 표메인[[#This Row],[연령대]], 1, 0),IF(COUNT(표장르정리[[#This Row],[Sport]]),1,0)),1,0)</f>
        <v>0</v>
      </c>
      <c r="J199" s="3">
        <f>IF(AND(IF('차트 정리 표'!$N$2 = 표메인[[#This Row],[연령대]], 1, 0),IF(COUNT(표장르정리[[#This Row],[Stealth]]),1,0)),1,0)</f>
        <v>0</v>
      </c>
      <c r="K199" s="3">
        <f>IF(AND(IF('차트 정리 표'!$N$2 = 표메인[[#This Row],[연령대]], 1, 0),IF(COUNT(표장르정리[[#This Row],[Strategy]]),1,0)),1,0)</f>
        <v>0</v>
      </c>
      <c r="L199" s="3">
        <f>IF(AND(IF('차트 정리 표'!$N$2 = 표메인[[#This Row],[연령대]], 1, 0),IF(COUNT(표장르정리[[#This Row],[Puzzle]]),1,0)),1,0)</f>
        <v>0</v>
      </c>
      <c r="M199" s="3">
        <f>IF(AND(IF('차트 정리 표'!$N$2 = 표메인[[#This Row],[연령대]], 1, 0),IF(COUNT(표장르정리[[#This Row],[Board]]),1,0)),1,0)</f>
        <v>0</v>
      </c>
      <c r="N199" s="3">
        <f>IF(AND(IF('차트 정리 표'!$N$2 = 표메인[[#This Row],[연령대]], 1, 0),IF(COUNT(표장르정리[[#This Row],[Arcade]]),1,0)),1,0)</f>
        <v>0</v>
      </c>
      <c r="O199" s="3">
        <f>IF(AND(IF('차트 정리 표'!$N$2 = 표메인[[#This Row],[연령대]], 1, 0),IF(COUNT(표장르정리[[#This Row],[Simulation]]),1,0)),1,0)</f>
        <v>0</v>
      </c>
      <c r="P199" s="34">
        <f>IF(AND(IF('차트 정리 표'!$N$19 = 표메인[[#This Row],[연령대]], 1, 0),IF('차트 정리 표'!$J$20=표메인[[#This Row],[타격감
시각적 효과]],1,0)),1,0)</f>
        <v>0</v>
      </c>
      <c r="Q199" s="34">
        <f>IF(AND(IF('차트 정리 표'!$N$19 = 표메인[[#This Row],[연령대]], 1, 0),IF('차트 정리 표'!$J$21=표메인[[#This Row],[타격감
시각적 효과]],1,0)),1,0)</f>
        <v>0</v>
      </c>
      <c r="R199" s="34">
        <f>IF(AND(IF('차트 정리 표'!$N$19 = 표메인[[#This Row],[연령대]], 1, 0),IF('차트 정리 표'!$J$22=표메인[[#This Row],[타격감
시각적 효과]],1,0)),1,0)</f>
        <v>0</v>
      </c>
      <c r="S199" s="34">
        <f>IF(AND(IF('차트 정리 표'!$N$19 = 표메인[[#This Row],[연령대]], 1, 0),IF('차트 정리 표'!$J$23=표메인[[#This Row],[타격감
시각적 효과]],1,0)),1,0)</f>
        <v>0</v>
      </c>
      <c r="T199" s="34">
        <f>IF(AND(IF('차트 정리 표'!$N$25 = 표메인[[#This Row],[연령대]], 1, 0),IF('차트 정리 표'!$J$26=표메인[게임몰입도
청각적 효과],1,0)),1,0)</f>
        <v>0</v>
      </c>
      <c r="U199" s="34">
        <f>IF(AND(IF('차트 정리 표'!$N$25 = 표메인[[#This Row],[연령대]], 1, 0),IF('차트 정리 표'!$J$27=표메인[게임몰입도
청각적 효과],1,0)),1,0)</f>
        <v>0</v>
      </c>
      <c r="V199" s="34">
        <f>IF(AND(IF('차트 정리 표'!$N$25 = 표메인[[#This Row],[연령대]], 1, 0),IF('차트 정리 표'!$J$28=표메인[게임몰입도
청각적 효과],1,0)),1,0)</f>
        <v>0</v>
      </c>
    </row>
    <row r="200" spans="1:22" x14ac:dyDescent="0.3">
      <c r="A200" s="3">
        <f>IF(AND(IF('차트 정리 표'!$N$2 = 표메인[[#This Row],[연령대]], 1, 0),IF(COUNT(표장르정리[[#This Row],[RPG]]),1,0)), 1, 0)</f>
        <v>0</v>
      </c>
      <c r="B200" s="3">
        <f>IF(AND(IF('차트 정리 표'!$N$2 = 표메인[[#This Row],[연령대]], 1, 0),IF(COUNT(표장르정리[[#This Row],[AOS]]),1,0)),1,0)</f>
        <v>0</v>
      </c>
      <c r="C200" s="3">
        <f>IF(AND(IF('차트 정리 표'!$N$2 = 표메인[[#This Row],[연령대]], 1, 0),IF(COUNT(표장르정리[[#This Row],[FPS]]),1,0)),1,0)</f>
        <v>0</v>
      </c>
      <c r="D200" s="3">
        <f>IF(AND(IF('차트 정리 표'!$N$2 = 표메인[[#This Row],[연령대]], 1, 0),IF(COUNT(표장르정리[[#This Row],[CCG]]),1,0)),1,0)</f>
        <v>0</v>
      </c>
      <c r="E200" s="3">
        <f>IF(AND(IF('차트 정리 표'!$N$2 = 표메인[[#This Row],[연령대]], 1, 0),IF(COUNT(표장르정리[[#This Row],[Roguelike]]),1,0)),1,0)</f>
        <v>0</v>
      </c>
      <c r="F200" s="3">
        <f>IF(AND(IF('차트 정리 표'!$N$2 = 표메인[[#This Row],[연령대]], 1, 0),IF(COUNT(표장르정리[[#This Row],[Soulslike]]),1,0)),1,0)</f>
        <v>0</v>
      </c>
      <c r="G200" s="3">
        <f>IF(AND(IF('차트 정리 표'!$N$2 = 표메인[[#This Row],[연령대]], 1, 0),IF(COUNT(표장르정리[[#This Row],[Rhythm]]),1,0)),1,0)</f>
        <v>0</v>
      </c>
      <c r="H200" s="3">
        <f>IF(AND(IF('차트 정리 표'!$N$2 = 표메인[[#This Row],[연령대]], 1, 0),IF(COUNT(표장르정리[[#This Row],[Racing]]),1,0)),1,0)</f>
        <v>0</v>
      </c>
      <c r="I200" s="3">
        <f>IF(AND(IF('차트 정리 표'!$N$2 = 표메인[[#This Row],[연령대]], 1, 0),IF(COUNT(표장르정리[[#This Row],[Sport]]),1,0)),1,0)</f>
        <v>0</v>
      </c>
      <c r="J200" s="3">
        <f>IF(AND(IF('차트 정리 표'!$N$2 = 표메인[[#This Row],[연령대]], 1, 0),IF(COUNT(표장르정리[[#This Row],[Stealth]]),1,0)),1,0)</f>
        <v>0</v>
      </c>
      <c r="K200" s="3">
        <f>IF(AND(IF('차트 정리 표'!$N$2 = 표메인[[#This Row],[연령대]], 1, 0),IF(COUNT(표장르정리[[#This Row],[Strategy]]),1,0)),1,0)</f>
        <v>0</v>
      </c>
      <c r="L200" s="3">
        <f>IF(AND(IF('차트 정리 표'!$N$2 = 표메인[[#This Row],[연령대]], 1, 0),IF(COUNT(표장르정리[[#This Row],[Puzzle]]),1,0)),1,0)</f>
        <v>0</v>
      </c>
      <c r="M200" s="3">
        <f>IF(AND(IF('차트 정리 표'!$N$2 = 표메인[[#This Row],[연령대]], 1, 0),IF(COUNT(표장르정리[[#This Row],[Board]]),1,0)),1,0)</f>
        <v>0</v>
      </c>
      <c r="N200" s="3">
        <f>IF(AND(IF('차트 정리 표'!$N$2 = 표메인[[#This Row],[연령대]], 1, 0),IF(COUNT(표장르정리[[#This Row],[Arcade]]),1,0)),1,0)</f>
        <v>0</v>
      </c>
      <c r="O200" s="3">
        <f>IF(AND(IF('차트 정리 표'!$N$2 = 표메인[[#This Row],[연령대]], 1, 0),IF(COUNT(표장르정리[[#This Row],[Simulation]]),1,0)),1,0)</f>
        <v>0</v>
      </c>
      <c r="P200" s="34">
        <f>IF(AND(IF('차트 정리 표'!$N$19 = 표메인[[#This Row],[연령대]], 1, 0),IF('차트 정리 표'!$J$20=표메인[[#This Row],[타격감
시각적 효과]],1,0)),1,0)</f>
        <v>0</v>
      </c>
      <c r="Q200" s="34">
        <f>IF(AND(IF('차트 정리 표'!$N$19 = 표메인[[#This Row],[연령대]], 1, 0),IF('차트 정리 표'!$J$21=표메인[[#This Row],[타격감
시각적 효과]],1,0)),1,0)</f>
        <v>0</v>
      </c>
      <c r="R200" s="34">
        <f>IF(AND(IF('차트 정리 표'!$N$19 = 표메인[[#This Row],[연령대]], 1, 0),IF('차트 정리 표'!$J$22=표메인[[#This Row],[타격감
시각적 효과]],1,0)),1,0)</f>
        <v>0</v>
      </c>
      <c r="S200" s="34">
        <f>IF(AND(IF('차트 정리 표'!$N$19 = 표메인[[#This Row],[연령대]], 1, 0),IF('차트 정리 표'!$J$23=표메인[[#This Row],[타격감
시각적 효과]],1,0)),1,0)</f>
        <v>0</v>
      </c>
      <c r="T200" s="34">
        <f>IF(AND(IF('차트 정리 표'!$N$25 = 표메인[[#This Row],[연령대]], 1, 0),IF('차트 정리 표'!$J$26=표메인[게임몰입도
청각적 효과],1,0)),1,0)</f>
        <v>0</v>
      </c>
      <c r="U200" s="34">
        <f>IF(AND(IF('차트 정리 표'!$N$25 = 표메인[[#This Row],[연령대]], 1, 0),IF('차트 정리 표'!$J$27=표메인[게임몰입도
청각적 효과],1,0)),1,0)</f>
        <v>0</v>
      </c>
      <c r="V200" s="34">
        <f>IF(AND(IF('차트 정리 표'!$N$25 = 표메인[[#This Row],[연령대]], 1, 0),IF('차트 정리 표'!$J$28=표메인[게임몰입도
청각적 효과],1,0)),1,0)</f>
        <v>0</v>
      </c>
    </row>
    <row r="201" spans="1:22" x14ac:dyDescent="0.3">
      <c r="A201" s="3">
        <f>IF(AND(IF('차트 정리 표'!$N$2 = 표메인[[#This Row],[연령대]], 1, 0),IF(COUNT(표장르정리[[#This Row],[RPG]]),1,0)), 1, 0)</f>
        <v>0</v>
      </c>
      <c r="B201" s="3">
        <f>IF(AND(IF('차트 정리 표'!$N$2 = 표메인[[#This Row],[연령대]], 1, 0),IF(COUNT(표장르정리[[#This Row],[AOS]]),1,0)),1,0)</f>
        <v>0</v>
      </c>
      <c r="C201" s="3">
        <f>IF(AND(IF('차트 정리 표'!$N$2 = 표메인[[#This Row],[연령대]], 1, 0),IF(COUNT(표장르정리[[#This Row],[FPS]]),1,0)),1,0)</f>
        <v>0</v>
      </c>
      <c r="D201" s="3">
        <f>IF(AND(IF('차트 정리 표'!$N$2 = 표메인[[#This Row],[연령대]], 1, 0),IF(COUNT(표장르정리[[#This Row],[CCG]]),1,0)),1,0)</f>
        <v>0</v>
      </c>
      <c r="E201" s="3">
        <f>IF(AND(IF('차트 정리 표'!$N$2 = 표메인[[#This Row],[연령대]], 1, 0),IF(COUNT(표장르정리[[#This Row],[Roguelike]]),1,0)),1,0)</f>
        <v>0</v>
      </c>
      <c r="F201" s="3">
        <f>IF(AND(IF('차트 정리 표'!$N$2 = 표메인[[#This Row],[연령대]], 1, 0),IF(COUNT(표장르정리[[#This Row],[Soulslike]]),1,0)),1,0)</f>
        <v>0</v>
      </c>
      <c r="G201" s="3">
        <f>IF(AND(IF('차트 정리 표'!$N$2 = 표메인[[#This Row],[연령대]], 1, 0),IF(COUNT(표장르정리[[#This Row],[Rhythm]]),1,0)),1,0)</f>
        <v>0</v>
      </c>
      <c r="H201" s="3">
        <f>IF(AND(IF('차트 정리 표'!$N$2 = 표메인[[#This Row],[연령대]], 1, 0),IF(COUNT(표장르정리[[#This Row],[Racing]]),1,0)),1,0)</f>
        <v>0</v>
      </c>
      <c r="I201" s="3">
        <f>IF(AND(IF('차트 정리 표'!$N$2 = 표메인[[#This Row],[연령대]], 1, 0),IF(COUNT(표장르정리[[#This Row],[Sport]]),1,0)),1,0)</f>
        <v>0</v>
      </c>
      <c r="J201" s="3">
        <f>IF(AND(IF('차트 정리 표'!$N$2 = 표메인[[#This Row],[연령대]], 1, 0),IF(COUNT(표장르정리[[#This Row],[Stealth]]),1,0)),1,0)</f>
        <v>0</v>
      </c>
      <c r="K201" s="3">
        <f>IF(AND(IF('차트 정리 표'!$N$2 = 표메인[[#This Row],[연령대]], 1, 0),IF(COUNT(표장르정리[[#This Row],[Strategy]]),1,0)),1,0)</f>
        <v>0</v>
      </c>
      <c r="L201" s="3">
        <f>IF(AND(IF('차트 정리 표'!$N$2 = 표메인[[#This Row],[연령대]], 1, 0),IF(COUNT(표장르정리[[#This Row],[Puzzle]]),1,0)),1,0)</f>
        <v>0</v>
      </c>
      <c r="M201" s="3">
        <f>IF(AND(IF('차트 정리 표'!$N$2 = 표메인[[#This Row],[연령대]], 1, 0),IF(COUNT(표장르정리[[#This Row],[Board]]),1,0)),1,0)</f>
        <v>0</v>
      </c>
      <c r="N201" s="3">
        <f>IF(AND(IF('차트 정리 표'!$N$2 = 표메인[[#This Row],[연령대]], 1, 0),IF(COUNT(표장르정리[[#This Row],[Arcade]]),1,0)),1,0)</f>
        <v>0</v>
      </c>
      <c r="O201" s="3">
        <f>IF(AND(IF('차트 정리 표'!$N$2 = 표메인[[#This Row],[연령대]], 1, 0),IF(COUNT(표장르정리[[#This Row],[Simulation]]),1,0)),1,0)</f>
        <v>0</v>
      </c>
      <c r="P201" s="34">
        <f>IF(AND(IF('차트 정리 표'!$N$19 = 표메인[[#This Row],[연령대]], 1, 0),IF('차트 정리 표'!$J$20=표메인[[#This Row],[타격감
시각적 효과]],1,0)),1,0)</f>
        <v>0</v>
      </c>
      <c r="Q201" s="34">
        <f>IF(AND(IF('차트 정리 표'!$N$19 = 표메인[[#This Row],[연령대]], 1, 0),IF('차트 정리 표'!$J$21=표메인[[#This Row],[타격감
시각적 효과]],1,0)),1,0)</f>
        <v>0</v>
      </c>
      <c r="R201" s="34">
        <f>IF(AND(IF('차트 정리 표'!$N$19 = 표메인[[#This Row],[연령대]], 1, 0),IF('차트 정리 표'!$J$22=표메인[[#This Row],[타격감
시각적 효과]],1,0)),1,0)</f>
        <v>0</v>
      </c>
      <c r="S201" s="34">
        <f>IF(AND(IF('차트 정리 표'!$N$19 = 표메인[[#This Row],[연령대]], 1, 0),IF('차트 정리 표'!$J$23=표메인[[#This Row],[타격감
시각적 효과]],1,0)),1,0)</f>
        <v>0</v>
      </c>
      <c r="T201" s="34">
        <f>IF(AND(IF('차트 정리 표'!$N$25 = 표메인[[#This Row],[연령대]], 1, 0),IF('차트 정리 표'!$J$26=표메인[게임몰입도
청각적 효과],1,0)),1,0)</f>
        <v>0</v>
      </c>
      <c r="U201" s="34">
        <f>IF(AND(IF('차트 정리 표'!$N$25 = 표메인[[#This Row],[연령대]], 1, 0),IF('차트 정리 표'!$J$27=표메인[게임몰입도
청각적 효과],1,0)),1,0)</f>
        <v>0</v>
      </c>
      <c r="V201" s="34">
        <f>IF(AND(IF('차트 정리 표'!$N$25 = 표메인[[#This Row],[연령대]], 1, 0),IF('차트 정리 표'!$J$28=표메인[게임몰입도
청각적 효과],1,0)),1,0)</f>
        <v>0</v>
      </c>
    </row>
    <row r="202" spans="1:22" x14ac:dyDescent="0.3">
      <c r="A202" s="3">
        <f>IF(AND(IF('차트 정리 표'!$N$2 = 표메인[[#This Row],[연령대]], 1, 0),IF(COUNT(표장르정리[[#This Row],[RPG]]),1,0)), 1, 0)</f>
        <v>0</v>
      </c>
      <c r="B202" s="3">
        <f>IF(AND(IF('차트 정리 표'!$N$2 = 표메인[[#This Row],[연령대]], 1, 0),IF(COUNT(표장르정리[[#This Row],[AOS]]),1,0)),1,0)</f>
        <v>0</v>
      </c>
      <c r="C202" s="3">
        <f>IF(AND(IF('차트 정리 표'!$N$2 = 표메인[[#This Row],[연령대]], 1, 0),IF(COUNT(표장르정리[[#This Row],[FPS]]),1,0)),1,0)</f>
        <v>0</v>
      </c>
      <c r="D202" s="3">
        <f>IF(AND(IF('차트 정리 표'!$N$2 = 표메인[[#This Row],[연령대]], 1, 0),IF(COUNT(표장르정리[[#This Row],[CCG]]),1,0)),1,0)</f>
        <v>0</v>
      </c>
      <c r="E202" s="3">
        <f>IF(AND(IF('차트 정리 표'!$N$2 = 표메인[[#This Row],[연령대]], 1, 0),IF(COUNT(표장르정리[[#This Row],[Roguelike]]),1,0)),1,0)</f>
        <v>0</v>
      </c>
      <c r="F202" s="3">
        <f>IF(AND(IF('차트 정리 표'!$N$2 = 표메인[[#This Row],[연령대]], 1, 0),IF(COUNT(표장르정리[[#This Row],[Soulslike]]),1,0)),1,0)</f>
        <v>0</v>
      </c>
      <c r="G202" s="3">
        <f>IF(AND(IF('차트 정리 표'!$N$2 = 표메인[[#This Row],[연령대]], 1, 0),IF(COUNT(표장르정리[[#This Row],[Rhythm]]),1,0)),1,0)</f>
        <v>0</v>
      </c>
      <c r="H202" s="3">
        <f>IF(AND(IF('차트 정리 표'!$N$2 = 표메인[[#This Row],[연령대]], 1, 0),IF(COUNT(표장르정리[[#This Row],[Racing]]),1,0)),1,0)</f>
        <v>0</v>
      </c>
      <c r="I202" s="3">
        <f>IF(AND(IF('차트 정리 표'!$N$2 = 표메인[[#This Row],[연령대]], 1, 0),IF(COUNT(표장르정리[[#This Row],[Sport]]),1,0)),1,0)</f>
        <v>0</v>
      </c>
      <c r="J202" s="3">
        <f>IF(AND(IF('차트 정리 표'!$N$2 = 표메인[[#This Row],[연령대]], 1, 0),IF(COUNT(표장르정리[[#This Row],[Stealth]]),1,0)),1,0)</f>
        <v>0</v>
      </c>
      <c r="K202" s="3">
        <f>IF(AND(IF('차트 정리 표'!$N$2 = 표메인[[#This Row],[연령대]], 1, 0),IF(COUNT(표장르정리[[#This Row],[Strategy]]),1,0)),1,0)</f>
        <v>0</v>
      </c>
      <c r="L202" s="3">
        <f>IF(AND(IF('차트 정리 표'!$N$2 = 표메인[[#This Row],[연령대]], 1, 0),IF(COUNT(표장르정리[[#This Row],[Puzzle]]),1,0)),1,0)</f>
        <v>0</v>
      </c>
      <c r="M202" s="3">
        <f>IF(AND(IF('차트 정리 표'!$N$2 = 표메인[[#This Row],[연령대]], 1, 0),IF(COUNT(표장르정리[[#This Row],[Board]]),1,0)),1,0)</f>
        <v>0</v>
      </c>
      <c r="N202" s="3">
        <f>IF(AND(IF('차트 정리 표'!$N$2 = 표메인[[#This Row],[연령대]], 1, 0),IF(COUNT(표장르정리[[#This Row],[Arcade]]),1,0)),1,0)</f>
        <v>0</v>
      </c>
      <c r="O202" s="3">
        <f>IF(AND(IF('차트 정리 표'!$N$2 = 표메인[[#This Row],[연령대]], 1, 0),IF(COUNT(표장르정리[[#This Row],[Simulation]]),1,0)),1,0)</f>
        <v>0</v>
      </c>
      <c r="P202" s="34">
        <f>IF(AND(IF('차트 정리 표'!$N$19 = 표메인[[#This Row],[연령대]], 1, 0),IF('차트 정리 표'!$J$20=표메인[[#This Row],[타격감
시각적 효과]],1,0)),1,0)</f>
        <v>0</v>
      </c>
      <c r="Q202" s="34">
        <f>IF(AND(IF('차트 정리 표'!$N$19 = 표메인[[#This Row],[연령대]], 1, 0),IF('차트 정리 표'!$J$21=표메인[[#This Row],[타격감
시각적 효과]],1,0)),1,0)</f>
        <v>0</v>
      </c>
      <c r="R202" s="34">
        <f>IF(AND(IF('차트 정리 표'!$N$19 = 표메인[[#This Row],[연령대]], 1, 0),IF('차트 정리 표'!$J$22=표메인[[#This Row],[타격감
시각적 효과]],1,0)),1,0)</f>
        <v>0</v>
      </c>
      <c r="S202" s="34">
        <f>IF(AND(IF('차트 정리 표'!$N$19 = 표메인[[#This Row],[연령대]], 1, 0),IF('차트 정리 표'!$J$23=표메인[[#This Row],[타격감
시각적 효과]],1,0)),1,0)</f>
        <v>0</v>
      </c>
      <c r="T202" s="34">
        <f>IF(AND(IF('차트 정리 표'!$N$25 = 표메인[[#This Row],[연령대]], 1, 0),IF('차트 정리 표'!$J$26=표메인[게임몰입도
청각적 효과],1,0)),1,0)</f>
        <v>0</v>
      </c>
      <c r="U202" s="34">
        <f>IF(AND(IF('차트 정리 표'!$N$25 = 표메인[[#This Row],[연령대]], 1, 0),IF('차트 정리 표'!$J$27=표메인[게임몰입도
청각적 효과],1,0)),1,0)</f>
        <v>0</v>
      </c>
      <c r="V202" s="34">
        <f>IF(AND(IF('차트 정리 표'!$N$25 = 표메인[[#This Row],[연령대]], 1, 0),IF('차트 정리 표'!$J$28=표메인[게임몰입도
청각적 효과],1,0)),1,0)</f>
        <v>0</v>
      </c>
    </row>
    <row r="203" spans="1:22" x14ac:dyDescent="0.3">
      <c r="A203" s="3">
        <f>IF(AND(IF('차트 정리 표'!$N$2 = 표메인[[#This Row],[연령대]], 1, 0),IF(COUNT(표장르정리[[#This Row],[RPG]]),1,0)), 1, 0)</f>
        <v>0</v>
      </c>
      <c r="B203" s="3">
        <f>IF(AND(IF('차트 정리 표'!$N$2 = 표메인[[#This Row],[연령대]], 1, 0),IF(COUNT(표장르정리[[#This Row],[AOS]]),1,0)),1,0)</f>
        <v>0</v>
      </c>
      <c r="C203" s="3">
        <f>IF(AND(IF('차트 정리 표'!$N$2 = 표메인[[#This Row],[연령대]], 1, 0),IF(COUNT(표장르정리[[#This Row],[FPS]]),1,0)),1,0)</f>
        <v>0</v>
      </c>
      <c r="D203" s="3">
        <f>IF(AND(IF('차트 정리 표'!$N$2 = 표메인[[#This Row],[연령대]], 1, 0),IF(COUNT(표장르정리[[#This Row],[CCG]]),1,0)),1,0)</f>
        <v>0</v>
      </c>
      <c r="E203" s="3">
        <f>IF(AND(IF('차트 정리 표'!$N$2 = 표메인[[#This Row],[연령대]], 1, 0),IF(COUNT(표장르정리[[#This Row],[Roguelike]]),1,0)),1,0)</f>
        <v>0</v>
      </c>
      <c r="F203" s="3">
        <f>IF(AND(IF('차트 정리 표'!$N$2 = 표메인[[#This Row],[연령대]], 1, 0),IF(COUNT(표장르정리[[#This Row],[Soulslike]]),1,0)),1,0)</f>
        <v>0</v>
      </c>
      <c r="G203" s="3">
        <f>IF(AND(IF('차트 정리 표'!$N$2 = 표메인[[#This Row],[연령대]], 1, 0),IF(COUNT(표장르정리[[#This Row],[Rhythm]]),1,0)),1,0)</f>
        <v>0</v>
      </c>
      <c r="H203" s="3">
        <f>IF(AND(IF('차트 정리 표'!$N$2 = 표메인[[#This Row],[연령대]], 1, 0),IF(COUNT(표장르정리[[#This Row],[Racing]]),1,0)),1,0)</f>
        <v>0</v>
      </c>
      <c r="I203" s="3">
        <f>IF(AND(IF('차트 정리 표'!$N$2 = 표메인[[#This Row],[연령대]], 1, 0),IF(COUNT(표장르정리[[#This Row],[Sport]]),1,0)),1,0)</f>
        <v>0</v>
      </c>
      <c r="J203" s="3">
        <f>IF(AND(IF('차트 정리 표'!$N$2 = 표메인[[#This Row],[연령대]], 1, 0),IF(COUNT(표장르정리[[#This Row],[Stealth]]),1,0)),1,0)</f>
        <v>0</v>
      </c>
      <c r="K203" s="3">
        <f>IF(AND(IF('차트 정리 표'!$N$2 = 표메인[[#This Row],[연령대]], 1, 0),IF(COUNT(표장르정리[[#This Row],[Strategy]]),1,0)),1,0)</f>
        <v>0</v>
      </c>
      <c r="L203" s="3">
        <f>IF(AND(IF('차트 정리 표'!$N$2 = 표메인[[#This Row],[연령대]], 1, 0),IF(COUNT(표장르정리[[#This Row],[Puzzle]]),1,0)),1,0)</f>
        <v>0</v>
      </c>
      <c r="M203" s="3">
        <f>IF(AND(IF('차트 정리 표'!$N$2 = 표메인[[#This Row],[연령대]], 1, 0),IF(COUNT(표장르정리[[#This Row],[Board]]),1,0)),1,0)</f>
        <v>0</v>
      </c>
      <c r="N203" s="3">
        <f>IF(AND(IF('차트 정리 표'!$N$2 = 표메인[[#This Row],[연령대]], 1, 0),IF(COUNT(표장르정리[[#This Row],[Arcade]]),1,0)),1,0)</f>
        <v>0</v>
      </c>
      <c r="O203" s="3">
        <f>IF(AND(IF('차트 정리 표'!$N$2 = 표메인[[#This Row],[연령대]], 1, 0),IF(COUNT(표장르정리[[#This Row],[Simulation]]),1,0)),1,0)</f>
        <v>0</v>
      </c>
      <c r="P203" s="34">
        <f>IF(AND(IF('차트 정리 표'!$N$19 = 표메인[[#This Row],[연령대]], 1, 0),IF('차트 정리 표'!$J$20=표메인[[#This Row],[타격감
시각적 효과]],1,0)),1,0)</f>
        <v>0</v>
      </c>
      <c r="Q203" s="34">
        <f>IF(AND(IF('차트 정리 표'!$N$19 = 표메인[[#This Row],[연령대]], 1, 0),IF('차트 정리 표'!$J$21=표메인[[#This Row],[타격감
시각적 효과]],1,0)),1,0)</f>
        <v>0</v>
      </c>
      <c r="R203" s="34">
        <f>IF(AND(IF('차트 정리 표'!$N$19 = 표메인[[#This Row],[연령대]], 1, 0),IF('차트 정리 표'!$J$22=표메인[[#This Row],[타격감
시각적 효과]],1,0)),1,0)</f>
        <v>0</v>
      </c>
      <c r="S203" s="34">
        <f>IF(AND(IF('차트 정리 표'!$N$19 = 표메인[[#This Row],[연령대]], 1, 0),IF('차트 정리 표'!$J$23=표메인[[#This Row],[타격감
시각적 효과]],1,0)),1,0)</f>
        <v>0</v>
      </c>
      <c r="T203" s="34">
        <f>IF(AND(IF('차트 정리 표'!$N$25 = 표메인[[#This Row],[연령대]], 1, 0),IF('차트 정리 표'!$J$26=표메인[게임몰입도
청각적 효과],1,0)),1,0)</f>
        <v>0</v>
      </c>
      <c r="U203" s="34">
        <f>IF(AND(IF('차트 정리 표'!$N$25 = 표메인[[#This Row],[연령대]], 1, 0),IF('차트 정리 표'!$J$27=표메인[게임몰입도
청각적 효과],1,0)),1,0)</f>
        <v>0</v>
      </c>
      <c r="V203" s="34">
        <f>IF(AND(IF('차트 정리 표'!$N$25 = 표메인[[#This Row],[연령대]], 1, 0),IF('차트 정리 표'!$J$28=표메인[게임몰입도
청각적 효과],1,0)),1,0)</f>
        <v>0</v>
      </c>
    </row>
    <row r="204" spans="1:22" x14ac:dyDescent="0.3">
      <c r="A204" s="4">
        <f>IF(AND(IF('차트 정리 표'!$N$2 = 표메인[[#This Row],[연령대]], 1, 0),IF(COUNT(표장르정리[[#This Row],[RPG]]),1,0)), 1, 0)</f>
        <v>0</v>
      </c>
      <c r="B204" s="3">
        <f>IF(AND(IF('차트 정리 표'!$N$2 = 표메인[[#This Row],[연령대]], 1, 0),IF(COUNT(표장르정리[[#This Row],[AOS]]),1,0)),1,0)</f>
        <v>0</v>
      </c>
      <c r="C204" s="4">
        <f>IF(AND(IF('차트 정리 표'!$N$2 = 표메인[[#This Row],[연령대]], 1, 0),IF(COUNT(표장르정리[[#This Row],[FPS]]),1,0)),1,0)</f>
        <v>0</v>
      </c>
      <c r="D204" s="4">
        <f>IF(AND(IF('차트 정리 표'!$N$2 = 표메인[[#This Row],[연령대]], 1, 0),IF(COUNT(표장르정리[[#This Row],[CCG]]),1,0)),1,0)</f>
        <v>0</v>
      </c>
      <c r="E204" s="4">
        <f>IF(AND(IF('차트 정리 표'!$N$2 = 표메인[[#This Row],[연령대]], 1, 0),IF(COUNT(표장르정리[[#This Row],[Roguelike]]),1,0)),1,0)</f>
        <v>0</v>
      </c>
      <c r="F204" s="4">
        <f>IF(AND(IF('차트 정리 표'!$N$2 = 표메인[[#This Row],[연령대]], 1, 0),IF(COUNT(표장르정리[[#This Row],[Soulslike]]),1,0)),1,0)</f>
        <v>0</v>
      </c>
      <c r="G204" s="4">
        <f>IF(AND(IF('차트 정리 표'!$N$2 = 표메인[[#This Row],[연령대]], 1, 0),IF(COUNT(표장르정리[[#This Row],[Rhythm]]),1,0)),1,0)</f>
        <v>0</v>
      </c>
      <c r="H204" s="4">
        <f>IF(AND(IF('차트 정리 표'!$N$2 = 표메인[[#This Row],[연령대]], 1, 0),IF(COUNT(표장르정리[[#This Row],[Racing]]),1,0)),1,0)</f>
        <v>0</v>
      </c>
      <c r="I204" s="4">
        <f>IF(AND(IF('차트 정리 표'!$N$2 = 표메인[[#This Row],[연령대]], 1, 0),IF(COUNT(표장르정리[[#This Row],[Sport]]),1,0)),1,0)</f>
        <v>0</v>
      </c>
      <c r="J204" s="4">
        <f>IF(AND(IF('차트 정리 표'!$N$2 = 표메인[[#This Row],[연령대]], 1, 0),IF(COUNT(표장르정리[[#This Row],[Stealth]]),1,0)),1,0)</f>
        <v>0</v>
      </c>
      <c r="K204" s="4">
        <f>IF(AND(IF('차트 정리 표'!$N$2 = 표메인[[#This Row],[연령대]], 1, 0),IF(COUNT(표장르정리[[#This Row],[Strategy]]),1,0)),1,0)</f>
        <v>0</v>
      </c>
      <c r="L204" s="4">
        <f>IF(AND(IF('차트 정리 표'!$N$2 = 표메인[[#This Row],[연령대]], 1, 0),IF(COUNT(표장르정리[[#This Row],[Puzzle]]),1,0)),1,0)</f>
        <v>0</v>
      </c>
      <c r="M204" s="4">
        <f>IF(AND(IF('차트 정리 표'!$N$2 = 표메인[[#This Row],[연령대]], 1, 0),IF(COUNT(표장르정리[[#This Row],[Board]]),1,0)),1,0)</f>
        <v>0</v>
      </c>
      <c r="N204" s="4">
        <f>IF(AND(IF('차트 정리 표'!$N$2 = 표메인[[#This Row],[연령대]], 1, 0),IF(COUNT(표장르정리[[#This Row],[Arcade]]),1,0)),1,0)</f>
        <v>0</v>
      </c>
      <c r="O204" s="4">
        <f>IF(AND(IF('차트 정리 표'!$N$2 = 표메인[[#This Row],[연령대]], 1, 0),IF(COUNT(표장르정리[[#This Row],[Simulation]]),1,0)),1,0)</f>
        <v>0</v>
      </c>
      <c r="P204" s="36">
        <f>IF(AND(IF('차트 정리 표'!$N$19 = 표메인[[#This Row],[연령대]], 1, 0),IF('차트 정리 표'!$J$20=표메인[[#This Row],[타격감
시각적 효과]],1,0)),1,0)</f>
        <v>0</v>
      </c>
      <c r="Q204" s="36">
        <f>IF(AND(IF('차트 정리 표'!$N$19 = 표메인[[#This Row],[연령대]], 1, 0),IF('차트 정리 표'!$J$21=표메인[[#This Row],[타격감
시각적 효과]],1,0)),1,0)</f>
        <v>0</v>
      </c>
      <c r="R204" s="36">
        <f>IF(AND(IF('차트 정리 표'!$N$19 = 표메인[[#This Row],[연령대]], 1, 0),IF('차트 정리 표'!$J$22=표메인[[#This Row],[타격감
시각적 효과]],1,0)),1,0)</f>
        <v>0</v>
      </c>
      <c r="S204" s="36">
        <f>IF(AND(IF('차트 정리 표'!$N$19 = 표메인[[#This Row],[연령대]], 1, 0),IF('차트 정리 표'!$J$23=표메인[[#This Row],[타격감
시각적 효과]],1,0)),1,0)</f>
        <v>0</v>
      </c>
      <c r="T204" s="36">
        <f>IF(AND(IF('차트 정리 표'!$N$25 = 표메인[[#This Row],[연령대]], 1, 0),IF('차트 정리 표'!$J$26=표메인[게임몰입도
청각적 효과],1,0)),1,0)</f>
        <v>0</v>
      </c>
      <c r="U204" s="36">
        <f>IF(AND(IF('차트 정리 표'!$N$25 = 표메인[[#This Row],[연령대]], 1, 0),IF('차트 정리 표'!$J$27=표메인[게임몰입도
청각적 효과],1,0)),1,0)</f>
        <v>0</v>
      </c>
      <c r="V204" s="36">
        <f>IF(AND(IF('차트 정리 표'!$N$25 = 표메인[[#This Row],[연령대]], 1, 0),IF('차트 정리 표'!$J$28=표메인[게임몰입도
청각적 효과],1,0)),1,0)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차트</vt:lpstr>
      <vt:lpstr>기타 의견</vt:lpstr>
      <vt:lpstr>차트 정리 표</vt:lpstr>
      <vt:lpstr>메인 표</vt:lpstr>
      <vt:lpstr>장르 정리 표</vt:lpstr>
      <vt:lpstr>10~14세</vt:lpstr>
      <vt:lpstr>15~19세</vt:lpstr>
      <vt:lpstr>20~24세</vt:lpstr>
      <vt:lpstr>25~29세</vt:lpstr>
      <vt:lpstr>30~34세</vt:lpstr>
      <vt:lpstr>35~39세</vt:lpstr>
      <vt:lpstr>40세 이상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박찬휘</cp:lastModifiedBy>
  <dcterms:created xsi:type="dcterms:W3CDTF">2020-11-24T08:59:17Z</dcterms:created>
  <dcterms:modified xsi:type="dcterms:W3CDTF">2020-11-28T01:46:58Z</dcterms:modified>
</cp:coreProperties>
</file>