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itzcloud-my.sharepoint.com/personal/stjepan_soldo_opitz-consulting_com/Documents/Daimler/Daten-und-praesie/"/>
    </mc:Choice>
  </mc:AlternateContent>
  <xr:revisionPtr revIDLastSave="0" documentId="8_{970434B1-8607-4823-9D06-C53AAF68132E}" xr6:coauthVersionLast="45" xr6:coauthVersionMax="45" xr10:uidLastSave="{00000000-0000-0000-0000-000000000000}"/>
  <bookViews>
    <workbookView xWindow="-108" yWindow="-108" windowWidth="23256" windowHeight="12576"/>
  </bookViews>
  <sheets>
    <sheet name="Sprachen" sheetId="1" r:id="rId1"/>
    <sheet name="1_Platformvergleich" sheetId="2" r:id="rId2"/>
    <sheet name="2_Programmiersprache" sheetId="3" r:id="rId3"/>
    <sheet name="2_1_Paradigmen" sheetId="4" r:id="rId4"/>
    <sheet name="2_2_StdLib" sheetId="5" r:id="rId5"/>
    <sheet name="3_Programmierumgebung" sheetId="6" r:id="rId6"/>
    <sheet name="3_1_Multiplatform-IDE" sheetId="7" r:id="rId7"/>
    <sheet name="3_2_Build-Tools" sheetId="8" r:id="rId8"/>
    <sheet name="3_3_Code-Quality-Analyze" sheetId="9" r:id="rId9"/>
    <sheet name="4_Business-Context" sheetId="10" r:id="rId10"/>
    <sheet name="5_Hardware-Context" sheetId="11" r:id="rId11"/>
    <sheet name="6_Laufzeitverhalten" sheetId="12" r:id="rId12"/>
    <sheet name="6_1_Laufzeitverhalten" sheetId="13" r:id="rId13"/>
    <sheet name="6_2_Ausführungsumgebung" sheetId="14" r:id="rId14"/>
    <sheet name="6_3_Integration-mit-andere-Modu" sheetId="15" r:id="rId15"/>
    <sheet name="7_Communit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6" l="1"/>
  <c r="A19" i="16"/>
  <c r="A18" i="16"/>
  <c r="A17" i="16"/>
  <c r="A16" i="16"/>
  <c r="A19" i="15"/>
  <c r="A18" i="15"/>
  <c r="A17" i="15"/>
  <c r="A16" i="15"/>
  <c r="A15" i="15"/>
  <c r="A24" i="14"/>
  <c r="A23" i="14"/>
  <c r="A22" i="14"/>
  <c r="A21" i="14"/>
  <c r="A20" i="14"/>
  <c r="A19" i="13"/>
  <c r="A18" i="13"/>
  <c r="A17" i="13"/>
  <c r="A16" i="13"/>
  <c r="A15" i="13"/>
  <c r="A29" i="12"/>
  <c r="A28" i="12"/>
  <c r="A27" i="12"/>
  <c r="A26" i="12"/>
  <c r="A25" i="12"/>
  <c r="A20" i="11"/>
  <c r="A19" i="11"/>
  <c r="A18" i="11"/>
  <c r="A17" i="11"/>
  <c r="A16" i="11"/>
  <c r="A81" i="10"/>
  <c r="A80" i="10"/>
  <c r="A79" i="10"/>
  <c r="A78" i="10"/>
  <c r="A77" i="10"/>
  <c r="A18" i="10"/>
  <c r="A17" i="10"/>
  <c r="A16" i="10"/>
  <c r="A15" i="10"/>
  <c r="A14" i="10"/>
  <c r="A18" i="9"/>
  <c r="A17" i="9"/>
  <c r="A16" i="9"/>
  <c r="A15" i="9"/>
  <c r="A14" i="9"/>
  <c r="A24" i="8"/>
  <c r="A23" i="8"/>
  <c r="A22" i="8"/>
  <c r="A21" i="8"/>
  <c r="A20" i="8"/>
  <c r="A18" i="7"/>
  <c r="A17" i="7"/>
  <c r="A16" i="7"/>
  <c r="A15" i="7"/>
  <c r="A14" i="7"/>
  <c r="A30" i="6"/>
  <c r="A29" i="6"/>
  <c r="A28" i="6"/>
  <c r="A27" i="6"/>
  <c r="A26" i="6"/>
  <c r="A26" i="5"/>
  <c r="A25" i="5"/>
  <c r="A24" i="5"/>
  <c r="A23" i="5"/>
  <c r="A22" i="5"/>
  <c r="A19" i="4"/>
  <c r="A18" i="4"/>
  <c r="A17" i="4"/>
  <c r="A16" i="4"/>
  <c r="A15" i="4"/>
  <c r="A26" i="3"/>
  <c r="A25" i="3"/>
  <c r="A24" i="3"/>
  <c r="A23" i="3"/>
  <c r="A22" i="3"/>
  <c r="A26" i="2"/>
  <c r="A25" i="2"/>
  <c r="A24" i="2"/>
  <c r="A23" i="2"/>
  <c r="A22" i="2"/>
  <c r="K15" i="16"/>
  <c r="J15" i="16"/>
  <c r="I15" i="16"/>
  <c r="H15" i="16"/>
  <c r="E15" i="16"/>
  <c r="D15" i="16"/>
  <c r="C15" i="16"/>
  <c r="B15" i="16"/>
  <c r="G5" i="16"/>
  <c r="C5" i="16"/>
  <c r="E3" i="16" s="1"/>
  <c r="B5" i="16"/>
  <c r="B7" i="16" s="1"/>
  <c r="A5" i="16"/>
  <c r="I4" i="16"/>
  <c r="G4" i="16"/>
  <c r="E4" i="16"/>
  <c r="K4" i="16" s="1"/>
  <c r="A4" i="16"/>
  <c r="H3" i="16"/>
  <c r="G3" i="16"/>
  <c r="D3" i="16"/>
  <c r="A3" i="16"/>
  <c r="G2" i="16"/>
  <c r="E2" i="16"/>
  <c r="E7" i="16" s="1"/>
  <c r="K5" i="16" s="1"/>
  <c r="D2" i="16"/>
  <c r="C2" i="16"/>
  <c r="C7" i="16" s="1"/>
  <c r="A2" i="16"/>
  <c r="K1" i="16"/>
  <c r="J1" i="16"/>
  <c r="I1" i="16"/>
  <c r="H1" i="16"/>
  <c r="I14" i="15"/>
  <c r="H14" i="15"/>
  <c r="G14" i="15"/>
  <c r="D14" i="15"/>
  <c r="C14" i="15"/>
  <c r="B14" i="15"/>
  <c r="B6" i="15"/>
  <c r="G4" i="15" s="1"/>
  <c r="F4" i="15"/>
  <c r="A4" i="15"/>
  <c r="H3" i="15"/>
  <c r="F3" i="15"/>
  <c r="D3" i="15"/>
  <c r="A3" i="15"/>
  <c r="F2" i="15"/>
  <c r="D2" i="15"/>
  <c r="C2" i="15"/>
  <c r="C6" i="15" s="1"/>
  <c r="H4" i="15" s="1"/>
  <c r="A2" i="15"/>
  <c r="I1" i="15"/>
  <c r="H1" i="15"/>
  <c r="G1" i="15"/>
  <c r="P19" i="14"/>
  <c r="O19" i="14"/>
  <c r="N19" i="14"/>
  <c r="M19" i="14"/>
  <c r="L19" i="14"/>
  <c r="K19" i="14"/>
  <c r="G19" i="14"/>
  <c r="F19" i="14"/>
  <c r="E19" i="14"/>
  <c r="D19" i="14"/>
  <c r="C19" i="14"/>
  <c r="B19" i="14"/>
  <c r="J7" i="14"/>
  <c r="F7" i="14"/>
  <c r="E7" i="14"/>
  <c r="D7" i="14"/>
  <c r="C7" i="14"/>
  <c r="B7" i="14"/>
  <c r="A7" i="14"/>
  <c r="J6" i="14"/>
  <c r="G6" i="14"/>
  <c r="E6" i="14"/>
  <c r="F5" i="14" s="1"/>
  <c r="D6" i="14"/>
  <c r="C6" i="14"/>
  <c r="B6" i="14"/>
  <c r="A6" i="14"/>
  <c r="K5" i="14"/>
  <c r="J5" i="14"/>
  <c r="G5" i="14"/>
  <c r="D5" i="14"/>
  <c r="A5" i="14"/>
  <c r="J4" i="14"/>
  <c r="A4" i="14"/>
  <c r="J3" i="14"/>
  <c r="G3" i="14"/>
  <c r="F3" i="14"/>
  <c r="E3" i="14"/>
  <c r="D3" i="14"/>
  <c r="B3" i="14"/>
  <c r="B9" i="14" s="1"/>
  <c r="K4" i="14" s="1"/>
  <c r="A3" i="14"/>
  <c r="J2" i="14"/>
  <c r="E2" i="14"/>
  <c r="D2" i="14"/>
  <c r="C2" i="14"/>
  <c r="C9" i="14" s="1"/>
  <c r="A2" i="14"/>
  <c r="P1" i="14"/>
  <c r="O1" i="14"/>
  <c r="N1" i="14"/>
  <c r="M1" i="14"/>
  <c r="L1" i="14"/>
  <c r="K1" i="14"/>
  <c r="I14" i="13"/>
  <c r="D14" i="13"/>
  <c r="C14" i="13"/>
  <c r="B14" i="13"/>
  <c r="C6" i="13"/>
  <c r="B6" i="13"/>
  <c r="H4" i="13"/>
  <c r="F4" i="13"/>
  <c r="A4" i="13"/>
  <c r="H3" i="13"/>
  <c r="F3" i="13"/>
  <c r="D3" i="13"/>
  <c r="A3" i="13"/>
  <c r="H2" i="13"/>
  <c r="F2" i="13"/>
  <c r="D2" i="13"/>
  <c r="D6" i="13" s="1"/>
  <c r="I4" i="13" s="1"/>
  <c r="C2" i="13"/>
  <c r="A2" i="13"/>
  <c r="I1" i="13"/>
  <c r="H1" i="13"/>
  <c r="H14" i="13" s="1"/>
  <c r="G1" i="13"/>
  <c r="G14" i="13" s="1"/>
  <c r="S24" i="12"/>
  <c r="Q24" i="12"/>
  <c r="I24" i="12"/>
  <c r="H24" i="12"/>
  <c r="G24" i="12"/>
  <c r="F24" i="12"/>
  <c r="E24" i="12"/>
  <c r="D24" i="12"/>
  <c r="C24" i="12"/>
  <c r="B24" i="12"/>
  <c r="B11" i="12"/>
  <c r="M5" i="12" s="1"/>
  <c r="L9" i="12"/>
  <c r="A9" i="12"/>
  <c r="R8" i="12"/>
  <c r="L8" i="12"/>
  <c r="I8" i="12"/>
  <c r="A8" i="12"/>
  <c r="N7" i="12"/>
  <c r="L7" i="12"/>
  <c r="I7" i="12"/>
  <c r="I11" i="12" s="1"/>
  <c r="H7" i="12"/>
  <c r="A7" i="12"/>
  <c r="M6" i="12"/>
  <c r="L6" i="12"/>
  <c r="I6" i="12"/>
  <c r="T6" i="12" s="1"/>
  <c r="H6" i="12"/>
  <c r="G6" i="12"/>
  <c r="A6" i="12"/>
  <c r="L5" i="12"/>
  <c r="I5" i="12"/>
  <c r="H5" i="12"/>
  <c r="G5" i="12"/>
  <c r="F5" i="12"/>
  <c r="A5" i="12"/>
  <c r="L4" i="12"/>
  <c r="I4" i="12"/>
  <c r="H4" i="12"/>
  <c r="G4" i="12"/>
  <c r="R4" i="12" s="1"/>
  <c r="F4" i="12"/>
  <c r="E4" i="12"/>
  <c r="P4" i="12" s="1"/>
  <c r="A4" i="12"/>
  <c r="L3" i="12"/>
  <c r="I3" i="12"/>
  <c r="H3" i="12"/>
  <c r="G3" i="12"/>
  <c r="F3" i="12"/>
  <c r="F11" i="12" s="1"/>
  <c r="E3" i="12"/>
  <c r="D3" i="12"/>
  <c r="A3" i="12"/>
  <c r="L2" i="12"/>
  <c r="I2" i="12"/>
  <c r="H2" i="12"/>
  <c r="G2" i="12"/>
  <c r="G11" i="12" s="1"/>
  <c r="F2" i="12"/>
  <c r="E2" i="12"/>
  <c r="E11" i="12" s="1"/>
  <c r="D2" i="12"/>
  <c r="C2" i="12"/>
  <c r="C11" i="12" s="1"/>
  <c r="A2" i="12"/>
  <c r="T1" i="12"/>
  <c r="T24" i="12" s="1"/>
  <c r="S1" i="12"/>
  <c r="R1" i="12"/>
  <c r="R24" i="12" s="1"/>
  <c r="Q1" i="12"/>
  <c r="P1" i="12"/>
  <c r="P24" i="12" s="1"/>
  <c r="O1" i="12"/>
  <c r="O24" i="12" s="1"/>
  <c r="N1" i="12"/>
  <c r="N24" i="12" s="1"/>
  <c r="M1" i="12"/>
  <c r="M24" i="12" s="1"/>
  <c r="K15" i="11"/>
  <c r="J15" i="11"/>
  <c r="I15" i="11"/>
  <c r="H15" i="11"/>
  <c r="E15" i="11"/>
  <c r="D15" i="11"/>
  <c r="C15" i="11"/>
  <c r="B15" i="11"/>
  <c r="H5" i="11"/>
  <c r="G5" i="11"/>
  <c r="D5" i="11"/>
  <c r="C5" i="11"/>
  <c r="B5" i="11"/>
  <c r="B7" i="11" s="1"/>
  <c r="H2" i="11" s="1"/>
  <c r="A5" i="11"/>
  <c r="H4" i="11"/>
  <c r="G4" i="11"/>
  <c r="E4" i="11"/>
  <c r="A4" i="11"/>
  <c r="H3" i="11"/>
  <c r="G3" i="11"/>
  <c r="D3" i="11"/>
  <c r="A3" i="11"/>
  <c r="G2" i="11"/>
  <c r="E2" i="11"/>
  <c r="D2" i="11"/>
  <c r="D7" i="11" s="1"/>
  <c r="C2" i="11"/>
  <c r="A2" i="11"/>
  <c r="K1" i="11"/>
  <c r="J1" i="11"/>
  <c r="I1" i="11"/>
  <c r="H1" i="11"/>
  <c r="I13" i="10"/>
  <c r="D13" i="10"/>
  <c r="C13" i="10"/>
  <c r="B13" i="10"/>
  <c r="C6" i="10"/>
  <c r="H3" i="10" s="1"/>
  <c r="B6" i="10"/>
  <c r="C4" i="10"/>
  <c r="D3" i="10" s="1"/>
  <c r="B4" i="10"/>
  <c r="G4" i="10" s="1"/>
  <c r="A4" i="10"/>
  <c r="F4" i="10" s="1"/>
  <c r="G3" i="10"/>
  <c r="A3" i="10"/>
  <c r="F3" i="10" s="1"/>
  <c r="G2" i="10"/>
  <c r="D2" i="10"/>
  <c r="C2" i="10"/>
  <c r="H2" i="10" s="1"/>
  <c r="A2" i="10"/>
  <c r="F2" i="10" s="1"/>
  <c r="I1" i="10"/>
  <c r="H1" i="10"/>
  <c r="H13" i="10" s="1"/>
  <c r="G1" i="10"/>
  <c r="G13" i="10" s="1"/>
  <c r="G13" i="9"/>
  <c r="C13" i="9"/>
  <c r="B13" i="9"/>
  <c r="B5" i="9"/>
  <c r="F3" i="9"/>
  <c r="E3" i="9"/>
  <c r="A3" i="9"/>
  <c r="F2" i="9"/>
  <c r="E2" i="9"/>
  <c r="C2" i="9"/>
  <c r="A2" i="9"/>
  <c r="G1" i="9"/>
  <c r="F1" i="9"/>
  <c r="F13" i="9" s="1"/>
  <c r="O19" i="8"/>
  <c r="N19" i="8"/>
  <c r="M19" i="8"/>
  <c r="L19" i="8"/>
  <c r="K19" i="8"/>
  <c r="J19" i="8"/>
  <c r="G19" i="8"/>
  <c r="F19" i="8"/>
  <c r="E19" i="8"/>
  <c r="D19" i="8"/>
  <c r="C19" i="8"/>
  <c r="B19" i="8"/>
  <c r="G9" i="8"/>
  <c r="O6" i="8" s="1"/>
  <c r="F9" i="8"/>
  <c r="N7" i="8" s="1"/>
  <c r="E9" i="8"/>
  <c r="M6" i="8" s="1"/>
  <c r="C9" i="8"/>
  <c r="K6" i="8" s="1"/>
  <c r="B9" i="8"/>
  <c r="J6" i="8" s="1"/>
  <c r="K7" i="8"/>
  <c r="J7" i="8"/>
  <c r="I7" i="8"/>
  <c r="A7" i="8"/>
  <c r="N6" i="8"/>
  <c r="I6" i="8"/>
  <c r="G6" i="8"/>
  <c r="A6" i="8"/>
  <c r="O5" i="8"/>
  <c r="N5" i="8"/>
  <c r="M5" i="8"/>
  <c r="K5" i="8"/>
  <c r="J5" i="8"/>
  <c r="I5" i="8"/>
  <c r="G5" i="8"/>
  <c r="F5" i="8"/>
  <c r="A5" i="8"/>
  <c r="M4" i="8"/>
  <c r="J4" i="8"/>
  <c r="I4" i="8"/>
  <c r="G4" i="8"/>
  <c r="F4" i="8"/>
  <c r="E4" i="8"/>
  <c r="A4" i="8"/>
  <c r="M3" i="8"/>
  <c r="J3" i="8"/>
  <c r="I3" i="8"/>
  <c r="G3" i="8"/>
  <c r="F3" i="8"/>
  <c r="E3" i="8"/>
  <c r="D3" i="8"/>
  <c r="A3" i="8"/>
  <c r="O2" i="8"/>
  <c r="N2" i="8"/>
  <c r="M2" i="8"/>
  <c r="K2" i="8"/>
  <c r="J2" i="8"/>
  <c r="I2" i="8"/>
  <c r="G2" i="8"/>
  <c r="F2" i="8"/>
  <c r="E2" i="8"/>
  <c r="D2" i="8"/>
  <c r="C2" i="8"/>
  <c r="A2" i="8"/>
  <c r="O1" i="8"/>
  <c r="N1" i="8"/>
  <c r="M1" i="8"/>
  <c r="L1" i="8"/>
  <c r="K1" i="8"/>
  <c r="J1" i="8"/>
  <c r="G13" i="7"/>
  <c r="F13" i="7"/>
  <c r="C13" i="7"/>
  <c r="B13" i="7"/>
  <c r="B5" i="7"/>
  <c r="F2" i="7" s="1"/>
  <c r="F3" i="7"/>
  <c r="E3" i="7"/>
  <c r="A3" i="7"/>
  <c r="E2" i="7"/>
  <c r="C2" i="7"/>
  <c r="C5" i="7" s="1"/>
  <c r="A2" i="7"/>
  <c r="G1" i="7"/>
  <c r="F1" i="7"/>
  <c r="U25" i="6"/>
  <c r="T25" i="6"/>
  <c r="S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B25" i="6"/>
  <c r="D12" i="6"/>
  <c r="O7" i="6" s="1"/>
  <c r="L10" i="6"/>
  <c r="I10" i="6"/>
  <c r="H10" i="6"/>
  <c r="J8" i="6" s="1"/>
  <c r="G10" i="6"/>
  <c r="J7" i="6" s="1"/>
  <c r="F10" i="6"/>
  <c r="E10" i="6"/>
  <c r="D10" i="6"/>
  <c r="C10" i="6"/>
  <c r="B10" i="6"/>
  <c r="A10" i="6"/>
  <c r="L9" i="6"/>
  <c r="J9" i="6"/>
  <c r="G9" i="6"/>
  <c r="I7" i="6" s="1"/>
  <c r="F9" i="6"/>
  <c r="E9" i="6"/>
  <c r="I5" i="6" s="1"/>
  <c r="C9" i="6"/>
  <c r="A9" i="6"/>
  <c r="O8" i="6"/>
  <c r="L8" i="6"/>
  <c r="I8" i="6"/>
  <c r="G8" i="6"/>
  <c r="F8" i="6"/>
  <c r="Q8" i="6" s="1"/>
  <c r="E8" i="6"/>
  <c r="H5" i="6" s="1"/>
  <c r="C8" i="6"/>
  <c r="B8" i="6"/>
  <c r="A8" i="6"/>
  <c r="L7" i="6"/>
  <c r="H7" i="6"/>
  <c r="C7" i="6"/>
  <c r="G3" i="6" s="1"/>
  <c r="A7" i="6"/>
  <c r="L6" i="6"/>
  <c r="J6" i="6"/>
  <c r="I6" i="6"/>
  <c r="H6" i="6"/>
  <c r="G6" i="6"/>
  <c r="A6" i="6"/>
  <c r="O5" i="6"/>
  <c r="L5" i="6"/>
  <c r="J5" i="6"/>
  <c r="G5" i="6"/>
  <c r="F5" i="6"/>
  <c r="A5" i="6"/>
  <c r="O4" i="6"/>
  <c r="L4" i="6"/>
  <c r="J4" i="6"/>
  <c r="I4" i="6"/>
  <c r="H4" i="6"/>
  <c r="G4" i="6"/>
  <c r="F4" i="6"/>
  <c r="E4" i="6"/>
  <c r="E12" i="6" s="1"/>
  <c r="P10" i="6" s="1"/>
  <c r="A4" i="6"/>
  <c r="L3" i="6"/>
  <c r="J3" i="6"/>
  <c r="H3" i="6"/>
  <c r="F3" i="6"/>
  <c r="F12" i="6" s="1"/>
  <c r="E3" i="6"/>
  <c r="D3" i="6"/>
  <c r="A3" i="6"/>
  <c r="L2" i="6"/>
  <c r="I2" i="6"/>
  <c r="H2" i="6"/>
  <c r="G2" i="6"/>
  <c r="F2" i="6"/>
  <c r="E2" i="6"/>
  <c r="D2" i="6"/>
  <c r="C2" i="6"/>
  <c r="A2" i="6"/>
  <c r="U1" i="6"/>
  <c r="T1" i="6"/>
  <c r="S1" i="6"/>
  <c r="R1" i="6"/>
  <c r="Q1" i="6"/>
  <c r="P1" i="6"/>
  <c r="O1" i="6"/>
  <c r="N1" i="6"/>
  <c r="M1" i="6"/>
  <c r="Q21" i="5"/>
  <c r="P21" i="5"/>
  <c r="O21" i="5"/>
  <c r="N21" i="5"/>
  <c r="M21" i="5"/>
  <c r="L21" i="5"/>
  <c r="K21" i="5"/>
  <c r="H21" i="5"/>
  <c r="G21" i="5"/>
  <c r="F21" i="5"/>
  <c r="E21" i="5"/>
  <c r="D21" i="5"/>
  <c r="C21" i="5"/>
  <c r="B21" i="5"/>
  <c r="G10" i="5"/>
  <c r="P5" i="5" s="1"/>
  <c r="B10" i="5"/>
  <c r="K8" i="5"/>
  <c r="J8" i="5"/>
  <c r="A8" i="5"/>
  <c r="K7" i="5"/>
  <c r="J7" i="5"/>
  <c r="H7" i="5"/>
  <c r="F7" i="5"/>
  <c r="E7" i="5"/>
  <c r="A7" i="5"/>
  <c r="K6" i="5"/>
  <c r="J6" i="5"/>
  <c r="H6" i="5"/>
  <c r="G6" i="5"/>
  <c r="A6" i="5"/>
  <c r="K5" i="5"/>
  <c r="J5" i="5"/>
  <c r="H5" i="5"/>
  <c r="G5" i="5"/>
  <c r="F5" i="5"/>
  <c r="A5" i="5"/>
  <c r="K4" i="5"/>
  <c r="J4" i="5"/>
  <c r="H4" i="5"/>
  <c r="G4" i="5"/>
  <c r="F4" i="5"/>
  <c r="E4" i="5"/>
  <c r="A4" i="5"/>
  <c r="K3" i="5"/>
  <c r="J3" i="5"/>
  <c r="H3" i="5"/>
  <c r="G3" i="5"/>
  <c r="F3" i="5"/>
  <c r="E3" i="5"/>
  <c r="D3" i="5"/>
  <c r="A3" i="5"/>
  <c r="K2" i="5"/>
  <c r="J2" i="5"/>
  <c r="H2" i="5"/>
  <c r="G2" i="5"/>
  <c r="F2" i="5"/>
  <c r="E2" i="5"/>
  <c r="D2" i="5"/>
  <c r="C2" i="5"/>
  <c r="A2" i="5"/>
  <c r="Q1" i="5"/>
  <c r="P1" i="5"/>
  <c r="O1" i="5"/>
  <c r="N1" i="5"/>
  <c r="M1" i="5"/>
  <c r="L1" i="5"/>
  <c r="K1" i="5"/>
  <c r="G14" i="4"/>
  <c r="D14" i="4"/>
  <c r="C14" i="4"/>
  <c r="B14" i="4"/>
  <c r="B6" i="4"/>
  <c r="G4" i="4"/>
  <c r="F4" i="4"/>
  <c r="A4" i="4"/>
  <c r="G3" i="4"/>
  <c r="F3" i="4"/>
  <c r="D3" i="4"/>
  <c r="A3" i="4"/>
  <c r="H2" i="4"/>
  <c r="G2" i="4"/>
  <c r="F2" i="4"/>
  <c r="D2" i="4"/>
  <c r="C2" i="4"/>
  <c r="C6" i="4" s="1"/>
  <c r="A2" i="4"/>
  <c r="I1" i="4"/>
  <c r="I14" i="4" s="1"/>
  <c r="H1" i="4"/>
  <c r="H14" i="4" s="1"/>
  <c r="G1" i="4"/>
  <c r="Q21" i="3"/>
  <c r="P21" i="3"/>
  <c r="O21" i="3"/>
  <c r="N21" i="3"/>
  <c r="M21" i="3"/>
  <c r="L21" i="3"/>
  <c r="K21" i="3"/>
  <c r="N8" i="3"/>
  <c r="J8" i="3"/>
  <c r="F8" i="3"/>
  <c r="E8" i="3"/>
  <c r="D8" i="3"/>
  <c r="C8" i="3"/>
  <c r="B8" i="3"/>
  <c r="H2" i="3" s="1"/>
  <c r="A8" i="3"/>
  <c r="N7" i="3"/>
  <c r="J7" i="3"/>
  <c r="H7" i="3"/>
  <c r="E7" i="3"/>
  <c r="D7" i="3"/>
  <c r="G4" i="3" s="1"/>
  <c r="C7" i="3"/>
  <c r="G3" i="3" s="1"/>
  <c r="B7" i="3"/>
  <c r="A7" i="3"/>
  <c r="J6" i="3"/>
  <c r="H6" i="3"/>
  <c r="G6" i="3"/>
  <c r="E6" i="3"/>
  <c r="A6" i="3"/>
  <c r="L5" i="3"/>
  <c r="J5" i="3"/>
  <c r="H5" i="3"/>
  <c r="G5" i="3"/>
  <c r="A5" i="3"/>
  <c r="J4" i="3"/>
  <c r="H4" i="3"/>
  <c r="F4" i="3"/>
  <c r="E4" i="3"/>
  <c r="N4" i="3" s="1"/>
  <c r="A4" i="3"/>
  <c r="J3" i="3"/>
  <c r="H3" i="3"/>
  <c r="F3" i="3"/>
  <c r="E3" i="3"/>
  <c r="N3" i="3" s="1"/>
  <c r="D3" i="3"/>
  <c r="A3" i="3"/>
  <c r="J2" i="3"/>
  <c r="F2" i="3"/>
  <c r="E2" i="3"/>
  <c r="E10" i="3" s="1"/>
  <c r="N5" i="3" s="1"/>
  <c r="D2" i="3"/>
  <c r="C2" i="3"/>
  <c r="C10" i="3" s="1"/>
  <c r="A2" i="3"/>
  <c r="Q1" i="3"/>
  <c r="P1" i="3"/>
  <c r="O1" i="3"/>
  <c r="N1" i="3"/>
  <c r="M1" i="3"/>
  <c r="L1" i="3"/>
  <c r="K1" i="3"/>
  <c r="Q21" i="2"/>
  <c r="P21" i="2"/>
  <c r="O21" i="2"/>
  <c r="N21" i="2"/>
  <c r="M21" i="2"/>
  <c r="L21" i="2"/>
  <c r="K21" i="2"/>
  <c r="H21" i="2"/>
  <c r="G21" i="2"/>
  <c r="F21" i="2"/>
  <c r="E21" i="2"/>
  <c r="D21" i="2"/>
  <c r="C21" i="2"/>
  <c r="B21" i="2"/>
  <c r="E10" i="2"/>
  <c r="N6" i="2" s="1"/>
  <c r="B10" i="2"/>
  <c r="K7" i="2" s="1"/>
  <c r="K8" i="2"/>
  <c r="J8" i="2"/>
  <c r="E8" i="2"/>
  <c r="N8" i="2" s="1"/>
  <c r="A8" i="2"/>
  <c r="J7" i="2"/>
  <c r="H7" i="2"/>
  <c r="F7" i="2"/>
  <c r="E7" i="2"/>
  <c r="G5" i="2" s="1"/>
  <c r="D7" i="2"/>
  <c r="G4" i="2" s="1"/>
  <c r="C7" i="2"/>
  <c r="A7" i="2"/>
  <c r="K6" i="2"/>
  <c r="J6" i="2"/>
  <c r="H6" i="2"/>
  <c r="G6" i="2"/>
  <c r="D6" i="2"/>
  <c r="A6" i="2"/>
  <c r="K5" i="2"/>
  <c r="J5" i="2"/>
  <c r="H5" i="2"/>
  <c r="F5" i="2"/>
  <c r="D5" i="2"/>
  <c r="A5" i="2"/>
  <c r="K4" i="2"/>
  <c r="J4" i="2"/>
  <c r="H4" i="2"/>
  <c r="F4" i="2"/>
  <c r="F10" i="2" s="1"/>
  <c r="E4" i="2"/>
  <c r="A4" i="2"/>
  <c r="K3" i="2"/>
  <c r="J3" i="2"/>
  <c r="H3" i="2"/>
  <c r="G3" i="2"/>
  <c r="F3" i="2"/>
  <c r="E3" i="2"/>
  <c r="D3" i="2"/>
  <c r="A3" i="2"/>
  <c r="K2" i="2"/>
  <c r="J2" i="2"/>
  <c r="H2" i="2"/>
  <c r="G2" i="2"/>
  <c r="F2" i="2"/>
  <c r="O2" i="2" s="1"/>
  <c r="E2" i="2"/>
  <c r="D2" i="2"/>
  <c r="D10" i="2" s="1"/>
  <c r="C2" i="2"/>
  <c r="C10" i="2" s="1"/>
  <c r="A2" i="2"/>
  <c r="Q1" i="2"/>
  <c r="P1" i="2"/>
  <c r="O1" i="2"/>
  <c r="N1" i="2"/>
  <c r="M1" i="2"/>
  <c r="L1" i="2"/>
  <c r="K1" i="2"/>
  <c r="O8" i="2" l="1"/>
  <c r="O7" i="2"/>
  <c r="O3" i="2"/>
  <c r="O6" i="2"/>
  <c r="L8" i="2"/>
  <c r="L3" i="2"/>
  <c r="L7" i="2"/>
  <c r="L4" i="2"/>
  <c r="L6" i="2"/>
  <c r="L5" i="2"/>
  <c r="O5" i="2"/>
  <c r="P4" i="2"/>
  <c r="M6" i="2"/>
  <c r="M8" i="2"/>
  <c r="M5" i="2"/>
  <c r="M3" i="2"/>
  <c r="M4" i="2"/>
  <c r="Q4" i="3"/>
  <c r="P4" i="5"/>
  <c r="M2" i="3"/>
  <c r="N3" i="5"/>
  <c r="N2" i="6"/>
  <c r="C12" i="6"/>
  <c r="P3" i="6"/>
  <c r="N3" i="2"/>
  <c r="Q3" i="3"/>
  <c r="H10" i="3"/>
  <c r="Q2" i="3"/>
  <c r="M2" i="5"/>
  <c r="D10" i="5"/>
  <c r="Q6" i="6"/>
  <c r="Q4" i="6"/>
  <c r="Q7" i="6"/>
  <c r="P7" i="6"/>
  <c r="G2" i="13"/>
  <c r="G3" i="13"/>
  <c r="G4" i="13"/>
  <c r="K4" i="13" s="1"/>
  <c r="P7" i="5"/>
  <c r="P8" i="5"/>
  <c r="G10" i="2"/>
  <c r="P5" i="2" s="1"/>
  <c r="O4" i="2"/>
  <c r="H4" i="4"/>
  <c r="H3" i="4"/>
  <c r="R6" i="6"/>
  <c r="N9" i="6"/>
  <c r="G2" i="9"/>
  <c r="I2" i="9" s="1"/>
  <c r="C5" i="9"/>
  <c r="G3" i="9" s="1"/>
  <c r="I3" i="9" s="1"/>
  <c r="H11" i="12"/>
  <c r="S2" i="12"/>
  <c r="L8" i="3"/>
  <c r="L6" i="3"/>
  <c r="L4" i="3"/>
  <c r="N4" i="2"/>
  <c r="H10" i="2"/>
  <c r="N5" i="2"/>
  <c r="I2" i="4"/>
  <c r="K2" i="4" s="1"/>
  <c r="D6" i="4"/>
  <c r="J2" i="11"/>
  <c r="J3" i="11"/>
  <c r="J4" i="11"/>
  <c r="J5" i="11"/>
  <c r="L5" i="14"/>
  <c r="L4" i="14"/>
  <c r="L3" i="14"/>
  <c r="L6" i="14"/>
  <c r="L7" i="14"/>
  <c r="M7" i="2"/>
  <c r="L2" i="3"/>
  <c r="L3" i="3"/>
  <c r="K7" i="3"/>
  <c r="B10" i="3"/>
  <c r="G2" i="3"/>
  <c r="P2" i="5"/>
  <c r="P4" i="6"/>
  <c r="Q9" i="6"/>
  <c r="E7" i="11"/>
  <c r="K4" i="11" s="1"/>
  <c r="Q8" i="12"/>
  <c r="Q7" i="12"/>
  <c r="Q3" i="12"/>
  <c r="Q9" i="12"/>
  <c r="Q2" i="12"/>
  <c r="Q5" i="12"/>
  <c r="Q6" i="12"/>
  <c r="Q4" i="12"/>
  <c r="G2" i="7"/>
  <c r="I2" i="7" s="1"/>
  <c r="G3" i="7"/>
  <c r="I3" i="7" s="1"/>
  <c r="N7" i="2"/>
  <c r="N2" i="3"/>
  <c r="H10" i="5"/>
  <c r="Q7" i="5" s="1"/>
  <c r="Q3" i="6"/>
  <c r="N8" i="12"/>
  <c r="N3" i="12"/>
  <c r="N9" i="12"/>
  <c r="N2" i="12"/>
  <c r="N6" i="12"/>
  <c r="N5" i="12"/>
  <c r="N4" i="12"/>
  <c r="L2" i="2"/>
  <c r="D9" i="8"/>
  <c r="L2" i="8"/>
  <c r="Q2" i="8" s="1"/>
  <c r="M4" i="12"/>
  <c r="M8" i="12"/>
  <c r="M3" i="12"/>
  <c r="M9" i="12"/>
  <c r="M2" i="12"/>
  <c r="M7" i="12"/>
  <c r="M2" i="2"/>
  <c r="K8" i="3"/>
  <c r="P3" i="5"/>
  <c r="P6" i="5"/>
  <c r="Q5" i="6"/>
  <c r="D6" i="10"/>
  <c r="I4" i="10" s="1"/>
  <c r="P9" i="12"/>
  <c r="P6" i="12"/>
  <c r="P3" i="12"/>
  <c r="P2" i="12"/>
  <c r="P5" i="12"/>
  <c r="P7" i="12"/>
  <c r="P8" i="12"/>
  <c r="T3" i="12"/>
  <c r="N2" i="2"/>
  <c r="P6" i="6"/>
  <c r="P5" i="6"/>
  <c r="P2" i="6"/>
  <c r="R5" i="6"/>
  <c r="S7" i="12"/>
  <c r="G4" i="14"/>
  <c r="M7" i="14"/>
  <c r="F5" i="3"/>
  <c r="N6" i="3"/>
  <c r="Q2" i="6"/>
  <c r="J2" i="6"/>
  <c r="B12" i="6"/>
  <c r="R9" i="12"/>
  <c r="R2" i="12"/>
  <c r="R7" i="12"/>
  <c r="R3" i="12"/>
  <c r="S5" i="12"/>
  <c r="T4" i="12"/>
  <c r="T8" i="12"/>
  <c r="T9" i="12"/>
  <c r="O2" i="5"/>
  <c r="I3" i="6"/>
  <c r="O10" i="6"/>
  <c r="G12" i="6"/>
  <c r="R3" i="6" s="1"/>
  <c r="O3" i="8"/>
  <c r="O4" i="8"/>
  <c r="I2" i="13"/>
  <c r="D9" i="14"/>
  <c r="M4" i="14" s="1"/>
  <c r="K6" i="14"/>
  <c r="O2" i="6"/>
  <c r="P8" i="6"/>
  <c r="R10" i="6"/>
  <c r="T2" i="12"/>
  <c r="F2" i="14"/>
  <c r="M6" i="14"/>
  <c r="F4" i="14"/>
  <c r="I3" i="16"/>
  <c r="I5" i="16"/>
  <c r="M7" i="8"/>
  <c r="E3" i="11"/>
  <c r="C7" i="11"/>
  <c r="D11" i="12"/>
  <c r="I3" i="13"/>
  <c r="G2" i="14"/>
  <c r="K3" i="14"/>
  <c r="D7" i="16"/>
  <c r="J2" i="16"/>
  <c r="C10" i="5"/>
  <c r="L2" i="5" s="1"/>
  <c r="O6" i="6"/>
  <c r="O9" i="6"/>
  <c r="O7" i="8"/>
  <c r="M5" i="14"/>
  <c r="L7" i="3"/>
  <c r="D10" i="3"/>
  <c r="O3" i="6"/>
  <c r="N7" i="6"/>
  <c r="P9" i="6"/>
  <c r="Q10" i="6"/>
  <c r="I2" i="10"/>
  <c r="K2" i="10" s="1"/>
  <c r="T7" i="12"/>
  <c r="K2" i="14"/>
  <c r="G2" i="15"/>
  <c r="G3" i="15"/>
  <c r="H4" i="16"/>
  <c r="H2" i="16"/>
  <c r="M2" i="16" s="1"/>
  <c r="F10" i="5"/>
  <c r="O5" i="5" s="1"/>
  <c r="H12" i="6"/>
  <c r="S2" i="6" s="1"/>
  <c r="M2" i="14"/>
  <c r="D6" i="15"/>
  <c r="I4" i="15" s="1"/>
  <c r="K4" i="15" s="1"/>
  <c r="I2" i="16"/>
  <c r="K3" i="16"/>
  <c r="R8" i="6"/>
  <c r="K3" i="8"/>
  <c r="K4" i="8"/>
  <c r="E4" i="14"/>
  <c r="H2" i="15"/>
  <c r="H4" i="10"/>
  <c r="K4" i="10" s="1"/>
  <c r="R5" i="12"/>
  <c r="R6" i="12"/>
  <c r="M3" i="14"/>
  <c r="E10" i="5"/>
  <c r="N3" i="8"/>
  <c r="N4" i="8"/>
  <c r="T5" i="12"/>
  <c r="L2" i="14"/>
  <c r="K7" i="14"/>
  <c r="H5" i="16"/>
  <c r="K2" i="16"/>
  <c r="V5" i="12" l="1"/>
  <c r="G16" i="7"/>
  <c r="G15" i="7"/>
  <c r="G14" i="7"/>
  <c r="G18" i="7"/>
  <c r="G17" i="7"/>
  <c r="F15" i="7"/>
  <c r="F17" i="7"/>
  <c r="I17" i="7" s="1"/>
  <c r="B29" i="6" s="1"/>
  <c r="A11" i="7"/>
  <c r="C11" i="7" s="1"/>
  <c r="F16" i="7"/>
  <c r="I16" i="7" s="1"/>
  <c r="B28" i="6" s="1"/>
  <c r="A10" i="7"/>
  <c r="C10" i="7" s="1"/>
  <c r="F14" i="7"/>
  <c r="I14" i="7" s="1"/>
  <c r="B26" i="6" s="1"/>
  <c r="F18" i="7"/>
  <c r="I18" i="7" s="1"/>
  <c r="B30" i="6" s="1"/>
  <c r="V6" i="12"/>
  <c r="I17" i="15"/>
  <c r="I19" i="15"/>
  <c r="I18" i="15"/>
  <c r="I16" i="15"/>
  <c r="I15" i="15"/>
  <c r="G15" i="10"/>
  <c r="G18" i="10"/>
  <c r="G14" i="10"/>
  <c r="G17" i="10"/>
  <c r="G16" i="10"/>
  <c r="S5" i="2"/>
  <c r="I15" i="10"/>
  <c r="I18" i="10"/>
  <c r="I14" i="10"/>
  <c r="I17" i="10"/>
  <c r="I16" i="10"/>
  <c r="G19" i="4"/>
  <c r="G18" i="4"/>
  <c r="G17" i="4"/>
  <c r="G15" i="4"/>
  <c r="G16" i="4"/>
  <c r="S4" i="2"/>
  <c r="S6" i="2"/>
  <c r="J20" i="8"/>
  <c r="J23" i="8"/>
  <c r="J21" i="8"/>
  <c r="J24" i="8"/>
  <c r="J22" i="8"/>
  <c r="I17" i="13"/>
  <c r="I18" i="13"/>
  <c r="I16" i="13"/>
  <c r="I19" i="13"/>
  <c r="I15" i="13"/>
  <c r="M4" i="16"/>
  <c r="Q7" i="2"/>
  <c r="Q6" i="2"/>
  <c r="Q8" i="2"/>
  <c r="Q2" i="2"/>
  <c r="L4" i="8"/>
  <c r="Q4" i="8" s="1"/>
  <c r="L3" i="8"/>
  <c r="Q3" i="8" s="1"/>
  <c r="L5" i="8"/>
  <c r="Q5" i="8" s="1"/>
  <c r="L6" i="8"/>
  <c r="Q6" i="8" s="1"/>
  <c r="L7" i="8"/>
  <c r="Q7" i="8" s="1"/>
  <c r="K3" i="13"/>
  <c r="I2" i="11"/>
  <c r="M2" i="11" s="1"/>
  <c r="I3" i="11"/>
  <c r="I4" i="11"/>
  <c r="M4" i="11" s="1"/>
  <c r="M9" i="6"/>
  <c r="M7" i="6"/>
  <c r="M8" i="6"/>
  <c r="M5" i="6"/>
  <c r="M4" i="6"/>
  <c r="M3" i="6"/>
  <c r="M6" i="6"/>
  <c r="M2" i="6"/>
  <c r="K2" i="13"/>
  <c r="Q8" i="3"/>
  <c r="Q6" i="3"/>
  <c r="Q7" i="3"/>
  <c r="S6" i="6"/>
  <c r="K3" i="11"/>
  <c r="J12" i="6"/>
  <c r="K2" i="11"/>
  <c r="K5" i="11"/>
  <c r="N4" i="14"/>
  <c r="S3" i="6"/>
  <c r="I3" i="10"/>
  <c r="K3" i="10" s="1"/>
  <c r="A10" i="10" s="1"/>
  <c r="C10" i="10" s="1"/>
  <c r="P6" i="2"/>
  <c r="O8" i="12"/>
  <c r="O7" i="12"/>
  <c r="V7" i="12" s="1"/>
  <c r="O9" i="12"/>
  <c r="O6" i="12"/>
  <c r="O5" i="12"/>
  <c r="O4" i="12"/>
  <c r="V4" i="12" s="1"/>
  <c r="I12" i="6"/>
  <c r="Q4" i="2"/>
  <c r="N6" i="5"/>
  <c r="N5" i="5"/>
  <c r="N7" i="5"/>
  <c r="N2" i="5"/>
  <c r="S2" i="5" s="1"/>
  <c r="N8" i="5"/>
  <c r="N4" i="5"/>
  <c r="I3" i="15"/>
  <c r="K3" i="15" s="1"/>
  <c r="L3" i="5"/>
  <c r="L6" i="5"/>
  <c r="L5" i="5"/>
  <c r="L8" i="5"/>
  <c r="L4" i="5"/>
  <c r="L7" i="5"/>
  <c r="S7" i="5" s="1"/>
  <c r="S10" i="6"/>
  <c r="M10" i="6"/>
  <c r="V8" i="12"/>
  <c r="R2" i="6"/>
  <c r="S9" i="6"/>
  <c r="S5" i="6"/>
  <c r="S8" i="6"/>
  <c r="S4" i="6"/>
  <c r="J4" i="16"/>
  <c r="J5" i="16"/>
  <c r="M5" i="16" s="1"/>
  <c r="Q3" i="5"/>
  <c r="Q2" i="5"/>
  <c r="Q6" i="5"/>
  <c r="Q5" i="5"/>
  <c r="Q8" i="5"/>
  <c r="Q4" i="5"/>
  <c r="G10" i="3"/>
  <c r="P2" i="3"/>
  <c r="S9" i="12"/>
  <c r="V9" i="12" s="1"/>
  <c r="S4" i="12"/>
  <c r="S8" i="12"/>
  <c r="S3" i="12"/>
  <c r="H17" i="16"/>
  <c r="H19" i="16"/>
  <c r="H16" i="16"/>
  <c r="H18" i="16"/>
  <c r="H20" i="16"/>
  <c r="E9" i="14"/>
  <c r="I2" i="15"/>
  <c r="K2" i="15" s="1"/>
  <c r="F10" i="3"/>
  <c r="O2" i="12"/>
  <c r="V2" i="12" s="1"/>
  <c r="K2" i="3"/>
  <c r="K5" i="3"/>
  <c r="K3" i="3"/>
  <c r="K6" i="3"/>
  <c r="K4" i="3"/>
  <c r="I3" i="4"/>
  <c r="K3" i="4" s="1"/>
  <c r="I4" i="4"/>
  <c r="K4" i="4" s="1"/>
  <c r="O3" i="12"/>
  <c r="V3" i="12" s="1"/>
  <c r="Q5" i="2"/>
  <c r="G14" i="9"/>
  <c r="G18" i="9"/>
  <c r="G17" i="9"/>
  <c r="G16" i="9"/>
  <c r="G15" i="9"/>
  <c r="P7" i="2"/>
  <c r="S7" i="2" s="1"/>
  <c r="P2" i="2"/>
  <c r="S2" i="2" s="1"/>
  <c r="P8" i="2"/>
  <c r="S8" i="2" s="1"/>
  <c r="P3" i="2"/>
  <c r="S3" i="2" s="1"/>
  <c r="Q3" i="2"/>
  <c r="F18" i="9"/>
  <c r="F14" i="9"/>
  <c r="I14" i="9" s="1"/>
  <c r="I26" i="6" s="1"/>
  <c r="F17" i="9"/>
  <c r="A11" i="9"/>
  <c r="C11" i="9" s="1"/>
  <c r="F16" i="9"/>
  <c r="I16" i="9" s="1"/>
  <c r="I28" i="6" s="1"/>
  <c r="A10" i="9"/>
  <c r="C10" i="9" s="1"/>
  <c r="F15" i="9"/>
  <c r="I15" i="9" s="1"/>
  <c r="I27" i="6" s="1"/>
  <c r="J3" i="16"/>
  <c r="M3" i="16" s="1"/>
  <c r="A12" i="16" s="1"/>
  <c r="C12" i="16" s="1"/>
  <c r="O8" i="5"/>
  <c r="O4" i="5"/>
  <c r="O3" i="5"/>
  <c r="O6" i="5"/>
  <c r="O7" i="5"/>
  <c r="M8" i="3"/>
  <c r="M7" i="3"/>
  <c r="M6" i="3"/>
  <c r="M5" i="3"/>
  <c r="M3" i="3"/>
  <c r="M4" i="3"/>
  <c r="G9" i="14"/>
  <c r="P2" i="14"/>
  <c r="O2" i="14"/>
  <c r="F9" i="14"/>
  <c r="O4" i="14" s="1"/>
  <c r="R4" i="14" s="1"/>
  <c r="R7" i="6"/>
  <c r="R9" i="6"/>
  <c r="R4" i="6"/>
  <c r="P4" i="14"/>
  <c r="I5" i="11"/>
  <c r="M5" i="11" s="1"/>
  <c r="Q5" i="3"/>
  <c r="S6" i="12"/>
  <c r="M7" i="5"/>
  <c r="M8" i="5"/>
  <c r="M4" i="5"/>
  <c r="M3" i="5"/>
  <c r="M6" i="5"/>
  <c r="M5" i="5"/>
  <c r="N4" i="6"/>
  <c r="N10" i="6"/>
  <c r="N3" i="6"/>
  <c r="N6" i="6"/>
  <c r="N8" i="6"/>
  <c r="N5" i="6"/>
  <c r="S7" i="6"/>
  <c r="K26" i="5" l="1"/>
  <c r="K24" i="5"/>
  <c r="K22" i="5"/>
  <c r="K23" i="5"/>
  <c r="K25" i="5"/>
  <c r="A21" i="12"/>
  <c r="C21" i="12" s="1"/>
  <c r="A15" i="12"/>
  <c r="C15" i="12" s="1"/>
  <c r="A16" i="12"/>
  <c r="C16" i="12" s="1"/>
  <c r="A22" i="12"/>
  <c r="C22" i="12" s="1"/>
  <c r="A20" i="12"/>
  <c r="C20" i="12" s="1"/>
  <c r="A19" i="12"/>
  <c r="C19" i="12" s="1"/>
  <c r="A18" i="12"/>
  <c r="C18" i="12" s="1"/>
  <c r="A17" i="12"/>
  <c r="C17" i="12" s="1"/>
  <c r="H18" i="15"/>
  <c r="H15" i="15"/>
  <c r="H19" i="15"/>
  <c r="H16" i="15"/>
  <c r="H17" i="15"/>
  <c r="R27" i="12"/>
  <c r="R28" i="12"/>
  <c r="R26" i="12"/>
  <c r="R29" i="12"/>
  <c r="R25" i="12"/>
  <c r="N28" i="12"/>
  <c r="N29" i="12"/>
  <c r="N25" i="12"/>
  <c r="N27" i="12"/>
  <c r="N26" i="12"/>
  <c r="I19" i="4"/>
  <c r="I15" i="4"/>
  <c r="I18" i="4"/>
  <c r="I17" i="4"/>
  <c r="I16" i="4"/>
  <c r="M24" i="14"/>
  <c r="M21" i="14"/>
  <c r="M20" i="14"/>
  <c r="M23" i="14"/>
  <c r="M22" i="14"/>
  <c r="H16" i="4"/>
  <c r="H15" i="4"/>
  <c r="H17" i="4"/>
  <c r="H19" i="4"/>
  <c r="H18" i="4"/>
  <c r="A10" i="4"/>
  <c r="C10" i="4" s="1"/>
  <c r="A11" i="4"/>
  <c r="C11" i="4" s="1"/>
  <c r="A12" i="4"/>
  <c r="C12" i="4" s="1"/>
  <c r="A18" i="2"/>
  <c r="C18" i="2" s="1"/>
  <c r="A17" i="2"/>
  <c r="C17" i="2" s="1"/>
  <c r="A16" i="2"/>
  <c r="C16" i="2" s="1"/>
  <c r="A15" i="2"/>
  <c r="C15" i="2" s="1"/>
  <c r="A19" i="2"/>
  <c r="C19" i="2" s="1"/>
  <c r="A14" i="2"/>
  <c r="C14" i="2" s="1"/>
  <c r="A13" i="2"/>
  <c r="C13" i="2" s="1"/>
  <c r="K23" i="8"/>
  <c r="Q23" i="8" s="1"/>
  <c r="C29" i="6" s="1"/>
  <c r="K21" i="8"/>
  <c r="Q21" i="8" s="1"/>
  <c r="C27" i="6" s="1"/>
  <c r="K24" i="8"/>
  <c r="K22" i="8"/>
  <c r="K20" i="8"/>
  <c r="A14" i="8"/>
  <c r="C14" i="8" s="1"/>
  <c r="A13" i="8"/>
  <c r="C13" i="8" s="1"/>
  <c r="A17" i="8"/>
  <c r="C17" i="8" s="1"/>
  <c r="A12" i="8"/>
  <c r="C12" i="8" s="1"/>
  <c r="A16" i="8"/>
  <c r="C16" i="8" s="1"/>
  <c r="A15" i="8"/>
  <c r="C15" i="8" s="1"/>
  <c r="L23" i="8"/>
  <c r="L21" i="8"/>
  <c r="L24" i="8"/>
  <c r="L22" i="8"/>
  <c r="Q22" i="8" s="1"/>
  <c r="C28" i="6" s="1"/>
  <c r="L20" i="8"/>
  <c r="T26" i="12"/>
  <c r="T27" i="12"/>
  <c r="T28" i="12"/>
  <c r="T29" i="12"/>
  <c r="T25" i="12"/>
  <c r="G19" i="15"/>
  <c r="K19" i="15" s="1"/>
  <c r="H29" i="12" s="1"/>
  <c r="S29" i="12" s="1"/>
  <c r="G16" i="15"/>
  <c r="A12" i="15"/>
  <c r="C12" i="15" s="1"/>
  <c r="G18" i="15"/>
  <c r="G15" i="15"/>
  <c r="K15" i="15" s="1"/>
  <c r="H25" i="12" s="1"/>
  <c r="S25" i="12" s="1"/>
  <c r="G17" i="15"/>
  <c r="K17" i="15" s="1"/>
  <c r="H27" i="12" s="1"/>
  <c r="S27" i="12" s="1"/>
  <c r="A11" i="15"/>
  <c r="C11" i="15" s="1"/>
  <c r="A10" i="15"/>
  <c r="C10" i="15" s="1"/>
  <c r="Q25" i="2"/>
  <c r="Q22" i="2"/>
  <c r="Q23" i="2"/>
  <c r="Q24" i="2"/>
  <c r="Q26" i="2"/>
  <c r="K16" i="16"/>
  <c r="K18" i="16"/>
  <c r="K20" i="16"/>
  <c r="K17" i="16"/>
  <c r="K19" i="16"/>
  <c r="A10" i="16"/>
  <c r="C10" i="16" s="1"/>
  <c r="E10" i="16" s="1"/>
  <c r="G10" i="16" s="1"/>
  <c r="K10" i="16" s="1"/>
  <c r="A11" i="16"/>
  <c r="C11" i="16" s="1"/>
  <c r="O26" i="12"/>
  <c r="O29" i="12"/>
  <c r="O27" i="12"/>
  <c r="O25" i="12"/>
  <c r="O28" i="12"/>
  <c r="S4" i="5"/>
  <c r="K14" i="10"/>
  <c r="D22" i="2" s="1"/>
  <c r="P7" i="3"/>
  <c r="P8" i="3"/>
  <c r="P5" i="3"/>
  <c r="P3" i="3"/>
  <c r="P6" i="3"/>
  <c r="P4" i="3"/>
  <c r="S5" i="5"/>
  <c r="S2" i="3"/>
  <c r="K18" i="4"/>
  <c r="B25" i="3" s="1"/>
  <c r="I19" i="16"/>
  <c r="M19" i="16" s="1"/>
  <c r="G25" i="2" s="1"/>
  <c r="P25" i="2" s="1"/>
  <c r="I16" i="16"/>
  <c r="M16" i="16" s="1"/>
  <c r="G22" i="2" s="1"/>
  <c r="P22" i="2" s="1"/>
  <c r="I18" i="16"/>
  <c r="I20" i="16"/>
  <c r="I17" i="16"/>
  <c r="M17" i="16" s="1"/>
  <c r="G23" i="2" s="1"/>
  <c r="P23" i="2" s="1"/>
  <c r="M18" i="16"/>
  <c r="G24" i="2" s="1"/>
  <c r="P24" i="2" s="1"/>
  <c r="K19" i="4"/>
  <c r="B26" i="3" s="1"/>
  <c r="S6" i="5"/>
  <c r="T9" i="6"/>
  <c r="W9" i="6" s="1"/>
  <c r="T8" i="6"/>
  <c r="W8" i="6" s="1"/>
  <c r="T10" i="6"/>
  <c r="W10" i="6" s="1"/>
  <c r="T4" i="6"/>
  <c r="T2" i="6"/>
  <c r="T5" i="6"/>
  <c r="T6" i="6"/>
  <c r="W6" i="6" s="1"/>
  <c r="T7" i="6"/>
  <c r="J18" i="11"/>
  <c r="J20" i="11"/>
  <c r="J17" i="11"/>
  <c r="J19" i="11"/>
  <c r="J16" i="11"/>
  <c r="K18" i="10"/>
  <c r="D26" i="2" s="1"/>
  <c r="M26" i="2" s="1"/>
  <c r="E10" i="7"/>
  <c r="G10" i="7" s="1"/>
  <c r="K18" i="11"/>
  <c r="K20" i="11"/>
  <c r="K17" i="11"/>
  <c r="K19" i="11"/>
  <c r="K16" i="11"/>
  <c r="H17" i="10"/>
  <c r="H14" i="10"/>
  <c r="H15" i="10"/>
  <c r="H18" i="10"/>
  <c r="H16" i="10"/>
  <c r="K17" i="10"/>
  <c r="D25" i="2" s="1"/>
  <c r="M25" i="2" s="1"/>
  <c r="P7" i="14"/>
  <c r="P6" i="14"/>
  <c r="P5" i="14"/>
  <c r="P3" i="14"/>
  <c r="S8" i="5"/>
  <c r="E10" i="9"/>
  <c r="G10" i="9" s="1"/>
  <c r="A13" i="16"/>
  <c r="C13" i="16" s="1"/>
  <c r="S3" i="5"/>
  <c r="A16" i="5" s="1"/>
  <c r="C16" i="5" s="1"/>
  <c r="M3" i="11"/>
  <c r="A12" i="11" s="1"/>
  <c r="C12" i="11" s="1"/>
  <c r="K15" i="10"/>
  <c r="D23" i="2" s="1"/>
  <c r="M23" i="2" s="1"/>
  <c r="A11" i="10"/>
  <c r="C11" i="10" s="1"/>
  <c r="G18" i="13"/>
  <c r="G15" i="13"/>
  <c r="G17" i="13"/>
  <c r="A12" i="13"/>
  <c r="C12" i="13" s="1"/>
  <c r="A11" i="13"/>
  <c r="C11" i="13" s="1"/>
  <c r="G16" i="13"/>
  <c r="A10" i="13"/>
  <c r="C10" i="13" s="1"/>
  <c r="G19" i="13"/>
  <c r="K19" i="13" s="1"/>
  <c r="B29" i="12" s="1"/>
  <c r="M29" i="12" s="1"/>
  <c r="I17" i="9"/>
  <c r="I29" i="6" s="1"/>
  <c r="O8" i="3"/>
  <c r="S8" i="3" s="1"/>
  <c r="O7" i="3"/>
  <c r="S7" i="3" s="1"/>
  <c r="O6" i="3"/>
  <c r="S6" i="3" s="1"/>
  <c r="O3" i="3"/>
  <c r="S3" i="3" s="1"/>
  <c r="O2" i="3"/>
  <c r="O4" i="3"/>
  <c r="S4" i="3" s="1"/>
  <c r="W2" i="6"/>
  <c r="K16" i="4"/>
  <c r="B23" i="3" s="1"/>
  <c r="I15" i="7"/>
  <c r="B27" i="6" s="1"/>
  <c r="M22" i="2"/>
  <c r="O5" i="3"/>
  <c r="S5" i="3" s="1"/>
  <c r="H18" i="13"/>
  <c r="H15" i="13"/>
  <c r="H17" i="13"/>
  <c r="H16" i="13"/>
  <c r="H19" i="13"/>
  <c r="T3" i="6"/>
  <c r="K15" i="4"/>
  <c r="B22" i="3" s="1"/>
  <c r="I18" i="9"/>
  <c r="U6" i="6"/>
  <c r="U10" i="6"/>
  <c r="U3" i="6"/>
  <c r="U9" i="6"/>
  <c r="U4" i="6"/>
  <c r="U8" i="6"/>
  <c r="U7" i="6"/>
  <c r="W7" i="6" s="1"/>
  <c r="U5" i="6"/>
  <c r="W3" i="6"/>
  <c r="O21" i="8"/>
  <c r="O24" i="8"/>
  <c r="O22" i="8"/>
  <c r="O20" i="8"/>
  <c r="Q20" i="8" s="1"/>
  <c r="C26" i="6" s="1"/>
  <c r="O23" i="8"/>
  <c r="J19" i="16"/>
  <c r="J16" i="16"/>
  <c r="J18" i="16"/>
  <c r="J20" i="16"/>
  <c r="J17" i="16"/>
  <c r="O3" i="14"/>
  <c r="O6" i="14"/>
  <c r="O7" i="14"/>
  <c r="O5" i="14"/>
  <c r="N5" i="14"/>
  <c r="R5" i="14" s="1"/>
  <c r="N7" i="14"/>
  <c r="R7" i="14" s="1"/>
  <c r="N6" i="14"/>
  <c r="N2" i="14"/>
  <c r="R2" i="14" s="1"/>
  <c r="N3" i="14"/>
  <c r="R3" i="14" s="1"/>
  <c r="U2" i="6"/>
  <c r="W4" i="6"/>
  <c r="N24" i="8"/>
  <c r="Q24" i="8" s="1"/>
  <c r="C30" i="6" s="1"/>
  <c r="N22" i="8"/>
  <c r="N20" i="8"/>
  <c r="N23" i="8"/>
  <c r="N21" i="8"/>
  <c r="K17" i="4"/>
  <c r="B24" i="3" s="1"/>
  <c r="K16" i="10"/>
  <c r="D24" i="2" s="1"/>
  <c r="M24" i="2" s="1"/>
  <c r="H18" i="11"/>
  <c r="H20" i="11"/>
  <c r="A10" i="11"/>
  <c r="C10" i="11" s="1"/>
  <c r="H17" i="11"/>
  <c r="H16" i="11"/>
  <c r="H19" i="11"/>
  <c r="A13" i="11"/>
  <c r="C13" i="11" s="1"/>
  <c r="M20" i="16"/>
  <c r="G26" i="2" s="1"/>
  <c r="P26" i="2" s="1"/>
  <c r="P26" i="5"/>
  <c r="P23" i="5"/>
  <c r="P25" i="5"/>
  <c r="P24" i="5"/>
  <c r="P22" i="5"/>
  <c r="W5" i="6"/>
  <c r="M23" i="8"/>
  <c r="M21" i="8"/>
  <c r="M24" i="8"/>
  <c r="M22" i="8"/>
  <c r="M20" i="8"/>
  <c r="A9" i="10"/>
  <c r="C9" i="10" s="1"/>
  <c r="P29" i="12"/>
  <c r="P25" i="12"/>
  <c r="P26" i="12"/>
  <c r="P28" i="12"/>
  <c r="P27" i="12"/>
  <c r="U27" i="6" l="1"/>
  <c r="U28" i="6"/>
  <c r="U29" i="6"/>
  <c r="U26" i="6"/>
  <c r="U30" i="6"/>
  <c r="L25" i="3"/>
  <c r="L22" i="3"/>
  <c r="L24" i="3"/>
  <c r="L26" i="3"/>
  <c r="L23" i="3"/>
  <c r="S26" i="6"/>
  <c r="S30" i="6"/>
  <c r="S27" i="6"/>
  <c r="S28" i="6"/>
  <c r="S29" i="6"/>
  <c r="R30" i="6"/>
  <c r="R26" i="6"/>
  <c r="R27" i="6"/>
  <c r="R28" i="6"/>
  <c r="R29" i="6"/>
  <c r="O24" i="3"/>
  <c r="O25" i="3"/>
  <c r="O22" i="3"/>
  <c r="O26" i="3"/>
  <c r="O23" i="3"/>
  <c r="T26" i="6"/>
  <c r="T27" i="6"/>
  <c r="T28" i="6"/>
  <c r="T29" i="6"/>
  <c r="T30" i="6"/>
  <c r="P26" i="3"/>
  <c r="P23" i="3"/>
  <c r="P25" i="3"/>
  <c r="P22" i="3"/>
  <c r="P24" i="3"/>
  <c r="N26" i="3"/>
  <c r="N23" i="3"/>
  <c r="N24" i="3"/>
  <c r="N25" i="3"/>
  <c r="N22" i="3"/>
  <c r="Q30" i="6"/>
  <c r="Q26" i="6"/>
  <c r="Q27" i="6"/>
  <c r="Q28" i="6"/>
  <c r="Q29" i="6"/>
  <c r="M29" i="6"/>
  <c r="A18" i="6"/>
  <c r="C18" i="6" s="1"/>
  <c r="M28" i="6"/>
  <c r="A17" i="6"/>
  <c r="C17" i="6" s="1"/>
  <c r="A16" i="6"/>
  <c r="C16" i="6" s="1"/>
  <c r="A22" i="6"/>
  <c r="C22" i="6" s="1"/>
  <c r="M30" i="6"/>
  <c r="M26" i="6"/>
  <c r="W26" i="6" s="1"/>
  <c r="C22" i="2" s="1"/>
  <c r="L22" i="2" s="1"/>
  <c r="A20" i="6"/>
  <c r="C20" i="6" s="1"/>
  <c r="A15" i="6"/>
  <c r="C15" i="6" s="1"/>
  <c r="M27" i="6"/>
  <c r="W27" i="6" s="1"/>
  <c r="C23" i="2" s="1"/>
  <c r="L23" i="2" s="1"/>
  <c r="A19" i="6"/>
  <c r="C19" i="6" s="1"/>
  <c r="A23" i="6"/>
  <c r="C23" i="6" s="1"/>
  <c r="A21" i="6"/>
  <c r="C21" i="6" s="1"/>
  <c r="E13" i="2"/>
  <c r="G13" i="2" s="1"/>
  <c r="K13" i="2" s="1"/>
  <c r="P29" i="6"/>
  <c r="P30" i="6"/>
  <c r="P26" i="6"/>
  <c r="P27" i="6"/>
  <c r="P28" i="6"/>
  <c r="Q24" i="5"/>
  <c r="Q22" i="5"/>
  <c r="Q25" i="5"/>
  <c r="Q23" i="5"/>
  <c r="Q26" i="5"/>
  <c r="M19" i="11"/>
  <c r="E25" i="2" s="1"/>
  <c r="N25" i="2" s="1"/>
  <c r="P20" i="14"/>
  <c r="P21" i="14"/>
  <c r="P24" i="14"/>
  <c r="P23" i="14"/>
  <c r="P22" i="14"/>
  <c r="Q24" i="3"/>
  <c r="Q25" i="3"/>
  <c r="Q22" i="3"/>
  <c r="Q26" i="3"/>
  <c r="Q23" i="3"/>
  <c r="A17" i="5"/>
  <c r="C17" i="5" s="1"/>
  <c r="M16" i="11"/>
  <c r="E22" i="2" s="1"/>
  <c r="N22" i="2" s="1"/>
  <c r="N29" i="6"/>
  <c r="N30" i="6"/>
  <c r="N26" i="6"/>
  <c r="N27" i="6"/>
  <c r="N28" i="6"/>
  <c r="E10" i="13"/>
  <c r="G10" i="13" s="1"/>
  <c r="K10" i="13" s="1"/>
  <c r="E10" i="15"/>
  <c r="G10" i="15" s="1"/>
  <c r="K10" i="15" s="1"/>
  <c r="A14" i="5"/>
  <c r="C14" i="5" s="1"/>
  <c r="K16" i="13"/>
  <c r="B26" i="12" s="1"/>
  <c r="M26" i="12" s="1"/>
  <c r="E12" i="8"/>
  <c r="G12" i="8" s="1"/>
  <c r="J12" i="8" s="1"/>
  <c r="E10" i="4"/>
  <c r="G10" i="4" s="1"/>
  <c r="K10" i="4" s="1"/>
  <c r="A15" i="5"/>
  <c r="C15" i="5" s="1"/>
  <c r="O30" i="6"/>
  <c r="O29" i="6"/>
  <c r="O26" i="6"/>
  <c r="O27" i="6"/>
  <c r="O28" i="6"/>
  <c r="M20" i="11"/>
  <c r="E26" i="2" s="1"/>
  <c r="N26" i="2" s="1"/>
  <c r="I16" i="11"/>
  <c r="I18" i="11"/>
  <c r="I20" i="11"/>
  <c r="I17" i="11"/>
  <c r="M17" i="11" s="1"/>
  <c r="E23" i="2" s="1"/>
  <c r="N23" i="2" s="1"/>
  <c r="I19" i="11"/>
  <c r="K17" i="13"/>
  <c r="B27" i="12" s="1"/>
  <c r="M27" i="12" s="1"/>
  <c r="K18" i="15"/>
  <c r="H28" i="12" s="1"/>
  <c r="S28" i="12" s="1"/>
  <c r="E9" i="10"/>
  <c r="G9" i="10" s="1"/>
  <c r="K9" i="10" s="1"/>
  <c r="L21" i="14"/>
  <c r="L24" i="14"/>
  <c r="L22" i="14"/>
  <c r="L20" i="14"/>
  <c r="L23" i="14"/>
  <c r="O24" i="5"/>
  <c r="O22" i="5"/>
  <c r="O25" i="5"/>
  <c r="O23" i="5"/>
  <c r="O26" i="5"/>
  <c r="A11" i="11"/>
  <c r="C11" i="11" s="1"/>
  <c r="E10" i="11" s="1"/>
  <c r="G10" i="11" s="1"/>
  <c r="K10" i="11" s="1"/>
  <c r="K20" i="14"/>
  <c r="A12" i="14"/>
  <c r="C12" i="14" s="1"/>
  <c r="K21" i="14"/>
  <c r="K24" i="14"/>
  <c r="K23" i="14"/>
  <c r="K22" i="14"/>
  <c r="K15" i="13"/>
  <c r="B25" i="12" s="1"/>
  <c r="M25" i="12" s="1"/>
  <c r="N22" i="14"/>
  <c r="N20" i="14"/>
  <c r="N23" i="14"/>
  <c r="N24" i="14"/>
  <c r="N21" i="14"/>
  <c r="A17" i="3"/>
  <c r="C17" i="3" s="1"/>
  <c r="K26" i="3"/>
  <c r="K23" i="3"/>
  <c r="A15" i="3"/>
  <c r="C15" i="3" s="1"/>
  <c r="A14" i="3"/>
  <c r="C14" i="3" s="1"/>
  <c r="K24" i="3"/>
  <c r="K22" i="3"/>
  <c r="K25" i="3"/>
  <c r="A16" i="3"/>
  <c r="C16" i="3" s="1"/>
  <c r="A13" i="3"/>
  <c r="C13" i="3" s="1"/>
  <c r="A19" i="3"/>
  <c r="C19" i="3" s="1"/>
  <c r="A18" i="3"/>
  <c r="C18" i="3" s="1"/>
  <c r="M18" i="11"/>
  <c r="E24" i="2" s="1"/>
  <c r="N24" i="2" s="1"/>
  <c r="L25" i="5"/>
  <c r="S25" i="5" s="1"/>
  <c r="D25" i="3" s="1"/>
  <c r="M25" i="3" s="1"/>
  <c r="L22" i="5"/>
  <c r="S22" i="5" s="1"/>
  <c r="D22" i="3" s="1"/>
  <c r="M22" i="3" s="1"/>
  <c r="L23" i="5"/>
  <c r="S23" i="5" s="1"/>
  <c r="D23" i="3" s="1"/>
  <c r="M23" i="3" s="1"/>
  <c r="L26" i="5"/>
  <c r="L24" i="5"/>
  <c r="S24" i="5" s="1"/>
  <c r="D24" i="3" s="1"/>
  <c r="M24" i="3" s="1"/>
  <c r="R6" i="14"/>
  <c r="K18" i="13"/>
  <c r="B28" i="12" s="1"/>
  <c r="M28" i="12" s="1"/>
  <c r="N26" i="5"/>
  <c r="S26" i="5" s="1"/>
  <c r="D26" i="3" s="1"/>
  <c r="M26" i="3" s="1"/>
  <c r="N24" i="5"/>
  <c r="N22" i="5"/>
  <c r="N25" i="5"/>
  <c r="N23" i="5"/>
  <c r="M22" i="5"/>
  <c r="M25" i="5"/>
  <c r="M23" i="5"/>
  <c r="M24" i="5"/>
  <c r="M26" i="5"/>
  <c r="K16" i="15"/>
  <c r="H26" i="12" s="1"/>
  <c r="S26" i="12" s="1"/>
  <c r="E15" i="12"/>
  <c r="G15" i="12" s="1"/>
  <c r="K15" i="12" s="1"/>
  <c r="A13" i="5"/>
  <c r="C13" i="5" s="1"/>
  <c r="E13" i="5" s="1"/>
  <c r="G13" i="5" s="1"/>
  <c r="K13" i="5" s="1"/>
  <c r="A18" i="5"/>
  <c r="C18" i="5" s="1"/>
  <c r="A19" i="5"/>
  <c r="C19" i="5" s="1"/>
  <c r="O24" i="14" l="1"/>
  <c r="R24" i="14" s="1"/>
  <c r="F29" i="12" s="1"/>
  <c r="Q29" i="12" s="1"/>
  <c r="V29" i="12" s="1"/>
  <c r="F26" i="2" s="1"/>
  <c r="O26" i="2" s="1"/>
  <c r="O22" i="14"/>
  <c r="R22" i="14" s="1"/>
  <c r="F27" i="12" s="1"/>
  <c r="Q27" i="12" s="1"/>
  <c r="V27" i="12" s="1"/>
  <c r="F24" i="2" s="1"/>
  <c r="O24" i="2" s="1"/>
  <c r="O23" i="14"/>
  <c r="O20" i="14"/>
  <c r="O21" i="14"/>
  <c r="S24" i="3"/>
  <c r="B24" i="2" s="1"/>
  <c r="K24" i="2" s="1"/>
  <c r="A17" i="14"/>
  <c r="C17" i="14" s="1"/>
  <c r="A16" i="14"/>
  <c r="C16" i="14" s="1"/>
  <c r="W30" i="6"/>
  <c r="C26" i="2" s="1"/>
  <c r="L26" i="2" s="1"/>
  <c r="S25" i="3"/>
  <c r="B25" i="2" s="1"/>
  <c r="K25" i="2" s="1"/>
  <c r="E15" i="6"/>
  <c r="G15" i="6" s="1"/>
  <c r="K15" i="6" s="1"/>
  <c r="A13" i="14"/>
  <c r="C13" i="14" s="1"/>
  <c r="E12" i="14" s="1"/>
  <c r="G12" i="14" s="1"/>
  <c r="K12" i="14" s="1"/>
  <c r="S23" i="3"/>
  <c r="B23" i="2" s="1"/>
  <c r="K23" i="2" s="1"/>
  <c r="S26" i="3"/>
  <c r="B26" i="2" s="1"/>
  <c r="K26" i="2" s="1"/>
  <c r="S22" i="3"/>
  <c r="B22" i="2" s="1"/>
  <c r="K22" i="2" s="1"/>
  <c r="A15" i="14"/>
  <c r="C15" i="14" s="1"/>
  <c r="A14" i="14"/>
  <c r="C14" i="14" s="1"/>
  <c r="R20" i="14"/>
  <c r="F25" i="12" s="1"/>
  <c r="Q25" i="12" s="1"/>
  <c r="V25" i="12" s="1"/>
  <c r="F22" i="2" s="1"/>
  <c r="O22" i="2" s="1"/>
  <c r="R23" i="14"/>
  <c r="F28" i="12" s="1"/>
  <c r="Q28" i="12" s="1"/>
  <c r="V28" i="12" s="1"/>
  <c r="F25" i="2" s="1"/>
  <c r="O25" i="2" s="1"/>
  <c r="V26" i="12"/>
  <c r="F23" i="2" s="1"/>
  <c r="O23" i="2" s="1"/>
  <c r="W28" i="6"/>
  <c r="C24" i="2" s="1"/>
  <c r="L24" i="2" s="1"/>
  <c r="E13" i="3"/>
  <c r="G13" i="3" s="1"/>
  <c r="K13" i="3" s="1"/>
  <c r="R21" i="14"/>
  <c r="F26" i="12" s="1"/>
  <c r="Q26" i="12" s="1"/>
  <c r="W29" i="6"/>
  <c r="C25" i="2" s="1"/>
  <c r="L25" i="2" s="1"/>
  <c r="S22" i="2" l="1"/>
  <c r="S25" i="2"/>
  <c r="S24" i="2"/>
  <c r="S26" i="2"/>
  <c r="S23" i="2"/>
</calcChain>
</file>

<file path=xl/comments1.xml><?xml version="1.0" encoding="utf-8"?>
<comments xmlns="http://schemas.openxmlformats.org/spreadsheetml/2006/main">
  <authors>
    <author>Soldo, Stjepan</author>
  </authors>
  <commentList>
    <comment ref="H22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Oracle-Lizenzmodell.</t>
        </r>
      </text>
    </comment>
  </commentList>
</comments>
</file>

<file path=xl/comments2.xml><?xml version="1.0" encoding="utf-8"?>
<comments xmlns="http://schemas.openxmlformats.org/spreadsheetml/2006/main">
  <authors>
    <author>Soldo, Stjepan</author>
  </authors>
  <commentList>
    <comment ref="F22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Sehr aufwändig und Fehleranfällig</t>
        </r>
      </text>
    </comment>
    <comment ref="G22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Wenn man die JVM-Sprachen berücksichtigt</t>
        </r>
      </text>
    </comment>
    <comment ref="G23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4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5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</commentList>
</comments>
</file>

<file path=xl/comments3.xml><?xml version="1.0" encoding="utf-8"?>
<comments xmlns="http://schemas.openxmlformats.org/spreadsheetml/2006/main">
  <authors>
    <author>Soldo, Stjepan</author>
  </authors>
  <commentList>
    <comment ref="D1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  <comment ref="D19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</commentList>
</comments>
</file>

<file path=xl/comments4.xml><?xml version="1.0" encoding="utf-8"?>
<comments xmlns="http://schemas.openxmlformats.org/spreadsheetml/2006/main">
  <authors>
    <author>Soldo, Stjepan</author>
  </authors>
  <commentList>
    <comment ref="G22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Nur wegen maven und gradle</t>
        </r>
      </text>
    </comment>
  </commentList>
</comments>
</file>

<file path=xl/comments5.xml><?xml version="1.0" encoding="utf-8"?>
<comments xmlns="http://schemas.openxmlformats.org/spreadsheetml/2006/main">
  <authors>
    <author>Soldo, Stjepan</author>
  </authors>
  <commentList>
    <comment ref="H27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Der go compiler stellt viele Sachen sicher</t>
        </r>
      </text>
    </comment>
    <comment ref="H28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Soldo, Stjepan</author>
  </authors>
  <commentList>
    <comment ref="B20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Eine Fat-Jar wird sehr schnell sehr groß</t>
        </r>
      </text>
    </comment>
    <comment ref="C20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Die ARM-Kompabilität ist noch wünschenswert</t>
        </r>
      </text>
    </comment>
  </commentList>
</comments>
</file>

<file path=xl/comments7.xml><?xml version="1.0" encoding="utf-8"?>
<comments xmlns="http://schemas.openxmlformats.org/spreadsheetml/2006/main">
  <authors>
    <author>Soldo, Stjepan</author>
  </authors>
  <commentList>
    <comment ref="B14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Wegen der JVM ist diese Sprache für Systemnahe-Sachen nicht geeignet</t>
        </r>
      </text>
    </comment>
  </commentList>
</comments>
</file>

<file path=xl/comments8.xml><?xml version="1.0" encoding="utf-8"?>
<comments xmlns="http://schemas.openxmlformats.org/spreadsheetml/2006/main">
  <authors>
    <author>Soldo, Stjepan</author>
  </authors>
  <commentList>
    <comment ref="F21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Alle drei sind WebAssembly compalierbar</t>
        </r>
      </text>
    </comment>
  </commentList>
</comments>
</file>

<file path=xl/sharedStrings.xml><?xml version="1.0" encoding="utf-8"?>
<sst xmlns="http://schemas.openxmlformats.org/spreadsheetml/2006/main" count="254" uniqueCount="91">
  <si>
    <t>Java</t>
  </si>
  <si>
    <t>Go</t>
  </si>
  <si>
    <t>Rust</t>
  </si>
  <si>
    <t>C++</t>
  </si>
  <si>
    <t>Python</t>
  </si>
  <si>
    <t>A/B Criteria Comparison Matrix [C]</t>
  </si>
  <si>
    <t>Programmiersprache</t>
  </si>
  <si>
    <t>Programmierumgebung</t>
  </si>
  <si>
    <t>Business-Context</t>
  </si>
  <si>
    <t>Hardware-context</t>
  </si>
  <si>
    <t>Laufzeitverhalten</t>
  </si>
  <si>
    <t>Community</t>
  </si>
  <si>
    <t>Lizenz</t>
  </si>
  <si>
    <t>Normalisiert</t>
  </si>
  <si>
    <t>Criteria Weights (W)</t>
  </si>
  <si>
    <t>Summen</t>
  </si>
  <si>
    <t>Weight Sum Vector (Ws)</t>
  </si>
  <si>
    <t>Consis Ws dot 1/W</t>
  </si>
  <si>
    <t>Lambda</t>
  </si>
  <si>
    <t>Consistency Index (CI)</t>
  </si>
  <si>
    <t>Random Index (RI)</t>
  </si>
  <si>
    <t>Consistency Ration (CR)</t>
  </si>
  <si>
    <t>Summe</t>
  </si>
  <si>
    <t>Paradigmen</t>
  </si>
  <si>
    <t>Exception Handling</t>
  </si>
  <si>
    <t>Std &amp; 3rd Party Lib</t>
  </si>
  <si>
    <t>Modularisierung</t>
  </si>
  <si>
    <t>Integration mit System Libs (C, C++)</t>
  </si>
  <si>
    <t>Integration mit anderen Programiersprachen</t>
  </si>
  <si>
    <t>Lernkurve</t>
  </si>
  <si>
    <r>
      <t>Std Lib &amp; 3</t>
    </r>
    <r>
      <rPr>
        <vertAlign val="superscript"/>
        <sz val="11"/>
        <color rgb="FF000000"/>
        <rFont val="Liberation Sans"/>
      </rPr>
      <t>rd</t>
    </r>
    <r>
      <rPr>
        <sz val="11"/>
        <color rgb="FF000000"/>
        <rFont val="Calibri"/>
        <family val="2"/>
      </rPr>
      <t xml:space="preserve"> Party</t>
    </r>
  </si>
  <si>
    <t>Integration von System libs (C, C++)</t>
  </si>
  <si>
    <t>Prozedural</t>
  </si>
  <si>
    <t>Funktional</t>
  </si>
  <si>
    <t>Objekt Orientiert</t>
  </si>
  <si>
    <t>Alternative Priority (P)</t>
  </si>
  <si>
    <t>Treiber</t>
  </si>
  <si>
    <t>Kryptographie</t>
  </si>
  <si>
    <t>Web Server</t>
  </si>
  <si>
    <t>Concurrency</t>
  </si>
  <si>
    <t>REST/HATEOAS Unterstützung</t>
  </si>
  <si>
    <t>Initialer Aufwand um Projekt auf zu setzten</t>
  </si>
  <si>
    <t>Frameworks</t>
  </si>
  <si>
    <t>Multiplatform</t>
  </si>
  <si>
    <t>Build Tool(s)</t>
  </si>
  <si>
    <t>Debugging</t>
  </si>
  <si>
    <t>Fehleranalyse</t>
  </si>
  <si>
    <t>Testen</t>
  </si>
  <si>
    <t>Profiling/Monitoring</t>
  </si>
  <si>
    <t>Refactoring (Refaster)</t>
  </si>
  <si>
    <t>Code-Quality Analyse Tools (SonarQube)</t>
  </si>
  <si>
    <t>ISO 25000</t>
  </si>
  <si>
    <t>Code-Quality Analyse Tools</t>
  </si>
  <si>
    <t>Refactoring</t>
  </si>
  <si>
    <t>Festplattenspeicher</t>
  </si>
  <si>
    <t>Crossplatform</t>
  </si>
  <si>
    <t>Compile-Zeit</t>
  </si>
  <si>
    <t>Dependency Management</t>
  </si>
  <si>
    <t>Nativ ausführbare Binaries</t>
  </si>
  <si>
    <t>Sicherheitskonzepte - Raceconditions, NullPointers, …</t>
  </si>
  <si>
    <t>Coding-Guidelines</t>
  </si>
  <si>
    <t>Wartbarkeit</t>
  </si>
  <si>
    <t>Technisch</t>
  </si>
  <si>
    <t>Fachlich</t>
  </si>
  <si>
    <t>Betriebswitschaftlich</t>
  </si>
  <si>
    <t>Betriebswirtschaftlich</t>
  </si>
  <si>
    <t>RAM</t>
  </si>
  <si>
    <t>Prozessorarchitektur</t>
  </si>
  <si>
    <t>Storage</t>
  </si>
  <si>
    <t>Bekannten Kontexte</t>
  </si>
  <si>
    <t>Multithreading</t>
  </si>
  <si>
    <t>Variantenbildung</t>
  </si>
  <si>
    <t>Ausführumgebung</t>
  </si>
  <si>
    <t>Isolation</t>
  </si>
  <si>
    <t>Integration zwischen Modulen</t>
  </si>
  <si>
    <t>CPU-Last</t>
  </si>
  <si>
    <t>Speicherverbrauch (GC)</t>
  </si>
  <si>
    <t>Staruptime</t>
  </si>
  <si>
    <t>Virtuelle Maschiene</t>
  </si>
  <si>
    <t>Interpreter</t>
  </si>
  <si>
    <t>Nativ (Binary)</t>
  </si>
  <si>
    <t>Container</t>
  </si>
  <si>
    <t>Browser</t>
  </si>
  <si>
    <t>Serverless</t>
  </si>
  <si>
    <t>Event driven</t>
  </si>
  <si>
    <t>Message Driven</t>
  </si>
  <si>
    <t>Synchron/Asynchron</t>
  </si>
  <si>
    <t>Akzeptanz der Srpache</t>
  </si>
  <si>
    <t>Foundation-Support</t>
  </si>
  <si>
    <t>Support durch Foren</t>
  </si>
  <si>
    <t>Verfügbarkeit von Online Trianings,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</si>
</sst>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61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 Light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vertAlign val="superscript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F5050"/>
        <bgColor rgb="FFFF5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3">
    <xf numFmtId="0" fontId="0" fillId="0" borderId="0"/>
    <xf numFmtId="0" fontId="13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1" fillId="7" borderId="0" applyNumberFormat="0" applyFont="0" applyBorder="0" applyAlignment="0" applyProtection="0"/>
    <xf numFmtId="0" fontId="5" fillId="6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4" fillId="10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5" fillId="0" borderId="0" xfId="0" applyFont="1"/>
  </cellXfs>
  <cellStyles count="33">
    <cellStyle name="Accent" xfId="2"/>
    <cellStyle name="Accent 1" xfId="3"/>
    <cellStyle name="Accent 2" xfId="4"/>
    <cellStyle name="Accent 3" xfId="5"/>
    <cellStyle name="Bad" xfId="6"/>
    <cellStyle name="cf1" xfId="7"/>
    <cellStyle name="cf10" xfId="8"/>
    <cellStyle name="cf11" xfId="9"/>
    <cellStyle name="cf12" xfId="10"/>
    <cellStyle name="cf13" xfId="11"/>
    <cellStyle name="cf14" xfId="12"/>
    <cellStyle name="cf15" xfId="13"/>
    <cellStyle name="cf2" xfId="14"/>
    <cellStyle name="cf3" xfId="15"/>
    <cellStyle name="cf4" xfId="16"/>
    <cellStyle name="cf5" xfId="17"/>
    <cellStyle name="cf6" xfId="18"/>
    <cellStyle name="cf7" xfId="19"/>
    <cellStyle name="cf8" xfId="20"/>
    <cellStyle name="cf9" xfId="21"/>
    <cellStyle name="Error" xfId="22"/>
    <cellStyle name="Footnote" xfId="23"/>
    <cellStyle name="Good" xfId="24"/>
    <cellStyle name="Heading" xfId="25"/>
    <cellStyle name="Heading 1" xfId="26"/>
    <cellStyle name="Heading 2" xfId="27"/>
    <cellStyle name="Hyperlink" xfId="28"/>
    <cellStyle name="Neutral" xfId="1" builtinId="28" customBuiltin="1"/>
    <cellStyle name="Note" xfId="29"/>
    <cellStyle name="Standard" xfId="0" builtinId="0" customBuiltin="1"/>
    <cellStyle name="Status" xfId="30"/>
    <cellStyle name="Text" xfId="31"/>
    <cellStyle name="Warning" xfId="32"/>
  </cellStyles>
  <dxfs count="36"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baseColWidth="10" defaultRowHeight="14.4"/>
  <cols>
    <col min="1" max="1" width="11.88671875" customWidth="1"/>
    <col min="2" max="2" width="11.55468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baseColWidth="10" defaultRowHeight="14.4"/>
  <cols>
    <col min="1" max="1" width="31.109375" bestFit="1" customWidth="1"/>
    <col min="2" max="3" width="11.88671875" customWidth="1"/>
    <col min="4" max="4" width="20" bestFit="1" customWidth="1"/>
    <col min="5" max="5" width="11.5546875" customWidth="1"/>
    <col min="6" max="6" width="19.33203125" bestFit="1" customWidth="1"/>
    <col min="7" max="8" width="11.5546875" customWidth="1"/>
    <col min="9" max="9" width="19.33203125" bestFit="1" customWidth="1"/>
    <col min="10" max="10" width="11.5546875" customWidth="1"/>
  </cols>
  <sheetData>
    <row r="1" spans="1:11">
      <c r="A1" t="s">
        <v>5</v>
      </c>
      <c r="B1" t="s">
        <v>62</v>
      </c>
      <c r="C1" t="s">
        <v>63</v>
      </c>
      <c r="D1" t="s">
        <v>64</v>
      </c>
      <c r="F1" t="s">
        <v>13</v>
      </c>
      <c r="G1" t="str">
        <f>B$1</f>
        <v>Technisch</v>
      </c>
      <c r="H1" t="str">
        <f>C$1</f>
        <v>Fachlich</v>
      </c>
      <c r="I1" t="str">
        <f>D$1</f>
        <v>Betriebswitschaftlich</v>
      </c>
      <c r="K1" t="s">
        <v>14</v>
      </c>
    </row>
    <row r="2" spans="1:11">
      <c r="A2" t="str">
        <f>$B$1</f>
        <v>Technisch</v>
      </c>
      <c r="B2">
        <v>1</v>
      </c>
      <c r="C2">
        <f>1/$B$3</f>
        <v>0.5</v>
      </c>
      <c r="D2">
        <f>1/$B$4</f>
        <v>3</v>
      </c>
      <c r="F2" t="str">
        <f>A2</f>
        <v>Technisch</v>
      </c>
      <c r="G2">
        <f>B2/$B$6</f>
        <v>0.3</v>
      </c>
      <c r="H2">
        <f>C2/$C$6</f>
        <v>0.27272727272727276</v>
      </c>
      <c r="I2">
        <f>D2/$D$6</f>
        <v>0.42857142857142855</v>
      </c>
      <c r="K2">
        <f>AVERAGE(G2:I2)</f>
        <v>0.33376623376623377</v>
      </c>
    </row>
    <row r="3" spans="1:11">
      <c r="A3" t="str">
        <f>$C$1</f>
        <v>Fachlich</v>
      </c>
      <c r="B3">
        <v>2</v>
      </c>
      <c r="C3">
        <v>1</v>
      </c>
      <c r="D3">
        <f>1/$C$4</f>
        <v>3</v>
      </c>
      <c r="F3" t="str">
        <f>A3</f>
        <v>Fachlich</v>
      </c>
      <c r="G3">
        <f>B3/$B$6</f>
        <v>0.6</v>
      </c>
      <c r="H3">
        <f>C3/$C$6</f>
        <v>0.54545454545454553</v>
      </c>
      <c r="I3">
        <f>D3/$D$6</f>
        <v>0.42857142857142855</v>
      </c>
      <c r="K3">
        <f>AVERAGE(G3:I3)</f>
        <v>0.52467532467532474</v>
      </c>
    </row>
    <row r="4" spans="1:11">
      <c r="A4" t="str">
        <f>$D$1</f>
        <v>Betriebswitschaftlich</v>
      </c>
      <c r="B4">
        <f>1/3</f>
        <v>0.33333333333333331</v>
      </c>
      <c r="C4">
        <f>1/3</f>
        <v>0.33333333333333331</v>
      </c>
      <c r="D4">
        <v>1</v>
      </c>
      <c r="F4" t="str">
        <f>A4</f>
        <v>Betriebswitschaftlich</v>
      </c>
      <c r="G4">
        <f>B4/$B$6</f>
        <v>9.9999999999999992E-2</v>
      </c>
      <c r="H4">
        <f>C4/$C$6</f>
        <v>0.18181818181818182</v>
      </c>
      <c r="I4">
        <f>D4/$D$6</f>
        <v>0.14285714285714285</v>
      </c>
      <c r="K4">
        <f>AVERAGE(G4:I4)</f>
        <v>0.14155844155844155</v>
      </c>
    </row>
    <row r="6" spans="1:11">
      <c r="A6" t="s">
        <v>15</v>
      </c>
      <c r="B6">
        <f>SUM(B2:B4)</f>
        <v>3.3333333333333335</v>
      </c>
      <c r="C6">
        <f>SUM(C2:C4)</f>
        <v>1.8333333333333333</v>
      </c>
      <c r="D6">
        <f>SUM(D2:D4)</f>
        <v>7</v>
      </c>
    </row>
    <row r="8" spans="1:11">
      <c r="A8" t="s">
        <v>16</v>
      </c>
      <c r="C8" t="s">
        <v>17</v>
      </c>
      <c r="E8" t="s">
        <v>18</v>
      </c>
      <c r="G8" t="s">
        <v>19</v>
      </c>
      <c r="I8" t="s">
        <v>20</v>
      </c>
      <c r="K8" t="s">
        <v>21</v>
      </c>
    </row>
    <row r="9" spans="1:11">
      <c r="A9">
        <f>B2*$K$2 + C2*$K$3 + D2*$K$4</f>
        <v>1.0207792207792208</v>
      </c>
      <c r="C9">
        <f>A9 * 1/K2</f>
        <v>3.058365758754864</v>
      </c>
      <c r="E9">
        <f>AVERAGE(C9:C11)</f>
        <v>3.0538185516334813</v>
      </c>
      <c r="G9">
        <f>($E$9-3)/(3-1)</f>
        <v>2.690927581674063E-2</v>
      </c>
      <c r="I9">
        <v>0.52</v>
      </c>
      <c r="K9">
        <f>$G$9/$I$9</f>
        <v>5.1748607339885823E-2</v>
      </c>
    </row>
    <row r="10" spans="1:11">
      <c r="A10">
        <f>B3*$K$2 + C3*$K$3 + D3*$K$4</f>
        <v>1.616883116883117</v>
      </c>
      <c r="C10">
        <f>A10 * 1/K3</f>
        <v>3.0816831683168315</v>
      </c>
    </row>
    <row r="11" spans="1:11">
      <c r="A11">
        <f>B4*$K$2 + C4*$K$3 + D4*$K$4</f>
        <v>0.4277056277056277</v>
      </c>
      <c r="C11">
        <f>A11 * 1/K4</f>
        <v>3.0214067278287464</v>
      </c>
    </row>
    <row r="13" spans="1:11">
      <c r="B13" t="str">
        <f>B$1</f>
        <v>Technisch</v>
      </c>
      <c r="C13" t="str">
        <f>C$1</f>
        <v>Fachlich</v>
      </c>
      <c r="D13" t="str">
        <f>D$1</f>
        <v>Betriebswitschaftlich</v>
      </c>
      <c r="G13" t="str">
        <f>G$1</f>
        <v>Technisch</v>
      </c>
      <c r="H13" t="str">
        <f>H$1</f>
        <v>Fachlich</v>
      </c>
      <c r="I13" t="str">
        <f>I$1</f>
        <v>Betriebswitschaftlich</v>
      </c>
      <c r="K13" t="s">
        <v>22</v>
      </c>
    </row>
    <row r="14" spans="1:11">
      <c r="A14" t="str">
        <f>Sprachen!A1</f>
        <v>Java</v>
      </c>
      <c r="B14">
        <v>70</v>
      </c>
      <c r="C14">
        <v>100</v>
      </c>
      <c r="D14">
        <v>100</v>
      </c>
      <c r="G14">
        <f>$K$2*B14</f>
        <v>23.363636363636363</v>
      </c>
      <c r="H14">
        <f>$K$3*C14</f>
        <v>52.467532467532472</v>
      </c>
      <c r="I14">
        <f>$K$4*D14</f>
        <v>14.155844155844155</v>
      </c>
      <c r="K14">
        <f>SUM(G14:I14)</f>
        <v>89.987012987012989</v>
      </c>
    </row>
    <row r="15" spans="1:11">
      <c r="A15" t="str">
        <f>Sprachen!A2</f>
        <v>Go</v>
      </c>
      <c r="B15">
        <v>100</v>
      </c>
      <c r="C15">
        <v>100</v>
      </c>
      <c r="D15">
        <v>100</v>
      </c>
      <c r="G15">
        <f>$K$2*B15</f>
        <v>33.376623376623378</v>
      </c>
      <c r="H15">
        <f>$K$3*C15</f>
        <v>52.467532467532472</v>
      </c>
      <c r="I15">
        <f>$K$4*D15</f>
        <v>14.155844155844155</v>
      </c>
      <c r="K15">
        <f>SUM(G15:I15)</f>
        <v>100</v>
      </c>
    </row>
    <row r="16" spans="1:11">
      <c r="A16" t="str">
        <f>Sprachen!A3</f>
        <v>Rust</v>
      </c>
      <c r="B16">
        <v>100</v>
      </c>
      <c r="C16">
        <v>100</v>
      </c>
      <c r="D16">
        <v>100</v>
      </c>
      <c r="G16">
        <f>$K$2*B16</f>
        <v>33.376623376623378</v>
      </c>
      <c r="H16">
        <f>$K$3*C16</f>
        <v>52.467532467532472</v>
      </c>
      <c r="I16">
        <f>$K$4*D16</f>
        <v>14.155844155844155</v>
      </c>
      <c r="K16">
        <f>SUM(G16:I16)</f>
        <v>100</v>
      </c>
    </row>
    <row r="17" spans="1:11">
      <c r="A17" t="str">
        <f>Sprachen!A4</f>
        <v>C++</v>
      </c>
      <c r="B17">
        <v>100</v>
      </c>
      <c r="C17">
        <v>60</v>
      </c>
      <c r="D17">
        <v>60</v>
      </c>
      <c r="G17">
        <f>$K$2*B17</f>
        <v>33.376623376623378</v>
      </c>
      <c r="H17">
        <f>$K$3*C17</f>
        <v>31.480519480519483</v>
      </c>
      <c r="I17">
        <f>$K$4*D17</f>
        <v>8.4935064935064926</v>
      </c>
      <c r="K17">
        <f>SUM(G17:I17)</f>
        <v>73.350649350649348</v>
      </c>
    </row>
    <row r="18" spans="1:11">
      <c r="A18" t="str">
        <f>Sprachen!A5</f>
        <v>Python</v>
      </c>
      <c r="B18">
        <v>60</v>
      </c>
      <c r="C18">
        <v>80</v>
      </c>
      <c r="D18">
        <v>80</v>
      </c>
      <c r="G18">
        <f>$K$2*B18</f>
        <v>20.025974025974026</v>
      </c>
      <c r="H18">
        <f>$K$3*C18</f>
        <v>41.974025974025977</v>
      </c>
      <c r="I18">
        <f>$K$4*D18</f>
        <v>11.324675324675324</v>
      </c>
      <c r="K18">
        <f>SUM(G18:I18)</f>
        <v>73.324675324675326</v>
      </c>
    </row>
    <row r="76" spans="1:4">
      <c r="B76" t="s">
        <v>62</v>
      </c>
      <c r="C76" t="s">
        <v>63</v>
      </c>
      <c r="D76" t="s">
        <v>65</v>
      </c>
    </row>
    <row r="77" spans="1:4">
      <c r="A77" t="str">
        <f>Sprachen!A1</f>
        <v>Java</v>
      </c>
      <c r="B77">
        <v>80</v>
      </c>
      <c r="C77">
        <v>100</v>
      </c>
      <c r="D77">
        <v>100</v>
      </c>
    </row>
    <row r="78" spans="1:4">
      <c r="A78" t="str">
        <f>Sprachen!A2</f>
        <v>Go</v>
      </c>
      <c r="B78">
        <v>100</v>
      </c>
      <c r="C78">
        <v>100</v>
      </c>
      <c r="D78">
        <v>100</v>
      </c>
    </row>
    <row r="79" spans="1:4">
      <c r="A79" t="str">
        <f>Sprachen!A3</f>
        <v>Rust</v>
      </c>
      <c r="B79">
        <v>100</v>
      </c>
      <c r="C79">
        <v>100</v>
      </c>
      <c r="D79">
        <v>100</v>
      </c>
    </row>
    <row r="80" spans="1:4">
      <c r="A80" t="str">
        <f>Sprachen!A4</f>
        <v>C++</v>
      </c>
      <c r="B80">
        <v>100</v>
      </c>
      <c r="C80">
        <v>60</v>
      </c>
      <c r="D80">
        <v>60</v>
      </c>
    </row>
    <row r="81" spans="1:4">
      <c r="A81" t="str">
        <f>Sprachen!A5</f>
        <v>Python</v>
      </c>
      <c r="B81">
        <v>50</v>
      </c>
      <c r="C81">
        <v>80</v>
      </c>
      <c r="D81">
        <v>80</v>
      </c>
    </row>
  </sheetData>
  <conditionalFormatting sqref="K9">
    <cfRule type="cellIs" dxfId="11" priority="1" stopIfTrue="1" operator="lessThan">
      <formula>0.1</formula>
    </cfRule>
  </conditionalFormatting>
  <conditionalFormatting sqref="K9">
    <cfRule type="cellIs" dxfId="1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baseColWidth="10" defaultRowHeight="14.4"/>
  <cols>
    <col min="1" max="13" width="11.88671875" customWidth="1"/>
    <col min="14" max="14" width="11.5546875" customWidth="1"/>
  </cols>
  <sheetData>
    <row r="1" spans="1:13">
      <c r="A1" t="s">
        <v>5</v>
      </c>
      <c r="B1" t="s">
        <v>66</v>
      </c>
      <c r="C1" t="s">
        <v>67</v>
      </c>
      <c r="D1" t="s">
        <v>68</v>
      </c>
      <c r="E1" t="s">
        <v>69</v>
      </c>
      <c r="G1" t="s">
        <v>13</v>
      </c>
      <c r="H1" t="str">
        <f>$B$1</f>
        <v>RAM</v>
      </c>
      <c r="I1" t="str">
        <f>$C$1</f>
        <v>Prozessorarchitektur</v>
      </c>
      <c r="J1" t="str">
        <f>$D$1</f>
        <v>Storage</v>
      </c>
      <c r="K1" t="str">
        <f>$E$1</f>
        <v>Bekannten Kontexte</v>
      </c>
      <c r="M1" t="s">
        <v>14</v>
      </c>
    </row>
    <row r="2" spans="1:13">
      <c r="A2" t="str">
        <f>$B$1</f>
        <v>RAM</v>
      </c>
      <c r="B2">
        <v>1</v>
      </c>
      <c r="C2">
        <f>1/$B$3</f>
        <v>1</v>
      </c>
      <c r="D2">
        <f>1/$B$4</f>
        <v>1</v>
      </c>
      <c r="E2">
        <f>1/$B$5</f>
        <v>7</v>
      </c>
      <c r="G2" t="str">
        <f>$B$1</f>
        <v>RAM</v>
      </c>
      <c r="H2">
        <f>B2/$B$7</f>
        <v>0.31818181818181818</v>
      </c>
      <c r="I2">
        <f>C2/$C$7</f>
        <v>0.31818181818181818</v>
      </c>
      <c r="J2">
        <f>D2/$D$7</f>
        <v>0.31818181818181818</v>
      </c>
      <c r="K2">
        <f>E2/$E$7</f>
        <v>0.31818181818181818</v>
      </c>
      <c r="M2">
        <f>AVERAGE(H2:K2)</f>
        <v>0.31818181818181818</v>
      </c>
    </row>
    <row r="3" spans="1:13">
      <c r="A3" t="str">
        <f>$C$1</f>
        <v>Prozessorarchitektur</v>
      </c>
      <c r="B3">
        <v>1</v>
      </c>
      <c r="C3">
        <v>1</v>
      </c>
      <c r="D3">
        <f>1/$C$4</f>
        <v>1</v>
      </c>
      <c r="E3">
        <f>1/$C$5</f>
        <v>7</v>
      </c>
      <c r="G3" t="str">
        <f>$C$1</f>
        <v>Prozessorarchitektur</v>
      </c>
      <c r="H3">
        <f>B3/$B$7</f>
        <v>0.31818181818181818</v>
      </c>
      <c r="I3">
        <f>C3/$C$7</f>
        <v>0.31818181818181818</v>
      </c>
      <c r="J3">
        <f>D3/$D$7</f>
        <v>0.31818181818181818</v>
      </c>
      <c r="K3">
        <f>E3/$E$7</f>
        <v>0.31818181818181818</v>
      </c>
      <c r="M3">
        <f>AVERAGE(H3:K3)</f>
        <v>0.31818181818181818</v>
      </c>
    </row>
    <row r="4" spans="1:13">
      <c r="A4" t="str">
        <f>$D$1</f>
        <v>Storage</v>
      </c>
      <c r="B4">
        <v>1</v>
      </c>
      <c r="C4">
        <v>1</v>
      </c>
      <c r="D4">
        <v>1</v>
      </c>
      <c r="E4">
        <f>1/$D$5</f>
        <v>7</v>
      </c>
      <c r="G4" t="str">
        <f>$D$1</f>
        <v>Storage</v>
      </c>
      <c r="H4">
        <f>B4/$B$7</f>
        <v>0.31818181818181818</v>
      </c>
      <c r="I4">
        <f>C4/$C$7</f>
        <v>0.31818181818181818</v>
      </c>
      <c r="J4">
        <f>D4/$D$7</f>
        <v>0.31818181818181818</v>
      </c>
      <c r="K4">
        <f>E4/$E$7</f>
        <v>0.31818181818181818</v>
      </c>
      <c r="M4">
        <f>AVERAGE(H4:K4)</f>
        <v>0.31818181818181818</v>
      </c>
    </row>
    <row r="5" spans="1:13">
      <c r="A5" t="str">
        <f>$E$1</f>
        <v>Bekannten Kontexte</v>
      </c>
      <c r="B5">
        <f>1/7</f>
        <v>0.14285714285714285</v>
      </c>
      <c r="C5">
        <f>1/7</f>
        <v>0.14285714285714285</v>
      </c>
      <c r="D5">
        <f>1/7</f>
        <v>0.14285714285714285</v>
      </c>
      <c r="E5">
        <v>1</v>
      </c>
      <c r="G5" t="str">
        <f>$E$1</f>
        <v>Bekannten Kontexte</v>
      </c>
      <c r="H5">
        <f>B5/$B$7</f>
        <v>4.5454545454545456E-2</v>
      </c>
      <c r="I5">
        <f>C5/$C$7</f>
        <v>4.5454545454545456E-2</v>
      </c>
      <c r="J5">
        <f>D5/$D$7</f>
        <v>4.5454545454545456E-2</v>
      </c>
      <c r="K5">
        <f>E5/$E$7</f>
        <v>4.5454545454545456E-2</v>
      </c>
      <c r="M5">
        <f>AVERAGE(H5:K5)</f>
        <v>4.5454545454545456E-2</v>
      </c>
    </row>
    <row r="7" spans="1:13">
      <c r="A7" t="s">
        <v>15</v>
      </c>
      <c r="B7">
        <f>SUM(B2:B5)</f>
        <v>3.1428571428571428</v>
      </c>
      <c r="C7">
        <f>SUM(C2:C5)</f>
        <v>3.1428571428571428</v>
      </c>
      <c r="D7">
        <f>SUM(D2:D5)</f>
        <v>3.1428571428571428</v>
      </c>
      <c r="E7">
        <f>SUM(E2:E5)</f>
        <v>22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1.2727272727272727</v>
      </c>
      <c r="C10">
        <f>A10*1/M2</f>
        <v>4</v>
      </c>
      <c r="E10">
        <f>AVERAGE(C10:C13)</f>
        <v>4</v>
      </c>
      <c r="G10">
        <f>($E$10-4)/(4-1)</f>
        <v>0</v>
      </c>
      <c r="I10">
        <v>0.88149999999999995</v>
      </c>
      <c r="K10">
        <f>$G$10/$I$10</f>
        <v>0</v>
      </c>
    </row>
    <row r="11" spans="1:13">
      <c r="A11">
        <f>B3 * $M2 + C3 * $M3 + D3*$M4 + E3*$M5</f>
        <v>1.2727272727272727</v>
      </c>
      <c r="C11">
        <f>A11*1/M3</f>
        <v>4</v>
      </c>
    </row>
    <row r="12" spans="1:13">
      <c r="A12">
        <f>B4 * $M2 + C4 * $M3 + D4*$M4 + E4*$M5</f>
        <v>1.2727272727272727</v>
      </c>
      <c r="C12">
        <f>A12*1/M4</f>
        <v>4</v>
      </c>
    </row>
    <row r="13" spans="1:13">
      <c r="A13">
        <f>B5 * $M2 + C5 * $M3 + D5*$M4 + E5*$M5</f>
        <v>0.18181818181818182</v>
      </c>
      <c r="C13">
        <f>A13*1/M5</f>
        <v>4</v>
      </c>
    </row>
    <row r="15" spans="1:13">
      <c r="B15" t="str">
        <f>B$1</f>
        <v>RAM</v>
      </c>
      <c r="C15" t="str">
        <f>C$1</f>
        <v>Prozessorarchitektur</v>
      </c>
      <c r="D15" t="str">
        <f>D$1</f>
        <v>Storage</v>
      </c>
      <c r="E15" t="str">
        <f>E$1</f>
        <v>Bekannten Kontexte</v>
      </c>
      <c r="H15" t="str">
        <f>B$1</f>
        <v>RAM</v>
      </c>
      <c r="I15" t="str">
        <f>C$1</f>
        <v>Prozessorarchitektur</v>
      </c>
      <c r="J15" t="str">
        <f>D$1</f>
        <v>Storage</v>
      </c>
      <c r="K15" t="str">
        <f>E$1</f>
        <v>Bekannten Kontexte</v>
      </c>
      <c r="M15" t="s">
        <v>22</v>
      </c>
    </row>
    <row r="16" spans="1:13">
      <c r="A16" t="str">
        <f>Sprachen!A1</f>
        <v>Java</v>
      </c>
      <c r="B16">
        <v>100</v>
      </c>
      <c r="C16">
        <v>100</v>
      </c>
      <c r="D16">
        <v>100</v>
      </c>
      <c r="E16">
        <v>100</v>
      </c>
      <c r="H16">
        <f>B16*$M$2</f>
        <v>31.818181818181817</v>
      </c>
      <c r="I16">
        <f>C16*$M$3</f>
        <v>31.818181818181817</v>
      </c>
      <c r="J16">
        <f>D16*$M$4</f>
        <v>31.818181818181817</v>
      </c>
      <c r="K16">
        <f>E16*$M$5</f>
        <v>4.5454545454545459</v>
      </c>
      <c r="M16">
        <f>SUM(G16:K16)</f>
        <v>100</v>
      </c>
    </row>
    <row r="17" spans="1:13">
      <c r="A17" t="str">
        <f>Sprachen!A2</f>
        <v>Go</v>
      </c>
      <c r="B17">
        <v>100</v>
      </c>
      <c r="C17">
        <v>100</v>
      </c>
      <c r="D17">
        <v>100</v>
      </c>
      <c r="E17">
        <v>100</v>
      </c>
      <c r="H17">
        <f>B17*$M$2</f>
        <v>31.818181818181817</v>
      </c>
      <c r="I17">
        <f>C17*$M$3</f>
        <v>31.818181818181817</v>
      </c>
      <c r="J17">
        <f>D17*$M$4</f>
        <v>31.818181818181817</v>
      </c>
      <c r="K17">
        <f>E17*$M$5</f>
        <v>4.5454545454545459</v>
      </c>
      <c r="M17">
        <f>SUM(G17:K17)</f>
        <v>100</v>
      </c>
    </row>
    <row r="18" spans="1:13">
      <c r="A18" t="str">
        <f>Sprachen!A3</f>
        <v>Rust</v>
      </c>
      <c r="B18">
        <v>100</v>
      </c>
      <c r="C18">
        <v>100</v>
      </c>
      <c r="D18">
        <v>100</v>
      </c>
      <c r="E18">
        <v>100</v>
      </c>
      <c r="H18">
        <f>B18*$M$2</f>
        <v>31.818181818181817</v>
      </c>
      <c r="I18">
        <f>C18*$M$3</f>
        <v>31.818181818181817</v>
      </c>
      <c r="J18">
        <f>D18*$M$4</f>
        <v>31.818181818181817</v>
      </c>
      <c r="K18">
        <f>E18*$M$5</f>
        <v>4.5454545454545459</v>
      </c>
      <c r="M18">
        <f>SUM(G18:K18)</f>
        <v>100</v>
      </c>
    </row>
    <row r="19" spans="1:13">
      <c r="A19" t="str">
        <f>Sprachen!A4</f>
        <v>C++</v>
      </c>
      <c r="B19">
        <v>100</v>
      </c>
      <c r="C19">
        <v>100</v>
      </c>
      <c r="D19">
        <v>100</v>
      </c>
      <c r="E19">
        <v>100</v>
      </c>
      <c r="H19">
        <f>B19*$M$2</f>
        <v>31.818181818181817</v>
      </c>
      <c r="I19">
        <f>C19*$M$3</f>
        <v>31.818181818181817</v>
      </c>
      <c r="J19">
        <f>D19*$M$4</f>
        <v>31.818181818181817</v>
      </c>
      <c r="K19">
        <f>E19*$M$5</f>
        <v>4.5454545454545459</v>
      </c>
      <c r="M19">
        <f>SUM(G19:K19)</f>
        <v>100</v>
      </c>
    </row>
    <row r="20" spans="1:13">
      <c r="A20" t="str">
        <f>Sprachen!A5</f>
        <v>Python</v>
      </c>
      <c r="B20">
        <v>100</v>
      </c>
      <c r="C20">
        <v>100</v>
      </c>
      <c r="D20">
        <v>100</v>
      </c>
      <c r="E20">
        <v>100</v>
      </c>
      <c r="H20">
        <f>B20*$M$2</f>
        <v>31.818181818181817</v>
      </c>
      <c r="I20">
        <f>C20*$M$3</f>
        <v>31.818181818181817</v>
      </c>
      <c r="J20">
        <f>D20*$M$4</f>
        <v>31.818181818181817</v>
      </c>
      <c r="K20">
        <f>E20*$M$5</f>
        <v>4.5454545454545459</v>
      </c>
      <c r="M20">
        <f>SUM(G20:K20)</f>
        <v>100</v>
      </c>
    </row>
  </sheetData>
  <conditionalFormatting sqref="K10">
    <cfRule type="cellIs" dxfId="9" priority="3" stopIfTrue="1" operator="lessThan">
      <formula>0.1</formula>
    </cfRule>
  </conditionalFormatting>
  <conditionalFormatting sqref="K10">
    <cfRule type="cellIs" dxfId="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/>
  </sheetViews>
  <sheetFormatPr baseColWidth="10" defaultRowHeight="14.4"/>
  <cols>
    <col min="1" max="8" width="11.88671875" customWidth="1"/>
    <col min="9" max="9" width="21.21875" customWidth="1"/>
    <col min="10" max="22" width="11.88671875" customWidth="1"/>
    <col min="23" max="23" width="11.5546875" customWidth="1"/>
  </cols>
  <sheetData>
    <row r="1" spans="1:22">
      <c r="A1" t="s">
        <v>5</v>
      </c>
      <c r="B1" t="s">
        <v>10</v>
      </c>
      <c r="C1" t="s">
        <v>70</v>
      </c>
      <c r="D1" t="s">
        <v>71</v>
      </c>
      <c r="E1" t="s">
        <v>54</v>
      </c>
      <c r="F1" t="s">
        <v>72</v>
      </c>
      <c r="G1" t="s">
        <v>73</v>
      </c>
      <c r="H1" t="s">
        <v>74</v>
      </c>
      <c r="I1" t="s">
        <v>48</v>
      </c>
      <c r="L1" t="s">
        <v>13</v>
      </c>
      <c r="M1" t="str">
        <f>$B$1</f>
        <v>Laufzeitverhalten</v>
      </c>
      <c r="N1" t="str">
        <f>$C$1</f>
        <v>Multithreading</v>
      </c>
      <c r="O1" t="str">
        <f>$D$1</f>
        <v>Variantenbildung</v>
      </c>
      <c r="P1" t="str">
        <f>$E$1</f>
        <v>Festplattenspeicher</v>
      </c>
      <c r="Q1" t="str">
        <f>$F$1</f>
        <v>Ausführumgebung</v>
      </c>
      <c r="R1" t="str">
        <f>$G$1</f>
        <v>Isolation</v>
      </c>
      <c r="S1" t="str">
        <f>$H$1</f>
        <v>Integration zwischen Modulen</v>
      </c>
      <c r="T1" t="str">
        <f>$I$1</f>
        <v>Profiling/Monitoring</v>
      </c>
      <c r="V1" t="s">
        <v>14</v>
      </c>
    </row>
    <row r="2" spans="1:22">
      <c r="A2" t="str">
        <f>$B$1</f>
        <v>Laufzeitverhalten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1</v>
      </c>
      <c r="I2">
        <f>1/$B$9</f>
        <v>1</v>
      </c>
      <c r="L2" t="str">
        <f>$B$1</f>
        <v>Laufzeitverhalten</v>
      </c>
      <c r="M2">
        <f t="shared" ref="M2:M9" si="0">B2/$B$11</f>
        <v>0.125</v>
      </c>
      <c r="N2">
        <f t="shared" ref="N2:N9" si="1">C2/$C$11</f>
        <v>0.125</v>
      </c>
      <c r="O2">
        <f t="shared" ref="O2:O9" si="2">D2/$D$11</f>
        <v>0.125</v>
      </c>
      <c r="P2">
        <f t="shared" ref="P2:P9" si="3">E2/$E$11</f>
        <v>0.125</v>
      </c>
      <c r="Q2">
        <f t="shared" ref="Q2:Q9" si="4">F2/$F$11</f>
        <v>0.125</v>
      </c>
      <c r="R2">
        <f t="shared" ref="R2:R9" si="5">G2/$G$11</f>
        <v>0.125</v>
      </c>
      <c r="S2">
        <f t="shared" ref="S2:S9" si="6">H2/$H$11</f>
        <v>0.125</v>
      </c>
      <c r="T2">
        <f t="shared" ref="T2:T9" si="7">I2/$I$11</f>
        <v>0.125</v>
      </c>
      <c r="V2">
        <f t="shared" ref="V2:V9" si="8">AVERAGE(M2:T2)</f>
        <v>0.125</v>
      </c>
    </row>
    <row r="3" spans="1:22">
      <c r="A3" t="str">
        <f>$C$1</f>
        <v>Multithreading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H3">
        <f>1/$C$8</f>
        <v>1</v>
      </c>
      <c r="I3">
        <f>1/$C$9</f>
        <v>1</v>
      </c>
      <c r="L3" t="str">
        <f>$C$1</f>
        <v>Multithreading</v>
      </c>
      <c r="M3">
        <f t="shared" si="0"/>
        <v>0.125</v>
      </c>
      <c r="N3">
        <f t="shared" si="1"/>
        <v>0.125</v>
      </c>
      <c r="O3">
        <f t="shared" si="2"/>
        <v>0.125</v>
      </c>
      <c r="P3">
        <f t="shared" si="3"/>
        <v>0.125</v>
      </c>
      <c r="Q3">
        <f t="shared" si="4"/>
        <v>0.125</v>
      </c>
      <c r="R3">
        <f t="shared" si="5"/>
        <v>0.125</v>
      </c>
      <c r="S3">
        <f t="shared" si="6"/>
        <v>0.125</v>
      </c>
      <c r="T3">
        <f t="shared" si="7"/>
        <v>0.125</v>
      </c>
      <c r="V3">
        <f t="shared" si="8"/>
        <v>0.125</v>
      </c>
    </row>
    <row r="4" spans="1:22">
      <c r="A4" t="str">
        <f>$D$1</f>
        <v>Variantenbildung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H4">
        <f>1/$D$8</f>
        <v>1</v>
      </c>
      <c r="I4">
        <f>1/$D$9</f>
        <v>1</v>
      </c>
      <c r="L4" t="str">
        <f>$D$1</f>
        <v>Variantenbildung</v>
      </c>
      <c r="M4">
        <f t="shared" si="0"/>
        <v>0.125</v>
      </c>
      <c r="N4">
        <f t="shared" si="1"/>
        <v>0.125</v>
      </c>
      <c r="O4">
        <f t="shared" si="2"/>
        <v>0.125</v>
      </c>
      <c r="P4">
        <f t="shared" si="3"/>
        <v>0.125</v>
      </c>
      <c r="Q4">
        <f t="shared" si="4"/>
        <v>0.125</v>
      </c>
      <c r="R4">
        <f t="shared" si="5"/>
        <v>0.125</v>
      </c>
      <c r="S4">
        <f t="shared" si="6"/>
        <v>0.125</v>
      </c>
      <c r="T4">
        <f t="shared" si="7"/>
        <v>0.125</v>
      </c>
      <c r="V4">
        <f t="shared" si="8"/>
        <v>0.125</v>
      </c>
    </row>
    <row r="5" spans="1:22">
      <c r="A5" t="str">
        <f>$E$1</f>
        <v>Festplattenspeicher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H5">
        <f>1/$E$8</f>
        <v>1</v>
      </c>
      <c r="I5">
        <f>1/$E$9</f>
        <v>1</v>
      </c>
      <c r="L5" t="str">
        <f>$E$1</f>
        <v>Festplattenspeicher</v>
      </c>
      <c r="M5">
        <f t="shared" si="0"/>
        <v>0.125</v>
      </c>
      <c r="N5">
        <f t="shared" si="1"/>
        <v>0.125</v>
      </c>
      <c r="O5">
        <f t="shared" si="2"/>
        <v>0.125</v>
      </c>
      <c r="P5">
        <f t="shared" si="3"/>
        <v>0.125</v>
      </c>
      <c r="Q5">
        <f t="shared" si="4"/>
        <v>0.125</v>
      </c>
      <c r="R5">
        <f t="shared" si="5"/>
        <v>0.125</v>
      </c>
      <c r="S5">
        <f t="shared" si="6"/>
        <v>0.125</v>
      </c>
      <c r="T5">
        <f t="shared" si="7"/>
        <v>0.125</v>
      </c>
      <c r="V5">
        <f t="shared" si="8"/>
        <v>0.125</v>
      </c>
    </row>
    <row r="6" spans="1:22">
      <c r="A6" t="str">
        <f>$F$1</f>
        <v>Ausführumgebung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H6">
        <f>1/$F$8</f>
        <v>1</v>
      </c>
      <c r="I6">
        <f>1/$F$9</f>
        <v>1</v>
      </c>
      <c r="L6" t="str">
        <f>$F$1</f>
        <v>Ausführumgebung</v>
      </c>
      <c r="M6">
        <f t="shared" si="0"/>
        <v>0.125</v>
      </c>
      <c r="N6">
        <f t="shared" si="1"/>
        <v>0.125</v>
      </c>
      <c r="O6">
        <f t="shared" si="2"/>
        <v>0.125</v>
      </c>
      <c r="P6">
        <f t="shared" si="3"/>
        <v>0.125</v>
      </c>
      <c r="Q6">
        <f t="shared" si="4"/>
        <v>0.125</v>
      </c>
      <c r="R6">
        <f t="shared" si="5"/>
        <v>0.125</v>
      </c>
      <c r="S6">
        <f t="shared" si="6"/>
        <v>0.125</v>
      </c>
      <c r="T6">
        <f t="shared" si="7"/>
        <v>0.125</v>
      </c>
      <c r="V6">
        <f t="shared" si="8"/>
        <v>0.125</v>
      </c>
    </row>
    <row r="7" spans="1:22">
      <c r="A7" t="str">
        <f>$G$1</f>
        <v>Isolation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1/$G$8</f>
        <v>1</v>
      </c>
      <c r="I7">
        <f>1/$G$9</f>
        <v>1</v>
      </c>
      <c r="L7" t="str">
        <f>$G$1</f>
        <v>Isolation</v>
      </c>
      <c r="M7">
        <f t="shared" si="0"/>
        <v>0.125</v>
      </c>
      <c r="N7">
        <f t="shared" si="1"/>
        <v>0.125</v>
      </c>
      <c r="O7">
        <f t="shared" si="2"/>
        <v>0.125</v>
      </c>
      <c r="P7">
        <f t="shared" si="3"/>
        <v>0.125</v>
      </c>
      <c r="Q7">
        <f t="shared" si="4"/>
        <v>0.125</v>
      </c>
      <c r="R7">
        <f t="shared" si="5"/>
        <v>0.125</v>
      </c>
      <c r="S7">
        <f t="shared" si="6"/>
        <v>0.125</v>
      </c>
      <c r="T7">
        <f t="shared" si="7"/>
        <v>0.125</v>
      </c>
      <c r="V7">
        <f t="shared" si="8"/>
        <v>0.125</v>
      </c>
    </row>
    <row r="8" spans="1:22">
      <c r="A8" t="str">
        <f>$H$1</f>
        <v>Integration zwischen Modulen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>1/$H$9</f>
        <v>1</v>
      </c>
      <c r="L8" t="str">
        <f>$H$1</f>
        <v>Integration zwischen Modulen</v>
      </c>
      <c r="M8">
        <f t="shared" si="0"/>
        <v>0.125</v>
      </c>
      <c r="N8">
        <f t="shared" si="1"/>
        <v>0.125</v>
      </c>
      <c r="O8">
        <f t="shared" si="2"/>
        <v>0.125</v>
      </c>
      <c r="P8">
        <f t="shared" si="3"/>
        <v>0.125</v>
      </c>
      <c r="Q8">
        <f t="shared" si="4"/>
        <v>0.125</v>
      </c>
      <c r="R8">
        <f t="shared" si="5"/>
        <v>0.125</v>
      </c>
      <c r="S8">
        <f t="shared" si="6"/>
        <v>0.125</v>
      </c>
      <c r="T8">
        <f t="shared" si="7"/>
        <v>0.125</v>
      </c>
      <c r="V8">
        <f t="shared" si="8"/>
        <v>0.125</v>
      </c>
    </row>
    <row r="9" spans="1:22">
      <c r="A9" t="str">
        <f>$I$1</f>
        <v>Profiling/Monitoring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t="str">
        <f>$I$1</f>
        <v>Profiling/Monitoring</v>
      </c>
      <c r="M9">
        <f t="shared" si="0"/>
        <v>0.125</v>
      </c>
      <c r="N9">
        <f t="shared" si="1"/>
        <v>0.125</v>
      </c>
      <c r="O9">
        <f t="shared" si="2"/>
        <v>0.125</v>
      </c>
      <c r="P9">
        <f t="shared" si="3"/>
        <v>0.125</v>
      </c>
      <c r="Q9">
        <f t="shared" si="4"/>
        <v>0.125</v>
      </c>
      <c r="R9">
        <f t="shared" si="5"/>
        <v>0.125</v>
      </c>
      <c r="S9">
        <f t="shared" si="6"/>
        <v>0.125</v>
      </c>
      <c r="T9">
        <f t="shared" si="7"/>
        <v>0.125</v>
      </c>
      <c r="V9">
        <f t="shared" si="8"/>
        <v>0.125</v>
      </c>
    </row>
    <row r="11" spans="1:22">
      <c r="A11" t="s">
        <v>15</v>
      </c>
      <c r="B11">
        <f t="shared" ref="B11:I11" si="9">SUM(B2:B9)</f>
        <v>8</v>
      </c>
      <c r="C11">
        <f t="shared" si="9"/>
        <v>8</v>
      </c>
      <c r="D11">
        <f t="shared" si="9"/>
        <v>8</v>
      </c>
      <c r="E11">
        <f t="shared" si="9"/>
        <v>8</v>
      </c>
      <c r="F11">
        <f t="shared" si="9"/>
        <v>8</v>
      </c>
      <c r="G11">
        <f t="shared" si="9"/>
        <v>8</v>
      </c>
      <c r="H11">
        <f t="shared" si="9"/>
        <v>8</v>
      </c>
      <c r="I11">
        <f t="shared" si="9"/>
        <v>8</v>
      </c>
    </row>
    <row r="14" spans="1:22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2">
      <c r="A15">
        <f>B2 * $V2 + C2 * $V3 + D2*$V4 + E2*$V5 + F2*$V6 + G2*$V7 + H2*$V8 + I2*$V9</f>
        <v>1</v>
      </c>
      <c r="C15">
        <f t="shared" ref="C15:C22" si="10">A15*1/V2</f>
        <v>8</v>
      </c>
      <c r="E15">
        <f>AVERAGE(C15:C22)</f>
        <v>8</v>
      </c>
      <c r="G15">
        <f>($E$15-8)/(8-1)</f>
        <v>0</v>
      </c>
      <c r="I15">
        <v>1.4056</v>
      </c>
      <c r="K15">
        <f>$G$15/$I$15</f>
        <v>0</v>
      </c>
    </row>
    <row r="16" spans="1:22">
      <c r="A16">
        <f>B3 * $V2 + C3 * $V3 + D3*$V4 + E3*$V5 + F3*$V6 + G3*$V7 + H3*$V8 + I3*$V9</f>
        <v>1</v>
      </c>
      <c r="C16">
        <f t="shared" si="10"/>
        <v>8</v>
      </c>
    </row>
    <row r="17" spans="1:22">
      <c r="A17">
        <f>B4 * $V2 + C4 * $V3 + D4*$V4 + E4*$V5 + F4*$V6 + G4*$V7 + H4*$V8 + I4*$V9</f>
        <v>1</v>
      </c>
      <c r="C17">
        <f t="shared" si="10"/>
        <v>8</v>
      </c>
    </row>
    <row r="18" spans="1:22">
      <c r="A18">
        <f>B5 * $V2 + C5 * $V3 + D5*$V4 + E5*$V5 + F5*$V6 + G5*$V7 + H5*$V8 + I5*$V9</f>
        <v>1</v>
      </c>
      <c r="C18">
        <f t="shared" si="10"/>
        <v>8</v>
      </c>
    </row>
    <row r="19" spans="1:22">
      <c r="A19">
        <f>B6 * $V2 + C6 * $V3 + D6*$V4 + E6*$V5 + F6*$V6 + G6*$V7 + H6*$V8 + I6*$V9</f>
        <v>1</v>
      </c>
      <c r="C19">
        <f t="shared" si="10"/>
        <v>8</v>
      </c>
    </row>
    <row r="20" spans="1:22">
      <c r="A20">
        <f>B7 * $V2 + C7 * $V3 + D7*$V4 + E7*$V5 + F7*$V6 + G7*$V7 + H7*$V8 + I7*$V9</f>
        <v>1</v>
      </c>
      <c r="C20">
        <f t="shared" si="10"/>
        <v>8</v>
      </c>
    </row>
    <row r="21" spans="1:22">
      <c r="A21">
        <f>B8 * $V2 + C8 * $V3 + D8*$V4 + E8*$V5 + F8*$V6 + G8*$V7 + H8*$V8 + I8*$V9</f>
        <v>1</v>
      </c>
      <c r="C21">
        <f t="shared" si="10"/>
        <v>8</v>
      </c>
    </row>
    <row r="22" spans="1:22">
      <c r="A22">
        <f>B9 * $V2 + C9 * $V3 + D9*$V4 + E9*$V5 + F9*$V6 + G9*$V7 + H9*$V8 + I9*$V9</f>
        <v>1</v>
      </c>
      <c r="C22">
        <f t="shared" si="10"/>
        <v>8</v>
      </c>
    </row>
    <row r="24" spans="1:22">
      <c r="B24" t="str">
        <f t="shared" ref="B24:I24" si="11">B$1</f>
        <v>Laufzeitverhalten</v>
      </c>
      <c r="C24" t="str">
        <f t="shared" si="11"/>
        <v>Multithreading</v>
      </c>
      <c r="D24" t="str">
        <f t="shared" si="11"/>
        <v>Variantenbildung</v>
      </c>
      <c r="E24" t="str">
        <f t="shared" si="11"/>
        <v>Festplattenspeicher</v>
      </c>
      <c r="F24" t="str">
        <f t="shared" si="11"/>
        <v>Ausführumgebung</v>
      </c>
      <c r="G24" t="str">
        <f t="shared" si="11"/>
        <v>Isolation</v>
      </c>
      <c r="H24" t="str">
        <f t="shared" si="11"/>
        <v>Integration zwischen Modulen</v>
      </c>
      <c r="I24" t="str">
        <f t="shared" si="11"/>
        <v>Profiling/Monitoring</v>
      </c>
      <c r="M24" t="str">
        <f t="shared" ref="M24:T24" si="12">M$1</f>
        <v>Laufzeitverhalten</v>
      </c>
      <c r="N24" t="str">
        <f t="shared" si="12"/>
        <v>Multithreading</v>
      </c>
      <c r="O24" t="str">
        <f t="shared" si="12"/>
        <v>Variantenbildung</v>
      </c>
      <c r="P24" t="str">
        <f t="shared" si="12"/>
        <v>Festplattenspeicher</v>
      </c>
      <c r="Q24" t="str">
        <f t="shared" si="12"/>
        <v>Ausführumgebung</v>
      </c>
      <c r="R24" t="str">
        <f t="shared" si="12"/>
        <v>Isolation</v>
      </c>
      <c r="S24" t="str">
        <f t="shared" si="12"/>
        <v>Integration zwischen Modulen</v>
      </c>
      <c r="T24" t="str">
        <f t="shared" si="12"/>
        <v>Profiling/Monitoring</v>
      </c>
      <c r="V24" t="s">
        <v>22</v>
      </c>
    </row>
    <row r="25" spans="1:22">
      <c r="A25" t="str">
        <f>Sprachen!A1</f>
        <v>Java</v>
      </c>
      <c r="B25">
        <f>'6_1_Laufzeitverhalten'!K15</f>
        <v>59.999999999999993</v>
      </c>
      <c r="C25">
        <v>60</v>
      </c>
      <c r="D25">
        <v>60</v>
      </c>
      <c r="E25">
        <v>60</v>
      </c>
      <c r="F25">
        <f>'6_2_Ausführungsumgebung'!R20</f>
        <v>72.692129629629619</v>
      </c>
      <c r="G25">
        <v>80</v>
      </c>
      <c r="H25">
        <f>'6_3_Integration-mit-andere-Modu'!K15</f>
        <v>86.666666666666657</v>
      </c>
      <c r="I25">
        <v>70</v>
      </c>
      <c r="M25">
        <f>$V$2*B25</f>
        <v>7.4999999999999991</v>
      </c>
      <c r="N25">
        <f>$V$3*C25</f>
        <v>7.5</v>
      </c>
      <c r="O25">
        <f>$V$4*D25</f>
        <v>7.5</v>
      </c>
      <c r="P25">
        <f>$V$5*E25</f>
        <v>7.5</v>
      </c>
      <c r="Q25">
        <f>$V$6*F25</f>
        <v>9.0865162037037024</v>
      </c>
      <c r="R25">
        <f>$V$7*G25</f>
        <v>10</v>
      </c>
      <c r="S25">
        <f>$V$8*H25</f>
        <v>10.833333333333332</v>
      </c>
      <c r="T25">
        <f>$V$9*I25</f>
        <v>8.75</v>
      </c>
      <c r="V25">
        <f>SUM(M25:T25)</f>
        <v>68.669849537037038</v>
      </c>
    </row>
    <row r="26" spans="1:22">
      <c r="A26" t="str">
        <f>Sprachen!A2</f>
        <v>Go</v>
      </c>
      <c r="B26">
        <f>'6_1_Laufzeitverhalten'!K16</f>
        <v>93.333333333333314</v>
      </c>
      <c r="C26">
        <v>100</v>
      </c>
      <c r="D26">
        <v>100</v>
      </c>
      <c r="E26">
        <v>80</v>
      </c>
      <c r="F26">
        <f>'6_2_Ausführungsumgebung'!R21</f>
        <v>99.999999999999986</v>
      </c>
      <c r="G26">
        <v>100</v>
      </c>
      <c r="H26">
        <f>'6_3_Integration-mit-andere-Modu'!K16</f>
        <v>99.999999999999986</v>
      </c>
      <c r="I26">
        <v>90</v>
      </c>
      <c r="M26">
        <f>$V$2*B26</f>
        <v>11.666666666666664</v>
      </c>
      <c r="N26">
        <f>$V$3*C26</f>
        <v>12.5</v>
      </c>
      <c r="O26">
        <f>$V$4*D26</f>
        <v>12.5</v>
      </c>
      <c r="P26">
        <f>$V$5*E26</f>
        <v>10</v>
      </c>
      <c r="Q26">
        <f>$V$6*F26</f>
        <v>12.499999999999998</v>
      </c>
      <c r="R26">
        <f>$V$7*G26</f>
        <v>12.5</v>
      </c>
      <c r="S26">
        <f>$V$8*H26</f>
        <v>12.499999999999998</v>
      </c>
      <c r="T26">
        <f>$V$9*I26</f>
        <v>11.25</v>
      </c>
      <c r="V26">
        <f>SUM(M26:T26)</f>
        <v>95.416666666666657</v>
      </c>
    </row>
    <row r="27" spans="1:22">
      <c r="A27" t="str">
        <f>Sprachen!A3</f>
        <v>Rust</v>
      </c>
      <c r="B27">
        <f>'6_1_Laufzeitverhalten'!K17</f>
        <v>96.666666666666657</v>
      </c>
      <c r="C27">
        <v>100</v>
      </c>
      <c r="D27">
        <v>100</v>
      </c>
      <c r="E27">
        <v>100</v>
      </c>
      <c r="F27">
        <f>'6_2_Ausführungsumgebung'!R22</f>
        <v>87.627314814814795</v>
      </c>
      <c r="G27">
        <v>100</v>
      </c>
      <c r="H27">
        <f>'6_3_Integration-mit-andere-Modu'!K17</f>
        <v>99.999999999999986</v>
      </c>
      <c r="I27">
        <v>80</v>
      </c>
      <c r="M27">
        <f>$V$2*B27</f>
        <v>12.083333333333332</v>
      </c>
      <c r="N27">
        <f>$V$3*C27</f>
        <v>12.5</v>
      </c>
      <c r="O27">
        <f>$V$4*D27</f>
        <v>12.5</v>
      </c>
      <c r="P27">
        <f>$V$5*E27</f>
        <v>12.5</v>
      </c>
      <c r="Q27">
        <f>$V$6*F27</f>
        <v>10.953414351851849</v>
      </c>
      <c r="R27">
        <f>$V$7*G27</f>
        <v>12.5</v>
      </c>
      <c r="S27">
        <f>$V$8*H27</f>
        <v>12.499999999999998</v>
      </c>
      <c r="T27">
        <f>$V$9*I27</f>
        <v>10</v>
      </c>
      <c r="V27">
        <f>SUM(M27:T27)</f>
        <v>95.536747685185176</v>
      </c>
    </row>
    <row r="28" spans="1:22">
      <c r="A28" t="str">
        <f>Sprachen!A4</f>
        <v>C++</v>
      </c>
      <c r="B28">
        <f>'6_1_Laufzeitverhalten'!K18</f>
        <v>99.999999999999986</v>
      </c>
      <c r="C28">
        <v>70</v>
      </c>
      <c r="D28">
        <v>80</v>
      </c>
      <c r="E28">
        <v>100</v>
      </c>
      <c r="F28">
        <f>'6_2_Ausführungsumgebung'!R23</f>
        <v>87.627314814814795</v>
      </c>
      <c r="G28">
        <v>100</v>
      </c>
      <c r="H28">
        <f>'6_3_Integration-mit-andere-Modu'!K18</f>
        <v>60</v>
      </c>
      <c r="I28">
        <v>60</v>
      </c>
      <c r="M28">
        <f>$V$2*B28</f>
        <v>12.499999999999998</v>
      </c>
      <c r="N28">
        <f>$V$3*C28</f>
        <v>8.75</v>
      </c>
      <c r="O28">
        <f>$V$4*D28</f>
        <v>10</v>
      </c>
      <c r="P28">
        <f>$V$5*E28</f>
        <v>12.5</v>
      </c>
      <c r="Q28">
        <f>$V$6*F28</f>
        <v>10.953414351851849</v>
      </c>
      <c r="R28">
        <f>$V$7*G28</f>
        <v>12.5</v>
      </c>
      <c r="S28">
        <f>$V$8*H28</f>
        <v>7.5</v>
      </c>
      <c r="T28">
        <f>$V$9*I28</f>
        <v>7.5</v>
      </c>
      <c r="V28">
        <f>SUM(M28:T28)</f>
        <v>82.203414351851848</v>
      </c>
    </row>
    <row r="29" spans="1:22">
      <c r="A29" t="str">
        <f>Sprachen!A5</f>
        <v>Python</v>
      </c>
      <c r="B29">
        <f>'6_1_Laufzeitverhalten'!K19</f>
        <v>63.333333333333329</v>
      </c>
      <c r="C29">
        <v>70</v>
      </c>
      <c r="D29">
        <v>0</v>
      </c>
      <c r="E29">
        <v>60</v>
      </c>
      <c r="F29">
        <f>'6_2_Ausführungsumgebung'!R24</f>
        <v>56.68981481481481</v>
      </c>
      <c r="G29">
        <v>100</v>
      </c>
      <c r="H29">
        <f>'6_3_Integration-mit-andere-Modu'!K19</f>
        <v>60</v>
      </c>
      <c r="I29">
        <v>60</v>
      </c>
      <c r="M29">
        <f>$V$2*B29</f>
        <v>7.9166666666666661</v>
      </c>
      <c r="N29">
        <f>$V$3*C29</f>
        <v>8.75</v>
      </c>
      <c r="O29">
        <f>$V$4*D29</f>
        <v>0</v>
      </c>
      <c r="P29">
        <f>$V$5*E29</f>
        <v>7.5</v>
      </c>
      <c r="Q29">
        <f>$V$6*F29</f>
        <v>7.0862268518518512</v>
      </c>
      <c r="R29">
        <f>$V$7*G29</f>
        <v>12.5</v>
      </c>
      <c r="S29">
        <f>$V$8*H29</f>
        <v>7.5</v>
      </c>
      <c r="T29">
        <f>$V$9*I29</f>
        <v>7.5</v>
      </c>
      <c r="V29">
        <f>SUM(M29:T29)</f>
        <v>58.752893518518519</v>
      </c>
    </row>
  </sheetData>
  <conditionalFormatting sqref="K15">
    <cfRule type="cellIs" dxfId="7" priority="4" stopIfTrue="1" operator="lessThan">
      <formula>0.1</formula>
    </cfRule>
  </conditionalFormatting>
  <conditionalFormatting sqref="K15">
    <cfRule type="cellIs" dxfId="6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75</v>
      </c>
      <c r="C1" t="s">
        <v>76</v>
      </c>
      <c r="D1" t="s">
        <v>77</v>
      </c>
      <c r="F1" t="s">
        <v>13</v>
      </c>
      <c r="G1" t="str">
        <f>$B$1</f>
        <v>CPU-Last</v>
      </c>
      <c r="H1" t="str">
        <f>$C$1</f>
        <v>Speicherverbrauch (GC)</v>
      </c>
      <c r="I1" t="str">
        <f>$D$1</f>
        <v>Staruptime</v>
      </c>
      <c r="K1" t="s">
        <v>35</v>
      </c>
    </row>
    <row r="2" spans="1:11">
      <c r="A2" t="str">
        <f>$B$1</f>
        <v>CPU-Last</v>
      </c>
      <c r="B2">
        <v>1</v>
      </c>
      <c r="C2">
        <f>1/$B$3</f>
        <v>1</v>
      </c>
      <c r="D2">
        <f>1/$B$4</f>
        <v>1</v>
      </c>
      <c r="F2" t="str">
        <f>$B$1</f>
        <v>CPU-Last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Speicherverbrauch (GC)</v>
      </c>
      <c r="B3">
        <v>1</v>
      </c>
      <c r="C3">
        <v>1</v>
      </c>
      <c r="D3">
        <f>1/$C$4</f>
        <v>1</v>
      </c>
      <c r="F3" t="str">
        <f>$C$1</f>
        <v>Speicherverbrauch (GC)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Staruptime</v>
      </c>
      <c r="B4">
        <v>1</v>
      </c>
      <c r="C4">
        <v>1</v>
      </c>
      <c r="D4">
        <v>1</v>
      </c>
      <c r="F4" t="str">
        <f>$D$1</f>
        <v>Staruptime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14" spans="1:11">
      <c r="B14" t="str">
        <f>B$1</f>
        <v>CPU-Last</v>
      </c>
      <c r="C14" t="str">
        <f>C$1</f>
        <v>Speicherverbrauch (GC)</v>
      </c>
      <c r="D14" t="str">
        <f>D$1</f>
        <v>Staruptime</v>
      </c>
      <c r="G14" t="str">
        <f>G$1</f>
        <v>CPU-Last</v>
      </c>
      <c r="H14" t="str">
        <f>H$1</f>
        <v>Speicherverbrauch (GC)</v>
      </c>
      <c r="I14" t="str">
        <f>I$1</f>
        <v>Staruptime</v>
      </c>
      <c r="K14" t="s">
        <v>22</v>
      </c>
    </row>
    <row r="15" spans="1:11">
      <c r="A15" t="str">
        <f>Sprachen!A1</f>
        <v>Java</v>
      </c>
      <c r="B15">
        <v>100</v>
      </c>
      <c r="C15">
        <v>30</v>
      </c>
      <c r="D15">
        <v>50</v>
      </c>
      <c r="G15">
        <f>$K$2*B15</f>
        <v>33.333333333333329</v>
      </c>
      <c r="H15">
        <f>$K$3*C15</f>
        <v>10</v>
      </c>
      <c r="I15">
        <f>$K$4*D15</f>
        <v>16.666666666666664</v>
      </c>
      <c r="K15">
        <f>SUM(G15:I15)</f>
        <v>59.999999999999993</v>
      </c>
    </row>
    <row r="16" spans="1:11">
      <c r="A16" t="str">
        <f>Sprachen!A2</f>
        <v>Go</v>
      </c>
      <c r="B16">
        <v>100</v>
      </c>
      <c r="C16">
        <v>80</v>
      </c>
      <c r="D16">
        <v>100</v>
      </c>
      <c r="G16">
        <f>$K$2*B16</f>
        <v>33.333333333333329</v>
      </c>
      <c r="H16">
        <f>$K$3*C16</f>
        <v>26.666666666666664</v>
      </c>
      <c r="I16">
        <f>$K$4*D16</f>
        <v>33.333333333333329</v>
      </c>
      <c r="K16">
        <f>SUM(G16:I16)</f>
        <v>93.333333333333314</v>
      </c>
    </row>
    <row r="17" spans="1:11">
      <c r="A17" t="str">
        <f>Sprachen!A3</f>
        <v>Rust</v>
      </c>
      <c r="B17">
        <v>100</v>
      </c>
      <c r="C17">
        <v>90</v>
      </c>
      <c r="D17">
        <v>100</v>
      </c>
      <c r="G17">
        <f>$K$2*B17</f>
        <v>33.333333333333329</v>
      </c>
      <c r="H17">
        <f>$K$3*C17</f>
        <v>30</v>
      </c>
      <c r="I17">
        <f>$K$4*D17</f>
        <v>33.333333333333329</v>
      </c>
      <c r="K17">
        <f>SUM(G17:I17)</f>
        <v>96.666666666666657</v>
      </c>
    </row>
    <row r="18" spans="1:11">
      <c r="A18" t="str">
        <f>Sprachen!A4</f>
        <v>C++</v>
      </c>
      <c r="B18">
        <v>100</v>
      </c>
      <c r="C18">
        <v>100</v>
      </c>
      <c r="D18">
        <v>100</v>
      </c>
      <c r="G18">
        <f>$K$2*B18</f>
        <v>33.333333333333329</v>
      </c>
      <c r="H18">
        <f>$K$3*C18</f>
        <v>33.333333333333329</v>
      </c>
      <c r="I18">
        <f>$K$4*D18</f>
        <v>33.333333333333329</v>
      </c>
      <c r="K18">
        <f>SUM(G18:I18)</f>
        <v>99.999999999999986</v>
      </c>
    </row>
    <row r="19" spans="1:11">
      <c r="A19" t="str">
        <f>Sprachen!A5</f>
        <v>Python</v>
      </c>
      <c r="B19">
        <v>90</v>
      </c>
      <c r="C19">
        <v>50</v>
      </c>
      <c r="D19">
        <v>50</v>
      </c>
      <c r="G19">
        <f>$K$2*B19</f>
        <v>30</v>
      </c>
      <c r="H19">
        <f>$K$3*C19</f>
        <v>16.666666666666664</v>
      </c>
      <c r="I19">
        <f>$K$4*D19</f>
        <v>16.666666666666664</v>
      </c>
      <c r="K19">
        <f>SUM(G19:I19)</f>
        <v>63.333333333333329</v>
      </c>
    </row>
  </sheetData>
  <conditionalFormatting sqref="K10">
    <cfRule type="cellIs" dxfId="5" priority="1" stopIfTrue="1" operator="lessThan">
      <formula>0.1</formula>
    </cfRule>
  </conditionalFormatting>
  <conditionalFormatting sqref="K10">
    <cfRule type="cellIs" dxfId="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workbookViewId="0"/>
  </sheetViews>
  <sheetFormatPr baseColWidth="10" defaultRowHeight="14.4"/>
  <cols>
    <col min="1" max="18" width="11.88671875" customWidth="1"/>
    <col min="19" max="19" width="11.5546875" customWidth="1"/>
  </cols>
  <sheetData>
    <row r="1" spans="1:18">
      <c r="A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J1" t="s">
        <v>13</v>
      </c>
      <c r="K1" t="str">
        <f>$B$1</f>
        <v>Virtuelle Maschiene</v>
      </c>
      <c r="L1" t="str">
        <f>$C$1</f>
        <v>Interpreter</v>
      </c>
      <c r="M1" t="str">
        <f>$D$1</f>
        <v>Nativ (Binary)</v>
      </c>
      <c r="N1" t="str">
        <f>$E$1</f>
        <v>Container</v>
      </c>
      <c r="O1" t="str">
        <f>$F$1</f>
        <v>Browser</v>
      </c>
      <c r="P1" t="str">
        <f>$G$1</f>
        <v>Serverless</v>
      </c>
      <c r="R1" t="s">
        <v>35</v>
      </c>
    </row>
    <row r="2" spans="1:18">
      <c r="A2" t="str">
        <f>$B$1</f>
        <v>Virtuelle Maschiene</v>
      </c>
      <c r="B2">
        <v>1</v>
      </c>
      <c r="C2">
        <f>1/$B$3</f>
        <v>3</v>
      </c>
      <c r="D2">
        <f>1/$B$4</f>
        <v>0.33333333333333331</v>
      </c>
      <c r="E2">
        <f>1/$B$5</f>
        <v>1</v>
      </c>
      <c r="F2">
        <f>1/$B$6</f>
        <v>3</v>
      </c>
      <c r="G2">
        <f>1/$B$7</f>
        <v>3</v>
      </c>
      <c r="J2" t="str">
        <f>$B$1</f>
        <v>Virtuelle Maschiene</v>
      </c>
      <c r="K2">
        <f t="shared" ref="K2:K7" si="0">B2/$B$9</f>
        <v>0.16666666666666669</v>
      </c>
      <c r="L2">
        <f t="shared" ref="L2:L7" si="1">C2/$C$9</f>
        <v>0.28124999999999994</v>
      </c>
      <c r="M2">
        <f t="shared" ref="M2:M7" si="2">D2/$D$9</f>
        <v>0.125</v>
      </c>
      <c r="N2">
        <f t="shared" ref="N2:N7" si="3">E2/$E$9</f>
        <v>0.16666666666666669</v>
      </c>
      <c r="O2">
        <f t="shared" ref="O2:O7" si="4">F2/$F$9</f>
        <v>0.22499999999999998</v>
      </c>
      <c r="P2">
        <f t="shared" ref="P2:P7" si="5">G2/$G$9</f>
        <v>0.1875</v>
      </c>
      <c r="R2">
        <f t="shared" ref="R2:R7" si="6">AVERAGE(K2:P2)</f>
        <v>0.19201388888888885</v>
      </c>
    </row>
    <row r="3" spans="1:18">
      <c r="A3" t="str">
        <f>$C$1</f>
        <v>Interpreter</v>
      </c>
      <c r="B3">
        <f>1/3</f>
        <v>0.33333333333333331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3</v>
      </c>
      <c r="G3">
        <f>1/$C$7</f>
        <v>3</v>
      </c>
      <c r="J3" t="str">
        <f>$C$1</f>
        <v>Interpreter</v>
      </c>
      <c r="K3">
        <f t="shared" si="0"/>
        <v>5.5555555555555559E-2</v>
      </c>
      <c r="L3">
        <f t="shared" si="1"/>
        <v>9.3749999999999986E-2</v>
      </c>
      <c r="M3">
        <f t="shared" si="2"/>
        <v>0.125</v>
      </c>
      <c r="N3">
        <f t="shared" si="3"/>
        <v>5.5555555555555559E-2</v>
      </c>
      <c r="O3">
        <f t="shared" si="4"/>
        <v>0.22499999999999998</v>
      </c>
      <c r="P3">
        <f t="shared" si="5"/>
        <v>0.1875</v>
      </c>
      <c r="R3">
        <f t="shared" si="6"/>
        <v>0.12372685185185185</v>
      </c>
    </row>
    <row r="4" spans="1:18">
      <c r="A4" t="str">
        <f>$D$1</f>
        <v>Nativ (Binary)</v>
      </c>
      <c r="B4">
        <v>3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J4" t="str">
        <f>$D$1</f>
        <v>Nativ (Binary)</v>
      </c>
      <c r="K4">
        <f t="shared" si="0"/>
        <v>0.50000000000000011</v>
      </c>
      <c r="L4">
        <f t="shared" si="1"/>
        <v>0.28124999999999994</v>
      </c>
      <c r="M4">
        <f t="shared" si="2"/>
        <v>0.375</v>
      </c>
      <c r="N4">
        <f t="shared" si="3"/>
        <v>0.50000000000000011</v>
      </c>
      <c r="O4">
        <f t="shared" si="4"/>
        <v>0.22499999999999998</v>
      </c>
      <c r="P4">
        <f t="shared" si="5"/>
        <v>0.1875</v>
      </c>
      <c r="R4">
        <f t="shared" si="6"/>
        <v>0.34479166666666666</v>
      </c>
    </row>
    <row r="5" spans="1:18">
      <c r="A5" t="str">
        <f>$E$1</f>
        <v>Container</v>
      </c>
      <c r="B5">
        <v>1</v>
      </c>
      <c r="C5">
        <v>3</v>
      </c>
      <c r="D5">
        <f>1/3</f>
        <v>0.33333333333333331</v>
      </c>
      <c r="E5">
        <v>1</v>
      </c>
      <c r="F5">
        <f>1/$E$6</f>
        <v>3</v>
      </c>
      <c r="G5">
        <f>1/$E$7</f>
        <v>3</v>
      </c>
      <c r="J5" t="str">
        <f>$E$1</f>
        <v>Container</v>
      </c>
      <c r="K5">
        <f t="shared" si="0"/>
        <v>0.16666666666666669</v>
      </c>
      <c r="L5">
        <f t="shared" si="1"/>
        <v>0.28124999999999994</v>
      </c>
      <c r="M5">
        <f t="shared" si="2"/>
        <v>0.125</v>
      </c>
      <c r="N5">
        <f t="shared" si="3"/>
        <v>0.16666666666666669</v>
      </c>
      <c r="O5">
        <f t="shared" si="4"/>
        <v>0.22499999999999998</v>
      </c>
      <c r="P5">
        <f t="shared" si="5"/>
        <v>0.1875</v>
      </c>
      <c r="R5">
        <f t="shared" si="6"/>
        <v>0.19201388888888885</v>
      </c>
    </row>
    <row r="6" spans="1:18">
      <c r="A6" t="str">
        <f>$F$1</f>
        <v>Browser</v>
      </c>
      <c r="B6">
        <f>1/3</f>
        <v>0.33333333333333331</v>
      </c>
      <c r="C6">
        <f>1/3</f>
        <v>0.33333333333333331</v>
      </c>
      <c r="D6">
        <f>1/3</f>
        <v>0.33333333333333331</v>
      </c>
      <c r="E6">
        <f>1/3</f>
        <v>0.33333333333333331</v>
      </c>
      <c r="F6">
        <v>1</v>
      </c>
      <c r="G6">
        <f>1/$F$7</f>
        <v>3</v>
      </c>
      <c r="J6" t="str">
        <f>$F$1</f>
        <v>Browser</v>
      </c>
      <c r="K6">
        <f t="shared" si="0"/>
        <v>5.5555555555555559E-2</v>
      </c>
      <c r="L6">
        <f t="shared" si="1"/>
        <v>3.1249999999999997E-2</v>
      </c>
      <c r="M6">
        <f t="shared" si="2"/>
        <v>0.125</v>
      </c>
      <c r="N6">
        <f t="shared" si="3"/>
        <v>5.5555555555555559E-2</v>
      </c>
      <c r="O6">
        <f t="shared" si="4"/>
        <v>7.4999999999999997E-2</v>
      </c>
      <c r="P6">
        <f t="shared" si="5"/>
        <v>0.1875</v>
      </c>
      <c r="R6">
        <f t="shared" si="6"/>
        <v>8.8310185185185186E-2</v>
      </c>
    </row>
    <row r="7" spans="1:18">
      <c r="A7" t="str">
        <f>$G$1</f>
        <v>Serverless</v>
      </c>
      <c r="B7">
        <f>1/3</f>
        <v>0.33333333333333331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J7" t="str">
        <f>$G$1</f>
        <v>Serverless</v>
      </c>
      <c r="K7">
        <f t="shared" si="0"/>
        <v>5.5555555555555559E-2</v>
      </c>
      <c r="L7">
        <f t="shared" si="1"/>
        <v>3.1249999999999997E-2</v>
      </c>
      <c r="M7">
        <f t="shared" si="2"/>
        <v>0.125</v>
      </c>
      <c r="N7">
        <f t="shared" si="3"/>
        <v>5.5555555555555559E-2</v>
      </c>
      <c r="O7">
        <f t="shared" si="4"/>
        <v>2.4999999999999998E-2</v>
      </c>
      <c r="P7">
        <f t="shared" si="5"/>
        <v>6.25E-2</v>
      </c>
      <c r="R7">
        <f t="shared" si="6"/>
        <v>5.9143518518518519E-2</v>
      </c>
    </row>
    <row r="9" spans="1:18">
      <c r="A9" t="s">
        <v>15</v>
      </c>
      <c r="B9">
        <f t="shared" ref="B9:G9" si="7">SUM(B2:B7)</f>
        <v>5.9999999999999991</v>
      </c>
      <c r="C9">
        <f t="shared" si="7"/>
        <v>10.666666666666668</v>
      </c>
      <c r="D9">
        <f t="shared" si="7"/>
        <v>2.6666666666666665</v>
      </c>
      <c r="E9">
        <f t="shared" si="7"/>
        <v>5.9999999999999991</v>
      </c>
      <c r="F9">
        <f t="shared" si="7"/>
        <v>13.333333333333334</v>
      </c>
      <c r="G9">
        <f t="shared" si="7"/>
        <v>16</v>
      </c>
    </row>
    <row r="11" spans="1:18">
      <c r="A11" t="s">
        <v>16</v>
      </c>
      <c r="C11" t="s">
        <v>17</v>
      </c>
      <c r="E11" t="s">
        <v>18</v>
      </c>
      <c r="G11" t="s">
        <v>19</v>
      </c>
      <c r="I11" t="s">
        <v>20</v>
      </c>
      <c r="K11" t="s">
        <v>21</v>
      </c>
    </row>
    <row r="12" spans="1:18">
      <c r="A12">
        <f>B2 * $R2 + C2 * $R3 + D2*$R4 + E2*$R5 + F2*$R26+ G2*$R7</f>
        <v>1.0475694444444443</v>
      </c>
      <c r="C12">
        <f t="shared" ref="C12:C17" si="8">A12*1/R2</f>
        <v>5.4556962025316462</v>
      </c>
      <c r="E12">
        <f>AVERAGE(C12:C17)</f>
        <v>6.3434524743165639</v>
      </c>
      <c r="G12">
        <f>($E$12-6)/(6-1)</f>
        <v>6.8690494863312773E-2</v>
      </c>
      <c r="I12">
        <v>1.2479</v>
      </c>
      <c r="K12">
        <f>$G$12/$I$12</f>
        <v>5.5044871274391192E-2</v>
      </c>
    </row>
    <row r="13" spans="1:18">
      <c r="A13">
        <f>B3 * $R2 + C3 * $R3 + D3*$R4 + E3*$R5 + F3*$R6 + G3*$R7</f>
        <v>0.80902777777777768</v>
      </c>
      <c r="C13">
        <f t="shared" si="8"/>
        <v>6.5388213283442465</v>
      </c>
    </row>
    <row r="14" spans="1:18">
      <c r="A14">
        <f>B4 * $R2 + C4 * $R3 + D4*$R4 + E4*$R5 + F4*$R6 + G4*$R7</f>
        <v>2.3104166666666663</v>
      </c>
      <c r="C14">
        <f t="shared" si="8"/>
        <v>6.7009063444108756</v>
      </c>
    </row>
    <row r="15" spans="1:18">
      <c r="A15">
        <f>B5 * $R2 + C5 * $R3 + D5*$R4 + E5*$R5 + F5*$R6 + G5*$R7</f>
        <v>1.3125</v>
      </c>
      <c r="C15">
        <f t="shared" si="8"/>
        <v>6.8354430379746853</v>
      </c>
    </row>
    <row r="16" spans="1:18">
      <c r="A16">
        <f>B6 * $R2 + C6 * $R3 + D6*$R4 + E6*$R5 + F6*$R6 + G6*$R7</f>
        <v>0.54992283950617282</v>
      </c>
      <c r="C16">
        <f t="shared" si="8"/>
        <v>6.2271734381826125</v>
      </c>
    </row>
    <row r="17" spans="1:18">
      <c r="A17">
        <f>B7 * $R2 + C7 * $R3 + D7*$R4 + E7*$R5 + F7*$R6 + G7*$R7</f>
        <v>0.37276234567901229</v>
      </c>
      <c r="C17">
        <f t="shared" si="8"/>
        <v>6.3026744944553155</v>
      </c>
    </row>
    <row r="19" spans="1:18">
      <c r="B19" t="str">
        <f t="shared" ref="B19:G19" si="9">B$1</f>
        <v>Virtuelle Maschiene</v>
      </c>
      <c r="C19" t="str">
        <f t="shared" si="9"/>
        <v>Interpreter</v>
      </c>
      <c r="D19" t="str">
        <f t="shared" si="9"/>
        <v>Nativ (Binary)</v>
      </c>
      <c r="E19" t="str">
        <f t="shared" si="9"/>
        <v>Container</v>
      </c>
      <c r="F19" t="str">
        <f t="shared" si="9"/>
        <v>Browser</v>
      </c>
      <c r="G19" t="str">
        <f t="shared" si="9"/>
        <v>Serverless</v>
      </c>
      <c r="K19" t="str">
        <f t="shared" ref="K19:P19" si="10">B$1</f>
        <v>Virtuelle Maschiene</v>
      </c>
      <c r="L19" t="str">
        <f t="shared" si="10"/>
        <v>Interpreter</v>
      </c>
      <c r="M19" t="str">
        <f t="shared" si="10"/>
        <v>Nativ (Binary)</v>
      </c>
      <c r="N19" t="str">
        <f t="shared" si="10"/>
        <v>Container</v>
      </c>
      <c r="O19" t="str">
        <f t="shared" si="10"/>
        <v>Browser</v>
      </c>
      <c r="P19" t="str">
        <f t="shared" si="10"/>
        <v>Serverless</v>
      </c>
      <c r="R19" t="s">
        <v>22</v>
      </c>
    </row>
    <row r="20" spans="1:18">
      <c r="A20" t="str">
        <f>Sprachen!A1</f>
        <v>Java</v>
      </c>
      <c r="B20">
        <v>100</v>
      </c>
      <c r="C20">
        <v>90</v>
      </c>
      <c r="D20">
        <v>50</v>
      </c>
      <c r="E20">
        <v>100</v>
      </c>
      <c r="F20">
        <v>0</v>
      </c>
      <c r="G20">
        <v>100</v>
      </c>
      <c r="K20">
        <f>$R$2*B20</f>
        <v>19.201388888888886</v>
      </c>
      <c r="L20">
        <f>$R$3*C20</f>
        <v>11.135416666666666</v>
      </c>
      <c r="M20">
        <f>$R$4*D20</f>
        <v>17.239583333333332</v>
      </c>
      <c r="N20">
        <f>$R$5*E20</f>
        <v>19.201388888888886</v>
      </c>
      <c r="O20">
        <f>$R$6*F20</f>
        <v>0</v>
      </c>
      <c r="P20">
        <f>$R$7*G20</f>
        <v>5.9143518518518521</v>
      </c>
      <c r="R20">
        <f>SUM(K20:P20)</f>
        <v>72.692129629629619</v>
      </c>
    </row>
    <row r="21" spans="1:18">
      <c r="A21" t="str">
        <f>Sprachen!A2</f>
        <v>Go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K21">
        <f>$R$2*B21</f>
        <v>19.201388888888886</v>
      </c>
      <c r="L21">
        <f>$R$3*C21</f>
        <v>12.372685185185185</v>
      </c>
      <c r="M21">
        <f>$R$4*D21</f>
        <v>34.479166666666664</v>
      </c>
      <c r="N21">
        <f>$R$5*E21</f>
        <v>19.201388888888886</v>
      </c>
      <c r="O21">
        <f>$R$6*F21</f>
        <v>8.831018518518519</v>
      </c>
      <c r="P21">
        <f>$R$7*G21</f>
        <v>5.9143518518518521</v>
      </c>
      <c r="R21">
        <f>SUM(K21:P21)</f>
        <v>99.999999999999986</v>
      </c>
    </row>
    <row r="22" spans="1:18">
      <c r="A22" t="str">
        <f>Sprachen!A3</f>
        <v>Rust</v>
      </c>
      <c r="B22">
        <v>100</v>
      </c>
      <c r="C22">
        <v>0</v>
      </c>
      <c r="D22">
        <v>100</v>
      </c>
      <c r="E22">
        <v>100</v>
      </c>
      <c r="F22">
        <v>100</v>
      </c>
      <c r="G22">
        <v>100</v>
      </c>
      <c r="K22">
        <f>$R$2*B22</f>
        <v>19.201388888888886</v>
      </c>
      <c r="L22">
        <f>$R$3*C22</f>
        <v>0</v>
      </c>
      <c r="M22">
        <f>$R$4*D22</f>
        <v>34.479166666666664</v>
      </c>
      <c r="N22">
        <f>$R$5*E22</f>
        <v>19.201388888888886</v>
      </c>
      <c r="O22">
        <f>$R$6*F22</f>
        <v>8.831018518518519</v>
      </c>
      <c r="P22">
        <f>$R$7*G22</f>
        <v>5.9143518518518521</v>
      </c>
      <c r="R22">
        <f>SUM(K22:P22)</f>
        <v>87.627314814814795</v>
      </c>
    </row>
    <row r="23" spans="1:18">
      <c r="A23" t="str">
        <f>Sprachen!A4</f>
        <v>C++</v>
      </c>
      <c r="B23">
        <v>100</v>
      </c>
      <c r="C23">
        <v>0</v>
      </c>
      <c r="D23">
        <v>100</v>
      </c>
      <c r="E23">
        <v>100</v>
      </c>
      <c r="F23">
        <v>100</v>
      </c>
      <c r="G23">
        <v>100</v>
      </c>
      <c r="K23">
        <f>$R$2*B23</f>
        <v>19.201388888888886</v>
      </c>
      <c r="L23">
        <f>$R$3*C23</f>
        <v>0</v>
      </c>
      <c r="M23">
        <f>$R$4*D23</f>
        <v>34.479166666666664</v>
      </c>
      <c r="N23">
        <f>$R$5*E23</f>
        <v>19.201388888888886</v>
      </c>
      <c r="O23">
        <f>$R$6*F23</f>
        <v>8.831018518518519</v>
      </c>
      <c r="P23">
        <f>$R$7*G23</f>
        <v>5.9143518518518521</v>
      </c>
      <c r="R23">
        <f>SUM(K23:P23)</f>
        <v>87.627314814814795</v>
      </c>
    </row>
    <row r="24" spans="1:18">
      <c r="A24" t="str">
        <f>Sprachen!A5</f>
        <v>Python</v>
      </c>
      <c r="B24">
        <v>100</v>
      </c>
      <c r="C24">
        <v>100</v>
      </c>
      <c r="D24">
        <v>0</v>
      </c>
      <c r="E24">
        <v>100</v>
      </c>
      <c r="F24">
        <v>0</v>
      </c>
      <c r="G24">
        <v>100</v>
      </c>
      <c r="K24">
        <f>$R$2*B24</f>
        <v>19.201388888888886</v>
      </c>
      <c r="L24">
        <f>$R$3*C24</f>
        <v>12.372685185185185</v>
      </c>
      <c r="M24">
        <f>$R$4*D24</f>
        <v>0</v>
      </c>
      <c r="N24">
        <f>$R$5*E24</f>
        <v>19.201388888888886</v>
      </c>
      <c r="O24">
        <f>$R$6*F24</f>
        <v>0</v>
      </c>
      <c r="P24">
        <f>$R$7*G24</f>
        <v>5.9143518518518521</v>
      </c>
      <c r="R24">
        <f>SUM(K24:P24)</f>
        <v>56.68981481481481</v>
      </c>
    </row>
  </sheetData>
  <conditionalFormatting sqref="K12">
    <cfRule type="cellIs" dxfId="3" priority="1" stopIfTrue="1" operator="lessThan">
      <formula>0.1</formula>
    </cfRule>
  </conditionalFormatting>
  <conditionalFormatting sqref="K12">
    <cfRule type="cellIs" dxfId="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84</v>
      </c>
      <c r="C1" t="s">
        <v>85</v>
      </c>
      <c r="D1" t="s">
        <v>86</v>
      </c>
      <c r="F1" t="s">
        <v>13</v>
      </c>
      <c r="G1" t="str">
        <f>$B$1</f>
        <v>Event driven</v>
      </c>
      <c r="H1" t="str">
        <f>$C$1</f>
        <v>Message Driven</v>
      </c>
      <c r="I1" t="str">
        <f>$D$1</f>
        <v>Synchron/Asynchron</v>
      </c>
      <c r="K1" t="s">
        <v>35</v>
      </c>
    </row>
    <row r="2" spans="1:11">
      <c r="A2" t="str">
        <f>$B$1</f>
        <v>Event driven</v>
      </c>
      <c r="B2">
        <v>1</v>
      </c>
      <c r="C2">
        <f>1/$B$3</f>
        <v>1</v>
      </c>
      <c r="D2">
        <f>1/$B$4</f>
        <v>1</v>
      </c>
      <c r="F2" t="str">
        <f>$B$1</f>
        <v>Event driven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Message Driven</v>
      </c>
      <c r="B3">
        <v>1</v>
      </c>
      <c r="C3">
        <v>1</v>
      </c>
      <c r="D3">
        <f>1/$C$4</f>
        <v>1</v>
      </c>
      <c r="F3" t="str">
        <f>$C$1</f>
        <v>Message Driven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Synchron/Asynchron</v>
      </c>
      <c r="B4">
        <v>1</v>
      </c>
      <c r="C4">
        <v>1</v>
      </c>
      <c r="D4">
        <v>1</v>
      </c>
      <c r="F4" t="str">
        <f>$D$1</f>
        <v>Synchron/Asynchron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14" spans="1:11">
      <c r="B14" t="str">
        <f>B$1</f>
        <v>Event driven</v>
      </c>
      <c r="C14" t="str">
        <f>C$1</f>
        <v>Message Driven</v>
      </c>
      <c r="D14" t="str">
        <f>D$1</f>
        <v>Synchron/Asynchron</v>
      </c>
      <c r="G14" t="str">
        <f>B$1</f>
        <v>Event driven</v>
      </c>
      <c r="H14" t="str">
        <f>C$1</f>
        <v>Message Driven</v>
      </c>
      <c r="I14" t="str">
        <f>D$1</f>
        <v>Synchron/Asynchron</v>
      </c>
      <c r="K14" t="s">
        <v>22</v>
      </c>
    </row>
    <row r="15" spans="1:11">
      <c r="A15" t="str">
        <f>Sprachen!A1</f>
        <v>Java</v>
      </c>
      <c r="B15">
        <v>80</v>
      </c>
      <c r="C15">
        <v>80</v>
      </c>
      <c r="D15">
        <v>100</v>
      </c>
      <c r="G15">
        <f>$K$2*B15</f>
        <v>26.666666666666664</v>
      </c>
      <c r="H15">
        <f>$K$3*C15</f>
        <v>26.666666666666664</v>
      </c>
      <c r="I15">
        <f>$K$4*D15</f>
        <v>33.333333333333329</v>
      </c>
      <c r="K15">
        <f>SUM(G15:I15)</f>
        <v>86.666666666666657</v>
      </c>
    </row>
    <row r="16" spans="1:11">
      <c r="A16" t="str">
        <f>Sprachen!A2</f>
        <v>Go</v>
      </c>
      <c r="B16">
        <v>100</v>
      </c>
      <c r="C16">
        <v>100</v>
      </c>
      <c r="D16">
        <v>100</v>
      </c>
      <c r="G16">
        <f>$K$2*B16</f>
        <v>33.333333333333329</v>
      </c>
      <c r="H16">
        <f>$K$3*C16</f>
        <v>33.333333333333329</v>
      </c>
      <c r="I16">
        <f>$K$4*D16</f>
        <v>33.333333333333329</v>
      </c>
      <c r="K16">
        <f>SUM(G16:I16)</f>
        <v>99.999999999999986</v>
      </c>
    </row>
    <row r="17" spans="1:11">
      <c r="A17" t="str">
        <f>Sprachen!A3</f>
        <v>Rust</v>
      </c>
      <c r="B17">
        <v>100</v>
      </c>
      <c r="C17">
        <v>100</v>
      </c>
      <c r="D17">
        <v>100</v>
      </c>
      <c r="G17">
        <f>$K$2*B17</f>
        <v>33.333333333333329</v>
      </c>
      <c r="H17">
        <f>$K$3*C17</f>
        <v>33.333333333333329</v>
      </c>
      <c r="I17">
        <f>$K$4*D17</f>
        <v>33.333333333333329</v>
      </c>
      <c r="K17">
        <f>SUM(G17:I17)</f>
        <v>99.999999999999986</v>
      </c>
    </row>
    <row r="18" spans="1:11">
      <c r="A18" t="str">
        <f>Sprachen!A4</f>
        <v>C++</v>
      </c>
      <c r="B18">
        <v>60</v>
      </c>
      <c r="C18">
        <v>60</v>
      </c>
      <c r="D18">
        <v>60</v>
      </c>
      <c r="G18">
        <f>$K$2*B18</f>
        <v>20</v>
      </c>
      <c r="H18">
        <f>$K$3*C18</f>
        <v>20</v>
      </c>
      <c r="I18">
        <f>$K$4*D18</f>
        <v>20</v>
      </c>
      <c r="K18">
        <f>SUM(G18:I18)</f>
        <v>60</v>
      </c>
    </row>
    <row r="19" spans="1:11">
      <c r="A19" t="str">
        <f>Sprachen!A5</f>
        <v>Python</v>
      </c>
      <c r="B19">
        <v>60</v>
      </c>
      <c r="C19">
        <v>60</v>
      </c>
      <c r="D19">
        <v>60</v>
      </c>
      <c r="G19">
        <f>$K$2*B19</f>
        <v>20</v>
      </c>
      <c r="H19">
        <f>$K$3*C19</f>
        <v>20</v>
      </c>
      <c r="I19">
        <f>$K$4*D19</f>
        <v>20</v>
      </c>
      <c r="K19">
        <f>SUM(G19:I19)</f>
        <v>60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baseColWidth="10" defaultRowHeight="14.4"/>
  <cols>
    <col min="1" max="13" width="11.88671875" customWidth="1"/>
    <col min="14" max="14" width="11.5546875" customWidth="1"/>
  </cols>
  <sheetData>
    <row r="1" spans="1:13">
      <c r="A1" t="s">
        <v>5</v>
      </c>
      <c r="B1" t="s">
        <v>87</v>
      </c>
      <c r="C1" t="s">
        <v>88</v>
      </c>
      <c r="D1" t="s">
        <v>89</v>
      </c>
      <c r="E1" t="s">
        <v>90</v>
      </c>
      <c r="G1" t="s">
        <v>13</v>
      </c>
      <c r="H1" t="str">
        <f>$B$1</f>
        <v>Akzeptanz der Srpache</v>
      </c>
      <c r="I1" t="str">
        <f>$C$1</f>
        <v>Foundation-Support</v>
      </c>
      <c r="J1" t="str">
        <f>$D$1</f>
        <v>Support durch Foren</v>
      </c>
      <c r="K1" t="str">
        <f>$E$1</f>
        <v>Verfügbarkeit von Online Trianings, Literatur</v>
      </c>
      <c r="M1" t="s">
        <v>14</v>
      </c>
    </row>
    <row r="2" spans="1:13">
      <c r="A2" t="str">
        <f>$B$1</f>
        <v>Akzeptanz der Srpache</v>
      </c>
      <c r="B2">
        <v>1</v>
      </c>
      <c r="C2">
        <f>1/$B$3</f>
        <v>1</v>
      </c>
      <c r="D2">
        <f>1/$B$4</f>
        <v>1</v>
      </c>
      <c r="E2">
        <f>1/$B$5</f>
        <v>3</v>
      </c>
      <c r="G2" t="str">
        <f>$B$1</f>
        <v>Akzeptanz der Srpache</v>
      </c>
      <c r="H2">
        <f>B2/$B$7</f>
        <v>0.3</v>
      </c>
      <c r="I2">
        <f>C2/$C$7</f>
        <v>0.3</v>
      </c>
      <c r="J2">
        <f>D2/$D$7</f>
        <v>0.25</v>
      </c>
      <c r="K2">
        <f>E2/$E$7</f>
        <v>0.375</v>
      </c>
      <c r="M2">
        <f>AVERAGE(H2:K2)</f>
        <v>0.30625000000000002</v>
      </c>
    </row>
    <row r="3" spans="1:13">
      <c r="A3" t="str">
        <f>$C$1</f>
        <v>Foundation-Support</v>
      </c>
      <c r="B3">
        <v>1</v>
      </c>
      <c r="C3">
        <v>1</v>
      </c>
      <c r="D3">
        <f>1/$C$4</f>
        <v>1</v>
      </c>
      <c r="E3">
        <f>1/$C$5</f>
        <v>3</v>
      </c>
      <c r="G3" t="str">
        <f>$C$1</f>
        <v>Foundation-Support</v>
      </c>
      <c r="H3">
        <f>B3/$B$7</f>
        <v>0.3</v>
      </c>
      <c r="I3">
        <f>C3/$C$7</f>
        <v>0.3</v>
      </c>
      <c r="J3">
        <f>D3/$D$7</f>
        <v>0.25</v>
      </c>
      <c r="K3">
        <f>E3/$E$7</f>
        <v>0.375</v>
      </c>
      <c r="M3">
        <f>AVERAGE(H3:K3)</f>
        <v>0.30625000000000002</v>
      </c>
    </row>
    <row r="4" spans="1:13">
      <c r="A4" t="str">
        <f>$D$1</f>
        <v>Support durch Foren</v>
      </c>
      <c r="B4">
        <v>1</v>
      </c>
      <c r="C4">
        <v>1</v>
      </c>
      <c r="D4">
        <v>1</v>
      </c>
      <c r="E4">
        <f>1/$D$5</f>
        <v>1</v>
      </c>
      <c r="G4" t="str">
        <f>$D$1</f>
        <v>Support durch Foren</v>
      </c>
      <c r="H4">
        <f>B4/$B$7</f>
        <v>0.3</v>
      </c>
      <c r="I4">
        <f>C4/$C$7</f>
        <v>0.3</v>
      </c>
      <c r="J4">
        <f>D4/$D$7</f>
        <v>0.25</v>
      </c>
      <c r="K4">
        <f>E4/$E$7</f>
        <v>0.125</v>
      </c>
      <c r="M4">
        <f>AVERAGE(H4:K4)</f>
        <v>0.24374999999999999</v>
      </c>
    </row>
    <row r="5" spans="1:13">
      <c r="A5" t="str">
        <f>$E$1</f>
        <v>Verfügbarkeit von Online Trianings, Literatur</v>
      </c>
      <c r="B5">
        <f>1/3</f>
        <v>0.33333333333333331</v>
      </c>
      <c r="C5">
        <f>1/3</f>
        <v>0.33333333333333331</v>
      </c>
      <c r="D5">
        <v>1</v>
      </c>
      <c r="E5">
        <v>1</v>
      </c>
      <c r="G5" t="str">
        <f>$E$1</f>
        <v>Verfügbarkeit von Online Trianings, Literatur</v>
      </c>
      <c r="H5">
        <f>B5/$B$7</f>
        <v>9.9999999999999992E-2</v>
      </c>
      <c r="I5">
        <f>C5/$C$7</f>
        <v>9.9999999999999992E-2</v>
      </c>
      <c r="J5">
        <f>D5/$D$7</f>
        <v>0.25</v>
      </c>
      <c r="K5">
        <f>E5/$E$7</f>
        <v>0.125</v>
      </c>
      <c r="M5">
        <f>AVERAGE(H5:K5)</f>
        <v>0.14374999999999999</v>
      </c>
    </row>
    <row r="7" spans="1:13">
      <c r="A7" t="s">
        <v>15</v>
      </c>
      <c r="B7">
        <f>SUM(B2:B5)</f>
        <v>3.3333333333333335</v>
      </c>
      <c r="C7">
        <f>SUM(C2:C5)</f>
        <v>3.3333333333333335</v>
      </c>
      <c r="D7">
        <f>SUM(D2:D5)</f>
        <v>4</v>
      </c>
      <c r="E7">
        <f>SUM(E2:E5)</f>
        <v>8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1.2875000000000001</v>
      </c>
      <c r="C10">
        <f>A10*1/M2</f>
        <v>4.204081632653061</v>
      </c>
      <c r="E10">
        <f>AVERAGE(C10:C13)</f>
        <v>4.156667349213933</v>
      </c>
      <c r="G10">
        <f>($E$10-4)/(4-1)</f>
        <v>5.2222449737977662E-2</v>
      </c>
      <c r="I10">
        <v>0.88149999999999995</v>
      </c>
      <c r="K10">
        <f>$G$10/$I$10</f>
        <v>5.9242710990332008E-2</v>
      </c>
    </row>
    <row r="11" spans="1:13">
      <c r="A11">
        <f>B3 * $M2 + C3 * $M3 + D3*$M4 + E3*$M5</f>
        <v>1.2875000000000001</v>
      </c>
      <c r="C11">
        <f>A11*1/M3</f>
        <v>4.204081632653061</v>
      </c>
    </row>
    <row r="12" spans="1:13">
      <c r="A12">
        <f>B4 * $M2 + C4 * $M3 + D4*$M4 + E4*$M5</f>
        <v>1</v>
      </c>
      <c r="C12">
        <f>A12*1/M4</f>
        <v>4.1025641025641031</v>
      </c>
    </row>
    <row r="13" spans="1:13">
      <c r="A13">
        <f>B5 * $M2 + C5 * $M3 + D5*$M4 + E5*$M5</f>
        <v>0.59166666666666656</v>
      </c>
      <c r="C13">
        <f>A13*1/M5</f>
        <v>4.1159420289855069</v>
      </c>
    </row>
    <row r="15" spans="1:13">
      <c r="B15" t="str">
        <f>B$1</f>
        <v>Akzeptanz der Srpache</v>
      </c>
      <c r="C15" t="str">
        <f>C$1</f>
        <v>Foundation-Support</v>
      </c>
      <c r="D15" t="str">
        <f>D$1</f>
        <v>Support durch Foren</v>
      </c>
      <c r="E15" t="str">
        <f>E$1</f>
        <v>Verfügbarkeit von Online Trianings, Literatur</v>
      </c>
      <c r="H15" t="str">
        <f>B$1</f>
        <v>Akzeptanz der Srpache</v>
      </c>
      <c r="I15" t="str">
        <f>C$1</f>
        <v>Foundation-Support</v>
      </c>
      <c r="J15" t="str">
        <f>D$1</f>
        <v>Support durch Foren</v>
      </c>
      <c r="K15" t="str">
        <f>E$1</f>
        <v>Verfügbarkeit von Online Trianings, Literatur</v>
      </c>
      <c r="M15" t="s">
        <v>22</v>
      </c>
    </row>
    <row r="16" spans="1:13">
      <c r="A16" t="str">
        <f>Sprachen!A1</f>
        <v>Java</v>
      </c>
      <c r="B16">
        <v>100</v>
      </c>
      <c r="C16">
        <v>0</v>
      </c>
      <c r="D16">
        <v>100</v>
      </c>
      <c r="E16">
        <v>100</v>
      </c>
      <c r="H16">
        <f>$M$2*B16</f>
        <v>30.625000000000004</v>
      </c>
      <c r="I16">
        <f>$M$3*C16</f>
        <v>0</v>
      </c>
      <c r="J16">
        <f>$M$4*D16</f>
        <v>24.375</v>
      </c>
      <c r="K16">
        <f>$M$5*E16</f>
        <v>14.374999999999998</v>
      </c>
      <c r="M16">
        <f>SUM(H16:K16)</f>
        <v>69.375</v>
      </c>
    </row>
    <row r="17" spans="1:13">
      <c r="A17" t="str">
        <f>Sprachen!A2</f>
        <v>Go</v>
      </c>
      <c r="B17">
        <v>80</v>
      </c>
      <c r="C17">
        <v>0</v>
      </c>
      <c r="D17">
        <v>100</v>
      </c>
      <c r="E17">
        <v>100</v>
      </c>
      <c r="H17">
        <f>$M$2*B17</f>
        <v>24.5</v>
      </c>
      <c r="I17">
        <f>$M$3*C17</f>
        <v>0</v>
      </c>
      <c r="J17">
        <f>$M$4*D17</f>
        <v>24.375</v>
      </c>
      <c r="K17">
        <f>$M$5*E17</f>
        <v>14.374999999999998</v>
      </c>
      <c r="M17">
        <f>SUM(H17:K17)</f>
        <v>63.25</v>
      </c>
    </row>
    <row r="18" spans="1:13">
      <c r="A18" t="str">
        <f>Sprachen!A3</f>
        <v>Rust</v>
      </c>
      <c r="B18">
        <v>50</v>
      </c>
      <c r="C18">
        <v>100</v>
      </c>
      <c r="D18">
        <v>80</v>
      </c>
      <c r="E18">
        <v>80</v>
      </c>
      <c r="H18">
        <f>$M$2*B18</f>
        <v>15.312500000000002</v>
      </c>
      <c r="I18">
        <f>$M$3*C18</f>
        <v>30.625000000000004</v>
      </c>
      <c r="J18">
        <f>$M$4*D18</f>
        <v>19.5</v>
      </c>
      <c r="K18">
        <f>$M$5*E18</f>
        <v>11.5</v>
      </c>
      <c r="M18">
        <f>SUM(H18:K18)</f>
        <v>76.9375</v>
      </c>
    </row>
    <row r="19" spans="1:13">
      <c r="A19" t="str">
        <f>Sprachen!A4</f>
        <v>C++</v>
      </c>
      <c r="B19">
        <v>60</v>
      </c>
      <c r="C19">
        <v>100</v>
      </c>
      <c r="D19">
        <v>80</v>
      </c>
      <c r="E19">
        <v>100</v>
      </c>
      <c r="H19">
        <f>$M$2*B19</f>
        <v>18.375</v>
      </c>
      <c r="I19">
        <f>$M$3*C19</f>
        <v>30.625000000000004</v>
      </c>
      <c r="J19">
        <f>$M$4*D19</f>
        <v>19.5</v>
      </c>
      <c r="K19">
        <f>$M$5*E19</f>
        <v>14.374999999999998</v>
      </c>
      <c r="M19">
        <f>SUM(H19:K19)</f>
        <v>82.875</v>
      </c>
    </row>
    <row r="20" spans="1:13">
      <c r="A20" t="str">
        <f>Sprachen!A5</f>
        <v>Python</v>
      </c>
      <c r="B20">
        <v>90</v>
      </c>
      <c r="C20">
        <v>100</v>
      </c>
      <c r="D20">
        <v>100</v>
      </c>
      <c r="E20">
        <v>100</v>
      </c>
      <c r="H20">
        <f>$M$2*B20</f>
        <v>27.562500000000004</v>
      </c>
      <c r="I20">
        <f>$M$3*C20</f>
        <v>30.625000000000004</v>
      </c>
      <c r="J20">
        <f>$M$4*D20</f>
        <v>24.375</v>
      </c>
      <c r="K20">
        <f>$M$5*E20</f>
        <v>14.374999999999998</v>
      </c>
      <c r="M20">
        <f>SUM(H20:K20)</f>
        <v>96.9375</v>
      </c>
    </row>
  </sheetData>
  <conditionalFormatting sqref="K10">
    <cfRule type="cellIs" dxfId="1" priority="5" stopIfTrue="1" operator="lessThan">
      <formula>0.1</formula>
    </cfRule>
  </conditionalFormatting>
  <conditionalFormatting sqref="K10">
    <cfRule type="cellIs" dxfId="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3.95"/>
  <cols>
    <col min="1" max="1" width="31.109375" bestFit="1" customWidth="1"/>
    <col min="2" max="2" width="19" bestFit="1" customWidth="1"/>
    <col min="3" max="3" width="21.6640625" bestFit="1" customWidth="1"/>
    <col min="4" max="4" width="11.5546875" customWidth="1"/>
  </cols>
  <sheetData>
    <row r="1" spans="1:19" ht="14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 t="str">
        <f>$B$1</f>
        <v>Programmiersprache</v>
      </c>
      <c r="L1" t="str">
        <f>$C$1</f>
        <v>Programmierumgebung</v>
      </c>
      <c r="M1" t="str">
        <f>$D$1</f>
        <v>Business-Context</v>
      </c>
      <c r="N1" t="str">
        <f>$E$1</f>
        <v>Hardware-context</v>
      </c>
      <c r="O1" t="str">
        <f>$F$1</f>
        <v>Laufzeitverhalten</v>
      </c>
      <c r="P1" t="str">
        <f>$G$1</f>
        <v>Community</v>
      </c>
      <c r="Q1" t="str">
        <f>$H$1</f>
        <v>Lizenz</v>
      </c>
      <c r="S1" t="s">
        <v>14</v>
      </c>
    </row>
    <row r="2" spans="1:19" ht="14.4">
      <c r="A2" t="str">
        <f>$B$1</f>
        <v>Programmiersprache</v>
      </c>
      <c r="B2">
        <v>1</v>
      </c>
      <c r="C2">
        <f>1/$B$3</f>
        <v>0.33333333333333331</v>
      </c>
      <c r="D2">
        <f>1/$B$4</f>
        <v>0.2</v>
      </c>
      <c r="E2">
        <f>1/$B$5</f>
        <v>0.33333333333333331</v>
      </c>
      <c r="F2">
        <f>1/$B$6</f>
        <v>1</v>
      </c>
      <c r="G2">
        <f>1/$B$7</f>
        <v>1</v>
      </c>
      <c r="H2">
        <f>1/$B$8</f>
        <v>1</v>
      </c>
      <c r="J2" t="str">
        <f>$B$1</f>
        <v>Programmiersprache</v>
      </c>
      <c r="K2">
        <f t="shared" ref="K2:K8" si="0">B2/$B$10</f>
        <v>6.6666666666666666E-2</v>
      </c>
      <c r="L2">
        <f t="shared" ref="L2:L8" si="1">C2/$C$10</f>
        <v>3.4482758620689655E-2</v>
      </c>
      <c r="M2">
        <f t="shared" ref="M2:M8" si="2">D2/$D$10</f>
        <v>5.6603773584905669E-2</v>
      </c>
      <c r="N2">
        <f t="shared" ref="N2:N8" si="3">E2/$E$10</f>
        <v>4.7619047619047623E-2</v>
      </c>
      <c r="O2">
        <f t="shared" ref="O2:O8" si="4">F2/$F$10</f>
        <v>0.13043478260869565</v>
      </c>
      <c r="P2">
        <f t="shared" ref="P2:P8" si="5">G2/$G$10</f>
        <v>6.6666666666666666E-2</v>
      </c>
      <c r="Q2">
        <f t="shared" ref="Q2:Q8" si="6">H2/$H$10</f>
        <v>0.1111111111111111</v>
      </c>
      <c r="S2">
        <f t="shared" ref="S2:S8" si="7">AVERAGE(K2:Q2)</f>
        <v>7.3369258125397588E-2</v>
      </c>
    </row>
    <row r="3" spans="1:19" ht="14.4">
      <c r="A3" t="str">
        <f>$C$1</f>
        <v>Programmierumgebung</v>
      </c>
      <c r="B3">
        <v>3</v>
      </c>
      <c r="C3">
        <v>1</v>
      </c>
      <c r="D3">
        <f>1/$C$4</f>
        <v>0.33333333333333331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1</v>
      </c>
      <c r="J3" t="str">
        <f>$C$1</f>
        <v>Programmierumgebung</v>
      </c>
      <c r="K3">
        <f t="shared" si="0"/>
        <v>0.2</v>
      </c>
      <c r="L3">
        <f t="shared" si="1"/>
        <v>0.10344827586206898</v>
      </c>
      <c r="M3">
        <f t="shared" si="2"/>
        <v>9.4339622641509427E-2</v>
      </c>
      <c r="N3">
        <f t="shared" si="3"/>
        <v>0.14285714285714288</v>
      </c>
      <c r="O3">
        <f t="shared" si="4"/>
        <v>4.3478260869565216E-2</v>
      </c>
      <c r="P3">
        <f t="shared" si="5"/>
        <v>0.2</v>
      </c>
      <c r="Q3">
        <f t="shared" si="6"/>
        <v>0.1111111111111111</v>
      </c>
      <c r="S3">
        <f t="shared" si="7"/>
        <v>0.12789063047734253</v>
      </c>
    </row>
    <row r="4" spans="1:19" ht="14.4">
      <c r="A4" t="str">
        <f>$D$1</f>
        <v>Business-Context</v>
      </c>
      <c r="B4">
        <v>5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H4">
        <f>1/$D$8</f>
        <v>1</v>
      </c>
      <c r="J4" t="str">
        <f>$D$1</f>
        <v>Business-Context</v>
      </c>
      <c r="K4">
        <f t="shared" si="0"/>
        <v>0.33333333333333331</v>
      </c>
      <c r="L4">
        <f t="shared" si="1"/>
        <v>0.31034482758620691</v>
      </c>
      <c r="M4">
        <f t="shared" si="2"/>
        <v>0.28301886792452829</v>
      </c>
      <c r="N4">
        <f t="shared" si="3"/>
        <v>0.4285714285714286</v>
      </c>
      <c r="O4">
        <f t="shared" si="4"/>
        <v>0.39130434782608697</v>
      </c>
      <c r="P4">
        <f t="shared" si="5"/>
        <v>0.2</v>
      </c>
      <c r="Q4">
        <f t="shared" si="6"/>
        <v>0.1111111111111111</v>
      </c>
      <c r="S4">
        <f t="shared" si="7"/>
        <v>0.29395484519324216</v>
      </c>
    </row>
    <row r="5" spans="1:19" ht="14.4">
      <c r="A5" t="str">
        <f>$E$1</f>
        <v>Hardware-context</v>
      </c>
      <c r="B5">
        <v>3</v>
      </c>
      <c r="C5">
        <v>1</v>
      </c>
      <c r="D5">
        <f>1/3</f>
        <v>0.33333333333333331</v>
      </c>
      <c r="E5">
        <v>1</v>
      </c>
      <c r="F5">
        <f>1/$E$6</f>
        <v>1</v>
      </c>
      <c r="G5">
        <f>1/$E$7</f>
        <v>3</v>
      </c>
      <c r="H5">
        <f>1/$E$8</f>
        <v>3</v>
      </c>
      <c r="J5" t="str">
        <f>$E$1</f>
        <v>Hardware-context</v>
      </c>
      <c r="K5">
        <f t="shared" si="0"/>
        <v>0.2</v>
      </c>
      <c r="L5">
        <f t="shared" si="1"/>
        <v>0.10344827586206898</v>
      </c>
      <c r="M5">
        <f t="shared" si="2"/>
        <v>9.4339622641509427E-2</v>
      </c>
      <c r="N5">
        <f t="shared" si="3"/>
        <v>0.14285714285714288</v>
      </c>
      <c r="O5">
        <f t="shared" si="4"/>
        <v>0.13043478260869565</v>
      </c>
      <c r="P5">
        <f t="shared" si="5"/>
        <v>0.2</v>
      </c>
      <c r="Q5">
        <f t="shared" si="6"/>
        <v>0.33333333333333331</v>
      </c>
      <c r="S5">
        <f t="shared" si="7"/>
        <v>0.17205902247182148</v>
      </c>
    </row>
    <row r="6" spans="1:19" ht="14.4">
      <c r="A6" t="str">
        <f>$F$1</f>
        <v>Laufzeitverhalten</v>
      </c>
      <c r="B6">
        <v>1</v>
      </c>
      <c r="C6">
        <v>3</v>
      </c>
      <c r="D6">
        <f>1/3</f>
        <v>0.33333333333333331</v>
      </c>
      <c r="E6">
        <v>1</v>
      </c>
      <c r="F6">
        <v>1</v>
      </c>
      <c r="G6">
        <f>1/$F$7</f>
        <v>3</v>
      </c>
      <c r="H6">
        <f>1/$F$8</f>
        <v>1</v>
      </c>
      <c r="J6" t="str">
        <f>$F$1</f>
        <v>Laufzeitverhalten</v>
      </c>
      <c r="K6">
        <f t="shared" si="0"/>
        <v>6.6666666666666666E-2</v>
      </c>
      <c r="L6">
        <f t="shared" si="1"/>
        <v>0.31034482758620691</v>
      </c>
      <c r="M6">
        <f t="shared" si="2"/>
        <v>9.4339622641509427E-2</v>
      </c>
      <c r="N6">
        <f t="shared" si="3"/>
        <v>0.14285714285714288</v>
      </c>
      <c r="O6">
        <f t="shared" si="4"/>
        <v>0.13043478260869565</v>
      </c>
      <c r="P6">
        <f t="shared" si="5"/>
        <v>0.2</v>
      </c>
      <c r="Q6">
        <f t="shared" si="6"/>
        <v>0.1111111111111111</v>
      </c>
      <c r="S6">
        <f t="shared" si="7"/>
        <v>0.15082202192447608</v>
      </c>
    </row>
    <row r="7" spans="1:19" ht="14.4">
      <c r="A7" t="str">
        <f>$G$1</f>
        <v>Community</v>
      </c>
      <c r="B7">
        <v>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H7">
        <f>1/$G$8</f>
        <v>1</v>
      </c>
      <c r="J7" t="str">
        <f>$G$1</f>
        <v>Community</v>
      </c>
      <c r="K7">
        <f t="shared" si="0"/>
        <v>6.6666666666666666E-2</v>
      </c>
      <c r="L7">
        <f t="shared" si="1"/>
        <v>3.4482758620689655E-2</v>
      </c>
      <c r="M7">
        <f t="shared" si="2"/>
        <v>9.4339622641509427E-2</v>
      </c>
      <c r="N7">
        <f t="shared" si="3"/>
        <v>4.7619047619047623E-2</v>
      </c>
      <c r="O7">
        <f t="shared" si="4"/>
        <v>4.3478260869565216E-2</v>
      </c>
      <c r="P7">
        <f t="shared" si="5"/>
        <v>6.6666666666666666E-2</v>
      </c>
      <c r="Q7">
        <f t="shared" si="6"/>
        <v>0.1111111111111111</v>
      </c>
      <c r="S7">
        <f t="shared" si="7"/>
        <v>6.6337733456465181E-2</v>
      </c>
    </row>
    <row r="8" spans="1:19" ht="14.4">
      <c r="A8" t="str">
        <f>$H$1</f>
        <v>Lizenz</v>
      </c>
      <c r="B8">
        <v>1</v>
      </c>
      <c r="C8">
        <v>1</v>
      </c>
      <c r="D8">
        <v>1</v>
      </c>
      <c r="E8">
        <f>1/3</f>
        <v>0.33333333333333331</v>
      </c>
      <c r="F8">
        <v>1</v>
      </c>
      <c r="G8">
        <v>1</v>
      </c>
      <c r="H8">
        <v>1</v>
      </c>
      <c r="J8" t="str">
        <f>$H$1</f>
        <v>Lizenz</v>
      </c>
      <c r="K8">
        <f t="shared" si="0"/>
        <v>6.6666666666666666E-2</v>
      </c>
      <c r="L8">
        <f t="shared" si="1"/>
        <v>0.10344827586206898</v>
      </c>
      <c r="M8">
        <f t="shared" si="2"/>
        <v>0.28301886792452829</v>
      </c>
      <c r="N8">
        <f t="shared" si="3"/>
        <v>4.7619047619047623E-2</v>
      </c>
      <c r="O8">
        <f t="shared" si="4"/>
        <v>0.13043478260869565</v>
      </c>
      <c r="P8">
        <f t="shared" si="5"/>
        <v>6.6666666666666666E-2</v>
      </c>
      <c r="Q8">
        <f t="shared" si="6"/>
        <v>0.1111111111111111</v>
      </c>
      <c r="S8">
        <f t="shared" si="7"/>
        <v>0.11556648835125502</v>
      </c>
    </row>
    <row r="9" spans="1:19" ht="14.4"/>
    <row r="10" spans="1:19" ht="14.4">
      <c r="A10" t="s">
        <v>15</v>
      </c>
      <c r="B10">
        <f t="shared" ref="B10:H10" si="8">SUM(B2:B8)</f>
        <v>15</v>
      </c>
      <c r="C10">
        <f t="shared" si="8"/>
        <v>9.6666666666666661</v>
      </c>
      <c r="D10">
        <f t="shared" si="8"/>
        <v>3.5333333333333332</v>
      </c>
      <c r="E10">
        <f t="shared" si="8"/>
        <v>6.9999999999999991</v>
      </c>
      <c r="F10">
        <f t="shared" si="8"/>
        <v>7.6666666666666661</v>
      </c>
      <c r="G10">
        <f t="shared" si="8"/>
        <v>15</v>
      </c>
      <c r="H10">
        <f t="shared" si="8"/>
        <v>9</v>
      </c>
    </row>
    <row r="11" spans="1:19" ht="14.4"/>
    <row r="12" spans="1:19" ht="14.4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 ht="14.4">
      <c r="A13">
        <f>B2 * $S2 + C2 * $S3 + D2*$S3 + E2*$S5 + F2*$S6 + G2*$S7 + H2*$S8</f>
        <v>0.5316568456027837</v>
      </c>
      <c r="C13">
        <f t="shared" ref="C13:C19" si="9">A13*1/S2</f>
        <v>7.2463162254429934</v>
      </c>
      <c r="E13">
        <f>AVERAGE(C13:C19)</f>
        <v>7.6639738074211845</v>
      </c>
      <c r="G13">
        <f>($E$13-7)/(7-1)</f>
        <v>0.11066230123686409</v>
      </c>
      <c r="I13">
        <v>1.3416999999999999</v>
      </c>
      <c r="K13">
        <f>$G$13/$I$13</f>
        <v>8.2479169141286501E-2</v>
      </c>
    </row>
    <row r="14" spans="1:19" ht="14.4">
      <c r="A14">
        <f>B3 * $S2 + C3 * $S3 + D3*$S4 + E3*$S5 + F3*$S6 + G3*$S7 + H3*$S8</f>
        <v>0.9828960717519134</v>
      </c>
      <c r="C14">
        <f t="shared" si="9"/>
        <v>7.6854423821614208</v>
      </c>
    </row>
    <row r="15" spans="1:19" ht="14.4">
      <c r="A15">
        <f>B4 * $S2 + C4 * $S3 + D4*$S4 + E4*$S5 + F4*$S6 + G4*$S7 + H4*$S8</f>
        <v>2.3276958491618007</v>
      </c>
      <c r="C15">
        <f t="shared" si="9"/>
        <v>7.9185490126267633</v>
      </c>
    </row>
    <row r="16" spans="1:19" ht="14.4">
      <c r="A16">
        <f>B5 * $S2 + C5 * $S3 + D5*$S4 + E5*$S5 + F5*$S6 + G5*$S7 + H5*$S8</f>
        <v>1.3145770630707407</v>
      </c>
      <c r="C16">
        <f t="shared" si="9"/>
        <v>7.6402681137284283</v>
      </c>
    </row>
    <row r="17" spans="1:19" ht="14.4">
      <c r="A17">
        <f>B6 * $S2 + C6 * $S3 + D6*$S4 + E6*$S5 + F6*$S6 + G6*$S7 + H6*$S8</f>
        <v>1.1924868310721208</v>
      </c>
      <c r="C17">
        <f t="shared" si="9"/>
        <v>7.9065829767834366</v>
      </c>
    </row>
    <row r="18" spans="1:19" ht="14.4">
      <c r="A18">
        <f>B7 * $S2 + C7 * $S3 + D7*$S4 + E7*$S5 + F7*$S6 + G7*$S7 + H7*$S8</f>
        <v>0.50351565328874526</v>
      </c>
      <c r="C18">
        <f t="shared" si="9"/>
        <v>7.5901847569028353</v>
      </c>
    </row>
    <row r="19" spans="1:19" ht="14.4">
      <c r="A19">
        <f>B8 * $S2 + C8 * $S3 + D8*$S4 + E8*$S5 + F8*$S6 + G8*$S7 + H8*$S8</f>
        <v>0.88529398501878576</v>
      </c>
      <c r="C19">
        <f t="shared" si="9"/>
        <v>7.6604731843024085</v>
      </c>
    </row>
    <row r="20" spans="1:19" ht="14.4"/>
    <row r="21" spans="1:19" ht="14.4">
      <c r="B21" t="str">
        <f t="shared" ref="B21:H21" si="10">B$1</f>
        <v>Programmiersprache</v>
      </c>
      <c r="C21" t="str">
        <f t="shared" si="10"/>
        <v>Programmierumgebung</v>
      </c>
      <c r="D21" t="str">
        <f t="shared" si="10"/>
        <v>Business-Context</v>
      </c>
      <c r="E21" t="str">
        <f t="shared" si="10"/>
        <v>Hardware-context</v>
      </c>
      <c r="F21" t="str">
        <f t="shared" si="10"/>
        <v>Laufzeitverhalten</v>
      </c>
      <c r="G21" t="str">
        <f t="shared" si="10"/>
        <v>Community</v>
      </c>
      <c r="H21" t="str">
        <f t="shared" si="10"/>
        <v>Lizenz</v>
      </c>
      <c r="K21" t="str">
        <f t="shared" ref="K21:Q21" si="11">B$1</f>
        <v>Programmiersprache</v>
      </c>
      <c r="L21" t="str">
        <f t="shared" si="11"/>
        <v>Programmierumgebung</v>
      </c>
      <c r="M21" t="str">
        <f t="shared" si="11"/>
        <v>Business-Context</v>
      </c>
      <c r="N21" t="str">
        <f t="shared" si="11"/>
        <v>Hardware-context</v>
      </c>
      <c r="O21" t="str">
        <f t="shared" si="11"/>
        <v>Laufzeitverhalten</v>
      </c>
      <c r="P21" t="str">
        <f t="shared" si="11"/>
        <v>Community</v>
      </c>
      <c r="Q21" t="str">
        <f t="shared" si="11"/>
        <v>Lizenz</v>
      </c>
      <c r="S21" t="s">
        <v>22</v>
      </c>
    </row>
    <row r="22" spans="1:19" ht="14.4">
      <c r="A22" t="str">
        <f>Sprachen!A1</f>
        <v>Java</v>
      </c>
      <c r="B22">
        <f>'2_Programmiersprache'!S22</f>
        <v>83.123540396962639</v>
      </c>
      <c r="C22">
        <f>'3_Programmierumgebung'!W26</f>
        <v>71.291960248276396</v>
      </c>
      <c r="D22">
        <f>'4_Business-Context'!K14</f>
        <v>89.987012987012989</v>
      </c>
      <c r="E22">
        <f>'5_Hardware-Context'!M16</f>
        <v>100</v>
      </c>
      <c r="F22">
        <f>'6_Laufzeitverhalten'!V25</f>
        <v>68.669849537037038</v>
      </c>
      <c r="G22">
        <f>'7_Community'!M16</f>
        <v>69.375</v>
      </c>
      <c r="H22">
        <v>60</v>
      </c>
      <c r="K22">
        <f>$S$2*B22</f>
        <v>6.098712491681666</v>
      </c>
      <c r="L22">
        <f>$S$3*C22</f>
        <v>9.1175737441177098</v>
      </c>
      <c r="M22">
        <f>$S$4*D22</f>
        <v>26.452118471999675</v>
      </c>
      <c r="N22">
        <f>$S$5*E22</f>
        <v>17.205902247182149</v>
      </c>
      <c r="O22">
        <f>$S$6*F22</f>
        <v>10.356925552425473</v>
      </c>
      <c r="P22">
        <f>$S$7*G22</f>
        <v>4.6021802585422718</v>
      </c>
      <c r="Q22">
        <f>$S$8*H22</f>
        <v>6.9339893010753011</v>
      </c>
      <c r="S22">
        <f>SUM(K22:Q22)</f>
        <v>80.76740206702425</v>
      </c>
    </row>
    <row r="23" spans="1:19" ht="14.4">
      <c r="A23" t="str">
        <f>Sprachen!A2</f>
        <v>Go</v>
      </c>
      <c r="B23">
        <f>'2_Programmiersprache'!S23</f>
        <v>92.475367124796804</v>
      </c>
      <c r="C23">
        <f>'3_Programmierumgebung'!W27</f>
        <v>91.208008643674631</v>
      </c>
      <c r="D23">
        <f>'4_Business-Context'!K15</f>
        <v>100</v>
      </c>
      <c r="E23">
        <f>'5_Hardware-Context'!M17</f>
        <v>100</v>
      </c>
      <c r="F23">
        <f>'6_Laufzeitverhalten'!V26</f>
        <v>95.416666666666657</v>
      </c>
      <c r="G23">
        <f>'7_Community'!M17</f>
        <v>63.25</v>
      </c>
      <c r="H23">
        <v>100</v>
      </c>
      <c r="K23">
        <f>$S$2*B23</f>
        <v>6.7848490808201225</v>
      </c>
      <c r="L23">
        <f>$S$3*C23</f>
        <v>11.664649730022456</v>
      </c>
      <c r="M23">
        <f>$S$4*D23</f>
        <v>29.395484519324217</v>
      </c>
      <c r="N23">
        <f>$S$5*E23</f>
        <v>17.205902247182149</v>
      </c>
      <c r="O23">
        <f>$S$6*F23</f>
        <v>14.390934591960425</v>
      </c>
      <c r="P23">
        <f>$S$7*G23</f>
        <v>4.1958616411214225</v>
      </c>
      <c r="Q23">
        <f>$S$8*H23</f>
        <v>11.556648835125502</v>
      </c>
      <c r="S23">
        <f>SUM(K23:Q23)</f>
        <v>95.194330645556306</v>
      </c>
    </row>
    <row r="24" spans="1:19" ht="14.4">
      <c r="A24" t="str">
        <f>Sprachen!A3</f>
        <v>Rust</v>
      </c>
      <c r="B24">
        <f>'2_Programmiersprache'!S24</f>
        <v>91.133152380142207</v>
      </c>
      <c r="C24">
        <f>'3_Programmierumgebung'!W28</f>
        <v>93.417135365219636</v>
      </c>
      <c r="D24">
        <f>'4_Business-Context'!K16</f>
        <v>100</v>
      </c>
      <c r="E24">
        <f>'5_Hardware-Context'!M18</f>
        <v>100</v>
      </c>
      <c r="F24">
        <f>'6_Laufzeitverhalten'!V27</f>
        <v>95.536747685185176</v>
      </c>
      <c r="G24">
        <f>'7_Community'!M18</f>
        <v>76.9375</v>
      </c>
      <c r="H24">
        <v>100</v>
      </c>
      <c r="K24">
        <f>$S$2*B24</f>
        <v>6.6863717807598455</v>
      </c>
      <c r="L24">
        <f>$S$3*C24</f>
        <v>11.947176339245191</v>
      </c>
      <c r="M24">
        <f>$S$4*D24</f>
        <v>29.395484519324217</v>
      </c>
      <c r="N24">
        <f>$S$5*E24</f>
        <v>17.205902247182149</v>
      </c>
      <c r="O24">
        <f>$S$6*F24</f>
        <v>14.409045453968139</v>
      </c>
      <c r="P24">
        <f>$S$7*G24</f>
        <v>5.1038593678067903</v>
      </c>
      <c r="Q24">
        <f>$S$8*H24</f>
        <v>11.556648835125502</v>
      </c>
      <c r="S24">
        <f>SUM(K24:Q24)</f>
        <v>96.304488543411836</v>
      </c>
    </row>
    <row r="25" spans="1:19" ht="14.4">
      <c r="A25" t="str">
        <f>Sprachen!A4</f>
        <v>C++</v>
      </c>
      <c r="B25">
        <f>'2_Programmiersprache'!S25</f>
        <v>89.757306590957825</v>
      </c>
      <c r="C25">
        <f>'3_Programmierumgebung'!W29</f>
        <v>46.21527642069416</v>
      </c>
      <c r="D25">
        <f>'4_Business-Context'!K17</f>
        <v>73.350649350649348</v>
      </c>
      <c r="E25">
        <f>'5_Hardware-Context'!M19</f>
        <v>100</v>
      </c>
      <c r="F25">
        <f>'6_Laufzeitverhalten'!V28</f>
        <v>82.203414351851848</v>
      </c>
      <c r="G25">
        <f>'7_Community'!M19</f>
        <v>82.875</v>
      </c>
      <c r="H25">
        <v>100</v>
      </c>
      <c r="K25">
        <f>$S$2*B25</f>
        <v>6.5854269959124352</v>
      </c>
      <c r="L25">
        <f>$S$3*C25</f>
        <v>5.9105008391272378</v>
      </c>
      <c r="M25">
        <f>$S$4*D25</f>
        <v>21.561778774693916</v>
      </c>
      <c r="N25">
        <f>$S$5*E25</f>
        <v>17.205902247182149</v>
      </c>
      <c r="O25">
        <f>$S$6*F25</f>
        <v>12.398085161641792</v>
      </c>
      <c r="P25">
        <f>$S$7*G25</f>
        <v>5.4977396602045516</v>
      </c>
      <c r="Q25">
        <f>$S$8*H25</f>
        <v>11.556648835125502</v>
      </c>
      <c r="S25">
        <f>SUM(K25:Q25)</f>
        <v>80.716082513887571</v>
      </c>
    </row>
    <row r="26" spans="1:19" ht="14.4">
      <c r="A26" t="str">
        <f>Sprachen!A5</f>
        <v>Python</v>
      </c>
      <c r="B26">
        <f>'2_Programmiersprache'!S26</f>
        <v>70.5593593694107</v>
      </c>
      <c r="C26">
        <f>'3_Programmierumgebung'!W30</f>
        <v>53.532808906674909</v>
      </c>
      <c r="D26">
        <f>'4_Business-Context'!K18</f>
        <v>73.324675324675326</v>
      </c>
      <c r="E26">
        <f>'5_Hardware-Context'!M20</f>
        <v>100</v>
      </c>
      <c r="F26">
        <f>'6_Laufzeitverhalten'!V29</f>
        <v>58.752893518518519</v>
      </c>
      <c r="G26">
        <f>'7_Community'!M20</f>
        <v>96.9375</v>
      </c>
      <c r="H26">
        <v>100</v>
      </c>
      <c r="K26">
        <f>$S$2*B26</f>
        <v>5.1768878507369847</v>
      </c>
      <c r="L26">
        <f>$S$3*C26</f>
        <v>6.8463446822977518</v>
      </c>
      <c r="M26">
        <f>$S$4*D26</f>
        <v>21.554143583909678</v>
      </c>
      <c r="N26">
        <f>$S$5*E26</f>
        <v>17.205902247182149</v>
      </c>
      <c r="O26">
        <f>$S$6*F26</f>
        <v>8.8612301943764091</v>
      </c>
      <c r="P26">
        <f>$S$7*G26</f>
        <v>6.4306140369360936</v>
      </c>
      <c r="Q26">
        <f>$S$8*H26</f>
        <v>11.556648835125502</v>
      </c>
      <c r="S26">
        <f>SUM(K26:Q26)</f>
        <v>77.631771430564569</v>
      </c>
    </row>
  </sheetData>
  <conditionalFormatting sqref="K13">
    <cfRule type="cellIs" dxfId="27" priority="5" stopIfTrue="1" operator="lessThan">
      <formula>0.1</formula>
    </cfRule>
  </conditionalFormatting>
  <conditionalFormatting sqref="K13">
    <cfRule type="cellIs" dxfId="26" priority="2" stopIfTrue="1" operator="greaterThanOrEqual">
      <formula>0.1</formula>
    </cfRule>
  </conditionalFormatting>
  <pageMargins left="0.70000000000000007" right="0.70000000000000007" top="0.7874000000000001" bottom="0.7874000000000001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4.4"/>
  <cols>
    <col min="1" max="1" width="14.6640625" customWidth="1"/>
    <col min="2" max="5" width="11.88671875" customWidth="1"/>
    <col min="6" max="6" width="31.77734375" bestFit="1" customWidth="1"/>
    <col min="7" max="7" width="40" bestFit="1" customWidth="1"/>
    <col min="8" max="19" width="11.88671875" customWidth="1"/>
    <col min="20" max="20" width="11.5546875" customWidth="1"/>
  </cols>
  <sheetData>
    <row r="1" spans="1:19">
      <c r="A1" t="s">
        <v>5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J1" t="s">
        <v>13</v>
      </c>
      <c r="K1" t="str">
        <f>$B$1</f>
        <v>Paradigmen</v>
      </c>
      <c r="L1" t="str">
        <f>$C$1</f>
        <v>Exception Handling</v>
      </c>
      <c r="M1" t="str">
        <f>$D$1</f>
        <v>Std &amp; 3rd Party Lib</v>
      </c>
      <c r="N1" t="str">
        <f>$E$1</f>
        <v>Modularisierung</v>
      </c>
      <c r="O1" t="str">
        <f>$F$1</f>
        <v>Integration mit System Libs (C, C++)</v>
      </c>
      <c r="P1" t="str">
        <f>$G$1</f>
        <v>Integration mit anderen Programiersprachen</v>
      </c>
      <c r="Q1" t="str">
        <f>$H$1</f>
        <v>Lernkurve</v>
      </c>
      <c r="S1" t="s">
        <v>14</v>
      </c>
    </row>
    <row r="2" spans="1:19">
      <c r="A2" t="str">
        <f>$B$1</f>
        <v>Paradigmen</v>
      </c>
      <c r="B2">
        <v>1</v>
      </c>
      <c r="C2">
        <f>1/$B$3</f>
        <v>0.33333333333333331</v>
      </c>
      <c r="D2">
        <f>1/$B$4</f>
        <v>0.33333333333333331</v>
      </c>
      <c r="E2">
        <f>1/$B$5</f>
        <v>0.33333333333333331</v>
      </c>
      <c r="F2">
        <f>1/$B$6</f>
        <v>1</v>
      </c>
      <c r="G2">
        <f>1/$B$7</f>
        <v>3</v>
      </c>
      <c r="H2">
        <f>1/$B$8</f>
        <v>3</v>
      </c>
      <c r="J2" t="str">
        <f>$B$1</f>
        <v>Paradigmen</v>
      </c>
      <c r="K2">
        <f t="shared" ref="K2:K8" si="0">B2/$B$10</f>
        <v>8.5714285714285701E-2</v>
      </c>
      <c r="L2">
        <f t="shared" ref="L2:L8" si="1">C2/$C$10</f>
        <v>3.03030303030303E-2</v>
      </c>
      <c r="M2">
        <f t="shared" ref="M2:M8" si="2">D2/$D$10</f>
        <v>7.6923076923076927E-2</v>
      </c>
      <c r="N2">
        <f t="shared" ref="N2:N8" si="3">E2/$E$10</f>
        <v>9.0909090909090898E-2</v>
      </c>
      <c r="O2">
        <f t="shared" ref="O2:O8" si="4">F2/$F$10</f>
        <v>0.13043478260869565</v>
      </c>
      <c r="P2">
        <f t="shared" ref="P2:P8" si="5">G2/$G$10</f>
        <v>0.2</v>
      </c>
      <c r="Q2">
        <f t="shared" ref="Q2:Q8" si="6">H2/$H$10</f>
        <v>0.17647058823529413</v>
      </c>
      <c r="S2">
        <f t="shared" ref="S2:S8" si="7">AVERAGE(K2:Q2)</f>
        <v>0.11296497924192482</v>
      </c>
    </row>
    <row r="3" spans="1:19">
      <c r="A3" t="str">
        <f>$C$1</f>
        <v>Exception Handling</v>
      </c>
      <c r="B3">
        <v>3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3</v>
      </c>
      <c r="H3">
        <f>1/$C$8</f>
        <v>3</v>
      </c>
      <c r="J3" t="str">
        <f>$C$1</f>
        <v>Exception Handling</v>
      </c>
      <c r="K3">
        <f t="shared" si="0"/>
        <v>0.25714285714285712</v>
      </c>
      <c r="L3">
        <f t="shared" si="1"/>
        <v>9.0909090909090912E-2</v>
      </c>
      <c r="M3">
        <f t="shared" si="2"/>
        <v>7.6923076923076927E-2</v>
      </c>
      <c r="N3">
        <f t="shared" si="3"/>
        <v>9.0909090909090898E-2</v>
      </c>
      <c r="O3">
        <f t="shared" si="4"/>
        <v>4.3478260869565216E-2</v>
      </c>
      <c r="P3">
        <f t="shared" si="5"/>
        <v>0.2</v>
      </c>
      <c r="Q3">
        <f t="shared" si="6"/>
        <v>0.17647058823529413</v>
      </c>
      <c r="S3">
        <f t="shared" si="7"/>
        <v>0.13369042356985358</v>
      </c>
    </row>
    <row r="4" spans="1:19">
      <c r="A4" t="str">
        <f>$D$1</f>
        <v>Std &amp; 3rd Party Lib</v>
      </c>
      <c r="B4">
        <v>3</v>
      </c>
      <c r="C4">
        <v>3</v>
      </c>
      <c r="D4">
        <v>1</v>
      </c>
      <c r="E4">
        <f>1/$D$5</f>
        <v>1</v>
      </c>
      <c r="F4">
        <f>1/$D$6</f>
        <v>1</v>
      </c>
      <c r="G4">
        <f>1/$D$7</f>
        <v>3</v>
      </c>
      <c r="H4">
        <f>1/$D$8</f>
        <v>3</v>
      </c>
      <c r="J4" t="str">
        <f>$D$1</f>
        <v>Std &amp; 3rd Party Lib</v>
      </c>
      <c r="K4">
        <f t="shared" si="0"/>
        <v>0.25714285714285712</v>
      </c>
      <c r="L4">
        <f t="shared" si="1"/>
        <v>0.27272727272727271</v>
      </c>
      <c r="M4">
        <f t="shared" si="2"/>
        <v>0.23076923076923078</v>
      </c>
      <c r="N4">
        <f t="shared" si="3"/>
        <v>0.27272727272727271</v>
      </c>
      <c r="O4">
        <f t="shared" si="4"/>
        <v>0.13043478260869565</v>
      </c>
      <c r="P4">
        <f t="shared" si="5"/>
        <v>0.2</v>
      </c>
      <c r="Q4">
        <f t="shared" si="6"/>
        <v>0.17647058823529413</v>
      </c>
      <c r="S4">
        <f t="shared" si="7"/>
        <v>0.22003885774437473</v>
      </c>
    </row>
    <row r="5" spans="1:19">
      <c r="A5" t="str">
        <f>$E$1</f>
        <v>Modularisierung</v>
      </c>
      <c r="B5">
        <v>3</v>
      </c>
      <c r="C5">
        <v>3</v>
      </c>
      <c r="D5">
        <v>1</v>
      </c>
      <c r="E5">
        <v>1</v>
      </c>
      <c r="F5">
        <f>1/$E$6</f>
        <v>3</v>
      </c>
      <c r="G5">
        <f>1/$E$7</f>
        <v>3</v>
      </c>
      <c r="H5">
        <f>1/$E$8</f>
        <v>3</v>
      </c>
      <c r="J5" t="str">
        <f>$E$1</f>
        <v>Modularisierung</v>
      </c>
      <c r="K5">
        <f t="shared" si="0"/>
        <v>0.25714285714285712</v>
      </c>
      <c r="L5">
        <f t="shared" si="1"/>
        <v>0.27272727272727271</v>
      </c>
      <c r="M5">
        <f t="shared" si="2"/>
        <v>0.23076923076923078</v>
      </c>
      <c r="N5">
        <f t="shared" si="3"/>
        <v>0.27272727272727271</v>
      </c>
      <c r="O5">
        <f t="shared" si="4"/>
        <v>0.39130434782608697</v>
      </c>
      <c r="P5">
        <f t="shared" si="5"/>
        <v>0.2</v>
      </c>
      <c r="Q5">
        <f t="shared" si="6"/>
        <v>0.17647058823529413</v>
      </c>
      <c r="S5">
        <f t="shared" si="7"/>
        <v>0.25730593848971633</v>
      </c>
    </row>
    <row r="6" spans="1:19">
      <c r="A6" t="str">
        <f>$F$1</f>
        <v>Integration mit System Libs (C, C++)</v>
      </c>
      <c r="B6">
        <v>1</v>
      </c>
      <c r="C6">
        <v>3</v>
      </c>
      <c r="D6">
        <v>1</v>
      </c>
      <c r="E6">
        <f>1/3</f>
        <v>0.33333333333333331</v>
      </c>
      <c r="F6">
        <v>1</v>
      </c>
      <c r="G6">
        <f>1/$F$7</f>
        <v>1</v>
      </c>
      <c r="H6">
        <f>1/$F$8</f>
        <v>3</v>
      </c>
      <c r="J6" t="str">
        <f>$F$1</f>
        <v>Integration mit System Libs (C, C++)</v>
      </c>
      <c r="K6">
        <f t="shared" si="0"/>
        <v>8.5714285714285701E-2</v>
      </c>
      <c r="L6">
        <f t="shared" si="1"/>
        <v>0.27272727272727271</v>
      </c>
      <c r="M6">
        <f t="shared" si="2"/>
        <v>0.23076923076923078</v>
      </c>
      <c r="N6">
        <f t="shared" si="3"/>
        <v>9.0909090909090898E-2</v>
      </c>
      <c r="O6">
        <f t="shared" si="4"/>
        <v>0.13043478260869565</v>
      </c>
      <c r="P6">
        <f t="shared" si="5"/>
        <v>6.6666666666666666E-2</v>
      </c>
      <c r="Q6">
        <f t="shared" si="6"/>
        <v>0.17647058823529413</v>
      </c>
      <c r="S6">
        <f t="shared" si="7"/>
        <v>0.15052741680436238</v>
      </c>
    </row>
    <row r="7" spans="1:19">
      <c r="A7" t="str">
        <f>$G$1</f>
        <v>Integration mit anderen Programiersprachen</v>
      </c>
      <c r="B7">
        <f t="shared" ref="B7:D8" si="8">1/3</f>
        <v>0.33333333333333331</v>
      </c>
      <c r="C7">
        <f t="shared" si="8"/>
        <v>0.33333333333333331</v>
      </c>
      <c r="D7">
        <f t="shared" si="8"/>
        <v>0.33333333333333331</v>
      </c>
      <c r="E7">
        <f>1/3</f>
        <v>0.33333333333333331</v>
      </c>
      <c r="F7">
        <v>1</v>
      </c>
      <c r="G7">
        <v>1</v>
      </c>
      <c r="H7">
        <f>1/$G$8</f>
        <v>1</v>
      </c>
      <c r="J7" t="str">
        <f>$G$1</f>
        <v>Integration mit anderen Programiersprachen</v>
      </c>
      <c r="K7">
        <f t="shared" si="0"/>
        <v>2.8571428571428567E-2</v>
      </c>
      <c r="L7">
        <f t="shared" si="1"/>
        <v>3.03030303030303E-2</v>
      </c>
      <c r="M7">
        <f t="shared" si="2"/>
        <v>7.6923076923076927E-2</v>
      </c>
      <c r="N7">
        <f t="shared" si="3"/>
        <v>9.0909090909090898E-2</v>
      </c>
      <c r="O7">
        <f t="shared" si="4"/>
        <v>0.13043478260869565</v>
      </c>
      <c r="P7">
        <f t="shared" si="5"/>
        <v>6.6666666666666666E-2</v>
      </c>
      <c r="Q7">
        <f t="shared" si="6"/>
        <v>5.8823529411764705E-2</v>
      </c>
      <c r="S7">
        <f t="shared" si="7"/>
        <v>6.8947372199107668E-2</v>
      </c>
    </row>
    <row r="8" spans="1:19">
      <c r="A8" t="str">
        <f>$H$1</f>
        <v>Lernkurve</v>
      </c>
      <c r="B8">
        <f t="shared" si="8"/>
        <v>0.33333333333333331</v>
      </c>
      <c r="C8">
        <f t="shared" si="8"/>
        <v>0.33333333333333331</v>
      </c>
      <c r="D8">
        <f t="shared" si="8"/>
        <v>0.33333333333333331</v>
      </c>
      <c r="E8">
        <f>1/3</f>
        <v>0.33333333333333331</v>
      </c>
      <c r="F8">
        <f>1/3</f>
        <v>0.33333333333333331</v>
      </c>
      <c r="G8">
        <v>1</v>
      </c>
      <c r="H8">
        <v>1</v>
      </c>
      <c r="J8" t="str">
        <f>$H$1</f>
        <v>Lernkurve</v>
      </c>
      <c r="K8">
        <f t="shared" si="0"/>
        <v>2.8571428571428567E-2</v>
      </c>
      <c r="L8">
        <f t="shared" si="1"/>
        <v>3.03030303030303E-2</v>
      </c>
      <c r="M8">
        <f t="shared" si="2"/>
        <v>7.6923076923076927E-2</v>
      </c>
      <c r="N8">
        <f t="shared" si="3"/>
        <v>9.0909090909090898E-2</v>
      </c>
      <c r="O8">
        <f t="shared" si="4"/>
        <v>4.3478260869565216E-2</v>
      </c>
      <c r="P8">
        <f t="shared" si="5"/>
        <v>6.6666666666666666E-2</v>
      </c>
      <c r="Q8">
        <f t="shared" si="6"/>
        <v>5.8823529411764705E-2</v>
      </c>
      <c r="S8">
        <f t="shared" si="7"/>
        <v>5.652501195066046E-2</v>
      </c>
    </row>
    <row r="10" spans="1:19">
      <c r="A10" t="s">
        <v>15</v>
      </c>
      <c r="B10">
        <f t="shared" ref="B10:H10" si="9">SUM(B2:B8)</f>
        <v>11.666666666666668</v>
      </c>
      <c r="C10">
        <f t="shared" si="9"/>
        <v>11</v>
      </c>
      <c r="D10">
        <f t="shared" si="9"/>
        <v>4.333333333333333</v>
      </c>
      <c r="E10">
        <f t="shared" si="9"/>
        <v>3.666666666666667</v>
      </c>
      <c r="F10">
        <f t="shared" si="9"/>
        <v>7.6666666666666661</v>
      </c>
      <c r="G10">
        <f t="shared" si="9"/>
        <v>15</v>
      </c>
      <c r="H10">
        <f t="shared" si="9"/>
        <v>17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0.84358795509690654</v>
      </c>
      <c r="C13">
        <f t="shared" ref="C13:C19" si="10">A13*1/S2</f>
        <v>7.4676945081385435</v>
      </c>
      <c r="E13">
        <f>AVERAGE(C13:C19)</f>
        <v>7.7387098340404217</v>
      </c>
      <c r="G13">
        <f>($E$13-7)/(7-1)</f>
        <v>0.12311830567340361</v>
      </c>
      <c r="I13">
        <v>1.3416999999999999</v>
      </c>
      <c r="K13">
        <f>$G$13/$I$13</f>
        <v>9.1762916951184034E-2</v>
      </c>
    </row>
    <row r="14" spans="1:19">
      <c r="A14">
        <f>B3 * $S2 + C3 * $S3 + D3*$S4 + E3*$S5 + F3*$S6 + G3*$S7 + H3*$S8</f>
        <v>1.0582932514244168</v>
      </c>
      <c r="C14">
        <f t="shared" si="10"/>
        <v>7.9159989411766345</v>
      </c>
    </row>
    <row r="15" spans="1:19">
      <c r="A15">
        <f>B4 * $S2 + C4 * $S3 + D4*$S4 + E4*$S5 + F4*$S6 + G4*$S7 + H4*$S8</f>
        <v>1.7442555739230929</v>
      </c>
      <c r="C15">
        <f t="shared" si="10"/>
        <v>7.9270343056836046</v>
      </c>
    </row>
    <row r="16" spans="1:19">
      <c r="A16">
        <f>B5 * $S2 + C5 * $S3 + D5*$S4 + E5*$S5 + F5*$S6 + G5*$S7 + H5*$S8</f>
        <v>2.0453104075318178</v>
      </c>
      <c r="C16">
        <f t="shared" si="10"/>
        <v>7.94894365647749</v>
      </c>
    </row>
    <row r="17" spans="1:19">
      <c r="A17">
        <f>B6 * $S2 + C6 * $S3 + D6*$S4 + E6*$S5 + F6*$S6 + G6*$S7 + H6*$S8</f>
        <v>1.2088935787145505</v>
      </c>
      <c r="C17">
        <f t="shared" si="10"/>
        <v>8.0310524446568188</v>
      </c>
    </row>
    <row r="18" spans="1:19">
      <c r="A18">
        <f>B7 * $S2 + C7 * $S3 + D7*$S4 + E7*$S5 + F7*$S6 + G7*$S7 + H7*$S8</f>
        <v>0.51733320063608701</v>
      </c>
      <c r="C18">
        <f t="shared" si="10"/>
        <v>7.503305552271395</v>
      </c>
    </row>
    <row r="19" spans="1:19">
      <c r="A19">
        <f>B8 * $S2 + C8 * $S3 + D8*$S4 + E8*$S5 + F8*$S6 + G8*$S7 + H8*$S8</f>
        <v>0.4169815894331787</v>
      </c>
      <c r="C19">
        <f t="shared" si="10"/>
        <v>7.3769394298784672</v>
      </c>
    </row>
    <row r="21" spans="1:19" ht="16.8">
      <c r="B21" t="s">
        <v>23</v>
      </c>
      <c r="C21" t="s">
        <v>24</v>
      </c>
      <c r="D21" t="s">
        <v>30</v>
      </c>
      <c r="E21" t="s">
        <v>26</v>
      </c>
      <c r="F21" t="s">
        <v>31</v>
      </c>
      <c r="G21" t="s">
        <v>28</v>
      </c>
      <c r="H21" t="s">
        <v>29</v>
      </c>
      <c r="K21" t="str">
        <f t="shared" ref="K21:Q21" si="11">B$21</f>
        <v>Paradigmen</v>
      </c>
      <c r="L21" t="str">
        <f t="shared" si="11"/>
        <v>Exception Handling</v>
      </c>
      <c r="M21" t="str">
        <f t="shared" si="11"/>
        <v>Std Lib &amp; 3rd Party</v>
      </c>
      <c r="N21" t="str">
        <f t="shared" si="11"/>
        <v>Modularisierung</v>
      </c>
      <c r="O21" t="str">
        <f t="shared" si="11"/>
        <v>Integration von System libs (C, C++)</v>
      </c>
      <c r="P21" t="str">
        <f t="shared" si="11"/>
        <v>Integration mit anderen Programiersprachen</v>
      </c>
      <c r="Q21" t="str">
        <f t="shared" si="11"/>
        <v>Lernkurve</v>
      </c>
      <c r="S21" t="s">
        <v>22</v>
      </c>
    </row>
    <row r="22" spans="1:19">
      <c r="A22" t="str">
        <f>Sprachen!A1</f>
        <v>Java</v>
      </c>
      <c r="B22">
        <f>'2_1_Paradigmen'!K15</f>
        <v>90.340697003630936</v>
      </c>
      <c r="C22">
        <v>100</v>
      </c>
      <c r="D22">
        <f>'2_2_StdLib'!S22</f>
        <v>74.726713702045771</v>
      </c>
      <c r="E22">
        <v>100</v>
      </c>
      <c r="F22">
        <v>70</v>
      </c>
      <c r="G22">
        <v>50</v>
      </c>
      <c r="H22">
        <v>60</v>
      </c>
      <c r="K22">
        <f>$S$2*B22</f>
        <v>10.205334961716188</v>
      </c>
      <c r="L22">
        <f>$S$3*C22</f>
        <v>13.369042356985359</v>
      </c>
      <c r="M22">
        <f>$S$4*D22</f>
        <v>16.442780725989067</v>
      </c>
      <c r="N22">
        <f>$S$5*E22</f>
        <v>25.730593848971633</v>
      </c>
      <c r="O22">
        <f>$S$6*F22</f>
        <v>10.536919176305366</v>
      </c>
      <c r="P22">
        <f>$S$7*G22</f>
        <v>3.4473686099553835</v>
      </c>
      <c r="Q22">
        <f>$S$8*H22</f>
        <v>3.3915007170396274</v>
      </c>
      <c r="S22">
        <f>SUM(K22:Q22)</f>
        <v>83.123540396962639</v>
      </c>
    </row>
    <row r="23" spans="1:19">
      <c r="A23" t="str">
        <f>Sprachen!A2</f>
        <v>Go</v>
      </c>
      <c r="B23">
        <f>'2_1_Paradigmen'!K16</f>
        <v>67.196036512945824</v>
      </c>
      <c r="C23">
        <v>100</v>
      </c>
      <c r="D23">
        <f>'2_2_StdLib'!S23</f>
        <v>82.644275379433964</v>
      </c>
      <c r="E23">
        <v>100</v>
      </c>
      <c r="F23">
        <v>100</v>
      </c>
      <c r="G23">
        <v>100</v>
      </c>
      <c r="H23">
        <v>100</v>
      </c>
      <c r="K23">
        <f>$S$2*B23</f>
        <v>7.590798869824547</v>
      </c>
      <c r="L23">
        <f>$S$3*C23</f>
        <v>13.369042356985359</v>
      </c>
      <c r="M23">
        <f>$S$4*D23</f>
        <v>18.184951953602202</v>
      </c>
      <c r="N23">
        <f>$S$5*E23</f>
        <v>25.730593848971633</v>
      </c>
      <c r="O23">
        <f>$S$6*F23</f>
        <v>15.052741680436238</v>
      </c>
      <c r="P23">
        <f>$S$7*G23</f>
        <v>6.894737219910767</v>
      </c>
      <c r="Q23">
        <f>$S$8*H23</f>
        <v>5.652501195066046</v>
      </c>
      <c r="S23">
        <f>SUM(K23:Q23)</f>
        <v>92.475367124796804</v>
      </c>
    </row>
    <row r="24" spans="1:19">
      <c r="A24" t="str">
        <f>Sprachen!A3</f>
        <v>Rust</v>
      </c>
      <c r="B24">
        <f>'2_1_Paradigmen'!K17</f>
        <v>90.340697003630936</v>
      </c>
      <c r="C24">
        <v>100</v>
      </c>
      <c r="D24">
        <f>'2_2_StdLib'!S24</f>
        <v>82.644275379433964</v>
      </c>
      <c r="E24">
        <v>100</v>
      </c>
      <c r="F24">
        <v>100</v>
      </c>
      <c r="G24">
        <v>100</v>
      </c>
      <c r="H24">
        <v>30</v>
      </c>
      <c r="K24">
        <f>$S$2*B24</f>
        <v>10.205334961716188</v>
      </c>
      <c r="L24">
        <f>$S$3*C24</f>
        <v>13.369042356985359</v>
      </c>
      <c r="M24">
        <f>$S$4*D24</f>
        <v>18.184951953602202</v>
      </c>
      <c r="N24">
        <f>$S$5*E24</f>
        <v>25.730593848971633</v>
      </c>
      <c r="O24">
        <f>$S$6*F24</f>
        <v>15.052741680436238</v>
      </c>
      <c r="P24">
        <f>$S$7*G24</f>
        <v>6.894737219910767</v>
      </c>
      <c r="Q24">
        <f>$S$8*H24</f>
        <v>1.6957503585198137</v>
      </c>
      <c r="S24">
        <f>SUM(K24:Q24)</f>
        <v>91.133152380142207</v>
      </c>
    </row>
    <row r="25" spans="1:19">
      <c r="A25" t="str">
        <f>Sprachen!A4</f>
        <v>C++</v>
      </c>
      <c r="B25">
        <f>'2_1_Paradigmen'!K18</f>
        <v>92.272557602904755</v>
      </c>
      <c r="C25">
        <v>100</v>
      </c>
      <c r="D25">
        <f>'2_2_StdLib'!S25</f>
        <v>77.96860912339362</v>
      </c>
      <c r="E25">
        <v>100</v>
      </c>
      <c r="F25">
        <v>100</v>
      </c>
      <c r="G25">
        <v>100</v>
      </c>
      <c r="H25">
        <v>20</v>
      </c>
      <c r="K25">
        <f>$S$2*B25</f>
        <v>10.423567554211449</v>
      </c>
      <c r="L25">
        <f>$S$3*C25</f>
        <v>13.369042356985359</v>
      </c>
      <c r="M25">
        <f>$S$4*D25</f>
        <v>17.156123691429165</v>
      </c>
      <c r="N25">
        <f>$S$5*E25</f>
        <v>25.730593848971633</v>
      </c>
      <c r="O25">
        <f>$S$6*F25</f>
        <v>15.052741680436238</v>
      </c>
      <c r="P25">
        <f>$S$7*G25</f>
        <v>6.894737219910767</v>
      </c>
      <c r="Q25">
        <f>$S$8*H25</f>
        <v>1.1305002390132093</v>
      </c>
      <c r="S25">
        <f>SUM(K25:Q25)</f>
        <v>89.757306590957825</v>
      </c>
    </row>
    <row r="26" spans="1:19">
      <c r="A26" t="str">
        <f>Sprachen!A5</f>
        <v>Python</v>
      </c>
      <c r="B26">
        <f>'2_1_Paradigmen'!K19</f>
        <v>63.332315314398194</v>
      </c>
      <c r="C26">
        <v>100</v>
      </c>
      <c r="D26">
        <f>'2_2_StdLib'!S26</f>
        <v>77.96860912339362</v>
      </c>
      <c r="E26">
        <v>70</v>
      </c>
      <c r="F26">
        <v>80</v>
      </c>
      <c r="G26">
        <v>0</v>
      </c>
      <c r="H26">
        <v>50</v>
      </c>
      <c r="K26">
        <f>$S$2*B26</f>
        <v>7.1543336848340298</v>
      </c>
      <c r="L26">
        <f>$S$3*C26</f>
        <v>13.369042356985359</v>
      </c>
      <c r="M26">
        <f>$S$4*D26</f>
        <v>17.156123691429165</v>
      </c>
      <c r="N26">
        <f>$S$5*E26</f>
        <v>18.011415694280142</v>
      </c>
      <c r="O26">
        <f>$S$6*F26</f>
        <v>12.042193344348991</v>
      </c>
      <c r="P26">
        <f>$S$7*G26</f>
        <v>0</v>
      </c>
      <c r="Q26">
        <f>$S$8*H26</f>
        <v>2.826250597533023</v>
      </c>
      <c r="S26">
        <f>SUM(K26:Q26)</f>
        <v>70.5593593694107</v>
      </c>
    </row>
  </sheetData>
  <conditionalFormatting sqref="K13">
    <cfRule type="cellIs" dxfId="25" priority="5" stopIfTrue="1" operator="lessThan">
      <formula>0.1</formula>
    </cfRule>
  </conditionalFormatting>
  <conditionalFormatting sqref="K13">
    <cfRule type="cellIs" dxfId="2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32</v>
      </c>
      <c r="C1" t="s">
        <v>33</v>
      </c>
      <c r="D1" t="s">
        <v>34</v>
      </c>
      <c r="F1" t="s">
        <v>13</v>
      </c>
      <c r="G1" t="str">
        <f>$B$1</f>
        <v>Prozedural</v>
      </c>
      <c r="H1" t="str">
        <f>$C$1</f>
        <v>Funktional</v>
      </c>
      <c r="I1" t="str">
        <f>$D$1</f>
        <v>Objekt Orientiert</v>
      </c>
      <c r="K1" t="s">
        <v>35</v>
      </c>
    </row>
    <row r="2" spans="1:11">
      <c r="A2" t="str">
        <f>$B$1</f>
        <v>Prozedural</v>
      </c>
      <c r="B2">
        <v>1</v>
      </c>
      <c r="C2">
        <f>1/$B$3</f>
        <v>0.33333333333333331</v>
      </c>
      <c r="D2">
        <f>1/$B$4</f>
        <v>0.14285714285714285</v>
      </c>
      <c r="F2" t="str">
        <f>$B$1</f>
        <v>Prozedural</v>
      </c>
      <c r="G2">
        <f>B2/$B$6</f>
        <v>9.0909090909090912E-2</v>
      </c>
      <c r="H2">
        <f>C2/$C$6</f>
        <v>5.2631578947368418E-2</v>
      </c>
      <c r="I2">
        <f>D2/$D$6</f>
        <v>0.10638297872340424</v>
      </c>
      <c r="K2">
        <f>AVERAGE(G2:I2)</f>
        <v>8.3307882859954524E-2</v>
      </c>
    </row>
    <row r="3" spans="1:11">
      <c r="A3" t="str">
        <f>$C$1</f>
        <v>Funktional</v>
      </c>
      <c r="B3">
        <v>3</v>
      </c>
      <c r="C3">
        <v>1</v>
      </c>
      <c r="D3">
        <f>1/$C$4</f>
        <v>0.2</v>
      </c>
      <c r="F3" t="str">
        <f>$C$1</f>
        <v>Funktional</v>
      </c>
      <c r="G3">
        <f>B3/$B$6</f>
        <v>0.27272727272727271</v>
      </c>
      <c r="H3">
        <f>C3/$C$6</f>
        <v>0.15789473684210528</v>
      </c>
      <c r="I3">
        <f>D3/$D$6</f>
        <v>0.14893617021276595</v>
      </c>
      <c r="K3">
        <f>AVERAGE(G3:I3)</f>
        <v>0.19318605992738133</v>
      </c>
    </row>
    <row r="4" spans="1:11">
      <c r="A4" t="str">
        <f>$D$1</f>
        <v>Objekt Orientiert</v>
      </c>
      <c r="B4">
        <v>7</v>
      </c>
      <c r="C4">
        <v>5</v>
      </c>
      <c r="D4">
        <v>1</v>
      </c>
      <c r="F4" t="str">
        <f>$D$1</f>
        <v>Objekt Orientiert</v>
      </c>
      <c r="G4">
        <f>B4/$B$6</f>
        <v>0.63636363636363635</v>
      </c>
      <c r="H4">
        <f>C4/$C$6</f>
        <v>0.78947368421052633</v>
      </c>
      <c r="I4">
        <f>D4/$D$6</f>
        <v>0.74468085106382975</v>
      </c>
      <c r="K4">
        <f>AVERAGE(G4:I4)</f>
        <v>0.72350605721266426</v>
      </c>
    </row>
    <row r="6" spans="1:11">
      <c r="A6" t="s">
        <v>15</v>
      </c>
      <c r="B6">
        <f>SUM(B2:B4)</f>
        <v>11</v>
      </c>
      <c r="C6">
        <f>SUM(C2:C4)</f>
        <v>6.333333333333333</v>
      </c>
      <c r="D6">
        <f>SUM(D2:D4)</f>
        <v>1.342857142857143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0.25106124434231936</v>
      </c>
      <c r="C10">
        <f>A10 * 1/K2</f>
        <v>3.0136553195616331</v>
      </c>
      <c r="E10">
        <f>AVERAGE(C10:C12)</f>
        <v>3.0658186703649086</v>
      </c>
      <c r="G10">
        <f>($E$10-3)/(3-1)</f>
        <v>3.2909335182454313E-2</v>
      </c>
      <c r="I10">
        <v>0.52</v>
      </c>
      <c r="K10">
        <f>$G$10/$I$10</f>
        <v>6.3287183043181372E-2</v>
      </c>
    </row>
    <row r="11" spans="1:11">
      <c r="A11">
        <f>B3*$K$2 + C3*$K$3 + D3*$K$4</f>
        <v>0.58781091994977774</v>
      </c>
      <c r="C11">
        <f>A11 * 1/K3</f>
        <v>3.0427191287546109</v>
      </c>
    </row>
    <row r="12" spans="1:11">
      <c r="A12">
        <f>B4*$K$2 + C4*$K$3 + D4*$K$4</f>
        <v>2.2725915368692529</v>
      </c>
      <c r="C12">
        <f>A12 * 1/K4</f>
        <v>3.1410815627784814</v>
      </c>
    </row>
    <row r="14" spans="1:11">
      <c r="B14" t="str">
        <f>B$1</f>
        <v>Prozedural</v>
      </c>
      <c r="C14" t="str">
        <f>C$1</f>
        <v>Funktional</v>
      </c>
      <c r="D14" t="str">
        <f>D$1</f>
        <v>Objekt Orientiert</v>
      </c>
      <c r="G14" t="str">
        <f>G$1</f>
        <v>Prozedural</v>
      </c>
      <c r="H14" t="str">
        <f>H$1</f>
        <v>Funktional</v>
      </c>
      <c r="I14" t="str">
        <f>I$1</f>
        <v>Objekt Orientiert</v>
      </c>
      <c r="K14" t="s">
        <v>22</v>
      </c>
    </row>
    <row r="15" spans="1:11">
      <c r="A15" t="str">
        <f>Sprachen!A1</f>
        <v>Java</v>
      </c>
      <c r="B15">
        <v>100</v>
      </c>
      <c r="C15">
        <v>50</v>
      </c>
      <c r="D15">
        <v>100</v>
      </c>
      <c r="G15">
        <f>$K$2*B15</f>
        <v>8.3307882859954532</v>
      </c>
      <c r="H15">
        <f>$K$3*C15</f>
        <v>9.6593029963690658</v>
      </c>
      <c r="I15">
        <f>$K$4*D15</f>
        <v>72.350605721266419</v>
      </c>
      <c r="K15">
        <f>SUM(G15:I15)</f>
        <v>90.340697003630936</v>
      </c>
    </row>
    <row r="16" spans="1:11">
      <c r="A16" t="str">
        <f>Sprachen!A2</f>
        <v>Go</v>
      </c>
      <c r="B16">
        <v>100</v>
      </c>
      <c r="C16">
        <v>80</v>
      </c>
      <c r="D16">
        <v>60</v>
      </c>
      <c r="G16">
        <f>$K$2*B16</f>
        <v>8.3307882859954532</v>
      </c>
      <c r="H16">
        <f>$K$3*C16</f>
        <v>15.454884794190507</v>
      </c>
      <c r="I16">
        <f>$K$4*D16</f>
        <v>43.410363432759858</v>
      </c>
      <c r="K16">
        <f>SUM(G16:I16)</f>
        <v>67.196036512945824</v>
      </c>
    </row>
    <row r="17" spans="1:11">
      <c r="A17" t="str">
        <f>Sprachen!A3</f>
        <v>Rust</v>
      </c>
      <c r="B17">
        <v>100</v>
      </c>
      <c r="C17">
        <v>50</v>
      </c>
      <c r="D17">
        <v>100</v>
      </c>
      <c r="G17">
        <f>$K$2*B17</f>
        <v>8.3307882859954532</v>
      </c>
      <c r="H17">
        <f>$K$3*C17</f>
        <v>9.6593029963690658</v>
      </c>
      <c r="I17">
        <f>$K$4*D17</f>
        <v>72.350605721266419</v>
      </c>
      <c r="K17">
        <f>SUM(G17:I17)</f>
        <v>90.340697003630936</v>
      </c>
    </row>
    <row r="18" spans="1:11">
      <c r="A18" t="str">
        <f>Sprachen!A4</f>
        <v>C++</v>
      </c>
      <c r="B18">
        <v>100</v>
      </c>
      <c r="C18">
        <v>60</v>
      </c>
      <c r="D18">
        <v>100</v>
      </c>
      <c r="G18">
        <f>$K$2*B18</f>
        <v>8.3307882859954532</v>
      </c>
      <c r="H18">
        <f>$K$3*C18</f>
        <v>11.591163595642881</v>
      </c>
      <c r="I18">
        <f>$K$4*D18</f>
        <v>72.350605721266419</v>
      </c>
      <c r="K18">
        <f>SUM(G18:I18)</f>
        <v>92.272557602904755</v>
      </c>
    </row>
    <row r="19" spans="1:11">
      <c r="A19" t="str">
        <f>Sprachen!A5</f>
        <v>Python</v>
      </c>
      <c r="B19">
        <v>100</v>
      </c>
      <c r="C19">
        <v>60</v>
      </c>
      <c r="D19">
        <v>60</v>
      </c>
      <c r="G19">
        <f>$K$2*B19</f>
        <v>8.3307882859954532</v>
      </c>
      <c r="H19">
        <f>$K$3*C19</f>
        <v>11.591163595642881</v>
      </c>
      <c r="I19">
        <f>$K$4*D19</f>
        <v>43.410363432759858</v>
      </c>
      <c r="K19">
        <f>SUM(G19:I19)</f>
        <v>63.332315314398194</v>
      </c>
    </row>
  </sheetData>
  <conditionalFormatting sqref="K10">
    <cfRule type="cellIs" dxfId="23" priority="5" stopIfTrue="1" operator="lessThan">
      <formula>0.1</formula>
    </cfRule>
  </conditionalFormatting>
  <conditionalFormatting sqref="K10">
    <cfRule type="cellIs" dxfId="22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4.4"/>
  <cols>
    <col min="1" max="6" width="11.88671875" customWidth="1"/>
    <col min="7" max="7" width="38.88671875" bestFit="1" customWidth="1"/>
    <col min="8" max="8" width="11.88671875" bestFit="1" customWidth="1"/>
    <col min="9" max="19" width="11.88671875" customWidth="1"/>
    <col min="20" max="20" width="11.5546875" customWidth="1"/>
  </cols>
  <sheetData>
    <row r="1" spans="1:19">
      <c r="A1" t="s">
        <v>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J1" t="s">
        <v>13</v>
      </c>
      <c r="K1" t="str">
        <f>$B$1</f>
        <v>Treiber</v>
      </c>
      <c r="L1" t="str">
        <f>$C$1</f>
        <v>Kryptographie</v>
      </c>
      <c r="M1" t="str">
        <f>$D$1</f>
        <v>Web Server</v>
      </c>
      <c r="N1" t="str">
        <f>$E$1</f>
        <v>Concurrency</v>
      </c>
      <c r="O1" t="str">
        <f>$F$1</f>
        <v>REST/HATEOAS Unterstützung</v>
      </c>
      <c r="P1" t="str">
        <f>$G$1</f>
        <v>Initialer Aufwand um Projekt auf zu setzten</v>
      </c>
      <c r="Q1" t="str">
        <f>$H$1</f>
        <v>Frameworks</v>
      </c>
      <c r="S1" t="s">
        <v>35</v>
      </c>
    </row>
    <row r="2" spans="1:19">
      <c r="A2" t="str">
        <f>$B$1</f>
        <v>Treiber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0.33333333333333331</v>
      </c>
      <c r="J2" t="str">
        <f>$B$1</f>
        <v>Treiber</v>
      </c>
      <c r="K2">
        <f t="shared" ref="K2:K8" si="0">B2/$B$10</f>
        <v>0.1111111111111111</v>
      </c>
      <c r="L2">
        <f t="shared" ref="L2:L8" si="1">C2/$C$10</f>
        <v>5.8823529411764705E-2</v>
      </c>
      <c r="M2">
        <f t="shared" ref="M2:M8" si="2">D2/$D$10</f>
        <v>9.6774193548387108E-2</v>
      </c>
      <c r="N2">
        <f t="shared" ref="N2:N8" si="3">E2/$E$10</f>
        <v>0.1111111111111111</v>
      </c>
      <c r="O2">
        <f t="shared" ref="O2:O8" si="4">F2/$F$10</f>
        <v>0.14285714285714285</v>
      </c>
      <c r="P2">
        <f t="shared" ref="P2:P8" si="5">G2/$G$10</f>
        <v>8.1081081081081086E-2</v>
      </c>
      <c r="Q2">
        <f t="shared" ref="Q2:Q8" si="6">H2/$H$10</f>
        <v>0.1111111111111111</v>
      </c>
      <c r="S2">
        <f t="shared" ref="S2:S8" si="7">AVERAGE(K2:Q2)</f>
        <v>0.10183846860452987</v>
      </c>
    </row>
    <row r="3" spans="1:19">
      <c r="A3" t="str">
        <f>$C$1</f>
        <v>Kryptographie</v>
      </c>
      <c r="B3">
        <v>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0.33333333333333331</v>
      </c>
      <c r="H3">
        <f>1/$C$8</f>
        <v>0.33333333333333331</v>
      </c>
      <c r="J3" t="str">
        <f>$C$1</f>
        <v>Kryptographie</v>
      </c>
      <c r="K3">
        <f t="shared" si="0"/>
        <v>0.1111111111111111</v>
      </c>
      <c r="L3">
        <f t="shared" si="1"/>
        <v>5.8823529411764705E-2</v>
      </c>
      <c r="M3">
        <f t="shared" si="2"/>
        <v>3.2258064516129031E-2</v>
      </c>
      <c r="N3">
        <f t="shared" si="3"/>
        <v>3.7037037037037035E-2</v>
      </c>
      <c r="O3">
        <f t="shared" si="4"/>
        <v>4.7619047619047616E-2</v>
      </c>
      <c r="P3">
        <f t="shared" si="5"/>
        <v>2.7027027027027029E-2</v>
      </c>
      <c r="Q3">
        <f t="shared" si="6"/>
        <v>0.1111111111111111</v>
      </c>
      <c r="S3">
        <f t="shared" si="7"/>
        <v>6.0712418261889667E-2</v>
      </c>
    </row>
    <row r="4" spans="1:19">
      <c r="A4" t="str">
        <f>$D$1</f>
        <v>Web Server</v>
      </c>
      <c r="B4">
        <v>1</v>
      </c>
      <c r="C4">
        <v>3</v>
      </c>
      <c r="D4">
        <v>1</v>
      </c>
      <c r="E4">
        <f>1/$D$5</f>
        <v>0.33333333333333331</v>
      </c>
      <c r="F4">
        <f>1/$D$6</f>
        <v>1</v>
      </c>
      <c r="G4">
        <f>1/$D$7</f>
        <v>1</v>
      </c>
      <c r="H4">
        <f>1/$D$8</f>
        <v>0.33333333333333331</v>
      </c>
      <c r="J4" t="str">
        <f>$D$1</f>
        <v>Web Server</v>
      </c>
      <c r="K4">
        <f t="shared" si="0"/>
        <v>0.1111111111111111</v>
      </c>
      <c r="L4">
        <f t="shared" si="1"/>
        <v>0.17647058823529413</v>
      </c>
      <c r="M4">
        <f t="shared" si="2"/>
        <v>9.6774193548387108E-2</v>
      </c>
      <c r="N4">
        <f t="shared" si="3"/>
        <v>3.7037037037037035E-2</v>
      </c>
      <c r="O4">
        <f t="shared" si="4"/>
        <v>0.14285714285714285</v>
      </c>
      <c r="P4">
        <f t="shared" si="5"/>
        <v>8.1081081081081086E-2</v>
      </c>
      <c r="Q4">
        <f t="shared" si="6"/>
        <v>0.1111111111111111</v>
      </c>
      <c r="S4">
        <f t="shared" si="7"/>
        <v>0.10806318071159492</v>
      </c>
    </row>
    <row r="5" spans="1:19">
      <c r="A5" t="str">
        <f>$E$1</f>
        <v>Concurrency</v>
      </c>
      <c r="B5">
        <v>1</v>
      </c>
      <c r="C5">
        <v>3</v>
      </c>
      <c r="D5">
        <v>3</v>
      </c>
      <c r="E5">
        <v>1</v>
      </c>
      <c r="F5">
        <f>1/$E$6</f>
        <v>0.33333333333333331</v>
      </c>
      <c r="G5">
        <f>1/$E$7</f>
        <v>3</v>
      </c>
      <c r="H5">
        <f>1/$E$8</f>
        <v>0.33333333333333331</v>
      </c>
      <c r="J5" t="str">
        <f>$E$1</f>
        <v>Concurrency</v>
      </c>
      <c r="K5">
        <f t="shared" si="0"/>
        <v>0.1111111111111111</v>
      </c>
      <c r="L5">
        <f t="shared" si="1"/>
        <v>0.17647058823529413</v>
      </c>
      <c r="M5">
        <f t="shared" si="2"/>
        <v>0.29032258064516131</v>
      </c>
      <c r="N5">
        <f t="shared" si="3"/>
        <v>0.1111111111111111</v>
      </c>
      <c r="O5">
        <f t="shared" si="4"/>
        <v>4.7619047619047616E-2</v>
      </c>
      <c r="P5">
        <f t="shared" si="5"/>
        <v>0.24324324324324326</v>
      </c>
      <c r="Q5">
        <f t="shared" si="6"/>
        <v>0.1111111111111111</v>
      </c>
      <c r="S5">
        <f t="shared" si="7"/>
        <v>0.1558555418680114</v>
      </c>
    </row>
    <row r="6" spans="1:19">
      <c r="A6" t="str">
        <f>$F$1</f>
        <v>REST/HATEOAS Unterstützung</v>
      </c>
      <c r="B6">
        <v>1</v>
      </c>
      <c r="C6">
        <v>3</v>
      </c>
      <c r="D6">
        <v>1</v>
      </c>
      <c r="E6">
        <v>3</v>
      </c>
      <c r="F6">
        <v>1</v>
      </c>
      <c r="G6">
        <f>1/$F$7</f>
        <v>3</v>
      </c>
      <c r="H6">
        <f>1/$F$8</f>
        <v>0.33333333333333331</v>
      </c>
      <c r="J6" t="str">
        <f>$F$1</f>
        <v>REST/HATEOAS Unterstützung</v>
      </c>
      <c r="K6">
        <f t="shared" si="0"/>
        <v>0.1111111111111111</v>
      </c>
      <c r="L6">
        <f t="shared" si="1"/>
        <v>0.17647058823529413</v>
      </c>
      <c r="M6">
        <f t="shared" si="2"/>
        <v>9.6774193548387108E-2</v>
      </c>
      <c r="N6">
        <f t="shared" si="3"/>
        <v>0.33333333333333331</v>
      </c>
      <c r="O6">
        <f t="shared" si="4"/>
        <v>0.14285714285714285</v>
      </c>
      <c r="P6">
        <f t="shared" si="5"/>
        <v>0.24324324324324326</v>
      </c>
      <c r="Q6">
        <f t="shared" si="6"/>
        <v>0.1111111111111111</v>
      </c>
      <c r="S6">
        <f t="shared" si="7"/>
        <v>0.1735572462056604</v>
      </c>
    </row>
    <row r="7" spans="1:19">
      <c r="A7" t="str">
        <f>$G$1</f>
        <v>Initialer Aufwand um Projekt auf zu setzten</v>
      </c>
      <c r="B7">
        <v>1</v>
      </c>
      <c r="C7">
        <v>3</v>
      </c>
      <c r="D7">
        <v>1</v>
      </c>
      <c r="E7">
        <f>1/3</f>
        <v>0.33333333333333331</v>
      </c>
      <c r="F7">
        <f>1/3</f>
        <v>0.33333333333333331</v>
      </c>
      <c r="G7">
        <v>1</v>
      </c>
      <c r="H7">
        <f>1/$G$8</f>
        <v>0.33333333333333331</v>
      </c>
      <c r="J7" t="str">
        <f>$G$1</f>
        <v>Initialer Aufwand um Projekt auf zu setzten</v>
      </c>
      <c r="K7">
        <f t="shared" si="0"/>
        <v>0.1111111111111111</v>
      </c>
      <c r="L7">
        <f t="shared" si="1"/>
        <v>0.17647058823529413</v>
      </c>
      <c r="M7">
        <f t="shared" si="2"/>
        <v>9.6774193548387108E-2</v>
      </c>
      <c r="N7">
        <f t="shared" si="3"/>
        <v>3.7037037037037035E-2</v>
      </c>
      <c r="O7">
        <f t="shared" si="4"/>
        <v>4.7619047619047616E-2</v>
      </c>
      <c r="P7">
        <f t="shared" si="5"/>
        <v>8.1081081081081086E-2</v>
      </c>
      <c r="Q7">
        <f t="shared" si="6"/>
        <v>0.1111111111111111</v>
      </c>
      <c r="S7">
        <f t="shared" si="7"/>
        <v>9.4457738534724181E-2</v>
      </c>
    </row>
    <row r="8" spans="1:19">
      <c r="A8" t="str">
        <f>$H$1</f>
        <v>Frameworks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J8" t="str">
        <f>$H$1</f>
        <v>Frameworks</v>
      </c>
      <c r="K8">
        <f t="shared" si="0"/>
        <v>0.33333333333333331</v>
      </c>
      <c r="L8">
        <f t="shared" si="1"/>
        <v>0.17647058823529413</v>
      </c>
      <c r="M8">
        <f t="shared" si="2"/>
        <v>0.29032258064516131</v>
      </c>
      <c r="N8">
        <f t="shared" si="3"/>
        <v>0.33333333333333331</v>
      </c>
      <c r="O8">
        <f t="shared" si="4"/>
        <v>0.42857142857142855</v>
      </c>
      <c r="P8">
        <f t="shared" si="5"/>
        <v>0.24324324324324326</v>
      </c>
      <c r="Q8">
        <f t="shared" si="6"/>
        <v>0.33333333333333331</v>
      </c>
      <c r="S8">
        <f t="shared" si="7"/>
        <v>0.3055154058135896</v>
      </c>
    </row>
    <row r="10" spans="1:19">
      <c r="A10" t="s">
        <v>15</v>
      </c>
      <c r="B10">
        <f t="shared" ref="B10:H10" si="8">SUM(B2:B8)</f>
        <v>9</v>
      </c>
      <c r="C10">
        <f t="shared" si="8"/>
        <v>17</v>
      </c>
      <c r="D10">
        <f t="shared" si="8"/>
        <v>10.333333333333332</v>
      </c>
      <c r="E10">
        <f t="shared" si="8"/>
        <v>9</v>
      </c>
      <c r="F10">
        <f t="shared" si="8"/>
        <v>7</v>
      </c>
      <c r="G10">
        <f t="shared" si="8"/>
        <v>12.333333333333332</v>
      </c>
      <c r="H10">
        <f t="shared" si="8"/>
        <v>3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0.79632306279094023</v>
      </c>
      <c r="C13">
        <f t="shared" ref="C13:C19" si="9">A13*1/S2</f>
        <v>7.81947208852195</v>
      </c>
      <c r="E13">
        <f>AVERAGE(C13:C19)</f>
        <v>7.6791024150371952</v>
      </c>
      <c r="G13">
        <f>($E$13-7)/(7-1)</f>
        <v>0.11318373583953252</v>
      </c>
      <c r="I13">
        <v>1.3416999999999999</v>
      </c>
      <c r="K13">
        <f>$G$13/$I$13</f>
        <v>8.4358452589649344E-2</v>
      </c>
    </row>
    <row r="14" spans="1:19">
      <c r="A14">
        <f>B3 * $S2 + C3 * $S3 + D3*$S4 + E3*$S5 + F3*$S6 + G3*$S7 + H3*$S8</f>
        <v>0.44170059124427974</v>
      </c>
      <c r="C14">
        <f t="shared" si="9"/>
        <v>7.2752923353992562</v>
      </c>
    </row>
    <row r="15" spans="1:19">
      <c r="A15">
        <f>B4 * $S2 + C4 * $S3 + D4*$S4 + E4*$S5 + F4*$S6 + G4*$S7 + H4*$S8</f>
        <v>0.81384420473604535</v>
      </c>
      <c r="C15">
        <f t="shared" si="9"/>
        <v>7.531188693289331</v>
      </c>
    </row>
    <row r="16" spans="1:19">
      <c r="A16">
        <f>B5 * $S2 + C5 * $S3 + D5*$S4 + E5*$S5 + F5*$S6 + G5*$S7 + H5*$S8</f>
        <v>1.2070849070035843</v>
      </c>
      <c r="C16">
        <f t="shared" si="9"/>
        <v>7.7448956420543729</v>
      </c>
    </row>
    <row r="17" spans="1:19">
      <c r="A17">
        <f>B6 * $S2 + C6 * $S3 + D6*$S4 + E6*$S5 + F6*$S6 + G6*$S7 + H6*$S8</f>
        <v>1.4183744601201911</v>
      </c>
      <c r="C17">
        <f t="shared" si="9"/>
        <v>8.1723724657365082</v>
      </c>
    </row>
    <row r="18" spans="1:19">
      <c r="A18">
        <f>B7 * $S2 + C7 * $S3 + D7*$S4 + E7*$S5 + F7*$S6 + G7*$S7 + H7*$S8</f>
        <v>0.69813937393227177</v>
      </c>
      <c r="C18">
        <f t="shared" si="9"/>
        <v>7.3910235917370022</v>
      </c>
    </row>
    <row r="19" spans="1:19">
      <c r="A19">
        <f>B8 * $S2 + C8 * $S3 + D8*$S4 + E8*$S5 + F8*$S6 + G8*$S7 + H8*$S8</f>
        <v>2.3889691883728208</v>
      </c>
      <c r="C19">
        <f t="shared" si="9"/>
        <v>7.8194720885219509</v>
      </c>
    </row>
    <row r="21" spans="1:19">
      <c r="B21" t="str">
        <f t="shared" ref="B21:H21" si="10">B$1</f>
        <v>Treiber</v>
      </c>
      <c r="C21" t="str">
        <f t="shared" si="10"/>
        <v>Kryptographie</v>
      </c>
      <c r="D21" t="str">
        <f t="shared" si="10"/>
        <v>Web Server</v>
      </c>
      <c r="E21" t="str">
        <f t="shared" si="10"/>
        <v>Concurrency</v>
      </c>
      <c r="F21" t="str">
        <f t="shared" si="10"/>
        <v>REST/HATEOAS Unterstützung</v>
      </c>
      <c r="G21" t="str">
        <f t="shared" si="10"/>
        <v>Initialer Aufwand um Projekt auf zu setzten</v>
      </c>
      <c r="H21" t="str">
        <f t="shared" si="10"/>
        <v>Frameworks</v>
      </c>
      <c r="K21" t="str">
        <f t="shared" ref="K21:Q21" si="11">B$1</f>
        <v>Treiber</v>
      </c>
      <c r="L21" t="str">
        <f t="shared" si="11"/>
        <v>Kryptographie</v>
      </c>
      <c r="M21" t="str">
        <f t="shared" si="11"/>
        <v>Web Server</v>
      </c>
      <c r="N21" t="str">
        <f t="shared" si="11"/>
        <v>Concurrency</v>
      </c>
      <c r="O21" t="str">
        <f t="shared" si="11"/>
        <v>REST/HATEOAS Unterstützung</v>
      </c>
      <c r="P21" t="str">
        <f t="shared" si="11"/>
        <v>Initialer Aufwand um Projekt auf zu setzten</v>
      </c>
      <c r="Q21" t="str">
        <f t="shared" si="11"/>
        <v>Frameworks</v>
      </c>
      <c r="S21" t="s">
        <v>22</v>
      </c>
    </row>
    <row r="22" spans="1:19">
      <c r="A22" t="str">
        <f>Sprachen!A1</f>
        <v>Java</v>
      </c>
      <c r="B22">
        <v>100</v>
      </c>
      <c r="C22">
        <v>100</v>
      </c>
      <c r="D22">
        <v>70</v>
      </c>
      <c r="E22">
        <v>70</v>
      </c>
      <c r="F22">
        <v>0</v>
      </c>
      <c r="G22">
        <v>100</v>
      </c>
      <c r="H22">
        <v>100</v>
      </c>
      <c r="K22">
        <f>$S$2*B22</f>
        <v>10.183846860452988</v>
      </c>
      <c r="L22">
        <f>$S$3*C22</f>
        <v>6.0712418261889667</v>
      </c>
      <c r="M22">
        <f>$S$4*D22</f>
        <v>7.564422649811644</v>
      </c>
      <c r="N22">
        <f>$S$5*E22</f>
        <v>10.909887930760798</v>
      </c>
      <c r="O22">
        <f>$S$6*F22</f>
        <v>0</v>
      </c>
      <c r="P22">
        <f>$S$7*G22</f>
        <v>9.4457738534724189</v>
      </c>
      <c r="Q22">
        <f>$S$8*H22</f>
        <v>30.55154058135896</v>
      </c>
      <c r="S22">
        <f>SUM(K22:Q22)</f>
        <v>74.726713702045771</v>
      </c>
    </row>
    <row r="23" spans="1:19">
      <c r="A23" t="str">
        <f>Sprachen!A2</f>
        <v>Go</v>
      </c>
      <c r="B23">
        <v>100</v>
      </c>
      <c r="C23">
        <v>100</v>
      </c>
      <c r="D23">
        <v>100</v>
      </c>
      <c r="E23">
        <v>100</v>
      </c>
      <c r="F23">
        <v>0</v>
      </c>
      <c r="G23">
        <v>100</v>
      </c>
      <c r="H23">
        <v>100</v>
      </c>
      <c r="K23">
        <f>$S$2*B23</f>
        <v>10.183846860452988</v>
      </c>
      <c r="L23">
        <f>$S$3*C23</f>
        <v>6.0712418261889667</v>
      </c>
      <c r="M23">
        <f>$S$4*D23</f>
        <v>10.806318071159492</v>
      </c>
      <c r="N23">
        <f>$S$5*E23</f>
        <v>15.58555418680114</v>
      </c>
      <c r="O23">
        <f>$S$6*F23</f>
        <v>0</v>
      </c>
      <c r="P23">
        <f>$S$7*G23</f>
        <v>9.4457738534724189</v>
      </c>
      <c r="Q23">
        <f>$S$8*H23</f>
        <v>30.55154058135896</v>
      </c>
      <c r="S23">
        <f>SUM(K23:Q23)</f>
        <v>82.644275379433964</v>
      </c>
    </row>
    <row r="24" spans="1:19">
      <c r="A24" t="str">
        <f>Sprachen!A3</f>
        <v>Rust</v>
      </c>
      <c r="B24">
        <v>100</v>
      </c>
      <c r="C24">
        <v>100</v>
      </c>
      <c r="D24">
        <v>100</v>
      </c>
      <c r="E24">
        <v>100</v>
      </c>
      <c r="F24">
        <v>0</v>
      </c>
      <c r="G24">
        <v>100</v>
      </c>
      <c r="H24">
        <v>100</v>
      </c>
      <c r="K24">
        <f>$S$2*B24</f>
        <v>10.183846860452988</v>
      </c>
      <c r="L24">
        <f>$S$3*C24</f>
        <v>6.0712418261889667</v>
      </c>
      <c r="M24">
        <f>$S$4*D24</f>
        <v>10.806318071159492</v>
      </c>
      <c r="N24">
        <f>$S$5*E24</f>
        <v>15.58555418680114</v>
      </c>
      <c r="O24">
        <f>$S$6*F24</f>
        <v>0</v>
      </c>
      <c r="P24">
        <f>$S$7*G24</f>
        <v>9.4457738534724189</v>
      </c>
      <c r="Q24">
        <f>$S$8*H24</f>
        <v>30.55154058135896</v>
      </c>
      <c r="S24">
        <f>SUM(K24:Q24)</f>
        <v>82.644275379433964</v>
      </c>
    </row>
    <row r="25" spans="1:19">
      <c r="A25" t="str">
        <f>Sprachen!A4</f>
        <v>C++</v>
      </c>
      <c r="B25">
        <v>100</v>
      </c>
      <c r="C25">
        <v>100</v>
      </c>
      <c r="D25">
        <v>100</v>
      </c>
      <c r="E25">
        <v>70</v>
      </c>
      <c r="F25">
        <v>0</v>
      </c>
      <c r="G25">
        <v>100</v>
      </c>
      <c r="H25">
        <v>100</v>
      </c>
      <c r="K25">
        <f>$S$2*B25</f>
        <v>10.183846860452988</v>
      </c>
      <c r="L25">
        <f>$S$3*C25</f>
        <v>6.0712418261889667</v>
      </c>
      <c r="M25">
        <f>$S$4*D25</f>
        <v>10.806318071159492</v>
      </c>
      <c r="N25">
        <f>$S$5*E25</f>
        <v>10.909887930760798</v>
      </c>
      <c r="O25">
        <f>$S$6*F25</f>
        <v>0</v>
      </c>
      <c r="P25">
        <f>$S$7*G25</f>
        <v>9.4457738534724189</v>
      </c>
      <c r="Q25">
        <f>$S$8*H25</f>
        <v>30.55154058135896</v>
      </c>
      <c r="S25">
        <f>SUM(K25:Q25)</f>
        <v>77.96860912339362</v>
      </c>
    </row>
    <row r="26" spans="1:19">
      <c r="A26" t="str">
        <f>Sprachen!A5</f>
        <v>Python</v>
      </c>
      <c r="B26">
        <v>100</v>
      </c>
      <c r="C26">
        <v>100</v>
      </c>
      <c r="D26">
        <v>100</v>
      </c>
      <c r="E26">
        <v>70</v>
      </c>
      <c r="F26">
        <v>0</v>
      </c>
      <c r="G26">
        <v>100</v>
      </c>
      <c r="H26">
        <v>100</v>
      </c>
      <c r="K26">
        <f>$S$2*B26</f>
        <v>10.183846860452988</v>
      </c>
      <c r="L26">
        <f>$S$3*C26</f>
        <v>6.0712418261889667</v>
      </c>
      <c r="M26">
        <f>$S$4*D26</f>
        <v>10.806318071159492</v>
      </c>
      <c r="N26">
        <f>$S$5*E26</f>
        <v>10.909887930760798</v>
      </c>
      <c r="O26">
        <f>$S$6*F26</f>
        <v>0</v>
      </c>
      <c r="P26">
        <f>$S$7*G26</f>
        <v>9.4457738534724189</v>
      </c>
      <c r="Q26">
        <f>$S$8*H26</f>
        <v>30.55154058135896</v>
      </c>
      <c r="S26">
        <f>SUM(K26:Q26)</f>
        <v>77.96860912339362</v>
      </c>
    </row>
  </sheetData>
  <conditionalFormatting sqref="K13">
    <cfRule type="cellIs" dxfId="21" priority="1" stopIfTrue="1" operator="lessThan">
      <formula>0.1</formula>
    </cfRule>
  </conditionalFormatting>
  <conditionalFormatting sqref="K13">
    <cfRule type="cellIs" dxfId="2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workbookViewId="0"/>
  </sheetViews>
  <sheetFormatPr baseColWidth="10" defaultRowHeight="14.4"/>
  <cols>
    <col min="1" max="1" width="11.88671875" customWidth="1"/>
    <col min="2" max="2" width="13" bestFit="1" customWidth="1"/>
    <col min="3" max="4" width="11.88671875" customWidth="1"/>
    <col min="5" max="5" width="13" bestFit="1" customWidth="1"/>
    <col min="6" max="6" width="11.88671875" customWidth="1"/>
    <col min="7" max="7" width="20.109375" bestFit="1" customWidth="1"/>
    <col min="8" max="8" width="20" bestFit="1" customWidth="1"/>
    <col min="9" max="9" width="36.6640625" bestFit="1" customWidth="1"/>
    <col min="10" max="23" width="11.88671875" customWidth="1"/>
    <col min="24" max="24" width="11.5546875" customWidth="1"/>
  </cols>
  <sheetData>
    <row r="1" spans="1:23">
      <c r="A1" t="s">
        <v>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L1" t="s">
        <v>13</v>
      </c>
      <c r="M1" t="str">
        <f>$B$1</f>
        <v>Multiplatform</v>
      </c>
      <c r="N1" t="str">
        <f>$C$1</f>
        <v>Build Tool(s)</v>
      </c>
      <c r="O1" t="str">
        <f>$D$1</f>
        <v>Debugging</v>
      </c>
      <c r="P1" t="str">
        <f>$E$1</f>
        <v>Fehleranalyse</v>
      </c>
      <c r="Q1" t="str">
        <f>$F$1</f>
        <v>Testen</v>
      </c>
      <c r="R1" t="str">
        <f>$G$1</f>
        <v>Profiling/Monitoring</v>
      </c>
      <c r="S1" t="str">
        <f>$H$1</f>
        <v>Refactoring (Refaster)</v>
      </c>
      <c r="T1" t="str">
        <f>$I$1</f>
        <v>Code-Quality Analyse Tools (SonarQube)</v>
      </c>
      <c r="U1" t="str">
        <f>$J$1</f>
        <v>ISO 25000</v>
      </c>
      <c r="W1" t="s">
        <v>14</v>
      </c>
    </row>
    <row r="2" spans="1:23">
      <c r="A2" t="str">
        <f>$B$1</f>
        <v>Multiplatform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3</v>
      </c>
      <c r="I2">
        <f>1/$B$9</f>
        <v>1</v>
      </c>
      <c r="J2">
        <f>1/$B$10</f>
        <v>3</v>
      </c>
      <c r="L2" t="str">
        <f>$B$1</f>
        <v>Multiplatform</v>
      </c>
      <c r="M2">
        <f t="shared" ref="M2:M10" si="0">B2/$B$12</f>
        <v>0.13043478260869565</v>
      </c>
      <c r="N2">
        <f t="shared" ref="N2:N10" si="1">C2/$C$12</f>
        <v>0.12000000000000002</v>
      </c>
      <c r="O2">
        <f t="shared" ref="O2:O10" si="2">D2/$D$12</f>
        <v>6.9767441860465115E-2</v>
      </c>
      <c r="P2">
        <f t="shared" ref="P2:P10" si="3">E2/$E$12</f>
        <v>0.15789473684210528</v>
      </c>
      <c r="Q2">
        <f t="shared" ref="Q2:Q10" si="4">F2/$F$12</f>
        <v>0.17647058823529416</v>
      </c>
      <c r="R2">
        <f t="shared" ref="R2:R10" si="5">G2/$G$12</f>
        <v>0.12000000000000002</v>
      </c>
      <c r="S2">
        <f t="shared" ref="S2:S10" si="6">H2/$H$12</f>
        <v>0.14754098360655737</v>
      </c>
      <c r="T2">
        <f t="shared" ref="T2:T10" si="7">I2/$I$12</f>
        <v>6.3829787234042548E-2</v>
      </c>
      <c r="U2">
        <f t="shared" ref="U2:U10" si="8">J2/$J$12</f>
        <v>0.12</v>
      </c>
      <c r="W2">
        <f t="shared" ref="W2:W10" si="9">AVERAGE(M2:U2)</f>
        <v>0.12288203559857333</v>
      </c>
    </row>
    <row r="3" spans="1:23">
      <c r="A3" t="str">
        <f>$C$1</f>
        <v>Build Tool(s)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3</v>
      </c>
      <c r="I3">
        <f>1/$C$9</f>
        <v>3</v>
      </c>
      <c r="J3">
        <f>1/$C$10</f>
        <v>3</v>
      </c>
      <c r="L3" t="str">
        <f>$C$1</f>
        <v>Build Tool(s)</v>
      </c>
      <c r="M3">
        <f t="shared" si="0"/>
        <v>0.13043478260869565</v>
      </c>
      <c r="N3">
        <f t="shared" si="1"/>
        <v>0.12000000000000002</v>
      </c>
      <c r="O3">
        <f t="shared" si="2"/>
        <v>6.9767441860465115E-2</v>
      </c>
      <c r="P3">
        <f t="shared" si="3"/>
        <v>0.15789473684210528</v>
      </c>
      <c r="Q3">
        <f t="shared" si="4"/>
        <v>5.8823529411764719E-2</v>
      </c>
      <c r="R3">
        <f t="shared" si="5"/>
        <v>0.36000000000000004</v>
      </c>
      <c r="S3">
        <f t="shared" si="6"/>
        <v>0.14754098360655737</v>
      </c>
      <c r="T3">
        <f t="shared" si="7"/>
        <v>0.19148936170212766</v>
      </c>
      <c r="U3">
        <f t="shared" si="8"/>
        <v>0.12</v>
      </c>
      <c r="W3">
        <f t="shared" si="9"/>
        <v>0.15066120400352398</v>
      </c>
    </row>
    <row r="4" spans="1:23">
      <c r="A4" t="str">
        <f>$D$1</f>
        <v>Debugging</v>
      </c>
      <c r="B4">
        <v>1</v>
      </c>
      <c r="C4">
        <v>1</v>
      </c>
      <c r="D4">
        <v>1</v>
      </c>
      <c r="E4">
        <f>1/$D$5</f>
        <v>0.33333333333333331</v>
      </c>
      <c r="F4">
        <f>1/$D$6</f>
        <v>0.33333333333333331</v>
      </c>
      <c r="G4">
        <f>1/$D$7</f>
        <v>0.33333333333333331</v>
      </c>
      <c r="H4">
        <f>1/$D$8</f>
        <v>1</v>
      </c>
      <c r="I4">
        <f>1/$D$9</f>
        <v>1</v>
      </c>
      <c r="J4">
        <f>1/$D$10</f>
        <v>3</v>
      </c>
      <c r="L4" t="str">
        <f>$D$1</f>
        <v>Debugging</v>
      </c>
      <c r="M4">
        <f t="shared" si="0"/>
        <v>0.13043478260869565</v>
      </c>
      <c r="N4">
        <f t="shared" si="1"/>
        <v>0.12000000000000002</v>
      </c>
      <c r="O4">
        <f t="shared" si="2"/>
        <v>6.9767441860465115E-2</v>
      </c>
      <c r="P4">
        <f t="shared" si="3"/>
        <v>5.2631578947368418E-2</v>
      </c>
      <c r="Q4">
        <f t="shared" si="4"/>
        <v>5.8823529411764719E-2</v>
      </c>
      <c r="R4">
        <f t="shared" si="5"/>
        <v>0.04</v>
      </c>
      <c r="S4">
        <f t="shared" si="6"/>
        <v>4.9180327868852465E-2</v>
      </c>
      <c r="T4">
        <f t="shared" si="7"/>
        <v>6.3829787234042548E-2</v>
      </c>
      <c r="U4">
        <f t="shared" si="8"/>
        <v>0.12</v>
      </c>
      <c r="W4">
        <f t="shared" si="9"/>
        <v>7.8296383103465442E-2</v>
      </c>
    </row>
    <row r="5" spans="1:23">
      <c r="A5" t="str">
        <f>$E$1</f>
        <v>Fehleranalyse</v>
      </c>
      <c r="B5">
        <v>1</v>
      </c>
      <c r="C5">
        <v>1</v>
      </c>
      <c r="D5">
        <v>3</v>
      </c>
      <c r="E5">
        <v>1</v>
      </c>
      <c r="F5">
        <f>1/$E$6</f>
        <v>1</v>
      </c>
      <c r="G5">
        <f>1/$E$7</f>
        <v>1</v>
      </c>
      <c r="H5">
        <f>1/$E$8</f>
        <v>3</v>
      </c>
      <c r="I5">
        <f>1/$E$9</f>
        <v>3</v>
      </c>
      <c r="J5">
        <f>1/$E$10</f>
        <v>3</v>
      </c>
      <c r="L5" t="str">
        <f>$E$1</f>
        <v>Fehleranalyse</v>
      </c>
      <c r="M5">
        <f t="shared" si="0"/>
        <v>0.13043478260869565</v>
      </c>
      <c r="N5">
        <f t="shared" si="1"/>
        <v>0.12000000000000002</v>
      </c>
      <c r="O5">
        <f t="shared" si="2"/>
        <v>0.20930232558139533</v>
      </c>
      <c r="P5">
        <f t="shared" si="3"/>
        <v>0.15789473684210528</v>
      </c>
      <c r="Q5">
        <f t="shared" si="4"/>
        <v>0.17647058823529416</v>
      </c>
      <c r="R5">
        <f t="shared" si="5"/>
        <v>0.12000000000000002</v>
      </c>
      <c r="S5">
        <f t="shared" si="6"/>
        <v>0.14754098360655737</v>
      </c>
      <c r="T5">
        <f t="shared" si="7"/>
        <v>0.19148936170212766</v>
      </c>
      <c r="U5">
        <f t="shared" si="8"/>
        <v>0.12</v>
      </c>
      <c r="W5">
        <f t="shared" si="9"/>
        <v>0.15257030873068617</v>
      </c>
    </row>
    <row r="6" spans="1:23">
      <c r="A6" t="str">
        <f>$F$1</f>
        <v>Testen</v>
      </c>
      <c r="B6">
        <v>1</v>
      </c>
      <c r="C6">
        <v>3</v>
      </c>
      <c r="D6">
        <v>3</v>
      </c>
      <c r="E6">
        <v>1</v>
      </c>
      <c r="F6">
        <v>1</v>
      </c>
      <c r="G6">
        <f>1/$F$7</f>
        <v>1</v>
      </c>
      <c r="H6">
        <f>1/$F$8</f>
        <v>3</v>
      </c>
      <c r="I6">
        <f>1/$F$9</f>
        <v>3</v>
      </c>
      <c r="J6">
        <f>1/$F$10</f>
        <v>3</v>
      </c>
      <c r="L6" t="str">
        <f>$F$1</f>
        <v>Testen</v>
      </c>
      <c r="M6">
        <f t="shared" si="0"/>
        <v>0.13043478260869565</v>
      </c>
      <c r="N6">
        <f t="shared" si="1"/>
        <v>0.36000000000000004</v>
      </c>
      <c r="O6">
        <f t="shared" si="2"/>
        <v>0.20930232558139533</v>
      </c>
      <c r="P6">
        <f t="shared" si="3"/>
        <v>0.15789473684210528</v>
      </c>
      <c r="Q6">
        <f t="shared" si="4"/>
        <v>0.17647058823529416</v>
      </c>
      <c r="R6">
        <f t="shared" si="5"/>
        <v>0.12000000000000002</v>
      </c>
      <c r="S6">
        <f t="shared" si="6"/>
        <v>0.14754098360655737</v>
      </c>
      <c r="T6">
        <f t="shared" si="7"/>
        <v>0.19148936170212766</v>
      </c>
      <c r="U6">
        <f t="shared" si="8"/>
        <v>0.12</v>
      </c>
      <c r="W6">
        <f t="shared" si="9"/>
        <v>0.17923697539735281</v>
      </c>
    </row>
    <row r="7" spans="1:23">
      <c r="A7" t="str">
        <f>$G$1</f>
        <v>Profiling/Monitoring</v>
      </c>
      <c r="B7">
        <v>1</v>
      </c>
      <c r="C7">
        <f>1/3</f>
        <v>0.33333333333333331</v>
      </c>
      <c r="D7">
        <v>3</v>
      </c>
      <c r="E7">
        <v>1</v>
      </c>
      <c r="F7">
        <v>1</v>
      </c>
      <c r="G7">
        <v>1</v>
      </c>
      <c r="H7">
        <f>1/$G$8</f>
        <v>3</v>
      </c>
      <c r="I7">
        <f>1/$G$9</f>
        <v>3</v>
      </c>
      <c r="J7">
        <f>1/$G$10</f>
        <v>3</v>
      </c>
      <c r="L7" t="str">
        <f>$G$1</f>
        <v>Profiling/Monitoring</v>
      </c>
      <c r="M7">
        <f t="shared" si="0"/>
        <v>0.13043478260869565</v>
      </c>
      <c r="N7">
        <f t="shared" si="1"/>
        <v>0.04</v>
      </c>
      <c r="O7">
        <f t="shared" si="2"/>
        <v>0.20930232558139533</v>
      </c>
      <c r="P7">
        <f t="shared" si="3"/>
        <v>0.15789473684210528</v>
      </c>
      <c r="Q7">
        <f t="shared" si="4"/>
        <v>0.17647058823529416</v>
      </c>
      <c r="R7">
        <f t="shared" si="5"/>
        <v>0.12000000000000002</v>
      </c>
      <c r="S7">
        <f t="shared" si="6"/>
        <v>0.14754098360655737</v>
      </c>
      <c r="T7">
        <f t="shared" si="7"/>
        <v>0.19148936170212766</v>
      </c>
      <c r="U7">
        <f t="shared" si="8"/>
        <v>0.12</v>
      </c>
      <c r="W7">
        <f t="shared" si="9"/>
        <v>0.14368141984179728</v>
      </c>
    </row>
    <row r="8" spans="1:23">
      <c r="A8" t="str">
        <f>$H$1</f>
        <v>Refactoring (Refaster)</v>
      </c>
      <c r="B8">
        <f>1/3</f>
        <v>0.33333333333333331</v>
      </c>
      <c r="C8">
        <f>1/3</f>
        <v>0.33333333333333331</v>
      </c>
      <c r="D8">
        <v>1</v>
      </c>
      <c r="E8">
        <f t="shared" ref="E8:G10" si="10">1/3</f>
        <v>0.33333333333333331</v>
      </c>
      <c r="F8">
        <f t="shared" si="10"/>
        <v>0.33333333333333331</v>
      </c>
      <c r="G8">
        <f t="shared" si="10"/>
        <v>0.33333333333333331</v>
      </c>
      <c r="H8">
        <v>1</v>
      </c>
      <c r="I8">
        <f>1/$H$9</f>
        <v>0.33333333333333331</v>
      </c>
      <c r="J8">
        <f>1/$H$10</f>
        <v>3</v>
      </c>
      <c r="L8" t="str">
        <f>$H$1</f>
        <v>Refactoring (Refaster)</v>
      </c>
      <c r="M8">
        <f t="shared" si="0"/>
        <v>4.3478260869565216E-2</v>
      </c>
      <c r="N8">
        <f t="shared" si="1"/>
        <v>0.04</v>
      </c>
      <c r="O8">
        <f t="shared" si="2"/>
        <v>6.9767441860465115E-2</v>
      </c>
      <c r="P8">
        <f t="shared" si="3"/>
        <v>5.2631578947368418E-2</v>
      </c>
      <c r="Q8">
        <f t="shared" si="4"/>
        <v>5.8823529411764719E-2</v>
      </c>
      <c r="R8">
        <f t="shared" si="5"/>
        <v>0.04</v>
      </c>
      <c r="S8">
        <f t="shared" si="6"/>
        <v>4.9180327868852465E-2</v>
      </c>
      <c r="T8">
        <f t="shared" si="7"/>
        <v>2.1276595744680847E-2</v>
      </c>
      <c r="U8">
        <f t="shared" si="8"/>
        <v>0.12</v>
      </c>
      <c r="W8">
        <f t="shared" si="9"/>
        <v>5.5017526078077417E-2</v>
      </c>
    </row>
    <row r="9" spans="1:23">
      <c r="A9" t="str">
        <f>$I$1</f>
        <v>Code-Quality Analyse Tools (SonarQube)</v>
      </c>
      <c r="B9">
        <v>1</v>
      </c>
      <c r="C9">
        <f>1/3</f>
        <v>0.33333333333333331</v>
      </c>
      <c r="D9">
        <v>1</v>
      </c>
      <c r="E9">
        <f t="shared" si="10"/>
        <v>0.33333333333333331</v>
      </c>
      <c r="F9">
        <f t="shared" si="10"/>
        <v>0.33333333333333331</v>
      </c>
      <c r="G9">
        <f t="shared" si="10"/>
        <v>0.33333333333333331</v>
      </c>
      <c r="H9">
        <v>3</v>
      </c>
      <c r="I9">
        <v>1</v>
      </c>
      <c r="J9">
        <f>1/$I$10</f>
        <v>3</v>
      </c>
      <c r="L9" t="str">
        <f>$I$1</f>
        <v>Code-Quality Analyse Tools (SonarQube)</v>
      </c>
      <c r="M9">
        <f t="shared" si="0"/>
        <v>0.13043478260869565</v>
      </c>
      <c r="N9">
        <f t="shared" si="1"/>
        <v>0.04</v>
      </c>
      <c r="O9">
        <f t="shared" si="2"/>
        <v>6.9767441860465115E-2</v>
      </c>
      <c r="P9">
        <f t="shared" si="3"/>
        <v>5.2631578947368418E-2</v>
      </c>
      <c r="Q9">
        <f t="shared" si="4"/>
        <v>5.8823529411764719E-2</v>
      </c>
      <c r="R9">
        <f t="shared" si="5"/>
        <v>0.04</v>
      </c>
      <c r="S9">
        <f t="shared" si="6"/>
        <v>0.14754098360655737</v>
      </c>
      <c r="T9">
        <f t="shared" si="7"/>
        <v>6.3829787234042548E-2</v>
      </c>
      <c r="U9">
        <f t="shared" si="8"/>
        <v>0.12</v>
      </c>
      <c r="W9">
        <f t="shared" si="9"/>
        <v>8.0336455963210429E-2</v>
      </c>
    </row>
    <row r="10" spans="1:23">
      <c r="A10" t="str">
        <f>$J$1</f>
        <v>ISO 25000</v>
      </c>
      <c r="B10">
        <f>1/3</f>
        <v>0.33333333333333331</v>
      </c>
      <c r="C10">
        <f>1/3</f>
        <v>0.33333333333333331</v>
      </c>
      <c r="D10">
        <f>1/3</f>
        <v>0.33333333333333331</v>
      </c>
      <c r="E10">
        <f t="shared" si="10"/>
        <v>0.33333333333333331</v>
      </c>
      <c r="F10">
        <f t="shared" si="10"/>
        <v>0.33333333333333331</v>
      </c>
      <c r="G10">
        <f t="shared" si="10"/>
        <v>0.33333333333333331</v>
      </c>
      <c r="H10">
        <f>1/3</f>
        <v>0.33333333333333331</v>
      </c>
      <c r="I10">
        <f>1/3</f>
        <v>0.33333333333333331</v>
      </c>
      <c r="J10">
        <v>1</v>
      </c>
      <c r="L10" t="str">
        <f>$J$1</f>
        <v>ISO 25000</v>
      </c>
      <c r="M10">
        <f t="shared" si="0"/>
        <v>4.3478260869565216E-2</v>
      </c>
      <c r="N10">
        <f t="shared" si="1"/>
        <v>0.04</v>
      </c>
      <c r="O10">
        <f t="shared" si="2"/>
        <v>2.3255813953488368E-2</v>
      </c>
      <c r="P10">
        <f t="shared" si="3"/>
        <v>5.2631578947368418E-2</v>
      </c>
      <c r="Q10">
        <f t="shared" si="4"/>
        <v>5.8823529411764719E-2</v>
      </c>
      <c r="R10">
        <f t="shared" si="5"/>
        <v>0.04</v>
      </c>
      <c r="S10">
        <f t="shared" si="6"/>
        <v>1.6393442622950821E-2</v>
      </c>
      <c r="T10">
        <f t="shared" si="7"/>
        <v>2.1276595744680847E-2</v>
      </c>
      <c r="U10">
        <f t="shared" si="8"/>
        <v>0.04</v>
      </c>
      <c r="W10">
        <f t="shared" si="9"/>
        <v>3.7317691283313151E-2</v>
      </c>
    </row>
    <row r="12" spans="1:23">
      <c r="A12" t="s">
        <v>15</v>
      </c>
      <c r="B12">
        <f t="shared" ref="B12:J12" si="11">SUM(B2:B10)</f>
        <v>7.6666666666666661</v>
      </c>
      <c r="C12">
        <f t="shared" si="11"/>
        <v>8.3333333333333321</v>
      </c>
      <c r="D12">
        <f t="shared" si="11"/>
        <v>14.333333333333334</v>
      </c>
      <c r="E12">
        <f t="shared" si="11"/>
        <v>6.333333333333333</v>
      </c>
      <c r="F12">
        <f t="shared" si="11"/>
        <v>5.6666666666666652</v>
      </c>
      <c r="G12">
        <f t="shared" si="11"/>
        <v>8.3333333333333321</v>
      </c>
      <c r="H12">
        <f t="shared" si="11"/>
        <v>20.333333333333332</v>
      </c>
      <c r="I12">
        <f t="shared" si="11"/>
        <v>15.666666666666668</v>
      </c>
      <c r="J12">
        <f t="shared" si="11"/>
        <v>25</v>
      </c>
    </row>
    <row r="14" spans="1:23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3">
      <c r="A15">
        <f>B2 * $W2 + C2 * $W3 + D2*$W4 + E2*$W5 + F2*$W6 + G2*$W7 + H2*$W8 + I2*$W9 + J2*$W10</f>
        <v>1.1846704347227812</v>
      </c>
      <c r="C15">
        <f t="shared" ref="C15:C23" si="12">A15*1/W2</f>
        <v>9.6407129728288403</v>
      </c>
      <c r="E15">
        <f>AVERAGE(C15:C23)</f>
        <v>9.7391591603197547</v>
      </c>
      <c r="G15">
        <f>($E$15-9)/(9-1)</f>
        <v>9.2394895039969338E-2</v>
      </c>
      <c r="I15">
        <v>1.4499</v>
      </c>
      <c r="K15">
        <f>$G$15/$I$15</f>
        <v>6.3725012097364878E-2</v>
      </c>
    </row>
    <row r="16" spans="1:23">
      <c r="A16">
        <f>B3 * $W2 + C3 * $W3 + D3*$W4 + E3*$W5 + F3*$W6 + G3*$W7 + H3*$W8 + I3*$W9 + J3*$W10</f>
        <v>1.513214869401228</v>
      </c>
      <c r="C16">
        <f t="shared" si="12"/>
        <v>10.04382567768298</v>
      </c>
    </row>
    <row r="17" spans="1:23">
      <c r="A17">
        <f>B4 * $W2 + C4 * $W3 + D4*$W4 + E4*$W5 + F4*$W6 + G4*$W7 + H4*$W8 + I4*$W9 + J4*$W10</f>
        <v>0.75764291325340216</v>
      </c>
      <c r="C17">
        <f t="shared" si="12"/>
        <v>9.6766016924716478</v>
      </c>
    </row>
    <row r="18" spans="1:23">
      <c r="A18">
        <f>B5 * $W2 + C5 * $W3 + D5*$W4 + E5*$W5 + F5*$W6 + G5*$W7 + H5*$W8 + I5*$W9 + J5*$W10</f>
        <v>1.5019361128561328</v>
      </c>
      <c r="C18">
        <f t="shared" si="12"/>
        <v>9.844222806858955</v>
      </c>
    </row>
    <row r="19" spans="1:23">
      <c r="A19">
        <f>B6 * $W2 + C6 * $W3 + D6*$W4 + E6*$W5 + F6*$W6 + G6*$W7 + H6*$W8 + I6*$W9 + J6*$W10</f>
        <v>1.8032585208631808</v>
      </c>
      <c r="C19">
        <f t="shared" si="12"/>
        <v>10.060750673043401</v>
      </c>
    </row>
    <row r="20" spans="1:23">
      <c r="A20">
        <f>B7 * $W2 + C7 * $W3 + D7*$W4 + E7*$W5 + F7*$W6 + G7*$W7 + H7*$W8 + I7*$W9 + J7*$W10</f>
        <v>1.4014953101871168</v>
      </c>
      <c r="C20">
        <f t="shared" si="12"/>
        <v>9.7541861134881298</v>
      </c>
    </row>
    <row r="21" spans="1:23">
      <c r="A21">
        <f>B8 * $W2 + C8 * $W3 + D8*$W4 + E8*$W5 + F8*$W6 + G8*$W7 + H8*$W8 + I8*$W9 + J8*$W10</f>
        <v>0.52172311620986367</v>
      </c>
      <c r="C21">
        <f t="shared" si="12"/>
        <v>9.4828530724821576</v>
      </c>
    </row>
    <row r="22" spans="1:23">
      <c r="A22">
        <f>B9 * $W2 + C9 * $W3 + D9*$W4 + E9*$W5 + F9*$W6 + G9*$W7 + H9*$W8 + I9*$W9 + J9*$W10</f>
        <v>0.76723716274054099</v>
      </c>
      <c r="C22">
        <f t="shared" si="12"/>
        <v>9.5502988467887153</v>
      </c>
    </row>
    <row r="23" spans="1:23">
      <c r="A23">
        <f>B10 * $W2 + C10 * $W3 + D10*$W4 + E10*$W5 + F10*$W6 + G10*$W7 + H10*$W8 + I10*$W9 + J10*$W10</f>
        <v>0.35821179418887539</v>
      </c>
      <c r="C23">
        <f t="shared" si="12"/>
        <v>9.5989805872329548</v>
      </c>
    </row>
    <row r="25" spans="1:23">
      <c r="B25" t="str">
        <f t="shared" ref="B25:J25" si="13">B$1</f>
        <v>Multiplatform</v>
      </c>
      <c r="C25" t="str">
        <f t="shared" si="13"/>
        <v>Build Tool(s)</v>
      </c>
      <c r="D25" t="str">
        <f t="shared" si="13"/>
        <v>Debugging</v>
      </c>
      <c r="E25" t="str">
        <f t="shared" si="13"/>
        <v>Fehleranalyse</v>
      </c>
      <c r="F25" t="str">
        <f t="shared" si="13"/>
        <v>Testen</v>
      </c>
      <c r="G25" t="str">
        <f t="shared" si="13"/>
        <v>Profiling/Monitoring</v>
      </c>
      <c r="H25" t="str">
        <f t="shared" si="13"/>
        <v>Refactoring (Refaster)</v>
      </c>
      <c r="I25" t="str">
        <f t="shared" si="13"/>
        <v>Code-Quality Analyse Tools (SonarQube)</v>
      </c>
      <c r="J25" t="str">
        <f t="shared" si="13"/>
        <v>ISO 25000</v>
      </c>
      <c r="M25" t="str">
        <f t="shared" ref="M25:U25" si="14">B$1</f>
        <v>Multiplatform</v>
      </c>
      <c r="N25" t="str">
        <f t="shared" si="14"/>
        <v>Build Tool(s)</v>
      </c>
      <c r="O25" t="str">
        <f t="shared" si="14"/>
        <v>Debugging</v>
      </c>
      <c r="P25" t="str">
        <f t="shared" si="14"/>
        <v>Fehleranalyse</v>
      </c>
      <c r="Q25" t="str">
        <f t="shared" si="14"/>
        <v>Testen</v>
      </c>
      <c r="R25" t="str">
        <f t="shared" si="14"/>
        <v>Profiling/Monitoring</v>
      </c>
      <c r="S25" t="str">
        <f t="shared" si="14"/>
        <v>Refactoring (Refaster)</v>
      </c>
      <c r="T25" t="str">
        <f t="shared" si="14"/>
        <v>Code-Quality Analyse Tools (SonarQube)</v>
      </c>
      <c r="U25" t="str">
        <f t="shared" si="14"/>
        <v>ISO 25000</v>
      </c>
      <c r="W25" t="s">
        <v>22</v>
      </c>
    </row>
    <row r="26" spans="1:23">
      <c r="A26" t="str">
        <f>Sprachen!A1</f>
        <v>Java</v>
      </c>
      <c r="B26">
        <f>'3_1_Multiplatform-IDE'!I14</f>
        <v>100</v>
      </c>
      <c r="C26">
        <f>'3_2_Build-Tools'!Q20</f>
        <v>54.999999999999993</v>
      </c>
      <c r="D26">
        <v>60</v>
      </c>
      <c r="E26">
        <v>60</v>
      </c>
      <c r="F26">
        <v>50</v>
      </c>
      <c r="G26">
        <v>100</v>
      </c>
      <c r="H26">
        <v>100</v>
      </c>
      <c r="I26">
        <f>'3_3_Code-Quality-Analyze'!I14</f>
        <v>100</v>
      </c>
      <c r="J26">
        <v>0</v>
      </c>
      <c r="M26">
        <f>$W$2*B26</f>
        <v>12.288203559857333</v>
      </c>
      <c r="N26">
        <f>$W$3*C26</f>
        <v>8.286366220193818</v>
      </c>
      <c r="O26">
        <f>$W$4*D26</f>
        <v>4.6977829862079261</v>
      </c>
      <c r="P26">
        <f>$W$5*E26</f>
        <v>9.1542185238411697</v>
      </c>
      <c r="Q26">
        <f>$W$6*F26</f>
        <v>8.9618487698676397</v>
      </c>
      <c r="R26">
        <f>$W$7*G26</f>
        <v>14.368141984179728</v>
      </c>
      <c r="S26">
        <f>$W$8*H26</f>
        <v>5.5017526078077417</v>
      </c>
      <c r="T26">
        <f>$W$9*I26</f>
        <v>8.0336455963210422</v>
      </c>
      <c r="U26">
        <f>$W$10*J26</f>
        <v>0</v>
      </c>
      <c r="W26">
        <f>SUM(M26:U26)</f>
        <v>71.291960248276396</v>
      </c>
    </row>
    <row r="27" spans="1:23">
      <c r="A27" t="str">
        <f>Sprachen!A2</f>
        <v>Go</v>
      </c>
      <c r="B27">
        <f>'3_1_Multiplatform-IDE'!I15</f>
        <v>100</v>
      </c>
      <c r="C27">
        <f>'3_2_Build-Tools'!Q21</f>
        <v>86.666666666666643</v>
      </c>
      <c r="D27">
        <v>100</v>
      </c>
      <c r="E27">
        <v>80</v>
      </c>
      <c r="F27">
        <v>100</v>
      </c>
      <c r="G27">
        <v>100</v>
      </c>
      <c r="H27">
        <v>100</v>
      </c>
      <c r="I27">
        <f>'3_3_Code-Quality-Analyze'!I15</f>
        <v>100</v>
      </c>
      <c r="J27">
        <v>0</v>
      </c>
      <c r="M27">
        <f>$W$2*B27</f>
        <v>12.288203559857333</v>
      </c>
      <c r="N27">
        <f>$W$3*C27</f>
        <v>13.057304346972074</v>
      </c>
      <c r="O27">
        <f>$W$4*D27</f>
        <v>7.8296383103465441</v>
      </c>
      <c r="P27">
        <f>$W$5*E27</f>
        <v>12.205624698454894</v>
      </c>
      <c r="Q27">
        <f>$W$6*F27</f>
        <v>17.923697539735279</v>
      </c>
      <c r="R27">
        <f>$W$7*G27</f>
        <v>14.368141984179728</v>
      </c>
      <c r="S27">
        <f>$W$8*H27</f>
        <v>5.5017526078077417</v>
      </c>
      <c r="T27">
        <f>$W$9*I27</f>
        <v>8.0336455963210422</v>
      </c>
      <c r="U27">
        <f>$W$10*J27</f>
        <v>0</v>
      </c>
      <c r="W27">
        <f>SUM(M27:U27)</f>
        <v>91.208008643674631</v>
      </c>
    </row>
    <row r="28" spans="1:23">
      <c r="A28" t="str">
        <f>Sprachen!A3</f>
        <v>Rust</v>
      </c>
      <c r="B28">
        <f>'3_1_Multiplatform-IDE'!I16</f>
        <v>100</v>
      </c>
      <c r="C28">
        <f>'3_2_Build-Tools'!Q22</f>
        <v>96.666666666666657</v>
      </c>
      <c r="D28">
        <v>70</v>
      </c>
      <c r="E28">
        <v>100</v>
      </c>
      <c r="F28">
        <v>100</v>
      </c>
      <c r="G28">
        <v>100</v>
      </c>
      <c r="H28">
        <v>100</v>
      </c>
      <c r="I28">
        <f>'3_3_Code-Quality-Analyze'!I16</f>
        <v>100</v>
      </c>
      <c r="J28">
        <v>0</v>
      </c>
      <c r="M28">
        <f>$W$2*B28</f>
        <v>12.288203559857333</v>
      </c>
      <c r="N28">
        <f>$W$3*C28</f>
        <v>14.563916387007316</v>
      </c>
      <c r="O28">
        <f>$W$4*D28</f>
        <v>5.4807468172425811</v>
      </c>
      <c r="P28">
        <f>$W$5*E28</f>
        <v>15.257030873068617</v>
      </c>
      <c r="Q28">
        <f>$W$6*F28</f>
        <v>17.923697539735279</v>
      </c>
      <c r="R28">
        <f>$W$7*G28</f>
        <v>14.368141984179728</v>
      </c>
      <c r="S28">
        <f>$W$8*H28</f>
        <v>5.5017526078077417</v>
      </c>
      <c r="T28">
        <f>$W$9*I28</f>
        <v>8.0336455963210422</v>
      </c>
      <c r="U28">
        <f>$W$10*J28</f>
        <v>0</v>
      </c>
      <c r="W28">
        <f>SUM(M28:U28)</f>
        <v>93.417135365219636</v>
      </c>
    </row>
    <row r="29" spans="1:23">
      <c r="A29" t="str">
        <f>Sprachen!A4</f>
        <v>C++</v>
      </c>
      <c r="B29">
        <f>'3_1_Multiplatform-IDE'!I17</f>
        <v>50</v>
      </c>
      <c r="C29">
        <f>'3_2_Build-Tools'!Q23</f>
        <v>76.666666666666657</v>
      </c>
      <c r="D29">
        <v>70</v>
      </c>
      <c r="E29">
        <v>30</v>
      </c>
      <c r="F29">
        <v>20</v>
      </c>
      <c r="G29">
        <v>70</v>
      </c>
      <c r="H29">
        <v>0</v>
      </c>
      <c r="I29">
        <f>'3_3_Code-Quality-Analyze'!I17</f>
        <v>60</v>
      </c>
      <c r="J29">
        <v>0</v>
      </c>
      <c r="M29">
        <f>$W$2*B29</f>
        <v>6.1441017799286666</v>
      </c>
      <c r="N29">
        <f>$W$3*C29</f>
        <v>11.550692306936837</v>
      </c>
      <c r="O29">
        <f>$W$4*D29</f>
        <v>5.4807468172425811</v>
      </c>
      <c r="P29">
        <f>$W$5*E29</f>
        <v>4.5771092619205849</v>
      </c>
      <c r="Q29">
        <f>$W$6*F29</f>
        <v>3.5847395079470563</v>
      </c>
      <c r="R29">
        <f>$W$7*G29</f>
        <v>10.057699388925808</v>
      </c>
      <c r="S29">
        <f>$W$8*H29</f>
        <v>0</v>
      </c>
      <c r="T29">
        <f>$W$9*I29</f>
        <v>4.8201873577926255</v>
      </c>
      <c r="U29">
        <f>$W$10*J29</f>
        <v>0</v>
      </c>
      <c r="W29">
        <f>SUM(M29:U29)</f>
        <v>46.21527642069416</v>
      </c>
    </row>
    <row r="30" spans="1:23">
      <c r="A30" t="str">
        <f>Sprachen!A5</f>
        <v>Python</v>
      </c>
      <c r="B30">
        <f>'3_1_Multiplatform-IDE'!I18</f>
        <v>75</v>
      </c>
      <c r="C30">
        <f>'3_2_Build-Tools'!Q24</f>
        <v>58.333333333333329</v>
      </c>
      <c r="D30">
        <v>60</v>
      </c>
      <c r="E30">
        <v>60</v>
      </c>
      <c r="F30">
        <v>20</v>
      </c>
      <c r="G30">
        <v>70</v>
      </c>
      <c r="H30">
        <v>0</v>
      </c>
      <c r="I30">
        <v>100</v>
      </c>
      <c r="J30">
        <v>0</v>
      </c>
      <c r="M30">
        <f>$W$2*B30</f>
        <v>9.216152669892999</v>
      </c>
      <c r="N30">
        <f>$W$3*C30</f>
        <v>8.7885702335388984</v>
      </c>
      <c r="O30">
        <f>$W$4*D30</f>
        <v>4.6977829862079261</v>
      </c>
      <c r="P30">
        <f>$W$5*E30</f>
        <v>9.1542185238411697</v>
      </c>
      <c r="Q30">
        <f>$W$6*F30</f>
        <v>3.5847395079470563</v>
      </c>
      <c r="R30">
        <f>$W$7*G30</f>
        <v>10.057699388925808</v>
      </c>
      <c r="S30">
        <f>$W$8*H30</f>
        <v>0</v>
      </c>
      <c r="T30">
        <f>$W$9*I30</f>
        <v>8.0336455963210422</v>
      </c>
      <c r="U30">
        <f>$W$10*J30</f>
        <v>0</v>
      </c>
      <c r="W30">
        <f>SUM(M30:U30)</f>
        <v>53.532808906674909</v>
      </c>
    </row>
  </sheetData>
  <conditionalFormatting sqref="K15">
    <cfRule type="cellIs" dxfId="19" priority="7" stopIfTrue="1" operator="lessThan">
      <formula>0.1</formula>
    </cfRule>
  </conditionalFormatting>
  <conditionalFormatting sqref="K15">
    <cfRule type="cellIs" dxfId="1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52</v>
      </c>
      <c r="C1" t="s">
        <v>53</v>
      </c>
      <c r="E1" t="s">
        <v>13</v>
      </c>
      <c r="F1" t="str">
        <f>$B$1</f>
        <v>Code-Quality Analyse Tools</v>
      </c>
      <c r="G1" t="str">
        <f>$C$1</f>
        <v>Refactoring</v>
      </c>
      <c r="I1" t="s">
        <v>35</v>
      </c>
    </row>
    <row r="2" spans="1:11">
      <c r="A2" t="str">
        <f>$B$1</f>
        <v>Code-Quality Analyse Tools</v>
      </c>
      <c r="B2">
        <v>1</v>
      </c>
      <c r="C2">
        <f>1/$B$3</f>
        <v>1</v>
      </c>
      <c r="E2" t="str">
        <f>$B$1</f>
        <v>Code-Quality Analyse Tools</v>
      </c>
      <c r="F2">
        <f>B2/$B$5</f>
        <v>0.5</v>
      </c>
      <c r="G2">
        <f>C2/$C$5</f>
        <v>0.5</v>
      </c>
      <c r="I2">
        <f>AVERAGE(F2:H2)</f>
        <v>0.5</v>
      </c>
    </row>
    <row r="3" spans="1:11">
      <c r="A3" t="str">
        <f>$C$1</f>
        <v>Refactoring</v>
      </c>
      <c r="B3">
        <v>1</v>
      </c>
      <c r="C3">
        <v>1</v>
      </c>
      <c r="E3" t="str">
        <f>$C$1</f>
        <v>Refactoring</v>
      </c>
      <c r="F3">
        <f>B3/$B$5</f>
        <v>0.5</v>
      </c>
      <c r="G3">
        <f>C3/$C$5</f>
        <v>0.5</v>
      </c>
      <c r="I3">
        <f>AVERAGE(F3:H3)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13" spans="1:11">
      <c r="B13" t="str">
        <f>B$1</f>
        <v>Code-Quality Analyse Tools</v>
      </c>
      <c r="C13" t="str">
        <f>C$1</f>
        <v>Refactoring</v>
      </c>
      <c r="F13" t="str">
        <f>B$1</f>
        <v>Code-Quality Analyse Tools</v>
      </c>
      <c r="G13" t="str">
        <f>C$1</f>
        <v>Refactoring</v>
      </c>
      <c r="I13" t="s">
        <v>22</v>
      </c>
    </row>
    <row r="14" spans="1:11">
      <c r="A14" t="str">
        <f>Sprachen!A1</f>
        <v>Java</v>
      </c>
      <c r="B14">
        <v>100</v>
      </c>
      <c r="C14">
        <v>100</v>
      </c>
      <c r="F14">
        <f>$I$2*B14</f>
        <v>50</v>
      </c>
      <c r="G14">
        <f>$I$3*C14</f>
        <v>50</v>
      </c>
      <c r="I14">
        <f>SUM(F14:G14)</f>
        <v>100</v>
      </c>
    </row>
    <row r="15" spans="1:11">
      <c r="A15" t="str">
        <f>Sprachen!A2</f>
        <v>Go</v>
      </c>
      <c r="B15">
        <v>100</v>
      </c>
      <c r="C15">
        <v>100</v>
      </c>
      <c r="F15">
        <f>$I$2*B15</f>
        <v>50</v>
      </c>
      <c r="G15">
        <f>$I$3*C15</f>
        <v>50</v>
      </c>
      <c r="I15">
        <f>SUM(F15:G15)</f>
        <v>100</v>
      </c>
    </row>
    <row r="16" spans="1:11">
      <c r="A16" t="str">
        <f>Sprachen!A3</f>
        <v>Rust</v>
      </c>
      <c r="B16">
        <v>100</v>
      </c>
      <c r="C16">
        <v>100</v>
      </c>
      <c r="F16">
        <f>$I$2*B16</f>
        <v>50</v>
      </c>
      <c r="G16">
        <f>$I$3*C16</f>
        <v>50</v>
      </c>
      <c r="I16">
        <f>SUM(F16:G16)</f>
        <v>100</v>
      </c>
    </row>
    <row r="17" spans="1:9">
      <c r="A17" t="str">
        <f>Sprachen!A4</f>
        <v>C++</v>
      </c>
      <c r="B17">
        <v>50</v>
      </c>
      <c r="C17">
        <v>50</v>
      </c>
      <c r="F17">
        <f>$I$2*B17</f>
        <v>25</v>
      </c>
      <c r="G17">
        <f>$I$3*C17</f>
        <v>25</v>
      </c>
      <c r="I17">
        <f>SUM(F17:G17)</f>
        <v>50</v>
      </c>
    </row>
    <row r="18" spans="1:9">
      <c r="A18" t="str">
        <f>Sprachen!A5</f>
        <v>Python</v>
      </c>
      <c r="B18">
        <v>100</v>
      </c>
      <c r="C18">
        <v>50</v>
      </c>
      <c r="F18">
        <f>$I$2*B18</f>
        <v>50</v>
      </c>
      <c r="G18">
        <f>$I$3*C18</f>
        <v>25</v>
      </c>
      <c r="I18">
        <f>SUM(F18:G18)</f>
        <v>75</v>
      </c>
    </row>
  </sheetData>
  <conditionalFormatting sqref="K10">
    <cfRule type="cellIs" dxfId="17" priority="7" stopIfTrue="1" operator="lessThan">
      <formula>0.1</formula>
    </cfRule>
  </conditionalFormatting>
  <conditionalFormatting sqref="K10">
    <cfRule type="cellIs" dxfId="16" priority="8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baseColWidth="10" defaultRowHeight="13.95"/>
  <cols>
    <col min="1" max="1" width="11.88671875" customWidth="1"/>
    <col min="2" max="2" width="18.33203125" bestFit="1" customWidth="1"/>
    <col min="3" max="6" width="11.88671875" customWidth="1"/>
    <col min="7" max="7" width="56.5546875" customWidth="1"/>
    <col min="8" max="8" width="24.6640625" customWidth="1"/>
    <col min="9" max="17" width="11.88671875" customWidth="1"/>
    <col min="18" max="18" width="11.5546875" customWidth="1"/>
  </cols>
  <sheetData>
    <row r="1" spans="1:17" ht="14.4">
      <c r="A1" t="s">
        <v>5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I1" t="s">
        <v>13</v>
      </c>
      <c r="J1" t="str">
        <f>$B$1</f>
        <v>Festplattenspeicher</v>
      </c>
      <c r="K1" t="str">
        <f>$C$1</f>
        <v>Crossplatform</v>
      </c>
      <c r="L1" t="str">
        <f>$D$1</f>
        <v>Compile-Zeit</v>
      </c>
      <c r="M1" t="str">
        <f>$E$1</f>
        <v>Dependency Management</v>
      </c>
      <c r="N1" t="str">
        <f>$F$1</f>
        <v>Nativ ausführbare Binaries</v>
      </c>
      <c r="O1" t="str">
        <f>$G$1</f>
        <v>Sicherheitskonzepte - Raceconditions, NullPointers, …</v>
      </c>
      <c r="Q1" t="s">
        <v>35</v>
      </c>
    </row>
    <row r="2" spans="1:17" ht="14.4">
      <c r="A2" t="str">
        <f>$B$1</f>
        <v>Festplattenspeicher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I2" t="str">
        <f>$B$1</f>
        <v>Festplattenspeicher</v>
      </c>
      <c r="J2">
        <f t="shared" ref="J2:J7" si="0">B2/$B$9</f>
        <v>0.16666666666666666</v>
      </c>
      <c r="K2">
        <f t="shared" ref="K2:K7" si="1">C2/$C$9</f>
        <v>0.16666666666666666</v>
      </c>
      <c r="L2">
        <f t="shared" ref="L2:L7" si="2">D2/$D$9</f>
        <v>0.16666666666666666</v>
      </c>
      <c r="M2">
        <f t="shared" ref="M2:M7" si="3">E2/$E$9</f>
        <v>0.16666666666666666</v>
      </c>
      <c r="N2">
        <f t="shared" ref="N2:N7" si="4">F2/$F$9</f>
        <v>0.16666666666666666</v>
      </c>
      <c r="O2">
        <f t="shared" ref="O2:O7" si="5">G2/$G$9</f>
        <v>0.16666666666666666</v>
      </c>
      <c r="Q2">
        <f t="shared" ref="Q2:Q7" si="6">AVERAGE(J2:O2)</f>
        <v>0.16666666666666666</v>
      </c>
    </row>
    <row r="3" spans="1:17" ht="14.4">
      <c r="A3" t="str">
        <f>$C$1</f>
        <v>Crossplatform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I3" t="str">
        <f>$C$1</f>
        <v>Crossplatform</v>
      </c>
      <c r="J3">
        <f t="shared" si="0"/>
        <v>0.16666666666666666</v>
      </c>
      <c r="K3">
        <f t="shared" si="1"/>
        <v>0.16666666666666666</v>
      </c>
      <c r="L3">
        <f t="shared" si="2"/>
        <v>0.16666666666666666</v>
      </c>
      <c r="M3">
        <f t="shared" si="3"/>
        <v>0.16666666666666666</v>
      </c>
      <c r="N3">
        <f t="shared" si="4"/>
        <v>0.16666666666666666</v>
      </c>
      <c r="O3">
        <f t="shared" si="5"/>
        <v>0.16666666666666666</v>
      </c>
      <c r="Q3">
        <f t="shared" si="6"/>
        <v>0.16666666666666666</v>
      </c>
    </row>
    <row r="4" spans="1:17" ht="14.4">
      <c r="A4" t="str">
        <f>$D$1</f>
        <v>Compile-Zeit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I4" t="str">
        <f>$D$1</f>
        <v>Compile-Zeit</v>
      </c>
      <c r="J4">
        <f t="shared" si="0"/>
        <v>0.16666666666666666</v>
      </c>
      <c r="K4">
        <f t="shared" si="1"/>
        <v>0.16666666666666666</v>
      </c>
      <c r="L4">
        <f t="shared" si="2"/>
        <v>0.16666666666666666</v>
      </c>
      <c r="M4">
        <f t="shared" si="3"/>
        <v>0.16666666666666666</v>
      </c>
      <c r="N4">
        <f t="shared" si="4"/>
        <v>0.16666666666666666</v>
      </c>
      <c r="O4">
        <f t="shared" si="5"/>
        <v>0.16666666666666666</v>
      </c>
      <c r="Q4">
        <f t="shared" si="6"/>
        <v>0.16666666666666666</v>
      </c>
    </row>
    <row r="5" spans="1:17" ht="14.4">
      <c r="A5" t="str">
        <f>$E$1</f>
        <v>Dependency Management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I5" t="str">
        <f>$E$1</f>
        <v>Dependency Management</v>
      </c>
      <c r="J5">
        <f t="shared" si="0"/>
        <v>0.16666666666666666</v>
      </c>
      <c r="K5">
        <f t="shared" si="1"/>
        <v>0.16666666666666666</v>
      </c>
      <c r="L5">
        <f t="shared" si="2"/>
        <v>0.16666666666666666</v>
      </c>
      <c r="M5">
        <f t="shared" si="3"/>
        <v>0.16666666666666666</v>
      </c>
      <c r="N5">
        <f t="shared" si="4"/>
        <v>0.16666666666666666</v>
      </c>
      <c r="O5">
        <f t="shared" si="5"/>
        <v>0.16666666666666666</v>
      </c>
      <c r="Q5">
        <f t="shared" si="6"/>
        <v>0.16666666666666666</v>
      </c>
    </row>
    <row r="6" spans="1:17" ht="14.4">
      <c r="A6" t="str">
        <f>$F$1</f>
        <v>Nativ ausführbare Binaries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I6" t="str">
        <f>$F$1</f>
        <v>Nativ ausführbare Binaries</v>
      </c>
      <c r="J6">
        <f t="shared" si="0"/>
        <v>0.16666666666666666</v>
      </c>
      <c r="K6">
        <f t="shared" si="1"/>
        <v>0.16666666666666666</v>
      </c>
      <c r="L6">
        <f t="shared" si="2"/>
        <v>0.16666666666666666</v>
      </c>
      <c r="M6">
        <f t="shared" si="3"/>
        <v>0.16666666666666666</v>
      </c>
      <c r="N6">
        <f t="shared" si="4"/>
        <v>0.16666666666666666</v>
      </c>
      <c r="O6">
        <f t="shared" si="5"/>
        <v>0.16666666666666666</v>
      </c>
      <c r="Q6">
        <f t="shared" si="6"/>
        <v>0.16666666666666666</v>
      </c>
    </row>
    <row r="7" spans="1:17" ht="14.4">
      <c r="A7" t="str">
        <f>$G$1</f>
        <v>Sicherheitskonzepte - Raceconditions, NullPointers, …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t="str">
        <f>$G$1</f>
        <v>Sicherheitskonzepte - Raceconditions, NullPointers, …</v>
      </c>
      <c r="J7">
        <f t="shared" si="0"/>
        <v>0.16666666666666666</v>
      </c>
      <c r="K7">
        <f t="shared" si="1"/>
        <v>0.16666666666666666</v>
      </c>
      <c r="L7">
        <f t="shared" si="2"/>
        <v>0.16666666666666666</v>
      </c>
      <c r="M7">
        <f t="shared" si="3"/>
        <v>0.16666666666666666</v>
      </c>
      <c r="N7">
        <f t="shared" si="4"/>
        <v>0.16666666666666666</v>
      </c>
      <c r="O7">
        <f t="shared" si="5"/>
        <v>0.16666666666666666</v>
      </c>
      <c r="Q7">
        <f t="shared" si="6"/>
        <v>0.16666666666666666</v>
      </c>
    </row>
    <row r="8" spans="1:17" ht="14.4"/>
    <row r="9" spans="1:17" ht="14.4">
      <c r="A9" t="s">
        <v>15</v>
      </c>
      <c r="B9">
        <f t="shared" ref="B9:G9" si="7">SUM(B2:B7)</f>
        <v>6</v>
      </c>
      <c r="C9">
        <f t="shared" si="7"/>
        <v>6</v>
      </c>
      <c r="D9">
        <f t="shared" si="7"/>
        <v>6</v>
      </c>
      <c r="E9">
        <f t="shared" si="7"/>
        <v>6</v>
      </c>
      <c r="F9">
        <f t="shared" si="7"/>
        <v>6</v>
      </c>
      <c r="G9">
        <f t="shared" si="7"/>
        <v>6</v>
      </c>
    </row>
    <row r="10" spans="1:17" ht="14.4"/>
    <row r="11" spans="1:17" ht="14.4">
      <c r="A11" t="s">
        <v>16</v>
      </c>
      <c r="C11" t="s">
        <v>17</v>
      </c>
      <c r="E11" t="s">
        <v>18</v>
      </c>
      <c r="G11" t="s">
        <v>19</v>
      </c>
      <c r="H11" t="s">
        <v>20</v>
      </c>
      <c r="J11" t="s">
        <v>21</v>
      </c>
    </row>
    <row r="12" spans="1:17" ht="14.4">
      <c r="A12">
        <f>B2 * $Q2 + C2 * $Q3 + D2*$Q4 + E2*$Q5 + F2*$Q6 + G2*$Q7</f>
        <v>0.99999999999999989</v>
      </c>
      <c r="C12">
        <f t="shared" ref="C12:C17" si="8">A12*1/Q2</f>
        <v>6</v>
      </c>
      <c r="E12">
        <f>AVERAGE(C12:C17)</f>
        <v>6</v>
      </c>
      <c r="G12">
        <f>($E$12-6)/(6-1)</f>
        <v>0</v>
      </c>
      <c r="H12">
        <v>1.2479</v>
      </c>
      <c r="J12">
        <f>$G$12/$H$12</f>
        <v>0</v>
      </c>
    </row>
    <row r="13" spans="1:17" ht="14.4">
      <c r="A13">
        <f>B3 * $Q2 + C3 * $Q3 + D3*$Q4 + E3*$Q5 + F3*$Q6 + G3*$Q7</f>
        <v>0.99999999999999989</v>
      </c>
      <c r="C13">
        <f t="shared" si="8"/>
        <v>6</v>
      </c>
    </row>
    <row r="14" spans="1:17" ht="14.4">
      <c r="A14">
        <f>B4 * $Q2 + C4 * $Q3 + D4*$Q4 + E4*$Q5 + F4*$Q6 + G4*$Q7</f>
        <v>0.99999999999999989</v>
      </c>
      <c r="C14">
        <f t="shared" si="8"/>
        <v>6</v>
      </c>
    </row>
    <row r="15" spans="1:17" ht="14.4">
      <c r="A15">
        <f>B5 * $Q2 + C5 * $Q3 + D5*$Q4 + E5*$Q5 + F5*$Q6 + G5*$Q7</f>
        <v>0.99999999999999989</v>
      </c>
      <c r="C15">
        <f t="shared" si="8"/>
        <v>6</v>
      </c>
    </row>
    <row r="16" spans="1:17" ht="14.4">
      <c r="A16">
        <f>B6 * $Q2 + C6 * $Q3 + D6*$Q4 + E6*$Q5 + F6*$Q6 + G6*$Q7</f>
        <v>0.99999999999999989</v>
      </c>
      <c r="C16">
        <f t="shared" si="8"/>
        <v>6</v>
      </c>
    </row>
    <row r="17" spans="1:17" ht="14.4">
      <c r="A17">
        <f>B7 * $Q2 + C7 * $Q3 + D7*$Q4 + E7*$Q5 + F7*$Q6 + G7*$Q7</f>
        <v>0.99999999999999989</v>
      </c>
      <c r="C17">
        <f t="shared" si="8"/>
        <v>6</v>
      </c>
    </row>
    <row r="18" spans="1:17" ht="14.4"/>
    <row r="19" spans="1:17" ht="14.4">
      <c r="B19" t="str">
        <f t="shared" ref="B19:G19" si="9">B$1</f>
        <v>Festplattenspeicher</v>
      </c>
      <c r="C19" t="str">
        <f t="shared" si="9"/>
        <v>Crossplatform</v>
      </c>
      <c r="D19" t="str">
        <f t="shared" si="9"/>
        <v>Compile-Zeit</v>
      </c>
      <c r="E19" t="str">
        <f t="shared" si="9"/>
        <v>Dependency Management</v>
      </c>
      <c r="F19" t="str">
        <f t="shared" si="9"/>
        <v>Nativ ausführbare Binaries</v>
      </c>
      <c r="G19" t="str">
        <f t="shared" si="9"/>
        <v>Sicherheitskonzepte - Raceconditions, NullPointers, …</v>
      </c>
      <c r="J19" t="str">
        <f t="shared" ref="J19:O19" si="10">B$1</f>
        <v>Festplattenspeicher</v>
      </c>
      <c r="K19" t="str">
        <f t="shared" si="10"/>
        <v>Crossplatform</v>
      </c>
      <c r="L19" t="str">
        <f t="shared" si="10"/>
        <v>Compile-Zeit</v>
      </c>
      <c r="M19" t="str">
        <f t="shared" si="10"/>
        <v>Dependency Management</v>
      </c>
      <c r="N19" t="str">
        <f t="shared" si="10"/>
        <v>Nativ ausführbare Binaries</v>
      </c>
      <c r="O19" t="str">
        <f t="shared" si="10"/>
        <v>Sicherheitskonzepte - Raceconditions, NullPointers, …</v>
      </c>
      <c r="Q19" t="s">
        <v>22</v>
      </c>
    </row>
    <row r="20" spans="1:17" ht="14.4">
      <c r="A20" t="str">
        <f>Sprachen!A1</f>
        <v>Java</v>
      </c>
      <c r="B20">
        <v>60</v>
      </c>
      <c r="C20">
        <v>80</v>
      </c>
      <c r="D20">
        <v>90</v>
      </c>
      <c r="E20">
        <v>100</v>
      </c>
      <c r="F20">
        <v>0</v>
      </c>
      <c r="G20">
        <v>0</v>
      </c>
      <c r="J20">
        <f>$Q$2*B20</f>
        <v>10</v>
      </c>
      <c r="K20">
        <f>$Q$3*C20</f>
        <v>13.333333333333332</v>
      </c>
      <c r="L20">
        <f>$Q$4*D20</f>
        <v>15</v>
      </c>
      <c r="M20">
        <f>$Q$5*E20</f>
        <v>16.666666666666664</v>
      </c>
      <c r="N20">
        <f>$Q$6*F20</f>
        <v>0</v>
      </c>
      <c r="O20">
        <f>$Q$7*G20</f>
        <v>0</v>
      </c>
      <c r="Q20">
        <f>SUM(J20:O20)</f>
        <v>54.999999999999993</v>
      </c>
    </row>
    <row r="21" spans="1:17" ht="14.4">
      <c r="A21" t="str">
        <f>Sprachen!A2</f>
        <v>Go</v>
      </c>
      <c r="B21">
        <v>70</v>
      </c>
      <c r="C21">
        <v>100</v>
      </c>
      <c r="D21">
        <v>100</v>
      </c>
      <c r="E21">
        <v>100</v>
      </c>
      <c r="F21">
        <v>100</v>
      </c>
      <c r="G21">
        <v>50</v>
      </c>
      <c r="J21">
        <f>$Q$2*B21</f>
        <v>11.666666666666666</v>
      </c>
      <c r="K21">
        <f>$Q$3*C21</f>
        <v>16.666666666666664</v>
      </c>
      <c r="L21">
        <f>$Q$4*D21</f>
        <v>16.666666666666664</v>
      </c>
      <c r="M21">
        <f>$Q$5*E21</f>
        <v>16.666666666666664</v>
      </c>
      <c r="N21">
        <f>$Q$6*F21</f>
        <v>16.666666666666664</v>
      </c>
      <c r="O21">
        <f>$Q$7*G21</f>
        <v>8.3333333333333321</v>
      </c>
      <c r="Q21">
        <f>SUM(J21:O21)</f>
        <v>86.666666666666643</v>
      </c>
    </row>
    <row r="22" spans="1:17" ht="14.4">
      <c r="A22" t="str">
        <f>Sprachen!A3</f>
        <v>Rust</v>
      </c>
      <c r="B22">
        <v>80</v>
      </c>
      <c r="C22">
        <v>100</v>
      </c>
      <c r="D22">
        <v>100</v>
      </c>
      <c r="E22">
        <v>100</v>
      </c>
      <c r="F22">
        <v>100</v>
      </c>
      <c r="G22">
        <v>100</v>
      </c>
      <c r="J22">
        <f>$Q$2*B22</f>
        <v>13.333333333333332</v>
      </c>
      <c r="K22">
        <f>$Q$3*C22</f>
        <v>16.666666666666664</v>
      </c>
      <c r="L22">
        <f>$Q$4*D22</f>
        <v>16.666666666666664</v>
      </c>
      <c r="M22">
        <f>$Q$5*E22</f>
        <v>16.666666666666664</v>
      </c>
      <c r="N22">
        <f>$Q$6*F22</f>
        <v>16.666666666666664</v>
      </c>
      <c r="O22">
        <f>$Q$7*G22</f>
        <v>16.666666666666664</v>
      </c>
      <c r="Q22">
        <f>SUM(J22:O22)</f>
        <v>96.666666666666657</v>
      </c>
    </row>
    <row r="23" spans="1:17" ht="14.4">
      <c r="A23" t="str">
        <f>Sprachen!A4</f>
        <v>C++</v>
      </c>
      <c r="B23">
        <v>100</v>
      </c>
      <c r="C23">
        <v>100</v>
      </c>
      <c r="D23">
        <v>100</v>
      </c>
      <c r="E23">
        <v>60</v>
      </c>
      <c r="F23">
        <v>100</v>
      </c>
      <c r="G23">
        <v>0</v>
      </c>
      <c r="J23">
        <f>$Q$2*B23</f>
        <v>16.666666666666664</v>
      </c>
      <c r="K23">
        <f>$Q$3*C23</f>
        <v>16.666666666666664</v>
      </c>
      <c r="L23">
        <f>$Q$4*D23</f>
        <v>16.666666666666664</v>
      </c>
      <c r="M23">
        <f>$Q$5*E23</f>
        <v>10</v>
      </c>
      <c r="N23">
        <f>$Q$6*F23</f>
        <v>16.666666666666664</v>
      </c>
      <c r="O23">
        <f>$Q$7*G23</f>
        <v>0</v>
      </c>
      <c r="Q23">
        <f>SUM(J23:O23)</f>
        <v>76.666666666666657</v>
      </c>
    </row>
    <row r="24" spans="1:17" ht="14.4">
      <c r="A24" t="str">
        <f>Sprachen!A5</f>
        <v>Python</v>
      </c>
      <c r="B24">
        <v>90</v>
      </c>
      <c r="C24">
        <v>80</v>
      </c>
      <c r="D24">
        <v>80</v>
      </c>
      <c r="E24">
        <v>100</v>
      </c>
      <c r="F24">
        <v>0</v>
      </c>
      <c r="G24">
        <v>0</v>
      </c>
      <c r="J24">
        <f>$Q$2*B24</f>
        <v>15</v>
      </c>
      <c r="K24">
        <f>$Q$3*C24</f>
        <v>13.333333333333332</v>
      </c>
      <c r="L24">
        <f>$Q$4*D24</f>
        <v>13.333333333333332</v>
      </c>
      <c r="M24">
        <f>$Q$5*E24</f>
        <v>16.666666666666664</v>
      </c>
      <c r="N24">
        <f>$Q$6*F24</f>
        <v>0</v>
      </c>
      <c r="O24">
        <f>$Q$7*G24</f>
        <v>0</v>
      </c>
      <c r="Q24">
        <f>SUM(J24:O24)</f>
        <v>58.333333333333329</v>
      </c>
    </row>
  </sheetData>
  <conditionalFormatting sqref="J12">
    <cfRule type="cellIs" dxfId="15" priority="1" stopIfTrue="1" operator="lessThan">
      <formula>0.1</formula>
    </cfRule>
  </conditionalFormatting>
  <conditionalFormatting sqref="J12">
    <cfRule type="cellIs" dxfId="14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60</v>
      </c>
      <c r="C1" t="s">
        <v>61</v>
      </c>
      <c r="E1" t="s">
        <v>13</v>
      </c>
      <c r="F1" t="str">
        <f>$B$1</f>
        <v>Coding-Guidelines</v>
      </c>
      <c r="G1" t="str">
        <f>$C$1</f>
        <v>Wartbarkeit</v>
      </c>
      <c r="I1" t="s">
        <v>35</v>
      </c>
    </row>
    <row r="2" spans="1:11">
      <c r="A2" t="str">
        <f>$B$1</f>
        <v>Coding-Guidelines</v>
      </c>
      <c r="B2">
        <v>1</v>
      </c>
      <c r="C2">
        <f>1/$B$3</f>
        <v>1</v>
      </c>
      <c r="E2" t="str">
        <f>$B$1</f>
        <v>Coding-Guidelines</v>
      </c>
      <c r="F2">
        <f>B2/$B$5</f>
        <v>0.5</v>
      </c>
      <c r="G2">
        <f>C2/$C$5</f>
        <v>0.5</v>
      </c>
      <c r="I2">
        <f>AVERAGE(F2:G2)</f>
        <v>0.5</v>
      </c>
    </row>
    <row r="3" spans="1:11">
      <c r="A3" t="str">
        <f>$C$1</f>
        <v>Wartbarkeit</v>
      </c>
      <c r="B3">
        <v>1</v>
      </c>
      <c r="C3">
        <v>1</v>
      </c>
      <c r="E3" t="str">
        <f>$C$1</f>
        <v>Wartbarkeit</v>
      </c>
      <c r="F3">
        <f>B3/$B$5</f>
        <v>0.5</v>
      </c>
      <c r="G3">
        <f>C3/$C$5</f>
        <v>0.5</v>
      </c>
      <c r="I3">
        <f>AVERAGE(F3:G3)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13" spans="1:11">
      <c r="B13" t="str">
        <f>B$1</f>
        <v>Coding-Guidelines</v>
      </c>
      <c r="C13" t="str">
        <f>C$1</f>
        <v>Wartbarkeit</v>
      </c>
      <c r="F13" t="str">
        <f>F$1</f>
        <v>Coding-Guidelines</v>
      </c>
      <c r="G13" t="str">
        <f>G$1</f>
        <v>Wartbarkeit</v>
      </c>
      <c r="I13" t="s">
        <v>22</v>
      </c>
    </row>
    <row r="14" spans="1:11">
      <c r="A14" t="str">
        <f>Sprachen!A1</f>
        <v>Java</v>
      </c>
      <c r="B14">
        <v>100</v>
      </c>
      <c r="C14">
        <v>100</v>
      </c>
      <c r="F14">
        <f>$I$2*B14</f>
        <v>50</v>
      </c>
      <c r="G14">
        <f>$I$3*C14</f>
        <v>50</v>
      </c>
      <c r="I14">
        <f>SUM(F14:G14)</f>
        <v>100</v>
      </c>
    </row>
    <row r="15" spans="1:11">
      <c r="A15" t="str">
        <f>Sprachen!A2</f>
        <v>Go</v>
      </c>
      <c r="B15">
        <v>100</v>
      </c>
      <c r="C15">
        <v>100</v>
      </c>
      <c r="F15">
        <f>$I$2*B15</f>
        <v>50</v>
      </c>
      <c r="G15">
        <f>$I$3*C15</f>
        <v>50</v>
      </c>
      <c r="I15">
        <f>SUM(F15:G15)</f>
        <v>100</v>
      </c>
    </row>
    <row r="16" spans="1:11">
      <c r="A16" t="str">
        <f>Sprachen!A3</f>
        <v>Rust</v>
      </c>
      <c r="B16">
        <v>100</v>
      </c>
      <c r="C16">
        <v>100</v>
      </c>
      <c r="F16">
        <f>$I$2*B16</f>
        <v>50</v>
      </c>
      <c r="G16">
        <f>$I$3*C16</f>
        <v>50</v>
      </c>
      <c r="I16">
        <f>SUM(F16:G16)</f>
        <v>100</v>
      </c>
    </row>
    <row r="17" spans="1:9">
      <c r="A17" t="str">
        <f>Sprachen!A4</f>
        <v>C++</v>
      </c>
      <c r="B17">
        <v>20</v>
      </c>
      <c r="C17">
        <v>100</v>
      </c>
      <c r="F17">
        <f>$I$2*B17</f>
        <v>10</v>
      </c>
      <c r="G17">
        <f>$I$3*C17</f>
        <v>50</v>
      </c>
      <c r="I17">
        <f>SUM(F17:G17)</f>
        <v>60</v>
      </c>
    </row>
    <row r="18" spans="1:9">
      <c r="A18" t="str">
        <f>Sprachen!A5</f>
        <v>Python</v>
      </c>
      <c r="B18">
        <v>80</v>
      </c>
      <c r="C18">
        <v>100</v>
      </c>
      <c r="F18">
        <f>$I$2*B18</f>
        <v>40</v>
      </c>
      <c r="G18">
        <f>$I$3*C18</f>
        <v>50</v>
      </c>
      <c r="I18">
        <f>SUM(F18:G18)</f>
        <v>90</v>
      </c>
    </row>
  </sheetData>
  <conditionalFormatting sqref="K10">
    <cfRule type="cellIs" dxfId="13" priority="1" stopIfTrue="1" operator="lessThan">
      <formula>0.1</formula>
    </cfRule>
  </conditionalFormatting>
  <conditionalFormatting sqref="K10">
    <cfRule type="cellIs" dxfId="1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Sprachen</vt:lpstr>
      <vt:lpstr>1_Platformvergleich</vt:lpstr>
      <vt:lpstr>2_Programmiersprache</vt:lpstr>
      <vt:lpstr>2_1_Paradigmen</vt:lpstr>
      <vt:lpstr>2_2_StdLib</vt:lpstr>
      <vt:lpstr>3_Programmierumgebung</vt:lpstr>
      <vt:lpstr>3_1_Multiplatform-IDE</vt:lpstr>
      <vt:lpstr>3_2_Build-Tools</vt:lpstr>
      <vt:lpstr>3_3_Code-Quality-Analyze</vt:lpstr>
      <vt:lpstr>4_Business-Context</vt:lpstr>
      <vt:lpstr>5_Hardware-Context</vt:lpstr>
      <vt:lpstr>6_Laufzeitverhalten</vt:lpstr>
      <vt:lpstr>6_1_Laufzeitverhalten</vt:lpstr>
      <vt:lpstr>6_2_Ausführungsumgebung</vt:lpstr>
      <vt:lpstr>6_3_Integration-mit-andere-Modu</vt:lpstr>
      <vt:lpstr>7_Community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2020-10-27T09:20:18Z</dcterms:created>
  <dc:creator>Soldo, Stjepan</dc:creator>
  <cp:lastModifiedBy>Soldo, Stjepan</cp:lastModifiedBy>
  <dcterms:modified xsi:type="dcterms:W3CDTF">2020-11-03T15:15:42Z</dcterms:modified>
  <cp:revision>133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0x010100C17C0CDC8B57174DB915FA87D851B545</vt:lpwstr>
  </property>
</Properties>
</file>