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2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_Calculator" sheetId="1" state="visible" r:id="rId3"/>
    <sheet name="Citations" sheetId="2" state="visible" r:id="rId4"/>
    <sheet name="Drop down 1" sheetId="3" state="visible" r:id="rId5"/>
    <sheet name="Drop down 2" sheetId="4" state="visible" r:id="rId6"/>
    <sheet name="Drop down 3" sheetId="5" state="visible" r:id="rId7"/>
    <sheet name="Drop down 4" sheetId="6" state="visible" r:id="rId8"/>
    <sheet name="Drop down extra" sheetId="7" state="visible" r:id="rId9"/>
    <sheet name="Sheet1" sheetId="8" state="visible" r:id="rId10"/>
    <sheet name="Sheet2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<sst xmlns="http://schemas.openxmlformats.org/spreadsheetml/2006/main" count="769" uniqueCount="259">
  <si>
    <t xml:space="preserve">Calculator 1</t>
  </si>
  <si>
    <t xml:space="preserve">Estimate grain and straw yield from available moisture</t>
  </si>
  <si>
    <t xml:space="preserve">Net ($/A)</t>
  </si>
  <si>
    <t xml:space="preserve">Type</t>
  </si>
  <si>
    <t xml:space="preserve">Description</t>
  </si>
  <si>
    <t xml:space="preserve">Variable</t>
  </si>
  <si>
    <t xml:space="preserve">Input</t>
  </si>
  <si>
    <t xml:space="preserve">Available water (in)</t>
  </si>
  <si>
    <t xml:space="preserve">CCE removed per acre</t>
  </si>
  <si>
    <t xml:space="preserve">Intermediate Value</t>
  </si>
  <si>
    <t xml:space="preserve">Available water (cm)</t>
  </si>
  <si>
    <t xml:space="preserve">Variety </t>
  </si>
  <si>
    <t xml:space="preserve">Puma</t>
  </si>
  <si>
    <t xml:space="preserve">SOC Status</t>
  </si>
  <si>
    <t xml:space="preserve">Output</t>
  </si>
  <si>
    <t xml:space="preserve">Harvest Index</t>
  </si>
  <si>
    <t xml:space="preserve">Straw harvest percentage</t>
  </si>
  <si>
    <t xml:space="preserve">Grain yield (kg/ha)</t>
  </si>
  <si>
    <t xml:space="preserve">Grain yield (bu/acre)</t>
  </si>
  <si>
    <t xml:space="preserve">Straw Produced (kg/ha)</t>
  </si>
  <si>
    <t xml:space="preserve">Straw yield (Ton/A)</t>
  </si>
  <si>
    <t xml:space="preserve">Estimate Nutrient Removal </t>
  </si>
  <si>
    <t xml:space="preserve">nutrient concentration (lb/lb)</t>
  </si>
  <si>
    <t xml:space="preserve">nutrient removed (lb/acre)</t>
  </si>
  <si>
    <t xml:space="preserve">price nutrient ($/lb)</t>
  </si>
  <si>
    <t xml:space="preserve">nutrient removal cost ($/acre)</t>
  </si>
  <si>
    <t xml:space="preserve">N removal</t>
  </si>
  <si>
    <t xml:space="preserve">P2O5 removal</t>
  </si>
  <si>
    <t xml:space="preserve">S removal</t>
  </si>
  <si>
    <t xml:space="preserve">Zn removal</t>
  </si>
  <si>
    <t xml:space="preserve">B removal</t>
  </si>
  <si>
    <t xml:space="preserve">Base Cation Removal</t>
  </si>
  <si>
    <t xml:space="preserve">CCE of Base Cations Removed</t>
  </si>
  <si>
    <t xml:space="preserve">Liming material</t>
  </si>
  <si>
    <t xml:space="preserve">CCE of liming material</t>
  </si>
  <si>
    <t xml:space="preserve">price liming material ($/ton)</t>
  </si>
  <si>
    <t xml:space="preserve">base cation removal cost ($/acre)</t>
  </si>
  <si>
    <t xml:space="preserve">K2O removal</t>
  </si>
  <si>
    <t xml:space="preserve">Sugar Beet Lime</t>
  </si>
  <si>
    <t xml:space="preserve">Ca removal</t>
  </si>
  <si>
    <t xml:space="preserve">$10 included for application cost per acre (WSU extension)</t>
  </si>
  <si>
    <t xml:space="preserve">Mg removal</t>
  </si>
  <si>
    <t xml:space="preserve">Soil Organic Carbon Removal</t>
  </si>
  <si>
    <t xml:space="preserve">Cropping System</t>
  </si>
  <si>
    <t xml:space="preserve">No-till - continuous cropping</t>
  </si>
  <si>
    <t xml:space="preserve">Maintenance SOC (lb/A)</t>
  </si>
  <si>
    <t xml:space="preserve">C concentration</t>
  </si>
  <si>
    <t xml:space="preserve">C removed with straw (lb/A)</t>
  </si>
  <si>
    <t xml:space="preserve">C not removed (lb/A)</t>
  </si>
  <si>
    <t xml:space="preserve">Partial Budget</t>
  </si>
  <si>
    <t xml:space="preserve">Staw price ($/ton)</t>
  </si>
  <si>
    <t xml:space="preserve">Straw Revenue ($/A)</t>
  </si>
  <si>
    <t xml:space="preserve">Operating Costs ($/A)</t>
  </si>
  <si>
    <t xml:space="preserve">Reduced Revenue ($/A)</t>
  </si>
  <si>
    <t xml:space="preserve">Net (profit/loss) ($/A)</t>
  </si>
  <si>
    <r>
      <rPr>
        <sz val="11"/>
        <color theme="1"/>
        <rFont val="Calibri"/>
        <family val="2"/>
        <charset val="1"/>
      </rPr>
      <t xml:space="preserve">Schillinger, W. F., Schofstoll, S. E., &amp; Alldredge, J. R. (n.d.). </t>
    </r>
    <r>
      <rPr>
        <i val="true"/>
        <sz val="11"/>
        <color theme="1"/>
        <rFont val="Calibri"/>
        <family val="2"/>
        <charset val="1"/>
      </rPr>
      <t xml:space="preserve">Available water and wheat grain yield relations in a Mediterranean climate</t>
    </r>
    <r>
      <rPr>
        <sz val="11"/>
        <color theme="1"/>
        <rFont val="Calibri"/>
        <family val="2"/>
        <charset val="1"/>
      </rPr>
      <t xml:space="preserve">. https://doi.org/10.1016/j.fcr.2008.06.008</t>
    </r>
  </si>
  <si>
    <r>
      <rPr>
        <sz val="11"/>
        <color theme="1"/>
        <rFont val="Calibri"/>
        <family val="2"/>
        <charset val="1"/>
      </rPr>
      <t xml:space="preserve">McClellan, R.C., McCool, D.K., &amp; Rickman, R. W., 2012 </t>
    </r>
    <r>
      <rPr>
        <i val="true"/>
        <sz val="11"/>
        <color theme="1"/>
        <rFont val="Calibri"/>
        <family val="2"/>
        <charset val="1"/>
      </rPr>
      <t xml:space="preserve">Grain Yield and Biomass Relationship for Crops in the Inland Pacific Northwest Unitested States. </t>
    </r>
    <r>
      <rPr>
        <sz val="11"/>
        <color theme="1"/>
        <rFont val="Calibri"/>
        <family val="2"/>
        <charset val="1"/>
      </rPr>
      <t xml:space="preserve">J. of Soil and Water Conservation 67:42-50</t>
    </r>
  </si>
  <si>
    <t xml:space="preserve">Lafond, Stumborg, M., Lemke, R., May, W.E., Holzapfel, C.B., and Campbell, C.A., 2009, Quantifying Straw Removal through Baling and Measuring the the Longer Term Effects on Soil Quality and Wheat Production https://acsess.onlinelibrary.wiley.com/doi/epdf/10.2134/agronj2008.0118x</t>
  </si>
  <si>
    <r>
      <rPr>
        <sz val="12"/>
        <color theme="1"/>
        <rFont val="Times New Roman"/>
        <family val="1"/>
        <charset val="1"/>
      </rPr>
      <t xml:space="preserve">El-Nashaar, H. M., Banowetz, G. M., Peterson, C. J., &amp; Griffith, S. M. (2010). Genetic variability of elemental concentration in winter wheat straw. </t>
    </r>
    <r>
      <rPr>
        <i val="true"/>
        <sz val="12"/>
        <color theme="1"/>
        <rFont val="Times New Roman"/>
        <family val="1"/>
        <charset val="1"/>
      </rPr>
      <t xml:space="preserve">Energy and Fuels</t>
    </r>
    <r>
      <rPr>
        <sz val="12"/>
        <color theme="1"/>
        <rFont val="Times New Roman"/>
        <family val="1"/>
        <charset val="1"/>
      </rPr>
      <t xml:space="preserve">, </t>
    </r>
    <r>
      <rPr>
        <i val="true"/>
        <sz val="12"/>
        <color theme="1"/>
        <rFont val="Times New Roman"/>
        <family val="1"/>
        <charset val="1"/>
      </rPr>
      <t xml:space="preserve">24</t>
    </r>
    <r>
      <rPr>
        <sz val="12"/>
        <color theme="1"/>
        <rFont val="Times New Roman"/>
        <family val="1"/>
        <charset val="1"/>
      </rPr>
      <t xml:space="preserve">(3), 2020–2027. https://doi.org/10.1021/ef901181h</t>
    </r>
  </si>
  <si>
    <r>
      <rPr>
        <sz val="11"/>
        <color theme="1"/>
        <rFont val="Calibri"/>
        <family val="2"/>
        <charset val="1"/>
      </rPr>
      <t xml:space="preserve">Johnson, J. M. F., Allmaras, R. R., &amp; Reicosky, D. C. (2006). Estimating source carbon from crop residues, roots and rhizodeposits using the national grain-yield database. </t>
    </r>
    <r>
      <rPr>
        <i val="true"/>
        <sz val="11"/>
        <color theme="1"/>
        <rFont val="Calibri"/>
        <family val="2"/>
        <charset val="1"/>
      </rPr>
      <t xml:space="preserve">Agron J. </t>
    </r>
    <r>
      <rPr>
        <sz val="11"/>
        <color theme="1"/>
        <rFont val="Calibri"/>
        <family val="2"/>
        <charset val="1"/>
      </rPr>
      <t xml:space="preserve">98:622-636 </t>
    </r>
  </si>
  <si>
    <t xml:space="preserve">Tarkalson, D.D., Brown, B., Kok, H., &amp; Bjorneberg, D.L. (2009). Impact of removing straw from wheat and barley fields: a literature review. Better Crops Vol. 3</t>
  </si>
  <si>
    <t xml:space="preserve">Harvest Index of Varieties</t>
  </si>
  <si>
    <t xml:space="preserve">AP Exceed</t>
  </si>
  <si>
    <t xml:space="preserve">AP Iliad</t>
  </si>
  <si>
    <t xml:space="preserve">AP Dynamic</t>
  </si>
  <si>
    <t xml:space="preserve">ARS-Castella</t>
  </si>
  <si>
    <t xml:space="preserve">ARS-Crescent</t>
  </si>
  <si>
    <t xml:space="preserve">Battle AX</t>
  </si>
  <si>
    <t xml:space="preserve">Canvas</t>
  </si>
  <si>
    <t xml:space="preserve">Curiosity CL+</t>
  </si>
  <si>
    <t xml:space="preserve">Devote</t>
  </si>
  <si>
    <t xml:space="preserve">Guardian</t>
  </si>
  <si>
    <t xml:space="preserve">Jasper</t>
  </si>
  <si>
    <t xml:space="preserve">Kairos</t>
  </si>
  <si>
    <t xml:space="preserve">Keldin</t>
  </si>
  <si>
    <t xml:space="preserve">LCS Artdeco</t>
  </si>
  <si>
    <t xml:space="preserve">LCS Blackjack</t>
  </si>
  <si>
    <t xml:space="preserve">LCS Drive</t>
  </si>
  <si>
    <t xml:space="preserve">LCS Hulk</t>
  </si>
  <si>
    <t xml:space="preserve">LCS Jet</t>
  </si>
  <si>
    <t xml:space="preserve">LCS Rocket</t>
  </si>
  <si>
    <t xml:space="preserve">LCS Shine</t>
  </si>
  <si>
    <t xml:space="preserve">LCS Sonic</t>
  </si>
  <si>
    <t xml:space="preserve">M-idas</t>
  </si>
  <si>
    <t xml:space="preserve">M-press</t>
  </si>
  <si>
    <t xml:space="preserve">Mela CL+</t>
  </si>
  <si>
    <t xml:space="preserve">Nixon</t>
  </si>
  <si>
    <t xml:space="preserve">Norwest Duet</t>
  </si>
  <si>
    <t xml:space="preserve">Norwest Tandem</t>
  </si>
  <si>
    <t xml:space="preserve">OR2x2 CL+</t>
  </si>
  <si>
    <t xml:space="preserve">Otto</t>
  </si>
  <si>
    <t xml:space="preserve">Piranha CL+</t>
  </si>
  <si>
    <t xml:space="preserve">PNW Hailey</t>
  </si>
  <si>
    <t xml:space="preserve">Pritchett</t>
  </si>
  <si>
    <t xml:space="preserve">Purl</t>
  </si>
  <si>
    <t xml:space="preserve">Resilience CL+</t>
  </si>
  <si>
    <t xml:space="preserve">Scorpio</t>
  </si>
  <si>
    <t xml:space="preserve">Sockeye CL+</t>
  </si>
  <si>
    <t xml:space="preserve">Stingray CL+</t>
  </si>
  <si>
    <t xml:space="preserve">SY Clearstone</t>
  </si>
  <si>
    <t xml:space="preserve">SY Command</t>
  </si>
  <si>
    <t xml:space="preserve">SY Dayton</t>
  </si>
  <si>
    <t xml:space="preserve">UI Magic CL+</t>
  </si>
  <si>
    <t xml:space="preserve">Unknown</t>
  </si>
  <si>
    <t xml:space="preserve">VI Frost</t>
  </si>
  <si>
    <t xml:space="preserve">VI Presto CL+</t>
  </si>
  <si>
    <t xml:space="preserve">VI Voodoo CL+</t>
  </si>
  <si>
    <t xml:space="preserve">WB1529</t>
  </si>
  <si>
    <t xml:space="preserve">WB4303</t>
  </si>
  <si>
    <t xml:space="preserve">WB4311</t>
  </si>
  <si>
    <t xml:space="preserve">WB4394</t>
  </si>
  <si>
    <t xml:space="preserve">WB4623 CLP</t>
  </si>
  <si>
    <t xml:space="preserve">Whistler</t>
  </si>
  <si>
    <t xml:space="preserve">Xerpha</t>
  </si>
  <si>
    <t xml:space="preserve">YSC-215</t>
  </si>
  <si>
    <t xml:space="preserve">SOC Maintenance Levels (MSC) by Tillage &amp; Fallow</t>
  </si>
  <si>
    <t xml:space="preserve">Method</t>
  </si>
  <si>
    <t xml:space="preserve">MSC (lbs C/A)</t>
  </si>
  <si>
    <t xml:space="preserve">Till - continuous cropping</t>
  </si>
  <si>
    <t xml:space="preserve">machado</t>
  </si>
  <si>
    <t xml:space="preserve">Till - 1/3 fallow</t>
  </si>
  <si>
    <t xml:space="preserve">huggins</t>
  </si>
  <si>
    <t xml:space="preserve">Till - 1/2 fallow</t>
  </si>
  <si>
    <t xml:space="preserve">tarkalson/johnson</t>
  </si>
  <si>
    <t xml:space="preserve">No-till - 1/3 fallow</t>
  </si>
  <si>
    <t xml:space="preserve">No-till - 1/2 fallow</t>
  </si>
  <si>
    <t xml:space="preserve">Till - continuous cropping, Till - 1/3 fallow, Till - 1/2 fallow, No-till - continuous cropping, No-till - 1/3 fallow, No-till - 1/2 fallow</t>
  </si>
  <si>
    <t xml:space="preserve">no-till 1/3 = (1781/0.74)*0.91</t>
  </si>
  <si>
    <t xml:space="preserve">no-till 1/2 = (1781/0.55)*0.91</t>
  </si>
  <si>
    <t xml:space="preserve">(no-till continuous)/(till continuous) = 1781/1964 = 0.91</t>
  </si>
  <si>
    <t xml:space="preserve">(till continuous)/(till 1/2 fallow) = 1964/3571 = 0.55</t>
  </si>
  <si>
    <t xml:space="preserve">(till continuous)/(till 1/3 fallow) = 1964/2672 = 0.74</t>
  </si>
  <si>
    <t xml:space="preserve">Liming Materials</t>
  </si>
  <si>
    <t xml:space="preserve">Material</t>
  </si>
  <si>
    <t xml:space="preserve">CCE</t>
  </si>
  <si>
    <t xml:space="preserve">Calcium Carbonate</t>
  </si>
  <si>
    <t xml:space="preserve">Calcitic Limestone</t>
  </si>
  <si>
    <t xml:space="preserve">Dolomitic Limestone</t>
  </si>
  <si>
    <t xml:space="preserve">Liquid Suspended Calcite</t>
  </si>
  <si>
    <t xml:space="preserve">Price ($/ton)</t>
  </si>
  <si>
    <t xml:space="preserve">Thompson, W.H., McFarland, Brown, Huggins. 2016. "Agricultural Lime and Liming, Part 3: Aglime Product Selection and Comparison Calculator User Guide." WSU Extension Soil Acidification Series. </t>
  </si>
  <si>
    <t xml:space="preserve">SOC Maintenance Levels (MSC) by Tillage</t>
  </si>
  <si>
    <t xml:space="preserve">No-till</t>
  </si>
  <si>
    <t xml:space="preserve">Till</t>
  </si>
  <si>
    <t xml:space="preserve">Till - with fallow</t>
  </si>
  <si>
    <t xml:space="preserve">tarkalson</t>
  </si>
  <si>
    <t xml:space="preserve">johnson</t>
  </si>
  <si>
    <t xml:space="preserve">2000 kgC/ha</t>
  </si>
  <si>
    <t xml:space="preserve">3000 kgC/ha</t>
  </si>
  <si>
    <t xml:space="preserve">4000 kgC/ha</t>
  </si>
  <si>
    <t xml:space="preserve">wheat</t>
  </si>
  <si>
    <t xml:space="preserve">Al</t>
  </si>
  <si>
    <t xml:space="preserve">Ca</t>
  </si>
  <si>
    <t xml:space="preserve">Mg</t>
  </si>
  <si>
    <t xml:space="preserve">K</t>
  </si>
  <si>
    <t xml:space="preserve">P</t>
  </si>
  <si>
    <t xml:space="preserve">H</t>
  </si>
  <si>
    <t xml:space="preserve">C</t>
  </si>
  <si>
    <t xml:space="preserve">N</t>
  </si>
  <si>
    <t xml:space="preserve">S</t>
  </si>
  <si>
    <t xml:space="preserve">Brundage 96</t>
  </si>
  <si>
    <t xml:space="preserve">bcde</t>
  </si>
  <si>
    <t xml:space="preserve">abc</t>
  </si>
  <si>
    <t xml:space="preserve">a</t>
  </si>
  <si>
    <t xml:space="preserve">ab</t>
  </si>
  <si>
    <t xml:space="preserve">f</t>
  </si>
  <si>
    <t xml:space="preserve">abcde</t>
  </si>
  <si>
    <t xml:space="preserve">Cara</t>
  </si>
  <si>
    <t xml:space="preserve">abcd</t>
  </si>
  <si>
    <t xml:space="preserve">efgh</t>
  </si>
  <si>
    <t xml:space="preserve">e</t>
  </si>
  <si>
    <t xml:space="preserve">bcd</t>
  </si>
  <si>
    <t xml:space="preserve">Gene</t>
  </si>
  <si>
    <t xml:space="preserve">cdef</t>
  </si>
  <si>
    <t xml:space="preserve">ef</t>
  </si>
  <si>
    <t xml:space="preserve">Goetze</t>
  </si>
  <si>
    <t xml:space="preserve">gh</t>
  </si>
  <si>
    <t xml:space="preserve">abcdef</t>
  </si>
  <si>
    <t xml:space="preserve">Madsen</t>
  </si>
  <si>
    <t xml:space="preserve">cde</t>
  </si>
  <si>
    <t xml:space="preserve">de</t>
  </si>
  <si>
    <t xml:space="preserve">Masami</t>
  </si>
  <si>
    <t xml:space="preserve">ORCF-101</t>
  </si>
  <si>
    <t xml:space="preserve">h</t>
  </si>
  <si>
    <t xml:space="preserve">b</t>
  </si>
  <si>
    <t xml:space="preserve">ORCF-102</t>
  </si>
  <si>
    <t xml:space="preserve">ORCF-103</t>
  </si>
  <si>
    <t xml:space="preserve">ORSS-1757</t>
  </si>
  <si>
    <t xml:space="preserve">fgh</t>
  </si>
  <si>
    <t xml:space="preserve">Rod/Tubbs06</t>
  </si>
  <si>
    <t xml:space="preserve">cdefg</t>
  </si>
  <si>
    <t xml:space="preserve">Simon</t>
  </si>
  <si>
    <t xml:space="preserve">defg</t>
  </si>
  <si>
    <t xml:space="preserve">Skiles</t>
  </si>
  <si>
    <t xml:space="preserve">defgh</t>
  </si>
  <si>
    <t xml:space="preserve">bcdef</t>
  </si>
  <si>
    <t xml:space="preserve">Stephens</t>
  </si>
  <si>
    <t xml:space="preserve">Tubbs</t>
  </si>
  <si>
    <t xml:space="preserve">Tubbs06</t>
  </si>
  <si>
    <t xml:space="preserve">def</t>
  </si>
  <si>
    <t xml:space="preserve">UICF-Lambert</t>
  </si>
  <si>
    <t xml:space="preserve">Weatherford</t>
  </si>
  <si>
    <t xml:space="preserve">Westbred 528</t>
  </si>
  <si>
    <t xml:space="preserve">bc</t>
  </si>
  <si>
    <t xml:space="preserve">PUL</t>
  </si>
  <si>
    <t xml:space="preserve">AP18_AX</t>
  </si>
  <si>
    <t xml:space="preserve">&lt;.0001</t>
  </si>
  <si>
    <t xml:space="preserve">RER</t>
  </si>
  <si>
    <t xml:space="preserve">AP_Dynam</t>
  </si>
  <si>
    <t xml:space="preserve">AP_Excee</t>
  </si>
  <si>
    <t xml:space="preserve">ARS-Cast</t>
  </si>
  <si>
    <t xml:space="preserve">AP_Iliad</t>
  </si>
  <si>
    <t xml:space="preserve">ARS-Cres</t>
  </si>
  <si>
    <t xml:space="preserve">Appleby_</t>
  </si>
  <si>
    <t xml:space="preserve">Battle_A</t>
  </si>
  <si>
    <t xml:space="preserve">ARS-Selb</t>
  </si>
  <si>
    <t xml:space="preserve">ARS09X49</t>
  </si>
  <si>
    <t xml:space="preserve">Curiosit</t>
  </si>
  <si>
    <t xml:space="preserve">LCS_Fusi</t>
  </si>
  <si>
    <t xml:space="preserve">LCS_Artd</t>
  </si>
  <si>
    <t xml:space="preserve">LCS_Hulk</t>
  </si>
  <si>
    <t xml:space="preserve">LCS_Blac</t>
  </si>
  <si>
    <t xml:space="preserve">LCS_Jet</t>
  </si>
  <si>
    <t xml:space="preserve">LCS_Driv</t>
  </si>
  <si>
    <t xml:space="preserve">LCS_Shin</t>
  </si>
  <si>
    <t xml:space="preserve">LCS_Soni</t>
  </si>
  <si>
    <t xml:space="preserve">LW17-581</t>
  </si>
  <si>
    <t xml:space="preserve">LW17-587</t>
  </si>
  <si>
    <t xml:space="preserve">LCS_Rock</t>
  </si>
  <si>
    <t xml:space="preserve">LW17-818</t>
  </si>
  <si>
    <t xml:space="preserve">LW18-058</t>
  </si>
  <si>
    <t xml:space="preserve">LW18-508</t>
  </si>
  <si>
    <t xml:space="preserve">M-Idas</t>
  </si>
  <si>
    <t xml:space="preserve">Mela_CLP</t>
  </si>
  <si>
    <t xml:space="preserve">Millie</t>
  </si>
  <si>
    <t xml:space="preserve">NW_Duet</t>
  </si>
  <si>
    <t xml:space="preserve">NW_Tande</t>
  </si>
  <si>
    <t xml:space="preserve">OR2X2_CL</t>
  </si>
  <si>
    <t xml:space="preserve">Piranha_</t>
  </si>
  <si>
    <t xml:space="preserve">PNW_Hail</t>
  </si>
  <si>
    <t xml:space="preserve">Pritchet</t>
  </si>
  <si>
    <t xml:space="preserve">Resilien</t>
  </si>
  <si>
    <t xml:space="preserve">SY_Clear</t>
  </si>
  <si>
    <t xml:space="preserve">SY_Comma</t>
  </si>
  <si>
    <t xml:space="preserve">SY_Dayto</t>
  </si>
  <si>
    <t xml:space="preserve">Stingray</t>
  </si>
  <si>
    <t xml:space="preserve">UI_Bronz</t>
  </si>
  <si>
    <t xml:space="preserve">Sockeye_</t>
  </si>
  <si>
    <t xml:space="preserve">UI_Magic</t>
  </si>
  <si>
    <t xml:space="preserve">VI_Frost</t>
  </si>
  <si>
    <t xml:space="preserve">VI_Prest</t>
  </si>
  <si>
    <t xml:space="preserve">VI_Voodo</t>
  </si>
  <si>
    <t xml:space="preserve">WA8309</t>
  </si>
  <si>
    <t xml:space="preserve">WB1783</t>
  </si>
  <si>
    <t xml:space="preserve">WA8339</t>
  </si>
  <si>
    <t xml:space="preserve">WA8340</t>
  </si>
  <si>
    <t xml:space="preserve">WB1604</t>
  </si>
  <si>
    <t xml:space="preserve">WB4623CL</t>
  </si>
  <si>
    <t xml:space="preserve">YSC-93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</si>
</sst>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0.0"/>
    <numFmt numFmtId="167" formatCode="0"/>
    <numFmt numFmtId="168" formatCode="#,##0.00"/>
    <numFmt numFmtId="169" formatCode="0.0000000"/>
    <numFmt numFmtId="170" formatCode="0.00"/>
    <numFmt numFmtId="171" formatCode="0.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sz val="12"/>
      <color theme="1"/>
      <name val="Times New Roman"/>
      <family val="1"/>
      <charset val="1"/>
    </font>
    <font>
      <i val="true"/>
      <sz val="12"/>
      <color theme="1"/>
      <name val="Times New Roman"/>
      <family val="1"/>
      <charset val="1"/>
    </font>
    <font>
      <b val="true"/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9F9F"/>
        <bgColor rgb="FFF4B183"/>
      </patternFill>
    </fill>
    <fill>
      <patternFill patternType="solid">
        <fgColor theme="4" tint="0.3999"/>
        <bgColor rgb="FFBDD7EE"/>
      </patternFill>
    </fill>
    <fill>
      <patternFill patternType="solid">
        <fgColor theme="0" tint="-0.15"/>
        <bgColor rgb="FFBDD7EE"/>
      </patternFill>
    </fill>
    <fill>
      <patternFill patternType="solid">
        <fgColor theme="4" tint="0.5999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theme="9" tint="0.5999"/>
        </patternFill>
      </fill>
    </dxf>
    <dxf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5E0B4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F9F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16.82"/>
    <col collapsed="false" customWidth="true" hidden="false" outlineLevel="0" max="3" min="2" style="0" width="31"/>
    <col collapsed="false" customWidth="true" hidden="false" outlineLevel="0" max="4" min="4" style="0" width="27.45"/>
    <col collapsed="false" customWidth="true" hidden="false" outlineLevel="0" max="5" min="5" style="0" width="30.73"/>
    <col collapsed="false" customWidth="true" hidden="false" outlineLevel="0" max="7" min="6" style="0" width="29"/>
    <col collapsed="false" customWidth="true" hidden="false" outlineLevel="0" max="8" min="8" style="0" width="30.45"/>
  </cols>
  <sheetData>
    <row r="2" customFormat="false" ht="14.25" hidden="false" customHeight="false" outlineLevel="0" collapsed="false">
      <c r="A2" s="1" t="s">
        <v>0</v>
      </c>
      <c r="B2" s="1"/>
      <c r="C2" s="1"/>
    </row>
    <row r="3" customFormat="false" ht="14.25" hidden="false" customHeight="false" outlineLevel="0" collapsed="false">
      <c r="A3" s="2" t="s">
        <v>1</v>
      </c>
      <c r="B3" s="2"/>
      <c r="C3" s="2"/>
      <c r="E3" s="3" t="s">
        <v>2</v>
      </c>
    </row>
    <row r="4" customFormat="false" ht="14.25" hidden="false" customHeight="false" outlineLevel="0" collapsed="false">
      <c r="A4" s="2" t="s">
        <v>3</v>
      </c>
      <c r="B4" s="2" t="s">
        <v>4</v>
      </c>
      <c r="C4" s="2" t="s">
        <v>5</v>
      </c>
      <c r="E4" s="4" t="n">
        <f aca="false">C51</f>
        <v>93.3332522673725</v>
      </c>
    </row>
    <row r="5" customFormat="false" ht="14.25" hidden="false" customHeight="false" outlineLevel="0" collapsed="false">
      <c r="A5" s="5" t="s">
        <v>6</v>
      </c>
      <c r="B5" s="5" t="s">
        <v>7</v>
      </c>
      <c r="C5" s="6" t="n">
        <v>22</v>
      </c>
      <c r="E5" s="7" t="s">
        <v>8</v>
      </c>
    </row>
    <row r="6" customFormat="false" ht="14.25" hidden="false" customHeight="false" outlineLevel="0" collapsed="false">
      <c r="A6" s="8" t="s">
        <v>9</v>
      </c>
      <c r="B6" s="9" t="s">
        <v>10</v>
      </c>
      <c r="C6" s="10" t="n">
        <f aca="false">C5*2.54</f>
        <v>55.88</v>
      </c>
      <c r="E6" s="11" t="n">
        <f aca="false">D30</f>
        <v>479.192738703097</v>
      </c>
    </row>
    <row r="7" customFormat="false" ht="14.25" hidden="false" customHeight="false" outlineLevel="0" collapsed="false">
      <c r="A7" s="12" t="s">
        <v>6</v>
      </c>
      <c r="B7" s="12" t="s">
        <v>11</v>
      </c>
      <c r="C7" s="13" t="s">
        <v>12</v>
      </c>
      <c r="E7" s="2" t="s">
        <v>13</v>
      </c>
    </row>
    <row r="8" customFormat="false" ht="14.25" hidden="false" customHeight="false" outlineLevel="0" collapsed="false">
      <c r="A8" s="14" t="s">
        <v>14</v>
      </c>
      <c r="B8" s="14" t="s">
        <v>15</v>
      </c>
      <c r="C8" s="2" t="n">
        <f aca="false">VLOOKUP(C7,'Drop down 1'!A6:B58,2,FALSE())</f>
        <v>0.3453</v>
      </c>
      <c r="E8" s="15" t="str">
        <f aca="false">C42</f>
        <v>Above Maintenance SOC Level</v>
      </c>
    </row>
    <row r="9" customFormat="false" ht="14.25" hidden="false" customHeight="false" outlineLevel="0" collapsed="false">
      <c r="A9" s="12" t="s">
        <v>6</v>
      </c>
      <c r="B9" s="12" t="s">
        <v>16</v>
      </c>
      <c r="C9" s="6" t="n">
        <v>50</v>
      </c>
    </row>
    <row r="10" customFormat="false" ht="14.25" hidden="false" customHeight="false" outlineLevel="0" collapsed="false">
      <c r="A10" s="8" t="s">
        <v>9</v>
      </c>
      <c r="B10" s="8" t="s">
        <v>17</v>
      </c>
      <c r="C10" s="16" t="n">
        <f aca="false">154*C6 -905</f>
        <v>7700.52</v>
      </c>
    </row>
    <row r="11" customFormat="false" ht="14.25" hidden="false" customHeight="false" outlineLevel="0" collapsed="false">
      <c r="A11" s="14" t="s">
        <v>14</v>
      </c>
      <c r="B11" s="17" t="s">
        <v>18</v>
      </c>
      <c r="C11" s="18" t="n">
        <f aca="false">C10*(2.2/1)*(1/2.47)*(1/60)</f>
        <v>114.312712550607</v>
      </c>
      <c r="E11" s="19"/>
    </row>
    <row r="12" customFormat="false" ht="14.25" hidden="false" customHeight="false" outlineLevel="0" collapsed="false">
      <c r="A12" s="8" t="s">
        <v>9</v>
      </c>
      <c r="B12" s="8" t="s">
        <v>19</v>
      </c>
      <c r="C12" s="20" t="n">
        <f aca="false">(C10/C8)-C10</f>
        <v>14600.4356907037</v>
      </c>
    </row>
    <row r="13" customFormat="false" ht="14.25" hidden="false" customHeight="false" outlineLevel="0" collapsed="false">
      <c r="A13" s="14" t="s">
        <v>14</v>
      </c>
      <c r="B13" s="17" t="s">
        <v>20</v>
      </c>
      <c r="C13" s="21" t="n">
        <f aca="false">C12*(2.2/1)*(1/2.47)*(1/2000)*(C9/100)</f>
        <v>3.25110916189759</v>
      </c>
    </row>
    <row r="16" s="7" customFormat="true" ht="14.25" hidden="false" customHeight="false" outlineLevel="0" collapsed="false">
      <c r="A16" s="2" t="s">
        <v>21</v>
      </c>
      <c r="B16" s="2"/>
      <c r="C16" s="2"/>
      <c r="D16" s="2"/>
      <c r="E16" s="2"/>
      <c r="S16" s="22"/>
    </row>
    <row r="17" customFormat="false" ht="14.25" hidden="false" customHeight="false" outlineLevel="0" collapsed="false">
      <c r="A17" s="2" t="s">
        <v>4</v>
      </c>
      <c r="B17" s="2" t="s">
        <v>22</v>
      </c>
      <c r="C17" s="2" t="s">
        <v>23</v>
      </c>
      <c r="D17" s="2" t="s">
        <v>24</v>
      </c>
      <c r="E17" s="2" t="s">
        <v>25</v>
      </c>
    </row>
    <row r="18" customFormat="false" ht="14.25" hidden="false" customHeight="false" outlineLevel="0" collapsed="false">
      <c r="A18" s="23" t="s">
        <v>26</v>
      </c>
      <c r="B18" s="24" t="n">
        <v>0.00642</v>
      </c>
      <c r="C18" s="11" t="n">
        <f aca="false">$C$13*2000*B18</f>
        <v>41.7442416387651</v>
      </c>
      <c r="D18" s="25" t="n">
        <v>0.5</v>
      </c>
      <c r="E18" s="4" t="n">
        <f aca="false">C18*D18</f>
        <v>20.8721208193826</v>
      </c>
    </row>
    <row r="19" customFormat="false" ht="14.25" hidden="false" customHeight="false" outlineLevel="0" collapsed="false">
      <c r="A19" s="23" t="s">
        <v>27</v>
      </c>
      <c r="B19" s="24" t="n">
        <v>0.00092</v>
      </c>
      <c r="C19" s="11" t="n">
        <f aca="false">$C$13*2000*B19</f>
        <v>5.98204085789157</v>
      </c>
      <c r="D19" s="25" t="n">
        <v>1.5</v>
      </c>
      <c r="E19" s="4" t="n">
        <f aca="false">C19*D19</f>
        <v>8.97306128683736</v>
      </c>
    </row>
    <row r="20" customFormat="false" ht="14.25" hidden="false" customHeight="false" outlineLevel="0" collapsed="false">
      <c r="A20" s="23" t="s">
        <v>28</v>
      </c>
      <c r="B20" s="24" t="n">
        <v>0.0006</v>
      </c>
      <c r="C20" s="11" t="n">
        <f aca="false">$C$13*2000*B20</f>
        <v>3.90133099427711</v>
      </c>
      <c r="D20" s="25" t="n">
        <v>0.4</v>
      </c>
      <c r="E20" s="4" t="n">
        <f aca="false">C20*D20</f>
        <v>1.56053239771084</v>
      </c>
    </row>
    <row r="21" customFormat="false" ht="14.25" hidden="false" customHeight="false" outlineLevel="0" collapsed="false">
      <c r="A21" s="23" t="s">
        <v>29</v>
      </c>
      <c r="B21" s="24" t="n">
        <v>0.0001115</v>
      </c>
      <c r="C21" s="11" t="n">
        <f aca="false">$C$13*2000*B21</f>
        <v>0.724997343103163</v>
      </c>
      <c r="D21" s="25" t="n">
        <v>1</v>
      </c>
      <c r="E21" s="4" t="n">
        <f aca="false">C21*D21</f>
        <v>0.724997343103163</v>
      </c>
    </row>
    <row r="22" customFormat="false" ht="14.25" hidden="false" customHeight="false" outlineLevel="0" collapsed="false">
      <c r="A22" s="23" t="s">
        <v>30</v>
      </c>
      <c r="B22" s="24" t="n">
        <v>0.000622</v>
      </c>
      <c r="C22" s="11" t="n">
        <f aca="false">$C$13*2000*B22</f>
        <v>4.04437979740061</v>
      </c>
      <c r="D22" s="25" t="n">
        <v>1</v>
      </c>
      <c r="E22" s="4" t="n">
        <f aca="false">C22*D22</f>
        <v>4.04437979740061</v>
      </c>
    </row>
    <row r="23" customFormat="false" ht="14.25" hidden="false" customHeight="false" outlineLevel="0" collapsed="false">
      <c r="E23" s="26" t="n">
        <f aca="false">SUM(E18:E22)</f>
        <v>36.1750916444345</v>
      </c>
    </row>
    <row r="25" customFormat="false" ht="14.25" hidden="false" customHeight="false" outlineLevel="0" collapsed="false">
      <c r="A25" s="2" t="s">
        <v>31</v>
      </c>
      <c r="B25" s="2"/>
      <c r="C25" s="2"/>
      <c r="D25" s="2"/>
      <c r="E25" s="2"/>
      <c r="F25" s="2"/>
      <c r="G25" s="2"/>
      <c r="H25" s="2"/>
    </row>
    <row r="26" customFormat="false" ht="14.25" hidden="false" customHeight="false" outlineLevel="0" collapsed="false">
      <c r="A26" s="2" t="s">
        <v>4</v>
      </c>
      <c r="B26" s="2" t="s">
        <v>22</v>
      </c>
      <c r="C26" s="2" t="s">
        <v>23</v>
      </c>
      <c r="D26" s="2" t="s">
        <v>32</v>
      </c>
      <c r="E26" s="2" t="s">
        <v>33</v>
      </c>
      <c r="F26" s="2" t="s">
        <v>34</v>
      </c>
      <c r="G26" s="2" t="s">
        <v>35</v>
      </c>
      <c r="H26" s="2" t="s">
        <v>36</v>
      </c>
    </row>
    <row r="27" customFormat="false" ht="14.25" hidden="false" customHeight="false" outlineLevel="0" collapsed="false">
      <c r="A27" s="23" t="s">
        <v>37</v>
      </c>
      <c r="B27" s="24" t="n">
        <v>0.014</v>
      </c>
      <c r="C27" s="11" t="n">
        <f aca="false">$C$13*2000*B27</f>
        <v>91.0310565331326</v>
      </c>
      <c r="D27" s="27" t="n">
        <f aca="false">C27*(50/94)</f>
        <v>48.4207747516663</v>
      </c>
      <c r="E27" s="2" t="s">
        <v>38</v>
      </c>
      <c r="F27" s="28" t="n">
        <f aca="false">VLOOKUP(E27,'Drop down 3'!A3:B7,2,FALSE())</f>
        <v>0.77</v>
      </c>
      <c r="G27" s="25" t="n">
        <v>50</v>
      </c>
      <c r="H27" s="4" t="n">
        <f aca="false">((D30/F27)/2000)*G27+10</f>
        <v>25.5582058020486</v>
      </c>
    </row>
    <row r="28" customFormat="false" ht="14.25" hidden="false" customHeight="false" outlineLevel="0" collapsed="false">
      <c r="A28" s="23" t="s">
        <v>39</v>
      </c>
      <c r="B28" s="24" t="n">
        <v>0.012</v>
      </c>
      <c r="C28" s="11" t="n">
        <f aca="false">$C$13*2000*B28</f>
        <v>78.0266198855423</v>
      </c>
      <c r="D28" s="27" t="n">
        <f aca="false">C28*(100/40)</f>
        <v>195.066549713856</v>
      </c>
      <c r="H28" s="0" t="s">
        <v>40</v>
      </c>
    </row>
    <row r="29" customFormat="false" ht="14.25" hidden="false" customHeight="false" outlineLevel="0" collapsed="false">
      <c r="A29" s="23" t="s">
        <v>41</v>
      </c>
      <c r="B29" s="24" t="n">
        <v>0.0087</v>
      </c>
      <c r="C29" s="11" t="n">
        <f aca="false">$C$13*2000*B29</f>
        <v>56.5692994170181</v>
      </c>
      <c r="D29" s="27" t="n">
        <f aca="false">C29*(100/24)</f>
        <v>235.705414237576</v>
      </c>
    </row>
    <row r="30" customFormat="false" ht="14.25" hidden="false" customHeight="false" outlineLevel="0" collapsed="false">
      <c r="D30" s="29" t="n">
        <f aca="false">SUM(D27:D29)</f>
        <v>479.192738703097</v>
      </c>
    </row>
    <row r="35" customFormat="false" ht="14.25" hidden="false" customHeight="false" outlineLevel="0" collapsed="false">
      <c r="A35" s="2" t="s">
        <v>42</v>
      </c>
      <c r="B35" s="2"/>
      <c r="C35" s="2"/>
    </row>
    <row r="36" customFormat="false" ht="14.25" hidden="false" customHeight="false" outlineLevel="0" collapsed="false">
      <c r="A36" s="2" t="s">
        <v>3</v>
      </c>
      <c r="B36" s="2" t="s">
        <v>4</v>
      </c>
      <c r="C36" s="2" t="s">
        <v>5</v>
      </c>
    </row>
    <row r="37" customFormat="false" ht="14.25" hidden="false" customHeight="false" outlineLevel="0" collapsed="false">
      <c r="A37" s="12" t="s">
        <v>6</v>
      </c>
      <c r="B37" s="12" t="s">
        <v>43</v>
      </c>
      <c r="C37" s="30" t="s">
        <v>44</v>
      </c>
    </row>
    <row r="38" customFormat="false" ht="14.25" hidden="false" customHeight="false" outlineLevel="0" collapsed="false">
      <c r="A38" s="12" t="s">
        <v>6</v>
      </c>
      <c r="B38" s="12" t="s">
        <v>45</v>
      </c>
      <c r="C38" s="31" t="n">
        <f aca="false">VLOOKUP(C37, 'Drop down 2'!A3:B8,2,FALSE())</f>
        <v>1781</v>
      </c>
    </row>
    <row r="39" customFormat="false" ht="14.25" hidden="false" customHeight="false" outlineLevel="0" collapsed="false">
      <c r="A39" s="12" t="s">
        <v>6</v>
      </c>
      <c r="B39" s="12" t="s">
        <v>46</v>
      </c>
      <c r="C39" s="31" t="n">
        <v>0.45</v>
      </c>
    </row>
    <row r="40" customFormat="false" ht="14.25" hidden="false" customHeight="false" outlineLevel="0" collapsed="false">
      <c r="A40" s="14" t="s">
        <v>14</v>
      </c>
      <c r="B40" s="32" t="s">
        <v>47</v>
      </c>
      <c r="C40" s="33" t="n">
        <f aca="false">C39*2000*C13</f>
        <v>2925.99824570783</v>
      </c>
    </row>
    <row r="41" customFormat="false" ht="14.25" hidden="false" customHeight="false" outlineLevel="0" collapsed="false">
      <c r="A41" s="14" t="s">
        <v>14</v>
      </c>
      <c r="B41" s="32" t="s">
        <v>48</v>
      </c>
      <c r="C41" s="33" t="n">
        <f aca="false">(C40/(C9/100))-C40</f>
        <v>2925.99824570783</v>
      </c>
    </row>
    <row r="42" customFormat="false" ht="14.25" hidden="false" customHeight="false" outlineLevel="0" collapsed="false">
      <c r="A42" s="14" t="s">
        <v>14</v>
      </c>
      <c r="B42" s="32" t="s">
        <v>13</v>
      </c>
      <c r="C42" s="32" t="str">
        <f aca="false">IF(C41&gt;C38,"Above Maintenance SOC Level","Below Maintenance SOC Level")</f>
        <v>Above Maintenance SOC Level</v>
      </c>
    </row>
    <row r="45" customFormat="false" ht="14.25" hidden="false" customHeight="false" outlineLevel="0" collapsed="false">
      <c r="A45" s="1" t="s">
        <v>49</v>
      </c>
      <c r="B45" s="1"/>
      <c r="C45" s="1"/>
    </row>
    <row r="46" customFormat="false" ht="14.25" hidden="false" customHeight="false" outlineLevel="0" collapsed="false">
      <c r="A46" s="2"/>
      <c r="B46" s="2"/>
      <c r="C46" s="2"/>
    </row>
    <row r="47" customFormat="false" ht="14.25" hidden="false" customHeight="false" outlineLevel="0" collapsed="false">
      <c r="A47" s="12" t="s">
        <v>6</v>
      </c>
      <c r="B47" s="12" t="s">
        <v>50</v>
      </c>
      <c r="C47" s="34" t="n">
        <v>60</v>
      </c>
    </row>
    <row r="48" customFormat="false" ht="14.25" hidden="false" customHeight="false" outlineLevel="0" collapsed="false">
      <c r="A48" s="12" t="s">
        <v>6</v>
      </c>
      <c r="B48" s="12" t="s">
        <v>51</v>
      </c>
      <c r="C48" s="34" t="n">
        <f aca="false">C47*C13</f>
        <v>195.066549713856</v>
      </c>
    </row>
    <row r="49" customFormat="false" ht="14.25" hidden="false" customHeight="false" outlineLevel="0" collapsed="false">
      <c r="A49" s="12" t="s">
        <v>6</v>
      </c>
      <c r="B49" s="12" t="s">
        <v>52</v>
      </c>
      <c r="C49" s="34" t="n">
        <v>40</v>
      </c>
    </row>
    <row r="50" customFormat="false" ht="14.25" hidden="false" customHeight="false" outlineLevel="0" collapsed="false">
      <c r="A50" s="12" t="s">
        <v>6</v>
      </c>
      <c r="B50" s="12" t="s">
        <v>53</v>
      </c>
      <c r="C50" s="34" t="n">
        <f aca="false">SUM(E23,H27)</f>
        <v>61.7332974464831</v>
      </c>
    </row>
    <row r="51" customFormat="false" ht="14.25" hidden="false" customHeight="false" outlineLevel="0" collapsed="false">
      <c r="A51" s="14" t="s">
        <v>14</v>
      </c>
      <c r="B51" s="14" t="s">
        <v>54</v>
      </c>
      <c r="C51" s="4" t="n">
        <f aca="false">C48-C49-C50</f>
        <v>93.3332522673725</v>
      </c>
    </row>
    <row r="55" customFormat="false" ht="14.25" hidden="false" customHeight="false" outlineLevel="0" collapsed="false">
      <c r="A55" s="35" t="s">
        <v>55</v>
      </c>
    </row>
    <row r="56" customFormat="false" ht="14.25" hidden="false" customHeight="false" outlineLevel="0" collapsed="false">
      <c r="A56" s="0" t="s">
        <v>56</v>
      </c>
    </row>
    <row r="57" customFormat="false" ht="14.25" hidden="false" customHeight="false" outlineLevel="0" collapsed="false">
      <c r="A57" s="0" t="s">
        <v>57</v>
      </c>
    </row>
    <row r="58" customFormat="false" ht="14.25" hidden="false" customHeight="false" outlineLevel="0" collapsed="false">
      <c r="A58" s="36" t="s">
        <v>58</v>
      </c>
    </row>
    <row r="59" customFormat="false" ht="14.25" hidden="false" customHeight="false" outlineLevel="0" collapsed="false">
      <c r="A59" s="0" t="s">
        <v>59</v>
      </c>
    </row>
    <row r="60" customFormat="false" ht="14.25" hidden="false" customHeight="false" outlineLevel="0" collapsed="false">
      <c r="A60" s="0" t="s">
        <v>60</v>
      </c>
    </row>
  </sheetData>
  <mergeCells count="6">
    <mergeCell ref="A2:C2"/>
    <mergeCell ref="A3:C3"/>
    <mergeCell ref="A16:E16"/>
    <mergeCell ref="A25:H25"/>
    <mergeCell ref="A35:C35"/>
    <mergeCell ref="A45:C45"/>
  </mergeCells>
  <conditionalFormatting sqref="E8">
    <cfRule type="containsText" priority="2" operator="containsText" aboveAverage="0" equalAverage="0" bottom="0" percent="0" rank="0" text="Above" dxfId="0">
      <formula>NOT(ISERROR(SEARCH("Above",E8)))</formula>
    </cfRule>
    <cfRule type="containsText" priority="3" operator="containsText" aboveAverage="0" equalAverage="0" bottom="0" percent="0" rank="0" text="Below" dxfId="1">
      <formula>NOT(ISERROR(SEARCH("Below",E8)))</formula>
    </cfRule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E4">
    <cfRule type="cellIs" priority="5" operator="lessThan" aboveAverage="0" equalAverage="0" bottom="0" percent="0" rank="0" text="" dxfId="2">
      <formula>0</formula>
    </cfRule>
    <cfRule type="cellIs" priority="6" operator="greaterThan" aboveAverage="0" equalAverage="0" bottom="0" percent="0" rank="0" text="" dxfId="3">
      <formula>0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8" operator="greaterThan" aboveAverage="0" equalAverage="0" bottom="0" percent="0" rank="0" text="" dxfId="4">
      <formula>0</formula>
    </cfRule>
  </conditionalFormatting>
  <dataValidations count="3">
    <dataValidation allowBlank="true" errorStyle="stop" operator="between" showDropDown="false" showErrorMessage="true" showInputMessage="true" sqref="C37" type="list">
      <formula1>"Till - continuous cropping,Till - 1/3 fallow,Till - 1/2 fallow,No-till - continuous cropping,No-till - 1/3 fallow,No-till - 1/2 fallow"</formula1>
      <formula2>0</formula2>
    </dataValidation>
    <dataValidation allowBlank="true" errorStyle="stop" operator="between" showDropDown="false" showErrorMessage="true" showInputMessage="true" sqref="E27" type="list">
      <formula1>"Calcium Carbonate,Calcitic Limestone,Dolomitic Limestone,Sugar Beet Lime,Liquid Suspended Calcite"</formula1>
      <formula2>0</formula2>
    </dataValidation>
    <dataValidation allowBlank="true" errorStyle="stop" operator="between" showDropDown="false" showErrorMessage="true" showInputMessage="true" sqref="C7" type="list">
      <formula1>'Drop down 1'!$A$3:$A$56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8" activeCellId="0" sqref="X18"/>
    </sheetView>
  </sheetViews>
  <sheetFormatPr defaultColWidth="8.6796875" defaultRowHeight="14.25" customHeight="true" zeroHeight="false" outlineLevelRow="0" outlineLevelCol="0"/>
  <sheetData>
    <row r="5" customFormat="false" ht="14.25" hidden="false" customHeight="false" outlineLevel="0" collapsed="false">
      <c r="A5" s="35" t="s">
        <v>55</v>
      </c>
    </row>
    <row r="6" customFormat="false" ht="14.25" hidden="false" customHeight="false" outlineLevel="0" collapsed="false">
      <c r="A6" s="0" t="s">
        <v>56</v>
      </c>
    </row>
    <row r="7" customFormat="false" ht="14.25" hidden="false" customHeight="false" outlineLevel="0" collapsed="false">
      <c r="A7" s="0" t="s">
        <v>57</v>
      </c>
    </row>
    <row r="8" customFormat="false" ht="14.25" hidden="false" customHeight="false" outlineLevel="0" collapsed="false">
      <c r="A8" s="0" t="s">
        <v>59</v>
      </c>
    </row>
    <row r="9" customFormat="false" ht="14.25" hidden="false" customHeight="false" outlineLevel="0" collapsed="false">
      <c r="A9" s="0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26.82"/>
    <col collapsed="false" customWidth="true" hidden="false" outlineLevel="0" max="2" min="2" style="37" width="22.82"/>
    <col collapsed="false" customWidth="true" hidden="false" outlineLevel="0" max="3" min="3" style="0" width="19.54"/>
    <col collapsed="false" customWidth="true" hidden="false" outlineLevel="0" max="4" min="4" style="0" width="15.18"/>
    <col collapsed="false" customWidth="true" hidden="false" outlineLevel="0" max="5" min="5" style="0" width="7.45"/>
  </cols>
  <sheetData>
    <row r="1" customFormat="false" ht="14.25" hidden="false" customHeight="false" outlineLevel="0" collapsed="false">
      <c r="A1" s="38" t="s">
        <v>61</v>
      </c>
      <c r="B1" s="38"/>
    </row>
    <row r="2" customFormat="false" ht="14.25" hidden="false" customHeight="false" outlineLevel="0" collapsed="false">
      <c r="A2" s="7" t="s">
        <v>11</v>
      </c>
      <c r="B2" s="39" t="s">
        <v>15</v>
      </c>
    </row>
    <row r="3" customFormat="false" ht="14.25" hidden="false" customHeight="false" outlineLevel="0" collapsed="false">
      <c r="A3" s="7" t="s">
        <v>62</v>
      </c>
      <c r="B3" s="39" t="n">
        <v>0.374720589208871</v>
      </c>
    </row>
    <row r="4" customFormat="false" ht="14.25" hidden="false" customHeight="false" outlineLevel="0" collapsed="false">
      <c r="A4" s="7" t="s">
        <v>63</v>
      </c>
      <c r="B4" s="39" t="n">
        <v>0.406320589208871</v>
      </c>
    </row>
    <row r="5" customFormat="false" ht="14.25" hidden="false" customHeight="false" outlineLevel="0" collapsed="false">
      <c r="A5" s="40" t="s">
        <v>64</v>
      </c>
      <c r="B5" s="41" t="n">
        <v>0.3822</v>
      </c>
    </row>
    <row r="6" customFormat="false" ht="14.25" hidden="false" customHeight="false" outlineLevel="0" collapsed="false">
      <c r="A6" s="40" t="s">
        <v>65</v>
      </c>
      <c r="B6" s="41" t="n">
        <v>0.3797</v>
      </c>
    </row>
    <row r="7" customFormat="false" ht="14.25" hidden="false" customHeight="false" outlineLevel="0" collapsed="false">
      <c r="A7" s="40" t="s">
        <v>66</v>
      </c>
      <c r="B7" s="41" t="n">
        <v>0.3533</v>
      </c>
    </row>
    <row r="8" customFormat="false" ht="14.25" hidden="false" customHeight="false" outlineLevel="0" collapsed="false">
      <c r="A8" s="40" t="s">
        <v>67</v>
      </c>
      <c r="B8" s="41" t="n">
        <v>0.376</v>
      </c>
    </row>
    <row r="9" customFormat="false" ht="14.25" hidden="false" customHeight="false" outlineLevel="0" collapsed="false">
      <c r="A9" s="40" t="s">
        <v>68</v>
      </c>
      <c r="B9" s="41" t="n">
        <v>0.38</v>
      </c>
    </row>
    <row r="10" customFormat="false" ht="14.25" hidden="false" customHeight="false" outlineLevel="0" collapsed="false">
      <c r="A10" s="42" t="s">
        <v>69</v>
      </c>
      <c r="B10" s="41" t="n">
        <v>0.359979410791129</v>
      </c>
    </row>
    <row r="11" customFormat="false" ht="14.25" hidden="false" customHeight="false" outlineLevel="0" collapsed="false">
      <c r="A11" s="42" t="s">
        <v>70</v>
      </c>
      <c r="B11" s="41" t="n">
        <v>0.375979410791129</v>
      </c>
    </row>
    <row r="12" customFormat="false" ht="14.25" hidden="false" customHeight="false" outlineLevel="0" collapsed="false">
      <c r="A12" s="42" t="s">
        <v>71</v>
      </c>
      <c r="B12" s="41" t="n">
        <v>0.348379410791129</v>
      </c>
    </row>
    <row r="13" customFormat="false" ht="14.25" hidden="false" customHeight="false" outlineLevel="0" collapsed="false">
      <c r="A13" s="40" t="s">
        <v>72</v>
      </c>
      <c r="B13" s="41" t="n">
        <v>0.3503</v>
      </c>
    </row>
    <row r="14" customFormat="false" ht="14.25" hidden="false" customHeight="false" outlineLevel="0" collapsed="false">
      <c r="A14" s="42" t="s">
        <v>73</v>
      </c>
      <c r="B14" s="41" t="n">
        <v>0.369520589208871</v>
      </c>
    </row>
    <row r="15" customFormat="false" ht="14.25" hidden="false" customHeight="false" outlineLevel="0" collapsed="false">
      <c r="A15" s="40" t="s">
        <v>74</v>
      </c>
      <c r="B15" s="41" t="n">
        <v>0.3725</v>
      </c>
    </row>
    <row r="16" customFormat="false" ht="14.25" hidden="false" customHeight="false" outlineLevel="0" collapsed="false">
      <c r="A16" s="42" t="s">
        <v>75</v>
      </c>
      <c r="B16" s="41" t="n">
        <v>0.407720589208871</v>
      </c>
    </row>
    <row r="17" customFormat="false" ht="14.25" hidden="false" customHeight="false" outlineLevel="0" collapsed="false">
      <c r="A17" s="42" t="s">
        <v>76</v>
      </c>
      <c r="B17" s="41" t="n">
        <v>0.413320589208871</v>
      </c>
    </row>
    <row r="18" customFormat="false" ht="14.25" hidden="false" customHeight="false" outlineLevel="0" collapsed="false">
      <c r="A18" s="42" t="s">
        <v>77</v>
      </c>
      <c r="B18" s="41" t="n">
        <v>0.404020589208871</v>
      </c>
    </row>
    <row r="19" customFormat="false" ht="14.25" hidden="false" customHeight="false" outlineLevel="0" collapsed="false">
      <c r="A19" s="40" t="s">
        <v>78</v>
      </c>
      <c r="B19" s="41" t="n">
        <v>0.361</v>
      </c>
    </row>
    <row r="20" customFormat="false" ht="14.25" hidden="false" customHeight="false" outlineLevel="0" collapsed="false">
      <c r="A20" s="40" t="s">
        <v>79</v>
      </c>
      <c r="B20" s="41" t="n">
        <v>0.4038</v>
      </c>
    </row>
    <row r="21" customFormat="false" ht="14.25" hidden="false" customHeight="false" outlineLevel="0" collapsed="false">
      <c r="A21" s="42" t="s">
        <v>80</v>
      </c>
      <c r="B21" s="41" t="n">
        <v>0.387720589208871</v>
      </c>
    </row>
    <row r="22" customFormat="false" ht="14.25" hidden="false" customHeight="false" outlineLevel="0" collapsed="false">
      <c r="A22" s="0" t="s">
        <v>81</v>
      </c>
      <c r="B22" s="39" t="n">
        <v>0.4292</v>
      </c>
    </row>
    <row r="23" customFormat="false" ht="14.25" hidden="false" customHeight="false" outlineLevel="0" collapsed="false">
      <c r="A23" s="42" t="s">
        <v>82</v>
      </c>
      <c r="B23" s="41" t="n">
        <v>0.395979410791129</v>
      </c>
    </row>
    <row r="24" customFormat="false" ht="14.25" hidden="false" customHeight="false" outlineLevel="0" collapsed="false">
      <c r="A24" s="42" t="s">
        <v>83</v>
      </c>
      <c r="B24" s="41" t="n">
        <v>0.442679410791129</v>
      </c>
    </row>
    <row r="25" customFormat="false" ht="14.25" hidden="false" customHeight="false" outlineLevel="0" collapsed="false">
      <c r="A25" s="40" t="s">
        <v>84</v>
      </c>
      <c r="B25" s="41" t="n">
        <v>0.4153</v>
      </c>
    </row>
    <row r="26" customFormat="false" ht="14.25" hidden="false" customHeight="false" outlineLevel="0" collapsed="false">
      <c r="A26" s="42" t="s">
        <v>85</v>
      </c>
      <c r="B26" s="41" t="n">
        <v>0.259279410791129</v>
      </c>
    </row>
    <row r="27" customFormat="false" ht="14.25" hidden="false" customHeight="false" outlineLevel="0" collapsed="false">
      <c r="A27" s="42" t="s">
        <v>86</v>
      </c>
      <c r="B27" s="41" t="n">
        <v>0.385420589208871</v>
      </c>
    </row>
    <row r="28" customFormat="false" ht="14.25" hidden="false" customHeight="false" outlineLevel="0" collapsed="false">
      <c r="A28" s="40" t="s">
        <v>87</v>
      </c>
      <c r="B28" s="41" t="n">
        <v>0.3618</v>
      </c>
    </row>
    <row r="29" customFormat="false" ht="14.25" hidden="false" customHeight="false" outlineLevel="0" collapsed="false">
      <c r="A29" s="40" t="s">
        <v>88</v>
      </c>
      <c r="B29" s="41" t="n">
        <v>0.4118</v>
      </c>
    </row>
    <row r="30" customFormat="false" ht="14.25" hidden="false" customHeight="false" outlineLevel="0" collapsed="false">
      <c r="A30" s="42" t="s">
        <v>89</v>
      </c>
      <c r="B30" s="41" t="n">
        <v>0.377320589208871</v>
      </c>
    </row>
    <row r="31" customFormat="false" ht="14.25" hidden="false" customHeight="false" outlineLevel="0" collapsed="false">
      <c r="A31" s="42" t="s">
        <v>90</v>
      </c>
      <c r="B31" s="41" t="n">
        <v>0.401279410791129</v>
      </c>
    </row>
    <row r="32" customFormat="false" ht="14.25" hidden="false" customHeight="false" outlineLevel="0" collapsed="false">
      <c r="A32" s="40" t="s">
        <v>91</v>
      </c>
      <c r="B32" s="41" t="n">
        <v>0.3665</v>
      </c>
    </row>
    <row r="33" customFormat="false" ht="14.25" hidden="false" customHeight="false" outlineLevel="0" collapsed="false">
      <c r="A33" s="42" t="s">
        <v>92</v>
      </c>
      <c r="B33" s="41" t="n">
        <v>0.355020589208871</v>
      </c>
    </row>
    <row r="34" customFormat="false" ht="14.25" hidden="false" customHeight="false" outlineLevel="0" collapsed="false">
      <c r="A34" s="40" t="s">
        <v>93</v>
      </c>
      <c r="B34" s="41" t="n">
        <v>0.3627</v>
      </c>
    </row>
    <row r="35" customFormat="false" ht="14.25" hidden="false" customHeight="false" outlineLevel="0" collapsed="false">
      <c r="A35" s="40" t="s">
        <v>12</v>
      </c>
      <c r="B35" s="41" t="n">
        <v>0.3453</v>
      </c>
    </row>
    <row r="36" customFormat="false" ht="14.25" hidden="false" customHeight="false" outlineLevel="0" collapsed="false">
      <c r="A36" s="40" t="s">
        <v>94</v>
      </c>
      <c r="B36" s="41" t="n">
        <v>0.376</v>
      </c>
    </row>
    <row r="37" customFormat="false" ht="14.25" hidden="false" customHeight="false" outlineLevel="0" collapsed="false">
      <c r="A37" s="40" t="s">
        <v>95</v>
      </c>
      <c r="B37" s="41" t="n">
        <v>0.3833</v>
      </c>
    </row>
    <row r="38" customFormat="false" ht="14.25" hidden="false" customHeight="false" outlineLevel="0" collapsed="false">
      <c r="A38" s="40" t="s">
        <v>96</v>
      </c>
      <c r="B38" s="41" t="n">
        <v>0.3525</v>
      </c>
    </row>
    <row r="39" customFormat="false" ht="14.25" hidden="false" customHeight="false" outlineLevel="0" collapsed="false">
      <c r="A39" s="42" t="s">
        <v>97</v>
      </c>
      <c r="B39" s="41" t="n">
        <v>0.365020589208871</v>
      </c>
    </row>
    <row r="40" customFormat="false" ht="14.25" hidden="false" customHeight="false" outlineLevel="0" collapsed="false">
      <c r="A40" s="40" t="s">
        <v>98</v>
      </c>
      <c r="B40" s="41" t="n">
        <v>0.352</v>
      </c>
    </row>
    <row r="41" customFormat="false" ht="14.25" hidden="false" customHeight="false" outlineLevel="0" collapsed="false">
      <c r="A41" s="0" t="s">
        <v>99</v>
      </c>
      <c r="B41" s="39" t="n">
        <v>0.2812</v>
      </c>
    </row>
    <row r="42" customFormat="false" ht="14.25" hidden="false" customHeight="false" outlineLevel="0" collapsed="false">
      <c r="A42" s="42" t="s">
        <v>100</v>
      </c>
      <c r="B42" s="41" t="n">
        <v>0.397279410791129</v>
      </c>
    </row>
    <row r="43" customFormat="false" ht="14.25" hidden="false" customHeight="false" outlineLevel="0" collapsed="false">
      <c r="A43" s="42" t="s">
        <v>101</v>
      </c>
      <c r="B43" s="41" t="n">
        <v>0.405020589208871</v>
      </c>
    </row>
    <row r="44" customFormat="false" ht="14.25" hidden="false" customHeight="false" outlineLevel="0" collapsed="false">
      <c r="A44" s="40" t="s">
        <v>102</v>
      </c>
      <c r="B44" s="41" t="n">
        <v>0.3815</v>
      </c>
    </row>
    <row r="45" customFormat="false" ht="14.25" hidden="false" customHeight="false" outlineLevel="0" collapsed="false">
      <c r="A45" s="40" t="s">
        <v>103</v>
      </c>
      <c r="B45" s="39" t="n">
        <f aca="false">AVERAGE(B1:B44)</f>
        <v>0.376425770400845</v>
      </c>
    </row>
    <row r="46" customFormat="false" ht="14.25" hidden="false" customHeight="false" outlineLevel="0" collapsed="false">
      <c r="A46" s="42" t="s">
        <v>104</v>
      </c>
      <c r="B46" s="39" t="n">
        <v>0.311679410791129</v>
      </c>
    </row>
    <row r="47" customFormat="false" ht="14.25" hidden="false" customHeight="false" outlineLevel="0" collapsed="false">
      <c r="A47" s="40" t="s">
        <v>105</v>
      </c>
      <c r="B47" s="41" t="n">
        <v>0.3748</v>
      </c>
    </row>
    <row r="48" customFormat="false" ht="14.25" hidden="false" customHeight="false" outlineLevel="0" collapsed="false">
      <c r="A48" s="40" t="s">
        <v>106</v>
      </c>
      <c r="B48" s="41" t="n">
        <v>0.367</v>
      </c>
    </row>
    <row r="49" customFormat="false" ht="14.25" hidden="false" customHeight="false" outlineLevel="0" collapsed="false">
      <c r="A49" s="42" t="s">
        <v>107</v>
      </c>
      <c r="B49" s="41" t="n">
        <v>0.409979410791129</v>
      </c>
    </row>
    <row r="50" customFormat="false" ht="14.25" hidden="false" customHeight="false" outlineLevel="0" collapsed="false">
      <c r="A50" s="40" t="s">
        <v>108</v>
      </c>
      <c r="B50" s="41" t="n">
        <v>0.3955</v>
      </c>
    </row>
    <row r="51" customFormat="false" ht="14.25" hidden="false" customHeight="false" outlineLevel="0" collapsed="false">
      <c r="A51" s="40" t="s">
        <v>109</v>
      </c>
      <c r="B51" s="41" t="n">
        <v>0.3855</v>
      </c>
    </row>
    <row r="52" customFormat="false" ht="14.25" hidden="false" customHeight="false" outlineLevel="0" collapsed="false">
      <c r="A52" s="40" t="s">
        <v>110</v>
      </c>
      <c r="B52" s="41" t="n">
        <v>0.3133</v>
      </c>
    </row>
    <row r="53" customFormat="false" ht="14.25" hidden="false" customHeight="false" outlineLevel="0" collapsed="false">
      <c r="A53" s="40" t="s">
        <v>111</v>
      </c>
      <c r="B53" s="41" t="n">
        <v>0.3315</v>
      </c>
    </row>
    <row r="54" customFormat="false" ht="14.25" hidden="false" customHeight="false" outlineLevel="0" collapsed="false">
      <c r="A54" s="42" t="s">
        <v>112</v>
      </c>
      <c r="B54" s="41" t="n">
        <v>0.361979410791129</v>
      </c>
    </row>
    <row r="55" customFormat="false" ht="14.25" hidden="false" customHeight="false" outlineLevel="0" collapsed="false">
      <c r="A55" s="40" t="s">
        <v>113</v>
      </c>
      <c r="B55" s="41" t="n">
        <v>0.3567</v>
      </c>
    </row>
    <row r="56" customFormat="false" ht="14.25" hidden="false" customHeight="false" outlineLevel="0" collapsed="false">
      <c r="A56" s="40" t="s">
        <v>114</v>
      </c>
      <c r="B56" s="41" t="n">
        <v>0.37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26.54"/>
    <col collapsed="false" customWidth="true" hidden="false" outlineLevel="0" max="2" min="2" style="0" width="29.82"/>
  </cols>
  <sheetData>
    <row r="1" customFormat="false" ht="14.25" hidden="false" customHeight="false" outlineLevel="0" collapsed="false">
      <c r="A1" s="38" t="s">
        <v>115</v>
      </c>
      <c r="B1" s="38"/>
    </row>
    <row r="2" customFormat="false" ht="14.25" hidden="false" customHeight="false" outlineLevel="0" collapsed="false">
      <c r="A2" s="7" t="s">
        <v>116</v>
      </c>
      <c r="B2" s="39" t="s">
        <v>117</v>
      </c>
    </row>
    <row r="3" customFormat="false" ht="14.25" hidden="false" customHeight="false" outlineLevel="0" collapsed="false">
      <c r="A3" s="7" t="s">
        <v>118</v>
      </c>
      <c r="B3" s="39" t="n">
        <v>1964</v>
      </c>
      <c r="C3" s="0" t="s">
        <v>119</v>
      </c>
    </row>
    <row r="4" customFormat="false" ht="14.25" hidden="false" customHeight="false" outlineLevel="0" collapsed="false">
      <c r="A4" s="7" t="s">
        <v>120</v>
      </c>
      <c r="B4" s="39" t="n">
        <v>2672</v>
      </c>
      <c r="C4" s="0" t="s">
        <v>121</v>
      </c>
    </row>
    <row r="5" customFormat="false" ht="14.25" hidden="false" customHeight="false" outlineLevel="0" collapsed="false">
      <c r="A5" s="7" t="s">
        <v>122</v>
      </c>
      <c r="B5" s="39" t="n">
        <v>3571</v>
      </c>
      <c r="C5" s="0" t="s">
        <v>123</v>
      </c>
    </row>
    <row r="6" customFormat="false" ht="14.25" hidden="false" customHeight="false" outlineLevel="0" collapsed="false">
      <c r="A6" s="7" t="s">
        <v>44</v>
      </c>
      <c r="B6" s="39" t="n">
        <v>1781</v>
      </c>
      <c r="C6" s="0" t="s">
        <v>121</v>
      </c>
    </row>
    <row r="7" customFormat="false" ht="14.25" hidden="false" customHeight="false" outlineLevel="0" collapsed="false">
      <c r="A7" s="7" t="s">
        <v>124</v>
      </c>
      <c r="B7" s="39" t="n">
        <v>2190</v>
      </c>
      <c r="C7" s="0" t="n">
        <v>2190</v>
      </c>
    </row>
    <row r="8" customFormat="false" ht="14.25" hidden="false" customHeight="false" outlineLevel="0" collapsed="false">
      <c r="A8" s="7" t="s">
        <v>125</v>
      </c>
      <c r="B8" s="39" t="n">
        <v>2947</v>
      </c>
      <c r="C8" s="0" t="n">
        <v>2947</v>
      </c>
    </row>
    <row r="13" customFormat="false" ht="14.25" hidden="false" customHeight="false" outlineLevel="0" collapsed="false">
      <c r="A13" s="0" t="s">
        <v>126</v>
      </c>
    </row>
    <row r="18" customFormat="false" ht="14.25" hidden="false" customHeight="false" outlineLevel="0" collapsed="false">
      <c r="C18" s="0" t="s">
        <v>127</v>
      </c>
      <c r="G18" s="0" t="s">
        <v>128</v>
      </c>
    </row>
    <row r="19" customFormat="false" ht="14.25" hidden="false" customHeight="false" outlineLevel="0" collapsed="false">
      <c r="C19" s="0" t="n">
        <f aca="false">(1781/0.74)*0.91</f>
        <v>2190.14864864865</v>
      </c>
      <c r="G19" s="0" t="n">
        <f aca="false">(1781/0.55)*0.91</f>
        <v>2946.74545454545</v>
      </c>
    </row>
    <row r="21" customFormat="false" ht="14.25" hidden="false" customHeight="false" outlineLevel="0" collapsed="false">
      <c r="C21" s="0" t="s">
        <v>129</v>
      </c>
    </row>
    <row r="22" customFormat="false" ht="14.25" hidden="false" customHeight="false" outlineLevel="0" collapsed="false">
      <c r="C22" s="0" t="s">
        <v>130</v>
      </c>
    </row>
    <row r="23" customFormat="false" ht="14.25" hidden="false" customHeight="false" outlineLevel="0" collapsed="false">
      <c r="C23" s="0" t="s">
        <v>131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54"/>
  </cols>
  <sheetData>
    <row r="1" customFormat="false" ht="14.25" hidden="false" customHeight="false" outlineLevel="0" collapsed="false">
      <c r="A1" s="2" t="s">
        <v>132</v>
      </c>
      <c r="B1" s="2"/>
    </row>
    <row r="2" customFormat="false" ht="14.25" hidden="false" customHeight="false" outlineLevel="0" collapsed="false">
      <c r="A2" s="7" t="s">
        <v>133</v>
      </c>
      <c r="B2" s="39" t="s">
        <v>134</v>
      </c>
    </row>
    <row r="3" customFormat="false" ht="14.25" hidden="false" customHeight="false" outlineLevel="0" collapsed="false">
      <c r="A3" s="7" t="s">
        <v>135</v>
      </c>
      <c r="B3" s="43" t="n">
        <v>1</v>
      </c>
    </row>
    <row r="4" customFormat="false" ht="14.25" hidden="false" customHeight="false" outlineLevel="0" collapsed="false">
      <c r="A4" s="7" t="s">
        <v>136</v>
      </c>
      <c r="B4" s="43" t="n">
        <v>0.97</v>
      </c>
    </row>
    <row r="5" customFormat="false" ht="14.25" hidden="false" customHeight="false" outlineLevel="0" collapsed="false">
      <c r="A5" s="7" t="s">
        <v>137</v>
      </c>
      <c r="B5" s="43" t="n">
        <v>1.05</v>
      </c>
    </row>
    <row r="6" customFormat="false" ht="14.25" hidden="false" customHeight="false" outlineLevel="0" collapsed="false">
      <c r="A6" s="7" t="s">
        <v>38</v>
      </c>
      <c r="B6" s="43" t="n">
        <v>0.77</v>
      </c>
    </row>
    <row r="7" customFormat="false" ht="14.25" hidden="false" customHeight="false" outlineLevel="0" collapsed="false">
      <c r="A7" s="7" t="s">
        <v>138</v>
      </c>
      <c r="B7" s="43" t="n">
        <v>0.94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33.73"/>
    <col collapsed="false" customWidth="true" hidden="false" outlineLevel="0" max="2" min="2" style="0" width="17.54"/>
  </cols>
  <sheetData>
    <row r="1" customFormat="false" ht="14.25" hidden="false" customHeight="false" outlineLevel="0" collapsed="false">
      <c r="A1" s="2" t="s">
        <v>132</v>
      </c>
      <c r="B1" s="2"/>
    </row>
    <row r="2" customFormat="false" ht="14.25" hidden="false" customHeight="false" outlineLevel="0" collapsed="false">
      <c r="A2" s="7" t="s">
        <v>133</v>
      </c>
      <c r="B2" s="7" t="s">
        <v>139</v>
      </c>
    </row>
    <row r="3" customFormat="false" ht="14.25" hidden="false" customHeight="false" outlineLevel="0" collapsed="false">
      <c r="A3" s="7" t="s">
        <v>135</v>
      </c>
      <c r="B3" s="7"/>
    </row>
    <row r="4" customFormat="false" ht="14.25" hidden="false" customHeight="false" outlineLevel="0" collapsed="false">
      <c r="A4" s="7" t="s">
        <v>136</v>
      </c>
      <c r="B4" s="7"/>
    </row>
    <row r="5" customFormat="false" ht="14.25" hidden="false" customHeight="false" outlineLevel="0" collapsed="false">
      <c r="A5" s="7" t="s">
        <v>137</v>
      </c>
      <c r="B5" s="7" t="n">
        <v>85</v>
      </c>
    </row>
    <row r="6" customFormat="false" ht="14.25" hidden="false" customHeight="false" outlineLevel="0" collapsed="false">
      <c r="A6" s="7" t="s">
        <v>38</v>
      </c>
      <c r="B6" s="7" t="n">
        <v>50</v>
      </c>
    </row>
    <row r="7" customFormat="false" ht="14.25" hidden="false" customHeight="false" outlineLevel="0" collapsed="false">
      <c r="A7" s="7" t="s">
        <v>138</v>
      </c>
      <c r="B7" s="7" t="n">
        <v>285</v>
      </c>
    </row>
    <row r="20" customFormat="false" ht="14.25" hidden="false" customHeight="false" outlineLevel="0" collapsed="false">
      <c r="A20" s="0" t="s">
        <v>140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23.82"/>
    <col collapsed="false" customWidth="true" hidden="false" outlineLevel="0" max="2" min="2" style="0" width="27.18"/>
    <col collapsed="false" customWidth="true" hidden="false" outlineLevel="0" max="4" min="4" style="0" width="17.18"/>
    <col collapsed="false" customWidth="true" hidden="false" outlineLevel="0" max="7" min="7" style="0" width="31.27"/>
    <col collapsed="false" customWidth="true" hidden="false" outlineLevel="0" max="8" min="8" style="0" width="20.18"/>
  </cols>
  <sheetData>
    <row r="1" customFormat="false" ht="14.25" hidden="false" customHeight="false" outlineLevel="0" collapsed="false">
      <c r="A1" s="38" t="s">
        <v>141</v>
      </c>
      <c r="B1" s="38"/>
      <c r="G1" s="38" t="s">
        <v>115</v>
      </c>
      <c r="H1" s="38"/>
    </row>
    <row r="2" customFormat="false" ht="14.25" hidden="false" customHeight="false" outlineLevel="0" collapsed="false">
      <c r="A2" s="7" t="s">
        <v>116</v>
      </c>
      <c r="B2" s="39" t="s">
        <v>117</v>
      </c>
      <c r="G2" s="7" t="s">
        <v>116</v>
      </c>
      <c r="H2" s="39" t="s">
        <v>117</v>
      </c>
    </row>
    <row r="3" customFormat="false" ht="14.25" hidden="false" customHeight="false" outlineLevel="0" collapsed="false">
      <c r="A3" s="7" t="s">
        <v>142</v>
      </c>
      <c r="B3" s="39" t="n">
        <v>1606</v>
      </c>
      <c r="G3" s="7" t="s">
        <v>118</v>
      </c>
      <c r="H3" s="39" t="n">
        <v>1964</v>
      </c>
      <c r="I3" s="0" t="s">
        <v>119</v>
      </c>
    </row>
    <row r="4" customFormat="false" ht="14.25" hidden="false" customHeight="false" outlineLevel="0" collapsed="false">
      <c r="A4" s="7" t="s">
        <v>143</v>
      </c>
      <c r="B4" s="39" t="n">
        <v>2230.4</v>
      </c>
      <c r="G4" s="7" t="s">
        <v>120</v>
      </c>
      <c r="H4" s="39"/>
    </row>
    <row r="5" customFormat="false" ht="14.25" hidden="false" customHeight="false" outlineLevel="0" collapsed="false">
      <c r="G5" s="7" t="s">
        <v>122</v>
      </c>
      <c r="H5" s="39" t="n">
        <v>3571</v>
      </c>
      <c r="I5" s="0" t="s">
        <v>123</v>
      </c>
    </row>
    <row r="6" customFormat="false" ht="14.25" hidden="false" customHeight="false" outlineLevel="0" collapsed="false">
      <c r="G6" s="7" t="s">
        <v>44</v>
      </c>
      <c r="H6" s="39" t="n">
        <v>1781</v>
      </c>
      <c r="I6" s="0" t="s">
        <v>121</v>
      </c>
    </row>
    <row r="7" customFormat="false" ht="14.25" hidden="false" customHeight="false" outlineLevel="0" collapsed="false">
      <c r="G7" s="7" t="s">
        <v>124</v>
      </c>
      <c r="H7" s="39"/>
    </row>
    <row r="8" customFormat="false" ht="14.25" hidden="false" customHeight="false" outlineLevel="0" collapsed="false">
      <c r="A8" s="0" t="s">
        <v>144</v>
      </c>
      <c r="B8" s="0" t="n">
        <v>2571</v>
      </c>
      <c r="C8" s="0" t="s">
        <v>145</v>
      </c>
      <c r="G8" s="7" t="s">
        <v>125</v>
      </c>
      <c r="H8" s="39"/>
    </row>
    <row r="9" customFormat="false" ht="14.25" hidden="false" customHeight="false" outlineLevel="0" collapsed="false">
      <c r="A9" s="0" t="s">
        <v>118</v>
      </c>
      <c r="B9" s="0" t="n">
        <v>1785</v>
      </c>
      <c r="C9" s="0" t="s">
        <v>145</v>
      </c>
    </row>
    <row r="10" customFormat="false" ht="14.25" hidden="false" customHeight="false" outlineLevel="0" collapsed="false">
      <c r="A10" s="0" t="s">
        <v>144</v>
      </c>
      <c r="B10" s="0" t="n">
        <v>2544</v>
      </c>
      <c r="C10" s="0" t="s">
        <v>119</v>
      </c>
    </row>
    <row r="11" customFormat="false" ht="14.25" hidden="false" customHeight="false" outlineLevel="0" collapsed="false">
      <c r="A11" s="0" t="s">
        <v>118</v>
      </c>
      <c r="B11" s="0" t="n">
        <v>1964</v>
      </c>
      <c r="C11" s="0" t="s">
        <v>119</v>
      </c>
    </row>
    <row r="13" customFormat="false" ht="14.25" hidden="false" customHeight="false" outlineLevel="0" collapsed="false">
      <c r="A13" s="0" t="s">
        <v>44</v>
      </c>
      <c r="B13" s="0" t="n">
        <v>1607</v>
      </c>
      <c r="C13" s="0" t="s">
        <v>146</v>
      </c>
      <c r="H13" s="0" t="n">
        <f aca="false">1781*2</f>
        <v>3562</v>
      </c>
    </row>
    <row r="14" customFormat="false" ht="14.25" hidden="false" customHeight="false" outlineLevel="0" collapsed="false">
      <c r="H14" s="0" t="n">
        <f aca="false">1964*2</f>
        <v>3928</v>
      </c>
    </row>
    <row r="15" customFormat="false" ht="14.25" hidden="false" customHeight="false" outlineLevel="0" collapsed="false">
      <c r="A15" s="0" t="s">
        <v>44</v>
      </c>
      <c r="B15" s="0" t="s">
        <v>147</v>
      </c>
      <c r="C15" s="0" t="s">
        <v>121</v>
      </c>
      <c r="D15" s="0" t="n">
        <f aca="false">2000*2.2/2.47</f>
        <v>1781.37651821862</v>
      </c>
    </row>
    <row r="16" customFormat="false" ht="14.25" hidden="false" customHeight="false" outlineLevel="0" collapsed="false">
      <c r="A16" s="0" t="s">
        <v>120</v>
      </c>
      <c r="B16" s="0" t="s">
        <v>148</v>
      </c>
      <c r="C16" s="0" t="s">
        <v>121</v>
      </c>
      <c r="D16" s="0" t="n">
        <f aca="false">3000*2.2/2.47</f>
        <v>2672.06477732794</v>
      </c>
    </row>
    <row r="17" customFormat="false" ht="14.25" hidden="false" customHeight="false" outlineLevel="0" collapsed="false">
      <c r="A17" s="0" t="s">
        <v>122</v>
      </c>
      <c r="B17" s="0" t="s">
        <v>149</v>
      </c>
      <c r="C17" s="0" t="s">
        <v>121</v>
      </c>
      <c r="D17" s="0" t="n">
        <f aca="false">4000*2.2/2.47</f>
        <v>3562.75303643725</v>
      </c>
    </row>
  </sheetData>
  <mergeCells count="2">
    <mergeCell ref="A1:B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12.18"/>
  </cols>
  <sheetData>
    <row r="1" customFormat="false" ht="14.25" hidden="false" customHeight="false" outlineLevel="0" collapsed="false">
      <c r="A1" s="0" t="s">
        <v>150</v>
      </c>
      <c r="B1" s="0" t="s">
        <v>151</v>
      </c>
      <c r="C1" s="0" t="s">
        <v>151</v>
      </c>
      <c r="D1" s="0" t="s">
        <v>152</v>
      </c>
      <c r="E1" s="0" t="s">
        <v>152</v>
      </c>
      <c r="F1" s="0" t="s">
        <v>153</v>
      </c>
      <c r="G1" s="0" t="s">
        <v>153</v>
      </c>
      <c r="H1" s="0" t="s">
        <v>154</v>
      </c>
      <c r="I1" s="0" t="s">
        <v>154</v>
      </c>
      <c r="J1" s="0" t="s">
        <v>155</v>
      </c>
      <c r="K1" s="0" t="s">
        <v>155</v>
      </c>
      <c r="L1" s="0" t="s">
        <v>156</v>
      </c>
      <c r="M1" s="0" t="s">
        <v>156</v>
      </c>
      <c r="N1" s="0" t="s">
        <v>157</v>
      </c>
      <c r="O1" s="0" t="s">
        <v>157</v>
      </c>
      <c r="P1" s="0" t="s">
        <v>158</v>
      </c>
      <c r="Q1" s="0" t="s">
        <v>158</v>
      </c>
      <c r="R1" s="0" t="s">
        <v>159</v>
      </c>
      <c r="S1" s="0" t="s">
        <v>159</v>
      </c>
    </row>
    <row r="2" customFormat="false" ht="14.25" hidden="false" customHeight="false" outlineLevel="0" collapsed="false">
      <c r="A2" s="0" t="s">
        <v>160</v>
      </c>
      <c r="B2" s="0" t="n">
        <v>439</v>
      </c>
      <c r="C2" s="0" t="s">
        <v>161</v>
      </c>
      <c r="D2" s="0" t="n">
        <v>2360</v>
      </c>
      <c r="E2" s="0" t="s">
        <v>162</v>
      </c>
      <c r="F2" s="0" t="n">
        <v>1581</v>
      </c>
      <c r="G2" s="0" t="s">
        <v>163</v>
      </c>
      <c r="H2" s="0" t="n">
        <v>14574</v>
      </c>
      <c r="I2" s="0" t="s">
        <v>164</v>
      </c>
      <c r="J2" s="0" t="n">
        <v>518</v>
      </c>
      <c r="K2" s="0" t="s">
        <v>163</v>
      </c>
      <c r="L2" s="0" t="n">
        <v>16.9</v>
      </c>
      <c r="M2" s="0" t="s">
        <v>165</v>
      </c>
      <c r="N2" s="0" t="n">
        <v>402</v>
      </c>
      <c r="O2" s="0" t="s">
        <v>166</v>
      </c>
      <c r="P2" s="0" t="n">
        <v>6.36</v>
      </c>
      <c r="Q2" s="0" t="s">
        <v>164</v>
      </c>
      <c r="R2" s="0" t="n">
        <v>0.95</v>
      </c>
      <c r="S2" s="0" t="s">
        <v>164</v>
      </c>
    </row>
    <row r="3" customFormat="false" ht="14.25" hidden="false" customHeight="false" outlineLevel="0" collapsed="false">
      <c r="A3" s="0" t="s">
        <v>167</v>
      </c>
      <c r="B3" s="0" t="n">
        <v>504</v>
      </c>
      <c r="C3" s="0" t="s">
        <v>168</v>
      </c>
      <c r="D3" s="0" t="n">
        <v>2359</v>
      </c>
      <c r="E3" s="0" t="s">
        <v>168</v>
      </c>
      <c r="F3" s="0" t="n">
        <v>1152</v>
      </c>
      <c r="G3" s="0" t="s">
        <v>169</v>
      </c>
      <c r="H3" s="0" t="n">
        <v>12920</v>
      </c>
      <c r="I3" s="0" t="s">
        <v>164</v>
      </c>
      <c r="J3" s="0" t="n">
        <v>334</v>
      </c>
      <c r="K3" s="0" t="s">
        <v>170</v>
      </c>
      <c r="L3" s="0" t="n">
        <v>18.3</v>
      </c>
      <c r="M3" s="0" t="s">
        <v>171</v>
      </c>
      <c r="N3" s="0" t="n">
        <v>404</v>
      </c>
      <c r="O3" s="0" t="s">
        <v>168</v>
      </c>
      <c r="P3" s="0" t="n">
        <v>6.37</v>
      </c>
      <c r="Q3" s="0" t="s">
        <v>164</v>
      </c>
      <c r="R3" s="0" t="n">
        <v>0.94</v>
      </c>
      <c r="S3" s="0" t="s">
        <v>164</v>
      </c>
    </row>
    <row r="4" customFormat="false" ht="14.25" hidden="false" customHeight="false" outlineLevel="0" collapsed="false">
      <c r="A4" s="0" t="s">
        <v>172</v>
      </c>
      <c r="B4" s="0" t="n">
        <v>537</v>
      </c>
      <c r="C4" s="0" t="s">
        <v>164</v>
      </c>
      <c r="D4" s="0" t="n">
        <v>2478</v>
      </c>
      <c r="E4" s="0" t="s">
        <v>163</v>
      </c>
      <c r="F4" s="0" t="n">
        <v>1296</v>
      </c>
      <c r="G4" s="0" t="s">
        <v>173</v>
      </c>
      <c r="H4" s="0" t="n">
        <v>15943</v>
      </c>
      <c r="I4" s="0" t="s">
        <v>163</v>
      </c>
      <c r="J4" s="0" t="n">
        <v>399</v>
      </c>
      <c r="K4" s="0" t="s">
        <v>161</v>
      </c>
      <c r="L4" s="0" t="n">
        <v>17.2</v>
      </c>
      <c r="M4" s="0" t="s">
        <v>174</v>
      </c>
      <c r="N4" s="0" t="n">
        <v>389</v>
      </c>
      <c r="O4" s="0" t="s">
        <v>173</v>
      </c>
      <c r="P4" s="0" t="n">
        <v>6.56</v>
      </c>
      <c r="Q4" s="0" t="s">
        <v>164</v>
      </c>
      <c r="R4" s="0" t="n">
        <v>0.889</v>
      </c>
      <c r="S4" s="0" t="s">
        <v>164</v>
      </c>
    </row>
    <row r="5" customFormat="false" ht="14.25" hidden="false" customHeight="false" outlineLevel="0" collapsed="false">
      <c r="A5" s="0" t="s">
        <v>175</v>
      </c>
      <c r="B5" s="0" t="n">
        <v>454</v>
      </c>
      <c r="C5" s="0" t="s">
        <v>166</v>
      </c>
      <c r="D5" s="0" t="n">
        <v>2172</v>
      </c>
      <c r="E5" s="0" t="s">
        <v>166</v>
      </c>
      <c r="F5" s="0" t="n">
        <v>1066</v>
      </c>
      <c r="G5" s="0" t="s">
        <v>176</v>
      </c>
      <c r="H5" s="0" t="n">
        <v>13942</v>
      </c>
      <c r="I5" s="0" t="s">
        <v>164</v>
      </c>
      <c r="J5" s="0" t="n">
        <v>446</v>
      </c>
      <c r="K5" s="0" t="s">
        <v>168</v>
      </c>
      <c r="L5" s="0" t="n">
        <v>17.1</v>
      </c>
      <c r="M5" s="0" t="s">
        <v>174</v>
      </c>
      <c r="N5" s="0" t="n">
        <v>398</v>
      </c>
      <c r="O5" s="0" t="s">
        <v>177</v>
      </c>
      <c r="P5" s="0" t="n">
        <v>6.33</v>
      </c>
      <c r="Q5" s="0" t="s">
        <v>164</v>
      </c>
      <c r="R5" s="0" t="n">
        <v>0.97</v>
      </c>
      <c r="S5" s="0" t="s">
        <v>164</v>
      </c>
    </row>
    <row r="6" customFormat="false" ht="14.25" hidden="false" customHeight="false" outlineLevel="0" collapsed="false">
      <c r="A6" s="0" t="s">
        <v>178</v>
      </c>
      <c r="B6" s="0" t="n">
        <v>398</v>
      </c>
      <c r="C6" s="0" t="s">
        <v>179</v>
      </c>
      <c r="D6" s="0" t="n">
        <v>1892</v>
      </c>
      <c r="E6" s="0" t="s">
        <v>170</v>
      </c>
      <c r="F6" s="0" t="n">
        <v>1313</v>
      </c>
      <c r="G6" s="0" t="s">
        <v>173</v>
      </c>
      <c r="H6" s="0" t="n">
        <v>13438</v>
      </c>
      <c r="I6" s="0" t="s">
        <v>164</v>
      </c>
      <c r="J6" s="0" t="n">
        <v>360</v>
      </c>
      <c r="K6" s="0" t="s">
        <v>180</v>
      </c>
      <c r="L6" s="0" t="n">
        <v>31</v>
      </c>
      <c r="M6" s="0" t="s">
        <v>163</v>
      </c>
      <c r="N6" s="0" t="n">
        <v>407</v>
      </c>
      <c r="O6" s="0" t="s">
        <v>162</v>
      </c>
      <c r="P6" s="0" t="n">
        <v>6.3</v>
      </c>
      <c r="Q6" s="0" t="s">
        <v>164</v>
      </c>
      <c r="R6" s="0" t="n">
        <v>0.938</v>
      </c>
      <c r="S6" s="0" t="s">
        <v>164</v>
      </c>
    </row>
    <row r="7" customFormat="false" ht="14.25" hidden="false" customHeight="false" outlineLevel="0" collapsed="false">
      <c r="A7" s="0" t="s">
        <v>181</v>
      </c>
      <c r="B7" s="0" t="n">
        <v>446</v>
      </c>
      <c r="C7" s="0" t="s">
        <v>166</v>
      </c>
      <c r="D7" s="0" t="n">
        <v>2046</v>
      </c>
      <c r="E7" s="0" t="s">
        <v>161</v>
      </c>
      <c r="F7" s="0" t="n">
        <v>1568</v>
      </c>
      <c r="G7" s="0" t="s">
        <v>164</v>
      </c>
      <c r="H7" s="0" t="n">
        <v>14647</v>
      </c>
      <c r="I7" s="0" t="s">
        <v>164</v>
      </c>
      <c r="J7" s="0" t="n">
        <v>428</v>
      </c>
      <c r="K7" s="0" t="s">
        <v>161</v>
      </c>
      <c r="L7" s="0" t="n">
        <v>18</v>
      </c>
      <c r="M7" s="0" t="s">
        <v>161</v>
      </c>
      <c r="N7" s="0" t="n">
        <v>395</v>
      </c>
      <c r="O7" s="0" t="s">
        <v>177</v>
      </c>
      <c r="P7" s="0" t="n">
        <v>6.53</v>
      </c>
      <c r="Q7" s="0" t="s">
        <v>164</v>
      </c>
      <c r="R7" s="0" t="n">
        <v>0.923</v>
      </c>
      <c r="S7" s="0" t="s">
        <v>164</v>
      </c>
    </row>
    <row r="8" customFormat="false" ht="14.25" hidden="false" customHeight="false" outlineLevel="0" collapsed="false">
      <c r="A8" s="0" t="s">
        <v>182</v>
      </c>
      <c r="B8" s="0" t="n">
        <v>380</v>
      </c>
      <c r="C8" s="0" t="s">
        <v>170</v>
      </c>
      <c r="D8" s="0" t="n">
        <v>1772</v>
      </c>
      <c r="E8" s="0" t="s">
        <v>170</v>
      </c>
      <c r="F8" s="0" t="n">
        <v>999</v>
      </c>
      <c r="G8" s="0" t="s">
        <v>183</v>
      </c>
      <c r="H8" s="0" t="n">
        <v>14260</v>
      </c>
      <c r="I8" s="0" t="s">
        <v>164</v>
      </c>
      <c r="J8" s="0" t="n">
        <v>360</v>
      </c>
      <c r="K8" s="0" t="s">
        <v>180</v>
      </c>
      <c r="L8" s="0" t="n">
        <v>18.4</v>
      </c>
      <c r="M8" s="0" t="s">
        <v>184</v>
      </c>
      <c r="N8" s="0" t="n">
        <v>396</v>
      </c>
      <c r="O8" s="0" t="s">
        <v>177</v>
      </c>
      <c r="P8" s="0" t="n">
        <v>6.43</v>
      </c>
      <c r="Q8" s="0" t="s">
        <v>164</v>
      </c>
      <c r="R8" s="0" t="n">
        <v>0.979</v>
      </c>
      <c r="S8" s="0" t="s">
        <v>164</v>
      </c>
    </row>
    <row r="9" customFormat="false" ht="14.25" hidden="false" customHeight="false" outlineLevel="0" collapsed="false">
      <c r="A9" s="0" t="s">
        <v>185</v>
      </c>
      <c r="B9" s="0" t="n">
        <v>448</v>
      </c>
      <c r="C9" s="0" t="s">
        <v>166</v>
      </c>
      <c r="D9" s="0" t="n">
        <v>1929</v>
      </c>
      <c r="E9" s="0" t="s">
        <v>170</v>
      </c>
      <c r="F9" s="0" t="n">
        <v>1392</v>
      </c>
      <c r="G9" s="0" t="s">
        <v>168</v>
      </c>
      <c r="H9" s="0" t="n">
        <v>15650</v>
      </c>
      <c r="I9" s="0" t="s">
        <v>163</v>
      </c>
      <c r="J9" s="0" t="n">
        <v>432</v>
      </c>
      <c r="K9" s="0" t="s">
        <v>168</v>
      </c>
      <c r="L9" s="0" t="n">
        <v>18.6</v>
      </c>
      <c r="M9" s="0" t="s">
        <v>184</v>
      </c>
      <c r="N9" s="0" t="n">
        <v>399</v>
      </c>
      <c r="O9" s="0" t="s">
        <v>177</v>
      </c>
      <c r="P9" s="0" t="n">
        <v>6.41</v>
      </c>
      <c r="Q9" s="0" t="s">
        <v>164</v>
      </c>
      <c r="R9" s="0" t="n">
        <v>1.006</v>
      </c>
      <c r="S9" s="0" t="s">
        <v>164</v>
      </c>
    </row>
    <row r="10" customFormat="false" ht="14.25" hidden="false" customHeight="false" outlineLevel="0" collapsed="false">
      <c r="A10" s="0" t="s">
        <v>186</v>
      </c>
      <c r="B10" s="0" t="n">
        <v>454</v>
      </c>
      <c r="C10" s="0" t="s">
        <v>166</v>
      </c>
      <c r="D10" s="0" t="n">
        <v>2417</v>
      </c>
      <c r="E10" s="0" t="s">
        <v>164</v>
      </c>
      <c r="F10" s="0" t="n">
        <v>1505</v>
      </c>
      <c r="G10" s="0" t="s">
        <v>162</v>
      </c>
      <c r="H10" s="0" t="n">
        <v>14145</v>
      </c>
      <c r="I10" s="0" t="s">
        <v>164</v>
      </c>
      <c r="J10" s="0" t="n">
        <v>477</v>
      </c>
      <c r="K10" s="0" t="s">
        <v>164</v>
      </c>
      <c r="L10" s="0" t="n">
        <v>18.1</v>
      </c>
      <c r="M10" s="0" t="s">
        <v>161</v>
      </c>
      <c r="N10" s="0" t="n">
        <v>394</v>
      </c>
      <c r="O10" s="0" t="s">
        <v>177</v>
      </c>
      <c r="P10" s="0" t="n">
        <v>6.49</v>
      </c>
      <c r="Q10" s="0" t="s">
        <v>164</v>
      </c>
      <c r="R10" s="0" t="n">
        <v>0.989</v>
      </c>
      <c r="S10" s="0" t="s">
        <v>164</v>
      </c>
    </row>
    <row r="11" customFormat="false" ht="14.25" hidden="false" customHeight="false" outlineLevel="0" collapsed="false">
      <c r="A11" s="0" t="s">
        <v>187</v>
      </c>
      <c r="B11" s="0" t="n">
        <v>454</v>
      </c>
      <c r="C11" s="0" t="s">
        <v>166</v>
      </c>
      <c r="D11" s="0" t="n">
        <v>1966</v>
      </c>
      <c r="E11" s="0" t="s">
        <v>179</v>
      </c>
      <c r="F11" s="0" t="n">
        <v>1131</v>
      </c>
      <c r="G11" s="0" t="s">
        <v>188</v>
      </c>
      <c r="H11" s="0" t="n">
        <v>15688</v>
      </c>
      <c r="I11" s="0" t="s">
        <v>163</v>
      </c>
      <c r="J11" s="0" t="n">
        <v>356</v>
      </c>
      <c r="K11" s="0" t="s">
        <v>180</v>
      </c>
      <c r="L11" s="0" t="n">
        <v>17.2</v>
      </c>
      <c r="M11" s="0" t="s">
        <v>174</v>
      </c>
      <c r="N11" s="0" t="n">
        <v>399</v>
      </c>
      <c r="O11" s="0" t="s">
        <v>177</v>
      </c>
      <c r="P11" s="0" t="n">
        <v>6.45</v>
      </c>
      <c r="Q11" s="0" t="s">
        <v>164</v>
      </c>
      <c r="R11" s="0" t="n">
        <v>0.96</v>
      </c>
      <c r="S11" s="0" t="s">
        <v>164</v>
      </c>
    </row>
    <row r="12" customFormat="false" ht="14.25" hidden="false" customHeight="false" outlineLevel="0" collapsed="false">
      <c r="A12" s="0" t="s">
        <v>189</v>
      </c>
      <c r="B12" s="0" t="n">
        <v>426</v>
      </c>
      <c r="C12" s="0" t="s">
        <v>161</v>
      </c>
      <c r="D12" s="0" t="n">
        <v>1981</v>
      </c>
      <c r="E12" s="0" t="s">
        <v>179</v>
      </c>
      <c r="F12" s="0" t="n">
        <v>1283</v>
      </c>
      <c r="G12" s="0" t="s">
        <v>190</v>
      </c>
      <c r="H12" s="0" t="n">
        <v>12707</v>
      </c>
      <c r="I12" s="0" t="s">
        <v>164</v>
      </c>
      <c r="J12" s="0" t="n">
        <v>348</v>
      </c>
      <c r="K12" s="0" t="s">
        <v>180</v>
      </c>
      <c r="L12" s="0" t="n">
        <v>18.2</v>
      </c>
      <c r="M12" s="0" t="s">
        <v>161</v>
      </c>
      <c r="N12" s="0" t="n">
        <v>412</v>
      </c>
      <c r="O12" s="0" t="s">
        <v>163</v>
      </c>
      <c r="P12" s="0" t="n">
        <v>6.16</v>
      </c>
      <c r="Q12" s="0" t="s">
        <v>184</v>
      </c>
      <c r="R12" s="0" t="n">
        <v>1.013</v>
      </c>
      <c r="S12" s="0" t="s">
        <v>163</v>
      </c>
    </row>
    <row r="13" customFormat="false" ht="14.25" hidden="false" customHeight="false" outlineLevel="0" collapsed="false">
      <c r="A13" s="0" t="s">
        <v>191</v>
      </c>
      <c r="B13" s="0" t="n">
        <v>452</v>
      </c>
      <c r="C13" s="0" t="s">
        <v>166</v>
      </c>
      <c r="D13" s="0" t="n">
        <v>2009</v>
      </c>
      <c r="E13" s="0" t="s">
        <v>179</v>
      </c>
      <c r="F13" s="0" t="n">
        <v>1228</v>
      </c>
      <c r="G13" s="0" t="s">
        <v>192</v>
      </c>
      <c r="H13" s="0" t="n">
        <v>13521</v>
      </c>
      <c r="I13" s="0" t="s">
        <v>164</v>
      </c>
      <c r="J13" s="0" t="n">
        <v>433</v>
      </c>
      <c r="K13" s="0" t="s">
        <v>168</v>
      </c>
      <c r="L13" s="0" t="n">
        <v>18.5</v>
      </c>
      <c r="M13" s="0" t="s">
        <v>184</v>
      </c>
      <c r="N13" s="0" t="n">
        <v>406</v>
      </c>
      <c r="O13" s="0" t="s">
        <v>162</v>
      </c>
      <c r="P13" s="0" t="n">
        <v>6.29</v>
      </c>
      <c r="Q13" s="0" t="s">
        <v>164</v>
      </c>
      <c r="R13" s="0" t="n">
        <v>1.013</v>
      </c>
      <c r="S13" s="0" t="s">
        <v>163</v>
      </c>
    </row>
    <row r="14" customFormat="false" ht="14.25" hidden="false" customHeight="false" outlineLevel="0" collapsed="false">
      <c r="A14" s="0" t="s">
        <v>193</v>
      </c>
      <c r="B14" s="0" t="n">
        <v>514</v>
      </c>
      <c r="C14" s="0" t="s">
        <v>162</v>
      </c>
      <c r="D14" s="0" t="n">
        <v>2120</v>
      </c>
      <c r="E14" s="0" t="s">
        <v>166</v>
      </c>
      <c r="F14" s="0" t="n">
        <v>1222</v>
      </c>
      <c r="G14" s="0" t="s">
        <v>194</v>
      </c>
      <c r="H14" s="0" t="n">
        <v>13873</v>
      </c>
      <c r="I14" s="0" t="s">
        <v>164</v>
      </c>
      <c r="J14" s="0" t="n">
        <v>460</v>
      </c>
      <c r="K14" s="0" t="s">
        <v>162</v>
      </c>
      <c r="L14" s="0" t="n">
        <v>17.7</v>
      </c>
      <c r="M14" s="0" t="s">
        <v>195</v>
      </c>
      <c r="N14" s="0" t="n">
        <v>392</v>
      </c>
      <c r="O14" s="0" t="s">
        <v>195</v>
      </c>
      <c r="P14" s="0" t="n">
        <v>6.43</v>
      </c>
      <c r="Q14" s="0" t="s">
        <v>164</v>
      </c>
      <c r="R14" s="0" t="n">
        <v>0.928</v>
      </c>
      <c r="S14" s="0" t="s">
        <v>164</v>
      </c>
    </row>
    <row r="15" customFormat="false" ht="14.25" hidden="false" customHeight="false" outlineLevel="0" collapsed="false">
      <c r="A15" s="0" t="s">
        <v>196</v>
      </c>
      <c r="B15" s="0" t="n">
        <v>376</v>
      </c>
      <c r="C15" s="0" t="s">
        <v>170</v>
      </c>
      <c r="D15" s="0" t="n">
        <v>2487</v>
      </c>
      <c r="E15" s="0" t="s">
        <v>163</v>
      </c>
      <c r="F15" s="0" t="n">
        <v>1224</v>
      </c>
      <c r="G15" s="0" t="s">
        <v>194</v>
      </c>
      <c r="H15" s="0" t="n">
        <v>13803</v>
      </c>
      <c r="I15" s="0" t="s">
        <v>164</v>
      </c>
      <c r="J15" s="0" t="n">
        <v>382</v>
      </c>
      <c r="K15" s="0" t="s">
        <v>161</v>
      </c>
      <c r="L15" s="0" t="n">
        <v>31.5</v>
      </c>
      <c r="M15" s="0" t="s">
        <v>163</v>
      </c>
      <c r="N15" s="0" t="n">
        <v>385</v>
      </c>
      <c r="O15" s="0" t="s">
        <v>174</v>
      </c>
      <c r="P15" s="0" t="n">
        <v>6.7</v>
      </c>
      <c r="Q15" s="0" t="s">
        <v>163</v>
      </c>
      <c r="R15" s="0" t="n">
        <v>1.014</v>
      </c>
      <c r="S15" s="0" t="s">
        <v>163</v>
      </c>
    </row>
    <row r="16" customFormat="false" ht="14.25" hidden="false" customHeight="false" outlineLevel="0" collapsed="false">
      <c r="A16" s="0" t="s">
        <v>197</v>
      </c>
      <c r="B16" s="0" t="n">
        <v>462</v>
      </c>
      <c r="C16" s="0" t="s">
        <v>166</v>
      </c>
      <c r="D16" s="0" t="n">
        <v>2063</v>
      </c>
      <c r="E16" s="0" t="s">
        <v>161</v>
      </c>
      <c r="F16" s="0" t="n">
        <v>1236</v>
      </c>
      <c r="G16" s="0" t="s">
        <v>192</v>
      </c>
      <c r="H16" s="0" t="n">
        <v>14001</v>
      </c>
      <c r="I16" s="0" t="s">
        <v>164</v>
      </c>
      <c r="J16" s="0" t="n">
        <v>349</v>
      </c>
      <c r="K16" s="0" t="s">
        <v>180</v>
      </c>
      <c r="L16" s="0" t="n">
        <v>16.7</v>
      </c>
      <c r="M16" s="0" t="s">
        <v>165</v>
      </c>
      <c r="N16" s="0" t="n">
        <v>408</v>
      </c>
      <c r="O16" s="0" t="s">
        <v>164</v>
      </c>
      <c r="P16" s="0" t="n">
        <v>6.16</v>
      </c>
      <c r="Q16" s="0" t="s">
        <v>184</v>
      </c>
      <c r="R16" s="0" t="n">
        <v>0.931</v>
      </c>
      <c r="S16" s="0" t="s">
        <v>164</v>
      </c>
    </row>
    <row r="17" customFormat="false" ht="14.25" hidden="false" customHeight="false" outlineLevel="0" collapsed="false">
      <c r="A17" s="0" t="s">
        <v>198</v>
      </c>
      <c r="B17" s="0" t="n">
        <v>387</v>
      </c>
      <c r="C17" s="0" t="s">
        <v>180</v>
      </c>
      <c r="D17" s="0" t="n">
        <v>2104</v>
      </c>
      <c r="E17" s="0" t="s">
        <v>166</v>
      </c>
      <c r="F17" s="0" t="n">
        <v>1365</v>
      </c>
      <c r="G17" s="0" t="s">
        <v>166</v>
      </c>
      <c r="H17" s="0" t="n">
        <v>14594</v>
      </c>
      <c r="I17" s="0" t="s">
        <v>164</v>
      </c>
      <c r="J17" s="0" t="n">
        <v>388</v>
      </c>
      <c r="K17" s="0" t="s">
        <v>161</v>
      </c>
      <c r="L17" s="0" t="n">
        <v>17.2</v>
      </c>
      <c r="M17" s="0" t="s">
        <v>173</v>
      </c>
      <c r="N17" s="0" t="n">
        <v>387</v>
      </c>
      <c r="O17" s="0" t="s">
        <v>199</v>
      </c>
      <c r="P17" s="0" t="n">
        <v>6.6</v>
      </c>
      <c r="Q17" s="0" t="s">
        <v>163</v>
      </c>
      <c r="R17" s="0" t="n">
        <v>0.942</v>
      </c>
      <c r="S17" s="0" t="s">
        <v>164</v>
      </c>
    </row>
    <row r="18" customFormat="false" ht="14.25" hidden="false" customHeight="false" outlineLevel="0" collapsed="false">
      <c r="A18" s="0" t="s">
        <v>200</v>
      </c>
      <c r="B18" s="0" t="n">
        <v>567</v>
      </c>
      <c r="C18" s="0" t="s">
        <v>163</v>
      </c>
      <c r="D18" s="0" t="n">
        <v>1992</v>
      </c>
      <c r="E18" s="0" t="s">
        <v>179</v>
      </c>
      <c r="F18" s="0" t="n">
        <v>1260</v>
      </c>
      <c r="G18" s="0" t="s">
        <v>192</v>
      </c>
      <c r="H18" s="0" t="n">
        <v>11530</v>
      </c>
      <c r="I18" s="0" t="s">
        <v>184</v>
      </c>
      <c r="J18" s="0" t="n">
        <v>364</v>
      </c>
      <c r="K18" s="0" t="s">
        <v>179</v>
      </c>
      <c r="L18" s="0" t="n">
        <v>18.2</v>
      </c>
      <c r="M18" s="0" t="s">
        <v>161</v>
      </c>
      <c r="N18" s="0" t="n">
        <v>380</v>
      </c>
      <c r="O18" s="0" t="s">
        <v>165</v>
      </c>
      <c r="P18" s="0" t="n">
        <v>6.65</v>
      </c>
      <c r="Q18" s="0" t="s">
        <v>163</v>
      </c>
      <c r="R18" s="0" t="n">
        <v>0.961</v>
      </c>
      <c r="S18" s="0" t="s">
        <v>164</v>
      </c>
    </row>
    <row r="19" customFormat="false" ht="14.25" hidden="false" customHeight="false" outlineLevel="0" collapsed="false">
      <c r="A19" s="0" t="s">
        <v>201</v>
      </c>
      <c r="B19" s="0" t="n">
        <v>377</v>
      </c>
      <c r="C19" s="0" t="s">
        <v>170</v>
      </c>
      <c r="D19" s="0" t="n">
        <v>1876</v>
      </c>
      <c r="E19" s="0" t="s">
        <v>170</v>
      </c>
      <c r="F19" s="0" t="n">
        <v>1306</v>
      </c>
      <c r="G19" s="0" t="s">
        <v>173</v>
      </c>
      <c r="H19" s="0" t="n">
        <v>14606</v>
      </c>
      <c r="I19" s="0" t="s">
        <v>164</v>
      </c>
      <c r="J19" s="0" t="n">
        <v>394</v>
      </c>
      <c r="K19" s="0" t="s">
        <v>161</v>
      </c>
      <c r="L19" s="0" t="n">
        <v>17.2</v>
      </c>
      <c r="M19" s="0" t="s">
        <v>199</v>
      </c>
      <c r="N19" s="0" t="n">
        <v>403</v>
      </c>
      <c r="O19" s="0" t="s">
        <v>166</v>
      </c>
      <c r="P19" s="0" t="n">
        <v>6.44</v>
      </c>
      <c r="Q19" s="0" t="s">
        <v>164</v>
      </c>
      <c r="R19" s="0" t="n">
        <v>0.941</v>
      </c>
      <c r="S19" s="0" t="s">
        <v>164</v>
      </c>
    </row>
    <row r="20" customFormat="false" ht="14.25" hidden="false" customHeight="false" outlineLevel="0" collapsed="false">
      <c r="A20" s="0" t="s">
        <v>202</v>
      </c>
      <c r="B20" s="0" t="n">
        <v>439</v>
      </c>
      <c r="C20" s="0" t="s">
        <v>161</v>
      </c>
      <c r="D20" s="0" t="n">
        <v>1953</v>
      </c>
      <c r="E20" s="0" t="s">
        <v>180</v>
      </c>
      <c r="F20" s="0" t="n">
        <v>1345</v>
      </c>
      <c r="G20" s="0" t="s">
        <v>195</v>
      </c>
      <c r="H20" s="0" t="n">
        <v>15450</v>
      </c>
      <c r="I20" s="0" t="s">
        <v>163</v>
      </c>
      <c r="J20" s="0" t="n">
        <v>373</v>
      </c>
      <c r="K20" s="0" t="s">
        <v>179</v>
      </c>
      <c r="L20" s="0" t="n">
        <v>18.3</v>
      </c>
      <c r="M20" s="0" t="s">
        <v>203</v>
      </c>
      <c r="N20" s="0" t="n">
        <v>401</v>
      </c>
      <c r="O20" s="0" t="s">
        <v>166</v>
      </c>
      <c r="P20" s="0" t="n">
        <v>6.36</v>
      </c>
      <c r="Q20" s="0" t="s">
        <v>164</v>
      </c>
      <c r="R20" s="0" t="n">
        <v>0.872</v>
      </c>
      <c r="S20" s="0" t="s">
        <v>184</v>
      </c>
    </row>
    <row r="21" customFormat="false" ht="14.25" hidden="false" customHeight="false" outlineLevel="0" collapsed="false">
      <c r="A21" s="0" t="s">
        <v>113</v>
      </c>
      <c r="B21" s="0" t="n">
        <v>454</v>
      </c>
      <c r="C21" s="0" t="s">
        <v>166</v>
      </c>
      <c r="D21" s="0" t="n">
        <v>2175</v>
      </c>
      <c r="E21" s="0" t="s">
        <v>166</v>
      </c>
      <c r="F21" s="0" t="n">
        <v>1186</v>
      </c>
      <c r="G21" s="0" t="s">
        <v>194</v>
      </c>
      <c r="H21" s="0" t="n">
        <v>11815</v>
      </c>
      <c r="I21" s="0" t="s">
        <v>184</v>
      </c>
      <c r="J21" s="0" t="n">
        <v>400</v>
      </c>
      <c r="K21" s="0" t="s">
        <v>161</v>
      </c>
      <c r="L21" s="0" t="n">
        <v>18.1</v>
      </c>
      <c r="M21" s="0" t="s">
        <v>161</v>
      </c>
      <c r="N21" s="0" t="n">
        <v>404</v>
      </c>
      <c r="O21" s="0" t="s">
        <v>168</v>
      </c>
      <c r="P21" s="0" t="n">
        <v>6.4</v>
      </c>
      <c r="Q21" s="0" t="s">
        <v>164</v>
      </c>
      <c r="R21" s="0" t="n">
        <v>0.944</v>
      </c>
      <c r="S21" s="0" t="s">
        <v>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2" activeCellId="0" sqref="Q52"/>
    </sheetView>
  </sheetViews>
  <sheetFormatPr defaultColWidth="8.6796875" defaultRowHeight="14.25" customHeight="true" zeroHeight="false" outlineLevelRow="0" outlineLevelCol="0"/>
  <sheetData>
    <row r="2" customFormat="false" ht="14.25" hidden="false" customHeight="false" outlineLevel="0" collapsed="false">
      <c r="A2" s="0" t="s">
        <v>204</v>
      </c>
      <c r="B2" s="0" t="s">
        <v>205</v>
      </c>
      <c r="C2" s="0" t="n">
        <v>0.419</v>
      </c>
      <c r="D2" s="0" t="n">
        <v>0.0238</v>
      </c>
      <c r="E2" s="0" t="n">
        <v>214</v>
      </c>
      <c r="F2" s="0" t="n">
        <v>17.6</v>
      </c>
      <c r="G2" s="0" t="s">
        <v>206</v>
      </c>
      <c r="H2" s="0" t="n">
        <f aca="false">C2-$H$61</f>
        <v>0.390020589208871</v>
      </c>
      <c r="J2" s="0" t="s">
        <v>207</v>
      </c>
      <c r="K2" s="0" t="s">
        <v>205</v>
      </c>
      <c r="L2" s="0" t="n">
        <v>0.3943</v>
      </c>
      <c r="M2" s="0" t="n">
        <v>0.0238</v>
      </c>
      <c r="N2" s="0" t="n">
        <v>214</v>
      </c>
      <c r="O2" s="0" t="n">
        <v>16.57</v>
      </c>
      <c r="P2" s="0" t="s">
        <v>206</v>
      </c>
      <c r="Q2" s="0" t="n">
        <f aca="false">L2+$H$61</f>
        <v>0.423279410791129</v>
      </c>
    </row>
    <row r="3" customFormat="false" ht="14.25" hidden="false" customHeight="false" outlineLevel="0" collapsed="false">
      <c r="A3" s="0" t="s">
        <v>204</v>
      </c>
      <c r="B3" s="0" t="s">
        <v>208</v>
      </c>
      <c r="C3" s="0" t="n">
        <v>0.3877</v>
      </c>
      <c r="D3" s="0" t="n">
        <v>0.0238</v>
      </c>
      <c r="E3" s="0" t="n">
        <v>214</v>
      </c>
      <c r="F3" s="0" t="n">
        <v>16.29</v>
      </c>
      <c r="G3" s="0" t="s">
        <v>206</v>
      </c>
      <c r="H3" s="0" t="n">
        <f aca="false">C3-$H$61</f>
        <v>0.358720589208871</v>
      </c>
      <c r="J3" s="0" t="s">
        <v>207</v>
      </c>
      <c r="K3" s="0" t="s">
        <v>208</v>
      </c>
      <c r="L3" s="0" t="n">
        <v>0.3767</v>
      </c>
      <c r="M3" s="0" t="n">
        <v>0.0238</v>
      </c>
      <c r="N3" s="0" t="n">
        <v>214</v>
      </c>
      <c r="O3" s="0" t="n">
        <v>15.82</v>
      </c>
      <c r="P3" s="0" t="s">
        <v>206</v>
      </c>
      <c r="Q3" s="0" t="n">
        <f aca="false">L3+$H$61</f>
        <v>0.405679410791129</v>
      </c>
    </row>
    <row r="4" customFormat="false" ht="14.25" hidden="false" customHeight="false" outlineLevel="0" collapsed="false">
      <c r="A4" s="0" t="s">
        <v>204</v>
      </c>
      <c r="B4" s="0" t="s">
        <v>209</v>
      </c>
      <c r="C4" s="0" t="n">
        <v>0.4037</v>
      </c>
      <c r="D4" s="0" t="n">
        <v>0.0238</v>
      </c>
      <c r="E4" s="0" t="n">
        <v>214</v>
      </c>
      <c r="F4" s="0" t="n">
        <v>16.96</v>
      </c>
      <c r="G4" s="0" t="s">
        <v>206</v>
      </c>
      <c r="H4" s="0" t="n">
        <f aca="false">C4-$H$61</f>
        <v>0.374720589208871</v>
      </c>
      <c r="J4" s="0" t="s">
        <v>207</v>
      </c>
      <c r="K4" s="0" t="s">
        <v>210</v>
      </c>
      <c r="L4" s="0" t="n">
        <v>0.3553</v>
      </c>
      <c r="M4" s="0" t="n">
        <v>0.0238</v>
      </c>
      <c r="N4" s="0" t="n">
        <v>214</v>
      </c>
      <c r="O4" s="0" t="n">
        <v>14.93</v>
      </c>
      <c r="P4" s="0" t="s">
        <v>206</v>
      </c>
      <c r="Q4" s="0" t="n">
        <f aca="false">L4+$H$61</f>
        <v>0.384279410791129</v>
      </c>
    </row>
    <row r="5" customFormat="false" ht="14.25" hidden="false" customHeight="false" outlineLevel="0" collapsed="false">
      <c r="A5" s="0" t="s">
        <v>204</v>
      </c>
      <c r="B5" s="0" t="s">
        <v>211</v>
      </c>
      <c r="C5" s="0" t="n">
        <v>0.4353</v>
      </c>
      <c r="D5" s="0" t="n">
        <v>0.0238</v>
      </c>
      <c r="E5" s="0" t="n">
        <v>214</v>
      </c>
      <c r="F5" s="0" t="n">
        <v>18.29</v>
      </c>
      <c r="G5" s="0" t="s">
        <v>206</v>
      </c>
      <c r="H5" s="0" t="n">
        <f aca="false">C5-$H$61</f>
        <v>0.406320589208871</v>
      </c>
      <c r="J5" s="0" t="s">
        <v>207</v>
      </c>
      <c r="K5" s="0" t="s">
        <v>212</v>
      </c>
      <c r="L5" s="0" t="n">
        <v>0.3483</v>
      </c>
      <c r="M5" s="0" t="n">
        <v>0.0238</v>
      </c>
      <c r="N5" s="0" t="n">
        <v>214</v>
      </c>
      <c r="O5" s="0" t="n">
        <v>14.63</v>
      </c>
      <c r="P5" s="0" t="s">
        <v>206</v>
      </c>
      <c r="Q5" s="0" t="n">
        <f aca="false">L5+$H$61</f>
        <v>0.377279410791129</v>
      </c>
    </row>
    <row r="6" customFormat="false" ht="14.25" hidden="false" customHeight="false" outlineLevel="0" collapsed="false">
      <c r="A6" s="0" t="s">
        <v>204</v>
      </c>
      <c r="B6" s="0" t="s">
        <v>210</v>
      </c>
      <c r="C6" s="0" t="n">
        <v>0.404</v>
      </c>
      <c r="D6" s="0" t="n">
        <v>0.0238</v>
      </c>
      <c r="E6" s="0" t="n">
        <v>214</v>
      </c>
      <c r="F6" s="0" t="n">
        <v>16.97</v>
      </c>
      <c r="G6" s="0" t="s">
        <v>206</v>
      </c>
      <c r="H6" s="0" t="n">
        <f aca="false">C6-$H$61</f>
        <v>0.375020589208871</v>
      </c>
      <c r="J6" s="0" t="s">
        <v>207</v>
      </c>
      <c r="K6" s="0" t="s">
        <v>213</v>
      </c>
      <c r="L6" s="0" t="n">
        <v>0.3357</v>
      </c>
      <c r="M6" s="0" t="n">
        <v>0.0238</v>
      </c>
      <c r="N6" s="0" t="n">
        <v>214</v>
      </c>
      <c r="O6" s="0" t="n">
        <v>14.1</v>
      </c>
      <c r="P6" s="0" t="s">
        <v>206</v>
      </c>
      <c r="Q6" s="0" t="n">
        <f aca="false">L6+$H$61</f>
        <v>0.364679410791129</v>
      </c>
    </row>
    <row r="7" customFormat="false" ht="14.25" hidden="false" customHeight="false" outlineLevel="0" collapsed="false">
      <c r="A7" s="0" t="s">
        <v>204</v>
      </c>
      <c r="B7" s="0" t="s">
        <v>212</v>
      </c>
      <c r="C7" s="0" t="n">
        <v>0.3583</v>
      </c>
      <c r="D7" s="0" t="n">
        <v>0.0238</v>
      </c>
      <c r="E7" s="0" t="n">
        <v>214</v>
      </c>
      <c r="F7" s="0" t="n">
        <v>15.05</v>
      </c>
      <c r="G7" s="0" t="s">
        <v>206</v>
      </c>
      <c r="H7" s="0" t="n">
        <f aca="false">C7-$H$61</f>
        <v>0.329320589208871</v>
      </c>
      <c r="J7" s="0" t="s">
        <v>207</v>
      </c>
      <c r="K7" s="0" t="s">
        <v>214</v>
      </c>
      <c r="L7" s="0" t="n">
        <v>0.354</v>
      </c>
      <c r="M7" s="0" t="n">
        <v>0.0238</v>
      </c>
      <c r="N7" s="0" t="n">
        <v>214</v>
      </c>
      <c r="O7" s="0" t="n">
        <v>14.87</v>
      </c>
      <c r="P7" s="0" t="s">
        <v>206</v>
      </c>
      <c r="Q7" s="0" t="n">
        <f aca="false">L7+$H$61</f>
        <v>0.382979410791129</v>
      </c>
    </row>
    <row r="8" customFormat="false" ht="14.25" hidden="false" customHeight="false" outlineLevel="0" collapsed="false">
      <c r="A8" s="0" t="s">
        <v>204</v>
      </c>
      <c r="B8" s="0" t="s">
        <v>215</v>
      </c>
      <c r="C8" s="0" t="n">
        <v>0.4087</v>
      </c>
      <c r="D8" s="0" t="n">
        <v>0.0238</v>
      </c>
      <c r="E8" s="0" t="n">
        <v>214</v>
      </c>
      <c r="F8" s="0" t="n">
        <v>17.17</v>
      </c>
      <c r="G8" s="0" t="s">
        <v>206</v>
      </c>
      <c r="H8" s="0" t="n">
        <f aca="false">C8-$H$61</f>
        <v>0.379720589208871</v>
      </c>
      <c r="J8" s="0" t="s">
        <v>207</v>
      </c>
      <c r="K8" s="0" t="s">
        <v>68</v>
      </c>
      <c r="L8" s="0" t="n">
        <v>0.3303</v>
      </c>
      <c r="M8" s="0" t="n">
        <v>0.0238</v>
      </c>
      <c r="N8" s="0" t="n">
        <v>214</v>
      </c>
      <c r="O8" s="0" t="n">
        <v>13.88</v>
      </c>
      <c r="P8" s="0" t="s">
        <v>206</v>
      </c>
      <c r="Q8" s="0" t="n">
        <f aca="false">L8+$H$61</f>
        <v>0.359279410791129</v>
      </c>
    </row>
    <row r="9" customFormat="false" ht="14.25" hidden="false" customHeight="false" outlineLevel="0" collapsed="false">
      <c r="A9" s="0" t="s">
        <v>204</v>
      </c>
      <c r="B9" s="0" t="s">
        <v>216</v>
      </c>
      <c r="C9" s="0" t="n">
        <v>0.404</v>
      </c>
      <c r="D9" s="0" t="n">
        <v>0.0238</v>
      </c>
      <c r="E9" s="0" t="n">
        <v>214</v>
      </c>
      <c r="F9" s="0" t="n">
        <v>16.97</v>
      </c>
      <c r="G9" s="0" t="s">
        <v>206</v>
      </c>
      <c r="H9" s="0" t="n">
        <f aca="false">C9-$H$61</f>
        <v>0.375020589208871</v>
      </c>
      <c r="J9" s="0" t="s">
        <v>207</v>
      </c>
      <c r="K9" s="0" t="s">
        <v>217</v>
      </c>
      <c r="L9" s="0" t="n">
        <v>0.331</v>
      </c>
      <c r="M9" s="0" t="n">
        <v>0.0238</v>
      </c>
      <c r="N9" s="0" t="n">
        <v>214</v>
      </c>
      <c r="O9" s="0" t="n">
        <v>13.91</v>
      </c>
      <c r="P9" s="0" t="s">
        <v>206</v>
      </c>
      <c r="Q9" s="0" t="n">
        <f aca="false">L9+$H$61</f>
        <v>0.359979410791129</v>
      </c>
    </row>
    <row r="10" customFormat="false" ht="14.25" hidden="false" customHeight="false" outlineLevel="0" collapsed="false">
      <c r="A10" s="0" t="s">
        <v>204</v>
      </c>
      <c r="B10" s="0" t="s">
        <v>214</v>
      </c>
      <c r="C10" s="0" t="n">
        <v>0.398</v>
      </c>
      <c r="D10" s="0" t="n">
        <v>0.0238</v>
      </c>
      <c r="E10" s="0" t="n">
        <v>214</v>
      </c>
      <c r="F10" s="0" t="n">
        <v>16.72</v>
      </c>
      <c r="G10" s="0" t="s">
        <v>206</v>
      </c>
      <c r="H10" s="0" t="n">
        <f aca="false">C10-$H$61</f>
        <v>0.369020589208871</v>
      </c>
      <c r="J10" s="0" t="s">
        <v>207</v>
      </c>
      <c r="K10" s="0" t="s">
        <v>70</v>
      </c>
      <c r="L10" s="0" t="n">
        <v>0.347</v>
      </c>
      <c r="M10" s="0" t="n">
        <v>0.0238</v>
      </c>
      <c r="N10" s="0" t="n">
        <v>214</v>
      </c>
      <c r="O10" s="0" t="n">
        <v>14.58</v>
      </c>
      <c r="P10" s="0" t="s">
        <v>206</v>
      </c>
      <c r="Q10" s="0" t="n">
        <f aca="false">L10+$H$61</f>
        <v>0.375979410791129</v>
      </c>
    </row>
    <row r="11" customFormat="false" ht="14.25" hidden="false" customHeight="false" outlineLevel="0" collapsed="false">
      <c r="A11" s="0" t="s">
        <v>204</v>
      </c>
      <c r="B11" s="0" t="s">
        <v>68</v>
      </c>
      <c r="C11" s="0" t="n">
        <v>0.4297</v>
      </c>
      <c r="D11" s="0" t="n">
        <v>0.0238</v>
      </c>
      <c r="E11" s="0" t="n">
        <v>214</v>
      </c>
      <c r="F11" s="0" t="n">
        <v>18.05</v>
      </c>
      <c r="G11" s="0" t="s">
        <v>206</v>
      </c>
      <c r="H11" s="0" t="n">
        <f aca="false">C11-$H$61</f>
        <v>0.400720589208871</v>
      </c>
      <c r="J11" s="0" t="s">
        <v>207</v>
      </c>
      <c r="K11" s="0" t="s">
        <v>71</v>
      </c>
      <c r="L11" s="0" t="n">
        <v>0.3194</v>
      </c>
      <c r="M11" s="0" t="n">
        <v>0.02865</v>
      </c>
      <c r="N11" s="0" t="n">
        <v>214</v>
      </c>
      <c r="O11" s="0" t="n">
        <v>11.15</v>
      </c>
      <c r="P11" s="0" t="s">
        <v>206</v>
      </c>
      <c r="Q11" s="0" t="n">
        <f aca="false">L11+$H$61</f>
        <v>0.348379410791129</v>
      </c>
    </row>
    <row r="12" customFormat="false" ht="14.25" hidden="false" customHeight="false" outlineLevel="0" collapsed="false">
      <c r="A12" s="0" t="s">
        <v>204</v>
      </c>
      <c r="B12" s="0" t="s">
        <v>72</v>
      </c>
      <c r="C12" s="0" t="n">
        <v>0.3593</v>
      </c>
      <c r="D12" s="0" t="n">
        <v>0.0238</v>
      </c>
      <c r="E12" s="0" t="n">
        <v>214</v>
      </c>
      <c r="F12" s="0" t="n">
        <v>15.1</v>
      </c>
      <c r="G12" s="0" t="s">
        <v>206</v>
      </c>
      <c r="H12" s="0" t="n">
        <f aca="false">C12-$H$61</f>
        <v>0.330320589208871</v>
      </c>
      <c r="J12" s="0" t="s">
        <v>207</v>
      </c>
      <c r="K12" s="0" t="s">
        <v>72</v>
      </c>
      <c r="L12" s="0" t="n">
        <v>0.3413</v>
      </c>
      <c r="M12" s="0" t="n">
        <v>0.0238</v>
      </c>
      <c r="N12" s="0" t="n">
        <v>214</v>
      </c>
      <c r="O12" s="0" t="n">
        <v>14.34</v>
      </c>
      <c r="P12" s="0" t="s">
        <v>206</v>
      </c>
      <c r="Q12" s="0" t="n">
        <f aca="false">L12+$H$61</f>
        <v>0.370279410791129</v>
      </c>
    </row>
    <row r="13" customFormat="false" ht="14.25" hidden="false" customHeight="false" outlineLevel="0" collapsed="false">
      <c r="A13" s="0" t="s">
        <v>204</v>
      </c>
      <c r="B13" s="0" t="s">
        <v>73</v>
      </c>
      <c r="C13" s="0" t="n">
        <v>0.3985</v>
      </c>
      <c r="D13" s="0" t="n">
        <v>0.02864</v>
      </c>
      <c r="E13" s="0" t="n">
        <v>214</v>
      </c>
      <c r="F13" s="0" t="n">
        <v>13.91</v>
      </c>
      <c r="G13" s="0" t="s">
        <v>206</v>
      </c>
      <c r="H13" s="0" t="n">
        <f aca="false">C13-$H$61</f>
        <v>0.369520589208871</v>
      </c>
      <c r="J13" s="0" t="s">
        <v>207</v>
      </c>
      <c r="K13" s="0" t="s">
        <v>74</v>
      </c>
      <c r="L13" s="0" t="n">
        <v>0.3253</v>
      </c>
      <c r="M13" s="0" t="n">
        <v>0.0238</v>
      </c>
      <c r="N13" s="0" t="n">
        <v>214</v>
      </c>
      <c r="O13" s="0" t="n">
        <v>13.67</v>
      </c>
      <c r="P13" s="0" t="s">
        <v>206</v>
      </c>
      <c r="Q13" s="0" t="n">
        <f aca="false">L13+$H$61</f>
        <v>0.354279410791129</v>
      </c>
    </row>
    <row r="14" customFormat="false" ht="14.25" hidden="false" customHeight="false" outlineLevel="0" collapsed="false">
      <c r="A14" s="0" t="s">
        <v>204</v>
      </c>
      <c r="B14" s="0" t="s">
        <v>74</v>
      </c>
      <c r="C14" s="0" t="n">
        <v>0.4197</v>
      </c>
      <c r="D14" s="0" t="n">
        <v>0.0238</v>
      </c>
      <c r="E14" s="0" t="n">
        <v>214</v>
      </c>
      <c r="F14" s="0" t="n">
        <v>17.63</v>
      </c>
      <c r="G14" s="0" t="s">
        <v>206</v>
      </c>
      <c r="H14" s="0" t="n">
        <f aca="false">C14-$H$61</f>
        <v>0.390720589208871</v>
      </c>
      <c r="J14" s="0" t="s">
        <v>207</v>
      </c>
      <c r="K14" s="0" t="s">
        <v>218</v>
      </c>
      <c r="L14" s="0" t="n">
        <v>0.3167</v>
      </c>
      <c r="M14" s="0" t="n">
        <v>0.0238</v>
      </c>
      <c r="N14" s="0" t="n">
        <v>214</v>
      </c>
      <c r="O14" s="0" t="n">
        <v>13.3</v>
      </c>
      <c r="P14" s="0" t="s">
        <v>206</v>
      </c>
      <c r="Q14" s="0" t="n">
        <f aca="false">L14+$H$61</f>
        <v>0.345679410791129</v>
      </c>
    </row>
    <row r="15" customFormat="false" ht="14.25" hidden="false" customHeight="false" outlineLevel="0" collapsed="false">
      <c r="A15" s="0" t="s">
        <v>204</v>
      </c>
      <c r="B15" s="0" t="s">
        <v>219</v>
      </c>
      <c r="C15" s="0" t="n">
        <v>0.4367</v>
      </c>
      <c r="D15" s="0" t="n">
        <v>0.0238</v>
      </c>
      <c r="E15" s="0" t="n">
        <v>214</v>
      </c>
      <c r="F15" s="0" t="n">
        <v>18.34</v>
      </c>
      <c r="G15" s="0" t="s">
        <v>206</v>
      </c>
      <c r="H15" s="0" t="n">
        <f aca="false">C15-$H$61</f>
        <v>0.407720589208871</v>
      </c>
      <c r="J15" s="0" t="s">
        <v>207</v>
      </c>
      <c r="K15" s="0" t="s">
        <v>220</v>
      </c>
      <c r="L15" s="0" t="n">
        <v>0.3493</v>
      </c>
      <c r="M15" s="0" t="n">
        <v>0.0238</v>
      </c>
      <c r="N15" s="0" t="n">
        <v>214</v>
      </c>
      <c r="O15" s="0" t="n">
        <v>14.68</v>
      </c>
      <c r="P15" s="0" t="s">
        <v>206</v>
      </c>
      <c r="Q15" s="0" t="n">
        <f aca="false">L15+$H$61</f>
        <v>0.378279410791129</v>
      </c>
    </row>
    <row r="16" customFormat="false" ht="14.25" hidden="false" customHeight="false" outlineLevel="0" collapsed="false">
      <c r="A16" s="0" t="s">
        <v>204</v>
      </c>
      <c r="B16" s="0" t="s">
        <v>221</v>
      </c>
      <c r="C16" s="0" t="n">
        <v>0.4423</v>
      </c>
      <c r="D16" s="0" t="n">
        <v>0.0238</v>
      </c>
      <c r="E16" s="0" t="n">
        <v>214</v>
      </c>
      <c r="F16" s="0" t="n">
        <v>18.58</v>
      </c>
      <c r="G16" s="0" t="s">
        <v>206</v>
      </c>
      <c r="H16" s="0" t="n">
        <f aca="false">C16-$H$61</f>
        <v>0.413320589208871</v>
      </c>
      <c r="J16" s="0" t="s">
        <v>207</v>
      </c>
      <c r="K16" s="0" t="s">
        <v>222</v>
      </c>
      <c r="L16" s="0" t="n">
        <v>0.3387</v>
      </c>
      <c r="M16" s="0" t="n">
        <v>0.0238</v>
      </c>
      <c r="N16" s="0" t="n">
        <v>214</v>
      </c>
      <c r="O16" s="0" t="n">
        <v>14.23</v>
      </c>
      <c r="P16" s="0" t="s">
        <v>206</v>
      </c>
      <c r="Q16" s="0" t="n">
        <f aca="false">L16+$H$61</f>
        <v>0.367679410791129</v>
      </c>
    </row>
    <row r="17" customFormat="false" ht="14.25" hidden="false" customHeight="false" outlineLevel="0" collapsed="false">
      <c r="A17" s="0" t="s">
        <v>204</v>
      </c>
      <c r="B17" s="0" t="s">
        <v>223</v>
      </c>
      <c r="C17" s="0" t="n">
        <v>0.433</v>
      </c>
      <c r="D17" s="0" t="n">
        <v>0.0238</v>
      </c>
      <c r="E17" s="0" t="n">
        <v>214</v>
      </c>
      <c r="F17" s="0" t="n">
        <v>18.19</v>
      </c>
      <c r="G17" s="0" t="s">
        <v>206</v>
      </c>
      <c r="H17" s="0" t="n">
        <f aca="false">C17-$H$61</f>
        <v>0.404020589208871</v>
      </c>
      <c r="J17" s="0" t="s">
        <v>207</v>
      </c>
      <c r="K17" s="0" t="s">
        <v>224</v>
      </c>
      <c r="L17" s="0" t="n">
        <v>0.3957</v>
      </c>
      <c r="M17" s="0" t="n">
        <v>0.0238</v>
      </c>
      <c r="N17" s="0" t="n">
        <v>214</v>
      </c>
      <c r="O17" s="0" t="n">
        <v>16.62</v>
      </c>
      <c r="P17" s="0" t="s">
        <v>206</v>
      </c>
      <c r="Q17" s="0" t="n">
        <f aca="false">L17+$H$61</f>
        <v>0.424679410791129</v>
      </c>
    </row>
    <row r="18" customFormat="false" ht="14.25" hidden="false" customHeight="false" outlineLevel="0" collapsed="false">
      <c r="A18" s="0" t="s">
        <v>204</v>
      </c>
      <c r="B18" s="0" t="s">
        <v>218</v>
      </c>
      <c r="C18" s="0" t="n">
        <v>0.3833</v>
      </c>
      <c r="D18" s="0" t="n">
        <v>0.0238</v>
      </c>
      <c r="E18" s="0" t="n">
        <v>214</v>
      </c>
      <c r="F18" s="0" t="n">
        <v>16.1</v>
      </c>
      <c r="G18" s="0" t="s">
        <v>206</v>
      </c>
      <c r="H18" s="0" t="n">
        <f aca="false">C18-$H$61</f>
        <v>0.354320589208871</v>
      </c>
      <c r="J18" s="0" t="s">
        <v>207</v>
      </c>
      <c r="K18" s="0" t="s">
        <v>225</v>
      </c>
      <c r="L18" s="0" t="n">
        <v>0.367</v>
      </c>
      <c r="M18" s="0" t="n">
        <v>0.0238</v>
      </c>
      <c r="N18" s="0" t="n">
        <v>214</v>
      </c>
      <c r="O18" s="0" t="n">
        <v>15.42</v>
      </c>
      <c r="P18" s="0" t="s">
        <v>206</v>
      </c>
      <c r="Q18" s="0" t="n">
        <f aca="false">L18+$H$61</f>
        <v>0.395979410791129</v>
      </c>
    </row>
    <row r="19" customFormat="false" ht="14.25" hidden="false" customHeight="false" outlineLevel="0" collapsed="false">
      <c r="A19" s="0" t="s">
        <v>204</v>
      </c>
      <c r="B19" s="0" t="s">
        <v>220</v>
      </c>
      <c r="C19" s="0" t="n">
        <v>0.3727</v>
      </c>
      <c r="D19" s="0" t="n">
        <v>0.0238</v>
      </c>
      <c r="E19" s="0" t="n">
        <v>214</v>
      </c>
      <c r="F19" s="0" t="n">
        <v>15.66</v>
      </c>
      <c r="G19" s="0" t="s">
        <v>206</v>
      </c>
      <c r="H19" s="0" t="n">
        <f aca="false">C19-$H$61</f>
        <v>0.343720589208871</v>
      </c>
      <c r="J19" s="0" t="s">
        <v>207</v>
      </c>
      <c r="K19" s="0" t="s">
        <v>226</v>
      </c>
      <c r="L19" s="0" t="n">
        <v>0.281</v>
      </c>
      <c r="M19" s="0" t="n">
        <v>0.0238</v>
      </c>
      <c r="N19" s="0" t="n">
        <v>214</v>
      </c>
      <c r="O19" s="0" t="n">
        <v>11.8</v>
      </c>
      <c r="P19" s="0" t="s">
        <v>206</v>
      </c>
      <c r="Q19" s="0" t="n">
        <f aca="false">L19+$H$61</f>
        <v>0.309979410791129</v>
      </c>
    </row>
    <row r="20" customFormat="false" ht="14.25" hidden="false" customHeight="false" outlineLevel="0" collapsed="false">
      <c r="A20" s="0" t="s">
        <v>204</v>
      </c>
      <c r="B20" s="0" t="s">
        <v>222</v>
      </c>
      <c r="C20" s="0" t="n">
        <v>0.469</v>
      </c>
      <c r="D20" s="0" t="n">
        <v>0.0238</v>
      </c>
      <c r="E20" s="0" t="n">
        <v>214</v>
      </c>
      <c r="F20" s="0" t="n">
        <v>19.7</v>
      </c>
      <c r="G20" s="0" t="s">
        <v>206</v>
      </c>
      <c r="H20" s="0" t="n">
        <f aca="false">C20-$H$61</f>
        <v>0.440020589208871</v>
      </c>
      <c r="J20" s="0" t="s">
        <v>207</v>
      </c>
      <c r="K20" s="0" t="s">
        <v>227</v>
      </c>
      <c r="L20" s="0" t="n">
        <v>0.3633</v>
      </c>
      <c r="M20" s="0" t="n">
        <v>0.0238</v>
      </c>
      <c r="N20" s="0" t="n">
        <v>214</v>
      </c>
      <c r="O20" s="0" t="n">
        <v>15.26</v>
      </c>
      <c r="P20" s="0" t="s">
        <v>206</v>
      </c>
      <c r="Q20" s="0" t="n">
        <f aca="false">L20+$H$61</f>
        <v>0.392279410791129</v>
      </c>
    </row>
    <row r="21" customFormat="false" ht="14.25" hidden="false" customHeight="false" outlineLevel="0" collapsed="false">
      <c r="A21" s="0" t="s">
        <v>204</v>
      </c>
      <c r="B21" s="0" t="s">
        <v>228</v>
      </c>
      <c r="C21" s="0" t="n">
        <v>0.4167</v>
      </c>
      <c r="D21" s="0" t="n">
        <v>0.0238</v>
      </c>
      <c r="E21" s="0" t="n">
        <v>214</v>
      </c>
      <c r="F21" s="0" t="n">
        <v>17.5</v>
      </c>
      <c r="G21" s="0" t="s">
        <v>206</v>
      </c>
      <c r="H21" s="0" t="n">
        <f aca="false">C21-$H$61</f>
        <v>0.387720589208871</v>
      </c>
      <c r="J21" s="0" t="s">
        <v>207</v>
      </c>
      <c r="K21" s="0" t="s">
        <v>229</v>
      </c>
      <c r="L21" s="0" t="n">
        <v>0.382</v>
      </c>
      <c r="M21" s="0" t="n">
        <v>0.0238</v>
      </c>
      <c r="N21" s="0" t="n">
        <v>214</v>
      </c>
      <c r="O21" s="0" t="n">
        <v>16.05</v>
      </c>
      <c r="P21" s="0" t="s">
        <v>206</v>
      </c>
      <c r="Q21" s="0" t="n">
        <f aca="false">L21+$H$61</f>
        <v>0.410979410791129</v>
      </c>
    </row>
    <row r="22" customFormat="false" ht="14.25" hidden="false" customHeight="false" outlineLevel="0" collapsed="false">
      <c r="A22" s="0" t="s">
        <v>204</v>
      </c>
      <c r="B22" s="0" t="s">
        <v>224</v>
      </c>
      <c r="C22" s="0" t="n">
        <v>0.4627</v>
      </c>
      <c r="D22" s="0" t="n">
        <v>0.0238</v>
      </c>
      <c r="E22" s="0" t="n">
        <v>214</v>
      </c>
      <c r="F22" s="0" t="n">
        <v>19.44</v>
      </c>
      <c r="G22" s="0" t="s">
        <v>206</v>
      </c>
      <c r="H22" s="0" t="n">
        <f aca="false">C22-$H$61</f>
        <v>0.433720589208871</v>
      </c>
      <c r="J22" s="0" t="s">
        <v>207</v>
      </c>
      <c r="K22" s="0" t="s">
        <v>230</v>
      </c>
      <c r="L22" s="0" t="n">
        <v>0.3217</v>
      </c>
      <c r="M22" s="0" t="n">
        <v>0.0238</v>
      </c>
      <c r="N22" s="0" t="n">
        <v>214</v>
      </c>
      <c r="O22" s="0" t="n">
        <v>13.51</v>
      </c>
      <c r="P22" s="0" t="s">
        <v>206</v>
      </c>
      <c r="Q22" s="0" t="n">
        <f aca="false">L22+$H$61</f>
        <v>0.350679410791129</v>
      </c>
    </row>
    <row r="23" customFormat="false" ht="14.25" hidden="false" customHeight="false" outlineLevel="0" collapsed="false">
      <c r="A23" s="0" t="s">
        <v>204</v>
      </c>
      <c r="B23" s="0" t="s">
        <v>227</v>
      </c>
      <c r="C23" s="0" t="n">
        <v>0.4087</v>
      </c>
      <c r="D23" s="0" t="n">
        <v>0.0238</v>
      </c>
      <c r="E23" s="0" t="n">
        <v>214</v>
      </c>
      <c r="F23" s="0" t="n">
        <v>17.17</v>
      </c>
      <c r="G23" s="0" t="s">
        <v>206</v>
      </c>
      <c r="H23" s="0" t="n">
        <f aca="false">C23-$H$61</f>
        <v>0.379720589208871</v>
      </c>
      <c r="J23" s="0" t="s">
        <v>207</v>
      </c>
      <c r="K23" s="0" t="s">
        <v>231</v>
      </c>
      <c r="L23" s="0" t="n">
        <v>0.3107</v>
      </c>
      <c r="M23" s="0" t="n">
        <v>0.0238</v>
      </c>
      <c r="N23" s="0" t="n">
        <v>214</v>
      </c>
      <c r="O23" s="0" t="n">
        <v>13.05</v>
      </c>
      <c r="P23" s="0" t="s">
        <v>206</v>
      </c>
      <c r="Q23" s="0" t="n">
        <f aca="false">L23+$H$61</f>
        <v>0.339679410791129</v>
      </c>
    </row>
    <row r="24" customFormat="false" ht="14.25" hidden="false" customHeight="false" outlineLevel="0" collapsed="false">
      <c r="A24" s="0" t="s">
        <v>204</v>
      </c>
      <c r="B24" s="0" t="s">
        <v>229</v>
      </c>
      <c r="C24" s="0" t="n">
        <v>0.3757</v>
      </c>
      <c r="D24" s="0" t="n">
        <v>0.0238</v>
      </c>
      <c r="E24" s="0" t="n">
        <v>214</v>
      </c>
      <c r="F24" s="0" t="n">
        <v>15.78</v>
      </c>
      <c r="G24" s="0" t="s">
        <v>206</v>
      </c>
      <c r="H24" s="0" t="n">
        <f aca="false">C24-$H$61</f>
        <v>0.346720589208871</v>
      </c>
      <c r="J24" s="0" t="s">
        <v>207</v>
      </c>
      <c r="K24" s="0" t="s">
        <v>232</v>
      </c>
      <c r="L24" s="0" t="n">
        <v>0.4137</v>
      </c>
      <c r="M24" s="0" t="n">
        <v>0.0238</v>
      </c>
      <c r="N24" s="0" t="n">
        <v>214</v>
      </c>
      <c r="O24" s="0" t="n">
        <v>17.38</v>
      </c>
      <c r="P24" s="0" t="s">
        <v>206</v>
      </c>
      <c r="Q24" s="0" t="n">
        <f aca="false">L24+$H$61</f>
        <v>0.442679410791129</v>
      </c>
    </row>
    <row r="25" customFormat="false" ht="14.25" hidden="false" customHeight="false" outlineLevel="0" collapsed="false">
      <c r="A25" s="0" t="s">
        <v>204</v>
      </c>
      <c r="B25" s="0" t="s">
        <v>231</v>
      </c>
      <c r="C25" s="0" t="n">
        <v>0.4083</v>
      </c>
      <c r="D25" s="0" t="n">
        <v>0.0238</v>
      </c>
      <c r="E25" s="0" t="n">
        <v>214</v>
      </c>
      <c r="F25" s="0" t="n">
        <v>17.15</v>
      </c>
      <c r="G25" s="0" t="s">
        <v>206</v>
      </c>
      <c r="H25" s="0" t="n">
        <f aca="false">C25-$H$61</f>
        <v>0.379320589208871</v>
      </c>
      <c r="J25" s="0" t="s">
        <v>207</v>
      </c>
      <c r="K25" s="0" t="s">
        <v>84</v>
      </c>
      <c r="L25" s="0" t="n">
        <v>0.3937</v>
      </c>
      <c r="M25" s="0" t="n">
        <v>0.0238</v>
      </c>
      <c r="N25" s="0" t="n">
        <v>214</v>
      </c>
      <c r="O25" s="0" t="n">
        <v>16.54</v>
      </c>
      <c r="P25" s="0" t="s">
        <v>206</v>
      </c>
      <c r="Q25" s="0" t="n">
        <f aca="false">L25+$H$61</f>
        <v>0.422679410791129</v>
      </c>
    </row>
    <row r="26" customFormat="false" ht="14.25" hidden="false" customHeight="false" outlineLevel="0" collapsed="false">
      <c r="A26" s="0" t="s">
        <v>204</v>
      </c>
      <c r="B26" s="0" t="s">
        <v>84</v>
      </c>
      <c r="C26" s="0" t="n">
        <v>0.437</v>
      </c>
      <c r="D26" s="0" t="n">
        <v>0.0238</v>
      </c>
      <c r="E26" s="0" t="n">
        <v>214</v>
      </c>
      <c r="F26" s="0" t="n">
        <v>18.36</v>
      </c>
      <c r="G26" s="0" t="s">
        <v>206</v>
      </c>
      <c r="H26" s="0" t="n">
        <f aca="false">C26-$H$61</f>
        <v>0.408020589208871</v>
      </c>
      <c r="J26" s="0" t="s">
        <v>207</v>
      </c>
      <c r="K26" s="0" t="s">
        <v>233</v>
      </c>
      <c r="L26" s="0" t="n">
        <v>0.2303</v>
      </c>
      <c r="M26" s="0" t="n">
        <v>0.0238</v>
      </c>
      <c r="N26" s="0" t="n">
        <v>214</v>
      </c>
      <c r="O26" s="0" t="n">
        <v>9.68</v>
      </c>
      <c r="P26" s="0" t="s">
        <v>206</v>
      </c>
      <c r="Q26" s="0" t="n">
        <f aca="false">L26+$H$61</f>
        <v>0.259279410791129</v>
      </c>
    </row>
    <row r="27" customFormat="false" ht="14.25" hidden="false" customHeight="false" outlineLevel="0" collapsed="false">
      <c r="A27" s="0" t="s">
        <v>204</v>
      </c>
      <c r="B27" s="0" t="s">
        <v>234</v>
      </c>
      <c r="C27" s="0" t="n">
        <v>0.419</v>
      </c>
      <c r="D27" s="0" t="n">
        <v>0.0238</v>
      </c>
      <c r="E27" s="0" t="n">
        <v>214</v>
      </c>
      <c r="F27" s="0" t="n">
        <v>17.6</v>
      </c>
      <c r="G27" s="0" t="s">
        <v>206</v>
      </c>
      <c r="H27" s="0" t="n">
        <f aca="false">C27-$H$61</f>
        <v>0.390020589208871</v>
      </c>
      <c r="J27" s="0" t="s">
        <v>207</v>
      </c>
      <c r="K27" s="0" t="s">
        <v>234</v>
      </c>
      <c r="L27" s="0" t="n">
        <v>0.3317</v>
      </c>
      <c r="M27" s="0" t="n">
        <v>0.0238</v>
      </c>
      <c r="N27" s="0" t="n">
        <v>214</v>
      </c>
      <c r="O27" s="0" t="n">
        <v>13.93</v>
      </c>
      <c r="P27" s="0" t="s">
        <v>206</v>
      </c>
      <c r="Q27" s="0" t="n">
        <f aca="false">L27+$H$61</f>
        <v>0.360679410791129</v>
      </c>
    </row>
    <row r="28" customFormat="false" ht="14.25" hidden="false" customHeight="false" outlineLevel="0" collapsed="false">
      <c r="A28" s="0" t="s">
        <v>204</v>
      </c>
      <c r="B28" s="0" t="s">
        <v>235</v>
      </c>
      <c r="C28" s="0" t="n">
        <v>0.398</v>
      </c>
      <c r="D28" s="0" t="n">
        <v>0.0238</v>
      </c>
      <c r="E28" s="0" t="n">
        <v>214</v>
      </c>
      <c r="F28" s="0" t="n">
        <v>16.72</v>
      </c>
      <c r="G28" s="0" t="s">
        <v>206</v>
      </c>
      <c r="H28" s="0" t="n">
        <f aca="false">C28-$H$61</f>
        <v>0.369020589208871</v>
      </c>
      <c r="J28" s="0" t="s">
        <v>207</v>
      </c>
      <c r="K28" s="0" t="s">
        <v>235</v>
      </c>
      <c r="L28" s="0" t="n">
        <v>0.3257</v>
      </c>
      <c r="M28" s="0" t="n">
        <v>0.0238</v>
      </c>
      <c r="N28" s="0" t="n">
        <v>214</v>
      </c>
      <c r="O28" s="0" t="n">
        <v>13.68</v>
      </c>
      <c r="P28" s="0" t="s">
        <v>206</v>
      </c>
      <c r="Q28" s="0" t="n">
        <f aca="false">L28+$H$61</f>
        <v>0.354679410791129</v>
      </c>
    </row>
    <row r="29" customFormat="false" ht="14.25" hidden="false" customHeight="false" outlineLevel="0" collapsed="false">
      <c r="A29" s="0" t="s">
        <v>204</v>
      </c>
      <c r="B29" s="0" t="s">
        <v>236</v>
      </c>
      <c r="C29" s="0" t="n">
        <v>0.4353</v>
      </c>
      <c r="D29" s="0" t="n">
        <v>0.0238</v>
      </c>
      <c r="E29" s="0" t="n">
        <v>214</v>
      </c>
      <c r="F29" s="0" t="n">
        <v>18.29</v>
      </c>
      <c r="G29" s="0" t="s">
        <v>206</v>
      </c>
      <c r="H29" s="0" t="n">
        <f aca="false">C29-$H$61</f>
        <v>0.406320589208871</v>
      </c>
      <c r="J29" s="0" t="s">
        <v>207</v>
      </c>
      <c r="K29" s="0" t="s">
        <v>236</v>
      </c>
      <c r="L29" s="0" t="n">
        <v>0.3883</v>
      </c>
      <c r="M29" s="0" t="n">
        <v>0.0238</v>
      </c>
      <c r="N29" s="0" t="n">
        <v>214</v>
      </c>
      <c r="O29" s="0" t="n">
        <v>16.31</v>
      </c>
      <c r="P29" s="0" t="s">
        <v>206</v>
      </c>
      <c r="Q29" s="0" t="n">
        <f aca="false">L29+$H$61</f>
        <v>0.417279410791129</v>
      </c>
    </row>
    <row r="30" customFormat="false" ht="14.25" hidden="false" customHeight="false" outlineLevel="0" collapsed="false">
      <c r="A30" s="0" t="s">
        <v>204</v>
      </c>
      <c r="B30" s="0" t="s">
        <v>86</v>
      </c>
      <c r="C30" s="0" t="n">
        <v>0.4144</v>
      </c>
      <c r="D30" s="0" t="n">
        <v>0.02865</v>
      </c>
      <c r="E30" s="0" t="n">
        <v>214</v>
      </c>
      <c r="F30" s="0" t="n">
        <v>14.47</v>
      </c>
      <c r="G30" s="0" t="s">
        <v>206</v>
      </c>
      <c r="H30" s="0" t="n">
        <f aca="false">C30-$H$61</f>
        <v>0.385420589208871</v>
      </c>
      <c r="J30" s="0" t="s">
        <v>207</v>
      </c>
      <c r="K30" s="0" t="s">
        <v>90</v>
      </c>
      <c r="L30" s="0" t="n">
        <v>0.3723</v>
      </c>
      <c r="M30" s="0" t="n">
        <v>0.0238</v>
      </c>
      <c r="N30" s="0" t="n">
        <v>214</v>
      </c>
      <c r="O30" s="0" t="n">
        <v>15.64</v>
      </c>
      <c r="P30" s="0" t="s">
        <v>206</v>
      </c>
      <c r="Q30" s="0" t="n">
        <f aca="false">L30+$H$61</f>
        <v>0.401279410791129</v>
      </c>
    </row>
    <row r="31" customFormat="false" ht="14.25" hidden="false" customHeight="false" outlineLevel="0" collapsed="false">
      <c r="A31" s="0" t="s">
        <v>204</v>
      </c>
      <c r="B31" s="0" t="s">
        <v>237</v>
      </c>
      <c r="C31" s="0" t="n">
        <v>0.4063</v>
      </c>
      <c r="D31" s="0" t="n">
        <v>0.0238</v>
      </c>
      <c r="E31" s="0" t="n">
        <v>214</v>
      </c>
      <c r="F31" s="0" t="n">
        <v>17.07</v>
      </c>
      <c r="G31" s="0" t="s">
        <v>206</v>
      </c>
      <c r="H31" s="0" t="n">
        <f aca="false">C31-$H$61</f>
        <v>0.377320589208871</v>
      </c>
      <c r="J31" s="0" t="s">
        <v>207</v>
      </c>
      <c r="K31" s="0" t="s">
        <v>238</v>
      </c>
      <c r="L31" s="0" t="n">
        <v>0.3453</v>
      </c>
      <c r="M31" s="0" t="n">
        <v>0.0238</v>
      </c>
      <c r="N31" s="0" t="n">
        <v>214</v>
      </c>
      <c r="O31" s="0" t="n">
        <v>14.51</v>
      </c>
      <c r="P31" s="0" t="s">
        <v>206</v>
      </c>
      <c r="Q31" s="0" t="n">
        <f aca="false">L31+$H$61</f>
        <v>0.374279410791129</v>
      </c>
    </row>
    <row r="32" customFormat="false" ht="14.25" hidden="false" customHeight="false" outlineLevel="0" collapsed="false">
      <c r="A32" s="0" t="s">
        <v>204</v>
      </c>
      <c r="B32" s="0" t="s">
        <v>239</v>
      </c>
      <c r="C32" s="0" t="n">
        <v>0.384</v>
      </c>
      <c r="D32" s="0" t="n">
        <v>0.0238</v>
      </c>
      <c r="E32" s="0" t="n">
        <v>214</v>
      </c>
      <c r="F32" s="0" t="n">
        <v>16.13</v>
      </c>
      <c r="G32" s="0" t="s">
        <v>206</v>
      </c>
      <c r="H32" s="0" t="n">
        <f aca="false">C32-$H$61</f>
        <v>0.355020589208871</v>
      </c>
      <c r="J32" s="0" t="s">
        <v>207</v>
      </c>
      <c r="K32" s="0" t="s">
        <v>240</v>
      </c>
      <c r="L32" s="0" t="n">
        <v>0.3577</v>
      </c>
      <c r="M32" s="0" t="n">
        <v>0.0238</v>
      </c>
      <c r="N32" s="0" t="n">
        <v>214</v>
      </c>
      <c r="O32" s="0" t="n">
        <v>15.03</v>
      </c>
      <c r="P32" s="0" t="s">
        <v>206</v>
      </c>
      <c r="Q32" s="0" t="n">
        <f aca="false">L32+$H$61</f>
        <v>0.386679410791129</v>
      </c>
    </row>
    <row r="33" customFormat="false" ht="14.25" hidden="false" customHeight="false" outlineLevel="0" collapsed="false">
      <c r="A33" s="0" t="s">
        <v>204</v>
      </c>
      <c r="B33" s="0" t="s">
        <v>238</v>
      </c>
      <c r="C33" s="0" t="n">
        <v>0.3877</v>
      </c>
      <c r="D33" s="0" t="n">
        <v>0.0238</v>
      </c>
      <c r="E33" s="0" t="n">
        <v>214</v>
      </c>
      <c r="F33" s="0" t="n">
        <v>16.29</v>
      </c>
      <c r="G33" s="0" t="s">
        <v>206</v>
      </c>
      <c r="H33" s="0" t="n">
        <f aca="false">C33-$H$61</f>
        <v>0.358720589208871</v>
      </c>
      <c r="J33" s="0" t="s">
        <v>207</v>
      </c>
      <c r="K33" s="0" t="s">
        <v>12</v>
      </c>
      <c r="L33" s="0" t="n">
        <v>0.3313</v>
      </c>
      <c r="M33" s="0" t="n">
        <v>0.0238</v>
      </c>
      <c r="N33" s="0" t="n">
        <v>214</v>
      </c>
      <c r="O33" s="0" t="n">
        <v>13.92</v>
      </c>
      <c r="P33" s="0" t="s">
        <v>206</v>
      </c>
      <c r="Q33" s="0" t="n">
        <f aca="false">L33+$H$61</f>
        <v>0.360279410791129</v>
      </c>
    </row>
    <row r="34" customFormat="false" ht="14.25" hidden="false" customHeight="false" outlineLevel="0" collapsed="false">
      <c r="A34" s="0" t="s">
        <v>204</v>
      </c>
      <c r="B34" s="0" t="s">
        <v>240</v>
      </c>
      <c r="C34" s="0" t="n">
        <v>0.3677</v>
      </c>
      <c r="D34" s="0" t="n">
        <v>0.0238</v>
      </c>
      <c r="E34" s="0" t="n">
        <v>214</v>
      </c>
      <c r="F34" s="0" t="n">
        <v>15.45</v>
      </c>
      <c r="G34" s="0" t="s">
        <v>206</v>
      </c>
      <c r="H34" s="0" t="n">
        <f aca="false">C34-$H$61</f>
        <v>0.338720589208871</v>
      </c>
      <c r="J34" s="0" t="s">
        <v>207</v>
      </c>
      <c r="K34" s="0" t="s">
        <v>94</v>
      </c>
      <c r="L34" s="0" t="n">
        <v>0.3747</v>
      </c>
      <c r="M34" s="0" t="n">
        <v>0.0238</v>
      </c>
      <c r="N34" s="0" t="n">
        <v>214</v>
      </c>
      <c r="O34" s="0" t="n">
        <v>15.74</v>
      </c>
      <c r="P34" s="0" t="s">
        <v>206</v>
      </c>
      <c r="Q34" s="0" t="n">
        <f aca="false">L34+$H$61</f>
        <v>0.403679410791129</v>
      </c>
    </row>
    <row r="35" customFormat="false" ht="14.25" hidden="false" customHeight="false" outlineLevel="0" collapsed="false">
      <c r="A35" s="0" t="s">
        <v>204</v>
      </c>
      <c r="B35" s="0" t="s">
        <v>12</v>
      </c>
      <c r="C35" s="0" t="n">
        <v>0.3593</v>
      </c>
      <c r="D35" s="0" t="n">
        <v>0.0238</v>
      </c>
      <c r="E35" s="0" t="n">
        <v>214</v>
      </c>
      <c r="F35" s="0" t="n">
        <v>15.1</v>
      </c>
      <c r="G35" s="0" t="s">
        <v>206</v>
      </c>
      <c r="H35" s="0" t="n">
        <f aca="false">C35-$H$61</f>
        <v>0.330320589208871</v>
      </c>
      <c r="J35" s="0" t="s">
        <v>207</v>
      </c>
      <c r="K35" s="0" t="s">
        <v>241</v>
      </c>
      <c r="L35" s="0" t="n">
        <v>0.3503</v>
      </c>
      <c r="M35" s="0" t="n">
        <v>0.0238</v>
      </c>
      <c r="N35" s="0" t="n">
        <v>214</v>
      </c>
      <c r="O35" s="0" t="n">
        <v>14.72</v>
      </c>
      <c r="P35" s="0" t="s">
        <v>206</v>
      </c>
      <c r="Q35" s="0" t="n">
        <f aca="false">L35+$H$61</f>
        <v>0.379279410791129</v>
      </c>
    </row>
    <row r="36" customFormat="false" ht="14.25" hidden="false" customHeight="false" outlineLevel="0" collapsed="false">
      <c r="A36" s="0" t="s">
        <v>204</v>
      </c>
      <c r="B36" s="0" t="s">
        <v>94</v>
      </c>
      <c r="C36" s="0" t="n">
        <v>0.3773</v>
      </c>
      <c r="D36" s="0" t="n">
        <v>0.0238</v>
      </c>
      <c r="E36" s="0" t="n">
        <v>214</v>
      </c>
      <c r="F36" s="0" t="n">
        <v>15.85</v>
      </c>
      <c r="G36" s="0" t="s">
        <v>206</v>
      </c>
      <c r="H36" s="0" t="n">
        <f aca="false">C36-$H$61</f>
        <v>0.348320589208871</v>
      </c>
      <c r="J36" s="0" t="s">
        <v>207</v>
      </c>
      <c r="K36" s="0" t="s">
        <v>242</v>
      </c>
      <c r="L36" s="0" t="n">
        <v>0.2263</v>
      </c>
      <c r="M36" s="0" t="n">
        <v>0.0238</v>
      </c>
      <c r="N36" s="0" t="n">
        <v>214</v>
      </c>
      <c r="O36" s="0" t="n">
        <v>9.51</v>
      </c>
      <c r="P36" s="0" t="s">
        <v>206</v>
      </c>
      <c r="Q36" s="0" t="n">
        <f aca="false">L36+$H$61</f>
        <v>0.255279410791129</v>
      </c>
    </row>
    <row r="37" customFormat="false" ht="14.25" hidden="false" customHeight="false" outlineLevel="0" collapsed="false">
      <c r="A37" s="0" t="s">
        <v>204</v>
      </c>
      <c r="B37" s="0" t="s">
        <v>241</v>
      </c>
      <c r="C37" s="0" t="n">
        <v>0.4163</v>
      </c>
      <c r="D37" s="0" t="n">
        <v>0.0238</v>
      </c>
      <c r="E37" s="0" t="n">
        <v>214</v>
      </c>
      <c r="F37" s="0" t="n">
        <v>17.49</v>
      </c>
      <c r="G37" s="0" t="s">
        <v>206</v>
      </c>
      <c r="H37" s="0" t="n">
        <f aca="false">C37-$H$61</f>
        <v>0.387320589208871</v>
      </c>
      <c r="J37" s="0" t="s">
        <v>207</v>
      </c>
      <c r="K37" s="0" t="s">
        <v>243</v>
      </c>
      <c r="L37" s="0" t="n">
        <v>0.3683</v>
      </c>
      <c r="M37" s="0" t="n">
        <v>0.0238</v>
      </c>
      <c r="N37" s="0" t="n">
        <v>214</v>
      </c>
      <c r="O37" s="0" t="n">
        <v>15.47</v>
      </c>
      <c r="P37" s="0" t="s">
        <v>206</v>
      </c>
      <c r="Q37" s="0" t="n">
        <f aca="false">L37+$H$61</f>
        <v>0.397279410791129</v>
      </c>
    </row>
    <row r="38" customFormat="false" ht="14.25" hidden="false" customHeight="false" outlineLevel="0" collapsed="false">
      <c r="A38" s="0" t="s">
        <v>204</v>
      </c>
      <c r="B38" s="0" t="s">
        <v>242</v>
      </c>
      <c r="C38" s="0" t="n">
        <v>0.336</v>
      </c>
      <c r="D38" s="0" t="n">
        <v>0.0238</v>
      </c>
      <c r="E38" s="0" t="n">
        <v>214</v>
      </c>
      <c r="F38" s="0" t="n">
        <v>14.12</v>
      </c>
      <c r="G38" s="0" t="s">
        <v>206</v>
      </c>
      <c r="H38" s="0" t="n">
        <f aca="false">C38-$H$61</f>
        <v>0.307020589208871</v>
      </c>
      <c r="J38" s="0" t="s">
        <v>207</v>
      </c>
      <c r="K38" s="0" t="s">
        <v>96</v>
      </c>
      <c r="L38" s="0" t="n">
        <v>0.3297</v>
      </c>
      <c r="M38" s="0" t="n">
        <v>0.0238</v>
      </c>
      <c r="N38" s="0" t="n">
        <v>214</v>
      </c>
      <c r="O38" s="0" t="n">
        <v>13.85</v>
      </c>
      <c r="P38" s="0" t="s">
        <v>206</v>
      </c>
      <c r="Q38" s="0" t="n">
        <f aca="false">L38+$H$61</f>
        <v>0.358679410791129</v>
      </c>
    </row>
    <row r="39" customFormat="false" ht="14.25" hidden="false" customHeight="false" outlineLevel="0" collapsed="false">
      <c r="A39" s="0" t="s">
        <v>204</v>
      </c>
      <c r="B39" s="0" t="s">
        <v>244</v>
      </c>
      <c r="C39" s="0" t="n">
        <v>0.434</v>
      </c>
      <c r="D39" s="0" t="n">
        <v>0.0238</v>
      </c>
      <c r="E39" s="0" t="n">
        <v>214</v>
      </c>
      <c r="F39" s="0" t="n">
        <v>18.23</v>
      </c>
      <c r="G39" s="0" t="s">
        <v>206</v>
      </c>
      <c r="H39" s="0" t="n">
        <f aca="false">C39-$H$61</f>
        <v>0.405020589208871</v>
      </c>
      <c r="J39" s="0" t="s">
        <v>207</v>
      </c>
      <c r="K39" s="0" t="s">
        <v>245</v>
      </c>
      <c r="L39" s="0" t="n">
        <v>0.3427</v>
      </c>
      <c r="M39" s="0" t="n">
        <v>0.0238</v>
      </c>
      <c r="N39" s="0" t="n">
        <v>214</v>
      </c>
      <c r="O39" s="0" t="n">
        <v>14.4</v>
      </c>
      <c r="P39" s="0" t="s">
        <v>206</v>
      </c>
      <c r="Q39" s="0" t="n">
        <f aca="false">L39+$H$61</f>
        <v>0.371679410791129</v>
      </c>
    </row>
    <row r="40" customFormat="false" ht="14.25" hidden="false" customHeight="false" outlineLevel="0" collapsed="false">
      <c r="A40" s="0" t="s">
        <v>204</v>
      </c>
      <c r="B40" s="0" t="s">
        <v>96</v>
      </c>
      <c r="C40" s="0" t="n">
        <v>0.3753</v>
      </c>
      <c r="D40" s="0" t="n">
        <v>0.0238</v>
      </c>
      <c r="E40" s="0" t="n">
        <v>214</v>
      </c>
      <c r="F40" s="0" t="n">
        <v>15.77</v>
      </c>
      <c r="G40" s="0" t="s">
        <v>206</v>
      </c>
      <c r="H40" s="0" t="n">
        <f aca="false">C40-$H$61</f>
        <v>0.346320589208871</v>
      </c>
      <c r="J40" s="0" t="s">
        <v>207</v>
      </c>
      <c r="K40" s="0" t="s">
        <v>246</v>
      </c>
      <c r="L40" s="0" t="n">
        <v>0.353</v>
      </c>
      <c r="M40" s="0" t="n">
        <v>0.0238</v>
      </c>
      <c r="N40" s="0" t="n">
        <v>214</v>
      </c>
      <c r="O40" s="0" t="n">
        <v>14.83</v>
      </c>
      <c r="P40" s="0" t="s">
        <v>206</v>
      </c>
      <c r="Q40" s="0" t="n">
        <f aca="false">L40+$H$61</f>
        <v>0.381979410791129</v>
      </c>
    </row>
    <row r="41" customFormat="false" ht="14.25" hidden="false" customHeight="false" outlineLevel="0" collapsed="false">
      <c r="A41" s="0" t="s">
        <v>204</v>
      </c>
      <c r="B41" s="0" t="s">
        <v>247</v>
      </c>
      <c r="C41" s="0" t="n">
        <v>0.394</v>
      </c>
      <c r="D41" s="0" t="n">
        <v>0.0238</v>
      </c>
      <c r="E41" s="0" t="n">
        <v>214</v>
      </c>
      <c r="F41" s="0" t="n">
        <v>16.55</v>
      </c>
      <c r="G41" s="0" t="s">
        <v>206</v>
      </c>
      <c r="H41" s="0" t="n">
        <f aca="false">C41-$H$61</f>
        <v>0.365020589208871</v>
      </c>
      <c r="J41" s="0" t="s">
        <v>207</v>
      </c>
      <c r="K41" s="0" t="s">
        <v>248</v>
      </c>
      <c r="L41" s="0" t="n">
        <v>0.357</v>
      </c>
      <c r="M41" s="0" t="n">
        <v>0.0238</v>
      </c>
      <c r="N41" s="0" t="n">
        <v>214</v>
      </c>
      <c r="O41" s="0" t="n">
        <v>15</v>
      </c>
      <c r="P41" s="0" t="s">
        <v>206</v>
      </c>
      <c r="Q41" s="0" t="n">
        <f aca="false">L41+$H$61</f>
        <v>0.385979410791129</v>
      </c>
    </row>
    <row r="42" customFormat="false" ht="14.25" hidden="false" customHeight="false" outlineLevel="0" collapsed="false">
      <c r="A42" s="0" t="s">
        <v>204</v>
      </c>
      <c r="B42" s="0" t="s">
        <v>245</v>
      </c>
      <c r="C42" s="0" t="n">
        <v>0.3613</v>
      </c>
      <c r="D42" s="0" t="n">
        <v>0.0238</v>
      </c>
      <c r="E42" s="0" t="n">
        <v>214</v>
      </c>
      <c r="F42" s="0" t="n">
        <v>15.18</v>
      </c>
      <c r="G42" s="0" t="s">
        <v>206</v>
      </c>
      <c r="H42" s="0" t="n">
        <f aca="false">C42-$H$61</f>
        <v>0.332320589208871</v>
      </c>
      <c r="J42" s="0" t="s">
        <v>207</v>
      </c>
      <c r="K42" s="0" t="s">
        <v>249</v>
      </c>
      <c r="L42" s="0" t="n">
        <v>0.2827</v>
      </c>
      <c r="M42" s="0" t="n">
        <v>0.0238</v>
      </c>
      <c r="N42" s="0" t="n">
        <v>214</v>
      </c>
      <c r="O42" s="0" t="n">
        <v>11.87</v>
      </c>
      <c r="P42" s="0" t="s">
        <v>206</v>
      </c>
      <c r="Q42" s="0" t="n">
        <f aca="false">L42+$H$61</f>
        <v>0.311679410791129</v>
      </c>
    </row>
    <row r="43" customFormat="false" ht="14.25" hidden="false" customHeight="false" outlineLevel="0" collapsed="false">
      <c r="A43" s="0" t="s">
        <v>204</v>
      </c>
      <c r="B43" s="0" t="s">
        <v>246</v>
      </c>
      <c r="C43" s="0" t="n">
        <v>0.4194</v>
      </c>
      <c r="D43" s="0" t="n">
        <v>0.02865</v>
      </c>
      <c r="E43" s="0" t="n">
        <v>214</v>
      </c>
      <c r="F43" s="0" t="n">
        <v>14.64</v>
      </c>
      <c r="G43" s="0" t="s">
        <v>206</v>
      </c>
      <c r="H43" s="0" t="n">
        <f aca="false">C43-$H$61</f>
        <v>0.390420589208871</v>
      </c>
      <c r="J43" s="0" t="s">
        <v>207</v>
      </c>
      <c r="K43" s="0" t="s">
        <v>250</v>
      </c>
      <c r="L43" s="0" t="n">
        <v>0.3763</v>
      </c>
      <c r="M43" s="0" t="n">
        <v>0.0238</v>
      </c>
      <c r="N43" s="0" t="n">
        <v>214</v>
      </c>
      <c r="O43" s="0" t="n">
        <v>15.81</v>
      </c>
      <c r="P43" s="0" t="s">
        <v>206</v>
      </c>
      <c r="Q43" s="0" t="n">
        <f aca="false">L43+$H$61</f>
        <v>0.405279410791129</v>
      </c>
    </row>
    <row r="44" customFormat="false" ht="14.25" hidden="false" customHeight="false" outlineLevel="0" collapsed="false">
      <c r="A44" s="0" t="s">
        <v>204</v>
      </c>
      <c r="B44" s="0" t="s">
        <v>248</v>
      </c>
      <c r="C44" s="0" t="n">
        <v>0.406</v>
      </c>
      <c r="D44" s="0" t="n">
        <v>0.0238</v>
      </c>
      <c r="E44" s="0" t="n">
        <v>214</v>
      </c>
      <c r="F44" s="0" t="n">
        <v>17.06</v>
      </c>
      <c r="G44" s="0" t="s">
        <v>206</v>
      </c>
      <c r="H44" s="0" t="n">
        <f aca="false">C44-$H$61</f>
        <v>0.377020589208871</v>
      </c>
      <c r="J44" s="0" t="s">
        <v>207</v>
      </c>
      <c r="K44" s="0" t="s">
        <v>251</v>
      </c>
      <c r="L44" s="0" t="n">
        <v>0.3243</v>
      </c>
      <c r="M44" s="0" t="n">
        <v>0.0238</v>
      </c>
      <c r="N44" s="0" t="n">
        <v>214</v>
      </c>
      <c r="O44" s="0" t="n">
        <v>13.63</v>
      </c>
      <c r="P44" s="0" t="s">
        <v>206</v>
      </c>
      <c r="Q44" s="0" t="n">
        <f aca="false">L44+$H$61</f>
        <v>0.353279410791129</v>
      </c>
    </row>
    <row r="45" customFormat="false" ht="14.25" hidden="false" customHeight="false" outlineLevel="0" collapsed="false">
      <c r="A45" s="0" t="s">
        <v>204</v>
      </c>
      <c r="B45" s="0" t="s">
        <v>250</v>
      </c>
      <c r="C45" s="0" t="n">
        <v>0.3733</v>
      </c>
      <c r="D45" s="0" t="n">
        <v>0.0238</v>
      </c>
      <c r="E45" s="0" t="n">
        <v>214</v>
      </c>
      <c r="F45" s="0" t="n">
        <v>15.68</v>
      </c>
      <c r="G45" s="0" t="s">
        <v>206</v>
      </c>
      <c r="H45" s="0" t="n">
        <f aca="false">C45-$H$61</f>
        <v>0.344320589208871</v>
      </c>
      <c r="J45" s="0" t="s">
        <v>207</v>
      </c>
      <c r="K45" s="0" t="s">
        <v>252</v>
      </c>
      <c r="L45" s="0" t="n">
        <v>0.322</v>
      </c>
      <c r="M45" s="0" t="n">
        <v>0.0238</v>
      </c>
      <c r="N45" s="0" t="n">
        <v>214</v>
      </c>
      <c r="O45" s="0" t="n">
        <v>13.53</v>
      </c>
      <c r="P45" s="0" t="s">
        <v>206</v>
      </c>
      <c r="Q45" s="0" t="n">
        <f aca="false">L45+$H$61</f>
        <v>0.350979410791129</v>
      </c>
    </row>
    <row r="46" customFormat="false" ht="14.25" hidden="false" customHeight="false" outlineLevel="0" collapsed="false">
      <c r="A46" s="0" t="s">
        <v>204</v>
      </c>
      <c r="B46" s="0" t="s">
        <v>251</v>
      </c>
      <c r="C46" s="0" t="n">
        <v>0.4097</v>
      </c>
      <c r="D46" s="0" t="n">
        <v>0.0238</v>
      </c>
      <c r="E46" s="0" t="n">
        <v>214</v>
      </c>
      <c r="F46" s="0" t="n">
        <v>17.21</v>
      </c>
      <c r="G46" s="0" t="s">
        <v>206</v>
      </c>
      <c r="H46" s="0" t="n">
        <f aca="false">C46-$H$61</f>
        <v>0.380720589208871</v>
      </c>
      <c r="J46" s="0" t="s">
        <v>207</v>
      </c>
      <c r="K46" s="0" t="s">
        <v>107</v>
      </c>
      <c r="L46" s="0" t="n">
        <v>0.381</v>
      </c>
      <c r="M46" s="0" t="n">
        <v>0.0238</v>
      </c>
      <c r="N46" s="0" t="n">
        <v>214</v>
      </c>
      <c r="O46" s="0" t="n">
        <v>16.01</v>
      </c>
      <c r="P46" s="0" t="s">
        <v>206</v>
      </c>
      <c r="Q46" s="0" t="n">
        <f aca="false">L46+$H$61</f>
        <v>0.409979410791129</v>
      </c>
    </row>
    <row r="47" customFormat="false" ht="14.25" hidden="false" customHeight="false" outlineLevel="0" collapsed="false">
      <c r="A47" s="0" t="s">
        <v>204</v>
      </c>
      <c r="B47" s="0" t="s">
        <v>252</v>
      </c>
      <c r="C47" s="0" t="n">
        <v>0.4063</v>
      </c>
      <c r="D47" s="0" t="n">
        <v>0.0238</v>
      </c>
      <c r="E47" s="0" t="n">
        <v>214</v>
      </c>
      <c r="F47" s="0" t="n">
        <v>17.07</v>
      </c>
      <c r="G47" s="0" t="s">
        <v>206</v>
      </c>
      <c r="H47" s="0" t="n">
        <f aca="false">C47-$H$61</f>
        <v>0.377320589208871</v>
      </c>
      <c r="J47" s="0" t="s">
        <v>207</v>
      </c>
      <c r="K47" s="0" t="s">
        <v>253</v>
      </c>
      <c r="L47" s="0" t="n">
        <v>0.344</v>
      </c>
      <c r="M47" s="0" t="n">
        <v>0.0238</v>
      </c>
      <c r="N47" s="0" t="n">
        <v>214</v>
      </c>
      <c r="O47" s="0" t="n">
        <v>14.45</v>
      </c>
      <c r="P47" s="0" t="s">
        <v>206</v>
      </c>
      <c r="Q47" s="0" t="n">
        <f aca="false">L47+$H$61</f>
        <v>0.372979410791129</v>
      </c>
    </row>
    <row r="48" customFormat="false" ht="14.25" hidden="false" customHeight="false" outlineLevel="0" collapsed="false">
      <c r="A48" s="0" t="s">
        <v>204</v>
      </c>
      <c r="B48" s="0" t="s">
        <v>254</v>
      </c>
      <c r="C48" s="0" t="n">
        <v>0.358</v>
      </c>
      <c r="D48" s="0" t="n">
        <v>0.0238</v>
      </c>
      <c r="E48" s="0" t="n">
        <v>214</v>
      </c>
      <c r="F48" s="0" t="n">
        <v>15.04</v>
      </c>
      <c r="G48" s="0" t="s">
        <v>206</v>
      </c>
      <c r="H48" s="0" t="n">
        <f aca="false">C48-$H$61</f>
        <v>0.329020589208871</v>
      </c>
      <c r="J48" s="0" t="s">
        <v>207</v>
      </c>
      <c r="K48" s="0" t="s">
        <v>108</v>
      </c>
      <c r="L48" s="0" t="n">
        <v>0.3617</v>
      </c>
      <c r="M48" s="0" t="n">
        <v>0.0238</v>
      </c>
      <c r="N48" s="0" t="n">
        <v>214</v>
      </c>
      <c r="O48" s="0" t="n">
        <v>15.19</v>
      </c>
      <c r="P48" s="0" t="s">
        <v>206</v>
      </c>
      <c r="Q48" s="0" t="n">
        <f aca="false">L48+$H$61</f>
        <v>0.390679410791129</v>
      </c>
    </row>
    <row r="49" customFormat="false" ht="14.25" hidden="false" customHeight="false" outlineLevel="0" collapsed="false">
      <c r="A49" s="0" t="s">
        <v>204</v>
      </c>
      <c r="B49" s="0" t="s">
        <v>255</v>
      </c>
      <c r="C49" s="0" t="n">
        <v>0.4117</v>
      </c>
      <c r="D49" s="0" t="n">
        <v>0.0238</v>
      </c>
      <c r="E49" s="0" t="n">
        <v>214</v>
      </c>
      <c r="F49" s="0" t="n">
        <v>17.29</v>
      </c>
      <c r="G49" s="0" t="s">
        <v>206</v>
      </c>
      <c r="H49" s="0" t="n">
        <f aca="false">C49-$H$61</f>
        <v>0.382720589208871</v>
      </c>
      <c r="J49" s="0" t="s">
        <v>207</v>
      </c>
      <c r="K49" s="0" t="s">
        <v>109</v>
      </c>
      <c r="L49" s="0" t="n">
        <v>0.3533</v>
      </c>
      <c r="M49" s="0" t="n">
        <v>0.0238</v>
      </c>
      <c r="N49" s="0" t="n">
        <v>214</v>
      </c>
      <c r="O49" s="0" t="n">
        <v>14.84</v>
      </c>
      <c r="P49" s="0" t="s">
        <v>206</v>
      </c>
      <c r="Q49" s="0" t="n">
        <f aca="false">L49+$H$61</f>
        <v>0.382279410791129</v>
      </c>
    </row>
    <row r="50" customFormat="false" ht="14.25" hidden="false" customHeight="false" outlineLevel="0" collapsed="false">
      <c r="A50" s="0" t="s">
        <v>204</v>
      </c>
      <c r="B50" s="0" t="s">
        <v>256</v>
      </c>
      <c r="C50" s="0" t="n">
        <v>0.4193</v>
      </c>
      <c r="D50" s="0" t="n">
        <v>0.0238</v>
      </c>
      <c r="E50" s="0" t="n">
        <v>214</v>
      </c>
      <c r="F50" s="0" t="n">
        <v>17.62</v>
      </c>
      <c r="G50" s="0" t="s">
        <v>206</v>
      </c>
      <c r="H50" s="0" t="n">
        <f aca="false">C50-$H$61</f>
        <v>0.390320589208871</v>
      </c>
      <c r="J50" s="0" t="s">
        <v>207</v>
      </c>
      <c r="K50" s="0" t="s">
        <v>110</v>
      </c>
      <c r="L50" s="0" t="n">
        <v>0.2803</v>
      </c>
      <c r="M50" s="0" t="n">
        <v>0.0238</v>
      </c>
      <c r="N50" s="0" t="n">
        <v>214</v>
      </c>
      <c r="O50" s="0" t="n">
        <v>11.78</v>
      </c>
      <c r="P50" s="0" t="s">
        <v>206</v>
      </c>
      <c r="Q50" s="0" t="n">
        <f aca="false">L50+$H$61</f>
        <v>0.309279410791129</v>
      </c>
    </row>
    <row r="51" customFormat="false" ht="14.25" hidden="false" customHeight="false" outlineLevel="0" collapsed="false">
      <c r="A51" s="0" t="s">
        <v>204</v>
      </c>
      <c r="B51" s="0" t="s">
        <v>253</v>
      </c>
      <c r="C51" s="0" t="n">
        <v>0.394</v>
      </c>
      <c r="D51" s="0" t="n">
        <v>0.0238</v>
      </c>
      <c r="E51" s="0" t="n">
        <v>214</v>
      </c>
      <c r="F51" s="0" t="n">
        <v>16.55</v>
      </c>
      <c r="G51" s="0" t="s">
        <v>206</v>
      </c>
      <c r="H51" s="0" t="n">
        <f aca="false">C51-$H$61</f>
        <v>0.365020589208871</v>
      </c>
      <c r="J51" s="0" t="s">
        <v>207</v>
      </c>
      <c r="K51" s="0" t="s">
        <v>257</v>
      </c>
      <c r="L51" s="0" t="n">
        <v>0.3093</v>
      </c>
      <c r="M51" s="0" t="n">
        <v>0.0238</v>
      </c>
      <c r="N51" s="0" t="n">
        <v>214</v>
      </c>
      <c r="O51" s="0" t="n">
        <v>13</v>
      </c>
      <c r="P51" s="0" t="s">
        <v>206</v>
      </c>
      <c r="Q51" s="0" t="n">
        <f aca="false">L51+$H$61</f>
        <v>0.338279410791129</v>
      </c>
    </row>
    <row r="52" customFormat="false" ht="14.25" hidden="false" customHeight="false" outlineLevel="0" collapsed="false">
      <c r="A52" s="0" t="s">
        <v>204</v>
      </c>
      <c r="B52" s="0" t="s">
        <v>108</v>
      </c>
      <c r="C52" s="0" t="n">
        <v>0.4293</v>
      </c>
      <c r="D52" s="0" t="n">
        <v>0.0238</v>
      </c>
      <c r="E52" s="0" t="n">
        <v>214</v>
      </c>
      <c r="F52" s="0" t="n">
        <v>18.04</v>
      </c>
      <c r="G52" s="0" t="s">
        <v>206</v>
      </c>
      <c r="H52" s="0" t="n">
        <f aca="false">C52-$H$61</f>
        <v>0.400320589208871</v>
      </c>
      <c r="J52" s="0" t="s">
        <v>207</v>
      </c>
      <c r="K52" s="0" t="s">
        <v>112</v>
      </c>
      <c r="L52" s="0" t="n">
        <v>0.333</v>
      </c>
      <c r="M52" s="0" t="n">
        <v>0.0238</v>
      </c>
      <c r="N52" s="0" t="n">
        <v>214</v>
      </c>
      <c r="O52" s="0" t="n">
        <v>13.99</v>
      </c>
      <c r="P52" s="0" t="s">
        <v>206</v>
      </c>
      <c r="Q52" s="0" t="n">
        <f aca="false">L52+$H$61</f>
        <v>0.361979410791129</v>
      </c>
    </row>
    <row r="53" customFormat="false" ht="14.25" hidden="false" customHeight="false" outlineLevel="0" collapsed="false">
      <c r="A53" s="0" t="s">
        <v>204</v>
      </c>
      <c r="B53" s="0" t="s">
        <v>109</v>
      </c>
      <c r="C53" s="0" t="n">
        <v>0.4177</v>
      </c>
      <c r="D53" s="0" t="n">
        <v>0.0238</v>
      </c>
      <c r="E53" s="0" t="n">
        <v>214</v>
      </c>
      <c r="F53" s="0" t="n">
        <v>17.55</v>
      </c>
      <c r="G53" s="0" t="s">
        <v>206</v>
      </c>
      <c r="H53" s="0" t="n">
        <f aca="false">C53-$H$61</f>
        <v>0.388720589208871</v>
      </c>
      <c r="J53" s="0" t="s">
        <v>207</v>
      </c>
      <c r="K53" s="0" t="s">
        <v>113</v>
      </c>
      <c r="L53" s="0" t="n">
        <v>0.335</v>
      </c>
      <c r="M53" s="0" t="n">
        <v>0.0238</v>
      </c>
      <c r="N53" s="0" t="n">
        <v>214</v>
      </c>
      <c r="O53" s="0" t="n">
        <v>14.07</v>
      </c>
      <c r="P53" s="0" t="s">
        <v>206</v>
      </c>
      <c r="Q53" s="0" t="n">
        <f aca="false">L53+$H$61</f>
        <v>0.363979410791129</v>
      </c>
    </row>
    <row r="54" customFormat="false" ht="14.25" hidden="false" customHeight="false" outlineLevel="0" collapsed="false">
      <c r="A54" s="0" t="s">
        <v>204</v>
      </c>
      <c r="B54" s="0" t="s">
        <v>110</v>
      </c>
      <c r="C54" s="0" t="n">
        <v>0.3463</v>
      </c>
      <c r="D54" s="0" t="n">
        <v>0.0238</v>
      </c>
      <c r="E54" s="0" t="n">
        <v>214</v>
      </c>
      <c r="F54" s="0" t="n">
        <v>14.55</v>
      </c>
      <c r="G54" s="0" t="s">
        <v>206</v>
      </c>
      <c r="H54" s="0" t="n">
        <f aca="false">C54-$H$61</f>
        <v>0.317320589208871</v>
      </c>
      <c r="J54" s="0" t="s">
        <v>207</v>
      </c>
      <c r="K54" s="0" t="s">
        <v>114</v>
      </c>
      <c r="L54" s="0" t="n">
        <v>0.351</v>
      </c>
      <c r="M54" s="0" t="n">
        <v>0.0238</v>
      </c>
      <c r="N54" s="0" t="n">
        <v>214</v>
      </c>
      <c r="O54" s="0" t="n">
        <v>14.75</v>
      </c>
      <c r="P54" s="0" t="s">
        <v>206</v>
      </c>
      <c r="Q54" s="0" t="n">
        <f aca="false">L54+$H$61</f>
        <v>0.379979410791129</v>
      </c>
    </row>
    <row r="55" customFormat="false" ht="14.25" hidden="false" customHeight="false" outlineLevel="0" collapsed="false">
      <c r="A55" s="0" t="s">
        <v>204</v>
      </c>
      <c r="B55" s="0" t="s">
        <v>257</v>
      </c>
      <c r="C55" s="0" t="n">
        <v>0.3537</v>
      </c>
      <c r="D55" s="0" t="n">
        <v>0.0238</v>
      </c>
      <c r="E55" s="0" t="n">
        <v>214</v>
      </c>
      <c r="F55" s="0" t="n">
        <v>14.86</v>
      </c>
      <c r="G55" s="0" t="s">
        <v>206</v>
      </c>
      <c r="H55" s="0" t="n">
        <f aca="false">C55-$H$61</f>
        <v>0.324720589208871</v>
      </c>
    </row>
    <row r="56" customFormat="false" ht="14.25" hidden="false" customHeight="false" outlineLevel="0" collapsed="false">
      <c r="A56" s="0" t="s">
        <v>204</v>
      </c>
      <c r="B56" s="0" t="s">
        <v>113</v>
      </c>
      <c r="C56" s="0" t="n">
        <v>0.3783</v>
      </c>
      <c r="D56" s="0" t="n">
        <v>0.0238</v>
      </c>
      <c r="E56" s="0" t="n">
        <v>214</v>
      </c>
      <c r="F56" s="0" t="n">
        <v>15.89</v>
      </c>
      <c r="G56" s="0" t="s">
        <v>206</v>
      </c>
      <c r="H56" s="0" t="n">
        <f aca="false">C56-$H$61</f>
        <v>0.349320589208871</v>
      </c>
    </row>
    <row r="57" customFormat="false" ht="14.25" hidden="false" customHeight="false" outlineLevel="0" collapsed="false">
      <c r="A57" s="0" t="s">
        <v>204</v>
      </c>
      <c r="B57" s="0" t="s">
        <v>114</v>
      </c>
      <c r="C57" s="0" t="n">
        <v>0.389</v>
      </c>
      <c r="D57" s="0" t="n">
        <v>0.0238</v>
      </c>
      <c r="E57" s="0" t="n">
        <v>214</v>
      </c>
      <c r="F57" s="0" t="n">
        <v>16.34</v>
      </c>
      <c r="G57" s="0" t="s">
        <v>206</v>
      </c>
      <c r="H57" s="0" t="n">
        <f aca="false">C57-$H$61</f>
        <v>0.360020589208871</v>
      </c>
    </row>
    <row r="58" customFormat="false" ht="14.25" hidden="false" customHeight="false" outlineLevel="0" collapsed="false">
      <c r="A58" s="0" t="s">
        <v>204</v>
      </c>
      <c r="B58" s="0" t="s">
        <v>258</v>
      </c>
      <c r="C58" s="0" t="n">
        <v>0.3527</v>
      </c>
      <c r="D58" s="0" t="n">
        <v>0.0238</v>
      </c>
      <c r="E58" s="0" t="n">
        <v>214</v>
      </c>
      <c r="F58" s="0" t="n">
        <v>14.82</v>
      </c>
      <c r="G58" s="0" t="s">
        <v>206</v>
      </c>
      <c r="H58" s="0" t="n">
        <f aca="false">C58-$H$61</f>
        <v>0.323720589208871</v>
      </c>
    </row>
    <row r="60" customFormat="false" ht="14.25" hidden="false" customHeight="false" outlineLevel="0" collapsed="false">
      <c r="C60" s="0" t="n">
        <f aca="false">AVERAGE(C2:C58)</f>
        <v>0.400045614035088</v>
      </c>
      <c r="H60" s="0" t="n">
        <f aca="false">(C60+L60)/2</f>
        <v>0.371066203243959</v>
      </c>
      <c r="L60" s="0" t="n">
        <f aca="false">AVERAGE(L2:L58)</f>
        <v>0.34208679245283</v>
      </c>
    </row>
    <row r="61" customFormat="false" ht="14.25" hidden="false" customHeight="false" outlineLevel="0" collapsed="false">
      <c r="H61" s="0" t="n">
        <f aca="false">C60-H60</f>
        <v>0.0289794107911288</v>
      </c>
    </row>
    <row r="62" customFormat="false" ht="14.25" hidden="false" customHeight="false" outlineLevel="0" collapsed="false">
      <c r="H62" s="0" t="n">
        <f aca="false">H60-L60</f>
        <v>0.0289794107911288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>AAAAABMDAABQSwMEFAACAAgAimlQVF2dnZijAAAA9gAAABIAHABDb25maWcvUGFja2FnZS54bWwgohgAKKAUAAAAAAAAAAAAAAAAAAAAAAAAAAAAhY9BDoIwFESvQrqnLWiMIZ+ycCuJCdG4bWqFRvgYWix3c+GRvIIYRd25nDdvMXO/3iAbmjq46M6aFlMSUU4Cjao9GCxT0rtjuCSZgI1UJ1nqYJTRJoM9pKRy7pww5r2nfkbbrmQx5xHb5+tCVbqR5COb/3Jo0DqJShMBu9cYEdOIc7qYj5uATRByg18hHrtn+wNh1deu77TQGG4LYFME9v4gHlBLAwQUAAIACACKaVBU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imlQVCiKR7gOAAAAEQAAABMAHABGb3JtdWxhcy9TZWN0aW9uMS5tIKIYACigFAAAAAAAAAAAAAAAAAAAAAAAAAAAACtOTS7JzM9TCIbQhtYAUEsBAi0AFAACAAgAimlQVF2dnZijAAAA9gAAABIAAAAAAAAAAAAAAAAAAAAAAENvbmZpZy9QYWNrYWdlLnhtbFBLAQItABQAAgAIAIppUFQPyumrpAAAAOkAAAATAAAAAAAAAAAAAAAAAO8AAABbQ29udGVudF9UeXBlc10ueG1sUEsBAi0AFAACAAgAimlQVC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GsqXLFWBE9KiZYO1x4KJnAAAAAAAgAAAAAAEGYAAAABAAAgAAAA7r108A0Mb1xDCBQILtj1aKmB+AcqnSw6CRmaY5XS+90AAAAADoAAAAACAAAgAAAANgUOAunLL/fg+scblOq6nmjvXpn3oBux77afwWYaOn5QAAAAU9jgxGEwoC0eumW9HpVMiA4DuENgHpDCXqH6ITn+J66cgft4do0RcnAXvHG0w2Xg+FVh8f6tvqLUC8LXduhIQfAQe9p8ABxdXFnW8edExe5AAAAA+o6PMy+WSKFfVhD+DTox8Nhomz5f0qfi89gJ8lSpAwAq5NByGe4etpGwiBhgWv4CNlNNjND2sblgaLK8CddyaQ==</DataMashup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0C84FE62715144A76E791CF9956B47" ma:contentTypeVersion="10" ma:contentTypeDescription="Create a new document." ma:contentTypeScope="" ma:versionID="6a9aac7c3f892c7855d624923f4d51ec">
  <xsd:schema xmlns:xsd="http://www.w3.org/2001/XMLSchema" xmlns:xs="http://www.w3.org/2001/XMLSchema" xmlns:p="http://schemas.microsoft.com/office/2006/metadata/properties" xmlns:ns3="2f231e91-8804-49cb-9268-5ba78d05dc5a" xmlns:ns4="8c302c9f-258f-452f-8818-0fb92900a7f5" targetNamespace="http://schemas.microsoft.com/office/2006/metadata/properties" ma:root="true" ma:fieldsID="0ca3bb96790204768e56e3b775dedd05" ns3:_="" ns4:_="">
    <xsd:import namespace="2f231e91-8804-49cb-9268-5ba78d05dc5a"/>
    <xsd:import namespace="8c302c9f-258f-452f-8818-0fb92900a7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31e91-8804-49cb-9268-5ba78d05d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02c9f-258f-452f-8818-0fb92900a7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73785-A336-4642-A68C-6FD4A44C41C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EF72FE1-8908-4A78-8761-23C6DFFC3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31e91-8804-49cb-9268-5ba78d05dc5a"/>
    <ds:schemaRef ds:uri="8c302c9f-258f-452f-8818-0fb92900a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1821BC-7EAE-4D3D-8429-E5D4D29607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85E678-2253-49DE-846D-F6BC3E35AC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LibreOffice/25.8.2.2$Linux_X86_64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Isaac Madsen</dc:creator>
  <dc:description/>
  <dc:language>en-US</dc:language>
  <cp:lastModifiedBy/>
  <dcterms:modified xsi:type="dcterms:W3CDTF">2025-10-21T13:43:54Z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0x010100030C84FE62715144A76E791CF9956B47</vt:lpwstr>
  </property>
</Properties>
</file>