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Z:\"/>
    </mc:Choice>
  </mc:AlternateContent>
  <xr:revisionPtr revIDLastSave="0" documentId="8_{02FA8216-A198-44B9-BAF6-90B96F5C0937}" xr6:coauthVersionLast="47" xr6:coauthVersionMax="47" xr10:uidLastSave="{00000000-0000-0000-0000-000000000000}"/>
  <workbookProtection workbookAlgorithmName="SHA-512" workbookHashValue="huV9BY14HQ3oqOIgSwmxNuK7yEVuEffwkEYcQcA742bBn3COed/AOta2ilbJ6/WXNgIZgNB3PDTkCRjSY47I7g==" workbookSaltValue="1zsQ4aETWgIJzmV4yPGdVw==" workbookSpinCount="100000" lockStructure="1"/>
  <bookViews>
    <workbookView xWindow="990" yWindow="705" windowWidth="25185" windowHeight="14310" tabRatio="831" firstSheet="1" activeTab="1" xr2:uid="{222CD0CA-ABC3-46D1-9ED1-D656AC424ED5}"/>
  </bookViews>
  <sheets>
    <sheet name="Instructions for use" sheetId="24" r:id="rId1"/>
    <sheet name="Mehlich" sheetId="2" r:id="rId2"/>
    <sheet name="Soil OM, exc Al and pH" sheetId="23" r:id="rId3"/>
    <sheet name="SMP" sheetId="12" r:id="rId4"/>
    <sheet name="Woodruff" sheetId="19" r:id="rId5"/>
    <sheet name="Base Saturation (BS%)" sheetId="5" r:id="rId6"/>
    <sheet name="Reserve (Potential) Acidity" sheetId="6" r:id="rId7"/>
    <sheet name="Conversions" sheetId="2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6" l="1"/>
  <c r="H5" i="6"/>
  <c r="H4" i="6"/>
  <c r="H6" i="6"/>
  <c r="D13" i="6"/>
  <c r="H7" i="6"/>
  <c r="H7" i="5"/>
  <c r="H6" i="5"/>
  <c r="H5" i="5"/>
  <c r="H4" i="5"/>
  <c r="B6" i="22"/>
  <c r="B7" i="22" s="1"/>
  <c r="D5" i="19"/>
  <c r="D5" i="12"/>
  <c r="G3" i="12" s="1"/>
  <c r="I5" i="23"/>
  <c r="D5" i="23"/>
  <c r="I16" i="23"/>
  <c r="K3" i="6" l="1"/>
  <c r="G3" i="19"/>
  <c r="D16" i="23"/>
  <c r="D4" i="2"/>
  <c r="D5" i="2" l="1"/>
  <c r="G3" i="2" s="1"/>
  <c r="D8" i="6"/>
  <c r="D8" i="5"/>
  <c r="D10" i="5" s="1"/>
  <c r="D12" i="5" s="1"/>
  <c r="D11" i="6" l="1"/>
  <c r="D14" i="5"/>
  <c r="K3" i="5" s="1"/>
  <c r="D10" i="6" l="1"/>
  <c r="D14" i="6" l="1"/>
  <c r="K7" i="6" s="1"/>
</calcChain>
</file>

<file path=xl/sharedStrings.xml><?xml version="1.0" encoding="utf-8"?>
<sst xmlns="http://schemas.openxmlformats.org/spreadsheetml/2006/main" count="285" uniqueCount="138">
  <si>
    <t>Ca</t>
  </si>
  <si>
    <t>Mg</t>
  </si>
  <si>
    <t>K</t>
  </si>
  <si>
    <t>CEC</t>
  </si>
  <si>
    <t>meq/100g</t>
  </si>
  <si>
    <t>Actual BS</t>
  </si>
  <si>
    <t>%</t>
  </si>
  <si>
    <t>Soil testing</t>
  </si>
  <si>
    <t>Reported value</t>
  </si>
  <si>
    <t>Calculated value</t>
  </si>
  <si>
    <t>NA</t>
  </si>
  <si>
    <r>
      <t>meq/100g = cmol (or cmol</t>
    </r>
    <r>
      <rPr>
        <i/>
        <vertAlign val="subscript"/>
        <sz val="11"/>
        <color theme="1"/>
        <rFont val="Aptos Narrow"/>
        <family val="2"/>
        <scheme val="minor"/>
      </rPr>
      <t>c</t>
    </r>
    <r>
      <rPr>
        <i/>
        <sz val="11"/>
        <color theme="1"/>
        <rFont val="Aptos Narrow"/>
        <family val="2"/>
        <scheme val="minor"/>
      </rPr>
      <t>) / kg</t>
    </r>
  </si>
  <si>
    <t>pH</t>
  </si>
  <si>
    <t>–</t>
  </si>
  <si>
    <t>SB (Sum of base)</t>
  </si>
  <si>
    <t>Unit</t>
  </si>
  <si>
    <t>Soil pH</t>
  </si>
  <si>
    <r>
      <t>Na</t>
    </r>
    <r>
      <rPr>
        <b/>
        <i/>
        <vertAlign val="superscript"/>
        <sz val="11"/>
        <color theme="1"/>
        <rFont val="Aptos Narrow"/>
        <family val="2"/>
        <scheme val="minor"/>
      </rPr>
      <t>w</t>
    </r>
  </si>
  <si>
    <r>
      <t>(H+Al)</t>
    </r>
    <r>
      <rPr>
        <b/>
        <i/>
        <vertAlign val="superscript"/>
        <sz val="11"/>
        <color theme="1"/>
        <rFont val="Aptos Narrow"/>
        <family val="2"/>
        <scheme val="minor"/>
      </rPr>
      <t>x</t>
    </r>
  </si>
  <si>
    <r>
      <t>Mehlich Buffer pH</t>
    </r>
    <r>
      <rPr>
        <b/>
        <i/>
        <vertAlign val="superscript"/>
        <sz val="11"/>
        <color theme="1"/>
        <rFont val="Aptos Narrow"/>
        <family val="2"/>
        <scheme val="minor"/>
      </rPr>
      <t>x</t>
    </r>
  </si>
  <si>
    <r>
      <t>Woodruff Buffer pH</t>
    </r>
    <r>
      <rPr>
        <b/>
        <i/>
        <vertAlign val="superscript"/>
        <sz val="11"/>
        <color theme="1"/>
        <rFont val="Aptos Narrow"/>
        <family val="2"/>
        <scheme val="minor"/>
      </rPr>
      <t>x</t>
    </r>
  </si>
  <si>
    <r>
      <t>Target pH</t>
    </r>
    <r>
      <rPr>
        <b/>
        <i/>
        <vertAlign val="superscript"/>
        <sz val="11"/>
        <color theme="1"/>
        <rFont val="Aptos Narrow"/>
        <family val="2"/>
        <scheme val="minor"/>
      </rPr>
      <t>y</t>
    </r>
  </si>
  <si>
    <r>
      <t>SMP Buffer pH</t>
    </r>
    <r>
      <rPr>
        <b/>
        <i/>
        <vertAlign val="superscript"/>
        <sz val="11"/>
        <color theme="1"/>
        <rFont val="Aptos Narrow"/>
        <family val="2"/>
        <scheme val="minor"/>
      </rPr>
      <t>x</t>
    </r>
  </si>
  <si>
    <t>Source: Anderson et al. (2013)</t>
  </si>
  <si>
    <t>Source: McFarland et al. (2020)</t>
  </si>
  <si>
    <t>Source: Cantarella et al. (1998) and Reganold &amp; Harsh (1985)</t>
  </si>
  <si>
    <t>Source: Kamprath (1970)</t>
  </si>
  <si>
    <t>Exc-Al (KCl)</t>
  </si>
  <si>
    <r>
      <t>Organic matter (O.M.)</t>
    </r>
    <r>
      <rPr>
        <b/>
        <i/>
        <vertAlign val="superscript"/>
        <sz val="11"/>
        <color theme="1"/>
        <rFont val="Aptos Narrow"/>
        <family val="2"/>
        <scheme val="minor"/>
      </rPr>
      <t>x</t>
    </r>
  </si>
  <si>
    <t>ppm (mg/kg)</t>
  </si>
  <si>
    <t>‒</t>
  </si>
  <si>
    <t>Source: McFarland et al. (2020); Gavlak et al. (2005)</t>
  </si>
  <si>
    <t>Enter value</t>
  </si>
  <si>
    <t>Soil Acidity (AC)</t>
  </si>
  <si>
    <t>Source: Van Lierop (1990)</t>
  </si>
  <si>
    <r>
      <t>meq / 100 cm</t>
    </r>
    <r>
      <rPr>
        <vertAlign val="superscript"/>
        <sz val="11"/>
        <color theme="1"/>
        <rFont val="Aptos Narrow"/>
        <family val="2"/>
        <scheme val="minor"/>
      </rPr>
      <t>3</t>
    </r>
  </si>
  <si>
    <r>
      <t>Exchangeable Aluminum/KCl Al (Al</t>
    </r>
    <r>
      <rPr>
        <vertAlign val="subscript"/>
        <sz val="11"/>
        <color theme="1"/>
        <rFont val="Aptos Narrow"/>
        <family val="2"/>
        <scheme val="minor"/>
      </rPr>
      <t>KCl</t>
    </r>
    <r>
      <rPr>
        <sz val="11"/>
        <color theme="1"/>
        <rFont val="Aptos Narrow"/>
        <family val="2"/>
        <scheme val="minor"/>
      </rPr>
      <t>)</t>
    </r>
    <r>
      <rPr>
        <b/>
        <i/>
        <vertAlign val="superscript"/>
        <sz val="11"/>
        <color theme="1"/>
        <rFont val="Aptos Narrow"/>
        <family val="2"/>
        <scheme val="minor"/>
      </rPr>
      <t>y</t>
    </r>
  </si>
  <si>
    <t>lb/acre</t>
  </si>
  <si>
    <r>
      <t>LRE (Lime Requirement Estimate)</t>
    </r>
    <r>
      <rPr>
        <vertAlign val="superscript"/>
        <sz val="11"/>
        <color theme="1"/>
        <rFont val="Aptos Narrow"/>
        <family val="2"/>
        <scheme val="minor"/>
      </rPr>
      <t>y</t>
    </r>
  </si>
  <si>
    <t>Sample depth (in)</t>
  </si>
  <si>
    <t>LRE (lb/Acre)</t>
  </si>
  <si>
    <r>
      <t xml:space="preserve">For example, if sampling from </t>
    </r>
    <r>
      <rPr>
        <b/>
        <sz val="10"/>
        <color theme="1"/>
        <rFont val="Aptos Narrow"/>
        <family val="2"/>
        <scheme val="minor"/>
      </rPr>
      <t xml:space="preserve">0 to 3 in </t>
    </r>
    <r>
      <rPr>
        <sz val="10"/>
        <color theme="1"/>
        <rFont val="Aptos Narrow"/>
        <family val="2"/>
        <scheme val="minor"/>
      </rPr>
      <t xml:space="preserve">(or </t>
    </r>
    <r>
      <rPr>
        <b/>
        <sz val="10"/>
        <color theme="1"/>
        <rFont val="Aptos Narrow"/>
        <family val="2"/>
        <scheme val="minor"/>
      </rPr>
      <t>3 to 6 in</t>
    </r>
    <r>
      <rPr>
        <sz val="10"/>
        <color theme="1"/>
        <rFont val="Aptos Narrow"/>
        <family val="2"/>
        <scheme val="minor"/>
      </rPr>
      <t xml:space="preserve">), enter </t>
    </r>
    <r>
      <rPr>
        <b/>
        <sz val="10"/>
        <color theme="1"/>
        <rFont val="Aptos Narrow"/>
        <family val="2"/>
        <scheme val="minor"/>
      </rPr>
      <t>3</t>
    </r>
  </si>
  <si>
    <t>Soil Testing</t>
  </si>
  <si>
    <t>Table 1b. Soil sample depth conversion - Mehlich</t>
  </si>
  <si>
    <t>This method provides an estimate to target soil pH 6</t>
  </si>
  <si>
    <r>
      <rPr>
        <b/>
        <sz val="11"/>
        <rFont val="Aptos Narrow"/>
        <family val="2"/>
        <scheme val="minor"/>
      </rPr>
      <t>Depth:</t>
    </r>
    <r>
      <rPr>
        <sz val="11"/>
        <rFont val="Aptos Narrow"/>
        <family val="2"/>
        <scheme val="minor"/>
      </rPr>
      <t xml:space="preserve"> This calculation considers sample depth of 0-6 in. If sampling depth is not 0-6 in, use the depth conversion calculator in Table 1b of this worksheet. </t>
    </r>
  </si>
  <si>
    <r>
      <rPr>
        <b/>
        <sz val="11"/>
        <rFont val="Aptos Narrow"/>
        <family val="2"/>
        <scheme val="minor"/>
      </rPr>
      <t>Depth:</t>
    </r>
    <r>
      <rPr>
        <sz val="11"/>
        <rFont val="Aptos Narrow"/>
        <family val="2"/>
        <scheme val="minor"/>
      </rPr>
      <t xml:space="preserve"> This calculation considers sample depth of 0-6 in. If sampling depth is not 0-6 in, use the depth conversion calculator in Table 2b of this worksheet. </t>
    </r>
  </si>
  <si>
    <r>
      <t>LRE (Lime Requirement Estimate)</t>
    </r>
    <r>
      <rPr>
        <vertAlign val="superscript"/>
        <sz val="11"/>
        <color theme="1"/>
        <rFont val="Aptos Narrow"/>
        <family val="2"/>
        <scheme val="minor"/>
      </rPr>
      <t>z</t>
    </r>
  </si>
  <si>
    <r>
      <rPr>
        <b/>
        <sz val="11"/>
        <rFont val="Aptos Narrow"/>
        <family val="2"/>
        <scheme val="minor"/>
      </rPr>
      <t>Depth:</t>
    </r>
    <r>
      <rPr>
        <sz val="11"/>
        <rFont val="Aptos Narrow"/>
        <family val="2"/>
        <scheme val="minor"/>
      </rPr>
      <t xml:space="preserve"> This calculation considers sample depth of 0-6 in. If sampling depth is not 0-6 in, use the depth conversion calculator in Table 3b of this worksheet. </t>
    </r>
  </si>
  <si>
    <t>Table 2a. LRE Calculation using soil organic matter (OM) and Exchangeable Aluminum (ExAl)</t>
  </si>
  <si>
    <t>Table 2a. OM and ExAl depth conversion</t>
  </si>
  <si>
    <t>Table 3a. LRE calculation using soil organic matter (OM) and soil pH</t>
  </si>
  <si>
    <t>Table 2a. OM and soil pH depth conversion</t>
  </si>
  <si>
    <t>blank line</t>
  </si>
  <si>
    <t>LRE (lb/acre)</t>
  </si>
  <si>
    <r>
      <t xml:space="preserve">For example, if sampling from 0 to 3 in (or 3 to 6 in), enter </t>
    </r>
    <r>
      <rPr>
        <b/>
        <sz val="11"/>
        <color theme="1"/>
        <rFont val="Aptos Narrow"/>
        <family val="2"/>
        <scheme val="minor"/>
      </rPr>
      <t>3</t>
    </r>
  </si>
  <si>
    <r>
      <rPr>
        <b/>
        <i/>
        <vertAlign val="superscript"/>
        <sz val="11"/>
        <rFont val="Aptos Narrow"/>
        <family val="2"/>
        <scheme val="minor"/>
      </rPr>
      <t>x</t>
    </r>
    <r>
      <rPr>
        <sz val="11"/>
        <rFont val="Aptos Narrow"/>
        <family val="2"/>
        <scheme val="minor"/>
      </rPr>
      <t>if OM is in g/kg divide by 10 for percentage (%)</t>
    </r>
  </si>
  <si>
    <r>
      <rPr>
        <b/>
        <i/>
        <vertAlign val="superscript"/>
        <sz val="11"/>
        <rFont val="Aptos Narrow"/>
        <family val="2"/>
        <scheme val="minor"/>
      </rPr>
      <t>y</t>
    </r>
    <r>
      <rPr>
        <sz val="11"/>
        <rFont val="Aptos Narrow"/>
        <family val="2"/>
        <scheme val="minor"/>
      </rPr>
      <t>if Al is in meq/100g (cmol</t>
    </r>
    <r>
      <rPr>
        <vertAlign val="subscript"/>
        <sz val="11"/>
        <rFont val="Aptos Narrow"/>
        <family val="2"/>
        <scheme val="minor"/>
      </rPr>
      <t>c</t>
    </r>
    <r>
      <rPr>
        <sz val="11"/>
        <rFont val="Aptos Narrow"/>
        <family val="2"/>
        <scheme val="minor"/>
      </rPr>
      <t>/kg) multiply by 90 for ppm</t>
    </r>
  </si>
  <si>
    <r>
      <rPr>
        <b/>
        <i/>
        <vertAlign val="superscript"/>
        <sz val="11"/>
        <rFont val="Aptos Narrow"/>
        <family val="2"/>
        <scheme val="minor"/>
      </rPr>
      <t>z</t>
    </r>
    <r>
      <rPr>
        <sz val="11"/>
        <rFont val="Aptos Narrow"/>
        <family val="2"/>
        <scheme val="minor"/>
      </rPr>
      <t>LRE is reported as 100% Calcium Carbonate Equivalent (CCE) which may be converted to an applied quantity in the "Conversions" worksheet tab below</t>
    </r>
  </si>
  <si>
    <r>
      <rPr>
        <b/>
        <vertAlign val="superscript"/>
        <sz val="11"/>
        <rFont val="Aptos Narrow"/>
        <family val="2"/>
        <scheme val="minor"/>
      </rPr>
      <t>x</t>
    </r>
    <r>
      <rPr>
        <sz val="11"/>
        <rFont val="Aptos Narrow"/>
        <family val="2"/>
        <scheme val="minor"/>
      </rPr>
      <t>For best accuracy</t>
    </r>
    <r>
      <rPr>
        <b/>
        <sz val="11"/>
        <rFont val="Aptos Narrow"/>
        <family val="2"/>
        <scheme val="minor"/>
      </rPr>
      <t xml:space="preserve"> Buffer pH</t>
    </r>
    <r>
      <rPr>
        <sz val="11"/>
        <rFont val="Aptos Narrow"/>
        <family val="2"/>
        <scheme val="minor"/>
      </rPr>
      <t xml:space="preserve"> must be </t>
    </r>
    <r>
      <rPr>
        <b/>
        <sz val="11"/>
        <rFont val="Aptos Narrow"/>
        <family val="2"/>
        <scheme val="minor"/>
      </rPr>
      <t>between</t>
    </r>
    <r>
      <rPr>
        <sz val="11"/>
        <rFont val="Aptos Narrow"/>
        <family val="2"/>
        <scheme val="minor"/>
      </rPr>
      <t xml:space="preserve"> </t>
    </r>
    <r>
      <rPr>
        <b/>
        <sz val="11"/>
        <rFont val="Aptos Narrow"/>
        <family val="2"/>
        <scheme val="minor"/>
      </rPr>
      <t>4.8</t>
    </r>
    <r>
      <rPr>
        <sz val="11"/>
        <rFont val="Aptos Narrow"/>
        <family val="2"/>
        <scheme val="minor"/>
      </rPr>
      <t xml:space="preserve"> and </t>
    </r>
    <r>
      <rPr>
        <b/>
        <sz val="11"/>
        <rFont val="Aptos Narrow"/>
        <family val="2"/>
        <scheme val="minor"/>
      </rPr>
      <t>6.7</t>
    </r>
  </si>
  <si>
    <r>
      <rPr>
        <b/>
        <i/>
        <vertAlign val="superscript"/>
        <sz val="11"/>
        <rFont val="Aptos Narrow"/>
        <family val="2"/>
        <scheme val="minor"/>
      </rPr>
      <t>y</t>
    </r>
    <r>
      <rPr>
        <sz val="11"/>
        <rFont val="Aptos Narrow"/>
        <family val="2"/>
        <scheme val="minor"/>
      </rPr>
      <t xml:space="preserve">For best accuracy </t>
    </r>
    <r>
      <rPr>
        <b/>
        <sz val="11"/>
        <rFont val="Aptos Narrow"/>
        <family val="2"/>
        <scheme val="minor"/>
      </rPr>
      <t>Target pH</t>
    </r>
    <r>
      <rPr>
        <sz val="11"/>
        <rFont val="Aptos Narrow"/>
        <family val="2"/>
        <scheme val="minor"/>
      </rPr>
      <t xml:space="preserve"> must be </t>
    </r>
    <r>
      <rPr>
        <b/>
        <sz val="11"/>
        <rFont val="Aptos Narrow"/>
        <family val="2"/>
        <scheme val="minor"/>
      </rPr>
      <t>between 5.6 and 6.4</t>
    </r>
  </si>
  <si>
    <r>
      <rPr>
        <b/>
        <sz val="11"/>
        <rFont val="Aptos Narrow"/>
        <family val="2"/>
        <scheme val="minor"/>
      </rPr>
      <t>Depth:</t>
    </r>
    <r>
      <rPr>
        <sz val="11"/>
        <rFont val="Aptos Narrow"/>
        <family val="2"/>
        <scheme val="minor"/>
      </rPr>
      <t xml:space="preserve"> This calculation considers sample depth of 0-6 in. If sampling depth is not 0-6 in, use the depth conversion calculator in Table 4b of this worksheet. </t>
    </r>
  </si>
  <si>
    <r>
      <t>LRE (Lime Requirement Estimate)</t>
    </r>
    <r>
      <rPr>
        <b/>
        <i/>
        <vertAlign val="superscript"/>
        <sz val="11"/>
        <color theme="1"/>
        <rFont val="Aptos Narrow"/>
        <family val="2"/>
        <scheme val="minor"/>
      </rPr>
      <t>z</t>
    </r>
  </si>
  <si>
    <r>
      <rPr>
        <b/>
        <i/>
        <vertAlign val="superscript"/>
        <sz val="11"/>
        <rFont val="Aptos Narrow"/>
        <family val="2"/>
        <scheme val="minor"/>
      </rPr>
      <t>z</t>
    </r>
    <r>
      <rPr>
        <sz val="11"/>
        <rFont val="Aptos Narrow"/>
        <family val="2"/>
        <scheme val="minor"/>
      </rPr>
      <t>LRE is reported as 100% Calcium Carbonate Equivalent (CCE); convert to an applied quantity in the "Conversions" worksheet tab below</t>
    </r>
  </si>
  <si>
    <t>Table 1a. LRE calculation using Mehlich Buffer pH</t>
  </si>
  <si>
    <t>Table 4a. LRE Calculation using SMP Buffer pH</t>
  </si>
  <si>
    <r>
      <t xml:space="preserve">For example, if sampling from 0 to 3 in (or 3 to 6 in), enter </t>
    </r>
    <r>
      <rPr>
        <b/>
        <sz val="10"/>
        <color theme="1"/>
        <rFont val="Aptos Narrow"/>
        <family val="2"/>
        <scheme val="minor"/>
      </rPr>
      <t>3</t>
    </r>
  </si>
  <si>
    <r>
      <rPr>
        <b/>
        <i/>
        <vertAlign val="superscript"/>
        <sz val="11"/>
        <rFont val="Aptos Narrow"/>
        <family val="2"/>
        <scheme val="minor"/>
      </rPr>
      <t>y</t>
    </r>
    <r>
      <rPr>
        <sz val="11"/>
        <rFont val="Aptos Narrow"/>
        <family val="2"/>
        <scheme val="minor"/>
      </rPr>
      <t>LRE is reported as 100% Calcium Carbonate Equivalent (CCE); convert to an applied quantity in the "Conversions" worksheet tab below</t>
    </r>
  </si>
  <si>
    <t>Table 4b. Soil sample depth conversion - SMP</t>
  </si>
  <si>
    <r>
      <rPr>
        <b/>
        <vertAlign val="superscript"/>
        <sz val="11"/>
        <rFont val="Aptos Narrow"/>
        <family val="2"/>
        <scheme val="minor"/>
      </rPr>
      <t>x</t>
    </r>
    <r>
      <rPr>
        <sz val="11"/>
        <rFont val="Aptos Narrow"/>
        <family val="2"/>
        <scheme val="minor"/>
      </rPr>
      <t>For best accuracy</t>
    </r>
    <r>
      <rPr>
        <b/>
        <sz val="11"/>
        <rFont val="Aptos Narrow"/>
        <family val="2"/>
        <scheme val="minor"/>
      </rPr>
      <t xml:space="preserve"> Buffer pH</t>
    </r>
    <r>
      <rPr>
        <sz val="11"/>
        <rFont val="Aptos Narrow"/>
        <family val="2"/>
        <scheme val="minor"/>
      </rPr>
      <t xml:space="preserve"> must be </t>
    </r>
    <r>
      <rPr>
        <b/>
        <sz val="11"/>
        <rFont val="Aptos Narrow"/>
        <family val="2"/>
        <scheme val="minor"/>
      </rPr>
      <t>between</t>
    </r>
    <r>
      <rPr>
        <sz val="11"/>
        <rFont val="Aptos Narrow"/>
        <family val="2"/>
        <scheme val="minor"/>
      </rPr>
      <t xml:space="preserve"> </t>
    </r>
    <r>
      <rPr>
        <b/>
        <sz val="11"/>
        <rFont val="Aptos Narrow"/>
        <family val="2"/>
        <scheme val="minor"/>
      </rPr>
      <t>5.4 and 6.8</t>
    </r>
  </si>
  <si>
    <r>
      <rPr>
        <b/>
        <i/>
        <vertAlign val="superscript"/>
        <sz val="11"/>
        <rFont val="Aptos Narrow"/>
        <family val="2"/>
        <scheme val="minor"/>
      </rPr>
      <t>y</t>
    </r>
    <r>
      <rPr>
        <sz val="11"/>
        <rFont val="Aptos Narrow"/>
        <family val="2"/>
        <scheme val="minor"/>
      </rPr>
      <t xml:space="preserve">For best accuracy </t>
    </r>
    <r>
      <rPr>
        <b/>
        <sz val="11"/>
        <rFont val="Aptos Narrow"/>
        <family val="2"/>
        <scheme val="minor"/>
      </rPr>
      <t>Target pH</t>
    </r>
    <r>
      <rPr>
        <sz val="11"/>
        <rFont val="Aptos Narrow"/>
        <family val="2"/>
        <scheme val="minor"/>
      </rPr>
      <t xml:space="preserve"> must be </t>
    </r>
    <r>
      <rPr>
        <b/>
        <sz val="11"/>
        <rFont val="Aptos Narrow"/>
        <family val="2"/>
        <scheme val="minor"/>
      </rPr>
      <t>between 5.5 and 6.5</t>
    </r>
  </si>
  <si>
    <t>Table 5a. LRE Calculation using Woodruff Buffer pH</t>
  </si>
  <si>
    <t>Table 5b. Soil sample depth conversion - Woodruff</t>
  </si>
  <si>
    <r>
      <rPr>
        <b/>
        <sz val="11"/>
        <rFont val="Aptos Narrow"/>
        <family val="2"/>
        <scheme val="minor"/>
      </rPr>
      <t>Depth:</t>
    </r>
    <r>
      <rPr>
        <sz val="11"/>
        <rFont val="Aptos Narrow"/>
        <family val="2"/>
        <scheme val="minor"/>
      </rPr>
      <t xml:space="preserve"> This calculation considers sample depth of 0-6 in. If sampling depth is not 0-6 in, use the depth conversion calculator in Table 5b of this worksheet. </t>
    </r>
  </si>
  <si>
    <t>Units conversion</t>
  </si>
  <si>
    <t>Notes</t>
  </si>
  <si>
    <r>
      <t>LRE</t>
    </r>
    <r>
      <rPr>
        <b/>
        <i/>
        <vertAlign val="superscript"/>
        <sz val="11"/>
        <color theme="1"/>
        <rFont val="Aptos Narrow"/>
        <family val="2"/>
        <scheme val="minor"/>
      </rPr>
      <t>z</t>
    </r>
  </si>
  <si>
    <t>Table 6a. LRE Calculation using soil base saturation (BS) method</t>
  </si>
  <si>
    <t>Table 6b. Soil sample depth conversion - BS%</t>
  </si>
  <si>
    <r>
      <t xml:space="preserve">if </t>
    </r>
    <r>
      <rPr>
        <b/>
        <i/>
        <sz val="11"/>
        <color theme="3" tint="0.249977111117893"/>
        <rFont val="Aptos Narrow"/>
        <family val="2"/>
        <scheme val="minor"/>
      </rPr>
      <t>Mg</t>
    </r>
    <r>
      <rPr>
        <i/>
        <sz val="11"/>
        <color theme="3" tint="0.249977111117893"/>
        <rFont val="Aptos Narrow"/>
        <family val="2"/>
        <scheme val="minor"/>
      </rPr>
      <t xml:space="preserve"> is in </t>
    </r>
    <r>
      <rPr>
        <b/>
        <i/>
        <sz val="11"/>
        <color theme="3" tint="0.249977111117893"/>
        <rFont val="Aptos Narrow"/>
        <family val="2"/>
        <scheme val="minor"/>
      </rPr>
      <t>ppm</t>
    </r>
    <r>
      <rPr>
        <i/>
        <sz val="11"/>
        <color theme="3" tint="0.249977111117893"/>
        <rFont val="Aptos Narrow"/>
        <family val="2"/>
        <scheme val="minor"/>
      </rPr>
      <t xml:space="preserve"> (mg/kg) divide by </t>
    </r>
    <r>
      <rPr>
        <b/>
        <i/>
        <sz val="11"/>
        <color theme="3" tint="0.249977111117893"/>
        <rFont val="Aptos Narrow"/>
        <family val="2"/>
        <scheme val="minor"/>
      </rPr>
      <t>120</t>
    </r>
    <r>
      <rPr>
        <i/>
        <sz val="11"/>
        <color theme="3" tint="0.249977111117893"/>
        <rFont val="Aptos Narrow"/>
        <family val="2"/>
        <scheme val="minor"/>
      </rPr>
      <t xml:space="preserve"> for </t>
    </r>
    <r>
      <rPr>
        <b/>
        <i/>
        <sz val="11"/>
        <color theme="3" tint="0.249977111117893"/>
        <rFont val="Aptos Narrow"/>
        <family val="2"/>
        <scheme val="minor"/>
      </rPr>
      <t>meq/100g</t>
    </r>
  </si>
  <si>
    <r>
      <t xml:space="preserve">if </t>
    </r>
    <r>
      <rPr>
        <b/>
        <i/>
        <sz val="11"/>
        <color theme="3" tint="0.249977111117893"/>
        <rFont val="Aptos Narrow"/>
        <family val="2"/>
        <scheme val="minor"/>
      </rPr>
      <t>K</t>
    </r>
    <r>
      <rPr>
        <i/>
        <sz val="11"/>
        <color theme="3" tint="0.249977111117893"/>
        <rFont val="Aptos Narrow"/>
        <family val="2"/>
        <scheme val="minor"/>
      </rPr>
      <t xml:space="preserve"> is in </t>
    </r>
    <r>
      <rPr>
        <b/>
        <i/>
        <sz val="11"/>
        <color theme="3" tint="0.249977111117893"/>
        <rFont val="Aptos Narrow"/>
        <family val="2"/>
        <scheme val="minor"/>
      </rPr>
      <t>ppm</t>
    </r>
    <r>
      <rPr>
        <i/>
        <sz val="11"/>
        <color theme="3" tint="0.249977111117893"/>
        <rFont val="Aptos Narrow"/>
        <family val="2"/>
        <scheme val="minor"/>
      </rPr>
      <t xml:space="preserve"> (mg/kg) divide by </t>
    </r>
    <r>
      <rPr>
        <b/>
        <i/>
        <sz val="11"/>
        <color theme="3" tint="0.249977111117893"/>
        <rFont val="Aptos Narrow"/>
        <family val="2"/>
        <scheme val="minor"/>
      </rPr>
      <t>390</t>
    </r>
    <r>
      <rPr>
        <i/>
        <sz val="11"/>
        <color theme="3" tint="0.249977111117893"/>
        <rFont val="Aptos Narrow"/>
        <family val="2"/>
        <scheme val="minor"/>
      </rPr>
      <t xml:space="preserve"> for </t>
    </r>
    <r>
      <rPr>
        <b/>
        <i/>
        <sz val="11"/>
        <color theme="3" tint="0.249977111117893"/>
        <rFont val="Aptos Narrow"/>
        <family val="2"/>
        <scheme val="minor"/>
      </rPr>
      <t>meq/100g</t>
    </r>
  </si>
  <si>
    <r>
      <t xml:space="preserve">if </t>
    </r>
    <r>
      <rPr>
        <b/>
        <i/>
        <sz val="11"/>
        <color theme="3" tint="0.249977111117893"/>
        <rFont val="Aptos Narrow"/>
        <family val="2"/>
        <scheme val="minor"/>
      </rPr>
      <t>Na</t>
    </r>
    <r>
      <rPr>
        <i/>
        <sz val="11"/>
        <color theme="3" tint="0.249977111117893"/>
        <rFont val="Aptos Narrow"/>
        <family val="2"/>
        <scheme val="minor"/>
      </rPr>
      <t xml:space="preserve"> is in </t>
    </r>
    <r>
      <rPr>
        <b/>
        <i/>
        <sz val="11"/>
        <color theme="3" tint="0.249977111117893"/>
        <rFont val="Aptos Narrow"/>
        <family val="2"/>
        <scheme val="minor"/>
      </rPr>
      <t>ppm</t>
    </r>
    <r>
      <rPr>
        <i/>
        <sz val="11"/>
        <color theme="3" tint="0.249977111117893"/>
        <rFont val="Aptos Narrow"/>
        <family val="2"/>
        <scheme val="minor"/>
      </rPr>
      <t xml:space="preserve"> (mg/kg) divide by </t>
    </r>
    <r>
      <rPr>
        <b/>
        <i/>
        <sz val="11"/>
        <color theme="3" tint="0.249977111117893"/>
        <rFont val="Aptos Narrow"/>
        <family val="2"/>
        <scheme val="minor"/>
      </rPr>
      <t>230</t>
    </r>
    <r>
      <rPr>
        <i/>
        <sz val="11"/>
        <color theme="3" tint="0.249977111117893"/>
        <rFont val="Aptos Narrow"/>
        <family val="2"/>
        <scheme val="minor"/>
      </rPr>
      <t xml:space="preserve"> for </t>
    </r>
    <r>
      <rPr>
        <b/>
        <i/>
        <sz val="11"/>
        <color theme="3" tint="0.249977111117893"/>
        <rFont val="Aptos Narrow"/>
        <family val="2"/>
        <scheme val="minor"/>
      </rPr>
      <t>meq/100g</t>
    </r>
    <r>
      <rPr>
        <b/>
        <i/>
        <vertAlign val="superscript"/>
        <sz val="11"/>
        <color theme="3" tint="0.249977111117893"/>
        <rFont val="Aptos Narrow"/>
        <family val="2"/>
        <scheme val="minor"/>
      </rPr>
      <t>w</t>
    </r>
  </si>
  <si>
    <r>
      <t>if not reported please enter "</t>
    </r>
    <r>
      <rPr>
        <b/>
        <i/>
        <sz val="11"/>
        <color theme="3" tint="0.249977111117893"/>
        <rFont val="Aptos Narrow"/>
        <family val="2"/>
        <scheme val="minor"/>
      </rPr>
      <t>0</t>
    </r>
    <r>
      <rPr>
        <i/>
        <sz val="11"/>
        <color theme="3" tint="0.249977111117893"/>
        <rFont val="Aptos Narrow"/>
        <family val="2"/>
        <scheme val="minor"/>
      </rPr>
      <t>" (zero)</t>
    </r>
  </si>
  <si>
    <r>
      <t xml:space="preserve">if </t>
    </r>
    <r>
      <rPr>
        <b/>
        <i/>
        <sz val="11"/>
        <color theme="3" tint="0.249977111117893"/>
        <rFont val="Aptos Narrow"/>
        <family val="2"/>
        <scheme val="minor"/>
      </rPr>
      <t>more than one</t>
    </r>
    <r>
      <rPr>
        <i/>
        <sz val="11"/>
        <color theme="3" tint="0.249977111117893"/>
        <rFont val="Aptos Narrow"/>
        <family val="2"/>
        <scheme val="minor"/>
      </rPr>
      <t xml:space="preserve"> CEC value is reported enter the </t>
    </r>
    <r>
      <rPr>
        <b/>
        <i/>
        <sz val="11"/>
        <color theme="3" tint="0.249977111117893"/>
        <rFont val="Aptos Narrow"/>
        <family val="2"/>
        <scheme val="minor"/>
      </rPr>
      <t>lowest</t>
    </r>
    <r>
      <rPr>
        <i/>
        <sz val="11"/>
        <color theme="3" tint="0.249977111117893"/>
        <rFont val="Aptos Narrow"/>
        <family val="2"/>
        <scheme val="minor"/>
      </rPr>
      <t xml:space="preserve"> one</t>
    </r>
  </si>
  <si>
    <r>
      <t xml:space="preserve">If </t>
    </r>
    <r>
      <rPr>
        <b/>
        <i/>
        <sz val="11"/>
        <color theme="3" tint="0.249977111117893"/>
        <rFont val="Aptos Narrow"/>
        <family val="2"/>
        <scheme val="minor"/>
      </rPr>
      <t>not reported</t>
    </r>
    <r>
      <rPr>
        <i/>
        <sz val="11"/>
        <color theme="3" tint="0.249977111117893"/>
        <rFont val="Aptos Narrow"/>
        <family val="2"/>
        <scheme val="minor"/>
      </rPr>
      <t xml:space="preserve"> please enter "</t>
    </r>
    <r>
      <rPr>
        <b/>
        <i/>
        <sz val="11"/>
        <color theme="3" tint="0.249977111117893"/>
        <rFont val="Aptos Narrow"/>
        <family val="2"/>
        <scheme val="minor"/>
      </rPr>
      <t>0</t>
    </r>
    <r>
      <rPr>
        <i/>
        <sz val="11"/>
        <color theme="3" tint="0.249977111117893"/>
        <rFont val="Aptos Narrow"/>
        <family val="2"/>
        <scheme val="minor"/>
      </rPr>
      <t>" (zero)</t>
    </r>
  </si>
  <si>
    <r>
      <rPr>
        <b/>
        <i/>
        <sz val="11"/>
        <color theme="8" tint="-0.249977111117893"/>
        <rFont val="Aptos Narrow"/>
        <family val="2"/>
        <scheme val="minor"/>
      </rPr>
      <t>Calculated</t>
    </r>
    <r>
      <rPr>
        <i/>
        <sz val="11"/>
        <color theme="8" tint="-0.249977111117893"/>
        <rFont val="Aptos Narrow"/>
        <family val="2"/>
        <scheme val="minor"/>
      </rPr>
      <t xml:space="preserve"> value must be </t>
    </r>
    <r>
      <rPr>
        <b/>
        <i/>
        <sz val="11"/>
        <color theme="8" tint="-0.249977111117893"/>
        <rFont val="Aptos Narrow"/>
        <family val="2"/>
        <scheme val="minor"/>
      </rPr>
      <t>equal</t>
    </r>
    <r>
      <rPr>
        <i/>
        <sz val="11"/>
        <color theme="8" tint="-0.249977111117893"/>
        <rFont val="Aptos Narrow"/>
        <family val="2"/>
        <scheme val="minor"/>
      </rPr>
      <t xml:space="preserve"> to </t>
    </r>
    <r>
      <rPr>
        <b/>
        <i/>
        <sz val="11"/>
        <color theme="8" tint="-0.249977111117893"/>
        <rFont val="Aptos Narrow"/>
        <family val="2"/>
        <scheme val="minor"/>
      </rPr>
      <t>reported</t>
    </r>
    <r>
      <rPr>
        <i/>
        <sz val="11"/>
        <color theme="8" tint="-0.249977111117893"/>
        <rFont val="Aptos Narrow"/>
        <family val="2"/>
        <scheme val="minor"/>
      </rPr>
      <t xml:space="preserve"> value (</t>
    </r>
    <r>
      <rPr>
        <b/>
        <i/>
        <sz val="11"/>
        <color theme="8" tint="-0.249977111117893"/>
        <rFont val="Aptos Narrow"/>
        <family val="2"/>
        <scheme val="minor"/>
      </rPr>
      <t>if reported</t>
    </r>
    <r>
      <rPr>
        <i/>
        <sz val="11"/>
        <color theme="8" tint="-0.249977111117893"/>
        <rFont val="Aptos Narrow"/>
        <family val="2"/>
        <scheme val="minor"/>
      </rPr>
      <t>)</t>
    </r>
  </si>
  <si>
    <r>
      <rPr>
        <b/>
        <i/>
        <vertAlign val="superscript"/>
        <sz val="11"/>
        <color theme="1"/>
        <rFont val="Aptos Narrow"/>
        <family val="2"/>
        <scheme val="minor"/>
      </rPr>
      <t>w</t>
    </r>
    <r>
      <rPr>
        <sz val="11"/>
        <color theme="1"/>
        <rFont val="Aptos Narrow"/>
        <family val="2"/>
        <scheme val="minor"/>
      </rPr>
      <t>If not reported,</t>
    </r>
    <r>
      <rPr>
        <sz val="11"/>
        <color theme="1"/>
        <rFont val="Aptos Narrow"/>
        <family val="2"/>
        <scheme val="minor"/>
      </rPr>
      <t xml:space="preserve"> enter "</t>
    </r>
    <r>
      <rPr>
        <b/>
        <sz val="11"/>
        <color theme="1"/>
        <rFont val="Aptos Narrow"/>
        <family val="2"/>
        <scheme val="minor"/>
      </rPr>
      <t>0</t>
    </r>
    <r>
      <rPr>
        <sz val="11"/>
        <color theme="1"/>
        <rFont val="Aptos Narrow"/>
        <family val="2"/>
        <scheme val="minor"/>
      </rPr>
      <t>" (zero)</t>
    </r>
  </si>
  <si>
    <r>
      <rPr>
        <b/>
        <i/>
        <vertAlign val="superscript"/>
        <sz val="11"/>
        <color theme="1"/>
        <rFont val="Aptos Narrow"/>
        <family val="2"/>
        <scheme val="minor"/>
      </rPr>
      <t>x</t>
    </r>
    <r>
      <rPr>
        <sz val="11"/>
        <color theme="1"/>
        <rFont val="Aptos Narrow"/>
        <family val="2"/>
        <scheme val="minor"/>
      </rPr>
      <t>Represents reserve acidity (may be represented differently than "H+Al" in soil test report)</t>
    </r>
  </si>
  <si>
    <r>
      <rPr>
        <b/>
        <i/>
        <vertAlign val="superscript"/>
        <sz val="11"/>
        <color theme="1"/>
        <rFont val="Aptos Narrow"/>
        <family val="2"/>
        <scheme val="minor"/>
      </rPr>
      <t>y</t>
    </r>
    <r>
      <rPr>
        <sz val="11"/>
        <color theme="1"/>
        <rFont val="Aptos Narrow"/>
        <family val="2"/>
        <scheme val="minor"/>
      </rPr>
      <t>Please see companion publication for more on Target BS</t>
    </r>
    <r>
      <rPr>
        <sz val="11"/>
        <color theme="1"/>
        <rFont val="Aptos Narrow"/>
        <family val="2"/>
        <scheme val="minor"/>
      </rPr>
      <t xml:space="preserve"> ranges</t>
    </r>
  </si>
  <si>
    <r>
      <t>Na</t>
    </r>
    <r>
      <rPr>
        <b/>
        <i/>
        <vertAlign val="superscript"/>
        <sz val="12"/>
        <color theme="1"/>
        <rFont val="Aptos Narrow"/>
        <family val="2"/>
        <scheme val="minor"/>
      </rPr>
      <t>w</t>
    </r>
  </si>
  <si>
    <r>
      <t>(H+Al)</t>
    </r>
    <r>
      <rPr>
        <b/>
        <i/>
        <vertAlign val="superscript"/>
        <sz val="12"/>
        <color theme="1"/>
        <rFont val="Aptos Narrow"/>
        <family val="2"/>
        <scheme val="minor"/>
      </rPr>
      <t>x</t>
    </r>
  </si>
  <si>
    <r>
      <t>Target BS</t>
    </r>
    <r>
      <rPr>
        <b/>
        <i/>
        <vertAlign val="superscript"/>
        <sz val="12"/>
        <color theme="1"/>
        <rFont val="Aptos Narrow"/>
        <family val="2"/>
        <scheme val="minor"/>
      </rPr>
      <t>y</t>
    </r>
  </si>
  <si>
    <r>
      <t>LRE</t>
    </r>
    <r>
      <rPr>
        <b/>
        <i/>
        <vertAlign val="superscript"/>
        <sz val="12"/>
        <color theme="1"/>
        <rFont val="Aptos Narrow"/>
        <family val="2"/>
        <scheme val="minor"/>
      </rPr>
      <t>z</t>
    </r>
  </si>
  <si>
    <t xml:space="preserve">Table 7a. LRE Calculator using Reserve (Potential) Acidity. </t>
  </si>
  <si>
    <t>soil test unit conversions</t>
  </si>
  <si>
    <r>
      <t>If not reported please enter "</t>
    </r>
    <r>
      <rPr>
        <b/>
        <i/>
        <sz val="11"/>
        <color theme="3" tint="0.249977111117893"/>
        <rFont val="Aptos Narrow"/>
        <family val="2"/>
        <scheme val="minor"/>
      </rPr>
      <t>0</t>
    </r>
    <r>
      <rPr>
        <i/>
        <sz val="11"/>
        <color theme="3" tint="0.249977111117893"/>
        <rFont val="Aptos Narrow"/>
        <family val="2"/>
        <scheme val="minor"/>
      </rPr>
      <t>" (zero)</t>
    </r>
  </si>
  <si>
    <r>
      <rPr>
        <b/>
        <i/>
        <sz val="11"/>
        <color theme="8" tint="-0.249977111117893"/>
        <rFont val="Aptos Narrow"/>
        <family val="2"/>
        <scheme val="minor"/>
      </rPr>
      <t>Calculated</t>
    </r>
    <r>
      <rPr>
        <i/>
        <sz val="11"/>
        <color theme="8" tint="-0.249977111117893"/>
        <rFont val="Aptos Narrow"/>
        <family val="2"/>
        <scheme val="minor"/>
      </rPr>
      <t xml:space="preserve"> value must be </t>
    </r>
    <r>
      <rPr>
        <b/>
        <i/>
        <sz val="11"/>
        <color theme="8" tint="-0.249977111117893"/>
        <rFont val="Aptos Narrow"/>
        <family val="2"/>
        <scheme val="minor"/>
      </rPr>
      <t>equal</t>
    </r>
    <r>
      <rPr>
        <i/>
        <sz val="11"/>
        <color theme="8" tint="-0.249977111117893"/>
        <rFont val="Aptos Narrow"/>
        <family val="2"/>
        <scheme val="minor"/>
      </rPr>
      <t xml:space="preserve"> </t>
    </r>
    <r>
      <rPr>
        <b/>
        <i/>
        <sz val="11"/>
        <color theme="8" tint="-0.249977111117893"/>
        <rFont val="Aptos Narrow"/>
        <family val="2"/>
        <scheme val="minor"/>
      </rPr>
      <t>reported</t>
    </r>
    <r>
      <rPr>
        <i/>
        <sz val="11"/>
        <color theme="8" tint="-0.249977111117893"/>
        <rFont val="Aptos Narrow"/>
        <family val="2"/>
        <scheme val="minor"/>
      </rPr>
      <t xml:space="preserve"> value (</t>
    </r>
    <r>
      <rPr>
        <b/>
        <i/>
        <sz val="11"/>
        <color theme="8" tint="-0.249977111117893"/>
        <rFont val="Aptos Narrow"/>
        <family val="2"/>
        <scheme val="minor"/>
      </rPr>
      <t>if reported</t>
    </r>
    <r>
      <rPr>
        <i/>
        <sz val="11"/>
        <color theme="8" tint="-0.249977111117893"/>
        <rFont val="Aptos Narrow"/>
        <family val="2"/>
        <scheme val="minor"/>
      </rPr>
      <t>)</t>
    </r>
  </si>
  <si>
    <r>
      <rPr>
        <b/>
        <i/>
        <vertAlign val="superscript"/>
        <sz val="11"/>
        <color theme="1"/>
        <rFont val="Aptos Narrow"/>
        <family val="2"/>
        <scheme val="minor"/>
      </rPr>
      <t>w</t>
    </r>
    <r>
      <rPr>
        <sz val="11"/>
        <color theme="1"/>
        <rFont val="Aptos Narrow"/>
        <family val="2"/>
        <scheme val="minor"/>
      </rPr>
      <t>If not reported enter "0" (zero)</t>
    </r>
  </si>
  <si>
    <r>
      <rPr>
        <b/>
        <i/>
        <vertAlign val="superscript"/>
        <sz val="11"/>
        <color theme="1"/>
        <rFont val="Aptos Narrow"/>
        <family val="2"/>
        <scheme val="minor"/>
      </rPr>
      <t>x</t>
    </r>
    <r>
      <rPr>
        <sz val="11"/>
        <color theme="1"/>
        <rFont val="Aptos Narrow"/>
        <family val="2"/>
        <scheme val="minor"/>
      </rPr>
      <t>Represents exchangeable acidity (may be represented differently than "H+Al" in soil test report)</t>
    </r>
  </si>
  <si>
    <r>
      <rPr>
        <b/>
        <i/>
        <vertAlign val="superscript"/>
        <sz val="11"/>
        <color theme="1"/>
        <rFont val="Aptos Narrow"/>
        <family val="2"/>
        <scheme val="minor"/>
      </rPr>
      <t>y</t>
    </r>
    <r>
      <rPr>
        <sz val="11"/>
        <color theme="1"/>
        <rFont val="Aptos Narrow"/>
        <family val="2"/>
        <scheme val="minor"/>
      </rPr>
      <t xml:space="preserve">If soil pH </t>
    </r>
    <r>
      <rPr>
        <b/>
        <sz val="11"/>
        <color theme="1"/>
        <rFont val="Aptos Narrow"/>
        <family val="2"/>
        <scheme val="minor"/>
      </rPr>
      <t>≤ 5.4</t>
    </r>
    <r>
      <rPr>
        <sz val="11"/>
        <color theme="1"/>
        <rFont val="Aptos Narrow"/>
        <family val="2"/>
        <scheme val="minor"/>
      </rPr>
      <t xml:space="preserve"> and </t>
    </r>
    <r>
      <rPr>
        <b/>
        <sz val="11"/>
        <color theme="1"/>
        <rFont val="Aptos Narrow"/>
        <family val="2"/>
        <scheme val="minor"/>
      </rPr>
      <t>"Exc-Al" &gt; "(H+Al)"</t>
    </r>
    <r>
      <rPr>
        <sz val="11"/>
        <color theme="1"/>
        <rFont val="Aptos Narrow"/>
        <family val="2"/>
        <scheme val="minor"/>
      </rPr>
      <t xml:space="preserve"> use </t>
    </r>
    <r>
      <rPr>
        <b/>
        <sz val="11"/>
        <color theme="1"/>
        <rFont val="Aptos Narrow"/>
        <family val="2"/>
        <scheme val="minor"/>
      </rPr>
      <t>"LRE (Exc-Al)"</t>
    </r>
  </si>
  <si>
    <r>
      <t>LRE (Exc-Al)</t>
    </r>
    <r>
      <rPr>
        <b/>
        <i/>
        <vertAlign val="superscript"/>
        <sz val="11"/>
        <color theme="1"/>
        <rFont val="Aptos Narrow"/>
        <family val="2"/>
        <scheme val="minor"/>
      </rPr>
      <t>y,z</t>
    </r>
  </si>
  <si>
    <r>
      <rPr>
        <b/>
        <sz val="11"/>
        <rFont val="Aptos Narrow"/>
        <family val="2"/>
        <scheme val="minor"/>
      </rPr>
      <t>Depth:</t>
    </r>
    <r>
      <rPr>
        <sz val="11"/>
        <rFont val="Aptos Narrow"/>
        <family val="2"/>
        <scheme val="minor"/>
      </rPr>
      <t xml:space="preserve"> This calculation considers sample depth of </t>
    </r>
    <r>
      <rPr>
        <b/>
        <sz val="11"/>
        <rFont val="Aptos Narrow"/>
        <family val="2"/>
        <scheme val="minor"/>
      </rPr>
      <t>0-6 in</t>
    </r>
    <r>
      <rPr>
        <sz val="11"/>
        <rFont val="Aptos Narrow"/>
        <family val="2"/>
        <scheme val="minor"/>
      </rPr>
      <t xml:space="preserve">. If sampling depth is not 0-6 in, use the depth conversion calculator in Table 6b of this worksheet. </t>
    </r>
  </si>
  <si>
    <r>
      <t xml:space="preserve">If </t>
    </r>
    <r>
      <rPr>
        <b/>
        <i/>
        <sz val="11"/>
        <color theme="3" tint="0.249977111117893"/>
        <rFont val="Aptos Narrow"/>
        <family val="2"/>
        <scheme val="minor"/>
      </rPr>
      <t>Mg</t>
    </r>
    <r>
      <rPr>
        <i/>
        <sz val="11"/>
        <color theme="3" tint="0.249977111117893"/>
        <rFont val="Aptos Narrow"/>
        <family val="2"/>
        <scheme val="minor"/>
      </rPr>
      <t xml:space="preserve"> is in </t>
    </r>
    <r>
      <rPr>
        <b/>
        <i/>
        <sz val="11"/>
        <color theme="3" tint="0.249977111117893"/>
        <rFont val="Aptos Narrow"/>
        <family val="2"/>
        <scheme val="minor"/>
      </rPr>
      <t>ppm</t>
    </r>
    <r>
      <rPr>
        <i/>
        <sz val="11"/>
        <color theme="3" tint="0.249977111117893"/>
        <rFont val="Aptos Narrow"/>
        <family val="2"/>
        <scheme val="minor"/>
      </rPr>
      <t xml:space="preserve"> (mg/kg) divide by </t>
    </r>
    <r>
      <rPr>
        <b/>
        <i/>
        <sz val="11"/>
        <color theme="3" tint="0.249977111117893"/>
        <rFont val="Aptos Narrow"/>
        <family val="2"/>
        <scheme val="minor"/>
      </rPr>
      <t>120</t>
    </r>
    <r>
      <rPr>
        <i/>
        <sz val="11"/>
        <color theme="3" tint="0.249977111117893"/>
        <rFont val="Aptos Narrow"/>
        <family val="2"/>
        <scheme val="minor"/>
      </rPr>
      <t xml:space="preserve"> for </t>
    </r>
    <r>
      <rPr>
        <b/>
        <i/>
        <sz val="11"/>
        <color theme="3" tint="0.249977111117893"/>
        <rFont val="Aptos Narrow"/>
        <family val="2"/>
        <scheme val="minor"/>
      </rPr>
      <t>meq/100g</t>
    </r>
  </si>
  <si>
    <r>
      <t xml:space="preserve">If </t>
    </r>
    <r>
      <rPr>
        <b/>
        <i/>
        <sz val="11"/>
        <color theme="3" tint="0.249977111117893"/>
        <rFont val="Aptos Narrow"/>
        <family val="2"/>
        <scheme val="minor"/>
      </rPr>
      <t>K</t>
    </r>
    <r>
      <rPr>
        <i/>
        <sz val="11"/>
        <color theme="3" tint="0.249977111117893"/>
        <rFont val="Aptos Narrow"/>
        <family val="2"/>
        <scheme val="minor"/>
      </rPr>
      <t xml:space="preserve"> is in </t>
    </r>
    <r>
      <rPr>
        <b/>
        <i/>
        <sz val="11"/>
        <color theme="3" tint="0.249977111117893"/>
        <rFont val="Aptos Narrow"/>
        <family val="2"/>
        <scheme val="minor"/>
      </rPr>
      <t>ppm</t>
    </r>
    <r>
      <rPr>
        <i/>
        <sz val="11"/>
        <color theme="3" tint="0.249977111117893"/>
        <rFont val="Aptos Narrow"/>
        <family val="2"/>
        <scheme val="minor"/>
      </rPr>
      <t xml:space="preserve"> (mg/kg) divide by </t>
    </r>
    <r>
      <rPr>
        <b/>
        <i/>
        <sz val="11"/>
        <color theme="3" tint="0.249977111117893"/>
        <rFont val="Aptos Narrow"/>
        <family val="2"/>
        <scheme val="minor"/>
      </rPr>
      <t>390</t>
    </r>
    <r>
      <rPr>
        <i/>
        <sz val="11"/>
        <color theme="3" tint="0.249977111117893"/>
        <rFont val="Aptos Narrow"/>
        <family val="2"/>
        <scheme val="minor"/>
      </rPr>
      <t xml:space="preserve"> for </t>
    </r>
    <r>
      <rPr>
        <b/>
        <i/>
        <sz val="11"/>
        <color theme="3" tint="0.249977111117893"/>
        <rFont val="Aptos Narrow"/>
        <family val="2"/>
        <scheme val="minor"/>
      </rPr>
      <t>meq/100g</t>
    </r>
  </si>
  <si>
    <r>
      <t xml:space="preserve">If </t>
    </r>
    <r>
      <rPr>
        <b/>
        <i/>
        <sz val="11"/>
        <color theme="3" tint="0.249977111117893"/>
        <rFont val="Aptos Narrow"/>
        <family val="2"/>
        <scheme val="minor"/>
      </rPr>
      <t>Al</t>
    </r>
    <r>
      <rPr>
        <i/>
        <sz val="11"/>
        <color theme="3" tint="0.249977111117893"/>
        <rFont val="Aptos Narrow"/>
        <family val="2"/>
        <scheme val="minor"/>
      </rPr>
      <t xml:space="preserve"> is in </t>
    </r>
    <r>
      <rPr>
        <b/>
        <i/>
        <sz val="11"/>
        <color theme="3" tint="0.249977111117893"/>
        <rFont val="Aptos Narrow"/>
        <family val="2"/>
        <scheme val="minor"/>
      </rPr>
      <t>ppm</t>
    </r>
    <r>
      <rPr>
        <i/>
        <sz val="11"/>
        <color theme="3" tint="0.249977111117893"/>
        <rFont val="Aptos Narrow"/>
        <family val="2"/>
        <scheme val="minor"/>
      </rPr>
      <t xml:space="preserve"> (mg/kg) divide by </t>
    </r>
    <r>
      <rPr>
        <b/>
        <i/>
        <sz val="11"/>
        <color theme="3" tint="0.249977111117893"/>
        <rFont val="Aptos Narrow"/>
        <family val="2"/>
        <scheme val="minor"/>
      </rPr>
      <t>90</t>
    </r>
    <r>
      <rPr>
        <i/>
        <sz val="11"/>
        <color theme="3" tint="0.249977111117893"/>
        <rFont val="Aptos Narrow"/>
        <family val="2"/>
        <scheme val="minor"/>
      </rPr>
      <t xml:space="preserve"> for </t>
    </r>
    <r>
      <rPr>
        <b/>
        <i/>
        <sz val="11"/>
        <color theme="3" tint="0.249977111117893"/>
        <rFont val="Aptos Narrow"/>
        <family val="2"/>
        <scheme val="minor"/>
      </rPr>
      <t>meq/100g</t>
    </r>
  </si>
  <si>
    <r>
      <t xml:space="preserve">If </t>
    </r>
    <r>
      <rPr>
        <b/>
        <i/>
        <sz val="11"/>
        <color theme="3" tint="0.249977111117893"/>
        <rFont val="Aptos Narrow"/>
        <family val="2"/>
        <scheme val="minor"/>
      </rPr>
      <t>more than one</t>
    </r>
    <r>
      <rPr>
        <i/>
        <sz val="11"/>
        <color theme="3" tint="0.249977111117893"/>
        <rFont val="Aptos Narrow"/>
        <family val="2"/>
        <scheme val="minor"/>
      </rPr>
      <t xml:space="preserve"> CEC value is reported enter the </t>
    </r>
    <r>
      <rPr>
        <b/>
        <i/>
        <sz val="11"/>
        <color theme="3" tint="0.249977111117893"/>
        <rFont val="Aptos Narrow"/>
        <family val="2"/>
        <scheme val="minor"/>
      </rPr>
      <t>lowest</t>
    </r>
    <r>
      <rPr>
        <i/>
        <sz val="11"/>
        <color theme="3" tint="0.249977111117893"/>
        <rFont val="Aptos Narrow"/>
        <family val="2"/>
        <scheme val="minor"/>
      </rPr>
      <t xml:space="preserve"> one</t>
    </r>
  </si>
  <si>
    <r>
      <rPr>
        <b/>
        <sz val="11"/>
        <rFont val="Aptos Narrow"/>
        <family val="2"/>
        <scheme val="minor"/>
      </rPr>
      <t>Depth:</t>
    </r>
    <r>
      <rPr>
        <sz val="11"/>
        <rFont val="Aptos Narrow"/>
        <family val="2"/>
        <scheme val="minor"/>
      </rPr>
      <t xml:space="preserve"> This calculation considers sample depth of </t>
    </r>
    <r>
      <rPr>
        <b/>
        <sz val="11"/>
        <rFont val="Aptos Narrow"/>
        <family val="2"/>
        <scheme val="minor"/>
      </rPr>
      <t>0-6 in</t>
    </r>
    <r>
      <rPr>
        <sz val="11"/>
        <rFont val="Aptos Narrow"/>
        <family val="2"/>
        <scheme val="minor"/>
      </rPr>
      <t xml:space="preserve">. If sampling depth is not 0-6 in, use the depth conversion calculator in Table 7b or 7c of this worksheet. </t>
    </r>
  </si>
  <si>
    <t>Table 7b. Depth conversion -Reserve Acidity-ExcAl</t>
  </si>
  <si>
    <t>Table 7c. Depth conversion -Reserve Acidity</t>
  </si>
  <si>
    <r>
      <t xml:space="preserve">If </t>
    </r>
    <r>
      <rPr>
        <b/>
        <i/>
        <sz val="11"/>
        <color theme="3" tint="0.249977111117893"/>
        <rFont val="Aptos Narrow"/>
        <family val="2"/>
        <scheme val="minor"/>
      </rPr>
      <t>Na</t>
    </r>
    <r>
      <rPr>
        <i/>
        <sz val="11"/>
        <color theme="3" tint="0.249977111117893"/>
        <rFont val="Aptos Narrow"/>
        <family val="2"/>
        <scheme val="minor"/>
      </rPr>
      <t xml:space="preserve"> is in </t>
    </r>
    <r>
      <rPr>
        <b/>
        <i/>
        <sz val="11"/>
        <color theme="3" tint="0.249977111117893"/>
        <rFont val="Aptos Narrow"/>
        <family val="2"/>
        <scheme val="minor"/>
      </rPr>
      <t>ppm</t>
    </r>
    <r>
      <rPr>
        <i/>
        <sz val="11"/>
        <color theme="3" tint="0.249977111117893"/>
        <rFont val="Aptos Narrow"/>
        <family val="2"/>
        <scheme val="minor"/>
      </rPr>
      <t xml:space="preserve"> (mg/kg) divide by </t>
    </r>
    <r>
      <rPr>
        <b/>
        <i/>
        <sz val="11"/>
        <color theme="3" tint="0.249977111117893"/>
        <rFont val="Aptos Narrow"/>
        <family val="2"/>
        <scheme val="minor"/>
      </rPr>
      <t>230</t>
    </r>
    <r>
      <rPr>
        <i/>
        <sz val="11"/>
        <color theme="3" tint="0.249977111117893"/>
        <rFont val="Aptos Narrow"/>
        <family val="2"/>
        <scheme val="minor"/>
      </rPr>
      <t xml:space="preserve"> for </t>
    </r>
    <r>
      <rPr>
        <b/>
        <i/>
        <sz val="11"/>
        <color theme="3" tint="0.249977111117893"/>
        <rFont val="Aptos Narrow"/>
        <family val="2"/>
        <scheme val="minor"/>
      </rPr>
      <t>meq/100g</t>
    </r>
    <r>
      <rPr>
        <b/>
        <i/>
        <vertAlign val="superscript"/>
        <sz val="11"/>
        <color theme="3" tint="0.249977111117893"/>
        <rFont val="Aptos Narrow"/>
        <family val="2"/>
        <scheme val="minor"/>
      </rPr>
      <t>w</t>
    </r>
  </si>
  <si>
    <t>LRE (Exc-Al) (lb/acre)</t>
  </si>
  <si>
    <t>Sample depth  (in)</t>
  </si>
  <si>
    <t>in</t>
  </si>
  <si>
    <t>percentage (%)</t>
  </si>
  <si>
    <t>Table 8. Product application conversion calculator</t>
  </si>
  <si>
    <t>ton/acre</t>
  </si>
  <si>
    <r>
      <rPr>
        <b/>
        <i/>
        <vertAlign val="superscript"/>
        <sz val="11"/>
        <rFont val="Aptos Narrow"/>
        <family val="2"/>
        <scheme val="minor"/>
      </rPr>
      <t>x</t>
    </r>
    <r>
      <rPr>
        <sz val="11"/>
        <rFont val="Aptos Narrow"/>
        <family val="2"/>
        <scheme val="minor"/>
      </rPr>
      <t>if Mehlich Buffer pH is ≥ 6.6 NO lime is required</t>
    </r>
  </si>
  <si>
    <r>
      <rPr>
        <b/>
        <i/>
        <vertAlign val="superscript"/>
        <sz val="11"/>
        <rFont val="Aptos Narrow"/>
        <family val="2"/>
        <scheme val="minor"/>
      </rPr>
      <t>y</t>
    </r>
    <r>
      <rPr>
        <sz val="11"/>
        <rFont val="Aptos Narrow"/>
        <family val="2"/>
        <scheme val="minor"/>
      </rPr>
      <t>This calculator reports LRE 100% Calcium Carbonate Equivalent (or CCE) which may be converted to an applied quantity in the "Conversions" worksheet tab below</t>
    </r>
  </si>
  <si>
    <r>
      <rPr>
        <b/>
        <sz val="14"/>
        <color theme="9" tint="-0.499984740745262"/>
        <rFont val="Aptos Narrow"/>
        <family val="2"/>
        <scheme val="minor"/>
      </rPr>
      <t xml:space="preserve"> Product</t>
    </r>
    <r>
      <rPr>
        <b/>
        <sz val="20"/>
        <color theme="9" tint="-0.499984740745262"/>
        <rFont val="Aptos Narrow"/>
        <family val="2"/>
        <scheme val="minor"/>
      </rPr>
      <t xml:space="preserve"> LRE</t>
    </r>
  </si>
  <si>
    <t xml:space="preserve">Lime Requirement Estimates in this calculator assume 100% effective calcium carbonate equivalents (ECCE). Use the calculator in the "Conversion" tab to convert to the amount of actual product required. You may also adjust other soil properties (sample depth, bulk density) if they do not match the assumptions of the LRE calculator. </t>
  </si>
  <si>
    <t>Lime Requirement Estimate Calculator: Instructions for use</t>
  </si>
  <si>
    <r>
      <t>Calculated LRE</t>
    </r>
    <r>
      <rPr>
        <b/>
        <i/>
        <vertAlign val="superscript"/>
        <sz val="11"/>
        <color theme="1"/>
        <rFont val="Aptos Narrow"/>
        <family val="2"/>
        <scheme val="minor"/>
      </rPr>
      <t>x</t>
    </r>
  </si>
  <si>
    <r>
      <t>Sample depth</t>
    </r>
    <r>
      <rPr>
        <b/>
        <i/>
        <vertAlign val="superscript"/>
        <sz val="11"/>
        <color theme="1"/>
        <rFont val="Aptos Narrow"/>
        <family val="2"/>
        <scheme val="minor"/>
      </rPr>
      <t>y</t>
    </r>
  </si>
  <si>
    <r>
      <t>Liming Material CCE</t>
    </r>
    <r>
      <rPr>
        <b/>
        <i/>
        <vertAlign val="superscript"/>
        <sz val="11"/>
        <color theme="1"/>
        <rFont val="Aptos Narrow"/>
        <family val="2"/>
        <scheme val="minor"/>
      </rPr>
      <t>z</t>
    </r>
  </si>
  <si>
    <r>
      <rPr>
        <b/>
        <i/>
        <vertAlign val="superscript"/>
        <sz val="11"/>
        <color theme="1"/>
        <rFont val="Aptos Narrow"/>
        <family val="2"/>
        <scheme val="minor"/>
      </rPr>
      <t>y</t>
    </r>
    <r>
      <rPr>
        <sz val="11"/>
        <color theme="1"/>
        <rFont val="Aptos Narrow"/>
        <family val="2"/>
        <scheme val="minor"/>
      </rPr>
      <t xml:space="preserve">For example, if sampling from 0 to 3 in (or 3 to 6 in), enter </t>
    </r>
    <r>
      <rPr>
        <b/>
        <sz val="11"/>
        <color theme="1"/>
        <rFont val="Aptos Narrow"/>
        <family val="2"/>
        <scheme val="minor"/>
      </rPr>
      <t>3</t>
    </r>
  </si>
  <si>
    <r>
      <rPr>
        <b/>
        <i/>
        <vertAlign val="superscript"/>
        <sz val="11"/>
        <color theme="1"/>
        <rFont val="Aptos Narrow"/>
        <family val="2"/>
        <scheme val="minor"/>
      </rPr>
      <t>z</t>
    </r>
    <r>
      <rPr>
        <sz val="11"/>
        <color theme="1"/>
        <rFont val="Aptos Narrow"/>
        <family val="2"/>
        <scheme val="minor"/>
      </rPr>
      <t>ECCE:  Effective Calcium Carbonate Equivalent (or CCE) of the lime material to be applied</t>
    </r>
  </si>
  <si>
    <r>
      <rPr>
        <b/>
        <i/>
        <vertAlign val="superscript"/>
        <sz val="11"/>
        <color theme="1"/>
        <rFont val="Aptos Narrow"/>
        <family val="2"/>
        <scheme val="minor"/>
      </rPr>
      <t>x</t>
    </r>
    <r>
      <rPr>
        <sz val="11"/>
        <color theme="1"/>
        <rFont val="Aptos Narrow"/>
        <family val="2"/>
        <scheme val="minor"/>
      </rPr>
      <t xml:space="preserve">Enter the default calculated LRE (sample depth of </t>
    </r>
    <r>
      <rPr>
        <b/>
        <sz val="11"/>
        <color theme="1"/>
        <rFont val="Aptos Narrow"/>
        <family val="2"/>
        <scheme val="minor"/>
      </rPr>
      <t>0-6 in</t>
    </r>
    <r>
      <rPr>
        <sz val="11"/>
        <color theme="1"/>
        <rFont val="Aptos Narrow"/>
        <family val="2"/>
        <scheme val="minor"/>
      </rPr>
      <t>)</t>
    </r>
  </si>
  <si>
    <t>Authors: Joao Antonangelo, Carol McFarland, and Rachel Wieme</t>
  </si>
  <si>
    <t xml:space="preserve">Yellow cells are cells where you will enter values from your soil test report; green cells are where results will populate once the necessary inputs have been entered. Instructions for entering values from soil tests and assumptions of the calculations are located below each calculator. </t>
  </si>
  <si>
    <t>Values in ppm</t>
  </si>
  <si>
    <t>Values in meq/100g</t>
  </si>
  <si>
    <r>
      <t xml:space="preserve">If </t>
    </r>
    <r>
      <rPr>
        <b/>
        <i/>
        <sz val="11"/>
        <color theme="3" tint="0.249977111117893"/>
        <rFont val="Aptos Narrow"/>
        <family val="2"/>
        <scheme val="minor"/>
      </rPr>
      <t>Ca</t>
    </r>
    <r>
      <rPr>
        <i/>
        <sz val="11"/>
        <color theme="3" tint="0.249977111117893"/>
        <rFont val="Aptos Narrow"/>
        <family val="2"/>
        <scheme val="minor"/>
      </rPr>
      <t xml:space="preserve"> is in </t>
    </r>
    <r>
      <rPr>
        <b/>
        <i/>
        <sz val="11"/>
        <color theme="3" tint="0.249977111117893"/>
        <rFont val="Aptos Narrow"/>
        <family val="2"/>
        <scheme val="minor"/>
      </rPr>
      <t>ppm</t>
    </r>
    <r>
      <rPr>
        <i/>
        <sz val="11"/>
        <color theme="3" tint="0.249977111117893"/>
        <rFont val="Aptos Narrow"/>
        <family val="2"/>
        <scheme val="minor"/>
      </rPr>
      <t xml:space="preserve"> (mg/kg) divide by </t>
    </r>
    <r>
      <rPr>
        <b/>
        <i/>
        <sz val="11"/>
        <color theme="3" tint="0.249977111117893"/>
        <rFont val="Aptos Narrow"/>
        <family val="2"/>
        <scheme val="minor"/>
      </rPr>
      <t xml:space="preserve">200 </t>
    </r>
    <r>
      <rPr>
        <i/>
        <sz val="11"/>
        <color theme="3" tint="0.249977111117893"/>
        <rFont val="Aptos Narrow"/>
        <family val="2"/>
        <scheme val="minor"/>
      </rPr>
      <t xml:space="preserve">for </t>
    </r>
    <r>
      <rPr>
        <b/>
        <i/>
        <sz val="11"/>
        <color theme="3" tint="0.249977111117893"/>
        <rFont val="Aptos Narrow"/>
        <family val="2"/>
        <scheme val="minor"/>
      </rPr>
      <t>meq/100g</t>
    </r>
    <r>
      <rPr>
        <i/>
        <sz val="11"/>
        <color theme="3" tint="0.249977111117893"/>
        <rFont val="Aptos Narrow"/>
        <family val="2"/>
        <scheme val="minor"/>
      </rPr>
      <t>*</t>
    </r>
  </si>
  <si>
    <t>*if needed to convert ppm to meq/100g, use the cells to the right</t>
  </si>
  <si>
    <r>
      <t xml:space="preserve">Please refer to </t>
    </r>
    <r>
      <rPr>
        <b/>
        <sz val="11"/>
        <color rgb="FF000000"/>
        <rFont val="Aptos Narrow"/>
        <family val="2"/>
        <scheme val="minor"/>
      </rPr>
      <t>Determining Lime Requirement Estimates for the inland Northwest: A guide to the updated Lime Requirement Calculator</t>
    </r>
    <r>
      <rPr>
        <sz val="11"/>
        <color rgb="FF000000"/>
        <rFont val="Aptos Narrow"/>
        <family val="2"/>
        <scheme val="minor"/>
      </rPr>
      <t xml:space="preserve"> (link forthcoming,</t>
    </r>
    <r>
      <rPr>
        <i/>
        <sz val="11"/>
        <color rgb="FF000000"/>
        <rFont val="Aptos Narrow"/>
        <family val="2"/>
        <scheme val="minor"/>
      </rPr>
      <t xml:space="preserve"> under review</t>
    </r>
    <r>
      <rPr>
        <sz val="11"/>
        <color rgb="FF000000"/>
        <rFont val="Aptos Narrow"/>
        <family val="2"/>
        <scheme val="minor"/>
      </rPr>
      <t xml:space="preserve">) for the detailed explanation of the calculations contained in this tool. </t>
    </r>
  </si>
  <si>
    <r>
      <rPr>
        <b/>
        <sz val="11"/>
        <color rgb="FF000000"/>
        <rFont val="Aptos Narrow"/>
        <family val="2"/>
        <scheme val="minor"/>
      </rPr>
      <t>How this spreadsheet works:</t>
    </r>
    <r>
      <rPr>
        <sz val="11"/>
        <color rgb="FF000000"/>
        <rFont val="Aptos Narrow"/>
        <family val="2"/>
        <scheme val="minor"/>
      </rPr>
      <t xml:space="preserve"> Each tab of this spreadsheet (located at the bottom of the page) contains a different method for obtaining a lime requirement. Use the tab that corresponds with the method that is recommended for your soils (based on Antonangelo, et al. (under review)). If you need a recommendation prior to publication of the user guide, please contact rachel.wieme@wsu.edu</t>
    </r>
  </si>
  <si>
    <r>
      <t xml:space="preserve">if </t>
    </r>
    <r>
      <rPr>
        <b/>
        <i/>
        <sz val="11"/>
        <color theme="3" tint="0.249977111117893"/>
        <rFont val="Aptos Narrow"/>
        <family val="2"/>
        <scheme val="minor"/>
      </rPr>
      <t>Ca</t>
    </r>
    <r>
      <rPr>
        <i/>
        <sz val="11"/>
        <color theme="3" tint="0.249977111117893"/>
        <rFont val="Aptos Narrow"/>
        <family val="2"/>
        <scheme val="minor"/>
      </rPr>
      <t xml:space="preserve"> is in </t>
    </r>
    <r>
      <rPr>
        <b/>
        <i/>
        <sz val="11"/>
        <color theme="3" tint="0.249977111117893"/>
        <rFont val="Aptos Narrow"/>
        <family val="2"/>
        <scheme val="minor"/>
      </rPr>
      <t>ppm</t>
    </r>
    <r>
      <rPr>
        <i/>
        <sz val="11"/>
        <color theme="3" tint="0.249977111117893"/>
        <rFont val="Aptos Narrow"/>
        <family val="2"/>
        <scheme val="minor"/>
      </rPr>
      <t xml:space="preserve"> (mg/kg) divide by </t>
    </r>
    <r>
      <rPr>
        <b/>
        <i/>
        <sz val="11"/>
        <color theme="3" tint="0.249977111117893"/>
        <rFont val="Aptos Narrow"/>
        <family val="2"/>
        <scheme val="minor"/>
      </rPr>
      <t xml:space="preserve">200 </t>
    </r>
    <r>
      <rPr>
        <i/>
        <sz val="11"/>
        <color theme="3" tint="0.249977111117893"/>
        <rFont val="Aptos Narrow"/>
        <family val="2"/>
        <scheme val="minor"/>
      </rPr>
      <t xml:space="preserve">for </t>
    </r>
    <r>
      <rPr>
        <b/>
        <i/>
        <sz val="11"/>
        <color theme="3" tint="0.249977111117893"/>
        <rFont val="Aptos Narrow"/>
        <family val="2"/>
        <scheme val="minor"/>
      </rPr>
      <t>meq/100g</t>
    </r>
    <r>
      <rPr>
        <i/>
        <sz val="11"/>
        <color theme="3" tint="0.249977111117893"/>
        <rFont val="Aptos Narrow"/>
        <family val="2"/>
        <scheme val="minor"/>
      </rPr>
      <t>*</t>
    </r>
  </si>
  <si>
    <r>
      <t>Enter reported value in the yellow field (</t>
    </r>
    <r>
      <rPr>
        <b/>
        <sz val="13"/>
        <color theme="1"/>
        <rFont val="Aptos Narrow"/>
        <family val="2"/>
        <scheme val="minor"/>
      </rPr>
      <t>Required</t>
    </r>
    <r>
      <rPr>
        <sz val="13"/>
        <color theme="1"/>
        <rFont val="Aptos Narrow"/>
        <family val="2"/>
        <scheme val="minor"/>
      </rPr>
      <t>)</t>
    </r>
  </si>
  <si>
    <r>
      <t>Enter reported value in the orange field (</t>
    </r>
    <r>
      <rPr>
        <b/>
        <sz val="13"/>
        <color theme="1"/>
        <rFont val="Aptos Narrow"/>
        <family val="2"/>
        <scheme val="minor"/>
      </rPr>
      <t>Optional</t>
    </r>
    <r>
      <rPr>
        <sz val="13"/>
        <color theme="1"/>
        <rFont val="Aptos Narrow"/>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</si>
</sst>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x14ac:knownFonts="1">
    <font>
      <sz val="11"/>
      <color theme="1"/>
      <name val="Aptos Narrow"/>
      <family val="2"/>
      <scheme val="minor"/>
    </font>
    <font>
      <b/>
      <sz val="11"/>
      <color theme="1"/>
      <name val="Aptos Narrow"/>
      <family val="2"/>
      <scheme val="minor"/>
    </font>
    <font>
      <vertAlign val="superscript"/>
      <sz val="11"/>
      <color theme="1"/>
      <name val="Aptos Narrow"/>
      <family val="2"/>
      <scheme val="minor"/>
    </font>
    <font>
      <i/>
      <sz val="11"/>
      <color theme="1"/>
      <name val="Aptos Narrow"/>
      <family val="2"/>
      <scheme val="minor"/>
    </font>
    <font>
      <b/>
      <i/>
      <sz val="11"/>
      <color theme="1"/>
      <name val="Aptos Narrow"/>
      <family val="2"/>
      <scheme val="minor"/>
    </font>
    <font>
      <i/>
      <vertAlign val="subscript"/>
      <sz val="11"/>
      <color theme="1"/>
      <name val="Aptos Narrow"/>
      <family val="2"/>
      <scheme val="minor"/>
    </font>
    <font>
      <i/>
      <sz val="11"/>
      <color rgb="FFFF0000"/>
      <name val="Aptos Narrow"/>
      <family val="2"/>
      <scheme val="minor"/>
    </font>
    <font>
      <b/>
      <i/>
      <vertAlign val="superscript"/>
      <sz val="11"/>
      <color theme="1"/>
      <name val="Aptos Narrow"/>
      <family val="2"/>
      <scheme val="minor"/>
    </font>
    <font>
      <sz val="11"/>
      <color theme="1"/>
      <name val="Calibri"/>
      <family val="2"/>
    </font>
    <font>
      <b/>
      <sz val="18"/>
      <color theme="9" tint="-0.499984740745262"/>
      <name val="Aptos Narrow"/>
      <family val="2"/>
      <scheme val="minor"/>
    </font>
    <font>
      <vertAlign val="subscript"/>
      <sz val="11"/>
      <color theme="1"/>
      <name val="Aptos Narrow"/>
      <family val="2"/>
      <scheme val="minor"/>
    </font>
    <font>
      <b/>
      <sz val="20"/>
      <color theme="9" tint="-0.499984740745262"/>
      <name val="Aptos Narrow"/>
      <family val="2"/>
      <scheme val="minor"/>
    </font>
    <font>
      <b/>
      <sz val="14"/>
      <color theme="9" tint="-0.499984740745262"/>
      <name val="Aptos Narrow"/>
      <family val="2"/>
      <scheme val="minor"/>
    </font>
    <font>
      <b/>
      <sz val="11"/>
      <color theme="9" tint="-0.499984740745262"/>
      <name val="Aptos Narrow"/>
      <family val="2"/>
      <scheme val="minor"/>
    </font>
    <font>
      <sz val="11"/>
      <name val="Aptos Narrow"/>
      <family val="2"/>
      <scheme val="minor"/>
    </font>
    <font>
      <i/>
      <sz val="11"/>
      <name val="Aptos Narrow"/>
      <family val="2"/>
      <scheme val="minor"/>
    </font>
    <font>
      <i/>
      <sz val="11"/>
      <color theme="1" tint="0.499984740745262"/>
      <name val="Aptos Narrow"/>
      <family val="2"/>
      <scheme val="minor"/>
    </font>
    <font>
      <sz val="10"/>
      <color theme="1"/>
      <name val="Aptos Narrow"/>
      <family val="2"/>
      <scheme val="minor"/>
    </font>
    <font>
      <b/>
      <sz val="10"/>
      <color theme="1"/>
      <name val="Aptos Narrow"/>
      <family val="2"/>
      <scheme val="minor"/>
    </font>
    <font>
      <b/>
      <sz val="11"/>
      <name val="Aptos Narrow"/>
      <family val="2"/>
      <scheme val="minor"/>
    </font>
    <font>
      <b/>
      <vertAlign val="superscript"/>
      <sz val="11"/>
      <name val="Aptos Narrow"/>
      <family val="2"/>
      <scheme val="minor"/>
    </font>
    <font>
      <b/>
      <i/>
      <vertAlign val="superscript"/>
      <sz val="11"/>
      <name val="Aptos Narrow"/>
      <family val="2"/>
      <scheme val="minor"/>
    </font>
    <font>
      <vertAlign val="subscript"/>
      <sz val="11"/>
      <name val="Aptos Narrow"/>
      <family val="2"/>
      <scheme val="minor"/>
    </font>
    <font>
      <i/>
      <sz val="11"/>
      <color theme="2" tint="-0.499984740745262"/>
      <name val="Aptos Narrow"/>
      <family val="2"/>
      <scheme val="minor"/>
    </font>
    <font>
      <sz val="11"/>
      <color theme="2" tint="-0.499984740745262"/>
      <name val="Aptos Narrow"/>
      <family val="2"/>
      <scheme val="minor"/>
    </font>
    <font>
      <sz val="11"/>
      <color theme="5" tint="0.79998168889431442"/>
      <name val="Aptos Narrow"/>
      <family val="2"/>
      <scheme val="minor"/>
    </font>
    <font>
      <sz val="11"/>
      <color theme="3" tint="0.89999084444715716"/>
      <name val="Aptos Narrow"/>
      <family val="2"/>
      <scheme val="minor"/>
    </font>
    <font>
      <i/>
      <sz val="12"/>
      <color theme="2" tint="-0.499984740745262"/>
      <name val="Aptos Narrow"/>
      <family val="2"/>
      <scheme val="minor"/>
    </font>
    <font>
      <i/>
      <sz val="11"/>
      <color theme="3" tint="0.249977111117893"/>
      <name val="Aptos Narrow"/>
      <family val="2"/>
      <scheme val="minor"/>
    </font>
    <font>
      <b/>
      <i/>
      <sz val="11"/>
      <color theme="3" tint="0.249977111117893"/>
      <name val="Aptos Narrow"/>
      <family val="2"/>
      <scheme val="minor"/>
    </font>
    <font>
      <b/>
      <i/>
      <vertAlign val="superscript"/>
      <sz val="11"/>
      <color theme="3" tint="0.249977111117893"/>
      <name val="Aptos Narrow"/>
      <family val="2"/>
      <scheme val="minor"/>
    </font>
    <font>
      <i/>
      <sz val="11"/>
      <color theme="8" tint="-0.249977111117893"/>
      <name val="Aptos Narrow"/>
      <family val="2"/>
      <scheme val="minor"/>
    </font>
    <font>
      <b/>
      <i/>
      <sz val="11"/>
      <color theme="8" tint="-0.249977111117893"/>
      <name val="Aptos Narrow"/>
      <family val="2"/>
      <scheme val="minor"/>
    </font>
    <font>
      <sz val="12"/>
      <color theme="1"/>
      <name val="Aptos Narrow"/>
      <family val="2"/>
      <scheme val="minor"/>
    </font>
    <font>
      <sz val="12"/>
      <color theme="1"/>
      <name val="Calibri"/>
      <family val="2"/>
    </font>
    <font>
      <b/>
      <i/>
      <vertAlign val="superscript"/>
      <sz val="12"/>
      <color theme="1"/>
      <name val="Aptos Narrow"/>
      <family val="2"/>
      <scheme val="minor"/>
    </font>
    <font>
      <b/>
      <sz val="11"/>
      <color theme="3" tint="0.89999084444715716"/>
      <name val="Aptos Narrow"/>
      <family val="2"/>
      <scheme val="minor"/>
    </font>
    <font>
      <sz val="14"/>
      <color theme="1"/>
      <name val="Aptos Narrow"/>
      <family val="2"/>
      <scheme val="minor"/>
    </font>
    <font>
      <b/>
      <sz val="11"/>
      <color rgb="FF000000"/>
      <name val="Aptos Narrow"/>
      <family val="2"/>
      <scheme val="minor"/>
    </font>
    <font>
      <sz val="11"/>
      <color rgb="FF000000"/>
      <name val="Aptos Narrow"/>
      <family val="2"/>
      <scheme val="minor"/>
    </font>
    <font>
      <i/>
      <sz val="11"/>
      <color rgb="FF000000"/>
      <name val="Aptos Narrow"/>
      <family val="2"/>
      <scheme val="minor"/>
    </font>
    <font>
      <sz val="13"/>
      <color theme="1"/>
      <name val="Aptos Narrow"/>
      <family val="2"/>
      <scheme val="minor"/>
    </font>
    <font>
      <b/>
      <sz val="13"/>
      <color theme="1"/>
      <name val="Aptos Narrow"/>
      <family val="2"/>
      <scheme val="minor"/>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CC"/>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00"/>
        <bgColor indexed="64"/>
      </patternFill>
    </fill>
  </fills>
  <borders count="36">
    <border>
      <left/>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style="medium">
        <color theme="9" tint="-0.499984740745262"/>
      </left>
      <right style="medium">
        <color indexed="64"/>
      </right>
      <top style="medium">
        <color theme="9" tint="-0.499984740745262"/>
      </top>
      <bottom style="medium">
        <color theme="9" tint="-0.499984740745262"/>
      </bottom>
      <diagonal/>
    </border>
    <border>
      <left style="medium">
        <color indexed="64"/>
      </left>
      <right/>
      <top style="medium">
        <color indexed="64"/>
      </top>
      <bottom/>
      <diagonal/>
    </border>
    <border>
      <left style="thick">
        <color theme="9" tint="-0.499984740745262"/>
      </left>
      <right style="thick">
        <color theme="9" tint="-0.499984740745262"/>
      </right>
      <top style="thick">
        <color theme="9" tint="-0.499984740745262"/>
      </top>
      <bottom style="thick">
        <color theme="9" tint="-0.499984740745262"/>
      </bottom>
      <diagonal/>
    </border>
    <border>
      <left style="thin">
        <color indexed="64"/>
      </left>
      <right style="medium">
        <color indexed="64"/>
      </right>
      <top/>
      <bottom/>
      <diagonal/>
    </border>
    <border>
      <left style="medium">
        <color theme="9" tint="-0.499984740745262"/>
      </left>
      <right style="medium">
        <color theme="9" tint="-0.499984740745262"/>
      </right>
      <top style="medium">
        <color theme="9" tint="-0.499984740745262"/>
      </top>
      <bottom style="medium">
        <color theme="9" tint="-0.499984740745262"/>
      </bottom>
      <diagonal/>
    </border>
    <border>
      <left style="thick">
        <color rgb="FFC00000"/>
      </left>
      <right style="medium">
        <color indexed="64"/>
      </right>
      <top style="thick">
        <color rgb="FFC00000"/>
      </top>
      <bottom/>
      <diagonal/>
    </border>
    <border>
      <left style="thick">
        <color theme="9" tint="-0.499984740745262"/>
      </left>
      <right style="medium">
        <color indexed="64"/>
      </right>
      <top style="thick">
        <color theme="9" tint="-0.499984740745262"/>
      </top>
      <bottom style="thick">
        <color theme="9" tint="-0.499984740745262"/>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ck">
        <color theme="9" tint="-0.499984740745262"/>
      </left>
      <right style="thick">
        <color theme="9" tint="-0.499984740745262"/>
      </right>
      <top/>
      <bottom style="medium">
        <color indexed="64"/>
      </bottom>
      <diagonal/>
    </border>
    <border>
      <left style="thick">
        <color theme="9" tint="-0.499984740745262"/>
      </left>
      <right style="thick">
        <color theme="9" tint="-0.499984740745262"/>
      </right>
      <top style="thick">
        <color theme="9" tint="-0.499984740745262"/>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178">
    <xf numFmtId="0" fontId="0" fillId="0" borderId="0" xfId="0"/>
    <xf numFmtId="0" fontId="1" fillId="7" borderId="13" xfId="0" applyFont="1" applyFill="1" applyBorder="1" applyAlignment="1" applyProtection="1">
      <alignment horizontal="left" vertical="center"/>
      <protection locked="0"/>
    </xf>
    <xf numFmtId="0" fontId="1" fillId="7" borderId="11" xfId="0" applyFont="1" applyFill="1" applyBorder="1" applyAlignment="1" applyProtection="1">
      <alignment horizontal="left" vertical="center"/>
      <protection locked="0"/>
    </xf>
    <xf numFmtId="0" fontId="1" fillId="7" borderId="18" xfId="0" applyFont="1" applyFill="1" applyBorder="1" applyAlignment="1" applyProtection="1">
      <alignment horizontal="center" vertical="center"/>
      <protection locked="0"/>
    </xf>
    <xf numFmtId="0" fontId="1" fillId="0" borderId="0" xfId="0" applyFont="1"/>
    <xf numFmtId="0" fontId="19" fillId="0" borderId="0" xfId="0" applyFont="1"/>
    <xf numFmtId="3" fontId="1" fillId="7" borderId="13" xfId="0" applyNumberFormat="1" applyFont="1" applyFill="1" applyBorder="1" applyAlignment="1" applyProtection="1">
      <alignment horizontal="left" vertical="center"/>
      <protection locked="0"/>
    </xf>
    <xf numFmtId="0" fontId="0" fillId="3" borderId="5" xfId="0" applyFill="1" applyBorder="1" applyAlignment="1">
      <alignment horizontal="left" vertical="center"/>
    </xf>
    <xf numFmtId="0" fontId="0" fillId="3" borderId="0" xfId="0" applyFill="1" applyAlignment="1">
      <alignment horizontal="left" vertical="center"/>
    </xf>
    <xf numFmtId="0" fontId="6" fillId="3" borderId="14" xfId="0" applyFont="1" applyFill="1" applyBorder="1" applyAlignment="1">
      <alignment horizontal="center" vertical="center"/>
    </xf>
    <xf numFmtId="0" fontId="0" fillId="2" borderId="5" xfId="0" applyFill="1" applyBorder="1" applyAlignment="1">
      <alignment horizontal="left" vertical="center"/>
    </xf>
    <xf numFmtId="0" fontId="0" fillId="2" borderId="0" xfId="0" applyFill="1" applyAlignment="1">
      <alignment horizontal="left" vertical="center"/>
    </xf>
    <xf numFmtId="0" fontId="6" fillId="2" borderId="0" xfId="0" applyFont="1" applyFill="1" applyAlignment="1">
      <alignment horizontal="center" vertical="center"/>
    </xf>
    <xf numFmtId="0" fontId="16" fillId="2" borderId="0" xfId="0" applyFont="1" applyFill="1"/>
    <xf numFmtId="0" fontId="15" fillId="2" borderId="0" xfId="0" applyFont="1" applyFill="1"/>
    <xf numFmtId="1" fontId="13" fillId="4" borderId="19" xfId="0" applyNumberFormat="1" applyFont="1" applyFill="1" applyBorder="1" applyAlignment="1">
      <alignment horizontal="center"/>
    </xf>
    <xf numFmtId="0" fontId="6" fillId="2" borderId="6" xfId="0" applyFont="1" applyFill="1" applyBorder="1" applyAlignment="1">
      <alignment horizontal="center" vertical="center"/>
    </xf>
    <xf numFmtId="0" fontId="8" fillId="2" borderId="0" xfId="0" applyFont="1" applyFill="1" applyAlignment="1">
      <alignment horizontal="left" vertical="center"/>
    </xf>
    <xf numFmtId="0" fontId="1" fillId="5" borderId="9" xfId="0" applyFont="1" applyFill="1" applyBorder="1" applyAlignment="1">
      <alignment horizontal="left"/>
    </xf>
    <xf numFmtId="0" fontId="1" fillId="5" borderId="1" xfId="0" applyFont="1" applyFill="1" applyBorder="1" applyAlignment="1">
      <alignment horizontal="left"/>
    </xf>
    <xf numFmtId="0" fontId="1" fillId="5" borderId="10" xfId="0" applyFont="1" applyFill="1" applyBorder="1" applyAlignment="1">
      <alignment horizontal="left"/>
    </xf>
    <xf numFmtId="0" fontId="1" fillId="5" borderId="9" xfId="0" applyFont="1" applyFill="1" applyBorder="1" applyAlignment="1">
      <alignment horizontal="center"/>
    </xf>
    <xf numFmtId="0" fontId="1" fillId="5" borderId="4" xfId="0" applyFont="1" applyFill="1" applyBorder="1" applyAlignment="1">
      <alignment horizontal="center"/>
    </xf>
    <xf numFmtId="0" fontId="4" fillId="3" borderId="24" xfId="0" applyFont="1" applyFill="1" applyBorder="1" applyAlignment="1">
      <alignment horizontal="center" vertical="center"/>
    </xf>
    <xf numFmtId="1" fontId="9" fillId="4" borderId="25" xfId="0" applyNumberFormat="1" applyFont="1" applyFill="1" applyBorder="1" applyAlignment="1">
      <alignment horizontal="center" vertical="center"/>
    </xf>
    <xf numFmtId="1" fontId="9" fillId="4" borderId="21" xfId="0" applyNumberFormat="1" applyFont="1" applyFill="1" applyBorder="1" applyAlignment="1">
      <alignment vertical="center"/>
    </xf>
    <xf numFmtId="0" fontId="6" fillId="2" borderId="14" xfId="0" applyFont="1" applyFill="1" applyBorder="1" applyAlignment="1">
      <alignment horizontal="center" vertical="center"/>
    </xf>
    <xf numFmtId="0" fontId="6" fillId="3" borderId="6" xfId="0" applyFont="1" applyFill="1" applyBorder="1" applyAlignment="1">
      <alignment horizontal="center" vertical="center"/>
    </xf>
    <xf numFmtId="0" fontId="8" fillId="3" borderId="0" xfId="0" applyFont="1" applyFill="1" applyAlignment="1">
      <alignment horizontal="left" vertical="center"/>
    </xf>
    <xf numFmtId="1" fontId="9" fillId="4" borderId="21" xfId="0" applyNumberFormat="1" applyFont="1" applyFill="1" applyBorder="1" applyAlignment="1">
      <alignment horizontal="center" vertical="center"/>
    </xf>
    <xf numFmtId="0" fontId="6" fillId="3" borderId="22" xfId="0" applyFont="1" applyFill="1" applyBorder="1" applyAlignment="1">
      <alignment horizontal="center" vertical="center"/>
    </xf>
    <xf numFmtId="0" fontId="38" fillId="0" borderId="26" xfId="0" applyFont="1" applyBorder="1" applyAlignment="1">
      <alignment wrapText="1"/>
    </xf>
    <xf numFmtId="0" fontId="0" fillId="3" borderId="0" xfId="0" applyFill="1"/>
    <xf numFmtId="0" fontId="39" fillId="0" borderId="27" xfId="0" applyFont="1" applyBorder="1" applyAlignment="1">
      <alignment wrapText="1"/>
    </xf>
    <xf numFmtId="0" fontId="39" fillId="0" borderId="28" xfId="0" applyFont="1" applyBorder="1" applyAlignment="1">
      <alignment wrapText="1"/>
    </xf>
    <xf numFmtId="0" fontId="40" fillId="0" borderId="29" xfId="0" applyFont="1" applyBorder="1" applyAlignment="1">
      <alignment wrapText="1"/>
    </xf>
    <xf numFmtId="0" fontId="25" fillId="6" borderId="20" xfId="0" applyFont="1" applyFill="1" applyBorder="1" applyAlignment="1">
      <alignment horizontal="left" vertical="top"/>
    </xf>
    <xf numFmtId="0" fontId="15" fillId="6" borderId="3" xfId="0" applyFont="1" applyFill="1" applyBorder="1" applyAlignment="1">
      <alignment horizontal="left" vertical="top"/>
    </xf>
    <xf numFmtId="0" fontId="15" fillId="6" borderId="6" xfId="0" applyFont="1" applyFill="1" applyBorder="1" applyAlignment="1">
      <alignment horizontal="left" vertical="top"/>
    </xf>
    <xf numFmtId="0" fontId="14" fillId="6" borderId="5" xfId="0" applyFont="1" applyFill="1" applyBorder="1" applyAlignment="1">
      <alignment horizontal="left" vertical="top"/>
    </xf>
    <xf numFmtId="0" fontId="14" fillId="6" borderId="0" xfId="0" applyFont="1" applyFill="1" applyAlignment="1">
      <alignment horizontal="left" vertical="top"/>
    </xf>
    <xf numFmtId="0" fontId="14" fillId="6" borderId="6" xfId="0" applyFont="1" applyFill="1" applyBorder="1" applyAlignment="1">
      <alignment horizontal="left" vertical="top"/>
    </xf>
    <xf numFmtId="0" fontId="15" fillId="6" borderId="5" xfId="0" applyFont="1" applyFill="1" applyBorder="1" applyAlignment="1">
      <alignment horizontal="left" vertical="top"/>
    </xf>
    <xf numFmtId="0" fontId="15" fillId="6" borderId="0" xfId="0" applyFont="1" applyFill="1" applyAlignment="1">
      <alignment horizontal="left" vertical="top"/>
    </xf>
    <xf numFmtId="0" fontId="33" fillId="2" borderId="5" xfId="0" applyFont="1" applyFill="1" applyBorder="1" applyAlignment="1">
      <alignment horizontal="left" vertical="center"/>
    </xf>
    <xf numFmtId="0" fontId="0" fillId="2" borderId="6" xfId="0" applyFill="1" applyBorder="1" applyAlignment="1">
      <alignment horizontal="left" vertical="center"/>
    </xf>
    <xf numFmtId="0" fontId="27" fillId="2" borderId="0" xfId="0" applyFont="1" applyFill="1" applyAlignment="1">
      <alignment horizontal="left" vertical="top"/>
    </xf>
    <xf numFmtId="0" fontId="0" fillId="0" borderId="0" xfId="0" applyAlignment="1">
      <alignment horizontal="left"/>
    </xf>
    <xf numFmtId="0" fontId="28" fillId="3" borderId="6" xfId="0" applyFont="1" applyFill="1" applyBorder="1" applyAlignment="1">
      <alignment horizontal="left" vertical="center"/>
    </xf>
    <xf numFmtId="0" fontId="28" fillId="2" borderId="6" xfId="0" applyFont="1" applyFill="1" applyBorder="1" applyAlignment="1">
      <alignment horizontal="left" vertical="center"/>
    </xf>
    <xf numFmtId="0" fontId="31" fillId="3" borderId="6" xfId="0" applyFont="1" applyFill="1" applyBorder="1" applyAlignment="1">
      <alignment horizontal="left" vertical="center"/>
    </xf>
    <xf numFmtId="0" fontId="0" fillId="3" borderId="6" xfId="0" applyFill="1" applyBorder="1" applyAlignment="1">
      <alignment horizontal="left" vertical="center"/>
    </xf>
    <xf numFmtId="0" fontId="33" fillId="3" borderId="5" xfId="0" applyFont="1" applyFill="1" applyBorder="1" applyAlignment="1">
      <alignment horizontal="left" vertical="center"/>
    </xf>
    <xf numFmtId="49" fontId="26" fillId="5" borderId="1" xfId="0" applyNumberFormat="1" applyFont="1" applyFill="1" applyBorder="1" applyAlignment="1">
      <alignment horizontal="left" vertical="center"/>
    </xf>
    <xf numFmtId="1" fontId="9" fillId="4" borderId="23" xfId="0" applyNumberFormat="1" applyFont="1" applyFill="1" applyBorder="1" applyAlignment="1">
      <alignment horizontal="center"/>
    </xf>
    <xf numFmtId="0" fontId="0" fillId="0" borderId="0" xfId="0" applyAlignment="1">
      <alignment horizontal="center"/>
    </xf>
    <xf numFmtId="164" fontId="12" fillId="4" borderId="23" xfId="0" applyNumberFormat="1" applyFont="1" applyFill="1" applyBorder="1" applyAlignment="1">
      <alignment horizontal="center"/>
    </xf>
    <xf numFmtId="0" fontId="0" fillId="2" borderId="5" xfId="0" applyFill="1" applyBorder="1"/>
    <xf numFmtId="0" fontId="0" fillId="2" borderId="6" xfId="0" applyFill="1" applyBorder="1"/>
    <xf numFmtId="0" fontId="0" fillId="3" borderId="5" xfId="0" applyFill="1" applyBorder="1"/>
    <xf numFmtId="0" fontId="0" fillId="3" borderId="6" xfId="0" applyFill="1" applyBorder="1"/>
    <xf numFmtId="0" fontId="11" fillId="4" borderId="5" xfId="0" applyFont="1" applyFill="1" applyBorder="1" applyAlignment="1">
      <alignment horizontal="center" vertical="center"/>
    </xf>
    <xf numFmtId="0" fontId="37" fillId="4" borderId="6" xfId="0" applyFont="1" applyFill="1" applyBorder="1" applyAlignment="1">
      <alignment horizontal="left"/>
    </xf>
    <xf numFmtId="0" fontId="37" fillId="8" borderId="6" xfId="0" applyFont="1" applyFill="1" applyBorder="1" applyAlignment="1">
      <alignment horizontal="left"/>
    </xf>
    <xf numFmtId="0" fontId="0" fillId="6" borderId="7" xfId="0" applyFill="1" applyBorder="1"/>
    <xf numFmtId="0" fontId="0" fillId="6" borderId="2" xfId="0" applyFill="1" applyBorder="1"/>
    <xf numFmtId="0" fontId="0" fillId="6" borderId="8" xfId="0" applyFill="1" applyBorder="1"/>
    <xf numFmtId="0" fontId="0" fillId="5" borderId="9" xfId="0" applyFill="1" applyBorder="1"/>
    <xf numFmtId="0" fontId="1" fillId="7" borderId="30" xfId="0" applyFont="1" applyFill="1" applyBorder="1"/>
    <xf numFmtId="0" fontId="1" fillId="5" borderId="10" xfId="0" applyFont="1" applyFill="1" applyBorder="1"/>
    <xf numFmtId="0" fontId="14" fillId="6" borderId="2" xfId="0" applyFont="1" applyFill="1" applyBorder="1" applyAlignment="1">
      <alignment horizontal="left" wrapText="1"/>
    </xf>
    <xf numFmtId="0" fontId="14" fillId="6" borderId="8" xfId="0" applyFont="1" applyFill="1" applyBorder="1" applyAlignment="1">
      <alignment horizontal="left" wrapText="1"/>
    </xf>
    <xf numFmtId="0" fontId="14" fillId="6" borderId="6" xfId="0" applyFont="1" applyFill="1" applyBorder="1" applyAlignment="1">
      <alignment horizontal="left" vertical="center" wrapText="1"/>
    </xf>
    <xf numFmtId="0" fontId="0" fillId="6" borderId="6" xfId="0" applyFill="1" applyBorder="1" applyAlignment="1">
      <alignment horizontal="left"/>
    </xf>
    <xf numFmtId="0" fontId="0" fillId="6" borderId="3" xfId="0" applyFill="1" applyBorder="1" applyAlignment="1">
      <alignment horizontal="left"/>
    </xf>
    <xf numFmtId="0" fontId="0" fillId="6" borderId="4" xfId="0" applyFill="1" applyBorder="1" applyAlignment="1">
      <alignment horizontal="left"/>
    </xf>
    <xf numFmtId="0" fontId="14" fillId="6" borderId="0" xfId="0" applyFont="1" applyFill="1" applyAlignment="1">
      <alignment horizontal="left" vertical="center" wrapText="1"/>
    </xf>
    <xf numFmtId="49" fontId="1" fillId="2" borderId="0" xfId="0" applyNumberFormat="1" applyFont="1" applyFill="1" applyAlignment="1">
      <alignment horizontal="left" vertical="center"/>
    </xf>
    <xf numFmtId="0" fontId="28" fillId="3" borderId="0" xfId="0" applyFont="1" applyFill="1" applyAlignment="1">
      <alignment horizontal="left" vertical="center"/>
    </xf>
    <xf numFmtId="0" fontId="28" fillId="2" borderId="0" xfId="0" applyFont="1" applyFill="1" applyAlignment="1">
      <alignment horizontal="left" vertical="center"/>
    </xf>
    <xf numFmtId="0" fontId="31" fillId="3" borderId="0" xfId="0" applyFont="1" applyFill="1" applyAlignment="1">
      <alignment horizontal="left" vertical="center"/>
    </xf>
    <xf numFmtId="0" fontId="0" fillId="6" borderId="0" xfId="0" applyFill="1" applyAlignment="1">
      <alignment horizontal="left"/>
    </xf>
    <xf numFmtId="49" fontId="1" fillId="5" borderId="1" xfId="0" applyNumberFormat="1" applyFont="1" applyFill="1" applyBorder="1" applyAlignment="1">
      <alignment horizontal="left"/>
    </xf>
    <xf numFmtId="49" fontId="1" fillId="9" borderId="1" xfId="0" applyNumberFormat="1" applyFont="1" applyFill="1" applyBorder="1" applyAlignment="1">
      <alignment horizontal="left" vertical="center"/>
    </xf>
    <xf numFmtId="49" fontId="1" fillId="9" borderId="10" xfId="0" applyNumberFormat="1" applyFont="1" applyFill="1" applyBorder="1" applyAlignment="1">
      <alignment horizontal="left" vertical="center"/>
    </xf>
    <xf numFmtId="0" fontId="1" fillId="7" borderId="31" xfId="0" applyFont="1" applyFill="1" applyBorder="1" applyAlignment="1" applyProtection="1">
      <alignment horizontal="left" vertical="center"/>
      <protection locked="0"/>
    </xf>
    <xf numFmtId="0" fontId="6" fillId="3" borderId="0" xfId="0" applyFont="1" applyFill="1" applyAlignment="1">
      <alignment horizontal="center" vertical="center"/>
    </xf>
    <xf numFmtId="0" fontId="3" fillId="3" borderId="0" xfId="0" applyFont="1" applyFill="1" applyAlignment="1">
      <alignment horizontal="left" vertical="center"/>
    </xf>
    <xf numFmtId="0" fontId="3" fillId="2" borderId="0" xfId="0" applyFont="1" applyFill="1" applyAlignment="1">
      <alignment horizontal="left" vertical="center"/>
    </xf>
    <xf numFmtId="164" fontId="4" fillId="3" borderId="0" xfId="0" applyNumberFormat="1" applyFont="1" applyFill="1" applyAlignment="1">
      <alignment horizontal="center" vertical="center"/>
    </xf>
    <xf numFmtId="164" fontId="4" fillId="2" borderId="0" xfId="0" applyNumberFormat="1" applyFont="1" applyFill="1" applyAlignment="1">
      <alignment horizontal="center" vertical="center"/>
    </xf>
    <xf numFmtId="1" fontId="9" fillId="4" borderId="33" xfId="0" applyNumberFormat="1" applyFont="1" applyFill="1" applyBorder="1" applyAlignment="1">
      <alignment horizontal="center" vertical="center"/>
    </xf>
    <xf numFmtId="0" fontId="34" fillId="2" borderId="0" xfId="0" applyFont="1" applyFill="1" applyAlignment="1">
      <alignment horizontal="left" vertical="center"/>
    </xf>
    <xf numFmtId="0" fontId="0" fillId="0" borderId="6" xfId="0" applyBorder="1"/>
    <xf numFmtId="0" fontId="33" fillId="3" borderId="0" xfId="0" applyFont="1" applyFill="1" applyAlignment="1">
      <alignment horizontal="left" vertical="center"/>
    </xf>
    <xf numFmtId="0" fontId="33" fillId="2" borderId="0" xfId="0" applyFont="1" applyFill="1" applyAlignment="1">
      <alignment horizontal="left" vertical="center"/>
    </xf>
    <xf numFmtId="0" fontId="0" fillId="2" borderId="0" xfId="0" applyFill="1"/>
    <xf numFmtId="164" fontId="33" fillId="3" borderId="6" xfId="0" applyNumberFormat="1" applyFont="1" applyFill="1" applyBorder="1" applyAlignment="1">
      <alignment horizontal="center" vertical="center"/>
    </xf>
    <xf numFmtId="164" fontId="33" fillId="2" borderId="6" xfId="0" applyNumberFormat="1" applyFont="1" applyFill="1" applyBorder="1" applyAlignment="1">
      <alignment horizontal="center" vertical="center"/>
    </xf>
    <xf numFmtId="0" fontId="0" fillId="2" borderId="7" xfId="0" applyFill="1" applyBorder="1" applyAlignment="1">
      <alignment horizontal="left" vertical="center"/>
    </xf>
    <xf numFmtId="0" fontId="0" fillId="2" borderId="2" xfId="0" applyFill="1" applyBorder="1" applyAlignment="1">
      <alignment horizontal="left" vertical="center"/>
    </xf>
    <xf numFmtId="0" fontId="6" fillId="2" borderId="2" xfId="0" applyFont="1" applyFill="1" applyBorder="1" applyAlignment="1">
      <alignment horizontal="center" vertical="center"/>
    </xf>
    <xf numFmtId="1" fontId="9" fillId="4" borderId="32" xfId="0" applyNumberFormat="1" applyFont="1" applyFill="1" applyBorder="1" applyAlignment="1">
      <alignment horizontal="center" vertical="center"/>
    </xf>
    <xf numFmtId="0" fontId="0" fillId="2" borderId="8" xfId="0" applyFill="1" applyBorder="1" applyAlignment="1">
      <alignment horizontal="left" vertical="center"/>
    </xf>
    <xf numFmtId="0" fontId="3" fillId="0" borderId="0" xfId="0" applyFont="1"/>
    <xf numFmtId="0" fontId="1" fillId="3" borderId="0" xfId="0" applyFont="1" applyFill="1" applyAlignment="1">
      <alignment horizontal="left" vertical="center"/>
    </xf>
    <xf numFmtId="0" fontId="33" fillId="3" borderId="6" xfId="0" applyFont="1" applyFill="1" applyBorder="1" applyAlignment="1">
      <alignment horizontal="center" vertical="center"/>
    </xf>
    <xf numFmtId="164" fontId="6" fillId="2" borderId="0" xfId="0" applyNumberFormat="1" applyFont="1" applyFill="1" applyAlignment="1">
      <alignment horizontal="center" vertical="center"/>
    </xf>
    <xf numFmtId="0" fontId="6" fillId="2" borderId="3" xfId="0" applyFont="1" applyFill="1" applyBorder="1" applyAlignment="1">
      <alignment horizontal="center" vertical="center"/>
    </xf>
    <xf numFmtId="49" fontId="1" fillId="2" borderId="3" xfId="0" applyNumberFormat="1" applyFont="1" applyFill="1" applyBorder="1" applyAlignment="1">
      <alignment horizontal="left" vertical="center"/>
    </xf>
    <xf numFmtId="0" fontId="0" fillId="2" borderId="3" xfId="0" applyFill="1" applyBorder="1"/>
    <xf numFmtId="0" fontId="0" fillId="2" borderId="4" xfId="0" applyFill="1" applyBorder="1"/>
    <xf numFmtId="0" fontId="0" fillId="2" borderId="20" xfId="0" applyFill="1" applyBorder="1" applyAlignment="1">
      <alignment horizontal="left" vertical="center"/>
    </xf>
    <xf numFmtId="0" fontId="8" fillId="2" borderId="3" xfId="0" applyFont="1" applyFill="1" applyBorder="1" applyAlignment="1">
      <alignment horizontal="left" vertical="center"/>
    </xf>
    <xf numFmtId="49" fontId="36" fillId="5" borderId="1" xfId="0" applyNumberFormat="1" applyFont="1" applyFill="1" applyBorder="1" applyAlignment="1">
      <alignment horizontal="center"/>
    </xf>
    <xf numFmtId="0" fontId="1" fillId="7" borderId="12" xfId="0" applyFont="1" applyFill="1" applyBorder="1" applyAlignment="1" applyProtection="1">
      <alignment horizontal="left" vertical="center"/>
      <protection locked="0"/>
    </xf>
    <xf numFmtId="0" fontId="41" fillId="7" borderId="15" xfId="0" applyFont="1" applyFill="1" applyBorder="1" applyAlignment="1"/>
    <xf numFmtId="0" fontId="41" fillId="7" borderId="16" xfId="0" applyFont="1" applyFill="1" applyBorder="1" applyAlignment="1"/>
    <xf numFmtId="0" fontId="41" fillId="7" borderId="17" xfId="0" applyFont="1" applyFill="1" applyBorder="1" applyAlignment="1"/>
    <xf numFmtId="0" fontId="41" fillId="10" borderId="11" xfId="0" applyFont="1" applyFill="1" applyBorder="1"/>
    <xf numFmtId="0" fontId="41" fillId="10" borderId="34" xfId="0" applyFont="1" applyFill="1" applyBorder="1"/>
    <xf numFmtId="0" fontId="1" fillId="7" borderId="35" xfId="0" applyFont="1" applyFill="1" applyBorder="1" applyAlignment="1" applyProtection="1">
      <alignment horizontal="left" vertical="center"/>
      <protection locked="0"/>
    </xf>
    <xf numFmtId="0" fontId="1" fillId="10" borderId="34" xfId="0" applyFont="1" applyFill="1" applyBorder="1" applyAlignment="1" applyProtection="1">
      <alignment horizontal="left" vertical="center"/>
      <protection locked="0"/>
    </xf>
    <xf numFmtId="0" fontId="1" fillId="10" borderId="34" xfId="0" applyFont="1" applyFill="1" applyBorder="1" applyAlignment="1" applyProtection="1">
      <alignment horizontal="center" vertical="center"/>
      <protection locked="0"/>
    </xf>
    <xf numFmtId="0" fontId="1" fillId="10" borderId="29" xfId="0" applyFont="1" applyFill="1" applyBorder="1" applyAlignment="1" applyProtection="1">
      <alignment horizontal="center" vertical="center"/>
      <protection locked="0"/>
    </xf>
    <xf numFmtId="0" fontId="14" fillId="6" borderId="7" xfId="0" applyFont="1" applyFill="1" applyBorder="1" applyAlignment="1">
      <alignment horizontal="left" wrapText="1"/>
    </xf>
    <xf numFmtId="0" fontId="14" fillId="6" borderId="2" xfId="0" applyFont="1" applyFill="1" applyBorder="1" applyAlignment="1">
      <alignment horizontal="left" wrapText="1"/>
    </xf>
    <xf numFmtId="0" fontId="14" fillId="6" borderId="8" xfId="0" applyFont="1" applyFill="1" applyBorder="1" applyAlignment="1">
      <alignment horizontal="left" wrapText="1"/>
    </xf>
    <xf numFmtId="0" fontId="0" fillId="0" borderId="2" xfId="0" applyBorder="1" applyAlignment="1">
      <alignment horizontal="left"/>
    </xf>
    <xf numFmtId="0" fontId="14" fillId="6" borderId="20" xfId="0" applyFont="1" applyFill="1" applyBorder="1" applyAlignment="1">
      <alignment horizontal="left"/>
    </xf>
    <xf numFmtId="0" fontId="14" fillId="6" borderId="3" xfId="0" applyFont="1" applyFill="1" applyBorder="1" applyAlignment="1">
      <alignment horizontal="left"/>
    </xf>
    <xf numFmtId="0" fontId="14" fillId="6" borderId="6" xfId="0" applyFont="1" applyFill="1" applyBorder="1" applyAlignment="1">
      <alignment horizontal="left"/>
    </xf>
    <xf numFmtId="0" fontId="17" fillId="6" borderId="7" xfId="0" applyFont="1" applyFill="1" applyBorder="1" applyAlignment="1">
      <alignment horizontal="left" vertical="top" wrapText="1"/>
    </xf>
    <xf numFmtId="0" fontId="17" fillId="6" borderId="8" xfId="0" applyFont="1" applyFill="1" applyBorder="1" applyAlignment="1">
      <alignment horizontal="left" vertical="top" wrapText="1"/>
    </xf>
    <xf numFmtId="0" fontId="14" fillId="6" borderId="5" xfId="0" applyFont="1" applyFill="1" applyBorder="1" applyAlignment="1">
      <alignment horizontal="left" vertical="center" wrapText="1"/>
    </xf>
    <xf numFmtId="0" fontId="14" fillId="6" borderId="0" xfId="0" applyFont="1" applyFill="1" applyAlignment="1">
      <alignment horizontal="left" vertical="center" wrapText="1"/>
    </xf>
    <xf numFmtId="0" fontId="14" fillId="6" borderId="6" xfId="0" applyFont="1" applyFill="1" applyBorder="1" applyAlignment="1">
      <alignment horizontal="left" vertical="center" wrapText="1"/>
    </xf>
    <xf numFmtId="0" fontId="0" fillId="6" borderId="7" xfId="0" applyFill="1" applyBorder="1" applyAlignment="1">
      <alignment horizontal="center" vertical="top" wrapText="1"/>
    </xf>
    <xf numFmtId="0" fontId="0" fillId="6" borderId="8" xfId="0" applyFill="1" applyBorder="1" applyAlignment="1">
      <alignment horizontal="center" vertical="top" wrapText="1"/>
    </xf>
    <xf numFmtId="0" fontId="0" fillId="6" borderId="7" xfId="0" applyFill="1" applyBorder="1" applyAlignment="1">
      <alignment horizontal="center" vertical="center" wrapText="1"/>
    </xf>
    <xf numFmtId="0" fontId="0" fillId="6" borderId="8" xfId="0" applyFill="1" applyBorder="1" applyAlignment="1">
      <alignment horizontal="center" vertical="center" wrapText="1"/>
    </xf>
    <xf numFmtId="0" fontId="15" fillId="6" borderId="5" xfId="0" applyFont="1" applyFill="1" applyBorder="1" applyAlignment="1">
      <alignment horizontal="left"/>
    </xf>
    <xf numFmtId="0" fontId="15" fillId="6" borderId="0" xfId="0" applyFont="1" applyFill="1" applyAlignment="1">
      <alignment horizontal="left"/>
    </xf>
    <xf numFmtId="0" fontId="15" fillId="6" borderId="6" xfId="0" applyFont="1" applyFill="1" applyBorder="1" applyAlignment="1">
      <alignment horizontal="left"/>
    </xf>
    <xf numFmtId="0" fontId="14" fillId="6" borderId="5" xfId="0" applyFont="1" applyFill="1" applyBorder="1" applyAlignment="1">
      <alignment horizontal="left" vertical="top"/>
    </xf>
    <xf numFmtId="0" fontId="14" fillId="6" borderId="0" xfId="0" applyFont="1" applyFill="1" applyAlignment="1">
      <alignment horizontal="left" vertical="top"/>
    </xf>
    <xf numFmtId="0" fontId="14" fillId="6" borderId="6" xfId="0" applyFont="1" applyFill="1" applyBorder="1" applyAlignment="1">
      <alignment horizontal="left" vertical="top"/>
    </xf>
    <xf numFmtId="0" fontId="24" fillId="2" borderId="3" xfId="0" applyFont="1" applyFill="1" applyBorder="1" applyAlignment="1">
      <alignment horizontal="left"/>
    </xf>
    <xf numFmtId="0" fontId="23" fillId="2" borderId="3" xfId="0" applyFont="1" applyFill="1" applyBorder="1" applyAlignment="1">
      <alignment horizontal="left"/>
    </xf>
    <xf numFmtId="0" fontId="14" fillId="6" borderId="0" xfId="0" applyFont="1" applyFill="1" applyAlignment="1">
      <alignment horizontal="left"/>
    </xf>
    <xf numFmtId="164" fontId="4" fillId="3" borderId="0" xfId="0" applyNumberFormat="1" applyFont="1" applyFill="1" applyAlignment="1">
      <alignment horizontal="center" vertical="center"/>
    </xf>
    <xf numFmtId="0" fontId="0" fillId="6" borderId="5" xfId="0" applyFill="1" applyBorder="1" applyAlignment="1">
      <alignment horizontal="left"/>
    </xf>
    <xf numFmtId="0" fontId="0" fillId="6" borderId="0" xfId="0" applyFill="1" applyAlignment="1">
      <alignment horizontal="left"/>
    </xf>
    <xf numFmtId="0" fontId="1" fillId="10" borderId="26" xfId="0" applyFont="1" applyFill="1" applyBorder="1" applyAlignment="1" applyProtection="1">
      <alignment horizontal="left" vertical="center"/>
      <protection locked="0"/>
    </xf>
    <xf numFmtId="0" fontId="1" fillId="10" borderId="29" xfId="0" applyFont="1" applyFill="1" applyBorder="1" applyAlignment="1" applyProtection="1">
      <alignment horizontal="left" vertical="center"/>
      <protection locked="0"/>
    </xf>
    <xf numFmtId="0" fontId="0" fillId="6" borderId="20" xfId="0" applyFill="1" applyBorder="1" applyAlignment="1">
      <alignment horizontal="left"/>
    </xf>
    <xf numFmtId="0" fontId="0" fillId="6" borderId="3" xfId="0" applyFill="1" applyBorder="1" applyAlignment="1">
      <alignment horizontal="left"/>
    </xf>
    <xf numFmtId="0" fontId="17" fillId="6" borderId="7" xfId="0" applyFont="1" applyFill="1" applyBorder="1" applyAlignment="1">
      <alignment horizontal="center" vertical="top" wrapText="1"/>
    </xf>
    <xf numFmtId="0" fontId="17" fillId="6" borderId="8" xfId="0" applyFont="1" applyFill="1" applyBorder="1" applyAlignment="1">
      <alignment horizontal="center" vertical="top" wrapText="1"/>
    </xf>
    <xf numFmtId="0" fontId="33" fillId="3" borderId="0" xfId="0" applyFont="1" applyFill="1" applyAlignment="1">
      <alignment horizontal="left" vertical="center"/>
    </xf>
    <xf numFmtId="0" fontId="33" fillId="3" borderId="5" xfId="0" applyFont="1" applyFill="1" applyBorder="1" applyAlignment="1">
      <alignment horizontal="left" vertical="center"/>
    </xf>
    <xf numFmtId="0" fontId="3" fillId="3" borderId="0" xfId="0" applyFont="1" applyFill="1" applyAlignment="1">
      <alignment horizontal="left" vertical="center"/>
    </xf>
    <xf numFmtId="0" fontId="41" fillId="7" borderId="15" xfId="0" applyFont="1" applyFill="1" applyBorder="1" applyAlignment="1">
      <alignment horizontal="center"/>
    </xf>
    <xf numFmtId="0" fontId="41" fillId="7" borderId="16" xfId="0" applyFont="1" applyFill="1" applyBorder="1" applyAlignment="1">
      <alignment horizontal="center"/>
    </xf>
    <xf numFmtId="0" fontId="41" fillId="7" borderId="17" xfId="0" applyFont="1" applyFill="1" applyBorder="1" applyAlignment="1">
      <alignment horizontal="center"/>
    </xf>
    <xf numFmtId="0" fontId="0" fillId="0" borderId="0" xfId="0" applyAlignment="1">
      <alignment horizontal="left"/>
    </xf>
    <xf numFmtId="0" fontId="0" fillId="0" borderId="1" xfId="0" applyBorder="1" applyAlignment="1">
      <alignment horizontal="left"/>
    </xf>
    <xf numFmtId="0" fontId="0" fillId="2" borderId="5" xfId="0" applyFill="1" applyBorder="1" applyAlignment="1">
      <alignment horizontal="left" vertical="center"/>
    </xf>
    <xf numFmtId="0" fontId="0" fillId="2" borderId="0" xfId="0" applyFill="1" applyBorder="1" applyAlignment="1">
      <alignment horizontal="left" vertical="center"/>
    </xf>
    <xf numFmtId="164" fontId="4" fillId="2" borderId="0" xfId="0" applyNumberFormat="1" applyFont="1" applyFill="1" applyBorder="1" applyAlignment="1">
      <alignment horizontal="center" vertical="center"/>
    </xf>
    <xf numFmtId="0" fontId="3" fillId="2" borderId="0" xfId="0" applyFont="1" applyFill="1" applyAlignment="1">
      <alignment horizontal="left" vertical="center"/>
    </xf>
    <xf numFmtId="0" fontId="3" fillId="6" borderId="20" xfId="0" applyFont="1" applyFill="1" applyBorder="1" applyAlignment="1">
      <alignment horizontal="left"/>
    </xf>
    <xf numFmtId="0" fontId="3" fillId="6" borderId="3" xfId="0" applyFont="1" applyFill="1" applyBorder="1" applyAlignment="1">
      <alignment horizontal="left"/>
    </xf>
    <xf numFmtId="0" fontId="3" fillId="6" borderId="4" xfId="0" applyFont="1" applyFill="1" applyBorder="1" applyAlignment="1">
      <alignment horizontal="left"/>
    </xf>
    <xf numFmtId="0" fontId="0" fillId="6" borderId="6" xfId="0" applyFill="1" applyBorder="1" applyAlignment="1">
      <alignment horizontal="left"/>
    </xf>
    <xf numFmtId="0" fontId="0" fillId="6" borderId="5" xfId="0" applyFill="1" applyBorder="1" applyAlignment="1">
      <alignment horizontal="left" wrapText="1"/>
    </xf>
    <xf numFmtId="0" fontId="0" fillId="6" borderId="0" xfId="0" applyFill="1" applyAlignment="1">
      <alignment horizontal="left" wrapText="1"/>
    </xf>
    <xf numFmtId="0" fontId="0" fillId="6" borderId="6" xfId="0" applyFill="1" applyBorder="1" applyAlignment="1">
      <alignment horizontal="left" wrapText="1"/>
    </xf>
  </cellXfs>
  <cellStyles count="1">
    <cellStyle name="Normal" xfId="0" builtinId="0"/>
  </cellStyles>
  <dxfs count="0"/>
  <tableStyles count="0" defaultTableStyle="TableStyleMedium2" defaultPivotStyle="PivotStyleLight16"/>
  <colors>
    <mruColors>
      <color rgb="FFFFFFCC"/>
      <color rgb="FFFFFF99"/>
      <color rgb="FFFFD1D1"/>
      <color rgb="FF00FA00"/>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EA1E1-C145-46AB-8A83-14945D5FD0AB}">
  <dimension ref="A1:S29"/>
  <sheetViews>
    <sheetView showGridLines="0" zoomScaleNormal="100" zoomScaleSheetLayoutView="100" workbookViewId="0">
      <selection activeCell="B1" sqref="B1"/>
    </sheetView>
  </sheetViews>
  <sheetFormatPr defaultRowHeight="15" x14ac:dyDescent="0.25"/>
  <cols>
    <col min="1" max="1" width="83.7109375" customWidth="1"/>
  </cols>
  <sheetData>
    <row r="1" spans="1:19" ht="16.5" customHeight="1" x14ac:dyDescent="0.25">
      <c r="A1" s="31" t="s">
        <v>120</v>
      </c>
      <c r="B1" s="32"/>
      <c r="C1" s="32"/>
      <c r="D1" s="32"/>
      <c r="E1" s="32"/>
      <c r="F1" s="32"/>
      <c r="G1" s="32"/>
      <c r="H1" s="32"/>
      <c r="I1" s="32"/>
      <c r="J1" s="32"/>
      <c r="K1" s="32"/>
      <c r="L1" s="32"/>
      <c r="M1" s="32"/>
      <c r="N1" s="32"/>
      <c r="O1" s="32"/>
      <c r="P1" s="32"/>
      <c r="Q1" s="32"/>
      <c r="R1" s="32"/>
      <c r="S1" s="32"/>
    </row>
    <row r="2" spans="1:19" ht="57.75" customHeight="1" x14ac:dyDescent="0.25">
      <c r="A2" s="33" t="s">
        <v>133</v>
      </c>
      <c r="B2" s="32"/>
      <c r="C2" s="32"/>
      <c r="D2" s="32"/>
      <c r="E2" s="32"/>
      <c r="F2" s="32"/>
      <c r="G2" s="32"/>
      <c r="H2" s="32"/>
      <c r="I2" s="32"/>
      <c r="J2" s="32"/>
      <c r="K2" s="32"/>
      <c r="L2" s="32"/>
      <c r="M2" s="32"/>
      <c r="N2" s="32"/>
      <c r="O2" s="32"/>
      <c r="P2" s="32"/>
      <c r="Q2" s="32"/>
      <c r="R2" s="32"/>
      <c r="S2" s="32"/>
    </row>
    <row r="3" spans="1:19" ht="82.5" customHeight="1" x14ac:dyDescent="0.25">
      <c r="A3" s="33" t="s">
        <v>134</v>
      </c>
      <c r="B3" s="32"/>
      <c r="C3" s="32"/>
      <c r="D3" s="32"/>
      <c r="E3" s="32"/>
      <c r="F3" s="32"/>
      <c r="G3" s="32"/>
      <c r="H3" s="32"/>
      <c r="I3" s="32"/>
      <c r="J3" s="32"/>
      <c r="K3" s="32"/>
      <c r="L3" s="32"/>
      <c r="M3" s="32"/>
      <c r="N3" s="32"/>
      <c r="O3" s="32"/>
      <c r="P3" s="32"/>
      <c r="Q3" s="32"/>
      <c r="R3" s="32"/>
      <c r="S3" s="32"/>
    </row>
    <row r="4" spans="1:19" ht="60" customHeight="1" x14ac:dyDescent="0.25">
      <c r="A4" s="33" t="s">
        <v>128</v>
      </c>
      <c r="B4" s="32"/>
      <c r="C4" s="32"/>
      <c r="D4" s="32"/>
      <c r="E4" s="32"/>
      <c r="F4" s="32"/>
      <c r="G4" s="32"/>
      <c r="H4" s="32"/>
      <c r="I4" s="32"/>
      <c r="J4" s="32"/>
      <c r="K4" s="32"/>
      <c r="L4" s="32"/>
      <c r="M4" s="32"/>
      <c r="N4" s="32"/>
      <c r="O4" s="32"/>
      <c r="P4" s="32"/>
      <c r="Q4" s="32"/>
      <c r="R4" s="32"/>
      <c r="S4" s="32"/>
    </row>
    <row r="5" spans="1:19" ht="69.75" customHeight="1" x14ac:dyDescent="0.25">
      <c r="A5" s="34" t="s">
        <v>119</v>
      </c>
      <c r="B5" s="32"/>
      <c r="C5" s="32"/>
      <c r="D5" s="32"/>
      <c r="E5" s="32"/>
      <c r="F5" s="32"/>
      <c r="G5" s="32"/>
      <c r="H5" s="32"/>
      <c r="I5" s="32"/>
      <c r="J5" s="32"/>
      <c r="K5" s="32"/>
      <c r="L5" s="32"/>
      <c r="M5" s="32"/>
      <c r="N5" s="32"/>
      <c r="O5" s="32"/>
      <c r="P5" s="32"/>
      <c r="Q5" s="32"/>
      <c r="R5" s="32"/>
      <c r="S5" s="32"/>
    </row>
    <row r="6" spans="1:19" ht="22.5" customHeight="1" thickBot="1" x14ac:dyDescent="0.3">
      <c r="A6" s="35" t="s">
        <v>127</v>
      </c>
      <c r="B6" s="32"/>
      <c r="C6" s="32"/>
      <c r="D6" s="32"/>
      <c r="E6" s="32"/>
      <c r="F6" s="32"/>
      <c r="G6" s="32"/>
      <c r="H6" s="32"/>
      <c r="I6" s="32"/>
      <c r="J6" s="32"/>
      <c r="K6" s="32"/>
      <c r="L6" s="32"/>
      <c r="M6" s="32"/>
      <c r="N6" s="32"/>
      <c r="O6" s="32"/>
      <c r="P6" s="32"/>
      <c r="Q6" s="32"/>
      <c r="R6" s="32"/>
      <c r="S6" s="32"/>
    </row>
    <row r="7" spans="1:19" x14ac:dyDescent="0.25">
      <c r="A7" s="32"/>
      <c r="B7" s="32"/>
      <c r="C7" s="32"/>
      <c r="D7" s="32"/>
      <c r="E7" s="32"/>
      <c r="F7" s="32"/>
      <c r="G7" s="32"/>
      <c r="H7" s="32"/>
      <c r="I7" s="32"/>
      <c r="J7" s="32"/>
      <c r="K7" s="32"/>
      <c r="L7" s="32"/>
      <c r="M7" s="32"/>
      <c r="N7" s="32"/>
      <c r="O7" s="32"/>
      <c r="P7" s="32"/>
      <c r="Q7" s="32"/>
      <c r="R7" s="32"/>
      <c r="S7" s="32"/>
    </row>
    <row r="8" spans="1:19" x14ac:dyDescent="0.25">
      <c r="A8" s="32"/>
      <c r="B8" s="32"/>
      <c r="C8" s="32"/>
      <c r="D8" s="32"/>
      <c r="E8" s="32"/>
      <c r="F8" s="32"/>
      <c r="G8" s="32"/>
      <c r="H8" s="32"/>
      <c r="I8" s="32"/>
      <c r="J8" s="32"/>
      <c r="K8" s="32"/>
      <c r="L8" s="32"/>
      <c r="M8" s="32"/>
      <c r="N8" s="32"/>
      <c r="O8" s="32"/>
      <c r="P8" s="32"/>
      <c r="Q8" s="32"/>
      <c r="R8" s="32"/>
      <c r="S8" s="32"/>
    </row>
    <row r="9" spans="1:19" x14ac:dyDescent="0.25">
      <c r="A9" s="32"/>
      <c r="B9" s="32"/>
      <c r="C9" s="32"/>
      <c r="D9" s="32"/>
      <c r="E9" s="32"/>
      <c r="F9" s="32"/>
      <c r="G9" s="32"/>
      <c r="H9" s="32"/>
      <c r="I9" s="32"/>
      <c r="J9" s="32"/>
      <c r="K9" s="32"/>
      <c r="L9" s="32"/>
      <c r="M9" s="32"/>
      <c r="N9" s="32"/>
      <c r="O9" s="32"/>
      <c r="P9" s="32"/>
      <c r="Q9" s="32"/>
      <c r="R9" s="32"/>
      <c r="S9" s="32"/>
    </row>
    <row r="10" spans="1:19" x14ac:dyDescent="0.25">
      <c r="A10" s="32"/>
      <c r="B10" s="32"/>
      <c r="C10" s="32"/>
      <c r="D10" s="32"/>
      <c r="E10" s="32"/>
      <c r="F10" s="32"/>
      <c r="G10" s="32"/>
      <c r="H10" s="32"/>
      <c r="I10" s="32"/>
      <c r="J10" s="32"/>
      <c r="K10" s="32"/>
      <c r="L10" s="32"/>
      <c r="M10" s="32"/>
      <c r="N10" s="32"/>
      <c r="O10" s="32"/>
      <c r="P10" s="32"/>
      <c r="Q10" s="32"/>
      <c r="R10" s="32"/>
      <c r="S10" s="32"/>
    </row>
    <row r="11" spans="1:19" x14ac:dyDescent="0.25">
      <c r="A11" s="32"/>
      <c r="B11" s="32"/>
      <c r="C11" s="32"/>
      <c r="D11" s="32"/>
      <c r="E11" s="32"/>
      <c r="F11" s="32"/>
      <c r="G11" s="32"/>
      <c r="H11" s="32"/>
      <c r="I11" s="32"/>
      <c r="J11" s="32"/>
      <c r="K11" s="32"/>
      <c r="L11" s="32"/>
      <c r="M11" s="32"/>
      <c r="N11" s="32"/>
      <c r="O11" s="32"/>
      <c r="P11" s="32"/>
      <c r="Q11" s="32"/>
      <c r="R11" s="32"/>
      <c r="S11" s="32"/>
    </row>
    <row r="12" spans="1:19" x14ac:dyDescent="0.25">
      <c r="A12" s="32"/>
      <c r="B12" s="32"/>
      <c r="C12" s="32"/>
      <c r="D12" s="32"/>
      <c r="E12" s="32"/>
      <c r="F12" s="32"/>
      <c r="G12" s="32"/>
      <c r="H12" s="32"/>
      <c r="I12" s="32"/>
      <c r="J12" s="32"/>
      <c r="K12" s="32"/>
      <c r="L12" s="32"/>
      <c r="M12" s="32"/>
      <c r="N12" s="32"/>
      <c r="O12" s="32"/>
      <c r="P12" s="32"/>
      <c r="Q12" s="32"/>
      <c r="R12" s="32"/>
      <c r="S12" s="32"/>
    </row>
    <row r="13" spans="1:19" x14ac:dyDescent="0.25">
      <c r="A13" s="32"/>
      <c r="B13" s="32"/>
      <c r="C13" s="32"/>
      <c r="D13" s="32"/>
      <c r="E13" s="32"/>
      <c r="F13" s="32"/>
      <c r="G13" s="32"/>
      <c r="H13" s="32"/>
      <c r="I13" s="32"/>
      <c r="J13" s="32"/>
      <c r="K13" s="32"/>
      <c r="L13" s="32"/>
      <c r="M13" s="32"/>
      <c r="N13" s="32"/>
      <c r="O13" s="32"/>
      <c r="P13" s="32"/>
      <c r="Q13" s="32"/>
      <c r="R13" s="32"/>
      <c r="S13" s="32"/>
    </row>
    <row r="14" spans="1:19" x14ac:dyDescent="0.25">
      <c r="A14" s="32"/>
      <c r="B14" s="32"/>
      <c r="C14" s="32"/>
      <c r="D14" s="32"/>
      <c r="E14" s="32"/>
      <c r="F14" s="32"/>
      <c r="G14" s="32"/>
      <c r="H14" s="32"/>
      <c r="I14" s="32"/>
      <c r="J14" s="32"/>
      <c r="K14" s="32"/>
      <c r="L14" s="32"/>
      <c r="M14" s="32"/>
      <c r="N14" s="32"/>
      <c r="O14" s="32"/>
      <c r="P14" s="32"/>
      <c r="Q14" s="32"/>
      <c r="R14" s="32"/>
      <c r="S14" s="32"/>
    </row>
    <row r="15" spans="1:19" x14ac:dyDescent="0.25">
      <c r="A15" s="32"/>
      <c r="B15" s="32"/>
      <c r="C15" s="32"/>
      <c r="D15" s="32"/>
      <c r="E15" s="32"/>
      <c r="F15" s="32"/>
      <c r="G15" s="32"/>
      <c r="H15" s="32"/>
      <c r="I15" s="32"/>
      <c r="J15" s="32"/>
      <c r="K15" s="32"/>
      <c r="L15" s="32"/>
      <c r="M15" s="32"/>
      <c r="N15" s="32"/>
      <c r="O15" s="32"/>
      <c r="P15" s="32"/>
      <c r="Q15" s="32"/>
      <c r="R15" s="32"/>
      <c r="S15" s="32"/>
    </row>
    <row r="16" spans="1:19" x14ac:dyDescent="0.25">
      <c r="A16" s="32"/>
      <c r="B16" s="32"/>
      <c r="C16" s="32"/>
      <c r="D16" s="32"/>
      <c r="E16" s="32"/>
      <c r="F16" s="32"/>
      <c r="G16" s="32"/>
      <c r="H16" s="32"/>
      <c r="I16" s="32"/>
      <c r="J16" s="32"/>
      <c r="K16" s="32"/>
      <c r="L16" s="32"/>
      <c r="M16" s="32"/>
      <c r="N16" s="32"/>
      <c r="O16" s="32"/>
      <c r="P16" s="32"/>
      <c r="Q16" s="32"/>
      <c r="R16" s="32"/>
      <c r="S16" s="32"/>
    </row>
    <row r="17" spans="1:19" x14ac:dyDescent="0.25">
      <c r="A17" s="32"/>
      <c r="B17" s="32"/>
      <c r="C17" s="32"/>
      <c r="D17" s="32"/>
      <c r="E17" s="32"/>
      <c r="F17" s="32"/>
      <c r="G17" s="32"/>
      <c r="H17" s="32"/>
      <c r="I17" s="32"/>
      <c r="J17" s="32"/>
      <c r="K17" s="32"/>
      <c r="L17" s="32"/>
      <c r="M17" s="32"/>
      <c r="N17" s="32"/>
      <c r="O17" s="32"/>
      <c r="P17" s="32"/>
      <c r="Q17" s="32"/>
      <c r="R17" s="32"/>
      <c r="S17" s="32"/>
    </row>
    <row r="18" spans="1:19" x14ac:dyDescent="0.25">
      <c r="A18" s="32"/>
      <c r="B18" s="32"/>
      <c r="C18" s="32"/>
      <c r="D18" s="32"/>
      <c r="E18" s="32"/>
      <c r="F18" s="32"/>
      <c r="G18" s="32"/>
      <c r="H18" s="32"/>
      <c r="I18" s="32"/>
      <c r="J18" s="32"/>
      <c r="K18" s="32"/>
      <c r="L18" s="32"/>
      <c r="M18" s="32"/>
      <c r="N18" s="32"/>
      <c r="O18" s="32"/>
      <c r="P18" s="32"/>
      <c r="Q18" s="32"/>
      <c r="R18" s="32"/>
      <c r="S18" s="32"/>
    </row>
    <row r="19" spans="1:19" x14ac:dyDescent="0.25">
      <c r="A19" s="32"/>
      <c r="B19" s="32"/>
      <c r="C19" s="32"/>
      <c r="D19" s="32"/>
      <c r="E19" s="32"/>
      <c r="F19" s="32"/>
      <c r="G19" s="32"/>
      <c r="H19" s="32"/>
      <c r="I19" s="32"/>
      <c r="J19" s="32"/>
      <c r="K19" s="32"/>
      <c r="L19" s="32"/>
      <c r="M19" s="32"/>
      <c r="N19" s="32"/>
      <c r="O19" s="32"/>
      <c r="P19" s="32"/>
      <c r="Q19" s="32"/>
      <c r="R19" s="32"/>
      <c r="S19" s="32"/>
    </row>
    <row r="20" spans="1:19" x14ac:dyDescent="0.25">
      <c r="A20" s="32"/>
      <c r="B20" s="32"/>
      <c r="C20" s="32"/>
      <c r="D20" s="32"/>
      <c r="E20" s="32"/>
      <c r="F20" s="32"/>
      <c r="G20" s="32"/>
      <c r="H20" s="32"/>
      <c r="I20" s="32"/>
      <c r="J20" s="32"/>
      <c r="K20" s="32"/>
      <c r="L20" s="32"/>
      <c r="M20" s="32"/>
      <c r="N20" s="32"/>
      <c r="O20" s="32"/>
      <c r="P20" s="32"/>
      <c r="Q20" s="32"/>
      <c r="R20" s="32"/>
      <c r="S20" s="32"/>
    </row>
    <row r="21" spans="1:19" x14ac:dyDescent="0.25">
      <c r="A21" s="32"/>
      <c r="B21" s="32"/>
      <c r="C21" s="32"/>
      <c r="D21" s="32"/>
      <c r="E21" s="32"/>
      <c r="F21" s="32"/>
      <c r="G21" s="32"/>
      <c r="H21" s="32"/>
      <c r="I21" s="32"/>
      <c r="J21" s="32"/>
      <c r="K21" s="32"/>
      <c r="L21" s="32"/>
      <c r="M21" s="32"/>
      <c r="N21" s="32"/>
      <c r="O21" s="32"/>
      <c r="P21" s="32"/>
      <c r="Q21" s="32"/>
      <c r="R21" s="32"/>
      <c r="S21" s="32"/>
    </row>
    <row r="22" spans="1:19" x14ac:dyDescent="0.25">
      <c r="A22" s="32"/>
      <c r="B22" s="32"/>
      <c r="C22" s="32"/>
      <c r="D22" s="32"/>
      <c r="E22" s="32"/>
      <c r="F22" s="32"/>
      <c r="G22" s="32"/>
      <c r="H22" s="32"/>
      <c r="I22" s="32"/>
      <c r="J22" s="32"/>
      <c r="K22" s="32"/>
      <c r="L22" s="32"/>
      <c r="M22" s="32"/>
      <c r="N22" s="32"/>
      <c r="O22" s="32"/>
      <c r="P22" s="32"/>
      <c r="Q22" s="32"/>
      <c r="R22" s="32"/>
      <c r="S22" s="32"/>
    </row>
    <row r="23" spans="1:19" x14ac:dyDescent="0.25">
      <c r="A23" s="32"/>
      <c r="B23" s="32"/>
      <c r="C23" s="32"/>
      <c r="D23" s="32"/>
      <c r="E23" s="32"/>
      <c r="F23" s="32"/>
      <c r="G23" s="32"/>
      <c r="H23" s="32"/>
      <c r="I23" s="32"/>
      <c r="J23" s="32"/>
      <c r="K23" s="32"/>
      <c r="L23" s="32"/>
      <c r="M23" s="32"/>
      <c r="N23" s="32"/>
      <c r="O23" s="32"/>
      <c r="P23" s="32"/>
      <c r="Q23" s="32"/>
      <c r="R23" s="32"/>
      <c r="S23" s="32"/>
    </row>
    <row r="24" spans="1:19" x14ac:dyDescent="0.25">
      <c r="A24" s="32"/>
      <c r="B24" s="32"/>
      <c r="C24" s="32"/>
      <c r="D24" s="32"/>
      <c r="E24" s="32"/>
      <c r="F24" s="32"/>
      <c r="G24" s="32"/>
      <c r="H24" s="32"/>
      <c r="I24" s="32"/>
      <c r="J24" s="32"/>
      <c r="K24" s="32"/>
      <c r="L24" s="32"/>
      <c r="M24" s="32"/>
      <c r="N24" s="32"/>
      <c r="O24" s="32"/>
      <c r="P24" s="32"/>
      <c r="Q24" s="32"/>
      <c r="R24" s="32"/>
      <c r="S24" s="32"/>
    </row>
    <row r="25" spans="1:19" x14ac:dyDescent="0.25">
      <c r="A25" s="32"/>
      <c r="B25" s="32"/>
      <c r="C25" s="32"/>
      <c r="D25" s="32"/>
      <c r="E25" s="32"/>
      <c r="F25" s="32"/>
      <c r="G25" s="32"/>
      <c r="H25" s="32"/>
      <c r="I25" s="32"/>
      <c r="J25" s="32"/>
      <c r="K25" s="32"/>
      <c r="L25" s="32"/>
      <c r="M25" s="32"/>
      <c r="N25" s="32"/>
      <c r="O25" s="32"/>
      <c r="P25" s="32"/>
      <c r="Q25" s="32"/>
      <c r="R25" s="32"/>
      <c r="S25" s="32"/>
    </row>
    <row r="26" spans="1:19" x14ac:dyDescent="0.25">
      <c r="A26" s="32"/>
      <c r="B26" s="32"/>
      <c r="C26" s="32"/>
      <c r="D26" s="32"/>
      <c r="E26" s="32"/>
      <c r="F26" s="32"/>
      <c r="G26" s="32"/>
      <c r="H26" s="32"/>
      <c r="I26" s="32"/>
      <c r="J26" s="32"/>
      <c r="K26" s="32"/>
      <c r="L26" s="32"/>
      <c r="M26" s="32"/>
      <c r="N26" s="32"/>
      <c r="O26" s="32"/>
      <c r="P26" s="32"/>
      <c r="Q26" s="32"/>
      <c r="R26" s="32"/>
      <c r="S26" s="32"/>
    </row>
    <row r="27" spans="1:19" x14ac:dyDescent="0.25">
      <c r="A27" s="32"/>
      <c r="B27" s="32"/>
      <c r="C27" s="32"/>
      <c r="D27" s="32"/>
      <c r="E27" s="32"/>
      <c r="F27" s="32"/>
      <c r="G27" s="32"/>
      <c r="H27" s="32"/>
      <c r="I27" s="32"/>
      <c r="J27" s="32"/>
      <c r="K27" s="32"/>
      <c r="L27" s="32"/>
      <c r="M27" s="32"/>
      <c r="N27" s="32"/>
      <c r="O27" s="32"/>
      <c r="P27" s="32"/>
      <c r="Q27" s="32"/>
      <c r="R27" s="32"/>
      <c r="S27" s="32"/>
    </row>
    <row r="28" spans="1:19" x14ac:dyDescent="0.25">
      <c r="A28" s="32"/>
      <c r="B28" s="32"/>
      <c r="C28" s="32"/>
      <c r="D28" s="32"/>
      <c r="E28" s="32"/>
      <c r="F28" s="32"/>
      <c r="G28" s="32"/>
      <c r="H28" s="32"/>
      <c r="I28" s="32"/>
      <c r="J28" s="32"/>
      <c r="K28" s="32"/>
      <c r="L28" s="32"/>
      <c r="M28" s="32"/>
      <c r="N28" s="32"/>
      <c r="O28" s="32"/>
      <c r="P28" s="32"/>
      <c r="Q28" s="32"/>
      <c r="R28" s="32"/>
      <c r="S28" s="32"/>
    </row>
    <row r="29" spans="1:19" x14ac:dyDescent="0.25">
      <c r="A29" s="32"/>
      <c r="B29" s="32"/>
      <c r="C29" s="32"/>
      <c r="D29" s="32"/>
      <c r="E29" s="32"/>
      <c r="F29" s="32"/>
      <c r="G29" s="32"/>
      <c r="H29" s="32"/>
      <c r="I29" s="32"/>
      <c r="J29" s="32"/>
      <c r="K29" s="32"/>
      <c r="L29" s="32"/>
      <c r="M29" s="32"/>
      <c r="N29" s="32"/>
      <c r="O29" s="32"/>
      <c r="P29" s="32"/>
      <c r="Q29" s="32"/>
      <c r="R29" s="32"/>
      <c r="S29" s="32"/>
    </row>
  </sheetData>
  <sheetProtection algorithmName="SHA-512" hashValue="ApFD5QUS0gov3U0liaGglCQKNxf3YhmbsmDwbHw9m4vSo5EKUztDs1hwiA6wRmXTB686hkd0NplgeIXy4hPqTA==" saltValue="Ethq9ZFAoZy3xRXH2D/SWg==" spinCount="100000" sheet="1" selectLockedCell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750E4-829E-4F62-B8A0-E276B0ED4A87}">
  <dimension ref="A1:G23"/>
  <sheetViews>
    <sheetView tabSelected="1" zoomScaleNormal="100" zoomScaleSheetLayoutView="106" workbookViewId="0">
      <selection activeCell="C3" sqref="C3"/>
    </sheetView>
  </sheetViews>
  <sheetFormatPr defaultColWidth="12.42578125" defaultRowHeight="15" x14ac:dyDescent="0.25"/>
  <cols>
    <col min="1" max="1" width="34.28515625" customWidth="1"/>
    <col min="2" max="2" width="16" customWidth="1"/>
    <col min="3" max="4" width="18.42578125" customWidth="1"/>
    <col min="5" max="5" width="7.28515625" customWidth="1"/>
    <col min="6" max="6" width="22.5703125" customWidth="1"/>
    <col min="7" max="7" width="23" customWidth="1"/>
  </cols>
  <sheetData>
    <row r="1" spans="1:7" ht="15.75" thickBot="1" x14ac:dyDescent="0.3">
      <c r="A1" s="128" t="s">
        <v>64</v>
      </c>
      <c r="B1" s="128"/>
      <c r="C1" s="128"/>
      <c r="D1" s="128"/>
      <c r="F1" t="s">
        <v>43</v>
      </c>
    </row>
    <row r="2" spans="1:7" ht="15.75" thickBot="1" x14ac:dyDescent="0.3">
      <c r="A2" s="18" t="s">
        <v>42</v>
      </c>
      <c r="B2" s="19" t="s">
        <v>15</v>
      </c>
      <c r="C2" s="19" t="s">
        <v>8</v>
      </c>
      <c r="D2" s="20" t="s">
        <v>9</v>
      </c>
      <c r="F2" s="21" t="s">
        <v>39</v>
      </c>
      <c r="G2" s="22" t="s">
        <v>40</v>
      </c>
    </row>
    <row r="3" spans="1:7" ht="17.25" thickBot="1" x14ac:dyDescent="0.3">
      <c r="A3" s="10" t="s">
        <v>19</v>
      </c>
      <c r="B3" s="17" t="s">
        <v>13</v>
      </c>
      <c r="C3" s="1"/>
      <c r="D3" s="16" t="s">
        <v>10</v>
      </c>
      <c r="F3" s="3"/>
      <c r="G3" s="15" t="str">
        <f>IF(ISBLANK($C$3),"",(($D$5)*($F$3/6)))</f>
        <v/>
      </c>
    </row>
    <row r="4" spans="1:7" ht="18" customHeight="1" thickTop="1" thickBot="1" x14ac:dyDescent="0.3">
      <c r="A4" s="7" t="s">
        <v>33</v>
      </c>
      <c r="B4" s="8" t="s">
        <v>35</v>
      </c>
      <c r="C4" s="9" t="s">
        <v>10</v>
      </c>
      <c r="D4" s="23" t="str">
        <f>IF(ISBLANK($C$3),"",(IF(C3&lt;6.6,((6.6-$C$3)/(0.25)),0)))</f>
        <v/>
      </c>
      <c r="F4" s="132" t="s">
        <v>41</v>
      </c>
      <c r="G4" s="133"/>
    </row>
    <row r="5" spans="1:7" ht="30" customHeight="1" thickTop="1" thickBot="1" x14ac:dyDescent="0.3">
      <c r="A5" s="10" t="s">
        <v>38</v>
      </c>
      <c r="B5" s="11" t="s">
        <v>37</v>
      </c>
      <c r="C5" s="12" t="s">
        <v>10</v>
      </c>
      <c r="D5" s="24" t="str">
        <f>IF(ISBLANK($C$3),"",((((0.446*((0.1)*($D$4^2)+$D$4)))*(2000))/(100/100)))</f>
        <v/>
      </c>
    </row>
    <row r="6" spans="1:7" ht="15.75" customHeight="1" thickTop="1" x14ac:dyDescent="0.25">
      <c r="A6" s="129" t="s">
        <v>116</v>
      </c>
      <c r="B6" s="130"/>
      <c r="C6" s="130"/>
      <c r="D6" s="131"/>
    </row>
    <row r="7" spans="1:7" ht="32.25" customHeight="1" x14ac:dyDescent="0.25">
      <c r="A7" s="134" t="s">
        <v>117</v>
      </c>
      <c r="B7" s="135"/>
      <c r="C7" s="135"/>
      <c r="D7" s="136"/>
    </row>
    <row r="8" spans="1:7" ht="33.75" customHeight="1" thickBot="1" x14ac:dyDescent="0.3">
      <c r="A8" s="125" t="s">
        <v>45</v>
      </c>
      <c r="B8" s="126"/>
      <c r="C8" s="126"/>
      <c r="D8" s="127"/>
    </row>
    <row r="9" spans="1:7" x14ac:dyDescent="0.25">
      <c r="A9" s="13" t="s">
        <v>31</v>
      </c>
      <c r="B9" s="14"/>
      <c r="C9" s="14"/>
      <c r="D9" s="14"/>
    </row>
    <row r="11" spans="1:7" ht="17.25" x14ac:dyDescent="0.3">
      <c r="A11" s="116" t="s">
        <v>136</v>
      </c>
      <c r="B11" s="118"/>
    </row>
    <row r="13" spans="1:7" x14ac:dyDescent="0.25">
      <c r="A13" s="5"/>
    </row>
    <row r="18" spans="1:1" x14ac:dyDescent="0.25">
      <c r="A18" s="4"/>
    </row>
    <row r="23" spans="1:1" x14ac:dyDescent="0.25">
      <c r="A23" s="4"/>
    </row>
  </sheetData>
  <sheetProtection algorithmName="SHA-512" hashValue="JvPR8P+/aNzB+Tu9QQw865d2yoaChlfB3xTRnsdvAE4DHS6qray7PcgXViYNKMQ64pItYEIfFr8NaPUr2WMTVA==" saltValue="1byuRRpeHoD4+icm4zVJNw==" spinCount="100000" sheet="1" selectLockedCells="1"/>
  <mergeCells count="5">
    <mergeCell ref="A8:D8"/>
    <mergeCell ref="A1:D1"/>
    <mergeCell ref="A6:D6"/>
    <mergeCell ref="F4:G4"/>
    <mergeCell ref="A7:D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D5A1-8FC6-4A6B-B5A9-DA9DD121DA41}">
  <dimension ref="A1:I17"/>
  <sheetViews>
    <sheetView zoomScaleNormal="100" workbookViewId="0">
      <selection activeCell="C3" sqref="C3"/>
    </sheetView>
  </sheetViews>
  <sheetFormatPr defaultColWidth="8.85546875" defaultRowHeight="15" x14ac:dyDescent="0.25"/>
  <cols>
    <col min="1" max="1" width="44.5703125" customWidth="1"/>
    <col min="2" max="2" width="17.85546875" customWidth="1"/>
    <col min="3" max="3" width="17.5703125" customWidth="1"/>
    <col min="4" max="4" width="20.5703125" customWidth="1"/>
    <col min="5" max="5" width="7.28515625" customWidth="1"/>
    <col min="6" max="6" width="43.140625" customWidth="1"/>
    <col min="7" max="7" width="19.28515625" customWidth="1"/>
    <col min="8" max="8" width="17.140625" customWidth="1"/>
    <col min="9" max="9" width="19.28515625" customWidth="1"/>
  </cols>
  <sheetData>
    <row r="1" spans="1:9" ht="15.75" thickBot="1" x14ac:dyDescent="0.3">
      <c r="A1" s="128" t="s">
        <v>49</v>
      </c>
      <c r="B1" s="128"/>
      <c r="C1" s="128"/>
      <c r="D1" s="128"/>
      <c r="F1" s="128" t="s">
        <v>51</v>
      </c>
      <c r="G1" s="128"/>
      <c r="H1" s="128"/>
      <c r="I1" s="128"/>
    </row>
    <row r="2" spans="1:9" ht="15.75" thickBot="1" x14ac:dyDescent="0.3">
      <c r="A2" s="18" t="s">
        <v>7</v>
      </c>
      <c r="B2" s="19" t="s">
        <v>15</v>
      </c>
      <c r="C2" s="19" t="s">
        <v>8</v>
      </c>
      <c r="D2" s="20" t="s">
        <v>9</v>
      </c>
      <c r="F2" s="18" t="s">
        <v>7</v>
      </c>
      <c r="G2" s="19" t="s">
        <v>15</v>
      </c>
      <c r="H2" s="19" t="s">
        <v>8</v>
      </c>
      <c r="I2" s="20" t="s">
        <v>9</v>
      </c>
    </row>
    <row r="3" spans="1:9" ht="16.5" x14ac:dyDescent="0.25">
      <c r="A3" s="10" t="s">
        <v>28</v>
      </c>
      <c r="B3" s="17" t="s">
        <v>6</v>
      </c>
      <c r="C3" s="1"/>
      <c r="D3" s="16" t="s">
        <v>10</v>
      </c>
      <c r="F3" s="10" t="s">
        <v>28</v>
      </c>
      <c r="G3" s="17" t="s">
        <v>6</v>
      </c>
      <c r="H3" s="1"/>
      <c r="I3" s="16" t="s">
        <v>10</v>
      </c>
    </row>
    <row r="4" spans="1:9" ht="18.75" thickBot="1" x14ac:dyDescent="0.3">
      <c r="A4" s="7" t="s">
        <v>36</v>
      </c>
      <c r="B4" s="8" t="s">
        <v>29</v>
      </c>
      <c r="C4" s="2"/>
      <c r="D4" s="27" t="s">
        <v>10</v>
      </c>
      <c r="F4" s="7" t="s">
        <v>16</v>
      </c>
      <c r="G4" s="28" t="s">
        <v>30</v>
      </c>
      <c r="H4" s="2"/>
      <c r="I4" s="27" t="s">
        <v>10</v>
      </c>
    </row>
    <row r="5" spans="1:9" ht="30" customHeight="1" thickTop="1" thickBot="1" x14ac:dyDescent="0.3">
      <c r="A5" s="10" t="s">
        <v>47</v>
      </c>
      <c r="B5" s="11" t="s">
        <v>37</v>
      </c>
      <c r="C5" s="26" t="s">
        <v>10</v>
      </c>
      <c r="D5" s="25" t="str">
        <f>IF(ISBLANK($C$3)+ISBLANK($C$4),"",MAX(0,((-2170.7)+(1715.3*C3)+(14.94*C4))*(0.892179))/(100/100)*((6*2.54)/(20))*(1.3))</f>
        <v/>
      </c>
      <c r="F5" s="10" t="s">
        <v>38</v>
      </c>
      <c r="G5" s="11" t="s">
        <v>37</v>
      </c>
      <c r="H5" s="26" t="s">
        <v>10</v>
      </c>
      <c r="I5" s="25" t="str">
        <f>IF(ISBLANK($H$3)+ISBLANK($H$4),"",MAX(0,((7797)+(1584.2*H3)+(-1810.7*H4))*(0.892179))/(100/100)*((6*2.54)/(20))*(1.3))</f>
        <v/>
      </c>
    </row>
    <row r="6" spans="1:9" ht="16.5" customHeight="1" thickTop="1" x14ac:dyDescent="0.25">
      <c r="A6" s="141" t="s">
        <v>44</v>
      </c>
      <c r="B6" s="142"/>
      <c r="C6" s="142"/>
      <c r="D6" s="143"/>
      <c r="F6" s="36" t="s">
        <v>53</v>
      </c>
      <c r="G6" s="37"/>
      <c r="H6" s="37"/>
      <c r="I6" s="38"/>
    </row>
    <row r="7" spans="1:9" ht="16.5" customHeight="1" x14ac:dyDescent="0.25">
      <c r="A7" s="144" t="s">
        <v>56</v>
      </c>
      <c r="B7" s="145"/>
      <c r="C7" s="145"/>
      <c r="D7" s="146"/>
      <c r="F7" s="42" t="s">
        <v>44</v>
      </c>
      <c r="G7" s="43"/>
      <c r="H7" s="43"/>
      <c r="I7" s="38"/>
    </row>
    <row r="8" spans="1:9" ht="18" x14ac:dyDescent="0.25">
      <c r="A8" s="144" t="s">
        <v>57</v>
      </c>
      <c r="B8" s="145"/>
      <c r="C8" s="145"/>
      <c r="D8" s="146"/>
      <c r="F8" s="39" t="s">
        <v>56</v>
      </c>
      <c r="G8" s="40"/>
      <c r="H8" s="40"/>
      <c r="I8" s="41"/>
    </row>
    <row r="9" spans="1:9" ht="30.75" customHeight="1" x14ac:dyDescent="0.25">
      <c r="A9" s="134" t="s">
        <v>58</v>
      </c>
      <c r="B9" s="135"/>
      <c r="C9" s="135"/>
      <c r="D9" s="136"/>
      <c r="F9" s="134" t="s">
        <v>67</v>
      </c>
      <c r="G9" s="135"/>
      <c r="H9" s="135"/>
      <c r="I9" s="136"/>
    </row>
    <row r="10" spans="1:9" ht="30" customHeight="1" thickBot="1" x14ac:dyDescent="0.3">
      <c r="A10" s="125" t="s">
        <v>46</v>
      </c>
      <c r="B10" s="126"/>
      <c r="C10" s="126"/>
      <c r="D10" s="127"/>
      <c r="F10" s="125" t="s">
        <v>48</v>
      </c>
      <c r="G10" s="126"/>
      <c r="H10" s="126"/>
      <c r="I10" s="127"/>
    </row>
    <row r="11" spans="1:9" x14ac:dyDescent="0.25">
      <c r="A11" s="147" t="s">
        <v>24</v>
      </c>
      <c r="B11" s="147"/>
      <c r="C11" s="147"/>
      <c r="D11" s="147"/>
      <c r="F11" s="147" t="s">
        <v>24</v>
      </c>
      <c r="G11" s="147"/>
      <c r="H11" s="147"/>
      <c r="I11" s="147"/>
    </row>
    <row r="13" spans="1:9" ht="17.25" x14ac:dyDescent="0.3">
      <c r="A13" s="116" t="s">
        <v>136</v>
      </c>
      <c r="B13" s="118"/>
      <c r="F13" s="116" t="s">
        <v>136</v>
      </c>
      <c r="G13" s="118"/>
    </row>
    <row r="14" spans="1:9" ht="15.75" thickBot="1" x14ac:dyDescent="0.3">
      <c r="C14" t="s">
        <v>50</v>
      </c>
      <c r="H14" t="s">
        <v>52</v>
      </c>
    </row>
    <row r="15" spans="1:9" ht="15.75" thickBot="1" x14ac:dyDescent="0.3">
      <c r="C15" s="21" t="s">
        <v>39</v>
      </c>
      <c r="D15" s="22" t="s">
        <v>54</v>
      </c>
      <c r="H15" s="21" t="s">
        <v>39</v>
      </c>
      <c r="I15" s="22" t="s">
        <v>54</v>
      </c>
    </row>
    <row r="16" spans="1:9" ht="15.75" thickBot="1" x14ac:dyDescent="0.3">
      <c r="C16" s="3"/>
      <c r="D16" s="15" t="str">
        <f>IF(ISBLANK($C$3),"",(($D$5)*($C$16/6)))</f>
        <v/>
      </c>
      <c r="H16" s="3"/>
      <c r="I16" s="15" t="str">
        <f>IF(ISBLANK($H$3),"",(($I$5)*($H$16/6)))</f>
        <v/>
      </c>
    </row>
    <row r="17" spans="3:9" ht="36" customHeight="1" thickBot="1" x14ac:dyDescent="0.3">
      <c r="C17" s="137" t="s">
        <v>55</v>
      </c>
      <c r="D17" s="138"/>
      <c r="H17" s="139" t="s">
        <v>55</v>
      </c>
      <c r="I17" s="140"/>
    </row>
  </sheetData>
  <sheetProtection algorithmName="SHA-512" hashValue="0b+Mz6fjKKMCK6S58kbRS6lxdPZl50K2nGRIjE71Isxj+6ebxEL+OKP09PJ3sdEyqvsmH8Y0/swXEavVxLNEtw==" saltValue="ZekeEzx0abJ40msohUqEnw==" spinCount="100000" sheet="1" selectLockedCells="1"/>
  <mergeCells count="13">
    <mergeCell ref="A1:D1"/>
    <mergeCell ref="F1:I1"/>
    <mergeCell ref="C17:D17"/>
    <mergeCell ref="H17:I17"/>
    <mergeCell ref="A6:D6"/>
    <mergeCell ref="A7:D7"/>
    <mergeCell ref="A8:D8"/>
    <mergeCell ref="A10:D10"/>
    <mergeCell ref="A9:D9"/>
    <mergeCell ref="F9:I9"/>
    <mergeCell ref="A11:D11"/>
    <mergeCell ref="F11:I11"/>
    <mergeCell ref="F10:I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719D0-DAB8-4D44-8D9F-7E897662F462}">
  <dimension ref="A1:G15"/>
  <sheetViews>
    <sheetView zoomScaleNormal="100" workbookViewId="0">
      <selection activeCell="C3" sqref="C3"/>
    </sheetView>
  </sheetViews>
  <sheetFormatPr defaultColWidth="8.85546875" defaultRowHeight="15" x14ac:dyDescent="0.25"/>
  <cols>
    <col min="1" max="1" width="35.85546875" bestFit="1" customWidth="1"/>
    <col min="2" max="4" width="18.140625" customWidth="1"/>
    <col min="5" max="5" width="7.28515625" customWidth="1"/>
    <col min="6" max="7" width="22.140625" customWidth="1"/>
  </cols>
  <sheetData>
    <row r="1" spans="1:7" ht="15.75" thickBot="1" x14ac:dyDescent="0.3">
      <c r="A1" s="128" t="s">
        <v>65</v>
      </c>
      <c r="B1" s="128"/>
      <c r="C1" s="128"/>
      <c r="D1" s="128"/>
      <c r="F1" s="128" t="s">
        <v>68</v>
      </c>
      <c r="G1" s="128"/>
    </row>
    <row r="2" spans="1:7" ht="15.75" thickBot="1" x14ac:dyDescent="0.3">
      <c r="A2" s="18" t="s">
        <v>7</v>
      </c>
      <c r="B2" s="19" t="s">
        <v>15</v>
      </c>
      <c r="C2" s="19" t="s">
        <v>8</v>
      </c>
      <c r="D2" s="20" t="s">
        <v>9</v>
      </c>
      <c r="F2" s="21" t="s">
        <v>39</v>
      </c>
      <c r="G2" s="22" t="s">
        <v>54</v>
      </c>
    </row>
    <row r="3" spans="1:7" ht="16.5" customHeight="1" thickBot="1" x14ac:dyDescent="0.3">
      <c r="A3" s="10" t="s">
        <v>22</v>
      </c>
      <c r="B3" s="17" t="s">
        <v>13</v>
      </c>
      <c r="C3" s="1"/>
      <c r="D3" s="16" t="s">
        <v>10</v>
      </c>
      <c r="F3" s="3"/>
      <c r="G3" s="15" t="str">
        <f>IF(ISBLANK($C$3),"",(($D$5)*($F$3/6)))</f>
        <v/>
      </c>
    </row>
    <row r="4" spans="1:7" ht="17.25" customHeight="1" thickBot="1" x14ac:dyDescent="0.3">
      <c r="A4" s="7" t="s">
        <v>21</v>
      </c>
      <c r="B4" s="28" t="s">
        <v>13</v>
      </c>
      <c r="C4" s="2"/>
      <c r="D4" s="27" t="s">
        <v>10</v>
      </c>
      <c r="F4" s="132" t="s">
        <v>66</v>
      </c>
      <c r="G4" s="133"/>
    </row>
    <row r="5" spans="1:7" ht="30" customHeight="1" thickTop="1" thickBot="1" x14ac:dyDescent="0.3">
      <c r="A5" s="10" t="s">
        <v>62</v>
      </c>
      <c r="B5" s="11" t="s">
        <v>37</v>
      </c>
      <c r="C5" s="26" t="s">
        <v>10</v>
      </c>
      <c r="D5" s="25" t="str">
        <f>IF(ISBLANK($C$3)+ISBLANK($C$4),"",MAX(0,(((8.38481203007521+($C$3*-4.40576441102757)+($C$4*3.5))*2000)/(100/100))*((6*2.54)/(20))*(1.3)))</f>
        <v/>
      </c>
    </row>
    <row r="6" spans="1:7" ht="17.25" thickTop="1" x14ac:dyDescent="0.25">
      <c r="A6" s="149" t="s">
        <v>59</v>
      </c>
      <c r="B6" s="142"/>
      <c r="C6" s="142"/>
      <c r="D6" s="143"/>
    </row>
    <row r="7" spans="1:7" ht="16.5" x14ac:dyDescent="0.25">
      <c r="A7" s="149" t="s">
        <v>60</v>
      </c>
      <c r="B7" s="149"/>
      <c r="C7" s="149"/>
      <c r="D7" s="131"/>
    </row>
    <row r="8" spans="1:7" ht="28.5" customHeight="1" x14ac:dyDescent="0.25">
      <c r="A8" s="134" t="s">
        <v>63</v>
      </c>
      <c r="B8" s="135"/>
      <c r="C8" s="135"/>
      <c r="D8" s="136"/>
    </row>
    <row r="9" spans="1:7" ht="34.5" customHeight="1" thickBot="1" x14ac:dyDescent="0.3">
      <c r="A9" s="125" t="s">
        <v>61</v>
      </c>
      <c r="B9" s="126"/>
      <c r="C9" s="126"/>
      <c r="D9" s="127"/>
    </row>
    <row r="10" spans="1:7" x14ac:dyDescent="0.25">
      <c r="A10" s="148" t="s">
        <v>23</v>
      </c>
      <c r="B10" s="148"/>
      <c r="C10" s="148"/>
      <c r="D10" s="148"/>
    </row>
    <row r="12" spans="1:7" ht="17.25" x14ac:dyDescent="0.3">
      <c r="A12" s="116" t="s">
        <v>136</v>
      </c>
      <c r="B12" s="118"/>
    </row>
    <row r="15" spans="1:7" ht="37.5" customHeight="1" x14ac:dyDescent="0.25"/>
  </sheetData>
  <sheetProtection algorithmName="SHA-512" hashValue="aeEmJ50qb1NBAuBrnN0m75XF+1tY8hfELJnGQb4C9KCqf2hpBsASp3Dgj5a4sRAFqB8OFdVhouUxRYTqvfwrMA==" saltValue="3PfS448inHT9FM3lSrHt6w==" spinCount="100000" sheet="1" objects="1" scenarios="1" selectLockedCells="1"/>
  <mergeCells count="8">
    <mergeCell ref="F4:G4"/>
    <mergeCell ref="A1:D1"/>
    <mergeCell ref="F1:G1"/>
    <mergeCell ref="A10:D10"/>
    <mergeCell ref="A9:D9"/>
    <mergeCell ref="A6:D6"/>
    <mergeCell ref="A7:D7"/>
    <mergeCell ref="A8:D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62C9B-5C3C-4FC4-929F-CF5CBF71C191}">
  <dimension ref="A1:G12"/>
  <sheetViews>
    <sheetView zoomScaleNormal="100" workbookViewId="0">
      <selection activeCell="C3" sqref="C3"/>
    </sheetView>
  </sheetViews>
  <sheetFormatPr defaultColWidth="8.85546875" defaultRowHeight="15" x14ac:dyDescent="0.25"/>
  <cols>
    <col min="1" max="1" width="35.85546875" bestFit="1" customWidth="1"/>
    <col min="2" max="2" width="16" customWidth="1"/>
    <col min="3" max="4" width="18.140625" customWidth="1"/>
    <col min="5" max="5" width="7.28515625" customWidth="1"/>
    <col min="6" max="6" width="22.140625" customWidth="1"/>
    <col min="7" max="7" width="22.5703125" customWidth="1"/>
  </cols>
  <sheetData>
    <row r="1" spans="1:7" ht="15.75" thickBot="1" x14ac:dyDescent="0.3">
      <c r="A1" s="128" t="s">
        <v>71</v>
      </c>
      <c r="B1" s="128"/>
      <c r="C1" s="128"/>
      <c r="D1" s="128"/>
      <c r="F1" s="128" t="s">
        <v>72</v>
      </c>
      <c r="G1" s="128"/>
    </row>
    <row r="2" spans="1:7" ht="15.75" thickBot="1" x14ac:dyDescent="0.3">
      <c r="A2" s="18" t="s">
        <v>7</v>
      </c>
      <c r="B2" s="19" t="s">
        <v>15</v>
      </c>
      <c r="C2" s="19" t="s">
        <v>8</v>
      </c>
      <c r="D2" s="20" t="s">
        <v>9</v>
      </c>
      <c r="F2" s="21" t="s">
        <v>39</v>
      </c>
      <c r="G2" s="22" t="s">
        <v>54</v>
      </c>
    </row>
    <row r="3" spans="1:7" ht="17.25" thickBot="1" x14ac:dyDescent="0.3">
      <c r="A3" s="10" t="s">
        <v>20</v>
      </c>
      <c r="B3" s="17" t="s">
        <v>13</v>
      </c>
      <c r="C3" s="1"/>
      <c r="D3" s="16" t="s">
        <v>10</v>
      </c>
      <c r="F3" s="3"/>
      <c r="G3" s="15" t="str">
        <f>IF(ISBLANK($C$3),"",(($D$5)*($F$3/6)))</f>
        <v/>
      </c>
    </row>
    <row r="4" spans="1:7" ht="17.25" thickBot="1" x14ac:dyDescent="0.3">
      <c r="A4" s="7" t="s">
        <v>21</v>
      </c>
      <c r="B4" s="28" t="s">
        <v>13</v>
      </c>
      <c r="C4" s="2"/>
      <c r="D4" s="30" t="s">
        <v>10</v>
      </c>
      <c r="F4" s="132" t="s">
        <v>66</v>
      </c>
      <c r="G4" s="133"/>
    </row>
    <row r="5" spans="1:7" ht="30" customHeight="1" thickTop="1" thickBot="1" x14ac:dyDescent="0.3">
      <c r="A5" s="10" t="s">
        <v>62</v>
      </c>
      <c r="B5" s="11" t="s">
        <v>37</v>
      </c>
      <c r="C5" s="26" t="s">
        <v>10</v>
      </c>
      <c r="D5" s="29" t="str">
        <f>IF(ISBLANK($C$3)+ISBLANK($C$4),"",MAX(0,(((49.9588095238095+($C$3*-12.2642857142857)+($C$4*5.64666666666667))*2000)/(100/100))*((6*2.54)/(20))*(1.3)))</f>
        <v/>
      </c>
    </row>
    <row r="6" spans="1:7" ht="17.25" thickTop="1" x14ac:dyDescent="0.25">
      <c r="A6" s="149" t="s">
        <v>69</v>
      </c>
      <c r="B6" s="142"/>
      <c r="C6" s="142"/>
      <c r="D6" s="143"/>
    </row>
    <row r="7" spans="1:7" ht="16.5" x14ac:dyDescent="0.25">
      <c r="A7" s="149" t="s">
        <v>70</v>
      </c>
      <c r="B7" s="149"/>
      <c r="C7" s="149"/>
      <c r="D7" s="131"/>
    </row>
    <row r="8" spans="1:7" ht="31.5" customHeight="1" x14ac:dyDescent="0.25">
      <c r="A8" s="134" t="s">
        <v>63</v>
      </c>
      <c r="B8" s="135"/>
      <c r="C8" s="135"/>
      <c r="D8" s="136"/>
    </row>
    <row r="9" spans="1:7" ht="31.5" customHeight="1" thickBot="1" x14ac:dyDescent="0.3">
      <c r="A9" s="125" t="s">
        <v>73</v>
      </c>
      <c r="B9" s="126"/>
      <c r="C9" s="126"/>
      <c r="D9" s="127"/>
    </row>
    <row r="10" spans="1:7" x14ac:dyDescent="0.25">
      <c r="A10" s="148" t="s">
        <v>34</v>
      </c>
      <c r="B10" s="148"/>
      <c r="C10" s="148"/>
      <c r="D10" s="148"/>
    </row>
    <row r="12" spans="1:7" ht="17.25" x14ac:dyDescent="0.3">
      <c r="A12" s="116" t="s">
        <v>136</v>
      </c>
      <c r="B12" s="118"/>
    </row>
  </sheetData>
  <sheetProtection algorithmName="SHA-512" hashValue="fS5ZOAPccANT0DUwGtrLVXSdFXFfpBTBJuaY/gXyQcGA0whGT7XSoNcslWMXkwm7AQ+XOHh3TjVaK0ioXAorew==" saltValue="PQ0zynOtdQ9wVaJpp+UaiQ==" spinCount="100000" sheet="1" selectLockedCells="1"/>
  <mergeCells count="8">
    <mergeCell ref="F4:G4"/>
    <mergeCell ref="A1:D1"/>
    <mergeCell ref="F1:G1"/>
    <mergeCell ref="A9:D9"/>
    <mergeCell ref="A10:D10"/>
    <mergeCell ref="A8:D8"/>
    <mergeCell ref="A6:D6"/>
    <mergeCell ref="A7:D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F8B1C-400E-402F-9363-F0509BA92FA2}">
  <dimension ref="A1:K23"/>
  <sheetViews>
    <sheetView zoomScaleNormal="100" workbookViewId="0">
      <selection activeCell="C3" sqref="C3"/>
    </sheetView>
  </sheetViews>
  <sheetFormatPr defaultColWidth="8.85546875" defaultRowHeight="15" x14ac:dyDescent="0.25"/>
  <cols>
    <col min="1" max="1" width="15.85546875" style="47" bestFit="1" customWidth="1"/>
    <col min="2" max="2" width="10.85546875" style="47" customWidth="1"/>
    <col min="3" max="3" width="14.85546875" style="47" bestFit="1" customWidth="1"/>
    <col min="4" max="4" width="16.140625" bestFit="1" customWidth="1"/>
    <col min="5" max="5" width="31.85546875" customWidth="1"/>
    <col min="6" max="6" width="59.5703125" customWidth="1"/>
    <col min="7" max="7" width="14.85546875" customWidth="1"/>
    <col min="8" max="8" width="18.42578125" customWidth="1"/>
    <col min="9" max="9" width="7.28515625" customWidth="1"/>
    <col min="10" max="11" width="22.140625" customWidth="1"/>
  </cols>
  <sheetData>
    <row r="1" spans="1:11" ht="15.75" thickBot="1" x14ac:dyDescent="0.3">
      <c r="A1" s="47" t="s">
        <v>77</v>
      </c>
      <c r="D1" s="47"/>
      <c r="E1" s="47"/>
      <c r="F1" s="47"/>
      <c r="G1" s="47"/>
      <c r="H1" s="47"/>
      <c r="J1" s="128" t="s">
        <v>78</v>
      </c>
      <c r="K1" s="128"/>
    </row>
    <row r="2" spans="1:11" ht="15.75" thickBot="1" x14ac:dyDescent="0.3">
      <c r="A2" s="18" t="s">
        <v>7</v>
      </c>
      <c r="B2" s="19" t="s">
        <v>15</v>
      </c>
      <c r="C2" s="19" t="s">
        <v>8</v>
      </c>
      <c r="D2" s="19" t="s">
        <v>9</v>
      </c>
      <c r="E2" s="53" t="s">
        <v>74</v>
      </c>
      <c r="F2" s="82" t="s">
        <v>75</v>
      </c>
      <c r="G2" s="83" t="s">
        <v>129</v>
      </c>
      <c r="H2" s="84" t="s">
        <v>130</v>
      </c>
      <c r="J2" s="21" t="s">
        <v>39</v>
      </c>
      <c r="K2" s="22" t="s">
        <v>54</v>
      </c>
    </row>
    <row r="3" spans="1:11" ht="16.5" thickBot="1" x14ac:dyDescent="0.3">
      <c r="A3" s="44" t="s">
        <v>12</v>
      </c>
      <c r="B3" s="92" t="s">
        <v>13</v>
      </c>
      <c r="C3" s="1"/>
      <c r="D3" s="12" t="s">
        <v>10</v>
      </c>
      <c r="E3" s="77"/>
      <c r="F3" s="77"/>
      <c r="G3" s="96"/>
      <c r="H3" s="93"/>
      <c r="J3" s="3"/>
      <c r="K3" s="15" t="str">
        <f>IF(ISBLANK($C$3),"",(($D$14)*($J$3/6)))</f>
        <v/>
      </c>
    </row>
    <row r="4" spans="1:11" ht="29.25" customHeight="1" thickBot="1" x14ac:dyDescent="0.3">
      <c r="A4" s="52" t="s">
        <v>0</v>
      </c>
      <c r="B4" s="94" t="s">
        <v>4</v>
      </c>
      <c r="C4" s="2"/>
      <c r="D4" s="86" t="s">
        <v>10</v>
      </c>
      <c r="E4" s="87" t="s">
        <v>11</v>
      </c>
      <c r="F4" s="78" t="s">
        <v>135</v>
      </c>
      <c r="G4" s="123"/>
      <c r="H4" s="97">
        <f>G4/200</f>
        <v>0</v>
      </c>
      <c r="J4" s="157" t="s">
        <v>41</v>
      </c>
      <c r="K4" s="158"/>
    </row>
    <row r="5" spans="1:11" ht="18.75" thickBot="1" x14ac:dyDescent="0.3">
      <c r="A5" s="44" t="s">
        <v>1</v>
      </c>
      <c r="B5" s="95" t="s">
        <v>4</v>
      </c>
      <c r="C5" s="2"/>
      <c r="D5" s="12" t="s">
        <v>10</v>
      </c>
      <c r="E5" s="88" t="s">
        <v>11</v>
      </c>
      <c r="F5" s="79" t="s">
        <v>79</v>
      </c>
      <c r="G5" s="123"/>
      <c r="H5" s="98">
        <f>G5/120</f>
        <v>0</v>
      </c>
    </row>
    <row r="6" spans="1:11" ht="18.75" thickBot="1" x14ac:dyDescent="0.3">
      <c r="A6" s="52" t="s">
        <v>2</v>
      </c>
      <c r="B6" s="94" t="s">
        <v>4</v>
      </c>
      <c r="C6" s="2"/>
      <c r="D6" s="86" t="s">
        <v>10</v>
      </c>
      <c r="E6" s="87" t="s">
        <v>11</v>
      </c>
      <c r="F6" s="78" t="s">
        <v>80</v>
      </c>
      <c r="G6" s="123"/>
      <c r="H6" s="97">
        <f>G6/390</f>
        <v>0</v>
      </c>
    </row>
    <row r="7" spans="1:11" ht="18.75" thickBot="1" x14ac:dyDescent="0.3">
      <c r="A7" s="44" t="s">
        <v>89</v>
      </c>
      <c r="B7" s="95" t="s">
        <v>4</v>
      </c>
      <c r="C7" s="115"/>
      <c r="D7" s="12" t="s">
        <v>10</v>
      </c>
      <c r="E7" s="88" t="s">
        <v>11</v>
      </c>
      <c r="F7" s="79" t="s">
        <v>81</v>
      </c>
      <c r="G7" s="124"/>
      <c r="H7" s="98">
        <f>G7/230</f>
        <v>0</v>
      </c>
    </row>
    <row r="8" spans="1:11" ht="18.75" thickBot="1" x14ac:dyDescent="0.3">
      <c r="A8" s="52" t="s">
        <v>14</v>
      </c>
      <c r="B8" s="94" t="s">
        <v>4</v>
      </c>
      <c r="C8" s="122"/>
      <c r="D8" s="89">
        <f>SUM($C$4:$C$7)</f>
        <v>0</v>
      </c>
      <c r="E8" s="87" t="s">
        <v>11</v>
      </c>
      <c r="F8" s="80" t="s">
        <v>85</v>
      </c>
      <c r="G8" s="80"/>
      <c r="H8" s="50"/>
    </row>
    <row r="9" spans="1:11" ht="18.75" thickBot="1" x14ac:dyDescent="0.3">
      <c r="A9" s="44" t="s">
        <v>90</v>
      </c>
      <c r="B9" s="95" t="s">
        <v>4</v>
      </c>
      <c r="C9" s="122"/>
      <c r="D9" s="12" t="s">
        <v>10</v>
      </c>
      <c r="E9" s="88" t="s">
        <v>11</v>
      </c>
      <c r="F9" s="79" t="s">
        <v>82</v>
      </c>
      <c r="G9" s="79"/>
      <c r="H9" s="49"/>
    </row>
    <row r="10" spans="1:11" ht="15" customHeight="1" x14ac:dyDescent="0.25">
      <c r="A10" s="160" t="s">
        <v>3</v>
      </c>
      <c r="B10" s="159" t="s">
        <v>4</v>
      </c>
      <c r="C10" s="153"/>
      <c r="D10" s="150">
        <f>IF($C$10=0,(IF($C$9=0,(IF($D$8&lt;7,((($D$8-$C$3)*1.3)+9),(((($D$8-$C$3)*1.25)+8)*((-0.0334*$C$3)+1.27)))/1.08),SUM($C$4:$C$7,$C$9))),"NA")</f>
        <v>8.3333333333333321</v>
      </c>
      <c r="E10" s="161" t="s">
        <v>11</v>
      </c>
      <c r="F10" s="78" t="s">
        <v>82</v>
      </c>
      <c r="G10" s="78"/>
      <c r="H10" s="48"/>
    </row>
    <row r="11" spans="1:11" ht="15.75" thickBot="1" x14ac:dyDescent="0.3">
      <c r="A11" s="160"/>
      <c r="B11" s="159"/>
      <c r="C11" s="154"/>
      <c r="D11" s="150"/>
      <c r="E11" s="161"/>
      <c r="F11" s="78" t="s">
        <v>83</v>
      </c>
      <c r="G11" s="78"/>
      <c r="H11" s="48"/>
    </row>
    <row r="12" spans="1:11" ht="16.5" thickBot="1" x14ac:dyDescent="0.3">
      <c r="A12" s="44" t="s">
        <v>5</v>
      </c>
      <c r="B12" s="95" t="s">
        <v>6</v>
      </c>
      <c r="C12" s="122"/>
      <c r="D12" s="90">
        <f>IF($C$12=0,IF($C$9&gt;0,$D$8/($D$8+$C$9)*100,IF($C$10&gt;0,$D$8/$C$10*100,$D$8/$D$10*100)), "NA")</f>
        <v>0</v>
      </c>
      <c r="E12" s="11"/>
      <c r="F12" s="79" t="s">
        <v>84</v>
      </c>
      <c r="G12" s="79"/>
      <c r="H12" s="49"/>
    </row>
    <row r="13" spans="1:11" ht="18.75" thickBot="1" x14ac:dyDescent="0.3">
      <c r="A13" s="52" t="s">
        <v>91</v>
      </c>
      <c r="B13" s="94" t="s">
        <v>6</v>
      </c>
      <c r="C13" s="1"/>
      <c r="D13" s="86" t="s">
        <v>10</v>
      </c>
      <c r="E13" s="8"/>
      <c r="F13" s="8"/>
      <c r="G13" s="8"/>
      <c r="H13" s="51"/>
    </row>
    <row r="14" spans="1:11" ht="31.5" customHeight="1" thickTop="1" thickBot="1" x14ac:dyDescent="0.3">
      <c r="A14" s="44" t="s">
        <v>92</v>
      </c>
      <c r="B14" s="95" t="s">
        <v>37</v>
      </c>
      <c r="C14" s="12" t="s">
        <v>10</v>
      </c>
      <c r="D14" s="91">
        <f>MAX(0,((((IF($C$12=0,(IF($C$10=0,($C$13-$D$12)*$D$10,($C$13-$D$12)*$C$10)),(IF($C$10=0,($C$13-$C$12)*$D$10,($C$13-$C$12)*$C$10))))/(100))*(892.179))*((6*2.54)/(20)))*(1.3))</f>
        <v>0</v>
      </c>
      <c r="E14" s="11"/>
      <c r="F14" s="11"/>
      <c r="G14" s="11"/>
      <c r="H14" s="45"/>
    </row>
    <row r="15" spans="1:11" ht="16.5" x14ac:dyDescent="0.25">
      <c r="A15" s="155" t="s">
        <v>86</v>
      </c>
      <c r="B15" s="156"/>
      <c r="C15" s="156"/>
      <c r="D15" s="156"/>
      <c r="E15" s="156"/>
      <c r="F15" s="156"/>
      <c r="G15" s="74"/>
      <c r="H15" s="75"/>
    </row>
    <row r="16" spans="1:11" ht="16.5" x14ac:dyDescent="0.25">
      <c r="A16" s="151" t="s">
        <v>87</v>
      </c>
      <c r="B16" s="152"/>
      <c r="C16" s="152"/>
      <c r="D16" s="152"/>
      <c r="E16" s="152"/>
      <c r="F16" s="152"/>
      <c r="G16" s="81"/>
      <c r="H16" s="73"/>
    </row>
    <row r="17" spans="1:8" ht="16.5" x14ac:dyDescent="0.25">
      <c r="A17" s="151" t="s">
        <v>88</v>
      </c>
      <c r="B17" s="152"/>
      <c r="C17" s="152"/>
      <c r="D17" s="152"/>
      <c r="E17" s="152"/>
      <c r="F17" s="152"/>
      <c r="G17" s="81"/>
      <c r="H17" s="73"/>
    </row>
    <row r="18" spans="1:8" ht="16.5" customHeight="1" x14ac:dyDescent="0.25">
      <c r="A18" s="134" t="s">
        <v>63</v>
      </c>
      <c r="B18" s="135"/>
      <c r="C18" s="135"/>
      <c r="D18" s="135"/>
      <c r="E18" s="135"/>
      <c r="F18" s="135"/>
      <c r="G18" s="76"/>
      <c r="H18" s="72"/>
    </row>
    <row r="19" spans="1:8" ht="16.5" customHeight="1" x14ac:dyDescent="0.25">
      <c r="A19" s="134" t="s">
        <v>132</v>
      </c>
      <c r="B19" s="135"/>
      <c r="C19" s="135"/>
      <c r="D19" s="135"/>
      <c r="E19" s="135"/>
      <c r="F19" s="135"/>
      <c r="G19" s="76"/>
      <c r="H19" s="72"/>
    </row>
    <row r="20" spans="1:8" ht="15.75" customHeight="1" thickBot="1" x14ac:dyDescent="0.3">
      <c r="A20" s="125" t="s">
        <v>101</v>
      </c>
      <c r="B20" s="126"/>
      <c r="C20" s="126"/>
      <c r="D20" s="126"/>
      <c r="E20" s="126"/>
      <c r="F20" s="126"/>
      <c r="G20" s="70"/>
      <c r="H20" s="71"/>
    </row>
    <row r="21" spans="1:8" ht="15.75" x14ac:dyDescent="0.25">
      <c r="A21" s="46" t="s">
        <v>25</v>
      </c>
    </row>
    <row r="22" spans="1:8" ht="15.75" thickBot="1" x14ac:dyDescent="0.3"/>
    <row r="23" spans="1:8" ht="18" thickBot="1" x14ac:dyDescent="0.35">
      <c r="A23" s="116" t="s">
        <v>136</v>
      </c>
      <c r="B23" s="117"/>
      <c r="C23" s="117"/>
      <c r="D23" s="118"/>
      <c r="F23" s="120" t="s">
        <v>137</v>
      </c>
    </row>
  </sheetData>
  <sheetProtection algorithmName="SHA-512" hashValue="7MbagG/QXJMc9cQ1CqmlDunZqSn7H5WNlF98vDPE6KitiqkF7J83jockrugSA1u/Bf3iDH3NoY7HHQ4ctl6C1w==" saltValue="/3rAT2TTjCO9/j/6vxGiZA==" spinCount="100000" sheet="1" selectLockedCells="1"/>
  <mergeCells count="13">
    <mergeCell ref="A18:F18"/>
    <mergeCell ref="A20:F20"/>
    <mergeCell ref="J4:K4"/>
    <mergeCell ref="B10:B11"/>
    <mergeCell ref="A10:A11"/>
    <mergeCell ref="E10:E11"/>
    <mergeCell ref="A19:F19"/>
    <mergeCell ref="J1:K1"/>
    <mergeCell ref="D10:D11"/>
    <mergeCell ref="A16:F16"/>
    <mergeCell ref="A17:F17"/>
    <mergeCell ref="C10:C11"/>
    <mergeCell ref="A15:F15"/>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07C4D-CC86-4C70-887F-C3A12B76F4A5}">
  <dimension ref="A1:K23"/>
  <sheetViews>
    <sheetView zoomScaleNormal="100" workbookViewId="0">
      <selection activeCell="C8" sqref="C8"/>
    </sheetView>
  </sheetViews>
  <sheetFormatPr defaultColWidth="8.85546875" defaultRowHeight="15" x14ac:dyDescent="0.25"/>
  <cols>
    <col min="1" max="1" width="15.85546875" bestFit="1" customWidth="1"/>
    <col min="2" max="2" width="9.5703125" bestFit="1" customWidth="1"/>
    <col min="3" max="3" width="14.85546875" bestFit="1" customWidth="1"/>
    <col min="4" max="4" width="16.140625" bestFit="1" customWidth="1"/>
    <col min="5" max="5" width="34.7109375" customWidth="1"/>
    <col min="6" max="6" width="56.5703125" customWidth="1"/>
    <col min="7" max="7" width="14.85546875" customWidth="1"/>
    <col min="8" max="8" width="18.42578125" customWidth="1"/>
    <col min="9" max="9" width="7.28515625" customWidth="1"/>
    <col min="10" max="11" width="22.140625" customWidth="1"/>
  </cols>
  <sheetData>
    <row r="1" spans="1:11" ht="15.75" thickBot="1" x14ac:dyDescent="0.3">
      <c r="A1" s="128" t="s">
        <v>93</v>
      </c>
      <c r="B1" s="128"/>
      <c r="C1" s="128"/>
      <c r="D1" s="128"/>
      <c r="E1" s="128"/>
      <c r="F1" s="165"/>
      <c r="G1" s="47"/>
      <c r="H1" s="47"/>
      <c r="J1" s="128" t="s">
        <v>107</v>
      </c>
      <c r="K1" s="128"/>
    </row>
    <row r="2" spans="1:11" ht="18" customHeight="1" thickBot="1" x14ac:dyDescent="0.3">
      <c r="A2" s="18" t="s">
        <v>7</v>
      </c>
      <c r="B2" s="19" t="s">
        <v>15</v>
      </c>
      <c r="C2" s="19" t="s">
        <v>8</v>
      </c>
      <c r="D2" s="19" t="s">
        <v>9</v>
      </c>
      <c r="E2" s="114" t="s">
        <v>94</v>
      </c>
      <c r="F2" s="82" t="s">
        <v>75</v>
      </c>
      <c r="G2" s="83" t="s">
        <v>129</v>
      </c>
      <c r="H2" s="84" t="s">
        <v>130</v>
      </c>
      <c r="J2" s="21" t="s">
        <v>39</v>
      </c>
      <c r="K2" s="22" t="s">
        <v>110</v>
      </c>
    </row>
    <row r="3" spans="1:11" ht="18" customHeight="1" thickBot="1" x14ac:dyDescent="0.3">
      <c r="A3" s="112" t="s">
        <v>12</v>
      </c>
      <c r="B3" s="113" t="s">
        <v>13</v>
      </c>
      <c r="C3" s="85"/>
      <c r="D3" s="108" t="s">
        <v>10</v>
      </c>
      <c r="E3" s="109"/>
      <c r="F3" s="109"/>
      <c r="G3" s="110"/>
      <c r="H3" s="111"/>
      <c r="J3" s="3"/>
      <c r="K3" s="15" t="str">
        <f>IF(ISBLANK($C$9),"",(($D$13)*($J$3/6)))</f>
        <v/>
      </c>
    </row>
    <row r="4" spans="1:11" ht="27.75" customHeight="1" thickBot="1" x14ac:dyDescent="0.3">
      <c r="A4" s="7" t="s">
        <v>0</v>
      </c>
      <c r="B4" s="8" t="s">
        <v>4</v>
      </c>
      <c r="C4" s="2"/>
      <c r="D4" s="86" t="s">
        <v>10</v>
      </c>
      <c r="E4" s="87" t="s">
        <v>11</v>
      </c>
      <c r="F4" s="78" t="s">
        <v>131</v>
      </c>
      <c r="G4" s="123"/>
      <c r="H4" s="97">
        <f>G4/200</f>
        <v>0</v>
      </c>
      <c r="J4" s="157" t="s">
        <v>41</v>
      </c>
      <c r="K4" s="158"/>
    </row>
    <row r="5" spans="1:11" ht="18" customHeight="1" thickBot="1" x14ac:dyDescent="0.3">
      <c r="A5" s="10" t="s">
        <v>1</v>
      </c>
      <c r="B5" s="11" t="s">
        <v>4</v>
      </c>
      <c r="C5" s="2"/>
      <c r="D5" s="12" t="s">
        <v>10</v>
      </c>
      <c r="E5" s="88" t="s">
        <v>11</v>
      </c>
      <c r="F5" s="79" t="s">
        <v>102</v>
      </c>
      <c r="G5" s="123"/>
      <c r="H5" s="98">
        <f>G5/120</f>
        <v>0</v>
      </c>
      <c r="J5" s="166" t="s">
        <v>108</v>
      </c>
      <c r="K5" s="166"/>
    </row>
    <row r="6" spans="1:11" ht="18" customHeight="1" thickBot="1" x14ac:dyDescent="0.3">
      <c r="A6" s="7" t="s">
        <v>2</v>
      </c>
      <c r="B6" s="8" t="s">
        <v>4</v>
      </c>
      <c r="C6" s="2"/>
      <c r="D6" s="86" t="s">
        <v>10</v>
      </c>
      <c r="E6" s="87" t="s">
        <v>11</v>
      </c>
      <c r="F6" s="78" t="s">
        <v>103</v>
      </c>
      <c r="G6" s="123"/>
      <c r="H6" s="97">
        <f>G6/390</f>
        <v>0</v>
      </c>
      <c r="J6" s="21" t="s">
        <v>111</v>
      </c>
      <c r="K6" s="22" t="s">
        <v>54</v>
      </c>
    </row>
    <row r="7" spans="1:11" ht="18" customHeight="1" thickBot="1" x14ac:dyDescent="0.3">
      <c r="A7" s="10" t="s">
        <v>17</v>
      </c>
      <c r="B7" s="11" t="s">
        <v>4</v>
      </c>
      <c r="C7" s="115"/>
      <c r="D7" s="12" t="s">
        <v>10</v>
      </c>
      <c r="E7" s="88" t="s">
        <v>11</v>
      </c>
      <c r="F7" s="79" t="s">
        <v>109</v>
      </c>
      <c r="G7" s="123"/>
      <c r="H7" s="98">
        <f>G7/230</f>
        <v>0</v>
      </c>
      <c r="J7" s="3"/>
      <c r="K7" s="15" t="str">
        <f>IF(ISBLANK($C$10),"",(($D$14)*($J$7/6)))</f>
        <v/>
      </c>
    </row>
    <row r="8" spans="1:11" ht="27" customHeight="1" thickBot="1" x14ac:dyDescent="0.3">
      <c r="A8" s="7" t="s">
        <v>14</v>
      </c>
      <c r="B8" s="8" t="s">
        <v>4</v>
      </c>
      <c r="C8" s="122"/>
      <c r="D8" s="89">
        <f>SUM($C$4:$C$7)</f>
        <v>0</v>
      </c>
      <c r="E8" s="87" t="s">
        <v>11</v>
      </c>
      <c r="F8" s="80" t="s">
        <v>96</v>
      </c>
      <c r="G8" s="80"/>
      <c r="H8" s="50"/>
      <c r="J8" s="157" t="s">
        <v>41</v>
      </c>
      <c r="K8" s="158"/>
    </row>
    <row r="9" spans="1:11" ht="18" customHeight="1" thickBot="1" x14ac:dyDescent="0.3">
      <c r="A9" s="10" t="s">
        <v>27</v>
      </c>
      <c r="B9" s="11" t="s">
        <v>4</v>
      </c>
      <c r="C9" s="121"/>
      <c r="D9" s="107" t="s">
        <v>10</v>
      </c>
      <c r="E9" s="88" t="s">
        <v>11</v>
      </c>
      <c r="F9" s="79" t="s">
        <v>104</v>
      </c>
      <c r="G9" s="123"/>
      <c r="H9" s="98">
        <f>G9/90</f>
        <v>0</v>
      </c>
    </row>
    <row r="10" spans="1:11" ht="18" customHeight="1" thickBot="1" x14ac:dyDescent="0.3">
      <c r="A10" s="7" t="s">
        <v>18</v>
      </c>
      <c r="B10" s="8" t="s">
        <v>4</v>
      </c>
      <c r="C10" s="122"/>
      <c r="D10" s="89">
        <f>IF(C10=0,(IF(C11=0,D11-D8,C11-D8)),"NA")</f>
        <v>8.3333333333333321</v>
      </c>
      <c r="E10" s="87" t="s">
        <v>11</v>
      </c>
      <c r="F10" s="78" t="s">
        <v>84</v>
      </c>
      <c r="G10" s="105"/>
      <c r="H10" s="106"/>
    </row>
    <row r="11" spans="1:11" ht="18" customHeight="1" x14ac:dyDescent="0.25">
      <c r="A11" s="167" t="s">
        <v>3</v>
      </c>
      <c r="B11" s="168" t="s">
        <v>4</v>
      </c>
      <c r="C11" s="153"/>
      <c r="D11" s="169">
        <f>IF($C$11=0,(IF($C$10=0,(IF($D$8&lt;7,((($D$8-$C$3)*1.3)+9),(((($D$8-$C$3)*1.25)+8)*((-0.0334*$C$3)+1.27)))/1.08),SUM($C$4:$C$7,$C$10))),"NA")</f>
        <v>8.3333333333333321</v>
      </c>
      <c r="E11" s="170" t="s">
        <v>11</v>
      </c>
      <c r="F11" s="79" t="s">
        <v>95</v>
      </c>
      <c r="G11" s="79"/>
      <c r="H11" s="49"/>
    </row>
    <row r="12" spans="1:11" ht="18" customHeight="1" thickBot="1" x14ac:dyDescent="0.3">
      <c r="A12" s="167"/>
      <c r="B12" s="168"/>
      <c r="C12" s="154"/>
      <c r="D12" s="169"/>
      <c r="E12" s="170"/>
      <c r="F12" s="79" t="s">
        <v>105</v>
      </c>
      <c r="G12" s="79"/>
      <c r="H12" s="49"/>
    </row>
    <row r="13" spans="1:11" ht="30" customHeight="1" thickTop="1" thickBot="1" x14ac:dyDescent="0.3">
      <c r="A13" s="7" t="s">
        <v>100</v>
      </c>
      <c r="B13" s="8" t="s">
        <v>37</v>
      </c>
      <c r="C13" s="86" t="s">
        <v>10</v>
      </c>
      <c r="D13" s="29" t="str">
        <f>IF(ISBLANK($C$9),"",((($C$9*1.5)/(100/100))*(892.179)*((6*2.54)/(20))*(1.3)))</f>
        <v/>
      </c>
      <c r="E13" s="8"/>
      <c r="F13" s="8"/>
      <c r="G13" s="8"/>
      <c r="H13" s="51"/>
    </row>
    <row r="14" spans="1:11" ht="30" customHeight="1" thickTop="1" thickBot="1" x14ac:dyDescent="0.3">
      <c r="A14" s="99" t="s">
        <v>76</v>
      </c>
      <c r="B14" s="100" t="s">
        <v>37</v>
      </c>
      <c r="C14" s="101" t="s">
        <v>10</v>
      </c>
      <c r="D14" s="102" t="str">
        <f>IF(ISBLANK($C$10),"",(MAX(0,((((IF(C10&gt;0,1.5*C10,1.5*D10))/(100/100))*(892.179))*(6*2.54)/(20))*(1.3))))</f>
        <v/>
      </c>
      <c r="E14" s="100"/>
      <c r="F14" s="100"/>
      <c r="G14" s="100"/>
      <c r="H14" s="103"/>
    </row>
    <row r="15" spans="1:11" ht="16.5" customHeight="1" x14ac:dyDescent="0.25">
      <c r="A15" s="171" t="s">
        <v>97</v>
      </c>
      <c r="B15" s="172"/>
      <c r="C15" s="172"/>
      <c r="D15" s="172"/>
      <c r="E15" s="172"/>
      <c r="F15" s="172"/>
      <c r="G15" s="172"/>
      <c r="H15" s="173"/>
    </row>
    <row r="16" spans="1:11" ht="16.5" customHeight="1" x14ac:dyDescent="0.25">
      <c r="A16" s="151" t="s">
        <v>98</v>
      </c>
      <c r="B16" s="152"/>
      <c r="C16" s="152"/>
      <c r="D16" s="152"/>
      <c r="E16" s="152"/>
      <c r="F16" s="152"/>
      <c r="G16" s="152"/>
      <c r="H16" s="174"/>
    </row>
    <row r="17" spans="1:8" ht="16.5" customHeight="1" x14ac:dyDescent="0.25">
      <c r="A17" s="151" t="s">
        <v>99</v>
      </c>
      <c r="B17" s="152"/>
      <c r="C17" s="152"/>
      <c r="D17" s="152"/>
      <c r="E17" s="152"/>
      <c r="F17" s="152"/>
      <c r="G17" s="152"/>
      <c r="H17" s="174"/>
    </row>
    <row r="18" spans="1:8" ht="16.5" customHeight="1" x14ac:dyDescent="0.25">
      <c r="A18" s="134" t="s">
        <v>63</v>
      </c>
      <c r="B18" s="135"/>
      <c r="C18" s="135"/>
      <c r="D18" s="135"/>
      <c r="E18" s="135"/>
      <c r="F18" s="135"/>
      <c r="G18" s="135"/>
      <c r="H18" s="136"/>
    </row>
    <row r="19" spans="1:8" ht="16.5" customHeight="1" x14ac:dyDescent="0.25">
      <c r="A19" s="134" t="s">
        <v>132</v>
      </c>
      <c r="B19" s="135"/>
      <c r="C19" s="135"/>
      <c r="D19" s="135"/>
      <c r="E19" s="135"/>
      <c r="F19" s="135"/>
      <c r="G19" s="135"/>
      <c r="H19" s="136"/>
    </row>
    <row r="20" spans="1:8" ht="16.5" customHeight="1" thickBot="1" x14ac:dyDescent="0.3">
      <c r="A20" s="125" t="s">
        <v>106</v>
      </c>
      <c r="B20" s="126"/>
      <c r="C20" s="126"/>
      <c r="D20" s="126"/>
      <c r="E20" s="126"/>
      <c r="F20" s="126"/>
      <c r="G20" s="126"/>
      <c r="H20" s="127"/>
    </row>
    <row r="21" spans="1:8" ht="15" customHeight="1" x14ac:dyDescent="0.25">
      <c r="A21" s="104" t="s">
        <v>26</v>
      </c>
    </row>
    <row r="23" spans="1:8" ht="17.25" x14ac:dyDescent="0.3">
      <c r="A23" s="162" t="s">
        <v>136</v>
      </c>
      <c r="B23" s="163"/>
      <c r="C23" s="163"/>
      <c r="D23" s="164"/>
      <c r="F23" s="119" t="s">
        <v>137</v>
      </c>
    </row>
  </sheetData>
  <sheetProtection algorithmName="SHA-512" hashValue="Le+Eamp0CC2MFkv1MN3tOM1zJdId82k4WrjLFEOZoKZBRWacXYg1JGTN27JMzfvKLphLau/gUu0+z86CFyFsGA==" saltValue="gpaRhQ2jp1NglO03BHrgiA==" spinCount="100000" sheet="1" selectLockedCells="1"/>
  <mergeCells count="17">
    <mergeCell ref="J1:K1"/>
    <mergeCell ref="J5:K5"/>
    <mergeCell ref="J4:K4"/>
    <mergeCell ref="J8:K8"/>
    <mergeCell ref="A11:A12"/>
    <mergeCell ref="B11:B12"/>
    <mergeCell ref="C11:C12"/>
    <mergeCell ref="D11:D12"/>
    <mergeCell ref="E11:E12"/>
    <mergeCell ref="A18:H18"/>
    <mergeCell ref="A23:D23"/>
    <mergeCell ref="A19:H19"/>
    <mergeCell ref="A20:H20"/>
    <mergeCell ref="A1:F1"/>
    <mergeCell ref="A15:H15"/>
    <mergeCell ref="A16:H16"/>
    <mergeCell ref="A17:H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C25BA-4536-4356-AF20-D68DAC2FE1AB}">
  <dimension ref="A1:I13"/>
  <sheetViews>
    <sheetView zoomScaleNormal="100" workbookViewId="0">
      <selection activeCell="B3" sqref="B3"/>
    </sheetView>
  </sheetViews>
  <sheetFormatPr defaultColWidth="8.85546875" defaultRowHeight="15" x14ac:dyDescent="0.25"/>
  <cols>
    <col min="1" max="1" width="31.28515625" bestFit="1" customWidth="1"/>
    <col min="2" max="2" width="24.140625" customWidth="1"/>
    <col min="3" max="4" width="23.85546875" customWidth="1"/>
    <col min="5" max="5" width="23.85546875" style="55" customWidth="1"/>
    <col min="6" max="9" width="16.28515625" style="55" customWidth="1"/>
  </cols>
  <sheetData>
    <row r="1" spans="1:9" ht="15.75" thickBot="1" x14ac:dyDescent="0.3">
      <c r="A1" s="165" t="s">
        <v>114</v>
      </c>
      <c r="B1" s="165"/>
      <c r="C1" s="165"/>
    </row>
    <row r="2" spans="1:9" ht="15.75" thickBot="1" x14ac:dyDescent="0.3">
      <c r="A2" s="67"/>
      <c r="B2" s="68" t="s">
        <v>32</v>
      </c>
      <c r="C2" s="69" t="s">
        <v>15</v>
      </c>
      <c r="D2" s="55"/>
      <c r="H2"/>
      <c r="I2"/>
    </row>
    <row r="3" spans="1:9" ht="19.5" customHeight="1" x14ac:dyDescent="0.25">
      <c r="A3" s="57" t="s">
        <v>121</v>
      </c>
      <c r="B3" s="6"/>
      <c r="C3" s="58" t="s">
        <v>37</v>
      </c>
      <c r="D3" s="55"/>
      <c r="H3"/>
      <c r="I3"/>
    </row>
    <row r="4" spans="1:9" ht="19.5" customHeight="1" x14ac:dyDescent="0.25">
      <c r="A4" s="59" t="s">
        <v>122</v>
      </c>
      <c r="B4" s="2"/>
      <c r="C4" s="60" t="s">
        <v>112</v>
      </c>
      <c r="D4" s="55"/>
      <c r="H4"/>
      <c r="I4"/>
    </row>
    <row r="5" spans="1:9" ht="19.5" customHeight="1" thickBot="1" x14ac:dyDescent="0.3">
      <c r="A5" s="57" t="s">
        <v>123</v>
      </c>
      <c r="B5" s="2"/>
      <c r="C5" s="58" t="s">
        <v>113</v>
      </c>
      <c r="D5" s="55"/>
      <c r="H5"/>
      <c r="I5"/>
    </row>
    <row r="6" spans="1:9" ht="24.75" customHeight="1" thickBot="1" x14ac:dyDescent="0.45">
      <c r="A6" s="61" t="s">
        <v>118</v>
      </c>
      <c r="B6" s="54" t="e">
        <f>IF(AND(B4=6,B5=100),B3,(($B$3/($B$5/100))*(($B$4/6))))</f>
        <v>#DIV/0!</v>
      </c>
      <c r="C6" s="62" t="s">
        <v>37</v>
      </c>
      <c r="D6" s="55"/>
      <c r="H6"/>
      <c r="I6"/>
    </row>
    <row r="7" spans="1:9" ht="19.5" customHeight="1" thickBot="1" x14ac:dyDescent="0.35">
      <c r="A7" s="61" t="s">
        <v>118</v>
      </c>
      <c r="B7" s="56" t="e">
        <f>IF((ISBLANK($B$6)),"",($B$6/2000))</f>
        <v>#DIV/0!</v>
      </c>
      <c r="C7" s="63" t="s">
        <v>115</v>
      </c>
      <c r="D7" s="55"/>
      <c r="H7"/>
      <c r="I7"/>
    </row>
    <row r="8" spans="1:9" ht="19.5" customHeight="1" x14ac:dyDescent="0.25">
      <c r="A8" s="175" t="s">
        <v>126</v>
      </c>
      <c r="B8" s="176"/>
      <c r="C8" s="177"/>
      <c r="D8" s="55"/>
      <c r="H8"/>
      <c r="I8"/>
    </row>
    <row r="9" spans="1:9" ht="19.5" customHeight="1" x14ac:dyDescent="0.25">
      <c r="A9" s="175" t="s">
        <v>124</v>
      </c>
      <c r="B9" s="176"/>
      <c r="C9" s="177"/>
      <c r="D9" s="55"/>
      <c r="H9"/>
      <c r="I9"/>
    </row>
    <row r="10" spans="1:9" ht="19.5" customHeight="1" thickBot="1" x14ac:dyDescent="0.3">
      <c r="A10" s="64" t="s">
        <v>125</v>
      </c>
      <c r="B10" s="65"/>
      <c r="C10" s="66"/>
      <c r="D10" s="55"/>
      <c r="H10"/>
      <c r="I10"/>
    </row>
    <row r="11" spans="1:9" ht="18" customHeight="1" x14ac:dyDescent="0.25">
      <c r="D11" s="55"/>
      <c r="H11"/>
      <c r="I11"/>
    </row>
    <row r="12" spans="1:9" ht="18" customHeight="1" x14ac:dyDescent="0.3">
      <c r="A12" s="162" t="s">
        <v>136</v>
      </c>
      <c r="B12" s="164"/>
      <c r="C12" s="55"/>
      <c r="D12" s="55"/>
      <c r="F12"/>
      <c r="G12"/>
      <c r="H12"/>
      <c r="I12"/>
    </row>
    <row r="13" spans="1:9" ht="18" customHeight="1" x14ac:dyDescent="0.25">
      <c r="C13" s="55"/>
      <c r="D13" s="55"/>
      <c r="G13"/>
      <c r="H13"/>
      <c r="I13"/>
    </row>
  </sheetData>
  <sheetProtection algorithmName="SHA-512" hashValue="0s3Kx1uiepOKKBIMOZCbLo/ksDDsBsfNUH+3qX23T5x9nTdJUwx1j1653uXoQAg9RGm9TP4dw6ob3hoRhr2t/Q==" saltValue="q9qvwWqkwBY96bE0egppaA==" spinCount="100000" sheet="1" selectLockedCells="1"/>
  <mergeCells count="4">
    <mergeCell ref="A9:C9"/>
    <mergeCell ref="A1:C1"/>
    <mergeCell ref="A8:C8"/>
    <mergeCell ref="A12:B12"/>
  </mergeCells>
  <pageMargins left="0.7" right="0.7" top="0.75" bottom="0.75" header="0.3" footer="0.3"/>
  <pageSetup orientation="portrait" r:id="rId1"/>
  <ignoredErrors>
    <ignoredError sqref="B6:B7"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 for use</vt:lpstr>
      <vt:lpstr>Mehlich</vt:lpstr>
      <vt:lpstr>Soil OM, exc Al and pH</vt:lpstr>
      <vt:lpstr>SMP</vt:lpstr>
      <vt:lpstr>Woodruff</vt:lpstr>
      <vt:lpstr>Base Saturation (BS%)</vt:lpstr>
      <vt:lpstr>Reserve (Potential) Acidity</vt:lpstr>
      <vt:lpstr>Conversions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Antonangelo, Joao</dc:creator>
  <cp:lastModifiedBy>Wieme, Rachel</cp:lastModifiedBy>
  <dcterms:created xsi:type="dcterms:W3CDTF">2024-04-23T17:17:35Z</dcterms:created>
  <dcterms:modified xsi:type="dcterms:W3CDTF">2024-12-20T22:16:17Z</dcterms:modified>
</cp:coreProperties>
</file>