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cion\Downloads\"/>
    </mc:Choice>
  </mc:AlternateContent>
  <xr:revisionPtr revIDLastSave="30" documentId="13_ncr:1_{52991AD4-5B0B-4EBB-9046-251FFF4EF96A}" xr6:coauthVersionLast="47" xr6:coauthVersionMax="47" xr10:uidLastSave="{298D94EB-64B0-4EEC-80FF-7509FF11F50B}"/>
  <bookViews>
    <workbookView xWindow="-120" yWindow="-120" windowWidth="29040" windowHeight="15840" xr2:uid="{1CA7F04D-F6A5-437E-8B29-F6F216A68574}"/>
  </bookViews>
  <sheets>
    <sheet name="CONTROL CALIBRACIONES" sheetId="1" r:id="rId1"/>
    <sheet name="OBSOLETOS" sheetId="8" r:id="rId2"/>
    <sheet name="VERIFICACIÓN ADDITEL" sheetId="3" r:id="rId3"/>
    <sheet name="VERIFICACIÓN CRYSTAL 1k" sheetId="6" r:id="rId4"/>
    <sheet name="VERIFICACIÓN CRYSTAL 5k" sheetId="5" r:id="rId5"/>
    <sheet name="DERIVA" sheetId="7" r:id="rId6"/>
    <sheet name="CONTROL DE CAMBIOS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8" l="1"/>
  <c r="I15" i="8" s="1"/>
  <c r="H14" i="8"/>
  <c r="I14" i="8" s="1"/>
  <c r="E9" i="6"/>
  <c r="G9" i="6"/>
  <c r="D18" i="6"/>
  <c r="E18" i="6"/>
  <c r="G18" i="6"/>
  <c r="L18" i="6" s="1"/>
  <c r="F4" i="3"/>
  <c r="F3" i="3"/>
  <c r="F4" i="5"/>
  <c r="F3" i="5"/>
  <c r="F3" i="6"/>
  <c r="F4" i="6"/>
  <c r="G3" i="6"/>
  <c r="G3" i="5"/>
  <c r="I3" i="5"/>
  <c r="I50" i="5" s="1"/>
  <c r="H3" i="5"/>
  <c r="E51" i="5"/>
  <c r="L51" i="5" s="1"/>
  <c r="D51" i="5"/>
  <c r="E30" i="7" s="1"/>
  <c r="E50" i="5"/>
  <c r="L50" i="5" s="1"/>
  <c r="D50" i="5"/>
  <c r="E29" i="7" s="1"/>
  <c r="E49" i="5"/>
  <c r="L49" i="5" s="1"/>
  <c r="D49" i="5"/>
  <c r="E28" i="7" s="1"/>
  <c r="E48" i="5"/>
  <c r="L48" i="5" s="1"/>
  <c r="D48" i="5"/>
  <c r="E27" i="7" s="1"/>
  <c r="E47" i="5"/>
  <c r="L47" i="5" s="1"/>
  <c r="D47" i="5"/>
  <c r="E26" i="7" s="1"/>
  <c r="E46" i="5"/>
  <c r="D46" i="5"/>
  <c r="E25" i="7" s="1"/>
  <c r="E45" i="5"/>
  <c r="L45" i="5" s="1"/>
  <c r="D45" i="5"/>
  <c r="E24" i="7" s="1"/>
  <c r="E40" i="5"/>
  <c r="D40" i="5"/>
  <c r="D30" i="7" s="1"/>
  <c r="E39" i="5"/>
  <c r="D39" i="5"/>
  <c r="D29" i="7" s="1"/>
  <c r="E38" i="5"/>
  <c r="D38" i="5"/>
  <c r="D28" i="7" s="1"/>
  <c r="E37" i="5"/>
  <c r="L37" i="5" s="1"/>
  <c r="D37" i="5"/>
  <c r="D27" i="7" s="1"/>
  <c r="E36" i="5"/>
  <c r="K36" i="5" s="1"/>
  <c r="D36" i="5"/>
  <c r="D26" i="7" s="1"/>
  <c r="E35" i="5"/>
  <c r="L35" i="5" s="1"/>
  <c r="D35" i="5"/>
  <c r="D25" i="7" s="1"/>
  <c r="E34" i="5"/>
  <c r="K34" i="5" s="1"/>
  <c r="D34" i="5"/>
  <c r="D24" i="7" s="1"/>
  <c r="E29" i="5"/>
  <c r="L29" i="5" s="1"/>
  <c r="D29" i="5"/>
  <c r="C30" i="7" s="1"/>
  <c r="E28" i="5"/>
  <c r="L28" i="5" s="1"/>
  <c r="D28" i="5"/>
  <c r="C29" i="7" s="1"/>
  <c r="E27" i="5"/>
  <c r="K27" i="5" s="1"/>
  <c r="D27" i="5"/>
  <c r="C28" i="7" s="1"/>
  <c r="E26" i="5"/>
  <c r="L26" i="5" s="1"/>
  <c r="D26" i="5"/>
  <c r="C27" i="7" s="1"/>
  <c r="E25" i="5"/>
  <c r="D25" i="5"/>
  <c r="C26" i="7" s="1"/>
  <c r="E24" i="5"/>
  <c r="L24" i="5" s="1"/>
  <c r="D24" i="5"/>
  <c r="C25" i="7" s="1"/>
  <c r="E23" i="5"/>
  <c r="D23" i="5"/>
  <c r="C24" i="7" s="1"/>
  <c r="E51" i="6"/>
  <c r="L51" i="6" s="1"/>
  <c r="D51" i="6"/>
  <c r="E21" i="7" s="1"/>
  <c r="E50" i="6"/>
  <c r="L50" i="6" s="1"/>
  <c r="D50" i="6"/>
  <c r="E20" i="7" s="1"/>
  <c r="E49" i="6"/>
  <c r="L49" i="6" s="1"/>
  <c r="D49" i="6"/>
  <c r="E19" i="7" s="1"/>
  <c r="E48" i="6"/>
  <c r="K48" i="6" s="1"/>
  <c r="D48" i="6"/>
  <c r="E18" i="7" s="1"/>
  <c r="E47" i="6"/>
  <c r="L47" i="6" s="1"/>
  <c r="D47" i="6"/>
  <c r="E17" i="7" s="1"/>
  <c r="E46" i="6"/>
  <c r="D46" i="6"/>
  <c r="E16" i="7" s="1"/>
  <c r="E45" i="6"/>
  <c r="L45" i="6" s="1"/>
  <c r="D45" i="6"/>
  <c r="E15" i="7" s="1"/>
  <c r="E40" i="6"/>
  <c r="L40" i="6" s="1"/>
  <c r="D40" i="6"/>
  <c r="D21" i="7" s="1"/>
  <c r="E39" i="6"/>
  <c r="L39" i="6" s="1"/>
  <c r="D39" i="6"/>
  <c r="D20" i="7" s="1"/>
  <c r="E38" i="6"/>
  <c r="L38" i="6" s="1"/>
  <c r="D38" i="6"/>
  <c r="D19" i="7" s="1"/>
  <c r="E37" i="6"/>
  <c r="K37" i="6" s="1"/>
  <c r="D37" i="6"/>
  <c r="D18" i="7" s="1"/>
  <c r="E36" i="6"/>
  <c r="K36" i="6" s="1"/>
  <c r="D36" i="6"/>
  <c r="D17" i="7" s="1"/>
  <c r="E35" i="6"/>
  <c r="K35" i="6" s="1"/>
  <c r="D35" i="6"/>
  <c r="D16" i="7" s="1"/>
  <c r="E34" i="6"/>
  <c r="K34" i="6" s="1"/>
  <c r="D34" i="6"/>
  <c r="D15" i="7" s="1"/>
  <c r="E29" i="6"/>
  <c r="L29" i="6" s="1"/>
  <c r="D29" i="6"/>
  <c r="C21" i="7" s="1"/>
  <c r="E28" i="6"/>
  <c r="L28" i="6" s="1"/>
  <c r="D28" i="6"/>
  <c r="C20" i="7" s="1"/>
  <c r="E27" i="6"/>
  <c r="L27" i="6" s="1"/>
  <c r="D27" i="6"/>
  <c r="C19" i="7" s="1"/>
  <c r="E26" i="6"/>
  <c r="L26" i="6" s="1"/>
  <c r="D26" i="6"/>
  <c r="C18" i="7" s="1"/>
  <c r="E25" i="6"/>
  <c r="D25" i="6"/>
  <c r="C17" i="7" s="1"/>
  <c r="E24" i="6"/>
  <c r="L24" i="6" s="1"/>
  <c r="D24" i="6"/>
  <c r="C16" i="7" s="1"/>
  <c r="E23" i="6"/>
  <c r="L23" i="6" s="1"/>
  <c r="D23" i="6"/>
  <c r="C15" i="7" s="1"/>
  <c r="E51" i="3"/>
  <c r="D51" i="3"/>
  <c r="E12" i="7" s="1"/>
  <c r="E50" i="3"/>
  <c r="L50" i="3" s="1"/>
  <c r="D50" i="3"/>
  <c r="E11" i="7" s="1"/>
  <c r="E49" i="3"/>
  <c r="L49" i="3" s="1"/>
  <c r="D49" i="3"/>
  <c r="E10" i="7" s="1"/>
  <c r="E48" i="3"/>
  <c r="L48" i="3" s="1"/>
  <c r="D48" i="3"/>
  <c r="E9" i="7" s="1"/>
  <c r="E47" i="3"/>
  <c r="L47" i="3" s="1"/>
  <c r="D47" i="3"/>
  <c r="E8" i="7" s="1"/>
  <c r="E46" i="3"/>
  <c r="L46" i="3" s="1"/>
  <c r="D46" i="3"/>
  <c r="E7" i="7" s="1"/>
  <c r="E45" i="3"/>
  <c r="K45" i="3" s="1"/>
  <c r="D45" i="3"/>
  <c r="E23" i="3"/>
  <c r="G17" i="6"/>
  <c r="L17" i="6" s="1"/>
  <c r="E17" i="6"/>
  <c r="D17" i="6"/>
  <c r="G16" i="6"/>
  <c r="L16" i="6" s="1"/>
  <c r="E16" i="6"/>
  <c r="D16" i="6"/>
  <c r="G15" i="6"/>
  <c r="M15" i="6" s="1"/>
  <c r="E15" i="6"/>
  <c r="D15" i="6"/>
  <c r="G14" i="6"/>
  <c r="M14" i="6" s="1"/>
  <c r="E14" i="6"/>
  <c r="D14" i="6"/>
  <c r="G13" i="6"/>
  <c r="M13" i="6" s="1"/>
  <c r="E13" i="6"/>
  <c r="D13" i="6"/>
  <c r="G12" i="6"/>
  <c r="M12" i="6" s="1"/>
  <c r="E12" i="6"/>
  <c r="D12" i="6"/>
  <c r="G11" i="6"/>
  <c r="L11" i="6" s="1"/>
  <c r="E11" i="6"/>
  <c r="D11" i="6"/>
  <c r="G10" i="6"/>
  <c r="M10" i="6" s="1"/>
  <c r="E10" i="6"/>
  <c r="D10" i="6"/>
  <c r="M9" i="6"/>
  <c r="D9" i="6"/>
  <c r="D4" i="6"/>
  <c r="E3" i="6"/>
  <c r="D3" i="6"/>
  <c r="H22" i="1"/>
  <c r="I22" i="1" s="1"/>
  <c r="H30" i="1"/>
  <c r="I30" i="1" s="1"/>
  <c r="H24" i="1"/>
  <c r="I24" i="1" s="1"/>
  <c r="H19" i="1"/>
  <c r="I19" i="1" s="1"/>
  <c r="H20" i="1"/>
  <c r="I20" i="1" s="1"/>
  <c r="H21" i="1"/>
  <c r="I21" i="1" s="1"/>
  <c r="H18" i="1"/>
  <c r="I18" i="1" s="1"/>
  <c r="E4" i="5"/>
  <c r="E3" i="5"/>
  <c r="D3" i="5"/>
  <c r="D4" i="5"/>
  <c r="G18" i="5"/>
  <c r="M18" i="5" s="1"/>
  <c r="E18" i="5"/>
  <c r="D18" i="5"/>
  <c r="G17" i="5"/>
  <c r="M17" i="5" s="1"/>
  <c r="E17" i="5"/>
  <c r="D17" i="5"/>
  <c r="G16" i="5"/>
  <c r="M16" i="5" s="1"/>
  <c r="E16" i="5"/>
  <c r="D16" i="5"/>
  <c r="G15" i="5"/>
  <c r="M15" i="5" s="1"/>
  <c r="E15" i="5"/>
  <c r="D15" i="5"/>
  <c r="G14" i="5"/>
  <c r="M14" i="5" s="1"/>
  <c r="E14" i="5"/>
  <c r="D14" i="5"/>
  <c r="G13" i="5"/>
  <c r="M13" i="5" s="1"/>
  <c r="E13" i="5"/>
  <c r="D13" i="5"/>
  <c r="G12" i="5"/>
  <c r="L12" i="5" s="1"/>
  <c r="E12" i="5"/>
  <c r="D12" i="5"/>
  <c r="G11" i="5"/>
  <c r="L11" i="5" s="1"/>
  <c r="E11" i="5"/>
  <c r="D11" i="5"/>
  <c r="G10" i="5"/>
  <c r="M10" i="5" s="1"/>
  <c r="E10" i="5"/>
  <c r="D10" i="5"/>
  <c r="G9" i="5"/>
  <c r="M9" i="5" s="1"/>
  <c r="E9" i="5"/>
  <c r="H9" i="5" s="1" a="1"/>
  <c r="H9" i="5" s="1"/>
  <c r="D9" i="5"/>
  <c r="G9" i="3"/>
  <c r="M9" i="3" s="1"/>
  <c r="E40" i="3"/>
  <c r="E39" i="3"/>
  <c r="E38" i="3"/>
  <c r="E37" i="3"/>
  <c r="E36" i="3"/>
  <c r="E35" i="3"/>
  <c r="E34" i="3"/>
  <c r="K34" i="3" s="1"/>
  <c r="E29" i="3"/>
  <c r="K29" i="3" s="1"/>
  <c r="E28" i="3"/>
  <c r="L28" i="3" s="1"/>
  <c r="E27" i="3"/>
  <c r="K27" i="3" s="1"/>
  <c r="E26" i="3"/>
  <c r="L26" i="3" s="1"/>
  <c r="E25" i="3"/>
  <c r="K25" i="3" s="1"/>
  <c r="E24" i="3"/>
  <c r="L24" i="3" s="1"/>
  <c r="K23" i="3"/>
  <c r="G10" i="3"/>
  <c r="M10" i="3" s="1"/>
  <c r="G11" i="3"/>
  <c r="M11" i="3" s="1"/>
  <c r="G12" i="3"/>
  <c r="L12" i="3" s="1"/>
  <c r="G13" i="3"/>
  <c r="L13" i="3" s="1"/>
  <c r="G14" i="3"/>
  <c r="M14" i="3" s="1"/>
  <c r="G15" i="3"/>
  <c r="M15" i="3" s="1"/>
  <c r="G16" i="3"/>
  <c r="L16" i="3" s="1"/>
  <c r="G17" i="3"/>
  <c r="M17" i="3" s="1"/>
  <c r="G18" i="3"/>
  <c r="M18" i="3" s="1"/>
  <c r="L9" i="3"/>
  <c r="M12" i="3"/>
  <c r="D11" i="3"/>
  <c r="E11" i="3"/>
  <c r="D12" i="3"/>
  <c r="E12" i="3"/>
  <c r="D13" i="3"/>
  <c r="E13" i="3"/>
  <c r="D14" i="3"/>
  <c r="E14" i="3"/>
  <c r="E18" i="3"/>
  <c r="D18" i="3"/>
  <c r="E17" i="3"/>
  <c r="D17" i="3"/>
  <c r="E16" i="3"/>
  <c r="D16" i="3"/>
  <c r="E15" i="3"/>
  <c r="D15" i="3"/>
  <c r="E10" i="3"/>
  <c r="D10" i="3"/>
  <c r="E9" i="3"/>
  <c r="D9" i="3"/>
  <c r="H23" i="1"/>
  <c r="I23" i="1" s="1"/>
  <c r="D38" i="3"/>
  <c r="E4" i="3"/>
  <c r="E3" i="3"/>
  <c r="D4" i="3"/>
  <c r="D3" i="3"/>
  <c r="D40" i="3"/>
  <c r="D39" i="3"/>
  <c r="D37" i="3"/>
  <c r="D36" i="3"/>
  <c r="D35" i="3"/>
  <c r="D34" i="3"/>
  <c r="D29" i="3"/>
  <c r="C12" i="7" s="1"/>
  <c r="D28" i="3"/>
  <c r="C11" i="7" s="1"/>
  <c r="D27" i="3"/>
  <c r="C10" i="7" s="1"/>
  <c r="D26" i="3"/>
  <c r="C9" i="7" s="1"/>
  <c r="D25" i="3"/>
  <c r="C8" i="7" s="1"/>
  <c r="D24" i="3"/>
  <c r="C7" i="7" s="1"/>
  <c r="D23" i="3"/>
  <c r="H40" i="1"/>
  <c r="I40" i="1" s="1"/>
  <c r="H42" i="1"/>
  <c r="I42" i="1" s="1"/>
  <c r="H31" i="1"/>
  <c r="I31" i="1" s="1"/>
  <c r="H39" i="1"/>
  <c r="I39" i="1" s="1"/>
  <c r="H14" i="1"/>
  <c r="I14" i="1" s="1"/>
  <c r="H43" i="1"/>
  <c r="I43" i="1" s="1"/>
  <c r="H41" i="1"/>
  <c r="I41" i="1" s="1"/>
  <c r="H17" i="1"/>
  <c r="I17" i="1" s="1"/>
  <c r="H16" i="1"/>
  <c r="I16" i="1" s="1"/>
  <c r="H15" i="1"/>
  <c r="I15" i="1" s="1"/>
  <c r="H34" i="1"/>
  <c r="I34" i="1" s="1"/>
  <c r="H33" i="1"/>
  <c r="I33" i="1" s="1"/>
  <c r="H32" i="1"/>
  <c r="I32" i="1" s="1"/>
  <c r="H28" i="1"/>
  <c r="I28" i="1" s="1"/>
  <c r="H38" i="1"/>
  <c r="I38" i="1" s="1"/>
  <c r="H29" i="1"/>
  <c r="I29" i="1" s="1"/>
  <c r="F23" i="3" l="1"/>
  <c r="C6" i="7"/>
  <c r="D6" i="7"/>
  <c r="F45" i="3"/>
  <c r="L51" i="3"/>
  <c r="K51" i="3"/>
  <c r="L23" i="5"/>
  <c r="K23" i="5"/>
  <c r="F23" i="5"/>
  <c r="L38" i="5"/>
  <c r="K38" i="5"/>
  <c r="L39" i="5"/>
  <c r="K39" i="5"/>
  <c r="L40" i="5"/>
  <c r="K40" i="5"/>
  <c r="I3" i="6"/>
  <c r="I50" i="6" s="1"/>
  <c r="H9" i="6" a="1"/>
  <c r="H9" i="6" s="1"/>
  <c r="F23" i="6"/>
  <c r="F45" i="5"/>
  <c r="K37" i="5"/>
  <c r="L36" i="5"/>
  <c r="K35" i="5"/>
  <c r="F34" i="5"/>
  <c r="L34" i="5"/>
  <c r="F34" i="3"/>
  <c r="D9" i="7"/>
  <c r="D12" i="7"/>
  <c r="D11" i="7"/>
  <c r="K50" i="3"/>
  <c r="K49" i="3"/>
  <c r="D10" i="7"/>
  <c r="K48" i="3"/>
  <c r="K47" i="3"/>
  <c r="D8" i="7"/>
  <c r="D7" i="7"/>
  <c r="K46" i="3"/>
  <c r="E6" i="7"/>
  <c r="L45" i="3"/>
  <c r="M18" i="6"/>
  <c r="L35" i="6"/>
  <c r="L36" i="6"/>
  <c r="M17" i="6"/>
  <c r="F34" i="6"/>
  <c r="K40" i="6"/>
  <c r="K45" i="6"/>
  <c r="K23" i="6"/>
  <c r="L34" i="6"/>
  <c r="K39" i="6"/>
  <c r="L37" i="6"/>
  <c r="F45" i="6"/>
  <c r="M11" i="6"/>
  <c r="K38" i="6"/>
  <c r="M16" i="6"/>
  <c r="L15" i="6"/>
  <c r="L14" i="6"/>
  <c r="L10" i="6"/>
  <c r="L9" i="6"/>
  <c r="H3" i="6"/>
  <c r="I39" i="6" s="1"/>
  <c r="K48" i="5"/>
  <c r="L25" i="5"/>
  <c r="L27" i="5"/>
  <c r="K29" i="5"/>
  <c r="L46" i="5"/>
  <c r="K50" i="5"/>
  <c r="K25" i="5"/>
  <c r="K46" i="5"/>
  <c r="K24" i="5"/>
  <c r="K26" i="5"/>
  <c r="K45" i="5"/>
  <c r="K47" i="5"/>
  <c r="K49" i="5"/>
  <c r="K28" i="5"/>
  <c r="K51" i="5"/>
  <c r="K27" i="6"/>
  <c r="L25" i="6"/>
  <c r="K29" i="6"/>
  <c r="L46" i="6"/>
  <c r="L48" i="6"/>
  <c r="K50" i="6"/>
  <c r="K46" i="6"/>
  <c r="K25" i="6"/>
  <c r="K24" i="6"/>
  <c r="K26" i="6"/>
  <c r="K47" i="6"/>
  <c r="K49" i="6"/>
  <c r="K28" i="6"/>
  <c r="K51" i="6"/>
  <c r="M16" i="3"/>
  <c r="K28" i="3"/>
  <c r="K26" i="3"/>
  <c r="L25" i="3"/>
  <c r="I3" i="3"/>
  <c r="I50" i="3" s="1"/>
  <c r="K24" i="3"/>
  <c r="L29" i="3"/>
  <c r="L15" i="3"/>
  <c r="L27" i="3"/>
  <c r="L23" i="3"/>
  <c r="L10" i="3"/>
  <c r="M13" i="3"/>
  <c r="L14" i="3"/>
  <c r="H9" i="3" a="1"/>
  <c r="H9" i="3" s="1"/>
  <c r="G3" i="3"/>
  <c r="I28" i="3" s="1"/>
  <c r="H3" i="3"/>
  <c r="I39" i="3" s="1"/>
  <c r="L12" i="6"/>
  <c r="I28" i="6"/>
  <c r="L13" i="6"/>
  <c r="I39" i="5"/>
  <c r="L34" i="3"/>
  <c r="L35" i="3"/>
  <c r="K35" i="3"/>
  <c r="L36" i="3"/>
  <c r="K36" i="3"/>
  <c r="L37" i="3"/>
  <c r="K37" i="3"/>
  <c r="L38" i="3"/>
  <c r="K38" i="3"/>
  <c r="L39" i="3"/>
  <c r="K39" i="3"/>
  <c r="L40" i="3"/>
  <c r="K40" i="3"/>
  <c r="M12" i="5"/>
  <c r="M11" i="5"/>
  <c r="L18" i="5"/>
  <c r="L17" i="5"/>
  <c r="L16" i="5"/>
  <c r="L10" i="5"/>
  <c r="I28" i="5"/>
  <c r="L13" i="5"/>
  <c r="L15" i="5"/>
  <c r="L9" i="5"/>
  <c r="L14" i="5"/>
  <c r="L11" i="3"/>
  <c r="L17" i="3"/>
  <c r="L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Administracion</author>
    <author>Tecnico Servicios Valser</author>
  </authors>
  <commentList>
    <comment ref="I28" authorId="0" shapeId="0" xr:uid="{404E96B7-2217-42ED-81D5-4187A6B17F68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29" authorId="1" shapeId="0" xr:uid="{7D001DE6-F84A-4C5B-AF48-3F98F989BD5B}">
      <text>
        <t>Tecnico Servicios Valser:
Poco Uso</t>
      </text>
    </comment>
    <comment ref="I34" authorId="0" shapeId="0" xr:uid="{CCA76CD2-1317-495E-9AAD-373B8400DB3E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A65F25A9-E46E-40C5-945E-6310C658E4C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B00B1A40-B12D-49FB-A4C1-7AE3AEA9F02D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9685F192-FC81-4102-8567-0EEE8C9FA76A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F214BFFE-96A6-4CFA-9E24-68DB3D526179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196203DC-4813-4891-9B99-39F52F20EFC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37AA93ED-B0CA-4A33-8DEA-60C1FDF2FE3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8A80CB7B-30FD-4E3B-A9E6-AB7956CEEE0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6183185F-04C7-4293-90FA-ADBEF087D8F7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E82E0EEB-57D7-4923-85DF-B2127E7F754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<sst xmlns="http://schemas.openxmlformats.org/spreadsheetml/2006/main" count="481" uniqueCount="204">
  <si>
    <t>CONTROL CALIBRACIÓN EQUIPOS E INSTRUMENTOS</t>
  </si>
  <si>
    <t>CODIGO</t>
  </si>
  <si>
    <t>OYS-FO-42</t>
  </si>
  <si>
    <t>VERSION</t>
  </si>
  <si>
    <t>04</t>
  </si>
  <si>
    <t>FECHA</t>
  </si>
  <si>
    <t>Fecha de actualización</t>
  </si>
  <si>
    <t>PLANTA</t>
  </si>
  <si>
    <t>IDENTIFICACIÓN</t>
  </si>
  <si>
    <t>EQUIPO  /  INSTRUMENTO</t>
  </si>
  <si>
    <t>FABRICANTE</t>
  </si>
  <si>
    <t xml:space="preserve">CERTIFICADO No. </t>
  </si>
  <si>
    <t>MODELO</t>
  </si>
  <si>
    <t xml:space="preserve">SERIE </t>
  </si>
  <si>
    <t>FECHA DE CALIBRACION</t>
  </si>
  <si>
    <t>FECHA PROXIMA CALIBRACIÓN</t>
  </si>
  <si>
    <t>ESTADO</t>
  </si>
  <si>
    <t>RANGO</t>
  </si>
  <si>
    <t>MAN-001</t>
  </si>
  <si>
    <t>MANÓMETRO DIGITAL</t>
  </si>
  <si>
    <t>CRYSTAL</t>
  </si>
  <si>
    <t>MIS-LP-2025-01-0214</t>
  </si>
  <si>
    <t>XP2i</t>
  </si>
  <si>
    <t>0-3000 psi</t>
  </si>
  <si>
    <t>MAN-002</t>
  </si>
  <si>
    <t>ADDITEL</t>
  </si>
  <si>
    <t>MIS-LP-2024-12-1761</t>
  </si>
  <si>
    <t>211H200A0024</t>
  </si>
  <si>
    <t>MAN-003</t>
  </si>
  <si>
    <t>AMETEK CRYSTAL</t>
  </si>
  <si>
    <t>MIS-LP-2024-12-1618</t>
  </si>
  <si>
    <t>0-5000 psi</t>
  </si>
  <si>
    <t>MAN-004</t>
  </si>
  <si>
    <t>MANÓMETRO Y TRANSMISOR DE BAJA PRESIÓN</t>
  </si>
  <si>
    <t>SIEMENS</t>
  </si>
  <si>
    <t>MIS-LP-2024-1440</t>
  </si>
  <si>
    <t>D-76181</t>
  </si>
  <si>
    <t>N1-T503-9508911</t>
  </si>
  <si>
    <t>0-3,61 psi</t>
  </si>
  <si>
    <t>MAN-005</t>
  </si>
  <si>
    <t>0-1000 psi</t>
  </si>
  <si>
    <t>FLX-001</t>
  </si>
  <si>
    <t>FLEXÓMETRO</t>
  </si>
  <si>
    <t>TRUPER</t>
  </si>
  <si>
    <t>CD-10090</t>
  </si>
  <si>
    <t>FH-5M</t>
  </si>
  <si>
    <t>UK 0126 0022</t>
  </si>
  <si>
    <t>5m</t>
  </si>
  <si>
    <t>PDR-001</t>
  </si>
  <si>
    <t xml:space="preserve">PIE DE REY DIGITAL </t>
  </si>
  <si>
    <t>INSIZE</t>
  </si>
  <si>
    <t>CD-10088</t>
  </si>
  <si>
    <t>1108-200</t>
  </si>
  <si>
    <t>0-200 mm</t>
  </si>
  <si>
    <t>PDR-002</t>
  </si>
  <si>
    <t>MITUTOYO</t>
  </si>
  <si>
    <t>CD-10089</t>
  </si>
  <si>
    <t>CD-6" CSX-B</t>
  </si>
  <si>
    <t>BH010822</t>
  </si>
  <si>
    <t>0-150 mm</t>
  </si>
  <si>
    <t>THB-001</t>
  </si>
  <si>
    <t>TERMOHIGROBAROMETRO</t>
  </si>
  <si>
    <t>TESTO</t>
  </si>
  <si>
    <t xml:space="preserve">HR-4914-25 // TE-8606-25 </t>
  </si>
  <si>
    <t>39536692/0323</t>
  </si>
  <si>
    <t>0-100% // -20°C a 60°C</t>
  </si>
  <si>
    <t xml:space="preserve"> MET-LP-CC 12662</t>
  </si>
  <si>
    <t xml:space="preserve"> 300 hPa a 1200 hPa</t>
  </si>
  <si>
    <t>THB-002</t>
  </si>
  <si>
    <t>TERMOHIGROMETRO</t>
  </si>
  <si>
    <t>KEX GERMANY</t>
  </si>
  <si>
    <t xml:space="preserve">HR-28703 // TA-28702 </t>
  </si>
  <si>
    <t>'SH-172</t>
  </si>
  <si>
    <t>10-90% // -50°C a 70°C</t>
  </si>
  <si>
    <t>VST1</t>
  </si>
  <si>
    <t>CEC-001</t>
  </si>
  <si>
    <t>DINAMOMETRO</t>
  </si>
  <si>
    <t>TRUMAX</t>
  </si>
  <si>
    <t>SA-1Kglb</t>
  </si>
  <si>
    <t>J181015117</t>
  </si>
  <si>
    <t>454 KILOS</t>
  </si>
  <si>
    <t>CEC-002</t>
  </si>
  <si>
    <t>GALOCE</t>
  </si>
  <si>
    <t>G55406</t>
  </si>
  <si>
    <t>20110066/VST1</t>
  </si>
  <si>
    <t>1.01 TONELADA</t>
  </si>
  <si>
    <t>CEC-004</t>
  </si>
  <si>
    <t>BBG</t>
  </si>
  <si>
    <t>TSC</t>
  </si>
  <si>
    <t>1 TONELADA</t>
  </si>
  <si>
    <t>CEC-003</t>
  </si>
  <si>
    <t>SC-5Klb</t>
  </si>
  <si>
    <t>M190927007</t>
  </si>
  <si>
    <t>2.2 TONELADAS</t>
  </si>
  <si>
    <t>TP-001</t>
  </si>
  <si>
    <t>TRANSMISOR DE PRESION CON INDICACION DIGITAL</t>
  </si>
  <si>
    <t>RITHERM</t>
  </si>
  <si>
    <t>MIS-LP-2024-12-1891</t>
  </si>
  <si>
    <t>0-1000 PSI</t>
  </si>
  <si>
    <t>TP-002</t>
  </si>
  <si>
    <t>APLISENS</t>
  </si>
  <si>
    <t>MIS-LP-2024-12-1890</t>
  </si>
  <si>
    <t>PCE-28</t>
  </si>
  <si>
    <t>0-5000 PSI</t>
  </si>
  <si>
    <t>TP-003</t>
  </si>
  <si>
    <t>SINTEK</t>
  </si>
  <si>
    <t>PLAB-23-480</t>
  </si>
  <si>
    <t>-</t>
  </si>
  <si>
    <t>NPIR-23-155</t>
  </si>
  <si>
    <t>0-15000 PSI</t>
  </si>
  <si>
    <t>VST2</t>
  </si>
  <si>
    <t>CEC-005</t>
  </si>
  <si>
    <t>vst-3000 // SC-2,5KLB</t>
  </si>
  <si>
    <t>V00220 // 2301129900</t>
  </si>
  <si>
    <t>1,1 TONELADAS</t>
  </si>
  <si>
    <t>CEC-006</t>
  </si>
  <si>
    <t>VALSER / TEK</t>
  </si>
  <si>
    <t>516 2 t</t>
  </si>
  <si>
    <t>2 TONELADAS</t>
  </si>
  <si>
    <t>CEC-007</t>
  </si>
  <si>
    <t>SG-5T</t>
  </si>
  <si>
    <t>5 TONELADAS</t>
  </si>
  <si>
    <t>TP-004</t>
  </si>
  <si>
    <t>DANFOSS</t>
  </si>
  <si>
    <t>MIS-LP-2024-12-1760</t>
  </si>
  <si>
    <t>MBS3000</t>
  </si>
  <si>
    <t>0-145 PSI</t>
  </si>
  <si>
    <t>TP-008</t>
  </si>
  <si>
    <t>MIS-LP-2024-12-1617</t>
  </si>
  <si>
    <t>051950519282</t>
  </si>
  <si>
    <t>0-870PSI</t>
  </si>
  <si>
    <t>TP-009</t>
  </si>
  <si>
    <t>MIS-LP-2024-09-1204</t>
  </si>
  <si>
    <t>0-3625 PSI</t>
  </si>
  <si>
    <t>OBSOLETOS</t>
  </si>
  <si>
    <t>FECHA DE SALIDA</t>
  </si>
  <si>
    <t>TP-006</t>
  </si>
  <si>
    <t>MIS-LP-2023-0462</t>
  </si>
  <si>
    <t>TP-007</t>
  </si>
  <si>
    <t>PLAB-23-479</t>
  </si>
  <si>
    <t>NPIR-23-154</t>
  </si>
  <si>
    <t>INTRUMENTO</t>
  </si>
  <si>
    <t>MARCA</t>
  </si>
  <si>
    <t>SERIAL</t>
  </si>
  <si>
    <t>FECHA DE CALIBRACIÓN</t>
  </si>
  <si>
    <t>FECHA PROGRAMADA DE VERIFICACIÓN 1</t>
  </si>
  <si>
    <t>FECHA PROGRAMADA DE VERIFICACIÓN 2</t>
  </si>
  <si>
    <t>FECHA PROGRAMADA DE VERIFICACIÓN 3</t>
  </si>
  <si>
    <t>PATRÓN</t>
  </si>
  <si>
    <t>INDICE BAJO VERIFICACIÓN (IBV)</t>
  </si>
  <si>
    <t>DATOS Y RESULTADOS DE LA CALIBRACIÓN</t>
  </si>
  <si>
    <t>VALOR PATRÓN (PSI)</t>
  </si>
  <si>
    <t>VALOR IBV (PSI)</t>
  </si>
  <si>
    <t>ERROR (PSI)</t>
  </si>
  <si>
    <t>DESVIACIÓN (%)</t>
  </si>
  <si>
    <t>INCERTIDUMBRE</t>
  </si>
  <si>
    <t>Error permitido (+- psi)</t>
  </si>
  <si>
    <t>COMENTARIOS</t>
  </si>
  <si>
    <t>TEMPERATURA (°C)</t>
  </si>
  <si>
    <t>Superior</t>
  </si>
  <si>
    <t>Inferior</t>
  </si>
  <si>
    <t>PRESIÓN ATMOSFERICA (hPa)</t>
  </si>
  <si>
    <t>HUMEDAD RELATIVA (%)</t>
  </si>
  <si>
    <t>ENTE CERTIFICADOR</t>
  </si>
  <si>
    <t>Metrology</t>
  </si>
  <si>
    <t>DATOS Y RESULTADOS DE LA PRUEBA VERIFICACIÓN 1</t>
  </si>
  <si>
    <t>TEMPERATURA</t>
  </si>
  <si>
    <t>HUMEDAD RELATIVA</t>
  </si>
  <si>
    <t>PRESIÓN ATMOSFERICA</t>
  </si>
  <si>
    <t>OPERARIO</t>
  </si>
  <si>
    <t>FECHA DE REALIZACIÓN</t>
  </si>
  <si>
    <t>HORA</t>
  </si>
  <si>
    <t>CUMPLIMIENTO VERIFICACIÓN</t>
  </si>
  <si>
    <t>DATOS Y RESULTADOS DE LA PRUEBA VERIFICACIÓN 2</t>
  </si>
  <si>
    <t>DATOS Y RESULTADOS DE LA PRUEBA VERIFICACIÓN 3</t>
  </si>
  <si>
    <t>Flexilatina</t>
  </si>
  <si>
    <t>DERIVA INSTRUMENTOS AÑO A AÑO</t>
  </si>
  <si>
    <t>Additel</t>
  </si>
  <si>
    <t>Momento 0</t>
  </si>
  <si>
    <t>Año 1</t>
  </si>
  <si>
    <t>Crystal 1K</t>
  </si>
  <si>
    <t>Crystal 5K</t>
  </si>
  <si>
    <t>CONTROL DE CAMBIOS</t>
  </si>
  <si>
    <t>VERSIÓN</t>
  </si>
  <si>
    <t>DESCRIPCIÓN</t>
  </si>
  <si>
    <t>AUTOR</t>
  </si>
  <si>
    <t>Creación del documento</t>
  </si>
  <si>
    <t>Andres Felipe Ovalle Ortiz
Asesor Comercial</t>
  </si>
  <si>
    <t>Cambio estructura formato</t>
  </si>
  <si>
    <t>Se agregan los verificaciones internas para controlar los manómetros de presión, adicionalmente de agregan etiquetas para la identificación de los equipos</t>
  </si>
  <si>
    <t>Se integro otra hoja para evaluar la deriva de los manómetros, adicional se modificó la estructura de las verificaciones y se añadieron la información completa de todos los equipos comprados a la fecha</t>
  </si>
  <si>
    <t>CONTROL DE REVISIONES</t>
  </si>
  <si>
    <t>ELABORADO POR</t>
  </si>
  <si>
    <t>REVISADO POR</t>
  </si>
  <si>
    <t>APROBADO POR</t>
  </si>
  <si>
    <t>Nombre:</t>
  </si>
  <si>
    <t>Andres Felipe Ovalle Ortiz</t>
  </si>
  <si>
    <t>Maria de Jesus Mora Gomez</t>
  </si>
  <si>
    <t>Carlos Alberto Suarez Franco</t>
  </si>
  <si>
    <t>Cargo:</t>
  </si>
  <si>
    <t>Asesor Comercial</t>
  </si>
  <si>
    <t>Directora administrativa y financiera</t>
  </si>
  <si>
    <t>Gerente General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</si>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</sst>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3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Prompt"/>
    </font>
    <font>
      <b/>
      <sz val="10"/>
      <name val="Prompt"/>
    </font>
    <font>
      <sz val="10"/>
      <name val="Arial Rounded MT Bold"/>
      <family val="2"/>
    </font>
    <font>
      <b/>
      <sz val="10"/>
      <color theme="1"/>
      <name val="Prompt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Aptos Display"/>
      <family val="2"/>
    </font>
    <font>
      <b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Prompt"/>
    </font>
    <font>
      <b/>
      <sz val="9"/>
      <color theme="1"/>
      <name val="Prompt"/>
    </font>
    <font>
      <sz val="9"/>
      <color theme="1"/>
      <name val="Arial Rounded MT Bold"/>
      <family val="2"/>
    </font>
    <font>
      <sz val="9"/>
      <name val="Arial Rounded MT Bold"/>
      <family val="2"/>
    </font>
    <font>
      <b/>
      <sz val="12"/>
      <color rgb="FF0D780C"/>
      <name val="Prompt"/>
    </font>
    <font>
      <sz val="12"/>
      <color rgb="FF0D780C"/>
      <name val="Prompt"/>
    </font>
    <font>
      <b/>
      <sz val="9"/>
      <color rgb="FFFFFFFF"/>
      <name val="Prompt"/>
    </font>
    <font>
      <b/>
      <sz val="10"/>
      <color rgb="FFFFFFFF"/>
      <name val="Prompt"/>
    </font>
    <font>
      <b/>
      <sz val="9"/>
      <color rgb="FF0D780C"/>
      <name val="Prompt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rgb="FFFF0000"/>
      <name val="Aptos Display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6AD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D6F0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 style="medium">
        <color rgb="FF0D6F0C"/>
      </right>
      <top/>
      <bottom/>
      <diagonal/>
    </border>
    <border>
      <left style="medium">
        <color rgb="FF0D6F0C"/>
      </left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/>
      <diagonal/>
    </border>
    <border>
      <left/>
      <right/>
      <top style="medium">
        <color rgb="FF0D6F0C"/>
      </top>
      <bottom/>
      <diagonal/>
    </border>
    <border>
      <left/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/>
      <top/>
      <bottom style="medium">
        <color rgb="FF0D6F0C"/>
      </bottom>
      <diagonal/>
    </border>
    <border>
      <left/>
      <right/>
      <top/>
      <bottom style="medium">
        <color rgb="FF0D6F0C"/>
      </bottom>
      <diagonal/>
    </border>
    <border>
      <left/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 style="medium">
        <color rgb="FF0D6F0C"/>
      </bottom>
      <diagonal/>
    </border>
    <border>
      <left/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D780C"/>
      </left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/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 style="medium">
        <color rgb="FFFFFFFF"/>
      </left>
      <right/>
      <top/>
      <bottom/>
      <diagonal/>
    </border>
    <border>
      <left style="thick">
        <color rgb="FF0D780C"/>
      </left>
      <right style="medium">
        <color rgb="FF0D780C"/>
      </right>
      <top/>
      <bottom style="medium">
        <color rgb="FF0D780C"/>
      </bottom>
      <diagonal/>
    </border>
    <border>
      <left/>
      <right/>
      <top/>
      <bottom style="medium">
        <color rgb="FF0D780C"/>
      </bottom>
      <diagonal/>
    </border>
    <border>
      <left style="medium">
        <color rgb="FF0D6F0C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ck">
        <color rgb="FF0D780C"/>
      </left>
      <right/>
      <top/>
      <bottom/>
      <diagonal/>
    </border>
    <border>
      <left style="thick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 style="medium">
        <color rgb="FF0D780C"/>
      </right>
      <top style="thick">
        <color rgb="FF0D780C"/>
      </top>
      <bottom style="thick">
        <color rgb="FF0D780C"/>
      </bottom>
      <diagonal/>
    </border>
    <border>
      <left style="medium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/>
      <top style="thick">
        <color rgb="FF0D780C"/>
      </top>
      <bottom style="thick">
        <color rgb="FF0D780C"/>
      </bottom>
      <diagonal/>
    </border>
    <border>
      <left style="medium">
        <color rgb="FF0D6F0C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/>
      <bottom style="medium">
        <color rgb="FF0D6F0C"/>
      </bottom>
      <diagonal/>
    </border>
    <border>
      <left/>
      <right style="medium">
        <color rgb="FF0D780C"/>
      </right>
      <top/>
      <bottom style="medium">
        <color rgb="FF0D780C"/>
      </bottom>
      <diagonal/>
    </border>
    <border>
      <left/>
      <right style="thick">
        <color rgb="FF0D780C"/>
      </right>
      <top/>
      <bottom style="medium">
        <color rgb="FF0D780C"/>
      </bottom>
      <diagonal/>
    </border>
    <border>
      <left style="thick">
        <color rgb="FF0D780C"/>
      </left>
      <right style="medium">
        <color rgb="FF0D780C"/>
      </right>
      <top/>
      <bottom style="thick">
        <color rgb="FF0D780C"/>
      </bottom>
      <diagonal/>
    </border>
    <border>
      <left/>
      <right style="medium">
        <color rgb="FF0D780C"/>
      </right>
      <top/>
      <bottom style="thick">
        <color rgb="FF0D780C"/>
      </bottom>
      <diagonal/>
    </border>
    <border>
      <left/>
      <right/>
      <top/>
      <bottom style="thick">
        <color rgb="FF0D780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9" fillId="0" borderId="0" xfId="0" applyFont="1"/>
    <xf numFmtId="0" fontId="8" fillId="0" borderId="0" xfId="0" applyFont="1"/>
    <xf numFmtId="0" fontId="13" fillId="0" borderId="0" xfId="1"/>
    <xf numFmtId="0" fontId="15" fillId="0" borderId="16" xfId="1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 wrapText="1"/>
    </xf>
    <xf numFmtId="49" fontId="16" fillId="0" borderId="16" xfId="1" applyNumberFormat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/>
    </xf>
    <xf numFmtId="164" fontId="17" fillId="4" borderId="16" xfId="1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5" borderId="17" xfId="1" applyFont="1" applyFill="1" applyBorder="1" applyAlignment="1">
      <alignment horizontal="center" vertical="center" wrapText="1"/>
    </xf>
    <xf numFmtId="0" fontId="20" fillId="5" borderId="18" xfId="1" applyFont="1" applyFill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24" fillId="0" borderId="20" xfId="1" applyFont="1" applyBorder="1" applyAlignment="1">
      <alignment horizontal="center" vertical="center" wrapText="1"/>
    </xf>
    <xf numFmtId="0" fontId="24" fillId="0" borderId="33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35" xfId="1" applyFont="1" applyBorder="1" applyAlignment="1">
      <alignment horizontal="center" vertical="center" wrapText="1"/>
    </xf>
    <xf numFmtId="164" fontId="24" fillId="0" borderId="36" xfId="1" applyNumberFormat="1" applyFont="1" applyBorder="1" applyAlignment="1">
      <alignment horizontal="center" vertical="center" wrapText="1"/>
    </xf>
    <xf numFmtId="0" fontId="24" fillId="0" borderId="36" xfId="1" applyFont="1" applyBorder="1" applyAlignment="1">
      <alignment horizontal="center" vertical="center" wrapText="1"/>
    </xf>
    <xf numFmtId="0" fontId="24" fillId="0" borderId="37" xfId="1" applyFont="1" applyBorder="1" applyAlignment="1">
      <alignment horizontal="center" vertical="center" wrapText="1"/>
    </xf>
    <xf numFmtId="0" fontId="25" fillId="0" borderId="0" xfId="1" applyFont="1"/>
    <xf numFmtId="0" fontId="12" fillId="3" borderId="16" xfId="0" applyFont="1" applyFill="1" applyBorder="1"/>
    <xf numFmtId="0" fontId="12" fillId="3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14" fontId="1" fillId="2" borderId="16" xfId="0" applyNumberFormat="1" applyFont="1" applyFill="1" applyBorder="1" applyAlignment="1">
      <alignment horizontal="center"/>
    </xf>
    <xf numFmtId="0" fontId="1" fillId="2" borderId="16" xfId="0" quotePrefix="1" applyFont="1" applyFill="1" applyBorder="1" applyAlignment="1">
      <alignment horizontal="center"/>
    </xf>
    <xf numFmtId="0" fontId="30" fillId="2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center"/>
    </xf>
    <xf numFmtId="0" fontId="1" fillId="6" borderId="16" xfId="0" quotePrefix="1" applyFont="1" applyFill="1" applyBorder="1" applyAlignment="1">
      <alignment horizontal="center"/>
    </xf>
    <xf numFmtId="14" fontId="1" fillId="6" borderId="16" xfId="0" applyNumberFormat="1" applyFon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5" fontId="0" fillId="2" borderId="16" xfId="2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32" fillId="3" borderId="40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65" fontId="0" fillId="2" borderId="49" xfId="2" applyNumberFormat="1" applyFont="1" applyFill="1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/>
    <xf numFmtId="0" fontId="0" fillId="0" borderId="0" xfId="0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16" xfId="2" applyNumberFormat="1" applyFont="1" applyFill="1" applyBorder="1" applyAlignment="1">
      <alignment horizontal="center" vertical="center"/>
    </xf>
    <xf numFmtId="0" fontId="0" fillId="2" borderId="50" xfId="2" applyNumberFormat="1" applyFont="1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14" fontId="1" fillId="2" borderId="39" xfId="0" applyNumberFormat="1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0" fillId="0" borderId="46" xfId="0" applyBorder="1"/>
    <xf numFmtId="0" fontId="0" fillId="7" borderId="16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2" borderId="49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6" fillId="3" borderId="16" xfId="0" applyFont="1" applyFill="1" applyBorder="1" applyAlignment="1">
      <alignment horizontal="center"/>
    </xf>
    <xf numFmtId="0" fontId="0" fillId="2" borderId="39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5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52" xfId="0" quotePrefix="1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14" fontId="0" fillId="0" borderId="39" xfId="0" applyNumberFormat="1" applyBorder="1" applyAlignment="1">
      <alignment horizontal="center" vertical="center" wrapText="1"/>
    </xf>
    <xf numFmtId="14" fontId="0" fillId="0" borderId="52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32" fillId="3" borderId="47" xfId="0" applyFont="1" applyFill="1" applyBorder="1" applyAlignment="1">
      <alignment horizontal="center" vertical="center"/>
    </xf>
    <xf numFmtId="0" fontId="32" fillId="3" borderId="48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horizontal="center" vertical="center"/>
    </xf>
    <xf numFmtId="0" fontId="32" fillId="3" borderId="55" xfId="0" applyFont="1" applyFill="1" applyBorder="1" applyAlignment="1">
      <alignment horizontal="center" vertical="center"/>
    </xf>
    <xf numFmtId="0" fontId="32" fillId="3" borderId="56" xfId="0" applyFont="1" applyFill="1" applyBorder="1" applyAlignment="1">
      <alignment horizontal="center" vertical="center"/>
    </xf>
    <xf numFmtId="0" fontId="32" fillId="3" borderId="57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4" fillId="0" borderId="22" xfId="1" applyNumberFormat="1" applyFont="1" applyBorder="1" applyAlignment="1">
      <alignment horizontal="center" vertical="center" wrapText="1"/>
    </xf>
    <xf numFmtId="164" fontId="24" fillId="0" borderId="23" xfId="1" applyNumberFormat="1" applyFont="1" applyBorder="1" applyAlignment="1">
      <alignment horizontal="center" vertical="center" wrapText="1"/>
    </xf>
    <xf numFmtId="164" fontId="24" fillId="0" borderId="24" xfId="1" applyNumberFormat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justify" vertical="center" wrapText="1"/>
    </xf>
    <xf numFmtId="0" fontId="7" fillId="0" borderId="23" xfId="1" applyFont="1" applyBorder="1" applyAlignment="1">
      <alignment horizontal="justify" vertical="center" wrapText="1"/>
    </xf>
    <xf numFmtId="0" fontId="7" fillId="0" borderId="24" xfId="1" applyFont="1" applyBorder="1" applyAlignment="1">
      <alignment horizontal="justify" vertical="center" wrapText="1"/>
    </xf>
    <xf numFmtId="0" fontId="21" fillId="5" borderId="25" xfId="1" applyFont="1" applyFill="1" applyBorder="1" applyAlignment="1">
      <alignment horizontal="center" vertical="center" wrapText="1"/>
    </xf>
    <xf numFmtId="0" fontId="21" fillId="5" borderId="0" xfId="1" applyFont="1" applyFill="1" applyAlignment="1">
      <alignment horizontal="center" vertical="center" wrapText="1"/>
    </xf>
    <xf numFmtId="0" fontId="22" fillId="0" borderId="26" xfId="1" applyFont="1" applyBorder="1" applyAlignment="1">
      <alignment horizontal="center" vertical="center" wrapText="1"/>
    </xf>
    <xf numFmtId="0" fontId="22" fillId="0" borderId="27" xfId="1" applyFont="1" applyBorder="1" applyAlignment="1">
      <alignment horizontal="center" vertical="center" wrapText="1"/>
    </xf>
    <xf numFmtId="0" fontId="22" fillId="0" borderId="28" xfId="1" applyFont="1" applyBorder="1" applyAlignment="1">
      <alignment horizontal="center" vertical="center" wrapText="1"/>
    </xf>
    <xf numFmtId="0" fontId="22" fillId="0" borderId="29" xfId="1" applyFont="1" applyBorder="1" applyAlignment="1">
      <alignment horizontal="center" vertic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27" xfId="1" applyFont="1" applyBorder="1" applyAlignment="1">
      <alignment horizontal="center" vertical="center" wrapText="1"/>
    </xf>
    <xf numFmtId="0" fontId="23" fillId="0" borderId="28" xfId="1" applyFont="1" applyBorder="1" applyAlignment="1">
      <alignment horizontal="center" vertical="center" wrapText="1"/>
    </xf>
    <xf numFmtId="0" fontId="23" fillId="0" borderId="29" xfId="1" applyFont="1" applyBorder="1" applyAlignment="1">
      <alignment horizontal="center" vertical="center" wrapText="1"/>
    </xf>
    <xf numFmtId="0" fontId="23" fillId="0" borderId="30" xfId="1" applyFont="1" applyBorder="1" applyAlignment="1">
      <alignment horizontal="center" vertical="center" wrapText="1"/>
    </xf>
    <xf numFmtId="0" fontId="23" fillId="0" borderId="31" xfId="1" applyFont="1" applyBorder="1" applyAlignment="1">
      <alignment horizontal="center" vertical="center" wrapText="1"/>
    </xf>
    <xf numFmtId="0" fontId="23" fillId="0" borderId="32" xfId="1" applyFont="1" applyBorder="1" applyAlignment="1">
      <alignment horizontal="center" vertical="center" wrapText="1"/>
    </xf>
    <xf numFmtId="0" fontId="24" fillId="0" borderId="22" xfId="1" applyFont="1" applyBorder="1" applyAlignment="1">
      <alignment horizontal="center" vertical="center" wrapText="1"/>
    </xf>
    <xf numFmtId="0" fontId="24" fillId="0" borderId="23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13" fillId="0" borderId="16" xfId="1" applyBorder="1" applyAlignment="1">
      <alignment horizontal="center"/>
    </xf>
    <xf numFmtId="0" fontId="14" fillId="0" borderId="16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20" fillId="5" borderId="19" xfId="1" applyFont="1" applyFill="1" applyBorder="1" applyAlignment="1">
      <alignment horizontal="center" vertical="center" wrapText="1"/>
    </xf>
    <xf numFmtId="0" fontId="20" fillId="5" borderId="0" xfId="1" applyFont="1" applyFill="1" applyAlignment="1">
      <alignment horizontal="center" vertical="center" wrapText="1"/>
    </xf>
  </cellXfs>
  <cellStyles count="3">
    <cellStyle name="Normal" xfId="0" builtinId="0"/>
    <cellStyle name="Normal 2 2" xfId="1" xr:uid="{456B594E-8791-4EDF-A31F-2EBCD53868C0}"/>
    <cellStyle name="Porcentaje" xfId="2" builtinId="5"/>
  </cellStyles>
  <dxfs count="39"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16AD14"/>
      <color rgb="FF0D6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ADDITEL'!$D$9:$D$18</c:f>
              <c:numCache>
                <c:formatCode>General</c:formatCode>
                <c:ptCount val="10"/>
                <c:pt idx="0">
                  <c:v>-0.19999999999998863</c:v>
                </c:pt>
                <c:pt idx="1">
                  <c:v>0.20000000000004547</c:v>
                </c:pt>
                <c:pt idx="2">
                  <c:v>-0.10000000000002274</c:v>
                </c:pt>
                <c:pt idx="3">
                  <c:v>-0.20000000000004547</c:v>
                </c:pt>
                <c:pt idx="4">
                  <c:v>-0.20000000000004547</c:v>
                </c:pt>
                <c:pt idx="5">
                  <c:v>0</c:v>
                </c:pt>
                <c:pt idx="6">
                  <c:v>0.40000000000009095</c:v>
                </c:pt>
                <c:pt idx="7">
                  <c:v>-9.9999999999909051E-2</c:v>
                </c:pt>
                <c:pt idx="8">
                  <c:v>-9.9999999999909051E-2</c:v>
                </c:pt>
                <c:pt idx="9">
                  <c:v>-0.3000000000001819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D-4B8B-8326-140CFFCCEA59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ADDITEL'!$L$9:$L$18</c:f>
              <c:numCache>
                <c:formatCode>General</c:formatCode>
                <c:ptCount val="10"/>
                <c:pt idx="0">
                  <c:v>4.5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1-4FB2-B3A0-1C244207D221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ADDITEL'!$M$9:$M$18</c:f>
              <c:numCache>
                <c:formatCode>General</c:formatCode>
                <c:ptCount val="10"/>
                <c:pt idx="0">
                  <c:v>-4.5</c:v>
                </c:pt>
                <c:pt idx="1">
                  <c:v>-5</c:v>
                </c:pt>
                <c:pt idx="2">
                  <c:v>-5</c:v>
                </c:pt>
                <c:pt idx="3">
                  <c:v>-6</c:v>
                </c:pt>
                <c:pt idx="4">
                  <c:v>-7.5</c:v>
                </c:pt>
                <c:pt idx="5">
                  <c:v>-9</c:v>
                </c:pt>
                <c:pt idx="6">
                  <c:v>-10.5</c:v>
                </c:pt>
                <c:pt idx="7">
                  <c:v>-12</c:v>
                </c:pt>
                <c:pt idx="8">
                  <c:v>-13.5</c:v>
                </c:pt>
                <c:pt idx="9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91-4FB2-B3A0-1C244207D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1-4360-A1C1-90994661E8EB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1-4360-A1C1-90994661E8EB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1-4360-A1C1-90994661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Número de punto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9-4575-8084-2275F478AD4D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9-4575-8084-2275F478AD4D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9-4575-8084-2275F478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B-464E-B6E0-E3D2FF274F32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0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B-464E-B6E0-E3D2FF274F3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B-464E-B6E0-E3D2FF27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plus>
            <c:min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1k'!$D$9:$D$18</c:f>
              <c:numCache>
                <c:formatCode>General</c:formatCode>
                <c:ptCount val="10"/>
                <c:pt idx="0">
                  <c:v>6.0999999999999943E-2</c:v>
                </c:pt>
                <c:pt idx="1">
                  <c:v>8.5999999999998522E-2</c:v>
                </c:pt>
                <c:pt idx="2">
                  <c:v>8.5999999999998522E-2</c:v>
                </c:pt>
                <c:pt idx="3">
                  <c:v>8.6000000000012733E-2</c:v>
                </c:pt>
                <c:pt idx="4">
                  <c:v>6.0999999999978627E-2</c:v>
                </c:pt>
                <c:pt idx="5">
                  <c:v>0.11099999999999</c:v>
                </c:pt>
                <c:pt idx="6">
                  <c:v>0.16099999999994452</c:v>
                </c:pt>
                <c:pt idx="7">
                  <c:v>0.18600000000003547</c:v>
                </c:pt>
                <c:pt idx="8">
                  <c:v>0.18600000000003547</c:v>
                </c:pt>
                <c:pt idx="9">
                  <c:v>0.18600000000003547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E-411D-8716-A4B262EEBE2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1k'!$L$9:$L$18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1.875</c:v>
                </c:pt>
                <c:pt idx="3">
                  <c:v>3.75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E-411D-8716-A4B262EEBE2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1k'!$M$9:$M$18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-1.875</c:v>
                </c:pt>
                <c:pt idx="3">
                  <c:v>-3.75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1E-411D-8716-A4B262EE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1k'!$D$23:$D$29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E-43AB-8CA4-A866897D5627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1k'!$K$23:$K$29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E-43AB-8CA4-A866897D5627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1k'!$L$23:$L$29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1E-43AB-8CA4-A866897D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0-499A-83E1-E527CF37069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0-499A-83E1-E527CF37069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80-499A-83E1-E527CF37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7-4F34-BFBF-5729A5A74956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7-4F34-BFBF-5729A5A7495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7-4F34-BFBF-5729A5A7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5k'!$D$9:$D$18</c:f>
              <c:numCache>
                <c:formatCode>General</c:formatCode>
                <c:ptCount val="10"/>
                <c:pt idx="0">
                  <c:v>0.36000000000001364</c:v>
                </c:pt>
                <c:pt idx="1">
                  <c:v>0.44000000000005457</c:v>
                </c:pt>
                <c:pt idx="2">
                  <c:v>0.41000000000008185</c:v>
                </c:pt>
                <c:pt idx="3">
                  <c:v>0.18000000000006366</c:v>
                </c:pt>
                <c:pt idx="4">
                  <c:v>0.65000000000009095</c:v>
                </c:pt>
                <c:pt idx="5">
                  <c:v>0.42000000000007276</c:v>
                </c:pt>
                <c:pt idx="6">
                  <c:v>0.8000000000001819</c:v>
                </c:pt>
                <c:pt idx="7">
                  <c:v>0.57000000000016371</c:v>
                </c:pt>
                <c:pt idx="8">
                  <c:v>0.96000000000003638</c:v>
                </c:pt>
                <c:pt idx="9">
                  <c:v>0.46000000000003638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0-489F-8134-CE5413577D4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5k'!$L$9:$L$18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7.4979499999999994</c:v>
                </c:pt>
                <c:pt idx="3">
                  <c:v>9.9991000000000003</c:v>
                </c:pt>
                <c:pt idx="4">
                  <c:v>12.49675</c:v>
                </c:pt>
                <c:pt idx="5">
                  <c:v>14.9979</c:v>
                </c:pt>
                <c:pt idx="6">
                  <c:v>17.495999999999999</c:v>
                </c:pt>
                <c:pt idx="7">
                  <c:v>19.997150000000001</c:v>
                </c:pt>
                <c:pt idx="8">
                  <c:v>22.495200000000001</c:v>
                </c:pt>
                <c:pt idx="9">
                  <c:v>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0-489F-8134-CE5413577D4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5k'!$M$9:$M$18</c:f>
              <c:numCache>
                <c:formatCode>General</c:formatCode>
                <c:ptCount val="10"/>
                <c:pt idx="0">
                  <c:v>-5</c:v>
                </c:pt>
                <c:pt idx="1">
                  <c:v>-5</c:v>
                </c:pt>
                <c:pt idx="2">
                  <c:v>-7.4979499999999994</c:v>
                </c:pt>
                <c:pt idx="3">
                  <c:v>-9.9991000000000003</c:v>
                </c:pt>
                <c:pt idx="4">
                  <c:v>-12.49675</c:v>
                </c:pt>
                <c:pt idx="5">
                  <c:v>-14.9979</c:v>
                </c:pt>
                <c:pt idx="6">
                  <c:v>-17.495999999999999</c:v>
                </c:pt>
                <c:pt idx="7">
                  <c:v>-19.997150000000001</c:v>
                </c:pt>
                <c:pt idx="8">
                  <c:v>-22.495200000000001</c:v>
                </c:pt>
                <c:pt idx="9">
                  <c:v>-24.997700000000002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40-489F-8134-CE5413577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3-48FE-8E40-801578E4E902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33-48FE-8E40-801578E4E902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33-48FE-8E40-801578E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4-4CF4-A842-92B78812638A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4-4CF4-A842-92B78812638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4-4CF4-A842-92B78812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F-4906-BC33-7CFB8B06E6E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F-4906-BC33-7CFB8B06E6E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3F-4906-BC33-7CFB8B06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3" name="Imagen 10">
          <a:extLst>
            <a:ext uri="{FF2B5EF4-FFF2-40B4-BE49-F238E27FC236}">
              <a16:creationId xmlns:a16="http://schemas.microsoft.com/office/drawing/2014/main" id="{44B04757-1874-44C3-87C6-80550131B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478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2" name="Imagen 10">
          <a:extLst>
            <a:ext uri="{FF2B5EF4-FFF2-40B4-BE49-F238E27FC236}">
              <a16:creationId xmlns:a16="http://schemas.microsoft.com/office/drawing/2014/main" id="{FE4867D9-0851-4DB9-87A5-FE605B04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553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D5E7BD-E17E-317B-E33E-ADD198A0D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486934</xdr:colOff>
      <xdr:row>18</xdr:row>
      <xdr:rowOff>182449</xdr:rowOff>
    </xdr:from>
    <xdr:to>
      <xdr:col>18</xdr:col>
      <xdr:colOff>508500</xdr:colOff>
      <xdr:row>29</xdr:row>
      <xdr:rowOff>42928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EC5BFE-B5A8-4FF5-BFA3-172B8A7E997B}"/>
            </a:ext>
            <a:ext uri="{147F2762-F138-4A5C-976F-8EAC2B608ADB}">
              <a16:predDERef xmlns:a16="http://schemas.microsoft.com/office/drawing/2014/main" pred="{0FD5E7BD-E17E-317B-E33E-ADD198A0D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441219</xdr:colOff>
      <xdr:row>30</xdr:row>
      <xdr:rowOff>22522</xdr:rowOff>
    </xdr:from>
    <xdr:to>
      <xdr:col>18</xdr:col>
      <xdr:colOff>495689</xdr:colOff>
      <xdr:row>40</xdr:row>
      <xdr:rowOff>59092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63867DE-48D2-42E4-A4A0-565C5FC20F2F}"/>
            </a:ext>
            <a:ext uri="{147F2762-F138-4A5C-976F-8EAC2B608ADB}">
              <a16:predDERef xmlns:a16="http://schemas.microsoft.com/office/drawing/2014/main" pred="{A4EC5BFE-B5A8-4FF5-BFA3-172B8A7E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423334</xdr:colOff>
      <xdr:row>41</xdr:row>
      <xdr:rowOff>0</xdr:rowOff>
    </xdr:from>
    <xdr:to>
      <xdr:col>18</xdr:col>
      <xdr:colOff>477804</xdr:colOff>
      <xdr:row>51</xdr:row>
      <xdr:rowOff>130644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B5F92-2267-49FB-AE32-B8E06E2B341D}"/>
            </a:ext>
            <a:ext uri="{147F2762-F138-4A5C-976F-8EAC2B608ADB}">
              <a16:predDERef xmlns:a16="http://schemas.microsoft.com/office/drawing/2014/main" pred="{A63867DE-48D2-42E4-A4A0-565C5FC20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249801</xdr:colOff>
      <xdr:row>3</xdr:row>
      <xdr:rowOff>121866</xdr:rowOff>
    </xdr:from>
    <xdr:to>
      <xdr:col>20</xdr:col>
      <xdr:colOff>647848</xdr:colOff>
      <xdr:row>18</xdr:row>
      <xdr:rowOff>84365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1051011</xdr:colOff>
      <xdr:row>19</xdr:row>
      <xdr:rowOff>14216</xdr:rowOff>
    </xdr:from>
    <xdr:to>
      <xdr:col>19</xdr:col>
      <xdr:colOff>290785</xdr:colOff>
      <xdr:row>29</xdr:row>
      <xdr:rowOff>62721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9BC7CF-562D-4AE0-A6C3-DF905B1DA10E}"/>
            </a:ext>
            <a:ext uri="{147F2762-F138-4A5C-976F-8EAC2B608ADB}">
              <a16:predDERef xmlns:a16="http://schemas.microsoft.com/office/drawing/2014/main" pre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1039091</xdr:colOff>
      <xdr:row>30</xdr:row>
      <xdr:rowOff>247403</xdr:rowOff>
    </xdr:from>
    <xdr:to>
      <xdr:col>19</xdr:col>
      <xdr:colOff>278865</xdr:colOff>
      <xdr:row>41</xdr:row>
      <xdr:rowOff>88089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C60D519-EA63-45D8-BBBE-B783B205A12E}"/>
            </a:ext>
            <a:ext uri="{147F2762-F138-4A5C-976F-8EAC2B608ADB}">
              <a16:predDERef xmlns:a16="http://schemas.microsoft.com/office/drawing/2014/main" pred="{099BC7CF-562D-4AE0-A6C3-DF905B1DA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1029195</xdr:colOff>
      <xdr:row>42</xdr:row>
      <xdr:rowOff>9896</xdr:rowOff>
    </xdr:from>
    <xdr:to>
      <xdr:col>19</xdr:col>
      <xdr:colOff>268969</xdr:colOff>
      <xdr:row>53</xdr:row>
      <xdr:rowOff>97985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27A2F4-86EE-4319-B807-45F6788FEAA1}"/>
            </a:ext>
            <a:ext uri="{147F2762-F138-4A5C-976F-8EAC2B608ADB}">
              <a16:predDERef xmlns:a16="http://schemas.microsoft.com/office/drawing/2014/main" pred="{FC60D519-EA63-45D8-BBBE-B783B205A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417661</xdr:colOff>
      <xdr:row>18</xdr:row>
      <xdr:rowOff>172553</xdr:rowOff>
    </xdr:from>
    <xdr:to>
      <xdr:col>18</xdr:col>
      <xdr:colOff>439227</xdr:colOff>
      <xdr:row>29</xdr:row>
      <xdr:rowOff>33032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EB8884-EA37-404F-BB88-DD82D8369927}"/>
            </a:ext>
            <a:ext uri="{147F2762-F138-4A5C-976F-8EAC2B608ADB}">
              <a16:predDERef xmlns:a16="http://schemas.microsoft.com/office/drawing/2014/main" pre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405740</xdr:colOff>
      <xdr:row>30</xdr:row>
      <xdr:rowOff>0</xdr:rowOff>
    </xdr:from>
    <xdr:to>
      <xdr:col>18</xdr:col>
      <xdr:colOff>427306</xdr:colOff>
      <xdr:row>40</xdr:row>
      <xdr:rowOff>28712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2A8D388-3CE4-4382-8197-34A1583202A1}"/>
            </a:ext>
            <a:ext uri="{147F2762-F138-4A5C-976F-8EAC2B608ADB}">
              <a16:predDERef xmlns:a16="http://schemas.microsoft.com/office/drawing/2014/main" pred="{BEEB8884-EA37-404F-BB88-DD82D8369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296883</xdr:colOff>
      <xdr:row>41</xdr:row>
      <xdr:rowOff>0</xdr:rowOff>
    </xdr:from>
    <xdr:to>
      <xdr:col>18</xdr:col>
      <xdr:colOff>318449</xdr:colOff>
      <xdr:row>52</xdr:row>
      <xdr:rowOff>8921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B5560BD-981E-424F-BAAD-1F7A90BB7927}"/>
            </a:ext>
            <a:ext uri="{147F2762-F138-4A5C-976F-8EAC2B608ADB}">
              <a16:predDERef xmlns:a16="http://schemas.microsoft.com/office/drawing/2014/main" pred="{62A8D388-3CE4-4382-8197-34A158320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485776</xdr:colOff>
      <xdr:row>0</xdr:row>
      <xdr:rowOff>104775</xdr:rowOff>
    </xdr:from>
    <xdr:ext cx="1476374" cy="766091"/>
    <xdr:pic>
      <xdr:nvPicPr>
        <xdr:cNvPr id="2" name="Imagen 1" descr="logo VALSER FINAL png..png">
          <a:extLst>
            <a:ext uri="{FF2B5EF4-FFF2-40B4-BE49-F238E27FC236}">
              <a16:creationId xmlns:a16="http://schemas.microsoft.com/office/drawing/2014/main" id="{0BCF13B5-4DAB-427B-9CF0-88699E52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6" y="104775"/>
          <a:ext cx="1476374" cy="7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228600</xdr:colOff>
      <xdr:row>18</xdr:row>
      <xdr:rowOff>95250</xdr:rowOff>
    </xdr:from>
    <xdr:ext cx="1078865" cy="534670"/>
    <xdr:pic>
      <xdr:nvPicPr>
        <xdr:cNvPr id="3" name="Imagen 2">
          <a:extLst>
            <a:ext uri="{FF2B5EF4-FFF2-40B4-BE49-F238E27FC236}">
              <a16:creationId xmlns:a16="http://schemas.microsoft.com/office/drawing/2014/main" id="{FE8D78CA-9E4D-4B00-8741-169E74A1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77125" y="4629150"/>
          <a:ext cx="1078865" cy="534670"/>
        </a:xfrm>
        <a:prstGeom prst="rect">
          <a:avLst/>
        </a:prstGeom>
      </xdr:spPr>
    </xdr:pic>
    <xdr:clientData/>
  </xdr:oneCellAnchor>
  <xdr:oneCellAnchor>
    <xdr:from>
      <xdr:col>2</xdr:col>
      <xdr:colOff>561975</xdr:colOff>
      <xdr:row>18</xdr:row>
      <xdr:rowOff>57150</xdr:rowOff>
    </xdr:from>
    <xdr:ext cx="1800225" cy="533400"/>
    <xdr:pic>
      <xdr:nvPicPr>
        <xdr:cNvPr id="5" name="Imagen 4">
          <a:extLst>
            <a:ext uri="{FF2B5EF4-FFF2-40B4-BE49-F238E27FC236}">
              <a16:creationId xmlns:a16="http://schemas.microsoft.com/office/drawing/2014/main" id="{D7E8739F-2836-4E45-8197-2F9C9FF7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591050"/>
          <a:ext cx="1800225" cy="533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847726</xdr:colOff>
      <xdr:row>18</xdr:row>
      <xdr:rowOff>19050</xdr:rowOff>
    </xdr:from>
    <xdr:to>
      <xdr:col>1</xdr:col>
      <xdr:colOff>419101</xdr:colOff>
      <xdr:row>18</xdr:row>
      <xdr:rowOff>645729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69D2B4-A974-AE3F-8F03-E547F93E84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2" t="7849" r="6072" b="5358"/>
        <a:stretch/>
      </xdr:blipFill>
      <xdr:spPr>
        <a:xfrm>
          <a:off x="847726" y="4552950"/>
          <a:ext cx="1009650" cy="626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B3D-469C-46CF-B57C-02F2B7073CF5}">
  <dimension ref="A1:J43"/>
  <sheetViews>
    <sheetView tabSelected="1" topLeftCell="A7" zoomScale="78" workbookViewId="0">
      <selection activeCell="H5" sqref="H5"/>
    </sheetView>
  </sheetViews>
  <sheetFormatPr defaultColWidth="11.42578125" defaultRowHeight="1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</cols>
  <sheetData>
    <row r="1" spans="1:10" ht="21.75" customHeight="1">
      <c r="B1" s="93"/>
      <c r="C1" s="96" t="s">
        <v>0</v>
      </c>
      <c r="D1" s="97"/>
      <c r="E1" s="97"/>
      <c r="F1" s="97"/>
      <c r="G1" s="97"/>
      <c r="H1" s="97"/>
      <c r="I1" s="97"/>
      <c r="J1" s="98"/>
    </row>
    <row r="2" spans="1:10" ht="21.75" customHeight="1" thickBot="1">
      <c r="B2" s="94"/>
      <c r="C2" s="99"/>
      <c r="D2" s="100"/>
      <c r="E2" s="100"/>
      <c r="F2" s="100"/>
      <c r="G2" s="100"/>
      <c r="H2" s="100"/>
      <c r="I2" s="100"/>
      <c r="J2" s="101"/>
    </row>
    <row r="3" spans="1:10" ht="15.75" customHeight="1">
      <c r="B3" s="94"/>
      <c r="C3" s="102" t="s">
        <v>1</v>
      </c>
      <c r="D3" s="104" t="s">
        <v>2</v>
      </c>
      <c r="E3" s="104"/>
      <c r="F3" s="102" t="s">
        <v>3</v>
      </c>
      <c r="G3" s="108" t="s">
        <v>4</v>
      </c>
      <c r="H3" s="108"/>
      <c r="I3" s="110" t="s">
        <v>5</v>
      </c>
      <c r="J3" s="106">
        <v>45803</v>
      </c>
    </row>
    <row r="4" spans="1:10" ht="15.75" customHeight="1" thickBot="1">
      <c r="B4" s="95"/>
      <c r="C4" s="103"/>
      <c r="D4" s="105"/>
      <c r="E4" s="105"/>
      <c r="F4" s="103"/>
      <c r="G4" s="109"/>
      <c r="H4" s="109"/>
      <c r="I4" s="111"/>
      <c r="J4" s="107"/>
    </row>
    <row r="5" spans="1:10" ht="15.75" thickBot="1">
      <c r="B5" s="1"/>
      <c r="C5" s="1"/>
      <c r="D5" s="1"/>
    </row>
    <row r="6" spans="1:10" ht="16.5" thickBot="1">
      <c r="B6" s="2"/>
      <c r="C6" s="112" t="s">
        <v>6</v>
      </c>
      <c r="D6" s="113"/>
      <c r="E6" s="79">
        <v>45833</v>
      </c>
      <c r="F6" s="3"/>
      <c r="G6" s="3"/>
      <c r="H6" s="3"/>
      <c r="I6" s="3"/>
      <c r="J6" s="3"/>
    </row>
    <row r="7" spans="1:10">
      <c r="B7" s="2"/>
      <c r="C7" s="2"/>
      <c r="D7" s="2"/>
      <c r="E7" s="3"/>
      <c r="F7" s="3"/>
      <c r="G7" s="3"/>
      <c r="H7" s="3"/>
      <c r="I7" s="3"/>
      <c r="J7" s="3"/>
    </row>
    <row r="8" spans="1:10" ht="15.75" thickBot="1">
      <c r="B8" s="2"/>
      <c r="C8" s="2"/>
      <c r="D8" s="2"/>
      <c r="E8" s="3"/>
      <c r="F8" s="3"/>
      <c r="G8" s="3"/>
      <c r="H8" s="3"/>
      <c r="I8" s="3"/>
      <c r="J8" s="3"/>
    </row>
    <row r="9" spans="1:10" ht="19.5" thickBot="1">
      <c r="B9" s="2"/>
      <c r="C9" s="114" t="s">
        <v>0</v>
      </c>
      <c r="D9" s="115"/>
      <c r="E9" s="115"/>
      <c r="F9" s="116"/>
      <c r="G9" s="3"/>
      <c r="H9" s="3"/>
      <c r="I9" s="3"/>
      <c r="J9" s="3"/>
    </row>
    <row r="10" spans="1:10" ht="18.75">
      <c r="B10" s="2"/>
      <c r="C10" s="31"/>
      <c r="D10" s="31"/>
      <c r="E10" s="31"/>
      <c r="F10" s="31"/>
      <c r="G10" s="3"/>
      <c r="H10" s="3"/>
      <c r="I10" s="3"/>
      <c r="J10" s="3"/>
    </row>
    <row r="11" spans="1:10" ht="18.75">
      <c r="B11" s="2"/>
      <c r="C11" s="31"/>
      <c r="D11" s="31"/>
      <c r="E11" s="31"/>
      <c r="F11" s="31"/>
      <c r="G11" s="3"/>
      <c r="H11" s="3"/>
      <c r="I11" s="3"/>
      <c r="J11" s="3"/>
    </row>
    <row r="12" spans="1:10">
      <c r="A12" s="117" t="s">
        <v>7</v>
      </c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</row>
    <row r="14" spans="1:10">
      <c r="A14" s="49" t="s">
        <v>18</v>
      </c>
      <c r="B14" s="29" t="s">
        <v>19</v>
      </c>
      <c r="C14" s="30" t="s">
        <v>20</v>
      </c>
      <c r="D14" s="30" t="s">
        <v>21</v>
      </c>
      <c r="E14" s="30" t="s">
        <v>22</v>
      </c>
      <c r="F14" s="30">
        <v>357309</v>
      </c>
      <c r="G14" s="33">
        <v>45681</v>
      </c>
      <c r="H14" s="33">
        <f t="shared" ref="H14:H24" si="0">+G14+365</f>
        <v>46046</v>
      </c>
      <c r="I14" s="33" t="str">
        <f t="shared" ref="I14:I24" ca="1" si="1">IF(H14&lt;TODAY(),"VENCIDO",IF(H14-TODAY()&lt;15,"PROXIMO A VENCER","CERTIFICADO"))</f>
        <v>CERTIFICADO</v>
      </c>
      <c r="J14" s="30" t="s">
        <v>23</v>
      </c>
    </row>
    <row r="15" spans="1:10">
      <c r="A15" s="49" t="s">
        <v>24</v>
      </c>
      <c r="B15" s="29" t="s">
        <v>19</v>
      </c>
      <c r="C15" s="30" t="s">
        <v>25</v>
      </c>
      <c r="D15" s="30" t="s">
        <v>26</v>
      </c>
      <c r="E15" s="30">
        <v>681</v>
      </c>
      <c r="F15" s="33" t="s">
        <v>27</v>
      </c>
      <c r="G15" s="33">
        <v>45635</v>
      </c>
      <c r="H15" s="33">
        <f t="shared" si="0"/>
        <v>46000</v>
      </c>
      <c r="I15" s="33" t="str">
        <f t="shared" ca="1" si="1"/>
        <v>CERTIFICADO</v>
      </c>
      <c r="J15" s="30" t="s">
        <v>23</v>
      </c>
    </row>
    <row r="16" spans="1:10">
      <c r="A16" s="49" t="s">
        <v>28</v>
      </c>
      <c r="B16" s="29" t="s">
        <v>19</v>
      </c>
      <c r="C16" s="30" t="s">
        <v>29</v>
      </c>
      <c r="D16" s="30" t="s">
        <v>30</v>
      </c>
      <c r="E16" s="30" t="s">
        <v>22</v>
      </c>
      <c r="F16" s="30">
        <v>104696</v>
      </c>
      <c r="G16" s="33">
        <v>45628</v>
      </c>
      <c r="H16" s="33">
        <f t="shared" si="0"/>
        <v>45993</v>
      </c>
      <c r="I16" s="33" t="str">
        <f t="shared" ca="1" si="1"/>
        <v>CERTIFICADO</v>
      </c>
      <c r="J16" s="30" t="s">
        <v>31</v>
      </c>
    </row>
    <row r="17" spans="1:10">
      <c r="A17" s="49" t="s">
        <v>32</v>
      </c>
      <c r="B17" s="29" t="s">
        <v>33</v>
      </c>
      <c r="C17" s="30" t="s">
        <v>34</v>
      </c>
      <c r="D17" s="30" t="s">
        <v>35</v>
      </c>
      <c r="E17" s="34" t="s">
        <v>36</v>
      </c>
      <c r="F17" s="34" t="s">
        <v>37</v>
      </c>
      <c r="G17" s="33">
        <v>45594</v>
      </c>
      <c r="H17" s="33">
        <f t="shared" si="0"/>
        <v>45959</v>
      </c>
      <c r="I17" s="33" t="str">
        <f t="shared" ca="1" si="1"/>
        <v>CERTIFICADO</v>
      </c>
      <c r="J17" s="30" t="s">
        <v>38</v>
      </c>
    </row>
    <row r="18" spans="1:10">
      <c r="A18" s="49" t="s">
        <v>39</v>
      </c>
      <c r="B18" s="29" t="s">
        <v>19</v>
      </c>
      <c r="C18" s="30" t="s">
        <v>29</v>
      </c>
      <c r="D18" s="30">
        <v>12652</v>
      </c>
      <c r="E18" s="34" t="s">
        <v>22</v>
      </c>
      <c r="F18" s="34">
        <v>322944</v>
      </c>
      <c r="G18" s="33">
        <v>45775</v>
      </c>
      <c r="H18" s="33">
        <f t="shared" si="0"/>
        <v>46140</v>
      </c>
      <c r="I18" s="33" t="str">
        <f t="shared" ca="1" si="1"/>
        <v>CERTIFICADO</v>
      </c>
      <c r="J18" s="30" t="s">
        <v>40</v>
      </c>
    </row>
    <row r="19" spans="1:10">
      <c r="A19" s="49" t="s">
        <v>41</v>
      </c>
      <c r="B19" s="29" t="s">
        <v>42</v>
      </c>
      <c r="C19" s="30" t="s">
        <v>43</v>
      </c>
      <c r="D19" s="30" t="s">
        <v>44</v>
      </c>
      <c r="E19" s="34" t="s">
        <v>45</v>
      </c>
      <c r="F19" s="34" t="s">
        <v>46</v>
      </c>
      <c r="G19" s="33">
        <v>45796</v>
      </c>
      <c r="H19" s="33">
        <f t="shared" si="0"/>
        <v>46161</v>
      </c>
      <c r="I19" s="33" t="str">
        <f t="shared" ca="1" si="1"/>
        <v>CERTIFICADO</v>
      </c>
      <c r="J19" s="30" t="s">
        <v>47</v>
      </c>
    </row>
    <row r="20" spans="1:10">
      <c r="A20" s="49" t="s">
        <v>48</v>
      </c>
      <c r="B20" s="29" t="s">
        <v>49</v>
      </c>
      <c r="C20" s="30" t="s">
        <v>50</v>
      </c>
      <c r="D20" s="30" t="s">
        <v>51</v>
      </c>
      <c r="E20" s="34" t="s">
        <v>52</v>
      </c>
      <c r="F20" s="34">
        <v>1212181369</v>
      </c>
      <c r="G20" s="33">
        <v>45796</v>
      </c>
      <c r="H20" s="33">
        <f t="shared" si="0"/>
        <v>46161</v>
      </c>
      <c r="I20" s="33" t="str">
        <f t="shared" ca="1" si="1"/>
        <v>CERTIFICADO</v>
      </c>
      <c r="J20" s="30" t="s">
        <v>53</v>
      </c>
    </row>
    <row r="21" spans="1:10">
      <c r="A21" s="49" t="s">
        <v>54</v>
      </c>
      <c r="B21" s="29" t="s">
        <v>49</v>
      </c>
      <c r="C21" s="30" t="s">
        <v>55</v>
      </c>
      <c r="D21" s="30" t="s">
        <v>56</v>
      </c>
      <c r="E21" s="34" t="s">
        <v>57</v>
      </c>
      <c r="F21" s="34" t="s">
        <v>58</v>
      </c>
      <c r="G21" s="33">
        <v>45796</v>
      </c>
      <c r="H21" s="33">
        <f t="shared" si="0"/>
        <v>46161</v>
      </c>
      <c r="I21" s="33" t="str">
        <f t="shared" ca="1" si="1"/>
        <v>CERTIFICADO</v>
      </c>
      <c r="J21" s="30" t="s">
        <v>59</v>
      </c>
    </row>
    <row r="22" spans="1:10" ht="15" customHeight="1">
      <c r="A22" s="118" t="s">
        <v>60</v>
      </c>
      <c r="B22" s="120" t="s">
        <v>61</v>
      </c>
      <c r="C22" s="122" t="s">
        <v>62</v>
      </c>
      <c r="D22" s="83" t="s">
        <v>63</v>
      </c>
      <c r="E22" s="124">
        <v>622</v>
      </c>
      <c r="F22" s="124" t="s">
        <v>64</v>
      </c>
      <c r="G22" s="84">
        <v>45695</v>
      </c>
      <c r="H22" s="84">
        <f t="shared" ref="H22" si="2">+G22+365</f>
        <v>46060</v>
      </c>
      <c r="I22" s="84" t="str">
        <f t="shared" ca="1" si="1"/>
        <v>CERTIFICADO</v>
      </c>
      <c r="J22" s="83" t="s">
        <v>65</v>
      </c>
    </row>
    <row r="23" spans="1:10" ht="15" customHeight="1">
      <c r="A23" s="119"/>
      <c r="B23" s="121"/>
      <c r="C23" s="123"/>
      <c r="D23" s="85" t="s">
        <v>66</v>
      </c>
      <c r="E23" s="125"/>
      <c r="F23" s="125"/>
      <c r="G23" s="84">
        <v>45799</v>
      </c>
      <c r="H23" s="84">
        <f t="shared" si="0"/>
        <v>46164</v>
      </c>
      <c r="I23" s="84" t="str">
        <f t="shared" ca="1" si="1"/>
        <v>CERTIFICADO</v>
      </c>
      <c r="J23" s="85" t="s">
        <v>67</v>
      </c>
    </row>
    <row r="24" spans="1:10">
      <c r="A24" s="49" t="s">
        <v>68</v>
      </c>
      <c r="B24" s="29" t="s">
        <v>69</v>
      </c>
      <c r="C24" s="30" t="s">
        <v>70</v>
      </c>
      <c r="D24" s="86" t="s">
        <v>71</v>
      </c>
      <c r="E24" s="34" t="s">
        <v>72</v>
      </c>
      <c r="F24" s="34">
        <v>50898</v>
      </c>
      <c r="G24" s="33">
        <v>45798</v>
      </c>
      <c r="H24" s="33">
        <f t="shared" si="0"/>
        <v>46163</v>
      </c>
      <c r="I24" s="33" t="str">
        <f t="shared" ca="1" si="1"/>
        <v>CERTIFICADO</v>
      </c>
      <c r="J24" s="83" t="s">
        <v>73</v>
      </c>
    </row>
    <row r="25" spans="1:10">
      <c r="B25" s="2"/>
      <c r="C25" s="32"/>
      <c r="D25" s="32"/>
      <c r="E25" s="32"/>
      <c r="F25" s="32"/>
      <c r="G25" s="2"/>
      <c r="H25" s="2"/>
      <c r="I25" s="2"/>
      <c r="J25" s="2"/>
    </row>
    <row r="26" spans="1:10">
      <c r="A26" s="117" t="s">
        <v>74</v>
      </c>
      <c r="B26" s="117"/>
      <c r="C26" s="117"/>
      <c r="D26" s="117"/>
      <c r="E26" s="117"/>
      <c r="F26" s="117"/>
      <c r="G26" s="117"/>
      <c r="H26" s="117"/>
      <c r="I26" s="117"/>
      <c r="J26" s="117"/>
    </row>
    <row r="27" spans="1:10">
      <c r="A27" s="27" t="s">
        <v>8</v>
      </c>
      <c r="B27" s="27" t="s">
        <v>9</v>
      </c>
      <c r="C27" s="28" t="s">
        <v>10</v>
      </c>
      <c r="D27" s="28" t="s">
        <v>11</v>
      </c>
      <c r="E27" s="28" t="s">
        <v>12</v>
      </c>
      <c r="F27" s="28" t="s">
        <v>13</v>
      </c>
      <c r="G27" s="28" t="s">
        <v>14</v>
      </c>
      <c r="H27" s="28" t="s">
        <v>15</v>
      </c>
      <c r="I27" s="28" t="s">
        <v>16</v>
      </c>
      <c r="J27" s="28" t="s">
        <v>17</v>
      </c>
    </row>
    <row r="28" spans="1:10">
      <c r="A28" s="49" t="s">
        <v>75</v>
      </c>
      <c r="B28" s="29" t="s">
        <v>76</v>
      </c>
      <c r="C28" s="30" t="s">
        <v>77</v>
      </c>
      <c r="D28" s="30">
        <v>7125</v>
      </c>
      <c r="E28" s="33" t="s">
        <v>78</v>
      </c>
      <c r="F28" s="33" t="s">
        <v>79</v>
      </c>
      <c r="G28" s="33">
        <v>44880</v>
      </c>
      <c r="H28" s="33">
        <f t="shared" ref="H28" si="3">+G28+365</f>
        <v>45245</v>
      </c>
      <c r="I28" s="33" t="str">
        <f ca="1">IF(H28&lt;TODAY(),"VENCIDO",IF(H28-TODAY()&lt;15,"PROXIMO A VENCER","CERTIFICADO"))</f>
        <v>VENCIDO</v>
      </c>
      <c r="J28" s="35" t="s">
        <v>80</v>
      </c>
    </row>
    <row r="29" spans="1:10">
      <c r="A29" s="49" t="s">
        <v>81</v>
      </c>
      <c r="B29" s="29" t="s">
        <v>76</v>
      </c>
      <c r="C29" s="30" t="s">
        <v>82</v>
      </c>
      <c r="D29" s="30">
        <v>7838</v>
      </c>
      <c r="E29" s="33" t="s">
        <v>83</v>
      </c>
      <c r="F29" s="33" t="s">
        <v>84</v>
      </c>
      <c r="G29" s="33">
        <v>45363</v>
      </c>
      <c r="H29" s="33">
        <f t="shared" ref="H29:H31" si="4">+G29+365</f>
        <v>45728</v>
      </c>
      <c r="I29" s="33" t="str">
        <f t="shared" ref="I29:I31" ca="1" si="5">IF(H29&lt;TODAY(),"VENCIDO",IF(H29-TODAY()&lt;15,"PROXIMO A VENCER","CERTIFICADO"))</f>
        <v>VENCIDO</v>
      </c>
      <c r="J29" s="30" t="s">
        <v>85</v>
      </c>
    </row>
    <row r="30" spans="1:10">
      <c r="A30" s="49" t="s">
        <v>86</v>
      </c>
      <c r="B30" s="29" t="s">
        <v>76</v>
      </c>
      <c r="C30" s="30" t="s">
        <v>87</v>
      </c>
      <c r="D30" s="30">
        <v>8532</v>
      </c>
      <c r="E30" s="33" t="s">
        <v>88</v>
      </c>
      <c r="F30" s="30">
        <v>810551</v>
      </c>
      <c r="G30" s="33">
        <v>45824</v>
      </c>
      <c r="H30" s="33">
        <f t="shared" si="4"/>
        <v>46189</v>
      </c>
      <c r="I30" s="33" t="str">
        <f ca="1">IF(H30&lt;TODAY(),"VENCIDO",IF(H30-TODAY()&lt;15,"PROXIMO A VENCER","CERTIFICADO"))</f>
        <v>CERTIFICADO</v>
      </c>
      <c r="J30" s="30" t="s">
        <v>89</v>
      </c>
    </row>
    <row r="31" spans="1:10">
      <c r="A31" s="49" t="s">
        <v>90</v>
      </c>
      <c r="B31" s="29" t="s">
        <v>76</v>
      </c>
      <c r="C31" s="30" t="s">
        <v>77</v>
      </c>
      <c r="D31" s="30">
        <v>8533</v>
      </c>
      <c r="E31" s="33" t="s">
        <v>91</v>
      </c>
      <c r="F31" s="33" t="s">
        <v>92</v>
      </c>
      <c r="G31" s="33">
        <v>45824</v>
      </c>
      <c r="H31" s="33">
        <f t="shared" si="4"/>
        <v>46189</v>
      </c>
      <c r="I31" s="33" t="str">
        <f t="shared" ca="1" si="5"/>
        <v>CERTIFICADO</v>
      </c>
      <c r="J31" s="30" t="s">
        <v>93</v>
      </c>
    </row>
    <row r="32" spans="1:10">
      <c r="A32" s="49" t="s">
        <v>94</v>
      </c>
      <c r="B32" s="29" t="s">
        <v>95</v>
      </c>
      <c r="C32" s="30" t="s">
        <v>96</v>
      </c>
      <c r="D32" s="30" t="s">
        <v>97</v>
      </c>
      <c r="E32" s="34">
        <v>3000</v>
      </c>
      <c r="F32" s="34">
        <v>2074022</v>
      </c>
      <c r="G32" s="33">
        <v>45653</v>
      </c>
      <c r="H32" s="33">
        <f t="shared" ref="H32:H34" si="6">+G32+365</f>
        <v>46018</v>
      </c>
      <c r="I32" s="33" t="str">
        <f t="shared" ref="I32:I33" ca="1" si="7">IF(H32&lt;TODAY(),"VENCIDO",IF(H32-TODAY()&lt;15,"PROXIMO A VENCER","CERTIFICADO"))</f>
        <v>CERTIFICADO</v>
      </c>
      <c r="J32" s="30" t="s">
        <v>98</v>
      </c>
    </row>
    <row r="33" spans="1:10">
      <c r="A33" s="49" t="s">
        <v>99</v>
      </c>
      <c r="B33" s="29" t="s">
        <v>95</v>
      </c>
      <c r="C33" s="30" t="s">
        <v>100</v>
      </c>
      <c r="D33" s="30" t="s">
        <v>101</v>
      </c>
      <c r="E33" s="34" t="s">
        <v>102</v>
      </c>
      <c r="F33" s="34">
        <v>11121025</v>
      </c>
      <c r="G33" s="33">
        <v>45653</v>
      </c>
      <c r="H33" s="33">
        <f t="shared" si="6"/>
        <v>46018</v>
      </c>
      <c r="I33" s="33" t="str">
        <f t="shared" ca="1" si="7"/>
        <v>CERTIFICADO</v>
      </c>
      <c r="J33" s="30" t="s">
        <v>103</v>
      </c>
    </row>
    <row r="34" spans="1:10">
      <c r="A34" s="49" t="s">
        <v>104</v>
      </c>
      <c r="B34" s="29" t="s">
        <v>95</v>
      </c>
      <c r="C34" s="30" t="s">
        <v>105</v>
      </c>
      <c r="D34" s="30" t="s">
        <v>106</v>
      </c>
      <c r="E34" s="30" t="s">
        <v>107</v>
      </c>
      <c r="F34" s="30" t="s">
        <v>108</v>
      </c>
      <c r="G34" s="33">
        <v>45062</v>
      </c>
      <c r="H34" s="33">
        <f t="shared" si="6"/>
        <v>45427</v>
      </c>
      <c r="I34" s="33" t="str">
        <f ca="1">IF(H34&lt;TODAY(),"VENCIDO",IF(H34-TODAY()&lt;15,"PROXIMO A VENCER","CERTIFICADO"))</f>
        <v>VENCIDO</v>
      </c>
      <c r="J34" s="30" t="s">
        <v>109</v>
      </c>
    </row>
    <row r="36" spans="1:10">
      <c r="A36" s="117" t="s">
        <v>110</v>
      </c>
      <c r="B36" s="117"/>
      <c r="C36" s="117"/>
      <c r="D36" s="117"/>
      <c r="E36" s="117"/>
      <c r="F36" s="117"/>
      <c r="G36" s="117"/>
      <c r="H36" s="117"/>
      <c r="I36" s="117"/>
      <c r="J36" s="117"/>
    </row>
    <row r="37" spans="1:10">
      <c r="A37" s="27" t="s">
        <v>8</v>
      </c>
      <c r="B37" s="27" t="s">
        <v>9</v>
      </c>
      <c r="C37" s="28" t="s">
        <v>10</v>
      </c>
      <c r="D37" s="28" t="s">
        <v>11</v>
      </c>
      <c r="E37" s="28" t="s">
        <v>12</v>
      </c>
      <c r="F37" s="28" t="s">
        <v>13</v>
      </c>
      <c r="G37" s="28" t="s">
        <v>14</v>
      </c>
      <c r="H37" s="28" t="s">
        <v>15</v>
      </c>
      <c r="I37" s="28" t="s">
        <v>16</v>
      </c>
      <c r="J37" s="28" t="s">
        <v>17</v>
      </c>
    </row>
    <row r="38" spans="1:10">
      <c r="A38" s="49" t="s">
        <v>111</v>
      </c>
      <c r="B38" s="29" t="s">
        <v>76</v>
      </c>
      <c r="C38" s="30" t="s">
        <v>77</v>
      </c>
      <c r="D38" s="30">
        <v>8472</v>
      </c>
      <c r="E38" s="33" t="s">
        <v>112</v>
      </c>
      <c r="F38" s="33" t="s">
        <v>113</v>
      </c>
      <c r="G38" s="33">
        <v>45786</v>
      </c>
      <c r="H38" s="33">
        <f t="shared" ref="H38:H40" si="8">+G38+365</f>
        <v>46151</v>
      </c>
      <c r="I38" s="33" t="str">
        <f t="shared" ref="I38:I43" ca="1" si="9">IF(H38&lt;TODAY(),"VENCIDO",IF(H38-TODAY()&lt;15,"PROXIMO A VENCER","CERTIFICADO"))</f>
        <v>CERTIFICADO</v>
      </c>
      <c r="J38" s="30" t="s">
        <v>114</v>
      </c>
    </row>
    <row r="39" spans="1:10">
      <c r="A39" s="49" t="s">
        <v>115</v>
      </c>
      <c r="B39" s="29" t="s">
        <v>76</v>
      </c>
      <c r="C39" s="30" t="s">
        <v>116</v>
      </c>
      <c r="D39" s="30">
        <v>8531</v>
      </c>
      <c r="E39" s="33" t="s">
        <v>117</v>
      </c>
      <c r="F39" s="34">
        <v>17080195</v>
      </c>
      <c r="G39" s="33">
        <v>45824</v>
      </c>
      <c r="H39" s="33">
        <f t="shared" si="8"/>
        <v>46189</v>
      </c>
      <c r="I39" s="33" t="str">
        <f t="shared" ca="1" si="9"/>
        <v>CERTIFICADO</v>
      </c>
      <c r="J39" s="30" t="s">
        <v>118</v>
      </c>
    </row>
    <row r="40" spans="1:10">
      <c r="A40" s="49" t="s">
        <v>119</v>
      </c>
      <c r="B40" s="29" t="s">
        <v>76</v>
      </c>
      <c r="C40" s="30" t="s">
        <v>77</v>
      </c>
      <c r="D40" s="30">
        <v>8217</v>
      </c>
      <c r="E40" s="33" t="s">
        <v>120</v>
      </c>
      <c r="F40" s="30">
        <v>2309210270</v>
      </c>
      <c r="G40" s="33">
        <v>45611</v>
      </c>
      <c r="H40" s="33">
        <f t="shared" si="8"/>
        <v>45976</v>
      </c>
      <c r="I40" s="33" t="str">
        <f t="shared" ca="1" si="9"/>
        <v>CERTIFICADO</v>
      </c>
      <c r="J40" s="30" t="s">
        <v>121</v>
      </c>
    </row>
    <row r="41" spans="1:10">
      <c r="A41" s="49" t="s">
        <v>122</v>
      </c>
      <c r="B41" s="29" t="s">
        <v>95</v>
      </c>
      <c r="C41" s="30" t="s">
        <v>123</v>
      </c>
      <c r="D41" s="30" t="s">
        <v>124</v>
      </c>
      <c r="E41" s="34" t="s">
        <v>125</v>
      </c>
      <c r="F41" s="34">
        <v>92833390</v>
      </c>
      <c r="G41" s="33">
        <v>45640</v>
      </c>
      <c r="H41" s="33">
        <f t="shared" ref="H41:H43" si="10">+G41+365</f>
        <v>46005</v>
      </c>
      <c r="I41" s="33" t="str">
        <f t="shared" ca="1" si="9"/>
        <v>CERTIFICADO</v>
      </c>
      <c r="J41" s="30" t="s">
        <v>126</v>
      </c>
    </row>
    <row r="42" spans="1:10">
      <c r="A42" s="49" t="s">
        <v>127</v>
      </c>
      <c r="B42" s="29" t="s">
        <v>95</v>
      </c>
      <c r="C42" s="30" t="s">
        <v>123</v>
      </c>
      <c r="D42" s="30" t="s">
        <v>128</v>
      </c>
      <c r="E42" s="34" t="s">
        <v>125</v>
      </c>
      <c r="F42" s="34" t="s">
        <v>129</v>
      </c>
      <c r="G42" s="33">
        <v>45628</v>
      </c>
      <c r="H42" s="33">
        <f t="shared" si="10"/>
        <v>45993</v>
      </c>
      <c r="I42" s="33" t="str">
        <f t="shared" ca="1" si="9"/>
        <v>CERTIFICADO</v>
      </c>
      <c r="J42" s="30" t="s">
        <v>130</v>
      </c>
    </row>
    <row r="43" spans="1:10">
      <c r="A43" s="49" t="s">
        <v>131</v>
      </c>
      <c r="B43" s="29" t="s">
        <v>95</v>
      </c>
      <c r="C43" s="30" t="s">
        <v>123</v>
      </c>
      <c r="D43" s="30" t="s">
        <v>132</v>
      </c>
      <c r="E43" s="34" t="s">
        <v>125</v>
      </c>
      <c r="F43" s="34">
        <v>20275210</v>
      </c>
      <c r="G43" s="33">
        <v>45555</v>
      </c>
      <c r="H43" s="33">
        <f t="shared" si="10"/>
        <v>45920</v>
      </c>
      <c r="I43" s="33" t="str">
        <f t="shared" ca="1" si="9"/>
        <v>CERTIFICADO</v>
      </c>
      <c r="J43" s="30" t="s">
        <v>133</v>
      </c>
    </row>
  </sheetData>
  <sortState xmlns:xlrd2="http://schemas.microsoft.com/office/spreadsheetml/2017/richdata2" ref="B29:I34">
    <sortCondition ref="B27:B34"/>
  </sortState>
  <mergeCells count="20">
    <mergeCell ref="C6:D6"/>
    <mergeCell ref="C9:F9"/>
    <mergeCell ref="A12:J12"/>
    <mergeCell ref="A26:J26"/>
    <mergeCell ref="A36:J36"/>
    <mergeCell ref="A22:A23"/>
    <mergeCell ref="B22:B23"/>
    <mergeCell ref="C22:C23"/>
    <mergeCell ref="E22:E23"/>
    <mergeCell ref="F22:F23"/>
    <mergeCell ref="B1:B4"/>
    <mergeCell ref="C1:J2"/>
    <mergeCell ref="C3:C4"/>
    <mergeCell ref="D3:D4"/>
    <mergeCell ref="J3:J4"/>
    <mergeCell ref="E3:E4"/>
    <mergeCell ref="F3:F4"/>
    <mergeCell ref="G3:G4"/>
    <mergeCell ref="H3:H4"/>
    <mergeCell ref="I3:I4"/>
  </mergeCells>
  <phoneticPr fontId="2" type="noConversion"/>
  <conditionalFormatting sqref="G15:G24">
    <cfRule type="cellIs" dxfId="38" priority="61" operator="equal">
      <formula>"LISTO"</formula>
    </cfRule>
    <cfRule type="cellIs" dxfId="37" priority="62" operator="equal">
      <formula>"FALTA"</formula>
    </cfRule>
  </conditionalFormatting>
  <conditionalFormatting sqref="G28:G29 G31">
    <cfRule type="cellIs" dxfId="36" priority="17" operator="equal">
      <formula>"LISTO"</formula>
    </cfRule>
    <cfRule type="cellIs" dxfId="35" priority="18" operator="equal">
      <formula>"FALTA"</formula>
    </cfRule>
  </conditionalFormatting>
  <conditionalFormatting sqref="G38:G43">
    <cfRule type="cellIs" dxfId="34" priority="27" operator="equal">
      <formula>"LISTO"</formula>
    </cfRule>
    <cfRule type="cellIs" dxfId="33" priority="28" operator="equal">
      <formula>"FALTA"</formula>
    </cfRule>
  </conditionalFormatting>
  <conditionalFormatting sqref="I14:I16">
    <cfRule type="colorScale" priority="69">
      <colorScale>
        <cfvo type="min"/>
        <cfvo type="max"/>
        <color rgb="FFFF7128"/>
        <color rgb="FFFFEF9C"/>
      </colorScale>
    </cfRule>
    <cfRule type="cellIs" dxfId="32" priority="72" operator="lessThan">
      <formula>0</formula>
    </cfRule>
  </conditionalFormatting>
  <conditionalFormatting sqref="I14:I24 I40:I43">
    <cfRule type="containsText" dxfId="31" priority="65" operator="containsText" text="PROXIMO A VENCER">
      <formula>NOT(ISERROR(SEARCH("PROXIMO A VENCER",I14)))</formula>
    </cfRule>
  </conditionalFormatting>
  <conditionalFormatting sqref="I17:I24">
    <cfRule type="colorScale" priority="63">
      <colorScale>
        <cfvo type="min"/>
        <cfvo type="max"/>
        <color rgb="FFFF7128"/>
        <color rgb="FFFFEF9C"/>
      </colorScale>
    </cfRule>
    <cfRule type="cellIs" dxfId="30" priority="66" operator="lessThan">
      <formula>0</formula>
    </cfRule>
  </conditionalFormatting>
  <conditionalFormatting sqref="I28">
    <cfRule type="colorScale" priority="37">
      <colorScale>
        <cfvo type="min"/>
        <cfvo type="max"/>
        <color rgb="FFFF7128"/>
        <color rgb="FFFFEF9C"/>
      </colorScale>
    </cfRule>
    <cfRule type="cellIs" dxfId="29" priority="38" operator="lessThan">
      <formula>0</formula>
    </cfRule>
  </conditionalFormatting>
  <conditionalFormatting sqref="I28:I31">
    <cfRule type="containsText" dxfId="28" priority="1" operator="containsText" text="VENCIDO">
      <formula>NOT(ISERROR(SEARCH("VENCIDO",I28)))</formula>
    </cfRule>
    <cfRule type="containsText" dxfId="27" priority="2" operator="containsText" text="PROXIMO A VENCER">
      <formula>NOT(ISERROR(SEARCH("PROXIMO A VENCER",I28)))</formula>
    </cfRule>
  </conditionalFormatting>
  <conditionalFormatting sqref="I29 I32:I34 I38 I40">
    <cfRule type="cellIs" dxfId="26" priority="176" operator="lessThan">
      <formula>0</formula>
    </cfRule>
  </conditionalFormatting>
  <conditionalFormatting sqref="I30">
    <cfRule type="cellIs" dxfId="25" priority="3" operator="lessThan">
      <formula>0</formula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I31">
    <cfRule type="colorScale" priority="21">
      <colorScale>
        <cfvo type="min"/>
        <cfvo type="max"/>
        <color rgb="FFFF7128"/>
        <color rgb="FFFFEF9C"/>
      </colorScale>
    </cfRule>
    <cfRule type="cellIs" dxfId="24" priority="22" operator="lessThan">
      <formula>0</formula>
    </cfRule>
  </conditionalFormatting>
  <conditionalFormatting sqref="I32:I34 I29">
    <cfRule type="colorScale" priority="173">
      <colorScale>
        <cfvo type="min"/>
        <cfvo type="max"/>
        <color rgb="FFFF7128"/>
        <color rgb="FFFFEF9C"/>
      </colorScale>
    </cfRule>
  </conditionalFormatting>
  <conditionalFormatting sqref="I32:I34">
    <cfRule type="containsText" dxfId="23" priority="35" operator="containsText" text="VENCIDO">
      <formula>NOT(ISERROR(SEARCH("VENCIDO",I32)))</formula>
    </cfRule>
    <cfRule type="containsText" dxfId="22" priority="36" operator="containsText" text="PROXIMO A VENCER">
      <formula>NOT(ISERROR(SEARCH("PROXIMO A VENCER",I32)))</formula>
    </cfRule>
  </conditionalFormatting>
  <conditionalFormatting sqref="I34">
    <cfRule type="colorScale" priority="33">
      <colorScale>
        <cfvo type="min"/>
        <cfvo type="max"/>
        <color rgb="FFFF7128"/>
        <color rgb="FFFFEF9C"/>
      </colorScale>
    </cfRule>
    <cfRule type="cellIs" dxfId="21" priority="34" operator="lessThan">
      <formula>0</formula>
    </cfRule>
  </conditionalFormatting>
  <conditionalFormatting sqref="I38">
    <cfRule type="colorScale" priority="95">
      <colorScale>
        <cfvo type="min"/>
        <cfvo type="max"/>
        <color rgb="FFFF7128"/>
        <color rgb="FFFFEF9C"/>
      </colorScale>
    </cfRule>
  </conditionalFormatting>
  <conditionalFormatting sqref="I38:I39">
    <cfRule type="containsText" dxfId="20" priority="19" operator="containsText" text="VENCIDO">
      <formula>NOT(ISERROR(SEARCH("VENCIDO",I38)))</formula>
    </cfRule>
    <cfRule type="containsText" dxfId="19" priority="20" operator="containsText" text="PROXIMO A VENCER">
      <formula>NOT(ISERROR(SEARCH("PROXIMO A VENCER",I38)))</formula>
    </cfRule>
  </conditionalFormatting>
  <conditionalFormatting sqref="I39">
    <cfRule type="colorScale" priority="25">
      <colorScale>
        <cfvo type="min"/>
        <cfvo type="max"/>
        <color rgb="FFFF7128"/>
        <color rgb="FFFFEF9C"/>
      </colorScale>
    </cfRule>
    <cfRule type="cellIs" dxfId="18" priority="26" operator="lessThan">
      <formula>0</formula>
    </cfRule>
  </conditionalFormatting>
  <conditionalFormatting sqref="I40">
    <cfRule type="colorScale" priority="182">
      <colorScale>
        <cfvo type="min"/>
        <cfvo type="max"/>
        <color rgb="FFFF7128"/>
        <color rgb="FFFFEF9C"/>
      </colorScale>
    </cfRule>
  </conditionalFormatting>
  <conditionalFormatting sqref="I40:I43 I14:I24">
    <cfRule type="containsText" dxfId="17" priority="64" operator="containsText" text="VENCIDO">
      <formula>NOT(ISERROR(SEARCH("VENCIDO",I14)))</formula>
    </cfRule>
  </conditionalFormatting>
  <conditionalFormatting sqref="I41">
    <cfRule type="colorScale" priority="57">
      <colorScale>
        <cfvo type="min"/>
        <cfvo type="max"/>
        <color rgb="FFFF7128"/>
        <color rgb="FFFFEF9C"/>
      </colorScale>
    </cfRule>
    <cfRule type="cellIs" dxfId="16" priority="60" operator="lessThan">
      <formula>0</formula>
    </cfRule>
  </conditionalFormatting>
  <conditionalFormatting sqref="I42">
    <cfRule type="colorScale" priority="51">
      <colorScale>
        <cfvo type="min"/>
        <cfvo type="max"/>
        <color rgb="FFFF7128"/>
        <color rgb="FFFFEF9C"/>
      </colorScale>
    </cfRule>
    <cfRule type="cellIs" dxfId="15" priority="54" operator="lessThan">
      <formula>0</formula>
    </cfRule>
  </conditionalFormatting>
  <conditionalFormatting sqref="I43">
    <cfRule type="colorScale" priority="45">
      <colorScale>
        <cfvo type="min"/>
        <cfvo type="max"/>
        <color rgb="FFFF7128"/>
        <color rgb="FFFFEF9C"/>
      </colorScale>
    </cfRule>
    <cfRule type="cellIs" dxfId="14" priority="48" operator="lessThan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87DC-9627-48B6-AB90-E120AE5149B9}">
  <dimension ref="A1:K26"/>
  <sheetViews>
    <sheetView zoomScale="78" workbookViewId="0">
      <selection activeCell="D11" sqref="D11"/>
    </sheetView>
  </sheetViews>
  <sheetFormatPr defaultColWidth="11.42578125" defaultRowHeight="1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  <col min="11" max="11" width="15.7109375" bestFit="1" customWidth="1"/>
  </cols>
  <sheetData>
    <row r="1" spans="1:11" ht="21.75" customHeight="1">
      <c r="B1" s="93"/>
      <c r="C1" s="96" t="s">
        <v>0</v>
      </c>
      <c r="D1" s="97"/>
      <c r="E1" s="97"/>
      <c r="F1" s="97"/>
      <c r="G1" s="97"/>
      <c r="H1" s="97"/>
      <c r="I1" s="97"/>
      <c r="J1" s="98"/>
    </row>
    <row r="2" spans="1:11" ht="21.75" customHeight="1">
      <c r="B2" s="94"/>
      <c r="C2" s="99"/>
      <c r="D2" s="100"/>
      <c r="E2" s="100"/>
      <c r="F2" s="100"/>
      <c r="G2" s="100"/>
      <c r="H2" s="100"/>
      <c r="I2" s="100"/>
      <c r="J2" s="101"/>
    </row>
    <row r="3" spans="1:11" ht="15.75" customHeight="1">
      <c r="B3" s="94"/>
      <c r="C3" s="102" t="s">
        <v>1</v>
      </c>
      <c r="D3" s="104" t="s">
        <v>2</v>
      </c>
      <c r="E3" s="104"/>
      <c r="F3" s="102" t="s">
        <v>3</v>
      </c>
      <c r="G3" s="108" t="s">
        <v>4</v>
      </c>
      <c r="H3" s="108"/>
      <c r="I3" s="110" t="s">
        <v>5</v>
      </c>
      <c r="J3" s="106">
        <v>45803</v>
      </c>
    </row>
    <row r="4" spans="1:11" ht="15.75" customHeight="1">
      <c r="B4" s="95"/>
      <c r="C4" s="103"/>
      <c r="D4" s="105"/>
      <c r="E4" s="105"/>
      <c r="F4" s="103"/>
      <c r="G4" s="109"/>
      <c r="H4" s="109"/>
      <c r="I4" s="111"/>
      <c r="J4" s="107"/>
    </row>
    <row r="5" spans="1:11">
      <c r="B5" s="1"/>
      <c r="C5" s="1"/>
      <c r="D5" s="1"/>
    </row>
    <row r="6" spans="1:11" ht="15.75">
      <c r="B6" s="2"/>
      <c r="C6" s="112" t="s">
        <v>6</v>
      </c>
      <c r="D6" s="113"/>
      <c r="E6" s="79">
        <v>45709</v>
      </c>
      <c r="F6" s="3"/>
      <c r="G6" s="3"/>
      <c r="H6" s="3"/>
      <c r="I6" s="3"/>
      <c r="J6" s="3"/>
    </row>
    <row r="7" spans="1:11">
      <c r="B7" s="2"/>
      <c r="C7" s="2"/>
      <c r="D7" s="2"/>
      <c r="E7" s="3"/>
      <c r="F7" s="3"/>
      <c r="G7" s="3"/>
      <c r="H7" s="3"/>
      <c r="I7" s="3"/>
      <c r="J7" s="3"/>
    </row>
    <row r="8" spans="1:11">
      <c r="B8" s="2"/>
      <c r="C8" s="2"/>
      <c r="D8" s="2"/>
      <c r="E8" s="3"/>
      <c r="F8" s="3"/>
      <c r="G8" s="3"/>
      <c r="H8" s="3"/>
      <c r="I8" s="3"/>
      <c r="J8" s="3"/>
    </row>
    <row r="9" spans="1:11" ht="18.75">
      <c r="B9" s="2"/>
      <c r="C9" s="114" t="s">
        <v>0</v>
      </c>
      <c r="D9" s="115"/>
      <c r="E9" s="115"/>
      <c r="F9" s="116"/>
      <c r="G9" s="3"/>
      <c r="H9" s="3"/>
      <c r="I9" s="3"/>
      <c r="J9" s="3"/>
    </row>
    <row r="10" spans="1:11" ht="18.75">
      <c r="B10" s="2"/>
      <c r="C10" s="31"/>
      <c r="D10" s="31"/>
      <c r="E10" s="31"/>
      <c r="F10" s="31"/>
      <c r="G10" s="3"/>
      <c r="H10" s="3"/>
      <c r="I10" s="3"/>
      <c r="J10" s="3"/>
    </row>
    <row r="12" spans="1:11">
      <c r="A12" s="117" t="s">
        <v>134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11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  <c r="K13" s="28" t="s">
        <v>135</v>
      </c>
    </row>
    <row r="14" spans="1:11">
      <c r="A14" s="61" t="s">
        <v>136</v>
      </c>
      <c r="B14" s="36" t="s">
        <v>95</v>
      </c>
      <c r="C14" s="37" t="s">
        <v>123</v>
      </c>
      <c r="D14" s="37" t="s">
        <v>137</v>
      </c>
      <c r="E14" s="38" t="s">
        <v>125</v>
      </c>
      <c r="F14" s="38">
        <v>3626</v>
      </c>
      <c r="G14" s="39">
        <v>45274</v>
      </c>
      <c r="H14" s="39">
        <f t="shared" ref="H14:H15" si="0">+G14+365</f>
        <v>45639</v>
      </c>
      <c r="I14" s="39" t="str">
        <f t="shared" ref="I14:I15" ca="1" si="1">IF(H14&lt;TODAY(),"VENCIDO",IF(H14-TODAY()&lt;15,"PROXIMO A VENCER","CERTIFICADO"))</f>
        <v>VENCIDO</v>
      </c>
      <c r="J14" s="37" t="s">
        <v>133</v>
      </c>
      <c r="K14" s="40">
        <v>45541</v>
      </c>
    </row>
    <row r="15" spans="1:11">
      <c r="A15" s="61" t="s">
        <v>138</v>
      </c>
      <c r="B15" s="36" t="s">
        <v>95</v>
      </c>
      <c r="C15" s="37" t="s">
        <v>96</v>
      </c>
      <c r="D15" s="37" t="s">
        <v>139</v>
      </c>
      <c r="E15" s="38" t="s">
        <v>107</v>
      </c>
      <c r="F15" s="38" t="s">
        <v>140</v>
      </c>
      <c r="G15" s="39">
        <v>45062</v>
      </c>
      <c r="H15" s="39">
        <f t="shared" si="0"/>
        <v>45427</v>
      </c>
      <c r="I15" s="39" t="str">
        <f t="shared" ca="1" si="1"/>
        <v>VENCIDO</v>
      </c>
      <c r="J15" s="37" t="s">
        <v>98</v>
      </c>
      <c r="K15" s="40">
        <v>45621</v>
      </c>
    </row>
    <row r="17" spans="2:11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>
      <c r="B19" s="80"/>
      <c r="C19" s="81"/>
      <c r="D19" s="82"/>
      <c r="E19" s="57"/>
      <c r="F19" s="57"/>
      <c r="G19" s="57"/>
      <c r="H19" s="57"/>
      <c r="I19" s="59"/>
      <c r="J19" s="127"/>
      <c r="K19" s="128"/>
    </row>
    <row r="20" spans="2:11">
      <c r="B20" s="57"/>
      <c r="C20" s="80"/>
      <c r="D20" s="80"/>
      <c r="E20" s="57"/>
      <c r="F20" s="57"/>
      <c r="G20" s="57"/>
      <c r="H20" s="57"/>
      <c r="I20" s="59"/>
      <c r="J20" s="127"/>
      <c r="K20" s="129"/>
    </row>
    <row r="21" spans="2:11">
      <c r="B21" s="130"/>
      <c r="C21" s="130"/>
      <c r="D21" s="130"/>
      <c r="E21" s="60"/>
      <c r="F21" s="60"/>
      <c r="G21" s="60"/>
      <c r="H21" s="57"/>
      <c r="I21" s="59"/>
      <c r="J21" s="127"/>
      <c r="K21" s="129"/>
    </row>
    <row r="22" spans="2:11">
      <c r="B22" s="44"/>
      <c r="C22" s="41"/>
      <c r="D22" s="41"/>
      <c r="E22" s="41"/>
      <c r="F22" s="41"/>
      <c r="G22" s="41"/>
      <c r="H22" s="41"/>
      <c r="I22" s="41"/>
      <c r="J22" s="41"/>
    </row>
    <row r="23" spans="2:11">
      <c r="B23" s="42"/>
      <c r="C23" s="43"/>
      <c r="D23" s="43"/>
      <c r="E23" s="43"/>
      <c r="F23" s="43"/>
      <c r="G23" s="43"/>
      <c r="H23" s="43"/>
      <c r="I23" s="43"/>
      <c r="J23" s="43"/>
    </row>
    <row r="24" spans="2:11">
      <c r="B24" s="42"/>
      <c r="C24" s="43"/>
      <c r="D24" s="43"/>
      <c r="E24" s="43"/>
      <c r="F24" s="43"/>
      <c r="G24" s="43"/>
      <c r="H24" s="43"/>
      <c r="I24" s="43"/>
      <c r="J24" s="43"/>
    </row>
    <row r="25" spans="2:11">
      <c r="B25" s="42"/>
      <c r="C25" s="43"/>
      <c r="D25" s="43"/>
      <c r="E25" s="43"/>
      <c r="F25" s="43"/>
      <c r="G25" s="43"/>
      <c r="H25" s="43"/>
      <c r="I25" s="43"/>
      <c r="J25" s="43"/>
    </row>
    <row r="26" spans="2:11">
      <c r="B26" s="42"/>
      <c r="C26" s="43"/>
      <c r="D26" s="43"/>
      <c r="E26" s="43"/>
      <c r="F26" s="43"/>
      <c r="G26" s="43"/>
      <c r="H26" s="43"/>
      <c r="I26" s="43"/>
      <c r="J26" s="43"/>
    </row>
  </sheetData>
  <mergeCells count="17">
    <mergeCell ref="A12:K12"/>
    <mergeCell ref="B17:K17"/>
    <mergeCell ref="J19:J21"/>
    <mergeCell ref="K19:K21"/>
    <mergeCell ref="B21:D21"/>
    <mergeCell ref="C6:D6"/>
    <mergeCell ref="C9:F9"/>
    <mergeCell ref="B1:B4"/>
    <mergeCell ref="C1:J2"/>
    <mergeCell ref="C3:C4"/>
    <mergeCell ref="D3:D4"/>
    <mergeCell ref="E3:E4"/>
    <mergeCell ref="F3:F4"/>
    <mergeCell ref="G3:G4"/>
    <mergeCell ref="H3:H4"/>
    <mergeCell ref="I3:I4"/>
    <mergeCell ref="J3:J4"/>
  </mergeCells>
  <phoneticPr fontId="2" type="noConversion"/>
  <conditionalFormatting sqref="G14:G15">
    <cfRule type="cellIs" dxfId="13" priority="7" operator="equal">
      <formula>"LISTO"</formula>
    </cfRule>
    <cfRule type="cellIs" dxfId="12" priority="8" operator="equal">
      <formula>"FALTA"</formula>
    </cfRule>
  </conditionalFormatting>
  <conditionalFormatting sqref="I14">
    <cfRule type="colorScale" priority="11">
      <colorScale>
        <cfvo type="min"/>
        <cfvo type="max"/>
        <color rgb="FFFF7128"/>
        <color rgb="FFFFEF9C"/>
      </colorScale>
    </cfRule>
    <cfRule type="cellIs" dxfId="11" priority="12" operator="lessThan">
      <formula>0</formula>
    </cfRule>
    <cfRule type="containsText" dxfId="10" priority="13" operator="containsText" text="VENCIDO">
      <formula>NOT(ISERROR(SEARCH("VENCIDO",I14)))</formula>
    </cfRule>
    <cfRule type="containsText" dxfId="9" priority="14" operator="containsText" text="PROXIMO A VENCER">
      <formula>NOT(ISERROR(SEARCH("PROXIMO A VENCER",I14)))</formula>
    </cfRule>
  </conditionalFormatting>
  <conditionalFormatting sqref="I15">
    <cfRule type="colorScale" priority="5">
      <colorScale>
        <cfvo type="min"/>
        <cfvo type="max"/>
        <color rgb="FFFF7128"/>
        <color rgb="FFFFEF9C"/>
      </colorScale>
    </cfRule>
    <cfRule type="cellIs" dxfId="8" priority="6" operator="lessThan">
      <formula>0</formula>
    </cfRule>
    <cfRule type="containsText" dxfId="7" priority="9" operator="containsText" text="VENCIDO">
      <formula>NOT(ISERROR(SEARCH("VENCIDO",I15)))</formula>
    </cfRule>
    <cfRule type="containsText" dxfId="6" priority="10" operator="containsText" text="PROXIMO A VENCER">
      <formula>NOT(ISERROR(SEARCH("PROXIMO A VENCER",I15)))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E1EE-D96D-48D8-A071-A9A0ED40DDEB}">
  <dimension ref="A2:M51"/>
  <sheetViews>
    <sheetView topLeftCell="A10" zoomScale="81" workbookViewId="0">
      <selection activeCell="G22" sqref="G22"/>
    </sheetView>
  </sheetViews>
  <sheetFormatPr defaultColWidth="11.42578125" defaultRowHeight="15"/>
  <cols>
    <col min="1" max="1" width="3.28515625" customWidth="1"/>
    <col min="2" max="2" width="33" bestFit="1" customWidth="1"/>
    <col min="3" max="3" width="15.28515625" bestFit="1" customWidth="1"/>
    <col min="4" max="4" width="13.28515625" bestFit="1" customWidth="1"/>
    <col min="5" max="5" width="20.5703125" bestFit="1" customWidth="1"/>
    <col min="6" max="6" width="18" customWidth="1"/>
    <col min="7" max="7" width="24.42578125" customWidth="1"/>
    <col min="8" max="8" width="27.140625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IF(C3='CONTROL CALIBRACIONES'!C14,'CONTROL CALIBRACIONES'!E14,IF(C3='CONTROL CALIBRACIONES'!C15,'CONTROL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1">
        <f ca="1">IF(TODAY()-$F$3&lt;=340,$F$4+90,"ERROR, CALIBRE EL PATRÓN")</f>
        <v>45725</v>
      </c>
      <c r="H3" s="133">
        <f ca="1">IF(TODAY()-$F$3&lt;=340,$F$4+180,"ERROR, CALIBRE EL PATRÓN")</f>
        <v>45815</v>
      </c>
      <c r="I3" s="133">
        <f ca="1">IF(TODAY()-$F$3&lt;=340,$F$4+270,"ERROR, CALIBRE EL PATRÓN")</f>
        <v>45905</v>
      </c>
      <c r="J3" s="42"/>
    </row>
    <row r="4" spans="1:13" ht="22.15" customHeight="1">
      <c r="B4" s="47" t="s">
        <v>149</v>
      </c>
      <c r="C4" s="45" t="s">
        <v>25</v>
      </c>
      <c r="D4" s="45">
        <f>IF(C4='CONTROL CALIBRACIONES'!C14,'CONTROL CALIBRACIONES'!E14,IF(C4='CONTROL CALIBRACIONES'!C15,'CONTROL CALIBRACIONES'!E15,'CONTROL CALIBRACIONES'!E16))</f>
        <v>681</v>
      </c>
      <c r="E4" s="56" t="str">
        <f>IF($C$4='CONTROL CALIBRACIONES'!$C$14,'CONTROL CALIBRACIONES'!F14,IF($C$4='CONTROL CALIBRACIONES'!$C$15,'CONTROL CALIBRACIONES'!F15,'CONTROL CALIBRACIONES'!F16))</f>
        <v>211H200A0024</v>
      </c>
      <c r="F4" s="56">
        <f>'CONTROL CALIBRACIONES'!G15</f>
        <v>45635</v>
      </c>
      <c r="G4" s="132"/>
      <c r="H4" s="133"/>
      <c r="I4" s="133"/>
      <c r="J4" s="42"/>
    </row>
    <row r="5" spans="1:13" ht="15.75" thickBot="1"/>
    <row r="6" spans="1:13" s="57" customFormat="1" ht="31.9" customHeight="1">
      <c r="B6" s="137" t="s">
        <v>150</v>
      </c>
      <c r="C6" s="138"/>
      <c r="D6" s="138"/>
      <c r="E6" s="138"/>
      <c r="F6" s="138"/>
      <c r="G6" s="138"/>
      <c r="H6" s="138"/>
      <c r="I6" s="138"/>
      <c r="J6" s="139"/>
    </row>
    <row r="7" spans="1:13" s="57" customFormat="1" ht="13.15" customHeight="1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23.2</v>
      </c>
      <c r="L8" s="45" t="s">
        <v>159</v>
      </c>
      <c r="M8" s="45" t="s">
        <v>160</v>
      </c>
    </row>
    <row r="9" spans="1:13" s="57" customFormat="1" ht="31.9" customHeight="1">
      <c r="A9" s="57">
        <v>1</v>
      </c>
      <c r="B9" s="51">
        <v>300</v>
      </c>
      <c r="C9" s="47">
        <v>299.8</v>
      </c>
      <c r="D9" s="47">
        <f t="shared" ref="D9:D18" si="0">C9-B9</f>
        <v>-0.19999999999998863</v>
      </c>
      <c r="E9" s="48">
        <f>((B9-C9)/C9)*100%</f>
        <v>6.6711140760503215E-4</v>
      </c>
      <c r="F9" s="67">
        <v>0.34</v>
      </c>
      <c r="G9" s="47">
        <f>IF(AND(B9&gt;15,B9&lt;=70),1,IF(AND(B9&gt;70,B9&lt;=300),B9*0.015,IF(AND(B9&gt;300,B9&lt;=1000),5,IF(AND(B9&gt;1000),B9*0.005,"Revisar"))))</f>
        <v>4.5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751.1</v>
      </c>
      <c r="L9" s="45">
        <f>G9</f>
        <v>4.5</v>
      </c>
      <c r="M9" s="45">
        <f>-G9</f>
        <v>-4.5</v>
      </c>
    </row>
    <row r="10" spans="1:13" s="57" customFormat="1" ht="31.9" customHeight="1">
      <c r="A10" s="57">
        <v>2</v>
      </c>
      <c r="B10" s="51">
        <v>600</v>
      </c>
      <c r="C10" s="47">
        <v>600.20000000000005</v>
      </c>
      <c r="D10" s="47">
        <f t="shared" si="0"/>
        <v>0.20000000000004547</v>
      </c>
      <c r="E10" s="48">
        <f t="shared" ref="E10:E18" si="1">((B10-C10)/C10)*100%</f>
        <v>-3.3322225924699344E-4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5"/>
      <c r="I10" s="47" t="s">
        <v>162</v>
      </c>
      <c r="J10" s="71">
        <v>49.4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>
      <c r="A11" s="57">
        <v>3</v>
      </c>
      <c r="B11" s="51">
        <v>900</v>
      </c>
      <c r="C11" s="47">
        <v>899.9</v>
      </c>
      <c r="D11" s="47">
        <f t="shared" ref="D11:D14" si="5">C11-B11</f>
        <v>-0.10000000000002274</v>
      </c>
      <c r="E11" s="48">
        <f t="shared" ref="E11:E14" si="6">((B11-C11)/C11)*100%</f>
        <v>1.1112345816204327E-4</v>
      </c>
      <c r="F11" s="67">
        <v>0.34</v>
      </c>
      <c r="G11" s="47">
        <f t="shared" si="2"/>
        <v>5</v>
      </c>
      <c r="H11" s="135"/>
      <c r="I11" s="47" t="s">
        <v>163</v>
      </c>
      <c r="J11" s="71" t="s">
        <v>164</v>
      </c>
      <c r="L11" s="45">
        <f t="shared" si="3"/>
        <v>5</v>
      </c>
      <c r="M11" s="45">
        <f t="shared" si="4"/>
        <v>-5</v>
      </c>
    </row>
    <row r="12" spans="1:13" s="57" customFormat="1" ht="31.9" customHeight="1">
      <c r="A12" s="57">
        <v>4</v>
      </c>
      <c r="B12" s="51">
        <v>1200</v>
      </c>
      <c r="C12" s="47">
        <v>1199.8</v>
      </c>
      <c r="D12" s="47">
        <f t="shared" si="5"/>
        <v>-0.20000000000004547</v>
      </c>
      <c r="E12" s="48">
        <f t="shared" si="6"/>
        <v>1.6669444907488372E-4</v>
      </c>
      <c r="F12" s="67">
        <v>0.34</v>
      </c>
      <c r="G12" s="47">
        <f t="shared" si="2"/>
        <v>6</v>
      </c>
      <c r="H12" s="135"/>
      <c r="I12" s="47" t="s">
        <v>144</v>
      </c>
      <c r="J12" s="75">
        <v>45635</v>
      </c>
      <c r="L12" s="45">
        <f t="shared" si="3"/>
        <v>6</v>
      </c>
      <c r="M12" s="45">
        <f t="shared" si="4"/>
        <v>-6</v>
      </c>
    </row>
    <row r="13" spans="1:13" s="57" customFormat="1" ht="31.9" customHeight="1">
      <c r="A13" s="57">
        <v>5</v>
      </c>
      <c r="B13" s="51">
        <v>1500</v>
      </c>
      <c r="C13" s="47">
        <v>1499.8</v>
      </c>
      <c r="D13" s="47">
        <f t="shared" si="5"/>
        <v>-0.20000000000004547</v>
      </c>
      <c r="E13" s="48">
        <f t="shared" si="6"/>
        <v>1.3335111348182789E-4</v>
      </c>
      <c r="F13" s="67">
        <v>0.34</v>
      </c>
      <c r="G13" s="47">
        <f t="shared" si="2"/>
        <v>7.5</v>
      </c>
      <c r="H13" s="135"/>
      <c r="J13" s="77"/>
      <c r="L13" s="45">
        <f t="shared" si="3"/>
        <v>7.5</v>
      </c>
      <c r="M13" s="45">
        <f t="shared" si="4"/>
        <v>-7.5</v>
      </c>
    </row>
    <row r="14" spans="1:13" s="57" customFormat="1" ht="31.9" customHeight="1">
      <c r="A14" s="57">
        <v>6</v>
      </c>
      <c r="B14" s="51">
        <v>1800</v>
      </c>
      <c r="C14" s="47">
        <v>1800</v>
      </c>
      <c r="D14" s="47">
        <f t="shared" si="5"/>
        <v>0</v>
      </c>
      <c r="E14" s="48">
        <f t="shared" si="6"/>
        <v>0</v>
      </c>
      <c r="F14" s="67">
        <v>0.34</v>
      </c>
      <c r="G14" s="47">
        <f t="shared" si="2"/>
        <v>9</v>
      </c>
      <c r="H14" s="135"/>
      <c r="J14" s="77"/>
      <c r="L14" s="45">
        <f t="shared" si="3"/>
        <v>9</v>
      </c>
      <c r="M14" s="45">
        <f t="shared" si="4"/>
        <v>-9</v>
      </c>
    </row>
    <row r="15" spans="1:13" s="57" customFormat="1" ht="31.9" customHeight="1">
      <c r="A15" s="57">
        <v>7</v>
      </c>
      <c r="B15" s="51">
        <v>2100</v>
      </c>
      <c r="C15" s="65">
        <v>2100.4</v>
      </c>
      <c r="D15" s="47">
        <f t="shared" si="0"/>
        <v>0.40000000000009095</v>
      </c>
      <c r="E15" s="48">
        <f t="shared" si="1"/>
        <v>-1.9043991620648016E-4</v>
      </c>
      <c r="F15" s="67">
        <v>0.34</v>
      </c>
      <c r="G15" s="47">
        <f t="shared" si="2"/>
        <v>10.5</v>
      </c>
      <c r="H15" s="135"/>
      <c r="J15" s="78"/>
      <c r="L15" s="45">
        <f t="shared" si="3"/>
        <v>10.5</v>
      </c>
      <c r="M15" s="45">
        <f t="shared" si="4"/>
        <v>-10.5</v>
      </c>
    </row>
    <row r="16" spans="1:13" s="57" customFormat="1" ht="31.9" customHeight="1">
      <c r="A16" s="57">
        <v>8</v>
      </c>
      <c r="B16" s="51">
        <v>2400</v>
      </c>
      <c r="C16" s="47">
        <v>2399.9</v>
      </c>
      <c r="D16" s="47">
        <f t="shared" si="0"/>
        <v>-9.9999999999909051E-2</v>
      </c>
      <c r="E16" s="48">
        <f t="shared" si="1"/>
        <v>4.1668402850080858E-5</v>
      </c>
      <c r="F16" s="67">
        <v>0.35</v>
      </c>
      <c r="G16" s="47">
        <f t="shared" si="2"/>
        <v>12</v>
      </c>
      <c r="H16" s="135"/>
      <c r="J16" s="77"/>
      <c r="L16" s="45">
        <f t="shared" si="3"/>
        <v>12</v>
      </c>
      <c r="M16" s="45">
        <f t="shared" si="4"/>
        <v>-12</v>
      </c>
    </row>
    <row r="17" spans="1:13" s="57" customFormat="1" ht="31.9" customHeight="1">
      <c r="A17" s="57">
        <v>9</v>
      </c>
      <c r="B17" s="51">
        <v>2700</v>
      </c>
      <c r="C17" s="47">
        <v>2699.9</v>
      </c>
      <c r="D17" s="47">
        <f t="shared" si="0"/>
        <v>-9.9999999999909051E-2</v>
      </c>
      <c r="E17" s="48">
        <f t="shared" si="1"/>
        <v>3.703840882992298E-5</v>
      </c>
      <c r="F17" s="67">
        <v>0.35</v>
      </c>
      <c r="G17" s="47">
        <f t="shared" si="2"/>
        <v>13.5</v>
      </c>
      <c r="H17" s="135"/>
      <c r="J17" s="77"/>
      <c r="L17" s="45">
        <f t="shared" si="3"/>
        <v>13.5</v>
      </c>
      <c r="M17" s="45">
        <f t="shared" si="4"/>
        <v>-13.5</v>
      </c>
    </row>
    <row r="18" spans="1:13" s="57" customFormat="1" ht="31.9" customHeight="1" thickBot="1">
      <c r="A18" s="57">
        <v>10</v>
      </c>
      <c r="B18" s="52">
        <v>3000</v>
      </c>
      <c r="C18" s="53">
        <v>2999.7</v>
      </c>
      <c r="D18" s="53">
        <f t="shared" si="0"/>
        <v>-0.3000000000001819</v>
      </c>
      <c r="E18" s="54">
        <f t="shared" si="1"/>
        <v>1.0001000100016066E-4</v>
      </c>
      <c r="F18" s="68">
        <v>0.35</v>
      </c>
      <c r="G18" s="53">
        <f t="shared" si="2"/>
        <v>15</v>
      </c>
      <c r="H18" s="136"/>
      <c r="I18" s="73"/>
      <c r="J18" s="74"/>
      <c r="L18" s="45">
        <f t="shared" si="3"/>
        <v>15</v>
      </c>
      <c r="M18" s="45">
        <f t="shared" si="4"/>
        <v>-15</v>
      </c>
    </row>
    <row r="19" spans="1:13" ht="15.75" thickBot="1"/>
    <row r="20" spans="1:13" ht="31.9" customHeight="1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7">IF(AND(B23&gt;15,B23&lt;=70),1,IF(AND(B23&gt;70,B23&lt;=300),B23*0.015,IF(AND(B23&gt;300,B23&lt;=1000),5,IF(AND(B23&gt;1000),B23*0.005,"Revisar"))))</f>
        <v>1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8">E23</f>
        <v>1</v>
      </c>
      <c r="L23" s="66">
        <f t="shared" ref="L23:L29" si="9">-E23</f>
        <v>-1</v>
      </c>
    </row>
    <row r="24" spans="1:13" ht="31.9" customHeight="1">
      <c r="A24">
        <v>2</v>
      </c>
      <c r="B24" s="51">
        <v>120</v>
      </c>
      <c r="C24" s="47">
        <v>119.98</v>
      </c>
      <c r="D24" s="47">
        <f t="shared" ref="D24:D29" si="10">C24-B24</f>
        <v>-1.9999999999996021E-2</v>
      </c>
      <c r="E24" s="47">
        <f t="shared" si="7"/>
        <v>1.7999999999999998</v>
      </c>
      <c r="F24" s="135"/>
      <c r="H24" s="47" t="s">
        <v>168</v>
      </c>
      <c r="I24" s="71"/>
      <c r="K24" s="66">
        <f t="shared" si="8"/>
        <v>1.7999999999999998</v>
      </c>
      <c r="L24" s="66">
        <f t="shared" si="9"/>
        <v>-1.7999999999999998</v>
      </c>
    </row>
    <row r="25" spans="1:13" ht="31.9" customHeight="1">
      <c r="A25">
        <v>3</v>
      </c>
      <c r="B25" s="51">
        <v>280</v>
      </c>
      <c r="C25" s="47">
        <v>280.01</v>
      </c>
      <c r="D25" s="47">
        <f t="shared" si="10"/>
        <v>9.9999999999909051E-3</v>
      </c>
      <c r="E25" s="47">
        <f t="shared" si="7"/>
        <v>4.2</v>
      </c>
      <c r="F25" s="135"/>
      <c r="H25" s="47" t="s">
        <v>169</v>
      </c>
      <c r="I25" s="71"/>
      <c r="K25" s="66">
        <f t="shared" si="8"/>
        <v>4.2</v>
      </c>
      <c r="L25" s="66">
        <f t="shared" si="9"/>
        <v>-4.2</v>
      </c>
    </row>
    <row r="26" spans="1:13" ht="31.9" customHeight="1">
      <c r="A26">
        <v>4</v>
      </c>
      <c r="B26" s="51">
        <v>350</v>
      </c>
      <c r="C26" s="65">
        <v>350.04</v>
      </c>
      <c r="D26" s="47">
        <f t="shared" si="10"/>
        <v>4.0000000000020464E-2</v>
      </c>
      <c r="E26" s="47">
        <f t="shared" si="7"/>
        <v>5</v>
      </c>
      <c r="F26" s="135"/>
      <c r="H26" s="47" t="s">
        <v>170</v>
      </c>
      <c r="I26" s="75">
        <v>45680</v>
      </c>
      <c r="K26" s="66">
        <f t="shared" si="8"/>
        <v>5</v>
      </c>
      <c r="L26" s="66">
        <f t="shared" si="9"/>
        <v>-5</v>
      </c>
    </row>
    <row r="27" spans="1:13" ht="31.9" customHeight="1">
      <c r="A27">
        <v>5</v>
      </c>
      <c r="B27" s="51">
        <v>750</v>
      </c>
      <c r="C27" s="47">
        <v>750.03</v>
      </c>
      <c r="D27" s="47">
        <f t="shared" si="10"/>
        <v>2.9999999999972715E-2</v>
      </c>
      <c r="E27" s="47">
        <f t="shared" si="7"/>
        <v>5</v>
      </c>
      <c r="F27" s="135"/>
      <c r="H27" s="47" t="s">
        <v>171</v>
      </c>
      <c r="I27" s="71"/>
      <c r="K27" s="66">
        <f t="shared" si="8"/>
        <v>5</v>
      </c>
      <c r="L27" s="66">
        <f t="shared" si="9"/>
        <v>-5</v>
      </c>
    </row>
    <row r="28" spans="1:13" ht="31.9" customHeight="1">
      <c r="A28">
        <v>6</v>
      </c>
      <c r="B28" s="51">
        <v>1200</v>
      </c>
      <c r="C28" s="47">
        <v>1200.0999999999999</v>
      </c>
      <c r="D28" s="47">
        <f t="shared" si="10"/>
        <v>9.9999999999909051E-2</v>
      </c>
      <c r="E28" s="47">
        <f t="shared" si="7"/>
        <v>6</v>
      </c>
      <c r="F28" s="135"/>
      <c r="H28" s="47" t="s">
        <v>172</v>
      </c>
      <c r="I28" s="72">
        <f ca="1">I26-G3</f>
        <v>-45</v>
      </c>
      <c r="K28" s="66">
        <f t="shared" si="8"/>
        <v>6</v>
      </c>
      <c r="L28" s="66">
        <f t="shared" si="9"/>
        <v>-6</v>
      </c>
    </row>
    <row r="29" spans="1:13" ht="31.9" customHeight="1" thickBot="1">
      <c r="A29">
        <v>7</v>
      </c>
      <c r="B29" s="52">
        <v>1800</v>
      </c>
      <c r="C29" s="53">
        <v>1800.4</v>
      </c>
      <c r="D29" s="53">
        <f t="shared" si="10"/>
        <v>0.40000000000009095</v>
      </c>
      <c r="E29" s="53">
        <f t="shared" si="7"/>
        <v>9</v>
      </c>
      <c r="F29" s="136"/>
      <c r="G29" s="73"/>
      <c r="H29" s="73"/>
      <c r="I29" s="89"/>
      <c r="K29" s="66">
        <f t="shared" si="8"/>
        <v>9</v>
      </c>
      <c r="L29" s="66">
        <f t="shared" si="9"/>
        <v>-9</v>
      </c>
    </row>
    <row r="30" spans="1:13" ht="15.75" thickBot="1">
      <c r="L30" s="64"/>
      <c r="M30" s="64"/>
    </row>
    <row r="31" spans="1:13" ht="31.9" customHeight="1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11">E34</f>
        <v>Revisar</v>
      </c>
      <c r="L34" s="66" t="e">
        <f t="shared" ref="L34:L40" si="12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3">C35-B35</f>
        <v>0</v>
      </c>
      <c r="E35" s="47" t="str">
        <f t="shared" ref="E35:E40" si="14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11"/>
        <v>Revisar</v>
      </c>
      <c r="L35" s="66" t="e">
        <f t="shared" si="12"/>
        <v>#VALUE!</v>
      </c>
    </row>
    <row r="36" spans="2:12" ht="31.9" customHeight="1">
      <c r="B36" s="51">
        <v>0</v>
      </c>
      <c r="C36" s="47">
        <v>0</v>
      </c>
      <c r="D36" s="47">
        <f t="shared" si="13"/>
        <v>0</v>
      </c>
      <c r="E36" s="47" t="str">
        <f t="shared" si="14"/>
        <v>Revisar</v>
      </c>
      <c r="F36" s="135"/>
      <c r="H36" s="47" t="s">
        <v>169</v>
      </c>
      <c r="I36" s="71"/>
      <c r="K36" s="66" t="str">
        <f t="shared" si="11"/>
        <v>Revisar</v>
      </c>
      <c r="L36" s="66" t="e">
        <f t="shared" si="12"/>
        <v>#VALUE!</v>
      </c>
    </row>
    <row r="37" spans="2:12" ht="31.9" customHeight="1">
      <c r="B37" s="51">
        <v>0</v>
      </c>
      <c r="C37" s="65">
        <v>0</v>
      </c>
      <c r="D37" s="47">
        <f t="shared" si="13"/>
        <v>0</v>
      </c>
      <c r="E37" s="47" t="str">
        <f t="shared" si="14"/>
        <v>Revisar</v>
      </c>
      <c r="F37" s="135"/>
      <c r="H37" s="47" t="s">
        <v>5</v>
      </c>
      <c r="I37" s="71"/>
      <c r="K37" s="66" t="str">
        <f t="shared" si="11"/>
        <v>Revisar</v>
      </c>
      <c r="L37" s="66" t="e">
        <f t="shared" si="12"/>
        <v>#VALUE!</v>
      </c>
    </row>
    <row r="38" spans="2:12" ht="31.9" customHeight="1">
      <c r="B38" s="51">
        <v>0</v>
      </c>
      <c r="C38" s="47">
        <v>0</v>
      </c>
      <c r="D38" s="47">
        <f t="shared" si="13"/>
        <v>0</v>
      </c>
      <c r="E38" s="47" t="str">
        <f t="shared" si="14"/>
        <v>Revisar</v>
      </c>
      <c r="F38" s="135"/>
      <c r="H38" s="47" t="s">
        <v>171</v>
      </c>
      <c r="I38" s="71"/>
      <c r="K38" s="66" t="str">
        <f t="shared" si="11"/>
        <v>Revisar</v>
      </c>
      <c r="L38" s="66" t="e">
        <f t="shared" si="12"/>
        <v>#VALUE!</v>
      </c>
    </row>
    <row r="39" spans="2:12" ht="31.9" customHeight="1">
      <c r="B39" s="51">
        <v>0</v>
      </c>
      <c r="C39" s="47">
        <v>0</v>
      </c>
      <c r="D39" s="47">
        <f t="shared" si="13"/>
        <v>0</v>
      </c>
      <c r="E39" s="47" t="str">
        <f t="shared" si="14"/>
        <v>Revisar</v>
      </c>
      <c r="F39" s="135"/>
      <c r="H39" s="47" t="s">
        <v>172</v>
      </c>
      <c r="I39" s="72">
        <f ca="1">I37-H3</f>
        <v>-45815</v>
      </c>
      <c r="K39" s="66" t="str">
        <f t="shared" si="11"/>
        <v>Revisar</v>
      </c>
      <c r="L39" s="66" t="e">
        <f t="shared" si="12"/>
        <v>#VALUE!</v>
      </c>
    </row>
    <row r="40" spans="2:12" ht="31.9" customHeight="1" thickBot="1">
      <c r="B40" s="52">
        <v>0</v>
      </c>
      <c r="C40" s="53">
        <v>0</v>
      </c>
      <c r="D40" s="53">
        <f t="shared" si="13"/>
        <v>0</v>
      </c>
      <c r="E40" s="53" t="str">
        <f t="shared" si="14"/>
        <v>Revisar</v>
      </c>
      <c r="F40" s="136"/>
      <c r="G40" s="73"/>
      <c r="H40" s="73"/>
      <c r="I40" s="89"/>
      <c r="K40" s="66" t="str">
        <f t="shared" si="11"/>
        <v>Revisar</v>
      </c>
      <c r="L40" s="66" t="e">
        <f t="shared" si="12"/>
        <v>#VALUE!</v>
      </c>
    </row>
    <row r="41" spans="2:12" ht="15.75" thickBot="1"/>
    <row r="42" spans="2:12" ht="31.15" customHeight="1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1.15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15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5">E45</f>
        <v>Revisar</v>
      </c>
      <c r="L45" s="66" t="e">
        <f t="shared" ref="L45:L51" si="16">-E45</f>
        <v>#VALUE!</v>
      </c>
    </row>
    <row r="46" spans="2:12" ht="31.15" customHeight="1">
      <c r="B46" s="51">
        <v>0</v>
      </c>
      <c r="C46" s="47">
        <v>0</v>
      </c>
      <c r="D46" s="47">
        <f t="shared" ref="D46:D51" si="17">C46-B46</f>
        <v>0</v>
      </c>
      <c r="E46" s="47" t="str">
        <f t="shared" ref="E46:E51" si="18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5"/>
        <v>Revisar</v>
      </c>
      <c r="L46" s="66" t="e">
        <f t="shared" si="16"/>
        <v>#VALUE!</v>
      </c>
    </row>
    <row r="47" spans="2:12" ht="31.15" customHeight="1">
      <c r="B47" s="51">
        <v>0</v>
      </c>
      <c r="C47" s="47">
        <v>0</v>
      </c>
      <c r="D47" s="47">
        <f t="shared" si="17"/>
        <v>0</v>
      </c>
      <c r="E47" s="47" t="str">
        <f t="shared" si="18"/>
        <v>Revisar</v>
      </c>
      <c r="F47" s="135"/>
      <c r="H47" s="47" t="s">
        <v>169</v>
      </c>
      <c r="I47" s="71"/>
      <c r="K47" s="66" t="str">
        <f t="shared" si="15"/>
        <v>Revisar</v>
      </c>
      <c r="L47" s="66" t="e">
        <f t="shared" si="16"/>
        <v>#VALUE!</v>
      </c>
    </row>
    <row r="48" spans="2:12" ht="31.15" customHeight="1">
      <c r="B48" s="51">
        <v>0</v>
      </c>
      <c r="C48" s="65">
        <v>0</v>
      </c>
      <c r="D48" s="47">
        <f t="shared" si="17"/>
        <v>0</v>
      </c>
      <c r="E48" s="47" t="str">
        <f t="shared" si="18"/>
        <v>Revisar</v>
      </c>
      <c r="F48" s="135"/>
      <c r="H48" s="47" t="s">
        <v>5</v>
      </c>
      <c r="I48" s="71"/>
      <c r="K48" s="66" t="str">
        <f t="shared" si="15"/>
        <v>Revisar</v>
      </c>
      <c r="L48" s="66" t="e">
        <f t="shared" si="16"/>
        <v>#VALUE!</v>
      </c>
    </row>
    <row r="49" spans="2:12" ht="31.15" customHeight="1">
      <c r="B49" s="51">
        <v>0</v>
      </c>
      <c r="C49" s="47">
        <v>0</v>
      </c>
      <c r="D49" s="47">
        <f t="shared" si="17"/>
        <v>0</v>
      </c>
      <c r="E49" s="47" t="str">
        <f t="shared" si="18"/>
        <v>Revisar</v>
      </c>
      <c r="F49" s="135"/>
      <c r="H49" s="47" t="s">
        <v>171</v>
      </c>
      <c r="I49" s="71"/>
      <c r="K49" s="66" t="str">
        <f t="shared" si="15"/>
        <v>Revisar</v>
      </c>
      <c r="L49" s="66" t="e">
        <f t="shared" si="16"/>
        <v>#VALUE!</v>
      </c>
    </row>
    <row r="50" spans="2:12" ht="31.15" customHeight="1">
      <c r="B50" s="51">
        <v>0</v>
      </c>
      <c r="C50" s="47">
        <v>0</v>
      </c>
      <c r="D50" s="47">
        <f t="shared" si="17"/>
        <v>0</v>
      </c>
      <c r="E50" s="47" t="str">
        <f t="shared" si="18"/>
        <v>Revisar</v>
      </c>
      <c r="F50" s="135"/>
      <c r="H50" s="47" t="s">
        <v>172</v>
      </c>
      <c r="I50" s="72">
        <f ca="1">I48-I3</f>
        <v>-45905</v>
      </c>
      <c r="K50" s="66" t="str">
        <f t="shared" si="15"/>
        <v>Revisar</v>
      </c>
      <c r="L50" s="66" t="e">
        <f t="shared" si="16"/>
        <v>#VALUE!</v>
      </c>
    </row>
    <row r="51" spans="2:12" ht="31.15" customHeight="1" thickBot="1">
      <c r="B51" s="52">
        <v>0</v>
      </c>
      <c r="C51" s="53">
        <v>0</v>
      </c>
      <c r="D51" s="53">
        <f t="shared" si="17"/>
        <v>0</v>
      </c>
      <c r="E51" s="53" t="str">
        <f t="shared" si="18"/>
        <v>Revisar</v>
      </c>
      <c r="F51" s="136"/>
      <c r="G51" s="73"/>
      <c r="H51" s="73"/>
      <c r="I51" s="89"/>
      <c r="K51" s="66" t="str">
        <f t="shared" si="15"/>
        <v>Revisar</v>
      </c>
      <c r="L51" s="66" t="e">
        <f t="shared" si="16"/>
        <v>#VALUE!</v>
      </c>
    </row>
  </sheetData>
  <mergeCells count="11">
    <mergeCell ref="B42:H42"/>
    <mergeCell ref="F45:F51"/>
    <mergeCell ref="F34:F40"/>
    <mergeCell ref="B6:J6"/>
    <mergeCell ref="H9:H18"/>
    <mergeCell ref="B31:H31"/>
    <mergeCell ref="G3:G4"/>
    <mergeCell ref="H3:H4"/>
    <mergeCell ref="F23:F29"/>
    <mergeCell ref="I3:I4"/>
    <mergeCell ref="B20:I20"/>
  </mergeCells>
  <conditionalFormatting sqref="P8">
    <cfRule type="expression" dxfId="5" priority="1">
      <formula>" "</formula>
    </cfRule>
    <cfRule type="containsText" dxfId="4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C3F-7F47-4080-AAB5-0B25927A191F}">
  <dimension ref="A2:M51"/>
  <sheetViews>
    <sheetView topLeftCell="A18" zoomScale="77" workbookViewId="0">
      <selection activeCell="G47" sqref="G47"/>
    </sheetView>
  </sheetViews>
  <sheetFormatPr defaultColWidth="11.42578125" defaultRowHeight="1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9.42578125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3">
        <f ca="1">IF(TODAY()-$F$3&lt;=340,$F$4+90,"ERROR, CALIBRE EL PATRÓN")</f>
        <v>45865</v>
      </c>
      <c r="H3" s="133">
        <f ca="1">IF(TODAY()-$F$3&lt;=340,$F$4+180,"ERROR, CALIBRE EL PATRÓN")</f>
        <v>45955</v>
      </c>
      <c r="I3" s="133">
        <f ca="1">IF(TODAY()-$F$3&lt;=340,$F$4+270,"ERROR, CALIBRE EL PATRÓN")</f>
        <v>46045</v>
      </c>
      <c r="J3" s="42"/>
    </row>
    <row r="4" spans="1:13" ht="22.15" customHeight="1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v>322944</v>
      </c>
      <c r="F4" s="56">
        <f>'CONTROL CALIBRACIONES'!G18</f>
        <v>45775</v>
      </c>
      <c r="G4" s="133"/>
      <c r="H4" s="133"/>
      <c r="I4" s="133"/>
      <c r="J4" s="42"/>
    </row>
    <row r="5" spans="1:13" ht="15.75" thickBot="1"/>
    <row r="6" spans="1:13" s="57" customFormat="1" ht="31.9" customHeight="1">
      <c r="B6" s="140" t="s">
        <v>150</v>
      </c>
      <c r="C6" s="141"/>
      <c r="D6" s="141"/>
      <c r="E6" s="141"/>
      <c r="F6" s="141"/>
      <c r="G6" s="141"/>
      <c r="H6" s="141"/>
      <c r="I6" s="141"/>
      <c r="J6" s="142"/>
    </row>
    <row r="7" spans="1:13" s="57" customFormat="1" ht="13.15" customHeight="1">
      <c r="B7" s="91"/>
      <c r="C7" s="90"/>
      <c r="D7" s="90"/>
      <c r="E7" s="90"/>
      <c r="F7" s="90"/>
      <c r="G7" s="90"/>
      <c r="H7" s="90"/>
      <c r="I7" s="90"/>
      <c r="J7" s="72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20.5</v>
      </c>
      <c r="L8" s="45" t="s">
        <v>159</v>
      </c>
      <c r="M8" s="45" t="s">
        <v>160</v>
      </c>
    </row>
    <row r="9" spans="1:13" s="57" customFormat="1" ht="31.9" customHeight="1">
      <c r="A9" s="57">
        <v>2</v>
      </c>
      <c r="B9" s="51">
        <v>15</v>
      </c>
      <c r="C9" s="47">
        <v>15.061</v>
      </c>
      <c r="D9" s="47">
        <f t="shared" ref="D9:D18" si="0">C9-B9</f>
        <v>6.0999999999999943E-2</v>
      </c>
      <c r="E9" s="48">
        <f>((B9-C9)/C9)*100%</f>
        <v>-4.0501958701281418E-3</v>
      </c>
      <c r="F9" s="67">
        <v>8.6999999999999994E-2</v>
      </c>
      <c r="G9" s="47">
        <f>IF(AND(B9&gt;=15,B9&lt;=70),1,IF(AND(B9&gt;70,B9&lt;=300),B9*0.015,IF(AND(B9&gt;300,B9&lt;=1000),5,IF(AND(B9&gt;1000),B9*0.005,"Revisar"))))</f>
        <v>1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748.1</v>
      </c>
      <c r="L9" s="45">
        <f t="shared" ref="L9:L18" si="1">G9</f>
        <v>1</v>
      </c>
      <c r="M9" s="45">
        <f t="shared" ref="M9:M18" si="2">-G9</f>
        <v>-1</v>
      </c>
    </row>
    <row r="10" spans="1:13" s="57" customFormat="1" ht="31.9" customHeight="1">
      <c r="A10" s="57">
        <v>3</v>
      </c>
      <c r="B10" s="51">
        <v>50</v>
      </c>
      <c r="C10" s="47">
        <v>50.085999999999999</v>
      </c>
      <c r="D10" s="47">
        <f t="shared" si="0"/>
        <v>8.5999999999998522E-2</v>
      </c>
      <c r="E10" s="48">
        <f t="shared" ref="E10:E18" si="3">((B10-C10)/C10)*100%</f>
        <v>-1.7170466797108677E-3</v>
      </c>
      <c r="F10" s="67">
        <v>5.8000000000000003E-2</v>
      </c>
      <c r="G10" s="47">
        <f t="shared" ref="G10:G18" si="4">IF(AND(B10&gt;15,B10&lt;=70),1,IF(AND(B10&gt;70,B10&lt;=300),B10*0.015,IF(AND(B10&gt;300,B10&lt;=1000),5,IF(AND(B10&gt;1000),B10*0.005,"Revisar"))))</f>
        <v>1</v>
      </c>
      <c r="H10" s="135"/>
      <c r="I10" s="47" t="s">
        <v>162</v>
      </c>
      <c r="J10" s="71">
        <v>48.3</v>
      </c>
      <c r="L10" s="45">
        <f t="shared" si="1"/>
        <v>1</v>
      </c>
      <c r="M10" s="45">
        <f t="shared" si="2"/>
        <v>-1</v>
      </c>
    </row>
    <row r="11" spans="1:13" s="57" customFormat="1" ht="31.9" customHeight="1">
      <c r="A11" s="57">
        <v>4</v>
      </c>
      <c r="B11" s="51">
        <v>125</v>
      </c>
      <c r="C11" s="47">
        <v>125.086</v>
      </c>
      <c r="D11" s="47">
        <f t="shared" si="0"/>
        <v>8.5999999999998522E-2</v>
      </c>
      <c r="E11" s="48">
        <f t="shared" si="3"/>
        <v>-6.8752698143675971E-4</v>
      </c>
      <c r="F11" s="67">
        <v>5.8000000000000003E-2</v>
      </c>
      <c r="G11" s="47">
        <f t="shared" si="4"/>
        <v>1.875</v>
      </c>
      <c r="H11" s="135"/>
      <c r="I11" s="47" t="s">
        <v>163</v>
      </c>
      <c r="J11" s="71" t="s">
        <v>175</v>
      </c>
      <c r="L11" s="45">
        <f t="shared" si="1"/>
        <v>1.875</v>
      </c>
      <c r="M11" s="45">
        <f t="shared" si="2"/>
        <v>-1.875</v>
      </c>
    </row>
    <row r="12" spans="1:13" s="57" customFormat="1" ht="31.9" customHeight="1">
      <c r="A12" s="57">
        <v>5</v>
      </c>
      <c r="B12" s="51">
        <v>250</v>
      </c>
      <c r="C12" s="47">
        <v>250.08600000000001</v>
      </c>
      <c r="D12" s="47">
        <f t="shared" si="0"/>
        <v>8.6000000000012733E-2</v>
      </c>
      <c r="E12" s="48">
        <f t="shared" si="3"/>
        <v>-3.4388170469363633E-4</v>
      </c>
      <c r="F12" s="67">
        <v>5.8999999999999997E-2</v>
      </c>
      <c r="G12" s="47">
        <f t="shared" si="4"/>
        <v>3.75</v>
      </c>
      <c r="H12" s="135"/>
      <c r="I12" s="47" t="s">
        <v>144</v>
      </c>
      <c r="J12" s="75">
        <v>45775</v>
      </c>
      <c r="L12" s="45">
        <f t="shared" si="1"/>
        <v>3.75</v>
      </c>
      <c r="M12" s="45">
        <f t="shared" si="2"/>
        <v>-3.75</v>
      </c>
    </row>
    <row r="13" spans="1:13" s="57" customFormat="1" ht="31.9" customHeight="1">
      <c r="A13" s="57">
        <v>6</v>
      </c>
      <c r="B13" s="51">
        <v>375</v>
      </c>
      <c r="C13" s="47">
        <v>375.06099999999998</v>
      </c>
      <c r="D13" s="47">
        <f t="shared" si="0"/>
        <v>6.0999999999978627E-2</v>
      </c>
      <c r="E13" s="48">
        <f t="shared" si="3"/>
        <v>-1.6264021052569749E-4</v>
      </c>
      <c r="F13" s="67">
        <v>8.8999999999999996E-2</v>
      </c>
      <c r="G13" s="47">
        <f t="shared" si="4"/>
        <v>5</v>
      </c>
      <c r="H13" s="135"/>
      <c r="J13" s="77"/>
      <c r="L13" s="45">
        <f t="shared" si="1"/>
        <v>5</v>
      </c>
      <c r="M13" s="45">
        <f t="shared" si="2"/>
        <v>-5</v>
      </c>
    </row>
    <row r="14" spans="1:13" s="57" customFormat="1" ht="31.9" customHeight="1">
      <c r="A14" s="57">
        <v>7</v>
      </c>
      <c r="B14" s="51">
        <v>500</v>
      </c>
      <c r="C14" s="65">
        <v>500.11099999999999</v>
      </c>
      <c r="D14" s="47">
        <f t="shared" si="0"/>
        <v>0.11099999999999</v>
      </c>
      <c r="E14" s="48">
        <f t="shared" si="3"/>
        <v>-2.2195072693859962E-4</v>
      </c>
      <c r="F14" s="67">
        <v>0.09</v>
      </c>
      <c r="G14" s="47">
        <f t="shared" si="4"/>
        <v>5</v>
      </c>
      <c r="H14" s="135"/>
      <c r="J14" s="78"/>
      <c r="L14" s="45">
        <f t="shared" si="1"/>
        <v>5</v>
      </c>
      <c r="M14" s="45">
        <f t="shared" si="2"/>
        <v>-5</v>
      </c>
    </row>
    <row r="15" spans="1:13" s="57" customFormat="1" ht="31.9" customHeight="1">
      <c r="A15" s="57">
        <v>8</v>
      </c>
      <c r="B15" s="51">
        <v>625</v>
      </c>
      <c r="C15" s="47">
        <v>625.16099999999994</v>
      </c>
      <c r="D15" s="47">
        <f t="shared" si="0"/>
        <v>0.16099999999994452</v>
      </c>
      <c r="E15" s="48">
        <f t="shared" si="3"/>
        <v>-2.5753365932926805E-4</v>
      </c>
      <c r="F15" s="67">
        <v>9.1999999999999998E-2</v>
      </c>
      <c r="G15" s="47">
        <f t="shared" si="4"/>
        <v>5</v>
      </c>
      <c r="H15" s="135"/>
      <c r="J15" s="77"/>
      <c r="L15" s="45">
        <f t="shared" si="1"/>
        <v>5</v>
      </c>
      <c r="M15" s="45">
        <f t="shared" si="2"/>
        <v>-5</v>
      </c>
    </row>
    <row r="16" spans="1:13" s="57" customFormat="1" ht="31.9" customHeight="1">
      <c r="A16" s="57">
        <v>9</v>
      </c>
      <c r="B16" s="51">
        <v>750</v>
      </c>
      <c r="C16" s="47">
        <v>750.18600000000004</v>
      </c>
      <c r="D16" s="47">
        <f t="shared" si="0"/>
        <v>0.18600000000003547</v>
      </c>
      <c r="E16" s="48">
        <f t="shared" si="3"/>
        <v>-2.4793851124925746E-4</v>
      </c>
      <c r="F16" s="67">
        <v>6.9000000000000006E-2</v>
      </c>
      <c r="G16" s="47">
        <f t="shared" si="4"/>
        <v>5</v>
      </c>
      <c r="H16" s="135"/>
      <c r="J16" s="77"/>
      <c r="L16" s="45">
        <f t="shared" si="1"/>
        <v>5</v>
      </c>
      <c r="M16" s="45">
        <f t="shared" si="2"/>
        <v>-5</v>
      </c>
    </row>
    <row r="17" spans="1:13" s="57" customFormat="1" ht="31.9" customHeight="1">
      <c r="A17" s="57">
        <v>10</v>
      </c>
      <c r="B17" s="51">
        <v>875</v>
      </c>
      <c r="C17" s="47">
        <v>875.18600000000004</v>
      </c>
      <c r="D17" s="47">
        <f t="shared" si="0"/>
        <v>0.18600000000003547</v>
      </c>
      <c r="E17" s="48">
        <f t="shared" si="3"/>
        <v>-2.125262515625655E-4</v>
      </c>
      <c r="F17" s="67">
        <v>7.1999999999999995E-2</v>
      </c>
      <c r="G17" s="47">
        <f t="shared" si="4"/>
        <v>5</v>
      </c>
      <c r="H17" s="135"/>
      <c r="I17" s="76"/>
      <c r="J17" s="70"/>
      <c r="L17" s="45">
        <f t="shared" si="1"/>
        <v>5</v>
      </c>
      <c r="M17" s="45">
        <f t="shared" si="2"/>
        <v>-5</v>
      </c>
    </row>
    <row r="18" spans="1:13" s="57" customFormat="1" ht="31.9" customHeight="1" thickBot="1">
      <c r="A18" s="57">
        <v>11</v>
      </c>
      <c r="B18" s="52">
        <v>1000</v>
      </c>
      <c r="C18" s="53">
        <v>1000.186</v>
      </c>
      <c r="D18" s="53">
        <f t="shared" si="0"/>
        <v>0.18600000000003547</v>
      </c>
      <c r="E18" s="54">
        <f t="shared" si="3"/>
        <v>-1.859654104336948E-4</v>
      </c>
      <c r="F18" s="92">
        <v>0.08</v>
      </c>
      <c r="G18" s="53">
        <f t="shared" si="4"/>
        <v>5</v>
      </c>
      <c r="H18" s="136"/>
      <c r="I18" s="73"/>
      <c r="J18" s="74"/>
      <c r="L18" s="57">
        <f t="shared" si="1"/>
        <v>5</v>
      </c>
      <c r="M18" s="57">
        <f t="shared" si="2"/>
        <v>-5</v>
      </c>
    </row>
    <row r="19" spans="1:13" ht="15.75" thickBot="1"/>
    <row r="20" spans="1:13" ht="31.9" customHeight="1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0</v>
      </c>
      <c r="C23" s="47">
        <v>0</v>
      </c>
      <c r="D23" s="47">
        <f>C23-B23</f>
        <v>0</v>
      </c>
      <c r="E23" s="47" t="str">
        <f t="shared" ref="E23:E29" si="5">IF(AND(B23&gt;15,B23&lt;=70),1,IF(AND(B23&gt;70,B23&lt;=300),B23*0.015,IF(AND(B23&gt;300,B23&lt;=1000),5,IF(AND(B23&gt;1000),B23*0.005,"Revisar"))))</f>
        <v>Revisar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 t="str">
        <f t="shared" ref="K23:K29" si="6">E23</f>
        <v>Revisar</v>
      </c>
      <c r="L23" s="66" t="e">
        <f t="shared" ref="L23:L29" si="7">-E23</f>
        <v>#VALUE!</v>
      </c>
    </row>
    <row r="24" spans="1:13" ht="31.9" customHeight="1">
      <c r="A24">
        <v>2</v>
      </c>
      <c r="B24" s="51">
        <v>0</v>
      </c>
      <c r="C24" s="47">
        <v>0</v>
      </c>
      <c r="D24" s="47">
        <f t="shared" ref="D24:D29" si="8">C24-B24</f>
        <v>0</v>
      </c>
      <c r="E24" s="47" t="str">
        <f t="shared" si="5"/>
        <v>Revisar</v>
      </c>
      <c r="F24" s="135"/>
      <c r="H24" s="47" t="s">
        <v>168</v>
      </c>
      <c r="I24" s="71"/>
      <c r="K24" s="66" t="str">
        <f t="shared" si="6"/>
        <v>Revisar</v>
      </c>
      <c r="L24" s="66" t="e">
        <f t="shared" si="7"/>
        <v>#VALUE!</v>
      </c>
    </row>
    <row r="25" spans="1:13" ht="31.9" customHeight="1">
      <c r="A25">
        <v>3</v>
      </c>
      <c r="B25" s="51">
        <v>0</v>
      </c>
      <c r="C25" s="47">
        <v>0</v>
      </c>
      <c r="D25" s="47">
        <f t="shared" si="8"/>
        <v>0</v>
      </c>
      <c r="E25" s="47" t="str">
        <f t="shared" si="5"/>
        <v>Revisar</v>
      </c>
      <c r="F25" s="135"/>
      <c r="H25" s="47" t="s">
        <v>169</v>
      </c>
      <c r="I25" s="71"/>
      <c r="K25" s="66" t="str">
        <f t="shared" si="6"/>
        <v>Revisar</v>
      </c>
      <c r="L25" s="66" t="e">
        <f t="shared" si="7"/>
        <v>#VALUE!</v>
      </c>
    </row>
    <row r="26" spans="1:13" ht="31.9" customHeight="1">
      <c r="A26">
        <v>4</v>
      </c>
      <c r="B26" s="51">
        <v>0</v>
      </c>
      <c r="C26" s="65">
        <v>0</v>
      </c>
      <c r="D26" s="47">
        <f t="shared" si="8"/>
        <v>0</v>
      </c>
      <c r="E26" s="47" t="str">
        <f t="shared" si="5"/>
        <v>Revisar</v>
      </c>
      <c r="F26" s="135"/>
      <c r="H26" s="47" t="s">
        <v>170</v>
      </c>
      <c r="I26" s="75">
        <v>45680</v>
      </c>
      <c r="K26" s="66" t="str">
        <f t="shared" si="6"/>
        <v>Revisar</v>
      </c>
      <c r="L26" s="66" t="e">
        <f t="shared" si="7"/>
        <v>#VALUE!</v>
      </c>
    </row>
    <row r="27" spans="1:13" ht="31.9" customHeight="1">
      <c r="A27">
        <v>5</v>
      </c>
      <c r="B27" s="51">
        <v>0</v>
      </c>
      <c r="C27" s="47">
        <v>0</v>
      </c>
      <c r="D27" s="47">
        <f t="shared" si="8"/>
        <v>0</v>
      </c>
      <c r="E27" s="47" t="str">
        <f t="shared" si="5"/>
        <v>Revisar</v>
      </c>
      <c r="F27" s="135"/>
      <c r="H27" s="47" t="s">
        <v>171</v>
      </c>
      <c r="I27" s="71"/>
      <c r="K27" s="66" t="str">
        <f t="shared" si="6"/>
        <v>Revisar</v>
      </c>
      <c r="L27" s="66" t="e">
        <f t="shared" si="7"/>
        <v>#VALUE!</v>
      </c>
    </row>
    <row r="28" spans="1:13" ht="31.9" customHeight="1">
      <c r="A28">
        <v>6</v>
      </c>
      <c r="B28" s="51">
        <v>0</v>
      </c>
      <c r="C28" s="47">
        <v>0</v>
      </c>
      <c r="D28" s="47">
        <f t="shared" si="8"/>
        <v>0</v>
      </c>
      <c r="E28" s="47" t="str">
        <f t="shared" si="5"/>
        <v>Revisar</v>
      </c>
      <c r="F28" s="135"/>
      <c r="H28" s="47" t="s">
        <v>172</v>
      </c>
      <c r="I28" s="72">
        <f ca="1">I26-G3</f>
        <v>-185</v>
      </c>
      <c r="K28" s="66" t="str">
        <f t="shared" si="6"/>
        <v>Revisar</v>
      </c>
      <c r="L28" s="66" t="e">
        <f t="shared" si="7"/>
        <v>#VALUE!</v>
      </c>
    </row>
    <row r="29" spans="1:13" ht="31.9" customHeight="1" thickBot="1">
      <c r="A29">
        <v>7</v>
      </c>
      <c r="B29" s="52">
        <v>0</v>
      </c>
      <c r="C29" s="53">
        <v>0</v>
      </c>
      <c r="D29" s="53">
        <f t="shared" si="8"/>
        <v>0</v>
      </c>
      <c r="E29" s="53" t="str">
        <f t="shared" si="5"/>
        <v>Revisar</v>
      </c>
      <c r="F29" s="136"/>
      <c r="G29" s="73"/>
      <c r="H29" s="73"/>
      <c r="I29" s="89"/>
      <c r="K29" s="66" t="str">
        <f t="shared" si="6"/>
        <v>Revisar</v>
      </c>
      <c r="L29" s="66" t="e">
        <f t="shared" si="7"/>
        <v>#VALUE!</v>
      </c>
    </row>
    <row r="30" spans="1:13" ht="15.75" thickBot="1">
      <c r="L30" s="64"/>
      <c r="M30" s="64"/>
    </row>
    <row r="31" spans="1:13" ht="31.9" customHeight="1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5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5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5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5"/>
      <c r="H39" s="47" t="s">
        <v>172</v>
      </c>
      <c r="I39" s="72">
        <f ca="1">I37-H3</f>
        <v>-45955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6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/>
    <row r="42" spans="2:12" ht="31.9" customHeight="1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1.9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9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1.9" customHeight="1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1.9" customHeight="1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5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1.9" customHeight="1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5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1.9" customHeight="1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5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1.9" customHeight="1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5"/>
      <c r="H50" s="47" t="s">
        <v>172</v>
      </c>
      <c r="I50" s="72">
        <f ca="1">I48-I3</f>
        <v>-46045</v>
      </c>
      <c r="K50" s="66" t="str">
        <f t="shared" si="13"/>
        <v>Revisar</v>
      </c>
      <c r="L50" s="66" t="e">
        <f t="shared" si="14"/>
        <v>#VALUE!</v>
      </c>
    </row>
    <row r="51" spans="2:12" ht="31.9" customHeight="1" thickBot="1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6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H9:H18"/>
    <mergeCell ref="B20:I20"/>
    <mergeCell ref="F23:F29"/>
    <mergeCell ref="B31:H31"/>
    <mergeCell ref="F34:F40"/>
    <mergeCell ref="G3:G4"/>
    <mergeCell ref="H3:H4"/>
    <mergeCell ref="B6:J6"/>
  </mergeCells>
  <phoneticPr fontId="2" type="noConversion"/>
  <conditionalFormatting sqref="P8">
    <cfRule type="expression" dxfId="3" priority="1">
      <formula>" "</formula>
    </cfRule>
    <cfRule type="containsText" dxfId="2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248B-A7B0-453F-A3D1-1D276EDB4D11}">
  <dimension ref="A2:M51"/>
  <sheetViews>
    <sheetView topLeftCell="A18" zoomScale="77" workbookViewId="0">
      <selection activeCell="B44" sqref="B44"/>
    </sheetView>
  </sheetViews>
  <sheetFormatPr defaultColWidth="11.42578125" defaultRowHeight="1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8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3">
        <f ca="1">IF(TODAY()-$F$3&lt;=340,$F$4+90,"ERROR, CALIBRE EL PATRÓN")</f>
        <v>45718</v>
      </c>
      <c r="H3" s="133">
        <f ca="1">IF(TODAY()-$F$3&lt;=340,$F$4+180,"ERROR, CALIBRE EL PATRÓN")</f>
        <v>45808</v>
      </c>
      <c r="I3" s="133">
        <f ca="1">IF(TODAY()-$F$3&lt;=340,$F$4+270,"ERROR, CALIBRE EL PATRÓN")</f>
        <v>45898</v>
      </c>
      <c r="J3" s="42"/>
    </row>
    <row r="4" spans="1:13" ht="22.15" customHeight="1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f>IF($C$4='CONTROL CALIBRACIONES'!$C$14,'CONTROL CALIBRACIONES'!F14,IF($C$4='CONTROL CALIBRACIONES'!$C$15,'CONTROL CALIBRACIONES'!F15,'CONTROL CALIBRACIONES'!F16))</f>
        <v>104696</v>
      </c>
      <c r="F4" s="56">
        <f>'CONTROL CALIBRACIONES'!G16</f>
        <v>45628</v>
      </c>
      <c r="G4" s="133"/>
      <c r="H4" s="133"/>
      <c r="I4" s="133"/>
      <c r="J4" s="42"/>
    </row>
    <row r="5" spans="1:13" ht="15.75" thickBot="1"/>
    <row r="6" spans="1:13" s="57" customFormat="1" ht="31.9" customHeight="1">
      <c r="B6" s="137" t="s">
        <v>150</v>
      </c>
      <c r="C6" s="138"/>
      <c r="D6" s="138"/>
      <c r="E6" s="138"/>
      <c r="F6" s="138"/>
      <c r="G6" s="138"/>
      <c r="H6" s="138"/>
      <c r="I6" s="138"/>
      <c r="J6" s="139"/>
    </row>
    <row r="7" spans="1:13" s="57" customFormat="1" ht="13.15" customHeight="1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21.4</v>
      </c>
      <c r="L8" s="45" t="s">
        <v>159</v>
      </c>
      <c r="M8" s="45" t="s">
        <v>160</v>
      </c>
    </row>
    <row r="9" spans="1:13" s="57" customFormat="1" ht="31.9" customHeight="1">
      <c r="A9" s="57">
        <v>1</v>
      </c>
      <c r="B9" s="51">
        <v>499.64</v>
      </c>
      <c r="C9" s="47">
        <v>500</v>
      </c>
      <c r="D9" s="47">
        <f t="shared" ref="D9:D18" si="0">C9-B9</f>
        <v>0.36000000000001364</v>
      </c>
      <c r="E9" s="48">
        <f>((B9-C9)/C9)*100%</f>
        <v>-7.2000000000002726E-4</v>
      </c>
      <c r="F9" s="67">
        <v>0.34</v>
      </c>
      <c r="G9" s="47">
        <f>IF(AND(B9&gt;15,B9&lt;=70),1,IF(AND(B9&gt;70,B9&lt;=300),B9*0.015,IF(AND(B9&gt;300,B9&lt;=1000),5,IF(AND(B9&gt;1000),B9*0.005,"Revisar"))))</f>
        <v>5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753.4</v>
      </c>
      <c r="L9" s="45">
        <f>G9</f>
        <v>5</v>
      </c>
      <c r="M9" s="45">
        <f>-G9</f>
        <v>-5</v>
      </c>
    </row>
    <row r="10" spans="1:13" s="57" customFormat="1" ht="31.9" customHeight="1">
      <c r="A10" s="57">
        <v>2</v>
      </c>
      <c r="B10" s="51">
        <v>999.56</v>
      </c>
      <c r="C10" s="47">
        <v>1000</v>
      </c>
      <c r="D10" s="47">
        <f t="shared" si="0"/>
        <v>0.44000000000005457</v>
      </c>
      <c r="E10" s="48">
        <f t="shared" ref="E10:E18" si="1">((B10-C10)/C10)*100%</f>
        <v>-4.4000000000005455E-4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5"/>
      <c r="I10" s="47" t="s">
        <v>162</v>
      </c>
      <c r="J10" s="71">
        <v>57.9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>
      <c r="A11" s="57">
        <v>3</v>
      </c>
      <c r="B11" s="51">
        <v>1499.59</v>
      </c>
      <c r="C11" s="47">
        <v>1500</v>
      </c>
      <c r="D11" s="47">
        <f t="shared" si="0"/>
        <v>0.41000000000008185</v>
      </c>
      <c r="E11" s="48">
        <f t="shared" si="1"/>
        <v>-2.7333333333338792E-4</v>
      </c>
      <c r="F11" s="67">
        <v>0.34</v>
      </c>
      <c r="G11" s="47">
        <f t="shared" si="2"/>
        <v>7.4979499999999994</v>
      </c>
      <c r="H11" s="135"/>
      <c r="I11" s="47" t="s">
        <v>163</v>
      </c>
      <c r="J11" s="71" t="s">
        <v>164</v>
      </c>
      <c r="L11" s="45">
        <f t="shared" si="3"/>
        <v>7.4979499999999994</v>
      </c>
      <c r="M11" s="45">
        <f t="shared" si="4"/>
        <v>-7.4979499999999994</v>
      </c>
    </row>
    <row r="12" spans="1:13" s="57" customFormat="1" ht="31.9" customHeight="1">
      <c r="A12" s="57">
        <v>4</v>
      </c>
      <c r="B12" s="51">
        <v>1999.82</v>
      </c>
      <c r="C12" s="47">
        <v>2000</v>
      </c>
      <c r="D12" s="47">
        <f t="shared" si="0"/>
        <v>0.18000000000006366</v>
      </c>
      <c r="E12" s="48">
        <f t="shared" si="1"/>
        <v>-9.0000000000031827E-5</v>
      </c>
      <c r="F12" s="67">
        <v>0.34</v>
      </c>
      <c r="G12" s="47">
        <f t="shared" si="2"/>
        <v>9.9991000000000003</v>
      </c>
      <c r="H12" s="135"/>
      <c r="I12" s="47" t="s">
        <v>144</v>
      </c>
      <c r="J12" s="75">
        <v>45628</v>
      </c>
      <c r="L12" s="45">
        <f t="shared" si="3"/>
        <v>9.9991000000000003</v>
      </c>
      <c r="M12" s="45">
        <f t="shared" si="4"/>
        <v>-9.9991000000000003</v>
      </c>
    </row>
    <row r="13" spans="1:13" s="57" customFormat="1" ht="31.9" customHeight="1">
      <c r="A13" s="57">
        <v>5</v>
      </c>
      <c r="B13" s="51">
        <v>2499.35</v>
      </c>
      <c r="C13" s="47">
        <v>2500</v>
      </c>
      <c r="D13" s="47">
        <f t="shared" si="0"/>
        <v>0.65000000000009095</v>
      </c>
      <c r="E13" s="48">
        <f t="shared" si="1"/>
        <v>-2.6000000000003641E-4</v>
      </c>
      <c r="F13" s="67">
        <v>0.34</v>
      </c>
      <c r="G13" s="47">
        <f t="shared" si="2"/>
        <v>12.49675</v>
      </c>
      <c r="H13" s="135"/>
      <c r="J13" s="77"/>
      <c r="L13" s="45">
        <f t="shared" si="3"/>
        <v>12.49675</v>
      </c>
      <c r="M13" s="45">
        <f t="shared" si="4"/>
        <v>-12.49675</v>
      </c>
    </row>
    <row r="14" spans="1:13" s="57" customFormat="1" ht="31.9" customHeight="1">
      <c r="A14" s="57">
        <v>6</v>
      </c>
      <c r="B14" s="51">
        <v>2999.58</v>
      </c>
      <c r="C14" s="47">
        <v>3000</v>
      </c>
      <c r="D14" s="47">
        <f t="shared" si="0"/>
        <v>0.42000000000007276</v>
      </c>
      <c r="E14" s="48">
        <f t="shared" si="1"/>
        <v>-1.4000000000002425E-4</v>
      </c>
      <c r="F14" s="67">
        <v>0.34</v>
      </c>
      <c r="G14" s="47">
        <f t="shared" si="2"/>
        <v>14.9979</v>
      </c>
      <c r="H14" s="135"/>
      <c r="J14" s="77"/>
      <c r="L14" s="45">
        <f t="shared" si="3"/>
        <v>14.9979</v>
      </c>
      <c r="M14" s="45">
        <f t="shared" si="4"/>
        <v>-14.9979</v>
      </c>
    </row>
    <row r="15" spans="1:13" s="57" customFormat="1" ht="31.9" customHeight="1">
      <c r="A15" s="57">
        <v>7</v>
      </c>
      <c r="B15" s="51">
        <v>3499.2</v>
      </c>
      <c r="C15" s="65">
        <v>3500</v>
      </c>
      <c r="D15" s="47">
        <f t="shared" si="0"/>
        <v>0.8000000000001819</v>
      </c>
      <c r="E15" s="48">
        <f t="shared" si="1"/>
        <v>-2.2857142857148055E-4</v>
      </c>
      <c r="F15" s="67">
        <v>0.34</v>
      </c>
      <c r="G15" s="47">
        <f t="shared" si="2"/>
        <v>17.495999999999999</v>
      </c>
      <c r="H15" s="135"/>
      <c r="J15" s="78"/>
      <c r="L15" s="45">
        <f t="shared" si="3"/>
        <v>17.495999999999999</v>
      </c>
      <c r="M15" s="45">
        <f t="shared" si="4"/>
        <v>-17.495999999999999</v>
      </c>
    </row>
    <row r="16" spans="1:13" s="57" customFormat="1" ht="31.9" customHeight="1">
      <c r="A16" s="57">
        <v>8</v>
      </c>
      <c r="B16" s="51">
        <v>3999.43</v>
      </c>
      <c r="C16" s="47">
        <v>4000</v>
      </c>
      <c r="D16" s="47">
        <f t="shared" si="0"/>
        <v>0.57000000000016371</v>
      </c>
      <c r="E16" s="48">
        <f t="shared" si="1"/>
        <v>-1.4250000000004092E-4</v>
      </c>
      <c r="F16" s="67">
        <v>0.35</v>
      </c>
      <c r="G16" s="47">
        <f t="shared" si="2"/>
        <v>19.997150000000001</v>
      </c>
      <c r="H16" s="135"/>
      <c r="J16" s="77"/>
      <c r="L16" s="45">
        <f t="shared" si="3"/>
        <v>19.997150000000001</v>
      </c>
      <c r="M16" s="45">
        <f t="shared" si="4"/>
        <v>-19.997150000000001</v>
      </c>
    </row>
    <row r="17" spans="1:13" s="57" customFormat="1" ht="31.9" customHeight="1">
      <c r="A17" s="57">
        <v>9</v>
      </c>
      <c r="B17" s="51">
        <v>4499.04</v>
      </c>
      <c r="C17" s="47">
        <v>4500</v>
      </c>
      <c r="D17" s="47">
        <f t="shared" si="0"/>
        <v>0.96000000000003638</v>
      </c>
      <c r="E17" s="48">
        <f t="shared" si="1"/>
        <v>-2.1333333333334141E-4</v>
      </c>
      <c r="F17" s="67">
        <v>0.35</v>
      </c>
      <c r="G17" s="47">
        <f t="shared" si="2"/>
        <v>22.495200000000001</v>
      </c>
      <c r="H17" s="135"/>
      <c r="J17" s="77"/>
      <c r="L17" s="45">
        <f t="shared" si="3"/>
        <v>22.495200000000001</v>
      </c>
      <c r="M17" s="45">
        <f t="shared" si="4"/>
        <v>-22.495200000000001</v>
      </c>
    </row>
    <row r="18" spans="1:13" s="57" customFormat="1" ht="31.9" customHeight="1" thickBot="1">
      <c r="A18" s="57">
        <v>10</v>
      </c>
      <c r="B18" s="52">
        <v>4999.54</v>
      </c>
      <c r="C18" s="53">
        <v>5000</v>
      </c>
      <c r="D18" s="53">
        <f t="shared" si="0"/>
        <v>0.46000000000003638</v>
      </c>
      <c r="E18" s="54">
        <f t="shared" si="1"/>
        <v>-9.2000000000007278E-5</v>
      </c>
      <c r="F18" s="68">
        <v>0.35</v>
      </c>
      <c r="G18" s="53">
        <f t="shared" si="2"/>
        <v>24.997700000000002</v>
      </c>
      <c r="H18" s="136"/>
      <c r="I18" s="73"/>
      <c r="J18" s="74"/>
      <c r="L18" s="45">
        <f t="shared" si="3"/>
        <v>24.997700000000002</v>
      </c>
      <c r="M18" s="45">
        <f t="shared" si="4"/>
        <v>-24.997700000000002</v>
      </c>
    </row>
    <row r="19" spans="1:13" ht="15.75" thickBot="1"/>
    <row r="20" spans="1:13" ht="31.9" customHeight="1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5">IF(AND(B23&gt;15,B23&lt;=70),1,IF(AND(B23&gt;70,B23&lt;=300),B23*0.015,IF(AND(B23&gt;300,B23&lt;=1000),5,IF(AND(B23&gt;1000),B23*0.005,"Revisar"))))</f>
        <v>1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6">E23</f>
        <v>1</v>
      </c>
      <c r="L23" s="66">
        <f t="shared" ref="L23:L29" si="7">-E23</f>
        <v>-1</v>
      </c>
    </row>
    <row r="24" spans="1:13" ht="31.9" customHeight="1">
      <c r="A24">
        <v>2</v>
      </c>
      <c r="B24" s="51">
        <v>120</v>
      </c>
      <c r="C24" s="47">
        <v>119.98</v>
      </c>
      <c r="D24" s="47">
        <f t="shared" ref="D24:D29" si="8">C24-B24</f>
        <v>-1.9999999999996021E-2</v>
      </c>
      <c r="E24" s="47">
        <f t="shared" si="5"/>
        <v>1.7999999999999998</v>
      </c>
      <c r="F24" s="135"/>
      <c r="H24" s="47" t="s">
        <v>168</v>
      </c>
      <c r="I24" s="71"/>
      <c r="K24" s="66">
        <f t="shared" si="6"/>
        <v>1.7999999999999998</v>
      </c>
      <c r="L24" s="66">
        <f t="shared" si="7"/>
        <v>-1.7999999999999998</v>
      </c>
    </row>
    <row r="25" spans="1:13" ht="31.9" customHeight="1">
      <c r="A25">
        <v>3</v>
      </c>
      <c r="B25" s="51">
        <v>280</v>
      </c>
      <c r="C25" s="47">
        <v>280.01</v>
      </c>
      <c r="D25" s="47">
        <f t="shared" si="8"/>
        <v>9.9999999999909051E-3</v>
      </c>
      <c r="E25" s="47">
        <f t="shared" si="5"/>
        <v>4.2</v>
      </c>
      <c r="F25" s="135"/>
      <c r="H25" s="47" t="s">
        <v>169</v>
      </c>
      <c r="I25" s="71"/>
      <c r="K25" s="66">
        <f t="shared" si="6"/>
        <v>4.2</v>
      </c>
      <c r="L25" s="66">
        <f t="shared" si="7"/>
        <v>-4.2</v>
      </c>
    </row>
    <row r="26" spans="1:13" ht="31.9" customHeight="1">
      <c r="A26">
        <v>4</v>
      </c>
      <c r="B26" s="51">
        <v>350</v>
      </c>
      <c r="C26" s="65">
        <v>350.04</v>
      </c>
      <c r="D26" s="47">
        <f t="shared" si="8"/>
        <v>4.0000000000020464E-2</v>
      </c>
      <c r="E26" s="47">
        <f t="shared" si="5"/>
        <v>5</v>
      </c>
      <c r="F26" s="135"/>
      <c r="H26" s="47" t="s">
        <v>170</v>
      </c>
      <c r="I26" s="75">
        <v>45680</v>
      </c>
      <c r="K26" s="66">
        <f t="shared" si="6"/>
        <v>5</v>
      </c>
      <c r="L26" s="66">
        <f t="shared" si="7"/>
        <v>-5</v>
      </c>
    </row>
    <row r="27" spans="1:13" ht="31.9" customHeight="1">
      <c r="A27">
        <v>5</v>
      </c>
      <c r="B27" s="51">
        <v>750</v>
      </c>
      <c r="C27" s="47">
        <v>750.03</v>
      </c>
      <c r="D27" s="47">
        <f t="shared" si="8"/>
        <v>2.9999999999972715E-2</v>
      </c>
      <c r="E27" s="47">
        <f t="shared" si="5"/>
        <v>5</v>
      </c>
      <c r="F27" s="135"/>
      <c r="H27" s="47" t="s">
        <v>171</v>
      </c>
      <c r="I27" s="71"/>
      <c r="K27" s="66">
        <f t="shared" si="6"/>
        <v>5</v>
      </c>
      <c r="L27" s="66">
        <f t="shared" si="7"/>
        <v>-5</v>
      </c>
    </row>
    <row r="28" spans="1:13" ht="31.9" customHeight="1">
      <c r="A28">
        <v>6</v>
      </c>
      <c r="B28" s="51">
        <v>1200</v>
      </c>
      <c r="C28" s="47">
        <v>1200.0999999999999</v>
      </c>
      <c r="D28" s="47">
        <f t="shared" si="8"/>
        <v>9.9999999999909051E-2</v>
      </c>
      <c r="E28" s="47">
        <f t="shared" si="5"/>
        <v>6</v>
      </c>
      <c r="F28" s="135"/>
      <c r="H28" s="47" t="s">
        <v>172</v>
      </c>
      <c r="I28" s="72">
        <f ca="1">I26-G3</f>
        <v>-38</v>
      </c>
      <c r="K28" s="66">
        <f t="shared" si="6"/>
        <v>6</v>
      </c>
      <c r="L28" s="66">
        <f t="shared" si="7"/>
        <v>-6</v>
      </c>
    </row>
    <row r="29" spans="1:13" ht="31.9" customHeight="1" thickBot="1">
      <c r="A29">
        <v>7</v>
      </c>
      <c r="B29" s="52">
        <v>1800</v>
      </c>
      <c r="C29" s="53">
        <v>1800.4</v>
      </c>
      <c r="D29" s="53">
        <f t="shared" si="8"/>
        <v>0.40000000000009095</v>
      </c>
      <c r="E29" s="53">
        <f t="shared" si="5"/>
        <v>9</v>
      </c>
      <c r="F29" s="136"/>
      <c r="G29" s="73"/>
      <c r="H29" s="73"/>
      <c r="I29" s="89"/>
      <c r="K29" s="66">
        <f t="shared" si="6"/>
        <v>9</v>
      </c>
      <c r="L29" s="66">
        <f t="shared" si="7"/>
        <v>-9</v>
      </c>
    </row>
    <row r="30" spans="1:13" ht="15.75" thickBot="1">
      <c r="L30" s="64"/>
      <c r="M30" s="64"/>
    </row>
    <row r="31" spans="1:13" ht="31.9" customHeight="1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5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5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5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5"/>
      <c r="H39" s="47" t="s">
        <v>172</v>
      </c>
      <c r="I39" s="72">
        <f ca="1">I37-H3</f>
        <v>-45808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6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/>
    <row r="42" spans="2:12" ht="32.450000000000003" customHeight="1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0.6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0.6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0.6" customHeight="1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0.6" customHeight="1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5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0.6" customHeight="1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5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0.6" customHeight="1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5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0.6" customHeight="1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5"/>
      <c r="H50" s="47" t="s">
        <v>172</v>
      </c>
      <c r="I50" s="72">
        <f ca="1">I48-I3</f>
        <v>-45898</v>
      </c>
      <c r="K50" s="66" t="str">
        <f t="shared" si="13"/>
        <v>Revisar</v>
      </c>
      <c r="L50" s="66" t="e">
        <f t="shared" si="14"/>
        <v>#VALUE!</v>
      </c>
    </row>
    <row r="51" spans="2:12" ht="30.6" customHeight="1" thickBot="1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6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G3:G4"/>
    <mergeCell ref="H3:H4"/>
    <mergeCell ref="B6:J6"/>
    <mergeCell ref="H9:H18"/>
    <mergeCell ref="B20:I20"/>
    <mergeCell ref="F23:F29"/>
    <mergeCell ref="B31:H31"/>
    <mergeCell ref="F34:F40"/>
  </mergeCells>
  <phoneticPr fontId="2" type="noConversion"/>
  <conditionalFormatting sqref="P8">
    <cfRule type="expression" dxfId="1" priority="1">
      <formula>" "</formula>
    </cfRule>
    <cfRule type="containsText" dxfId="0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A89-967A-4C8D-BEDF-AEC88A497E4C}">
  <dimension ref="B3:H30"/>
  <sheetViews>
    <sheetView workbookViewId="0">
      <selection activeCell="E2" sqref="E2"/>
    </sheetView>
  </sheetViews>
  <sheetFormatPr defaultColWidth="11.42578125" defaultRowHeight="15"/>
  <cols>
    <col min="3" max="5" width="12" customWidth="1"/>
  </cols>
  <sheetData>
    <row r="3" spans="2:8">
      <c r="B3" t="s">
        <v>176</v>
      </c>
    </row>
    <row r="5" spans="2:8">
      <c r="B5" s="66" t="s">
        <v>177</v>
      </c>
      <c r="C5" s="143" t="s">
        <v>178</v>
      </c>
      <c r="D5" s="144"/>
      <c r="E5" s="145"/>
      <c r="F5" s="146" t="s">
        <v>179</v>
      </c>
      <c r="G5" s="146"/>
      <c r="H5" s="146"/>
    </row>
    <row r="6" spans="2:8">
      <c r="B6" s="66">
        <v>1</v>
      </c>
      <c r="C6" s="66">
        <f>'VERIFICACIÓN ADDITEL'!D23</f>
        <v>2.0000000000003126E-2</v>
      </c>
      <c r="D6" s="66">
        <f>'VERIFICACIÓN ADDITEL'!D45</f>
        <v>0</v>
      </c>
      <c r="E6" s="66">
        <f>'VERIFICACIÓN ADDITEL'!D45</f>
        <v>0</v>
      </c>
      <c r="F6" s="66"/>
      <c r="G6" s="66"/>
      <c r="H6" s="66"/>
    </row>
    <row r="7" spans="2:8">
      <c r="B7" s="66">
        <v>2</v>
      </c>
      <c r="C7" s="66">
        <f>'VERIFICACIÓN ADDITEL'!D24</f>
        <v>-1.9999999999996021E-2</v>
      </c>
      <c r="D7" s="66">
        <f>'VERIFICACIÓN ADDITEL'!D46</f>
        <v>0</v>
      </c>
      <c r="E7" s="66">
        <f>'VERIFICACIÓN ADDITEL'!D46</f>
        <v>0</v>
      </c>
      <c r="F7" s="66"/>
      <c r="G7" s="66"/>
      <c r="H7" s="66"/>
    </row>
    <row r="8" spans="2:8">
      <c r="B8" s="66">
        <v>3</v>
      </c>
      <c r="C8" s="66">
        <f>'VERIFICACIÓN ADDITEL'!D25</f>
        <v>9.9999999999909051E-3</v>
      </c>
      <c r="D8" s="66">
        <f>'VERIFICACIÓN ADDITEL'!D47</f>
        <v>0</v>
      </c>
      <c r="E8" s="66">
        <f>'VERIFICACIÓN ADDITEL'!D47</f>
        <v>0</v>
      </c>
      <c r="F8" s="66"/>
      <c r="G8" s="66"/>
      <c r="H8" s="66"/>
    </row>
    <row r="9" spans="2:8">
      <c r="B9" s="66">
        <v>4</v>
      </c>
      <c r="C9" s="66">
        <f>'VERIFICACIÓN ADDITEL'!D26</f>
        <v>4.0000000000020464E-2</v>
      </c>
      <c r="D9" s="66">
        <f>'VERIFICACIÓN ADDITEL'!D48</f>
        <v>0</v>
      </c>
      <c r="E9" s="66">
        <f>'VERIFICACIÓN ADDITEL'!D48</f>
        <v>0</v>
      </c>
      <c r="F9" s="66"/>
      <c r="G9" s="66"/>
      <c r="H9" s="66"/>
    </row>
    <row r="10" spans="2:8">
      <c r="B10" s="66">
        <v>5</v>
      </c>
      <c r="C10" s="66">
        <f>'VERIFICACIÓN ADDITEL'!D27</f>
        <v>2.9999999999972715E-2</v>
      </c>
      <c r="D10" s="66">
        <f>'VERIFICACIÓN ADDITEL'!D49</f>
        <v>0</v>
      </c>
      <c r="E10" s="66">
        <f>'VERIFICACIÓN ADDITEL'!D49</f>
        <v>0</v>
      </c>
      <c r="F10" s="66"/>
      <c r="G10" s="66"/>
      <c r="H10" s="66"/>
    </row>
    <row r="11" spans="2:8">
      <c r="B11" s="66">
        <v>6</v>
      </c>
      <c r="C11" s="66">
        <f>'VERIFICACIÓN ADDITEL'!D28</f>
        <v>9.9999999999909051E-2</v>
      </c>
      <c r="D11" s="66">
        <f>'VERIFICACIÓN ADDITEL'!D50</f>
        <v>0</v>
      </c>
      <c r="E11" s="66">
        <f>'VERIFICACIÓN ADDITEL'!D50</f>
        <v>0</v>
      </c>
      <c r="F11" s="66"/>
      <c r="G11" s="66"/>
      <c r="H11" s="66"/>
    </row>
    <row r="12" spans="2:8">
      <c r="B12" s="66">
        <v>7</v>
      </c>
      <c r="C12" s="66">
        <f>'VERIFICACIÓN ADDITEL'!D29</f>
        <v>0.40000000000009095</v>
      </c>
      <c r="D12" s="66">
        <f>'VERIFICACIÓN ADDITEL'!D51</f>
        <v>0</v>
      </c>
      <c r="E12" s="66">
        <f>'VERIFICACIÓN ADDITEL'!D51</f>
        <v>0</v>
      </c>
      <c r="F12" s="66"/>
      <c r="G12" s="66"/>
      <c r="H12" s="66"/>
    </row>
    <row r="14" spans="2:8">
      <c r="B14" s="66" t="s">
        <v>180</v>
      </c>
      <c r="C14" s="143" t="s">
        <v>178</v>
      </c>
      <c r="D14" s="144"/>
      <c r="E14" s="145"/>
      <c r="F14" s="146" t="s">
        <v>179</v>
      </c>
      <c r="G14" s="146"/>
      <c r="H14" s="146"/>
    </row>
    <row r="15" spans="2:8">
      <c r="B15" s="66">
        <v>1</v>
      </c>
      <c r="C15" s="66">
        <f>'VERIFICACIÓN CRYSTAL 1k'!D23</f>
        <v>0</v>
      </c>
      <c r="D15" s="66">
        <f>'VERIFICACIÓN CRYSTAL 1k'!D34</f>
        <v>0</v>
      </c>
      <c r="E15" s="66">
        <f>'VERIFICACIÓN CRYSTAL 1k'!D45</f>
        <v>0</v>
      </c>
      <c r="F15" s="66"/>
      <c r="G15" s="66"/>
      <c r="H15" s="66"/>
    </row>
    <row r="16" spans="2:8">
      <c r="B16" s="66">
        <v>2</v>
      </c>
      <c r="C16" s="66">
        <f>'VERIFICACIÓN CRYSTAL 1k'!D24</f>
        <v>0</v>
      </c>
      <c r="D16" s="66">
        <f>'VERIFICACIÓN CRYSTAL 1k'!D35</f>
        <v>0</v>
      </c>
      <c r="E16" s="66">
        <f>'VERIFICACIÓN CRYSTAL 1k'!D46</f>
        <v>0</v>
      </c>
      <c r="F16" s="66"/>
      <c r="G16" s="66"/>
      <c r="H16" s="66"/>
    </row>
    <row r="17" spans="2:8">
      <c r="B17" s="66">
        <v>3</v>
      </c>
      <c r="C17" s="66">
        <f>'VERIFICACIÓN CRYSTAL 1k'!D25</f>
        <v>0</v>
      </c>
      <c r="D17" s="66">
        <f>'VERIFICACIÓN CRYSTAL 1k'!D36</f>
        <v>0</v>
      </c>
      <c r="E17" s="66">
        <f>'VERIFICACIÓN CRYSTAL 1k'!D47</f>
        <v>0</v>
      </c>
      <c r="F17" s="66"/>
      <c r="G17" s="66"/>
      <c r="H17" s="66"/>
    </row>
    <row r="18" spans="2:8">
      <c r="B18" s="66">
        <v>4</v>
      </c>
      <c r="C18" s="66">
        <f>'VERIFICACIÓN CRYSTAL 1k'!D26</f>
        <v>0</v>
      </c>
      <c r="D18" s="66">
        <f>'VERIFICACIÓN CRYSTAL 1k'!D37</f>
        <v>0</v>
      </c>
      <c r="E18" s="66">
        <f>'VERIFICACIÓN CRYSTAL 1k'!D48</f>
        <v>0</v>
      </c>
      <c r="F18" s="66"/>
      <c r="G18" s="66"/>
      <c r="H18" s="66"/>
    </row>
    <row r="19" spans="2:8">
      <c r="B19" s="66">
        <v>5</v>
      </c>
      <c r="C19" s="66">
        <f>'VERIFICACIÓN CRYSTAL 1k'!D27</f>
        <v>0</v>
      </c>
      <c r="D19" s="66">
        <f>'VERIFICACIÓN CRYSTAL 1k'!D38</f>
        <v>0</v>
      </c>
      <c r="E19" s="66">
        <f>'VERIFICACIÓN CRYSTAL 1k'!D49</f>
        <v>0</v>
      </c>
      <c r="F19" s="66"/>
      <c r="G19" s="66"/>
      <c r="H19" s="66"/>
    </row>
    <row r="20" spans="2:8">
      <c r="B20" s="66">
        <v>6</v>
      </c>
      <c r="C20" s="66">
        <f>'VERIFICACIÓN CRYSTAL 1k'!D28</f>
        <v>0</v>
      </c>
      <c r="D20" s="66">
        <f>'VERIFICACIÓN CRYSTAL 1k'!D39</f>
        <v>0</v>
      </c>
      <c r="E20" s="66">
        <f>'VERIFICACIÓN CRYSTAL 1k'!D50</f>
        <v>0</v>
      </c>
      <c r="F20" s="66"/>
      <c r="G20" s="66"/>
      <c r="H20" s="66"/>
    </row>
    <row r="21" spans="2:8">
      <c r="B21" s="66">
        <v>7</v>
      </c>
      <c r="C21" s="66">
        <f>'VERIFICACIÓN CRYSTAL 1k'!D29</f>
        <v>0</v>
      </c>
      <c r="D21" s="66">
        <f>'VERIFICACIÓN CRYSTAL 1k'!D40</f>
        <v>0</v>
      </c>
      <c r="E21" s="66">
        <f>'VERIFICACIÓN CRYSTAL 1k'!D51</f>
        <v>0</v>
      </c>
      <c r="F21" s="66"/>
      <c r="G21" s="66"/>
      <c r="H21" s="66"/>
    </row>
    <row r="23" spans="2:8">
      <c r="B23" s="66" t="s">
        <v>181</v>
      </c>
      <c r="C23" s="143" t="s">
        <v>178</v>
      </c>
      <c r="D23" s="144"/>
      <c r="E23" s="145"/>
      <c r="F23" s="146" t="s">
        <v>179</v>
      </c>
      <c r="G23" s="146"/>
      <c r="H23" s="146"/>
    </row>
    <row r="24" spans="2:8">
      <c r="B24" s="66">
        <v>1</v>
      </c>
      <c r="C24" s="66">
        <f>'VERIFICACIÓN CRYSTAL 5k'!D23</f>
        <v>2.0000000000003126E-2</v>
      </c>
      <c r="D24" s="66">
        <f>'VERIFICACIÓN CRYSTAL 5k'!D34</f>
        <v>0</v>
      </c>
      <c r="E24" s="66">
        <f>'VERIFICACIÓN CRYSTAL 5k'!D45</f>
        <v>0</v>
      </c>
      <c r="F24" s="66"/>
      <c r="G24" s="66"/>
      <c r="H24" s="66"/>
    </row>
    <row r="25" spans="2:8">
      <c r="B25" s="66">
        <v>2</v>
      </c>
      <c r="C25" s="66">
        <f>'VERIFICACIÓN CRYSTAL 5k'!D24</f>
        <v>-1.9999999999996021E-2</v>
      </c>
      <c r="D25" s="66">
        <f>'VERIFICACIÓN CRYSTAL 5k'!D35</f>
        <v>0</v>
      </c>
      <c r="E25" s="66">
        <f>'VERIFICACIÓN CRYSTAL 5k'!D46</f>
        <v>0</v>
      </c>
      <c r="F25" s="66"/>
      <c r="G25" s="66"/>
      <c r="H25" s="66"/>
    </row>
    <row r="26" spans="2:8">
      <c r="B26" s="66">
        <v>3</v>
      </c>
      <c r="C26" s="66">
        <f>'VERIFICACIÓN CRYSTAL 5k'!D25</f>
        <v>9.9999999999909051E-3</v>
      </c>
      <c r="D26" s="66">
        <f>'VERIFICACIÓN CRYSTAL 5k'!D36</f>
        <v>0</v>
      </c>
      <c r="E26" s="66">
        <f>'VERIFICACIÓN CRYSTAL 5k'!D47</f>
        <v>0</v>
      </c>
      <c r="F26" s="66"/>
      <c r="G26" s="66"/>
      <c r="H26" s="66"/>
    </row>
    <row r="27" spans="2:8">
      <c r="B27" s="66">
        <v>4</v>
      </c>
      <c r="C27" s="66">
        <f>'VERIFICACIÓN CRYSTAL 5k'!D26</f>
        <v>4.0000000000020464E-2</v>
      </c>
      <c r="D27" s="66">
        <f>'VERIFICACIÓN CRYSTAL 5k'!D37</f>
        <v>0</v>
      </c>
      <c r="E27" s="66">
        <f>'VERIFICACIÓN CRYSTAL 5k'!D48</f>
        <v>0</v>
      </c>
      <c r="F27" s="66"/>
      <c r="G27" s="66"/>
      <c r="H27" s="66"/>
    </row>
    <row r="28" spans="2:8">
      <c r="B28" s="66">
        <v>5</v>
      </c>
      <c r="C28" s="66">
        <f>'VERIFICACIÓN CRYSTAL 5k'!D27</f>
        <v>2.9999999999972715E-2</v>
      </c>
      <c r="D28" s="66">
        <f>'VERIFICACIÓN CRYSTAL 5k'!D38</f>
        <v>0</v>
      </c>
      <c r="E28" s="66">
        <f>'VERIFICACIÓN CRYSTAL 5k'!D49</f>
        <v>0</v>
      </c>
      <c r="F28" s="66"/>
      <c r="G28" s="66"/>
      <c r="H28" s="66"/>
    </row>
    <row r="29" spans="2:8">
      <c r="B29" s="66">
        <v>6</v>
      </c>
      <c r="C29" s="66">
        <f>'VERIFICACIÓN CRYSTAL 5k'!D28</f>
        <v>9.9999999999909051E-2</v>
      </c>
      <c r="D29" s="66">
        <f>'VERIFICACIÓN CRYSTAL 5k'!D39</f>
        <v>0</v>
      </c>
      <c r="E29" s="66">
        <f>'VERIFICACIÓN CRYSTAL 5k'!D50</f>
        <v>0</v>
      </c>
      <c r="F29" s="66"/>
      <c r="G29" s="66"/>
      <c r="H29" s="66"/>
    </row>
    <row r="30" spans="2:8">
      <c r="B30" s="66">
        <v>7</v>
      </c>
      <c r="C30" s="66">
        <f>'VERIFICACIÓN CRYSTAL 5k'!D29</f>
        <v>0.40000000000009095</v>
      </c>
      <c r="D30" s="66">
        <f>'VERIFICACIÓN CRYSTAL 5k'!D40</f>
        <v>0</v>
      </c>
      <c r="E30" s="66">
        <f>'VERIFICACIÓN CRYSTAL 5k'!D51</f>
        <v>0</v>
      </c>
      <c r="F30" s="66"/>
      <c r="G30" s="66"/>
      <c r="H30" s="66"/>
    </row>
  </sheetData>
  <mergeCells count="6">
    <mergeCell ref="C5:E5"/>
    <mergeCell ref="F5:H5"/>
    <mergeCell ref="C14:E14"/>
    <mergeCell ref="F14:H14"/>
    <mergeCell ref="C23:E23"/>
    <mergeCell ref="F23:H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E89A-2BAF-40F6-809E-327DD57FE3BD}">
  <dimension ref="A1:H29"/>
  <sheetViews>
    <sheetView workbookViewId="0">
      <selection activeCell="I22" sqref="I22"/>
    </sheetView>
  </sheetViews>
  <sheetFormatPr defaultColWidth="11.42578125" defaultRowHeight="15"/>
  <cols>
    <col min="1" max="4" width="21.5703125" style="4" customWidth="1"/>
    <col min="5" max="5" width="11" style="4" customWidth="1"/>
    <col min="6" max="6" width="11.42578125" style="4" customWidth="1"/>
    <col min="7" max="7" width="11.42578125" style="4"/>
    <col min="8" max="8" width="23.7109375" style="4" customWidth="1"/>
    <col min="9" max="256" width="11.42578125" style="4"/>
    <col min="257" max="260" width="21.5703125" style="4" customWidth="1"/>
    <col min="261" max="512" width="11.42578125" style="4"/>
    <col min="513" max="516" width="21.5703125" style="4" customWidth="1"/>
    <col min="517" max="768" width="11.42578125" style="4"/>
    <col min="769" max="772" width="21.5703125" style="4" customWidth="1"/>
    <col min="773" max="1024" width="11.42578125" style="4"/>
    <col min="1025" max="1028" width="21.5703125" style="4" customWidth="1"/>
    <col min="1029" max="1280" width="11.42578125" style="4"/>
    <col min="1281" max="1284" width="21.5703125" style="4" customWidth="1"/>
    <col min="1285" max="1536" width="11.42578125" style="4"/>
    <col min="1537" max="1540" width="21.5703125" style="4" customWidth="1"/>
    <col min="1541" max="1792" width="11.42578125" style="4"/>
    <col min="1793" max="1796" width="21.5703125" style="4" customWidth="1"/>
    <col min="1797" max="2048" width="11.42578125" style="4"/>
    <col min="2049" max="2052" width="21.5703125" style="4" customWidth="1"/>
    <col min="2053" max="2304" width="11.42578125" style="4"/>
    <col min="2305" max="2308" width="21.5703125" style="4" customWidth="1"/>
    <col min="2309" max="2560" width="11.42578125" style="4"/>
    <col min="2561" max="2564" width="21.5703125" style="4" customWidth="1"/>
    <col min="2565" max="2816" width="11.42578125" style="4"/>
    <col min="2817" max="2820" width="21.5703125" style="4" customWidth="1"/>
    <col min="2821" max="3072" width="11.42578125" style="4"/>
    <col min="3073" max="3076" width="21.5703125" style="4" customWidth="1"/>
    <col min="3077" max="3328" width="11.42578125" style="4"/>
    <col min="3329" max="3332" width="21.5703125" style="4" customWidth="1"/>
    <col min="3333" max="3584" width="11.42578125" style="4"/>
    <col min="3585" max="3588" width="21.5703125" style="4" customWidth="1"/>
    <col min="3589" max="3840" width="11.42578125" style="4"/>
    <col min="3841" max="3844" width="21.5703125" style="4" customWidth="1"/>
    <col min="3845" max="4096" width="11.42578125" style="4"/>
    <col min="4097" max="4100" width="21.5703125" style="4" customWidth="1"/>
    <col min="4101" max="4352" width="11.42578125" style="4"/>
    <col min="4353" max="4356" width="21.5703125" style="4" customWidth="1"/>
    <col min="4357" max="4608" width="11.42578125" style="4"/>
    <col min="4609" max="4612" width="21.5703125" style="4" customWidth="1"/>
    <col min="4613" max="4864" width="11.42578125" style="4"/>
    <col min="4865" max="4868" width="21.5703125" style="4" customWidth="1"/>
    <col min="4869" max="5120" width="11.42578125" style="4"/>
    <col min="5121" max="5124" width="21.5703125" style="4" customWidth="1"/>
    <col min="5125" max="5376" width="11.42578125" style="4"/>
    <col min="5377" max="5380" width="21.5703125" style="4" customWidth="1"/>
    <col min="5381" max="5632" width="11.42578125" style="4"/>
    <col min="5633" max="5636" width="21.5703125" style="4" customWidth="1"/>
    <col min="5637" max="5888" width="11.42578125" style="4"/>
    <col min="5889" max="5892" width="21.5703125" style="4" customWidth="1"/>
    <col min="5893" max="6144" width="11.42578125" style="4"/>
    <col min="6145" max="6148" width="21.5703125" style="4" customWidth="1"/>
    <col min="6149" max="6400" width="11.42578125" style="4"/>
    <col min="6401" max="6404" width="21.5703125" style="4" customWidth="1"/>
    <col min="6405" max="6656" width="11.42578125" style="4"/>
    <col min="6657" max="6660" width="21.5703125" style="4" customWidth="1"/>
    <col min="6661" max="6912" width="11.42578125" style="4"/>
    <col min="6913" max="6916" width="21.5703125" style="4" customWidth="1"/>
    <col min="6917" max="7168" width="11.42578125" style="4"/>
    <col min="7169" max="7172" width="21.5703125" style="4" customWidth="1"/>
    <col min="7173" max="7424" width="11.42578125" style="4"/>
    <col min="7425" max="7428" width="21.5703125" style="4" customWidth="1"/>
    <col min="7429" max="7680" width="11.42578125" style="4"/>
    <col min="7681" max="7684" width="21.5703125" style="4" customWidth="1"/>
    <col min="7685" max="7936" width="11.42578125" style="4"/>
    <col min="7937" max="7940" width="21.5703125" style="4" customWidth="1"/>
    <col min="7941" max="8192" width="11.42578125" style="4"/>
    <col min="8193" max="8196" width="21.5703125" style="4" customWidth="1"/>
    <col min="8197" max="8448" width="11.42578125" style="4"/>
    <col min="8449" max="8452" width="21.5703125" style="4" customWidth="1"/>
    <col min="8453" max="8704" width="11.42578125" style="4"/>
    <col min="8705" max="8708" width="21.5703125" style="4" customWidth="1"/>
    <col min="8709" max="8960" width="11.42578125" style="4"/>
    <col min="8961" max="8964" width="21.5703125" style="4" customWidth="1"/>
    <col min="8965" max="9216" width="11.42578125" style="4"/>
    <col min="9217" max="9220" width="21.5703125" style="4" customWidth="1"/>
    <col min="9221" max="9472" width="11.42578125" style="4"/>
    <col min="9473" max="9476" width="21.5703125" style="4" customWidth="1"/>
    <col min="9477" max="9728" width="11.42578125" style="4"/>
    <col min="9729" max="9732" width="21.5703125" style="4" customWidth="1"/>
    <col min="9733" max="9984" width="11.42578125" style="4"/>
    <col min="9985" max="9988" width="21.5703125" style="4" customWidth="1"/>
    <col min="9989" max="10240" width="11.42578125" style="4"/>
    <col min="10241" max="10244" width="21.5703125" style="4" customWidth="1"/>
    <col min="10245" max="10496" width="11.42578125" style="4"/>
    <col min="10497" max="10500" width="21.5703125" style="4" customWidth="1"/>
    <col min="10501" max="10752" width="11.42578125" style="4"/>
    <col min="10753" max="10756" width="21.5703125" style="4" customWidth="1"/>
    <col min="10757" max="11008" width="11.42578125" style="4"/>
    <col min="11009" max="11012" width="21.5703125" style="4" customWidth="1"/>
    <col min="11013" max="11264" width="11.42578125" style="4"/>
    <col min="11265" max="11268" width="21.5703125" style="4" customWidth="1"/>
    <col min="11269" max="11520" width="11.42578125" style="4"/>
    <col min="11521" max="11524" width="21.5703125" style="4" customWidth="1"/>
    <col min="11525" max="11776" width="11.42578125" style="4"/>
    <col min="11777" max="11780" width="21.5703125" style="4" customWidth="1"/>
    <col min="11781" max="12032" width="11.42578125" style="4"/>
    <col min="12033" max="12036" width="21.5703125" style="4" customWidth="1"/>
    <col min="12037" max="12288" width="11.42578125" style="4"/>
    <col min="12289" max="12292" width="21.5703125" style="4" customWidth="1"/>
    <col min="12293" max="12544" width="11.42578125" style="4"/>
    <col min="12545" max="12548" width="21.5703125" style="4" customWidth="1"/>
    <col min="12549" max="12800" width="11.42578125" style="4"/>
    <col min="12801" max="12804" width="21.5703125" style="4" customWidth="1"/>
    <col min="12805" max="13056" width="11.42578125" style="4"/>
    <col min="13057" max="13060" width="21.5703125" style="4" customWidth="1"/>
    <col min="13061" max="13312" width="11.42578125" style="4"/>
    <col min="13313" max="13316" width="21.5703125" style="4" customWidth="1"/>
    <col min="13317" max="13568" width="11.42578125" style="4"/>
    <col min="13569" max="13572" width="21.5703125" style="4" customWidth="1"/>
    <col min="13573" max="13824" width="11.42578125" style="4"/>
    <col min="13825" max="13828" width="21.5703125" style="4" customWidth="1"/>
    <col min="13829" max="14080" width="11.42578125" style="4"/>
    <col min="14081" max="14084" width="21.5703125" style="4" customWidth="1"/>
    <col min="14085" max="14336" width="11.42578125" style="4"/>
    <col min="14337" max="14340" width="21.5703125" style="4" customWidth="1"/>
    <col min="14341" max="14592" width="11.42578125" style="4"/>
    <col min="14593" max="14596" width="21.5703125" style="4" customWidth="1"/>
    <col min="14597" max="14848" width="11.42578125" style="4"/>
    <col min="14849" max="14852" width="21.5703125" style="4" customWidth="1"/>
    <col min="14853" max="15104" width="11.42578125" style="4"/>
    <col min="15105" max="15108" width="21.5703125" style="4" customWidth="1"/>
    <col min="15109" max="15360" width="11.42578125" style="4"/>
    <col min="15361" max="15364" width="21.5703125" style="4" customWidth="1"/>
    <col min="15365" max="15616" width="11.42578125" style="4"/>
    <col min="15617" max="15620" width="21.5703125" style="4" customWidth="1"/>
    <col min="15621" max="15872" width="11.42578125" style="4"/>
    <col min="15873" max="15876" width="21.5703125" style="4" customWidth="1"/>
    <col min="15877" max="16128" width="11.42578125" style="4"/>
    <col min="16129" max="16132" width="21.5703125" style="4" customWidth="1"/>
    <col min="16133" max="16384" width="11.42578125" style="4"/>
  </cols>
  <sheetData>
    <row r="1" spans="1:8" ht="25.5" customHeight="1">
      <c r="A1" s="171"/>
      <c r="B1" s="171"/>
      <c r="C1" s="172" t="s">
        <v>0</v>
      </c>
      <c r="D1" s="172"/>
      <c r="E1" s="172"/>
      <c r="F1" s="172"/>
      <c r="G1" s="172"/>
      <c r="H1" s="172"/>
    </row>
    <row r="2" spans="1:8" ht="25.5" customHeight="1">
      <c r="A2" s="171"/>
      <c r="B2" s="171"/>
      <c r="C2" s="172"/>
      <c r="D2" s="172"/>
      <c r="E2" s="172"/>
      <c r="F2" s="172"/>
      <c r="G2" s="172"/>
      <c r="H2" s="172"/>
    </row>
    <row r="3" spans="1:8" ht="24" customHeight="1">
      <c r="A3" s="171"/>
      <c r="B3" s="171"/>
      <c r="C3" s="5" t="s">
        <v>1</v>
      </c>
      <c r="D3" s="6" t="s">
        <v>2</v>
      </c>
      <c r="E3" s="5" t="s">
        <v>3</v>
      </c>
      <c r="F3" s="7" t="s">
        <v>4</v>
      </c>
      <c r="G3" s="8" t="s">
        <v>5</v>
      </c>
      <c r="H3" s="9">
        <v>45803</v>
      </c>
    </row>
    <row r="4" spans="1:8" ht="19.5">
      <c r="A4" s="10"/>
    </row>
    <row r="5" spans="1:8" ht="19.5">
      <c r="A5" s="173" t="s">
        <v>182</v>
      </c>
      <c r="B5" s="173"/>
      <c r="C5" s="173"/>
      <c r="D5" s="173"/>
      <c r="E5" s="173"/>
      <c r="F5" s="173"/>
      <c r="G5" s="173"/>
      <c r="H5" s="173"/>
    </row>
    <row r="6" spans="1:8" ht="20.25" thickBot="1">
      <c r="A6" s="11"/>
    </row>
    <row r="7" spans="1:8" ht="16.5" thickTop="1" thickBot="1">
      <c r="A7" s="12" t="s">
        <v>5</v>
      </c>
      <c r="B7" s="13" t="s">
        <v>183</v>
      </c>
      <c r="C7" s="174" t="s">
        <v>184</v>
      </c>
      <c r="D7" s="175"/>
      <c r="E7" s="175"/>
      <c r="F7" s="175"/>
      <c r="G7" s="175" t="s">
        <v>185</v>
      </c>
      <c r="H7" s="175"/>
    </row>
    <row r="8" spans="1:8" ht="35.25" customHeight="1" thickTop="1" thickBot="1">
      <c r="A8" s="14">
        <v>45244</v>
      </c>
      <c r="B8" s="15">
        <v>1</v>
      </c>
      <c r="C8" s="150" t="s">
        <v>186</v>
      </c>
      <c r="D8" s="151"/>
      <c r="E8" s="151"/>
      <c r="F8" s="152"/>
      <c r="G8" s="169" t="s">
        <v>187</v>
      </c>
      <c r="H8" s="170"/>
    </row>
    <row r="9" spans="1:8" ht="30" customHeight="1" thickBot="1">
      <c r="A9" s="14">
        <v>45440</v>
      </c>
      <c r="B9" s="15">
        <v>2</v>
      </c>
      <c r="C9" s="150" t="s">
        <v>188</v>
      </c>
      <c r="D9" s="151"/>
      <c r="E9" s="151"/>
      <c r="F9" s="152"/>
      <c r="G9" s="169" t="s">
        <v>187</v>
      </c>
      <c r="H9" s="170"/>
    </row>
    <row r="10" spans="1:8" ht="44.45" customHeight="1" thickBot="1">
      <c r="A10" s="14">
        <v>45709</v>
      </c>
      <c r="B10" s="15">
        <v>3</v>
      </c>
      <c r="C10" s="150" t="s">
        <v>189</v>
      </c>
      <c r="D10" s="151"/>
      <c r="E10" s="151"/>
      <c r="F10" s="152"/>
      <c r="G10" s="169" t="s">
        <v>187</v>
      </c>
      <c r="H10" s="170"/>
    </row>
    <row r="11" spans="1:8" ht="54.75" customHeight="1" thickBot="1">
      <c r="A11" s="14">
        <v>45803</v>
      </c>
      <c r="B11" s="15">
        <v>4</v>
      </c>
      <c r="C11" s="150" t="s">
        <v>190</v>
      </c>
      <c r="D11" s="151"/>
      <c r="E11" s="151"/>
      <c r="F11" s="152"/>
      <c r="G11" s="169" t="s">
        <v>187</v>
      </c>
      <c r="H11" s="170"/>
    </row>
    <row r="12" spans="1:8" ht="15.75" thickBot="1">
      <c r="A12" s="16"/>
      <c r="B12" s="15"/>
      <c r="C12" s="150"/>
      <c r="D12" s="151"/>
      <c r="E12" s="151"/>
      <c r="F12" s="152"/>
      <c r="G12" s="150"/>
      <c r="H12" s="152"/>
    </row>
    <row r="13" spans="1:8">
      <c r="A13" s="17"/>
    </row>
    <row r="14" spans="1:8">
      <c r="A14" s="17"/>
    </row>
    <row r="15" spans="1:8">
      <c r="A15" s="17"/>
    </row>
    <row r="16" spans="1:8">
      <c r="A16" s="17"/>
    </row>
    <row r="17" spans="1:8" ht="17.25" customHeight="1" thickBot="1">
      <c r="A17" s="153" t="s">
        <v>191</v>
      </c>
      <c r="B17" s="154"/>
      <c r="C17" s="154"/>
      <c r="D17" s="154"/>
      <c r="E17" s="154"/>
      <c r="F17" s="154"/>
      <c r="G17" s="154"/>
      <c r="H17" s="154"/>
    </row>
    <row r="18" spans="1:8" ht="16.5" customHeight="1" thickTop="1" thickBot="1">
      <c r="A18" s="155" t="s">
        <v>192</v>
      </c>
      <c r="B18" s="156"/>
      <c r="C18" s="157" t="s">
        <v>193</v>
      </c>
      <c r="D18" s="158"/>
      <c r="E18" s="157" t="s">
        <v>194</v>
      </c>
      <c r="F18" s="158"/>
      <c r="G18" s="158"/>
      <c r="H18" s="158"/>
    </row>
    <row r="19" spans="1:8" ht="54" customHeight="1" thickTop="1" thickBot="1">
      <c r="A19" s="159"/>
      <c r="B19" s="160"/>
      <c r="C19" s="161"/>
      <c r="D19" s="162"/>
      <c r="E19" s="163"/>
      <c r="F19" s="164"/>
      <c r="G19" s="164"/>
      <c r="H19" s="165"/>
    </row>
    <row r="20" spans="1:8" ht="19.5" customHeight="1" thickTop="1" thickBot="1">
      <c r="A20" s="18" t="s">
        <v>195</v>
      </c>
      <c r="B20" s="19" t="s">
        <v>196</v>
      </c>
      <c r="C20" s="19" t="s">
        <v>195</v>
      </c>
      <c r="D20" s="20" t="s">
        <v>197</v>
      </c>
      <c r="E20" s="21" t="s">
        <v>195</v>
      </c>
      <c r="F20" s="166" t="s">
        <v>198</v>
      </c>
      <c r="G20" s="167"/>
      <c r="H20" s="168"/>
    </row>
    <row r="21" spans="1:8" ht="18.75" thickBot="1">
      <c r="A21" s="18" t="s">
        <v>199</v>
      </c>
      <c r="B21" s="19" t="s">
        <v>200</v>
      </c>
      <c r="C21" s="19" t="s">
        <v>199</v>
      </c>
      <c r="D21" s="20" t="s">
        <v>201</v>
      </c>
      <c r="E21" s="21" t="s">
        <v>199</v>
      </c>
      <c r="F21" s="166" t="s">
        <v>202</v>
      </c>
      <c r="G21" s="167"/>
      <c r="H21" s="168"/>
    </row>
    <row r="22" spans="1:8" ht="15.75" thickBot="1">
      <c r="A22" s="22" t="s">
        <v>203</v>
      </c>
      <c r="B22" s="23">
        <v>45803</v>
      </c>
      <c r="C22" s="24" t="s">
        <v>203</v>
      </c>
      <c r="D22" s="23">
        <v>45803</v>
      </c>
      <c r="E22" s="25" t="s">
        <v>203</v>
      </c>
      <c r="F22" s="147">
        <v>45803</v>
      </c>
      <c r="G22" s="148"/>
      <c r="H22" s="149"/>
    </row>
    <row r="23" spans="1:8" ht="15.75" thickTop="1"/>
    <row r="29" spans="1:8">
      <c r="C29" s="26"/>
    </row>
  </sheetData>
  <mergeCells count="25">
    <mergeCell ref="C8:F8"/>
    <mergeCell ref="G8:H8"/>
    <mergeCell ref="A1:B3"/>
    <mergeCell ref="C1:H2"/>
    <mergeCell ref="A5:H5"/>
    <mergeCell ref="C7:F7"/>
    <mergeCell ref="G7:H7"/>
    <mergeCell ref="C9:F9"/>
    <mergeCell ref="G9:H9"/>
    <mergeCell ref="C10:F10"/>
    <mergeCell ref="G10:H10"/>
    <mergeCell ref="C11:F11"/>
    <mergeCell ref="G11:H11"/>
    <mergeCell ref="F22:H22"/>
    <mergeCell ref="C12:F12"/>
    <mergeCell ref="G12:H12"/>
    <mergeCell ref="A17:H17"/>
    <mergeCell ref="A18:B18"/>
    <mergeCell ref="C18:D18"/>
    <mergeCell ref="E18:H18"/>
    <mergeCell ref="A19:B19"/>
    <mergeCell ref="C19:D19"/>
    <mergeCell ref="E19:H19"/>
    <mergeCell ref="F20:H20"/>
    <mergeCell ref="F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Asesor Comercial Valser</dc:creator>
  <cp:keywords/>
  <dc:description/>
  <cp:lastModifiedBy>Tecnico Servicios Valser</cp:lastModifiedBy>
  <cp:revision/>
  <dcterms:created xsi:type="dcterms:W3CDTF">2023-11-16T19:06:13Z</dcterms:created>
  <dcterms:modified xsi:type="dcterms:W3CDTF">2025-07-01T22:17:16Z</dcterms:modified>
  <cp:category/>
  <cp:contentStatus/>
</cp:coreProperties>
</file>